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ocsgroup-my.sharepoint.com/personal/dhesingraja_adidravida_ocs_com/Documents/Desktop/DAILY REPORT MARCH 2025/"/>
    </mc:Choice>
  </mc:AlternateContent>
  <xr:revisionPtr revIDLastSave="3338" documentId="13_ncr:1_{1484CE74-7E45-4FC7-B7CE-50263FD363CF}" xr6:coauthVersionLast="47" xr6:coauthVersionMax="47" xr10:uidLastSave="{426D2D6C-B59D-40BE-B563-44ED66E6F082}"/>
  <bookViews>
    <workbookView xWindow="-120" yWindow="-120" windowWidth="29040" windowHeight="15720" tabRatio="865" firstSheet="45" activeTab="58" xr2:uid="{00000000-000D-0000-FFFF-FFFF00000000}"/>
  </bookViews>
  <sheets>
    <sheet name="02-02-2019" sheetId="38" state="hidden" r:id="rId1"/>
    <sheet name="03-02-2019" sheetId="72" state="hidden" r:id="rId2"/>
    <sheet name="04-02-2019" sheetId="6" state="hidden" r:id="rId3"/>
    <sheet name="05-02-2019" sheetId="8" state="hidden" r:id="rId4"/>
    <sheet name="06-02-2019" sheetId="7" state="hidden" r:id="rId5"/>
    <sheet name="07-02-2019" sheetId="73" state="hidden" r:id="rId6"/>
    <sheet name="08-02-2019" sheetId="91" state="hidden" r:id="rId7"/>
    <sheet name="09-02-2019" sheetId="45" state="hidden" r:id="rId8"/>
    <sheet name="10-02-2019" sheetId="98" state="hidden" r:id="rId9"/>
    <sheet name="11-02-2019" sheetId="99" state="hidden" r:id="rId10"/>
    <sheet name="12-02-2019" sheetId="100" state="hidden" r:id="rId11"/>
    <sheet name="13-02-2019" sheetId="101" state="hidden" r:id="rId12"/>
    <sheet name="14-02-2019" sheetId="48" state="hidden" r:id="rId13"/>
    <sheet name="15-02-2019" sheetId="49" state="hidden" r:id="rId14"/>
    <sheet name="16-02-2019" sheetId="51" state="hidden" r:id="rId15"/>
    <sheet name="17-02-2019" sheetId="50" state="hidden" r:id="rId16"/>
    <sheet name="18-02-2019 " sheetId="54" state="hidden" r:id="rId17"/>
    <sheet name="19-02-2019" sheetId="92" state="hidden" r:id="rId18"/>
    <sheet name="20-02-2019" sheetId="95" state="hidden" r:id="rId19"/>
    <sheet name="21-02-2019" sheetId="58" state="hidden" r:id="rId20"/>
    <sheet name="22-02-2019" sheetId="59" state="hidden" r:id="rId21"/>
    <sheet name="23-02-2019" sheetId="60" state="hidden" r:id="rId22"/>
    <sheet name="24-02-2019" sheetId="62" state="hidden" r:id="rId23"/>
    <sheet name="25-02-2019" sheetId="83" state="hidden" r:id="rId24"/>
    <sheet name="26-02-2019" sheetId="84" state="hidden" r:id="rId25"/>
    <sheet name="27-02-19" sheetId="64" state="hidden" r:id="rId26"/>
    <sheet name="28-02-2019" sheetId="96" state="hidden" r:id="rId27"/>
    <sheet name="Summery" sheetId="52" r:id="rId28"/>
    <sheet name="01-03-2025" sheetId="210" r:id="rId29"/>
    <sheet name="02-03-2025" sheetId="213" r:id="rId30"/>
    <sheet name="03-03-2025" sheetId="214" r:id="rId31"/>
    <sheet name="04-03-2025" sheetId="215" r:id="rId32"/>
    <sheet name="05-03-2025" sheetId="216" r:id="rId33"/>
    <sheet name="06-03-2025 " sheetId="184" r:id="rId34"/>
    <sheet name="07-03-2025" sheetId="185" r:id="rId35"/>
    <sheet name="08-03-2025" sheetId="186" r:id="rId36"/>
    <sheet name="09-03-2025" sheetId="187" r:id="rId37"/>
    <sheet name="10-03-2025" sheetId="188" r:id="rId38"/>
    <sheet name="11-03-2025" sheetId="189" r:id="rId39"/>
    <sheet name="12-03-2025" sheetId="190" r:id="rId40"/>
    <sheet name="14-03-2025" sheetId="192" r:id="rId41"/>
    <sheet name="13-03-2025" sheetId="191" r:id="rId42"/>
    <sheet name="15-03-2025" sheetId="193" r:id="rId43"/>
    <sheet name="16-03-2025" sheetId="194" r:id="rId44"/>
    <sheet name="17-03-2025" sheetId="195" r:id="rId45"/>
    <sheet name="18-03-2025" sheetId="196" r:id="rId46"/>
    <sheet name="19-03-2025" sheetId="197" r:id="rId47"/>
    <sheet name="20-03-2025" sheetId="198" r:id="rId48"/>
    <sheet name="21-03-2025" sheetId="199" r:id="rId49"/>
    <sheet name="22-03-2025 " sheetId="200" r:id="rId50"/>
    <sheet name="23-03-2025 " sheetId="201" r:id="rId51"/>
    <sheet name="24-03-2025" sheetId="202" r:id="rId52"/>
    <sheet name="25-03-2025" sheetId="203" r:id="rId53"/>
    <sheet name="26-03-2025 " sheetId="204" r:id="rId54"/>
    <sheet name="27-03-2025 " sheetId="205" r:id="rId55"/>
    <sheet name="28-03-2025" sheetId="206" r:id="rId56"/>
    <sheet name="29-03-2025" sheetId="217" r:id="rId57"/>
    <sheet name="30-03-2025" sheetId="218" r:id="rId58"/>
    <sheet name="31-03-2025" sheetId="219" r:id="rId59"/>
  </sheets>
  <definedNames>
    <definedName name="_xlnm._FilterDatabase" localSheetId="27" hidden="1">Summery!$A$2:$DX$2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76" i="219" l="1"/>
  <c r="P176" i="219"/>
  <c r="O176" i="219"/>
  <c r="N176" i="219"/>
  <c r="M176" i="219"/>
  <c r="L176" i="219"/>
  <c r="K176" i="219"/>
  <c r="J176" i="219"/>
  <c r="I176" i="219"/>
  <c r="H176" i="219"/>
  <c r="G176" i="219"/>
  <c r="AC176" i="219"/>
  <c r="Q175" i="219"/>
  <c r="AC175" i="219" s="1"/>
  <c r="P175" i="219"/>
  <c r="O175" i="219"/>
  <c r="N175" i="219"/>
  <c r="M175" i="219"/>
  <c r="L175" i="219"/>
  <c r="K175" i="219"/>
  <c r="J175" i="219"/>
  <c r="I175" i="219"/>
  <c r="H175" i="219"/>
  <c r="G175" i="219"/>
  <c r="Q167" i="219"/>
  <c r="P167" i="219"/>
  <c r="O167" i="219"/>
  <c r="N167" i="219"/>
  <c r="M167" i="219"/>
  <c r="L167" i="219"/>
  <c r="K167" i="219"/>
  <c r="J167" i="219"/>
  <c r="I167" i="219"/>
  <c r="H167" i="219"/>
  <c r="G167" i="219"/>
  <c r="AC167" i="219"/>
  <c r="Q166" i="219"/>
  <c r="Q168" i="219" s="1"/>
  <c r="Q169" i="219" s="1"/>
  <c r="Q171" i="219" s="1"/>
  <c r="Q173" i="219" s="1"/>
  <c r="Q174" i="219" s="1"/>
  <c r="P166" i="219"/>
  <c r="P168" i="219" s="1"/>
  <c r="P169" i="219" s="1"/>
  <c r="P171" i="219" s="1"/>
  <c r="P173" i="219" s="1"/>
  <c r="P174" i="219" s="1"/>
  <c r="O166" i="219"/>
  <c r="O168" i="219" s="1"/>
  <c r="O169" i="219" s="1"/>
  <c r="O171" i="219" s="1"/>
  <c r="O173" i="219" s="1"/>
  <c r="O174" i="219" s="1"/>
  <c r="N166" i="219"/>
  <c r="N168" i="219" s="1"/>
  <c r="N169" i="219" s="1"/>
  <c r="N171" i="219" s="1"/>
  <c r="N173" i="219" s="1"/>
  <c r="N174" i="219" s="1"/>
  <c r="M166" i="219"/>
  <c r="M168" i="219" s="1"/>
  <c r="M169" i="219" s="1"/>
  <c r="M171" i="219" s="1"/>
  <c r="M173" i="219" s="1"/>
  <c r="M174" i="219" s="1"/>
  <c r="L166" i="219"/>
  <c r="L168" i="219" s="1"/>
  <c r="L169" i="219" s="1"/>
  <c r="L171" i="219" s="1"/>
  <c r="L173" i="219" s="1"/>
  <c r="L174" i="219" s="1"/>
  <c r="K166" i="219"/>
  <c r="K168" i="219" s="1"/>
  <c r="K169" i="219" s="1"/>
  <c r="K171" i="219" s="1"/>
  <c r="K173" i="219" s="1"/>
  <c r="K174" i="219" s="1"/>
  <c r="J166" i="219"/>
  <c r="J168" i="219" s="1"/>
  <c r="J169" i="219" s="1"/>
  <c r="J171" i="219" s="1"/>
  <c r="J173" i="219" s="1"/>
  <c r="J174" i="219" s="1"/>
  <c r="I166" i="219"/>
  <c r="I168" i="219" s="1"/>
  <c r="I169" i="219" s="1"/>
  <c r="I171" i="219" s="1"/>
  <c r="I173" i="219" s="1"/>
  <c r="I174" i="219" s="1"/>
  <c r="H166" i="219"/>
  <c r="H168" i="219" s="1"/>
  <c r="H169" i="219" s="1"/>
  <c r="H171" i="219" s="1"/>
  <c r="H173" i="219" s="1"/>
  <c r="H174" i="219" s="1"/>
  <c r="G166" i="219"/>
  <c r="G168" i="219" s="1"/>
  <c r="G169" i="219" s="1"/>
  <c r="G171" i="219" s="1"/>
  <c r="G173" i="219" s="1"/>
  <c r="G174" i="219" s="1"/>
  <c r="Q159" i="219"/>
  <c r="P159" i="219"/>
  <c r="O159" i="219"/>
  <c r="N159" i="219"/>
  <c r="M159" i="219"/>
  <c r="L159" i="219"/>
  <c r="K159" i="219"/>
  <c r="J159" i="219"/>
  <c r="I159" i="219"/>
  <c r="H159" i="219"/>
  <c r="G159" i="219"/>
  <c r="Q156" i="219"/>
  <c r="P156" i="219"/>
  <c r="O156" i="219"/>
  <c r="N156" i="219"/>
  <c r="M156" i="219"/>
  <c r="L156" i="219"/>
  <c r="K156" i="219"/>
  <c r="J156" i="219"/>
  <c r="I156" i="219"/>
  <c r="H156" i="219"/>
  <c r="G156" i="219"/>
  <c r="F118" i="219"/>
  <c r="E118" i="219"/>
  <c r="F117" i="219"/>
  <c r="E117" i="219"/>
  <c r="AC109" i="219"/>
  <c r="F109" i="219"/>
  <c r="E109" i="219"/>
  <c r="AC108" i="219"/>
  <c r="F108" i="219"/>
  <c r="F110" i="219" s="1"/>
  <c r="F111" i="219" s="1"/>
  <c r="F113" i="219" s="1"/>
  <c r="F115" i="219" s="1"/>
  <c r="F116" i="219" s="1"/>
  <c r="E108" i="219"/>
  <c r="E110" i="219" s="1"/>
  <c r="E111" i="219" s="1"/>
  <c r="E113" i="219" s="1"/>
  <c r="F101" i="219"/>
  <c r="E101" i="219"/>
  <c r="F98" i="219"/>
  <c r="E98" i="219"/>
  <c r="AB89" i="219"/>
  <c r="AA89" i="219"/>
  <c r="Z89" i="219"/>
  <c r="Y89" i="219"/>
  <c r="X89" i="219"/>
  <c r="W89" i="219"/>
  <c r="V89" i="219"/>
  <c r="U89" i="219"/>
  <c r="T89" i="219"/>
  <c r="S89" i="219"/>
  <c r="R89" i="219"/>
  <c r="Q89" i="219"/>
  <c r="AC89" i="219"/>
  <c r="AB88" i="219"/>
  <c r="AA88" i="219"/>
  <c r="Z88" i="219"/>
  <c r="Y88" i="219"/>
  <c r="X88" i="219"/>
  <c r="W88" i="219"/>
  <c r="V88" i="219"/>
  <c r="U88" i="219"/>
  <c r="T88" i="219"/>
  <c r="S88" i="219"/>
  <c r="R88" i="219"/>
  <c r="Q88" i="219"/>
  <c r="AC88" i="219"/>
  <c r="AB80" i="219"/>
  <c r="AA80" i="219"/>
  <c r="Z80" i="219"/>
  <c r="Y80" i="219"/>
  <c r="X80" i="219"/>
  <c r="W80" i="219"/>
  <c r="V80" i="219"/>
  <c r="U80" i="219"/>
  <c r="T80" i="219"/>
  <c r="S80" i="219"/>
  <c r="R80" i="219"/>
  <c r="Q80" i="219"/>
  <c r="AC80" i="219"/>
  <c r="AB79" i="219"/>
  <c r="AB81" i="219" s="1"/>
  <c r="AB82" i="219" s="1"/>
  <c r="AB84" i="219" s="1"/>
  <c r="AB86" i="219" s="1"/>
  <c r="AB87" i="219" s="1"/>
  <c r="AA79" i="219"/>
  <c r="AA81" i="219" s="1"/>
  <c r="AA82" i="219" s="1"/>
  <c r="AA84" i="219" s="1"/>
  <c r="AA86" i="219" s="1"/>
  <c r="AA87" i="219" s="1"/>
  <c r="Z79" i="219"/>
  <c r="Z81" i="219" s="1"/>
  <c r="Z82" i="219" s="1"/>
  <c r="Z84" i="219" s="1"/>
  <c r="Z86" i="219" s="1"/>
  <c r="Z87" i="219" s="1"/>
  <c r="Y79" i="219"/>
  <c r="Y81" i="219" s="1"/>
  <c r="Y82" i="219" s="1"/>
  <c r="Y84" i="219" s="1"/>
  <c r="Y86" i="219" s="1"/>
  <c r="Y87" i="219" s="1"/>
  <c r="X79" i="219"/>
  <c r="X81" i="219" s="1"/>
  <c r="X82" i="219" s="1"/>
  <c r="X84" i="219" s="1"/>
  <c r="X86" i="219" s="1"/>
  <c r="X87" i="219" s="1"/>
  <c r="W79" i="219"/>
  <c r="W81" i="219" s="1"/>
  <c r="W82" i="219" s="1"/>
  <c r="W84" i="219" s="1"/>
  <c r="W86" i="219" s="1"/>
  <c r="W87" i="219" s="1"/>
  <c r="V79" i="219"/>
  <c r="V81" i="219" s="1"/>
  <c r="V82" i="219" s="1"/>
  <c r="V84" i="219" s="1"/>
  <c r="V86" i="219" s="1"/>
  <c r="V87" i="219" s="1"/>
  <c r="U79" i="219"/>
  <c r="U81" i="219" s="1"/>
  <c r="U82" i="219" s="1"/>
  <c r="U84" i="219" s="1"/>
  <c r="U86" i="219" s="1"/>
  <c r="U87" i="219" s="1"/>
  <c r="T79" i="219"/>
  <c r="T81" i="219" s="1"/>
  <c r="T82" i="219" s="1"/>
  <c r="T84" i="219" s="1"/>
  <c r="T86" i="219" s="1"/>
  <c r="T87" i="219" s="1"/>
  <c r="S79" i="219"/>
  <c r="S81" i="219" s="1"/>
  <c r="S82" i="219" s="1"/>
  <c r="S84" i="219" s="1"/>
  <c r="S86" i="219" s="1"/>
  <c r="S87" i="219" s="1"/>
  <c r="R79" i="219"/>
  <c r="R81" i="219" s="1"/>
  <c r="R82" i="219" s="1"/>
  <c r="R84" i="219" s="1"/>
  <c r="R86" i="219" s="1"/>
  <c r="R87" i="219" s="1"/>
  <c r="Q79" i="219"/>
  <c r="Q81" i="219" s="1"/>
  <c r="Q82" i="219" s="1"/>
  <c r="Q84" i="219" s="1"/>
  <c r="Q86" i="219" s="1"/>
  <c r="Q87" i="219" s="1"/>
  <c r="AB72" i="219"/>
  <c r="AA72" i="219"/>
  <c r="Z72" i="219"/>
  <c r="Y72" i="219"/>
  <c r="X72" i="219"/>
  <c r="W72" i="219"/>
  <c r="V72" i="219"/>
  <c r="U72" i="219"/>
  <c r="T72" i="219"/>
  <c r="S72" i="219"/>
  <c r="R72" i="219"/>
  <c r="Q72" i="219"/>
  <c r="AC72" i="219"/>
  <c r="AB69" i="219"/>
  <c r="AA69" i="219"/>
  <c r="Z69" i="219"/>
  <c r="Y69" i="219"/>
  <c r="X69" i="219"/>
  <c r="W69" i="219"/>
  <c r="V69" i="219"/>
  <c r="U69" i="219"/>
  <c r="T69" i="219"/>
  <c r="S69" i="219"/>
  <c r="R69" i="219"/>
  <c r="Q69" i="219"/>
  <c r="AC170" i="219"/>
  <c r="AC166" i="219"/>
  <c r="AC165" i="219"/>
  <c r="AC164" i="219"/>
  <c r="AC163" i="219"/>
  <c r="AC162" i="219"/>
  <c r="AC161" i="219"/>
  <c r="AC160" i="219"/>
  <c r="AC158" i="219"/>
  <c r="AC157" i="219"/>
  <c r="AC155" i="219"/>
  <c r="AC154" i="219"/>
  <c r="AC153" i="219"/>
  <c r="AC152" i="219"/>
  <c r="AC147" i="219"/>
  <c r="AC146" i="219"/>
  <c r="AC145" i="219"/>
  <c r="AC144" i="219"/>
  <c r="AC143" i="219"/>
  <c r="AC142" i="219"/>
  <c r="AC141" i="219"/>
  <c r="AC140" i="219"/>
  <c r="AC139" i="219"/>
  <c r="AC138" i="219"/>
  <c r="AC137" i="219"/>
  <c r="AC136" i="219"/>
  <c r="AC135" i="219"/>
  <c r="AC134" i="219"/>
  <c r="AC133" i="219"/>
  <c r="AC132" i="219"/>
  <c r="AC131" i="219"/>
  <c r="AC130" i="219"/>
  <c r="AC129" i="219"/>
  <c r="AC128" i="219"/>
  <c r="AC127" i="219"/>
  <c r="AC126" i="219"/>
  <c r="AC125" i="219"/>
  <c r="AC124" i="219"/>
  <c r="AC123" i="219"/>
  <c r="AC112" i="219"/>
  <c r="AC107" i="219"/>
  <c r="AC106" i="219"/>
  <c r="AC105" i="219"/>
  <c r="AC104" i="219"/>
  <c r="AC103" i="219"/>
  <c r="AC102" i="219"/>
  <c r="AC100" i="219"/>
  <c r="AC99" i="219"/>
  <c r="AC97" i="219"/>
  <c r="AC96" i="219"/>
  <c r="AC95" i="219"/>
  <c r="AC94" i="219"/>
  <c r="AC83" i="219"/>
  <c r="AC78" i="219"/>
  <c r="AC77" i="219"/>
  <c r="AC76" i="219"/>
  <c r="AC75" i="219"/>
  <c r="AC74" i="219"/>
  <c r="AC73" i="219"/>
  <c r="AC71" i="219"/>
  <c r="AC70" i="219"/>
  <c r="AC68" i="219"/>
  <c r="AC67" i="219"/>
  <c r="AC66" i="219"/>
  <c r="AC65" i="219"/>
  <c r="AC60" i="219"/>
  <c r="AC59" i="219"/>
  <c r="AC58" i="219"/>
  <c r="AC57" i="219"/>
  <c r="AC56" i="219"/>
  <c r="AC55" i="219"/>
  <c r="AC54" i="219"/>
  <c r="AC53" i="219"/>
  <c r="AC52" i="219"/>
  <c r="AC51" i="219"/>
  <c r="AC50" i="219"/>
  <c r="AC49" i="219"/>
  <c r="AC48" i="219"/>
  <c r="AC47" i="219"/>
  <c r="AC46" i="219"/>
  <c r="AC45" i="219"/>
  <c r="AC44" i="219"/>
  <c r="AC43" i="219"/>
  <c r="AC42" i="219"/>
  <c r="AC41" i="219"/>
  <c r="AC40" i="219"/>
  <c r="AC39" i="219"/>
  <c r="AC38" i="219"/>
  <c r="AC37" i="219"/>
  <c r="AC36" i="219"/>
  <c r="AB31" i="219"/>
  <c r="AA31" i="219"/>
  <c r="Z31" i="219"/>
  <c r="Y31" i="219"/>
  <c r="X31" i="219"/>
  <c r="W31" i="219"/>
  <c r="V31" i="219"/>
  <c r="U31" i="219"/>
  <c r="T31" i="219"/>
  <c r="S31" i="219"/>
  <c r="R31" i="219"/>
  <c r="Q31" i="219"/>
  <c r="P31" i="219"/>
  <c r="O31" i="219"/>
  <c r="N31" i="219"/>
  <c r="M31" i="219"/>
  <c r="L31" i="219"/>
  <c r="K31" i="219"/>
  <c r="J31" i="219"/>
  <c r="I31" i="219"/>
  <c r="H31" i="219"/>
  <c r="G31" i="219"/>
  <c r="F31" i="219"/>
  <c r="E31" i="219"/>
  <c r="AB30" i="219"/>
  <c r="AA30" i="219"/>
  <c r="Z30" i="219"/>
  <c r="Y30" i="219"/>
  <c r="X30" i="219"/>
  <c r="W30" i="219"/>
  <c r="V30" i="219"/>
  <c r="U30" i="219"/>
  <c r="T30" i="219"/>
  <c r="S30" i="219"/>
  <c r="R30" i="219"/>
  <c r="Q30" i="219"/>
  <c r="P30" i="219"/>
  <c r="O30" i="219"/>
  <c r="N30" i="219"/>
  <c r="M30" i="219"/>
  <c r="L30" i="219"/>
  <c r="K30" i="219"/>
  <c r="J30" i="219"/>
  <c r="I30" i="219"/>
  <c r="H30" i="219"/>
  <c r="G30" i="219"/>
  <c r="F30" i="219"/>
  <c r="E30" i="219"/>
  <c r="AC25" i="219"/>
  <c r="AA23" i="219"/>
  <c r="AA24" i="219" s="1"/>
  <c r="AA26" i="219" s="1"/>
  <c r="AA28" i="219" s="1"/>
  <c r="AA29" i="219" s="1"/>
  <c r="U23" i="219"/>
  <c r="U24" i="219" s="1"/>
  <c r="U26" i="219" s="1"/>
  <c r="U28" i="219" s="1"/>
  <c r="U29" i="219" s="1"/>
  <c r="O23" i="219"/>
  <c r="O24" i="219" s="1"/>
  <c r="O26" i="219" s="1"/>
  <c r="O28" i="219" s="1"/>
  <c r="O29" i="219" s="1"/>
  <c r="I23" i="219"/>
  <c r="I24" i="219" s="1"/>
  <c r="I26" i="219" s="1"/>
  <c r="I28" i="219" s="1"/>
  <c r="I29" i="219" s="1"/>
  <c r="AB22" i="219"/>
  <c r="AA22" i="219"/>
  <c r="Z22" i="219"/>
  <c r="Y22" i="219"/>
  <c r="X22" i="219"/>
  <c r="W22" i="219"/>
  <c r="V22" i="219"/>
  <c r="U22" i="219"/>
  <c r="T22" i="219"/>
  <c r="S22" i="219"/>
  <c r="R22" i="219"/>
  <c r="Q22" i="219"/>
  <c r="P22" i="219"/>
  <c r="O22" i="219"/>
  <c r="N22" i="219"/>
  <c r="M22" i="219"/>
  <c r="L22" i="219"/>
  <c r="K22" i="219"/>
  <c r="J22" i="219"/>
  <c r="I22" i="219"/>
  <c r="H22" i="219"/>
  <c r="G22" i="219"/>
  <c r="F22" i="219"/>
  <c r="E22" i="219"/>
  <c r="AC22" i="219" s="1"/>
  <c r="AB21" i="219"/>
  <c r="AB23" i="219" s="1"/>
  <c r="AB24" i="219" s="1"/>
  <c r="AB26" i="219" s="1"/>
  <c r="AB28" i="219" s="1"/>
  <c r="AB29" i="219" s="1"/>
  <c r="AA21" i="219"/>
  <c r="Z21" i="219"/>
  <c r="Z23" i="219" s="1"/>
  <c r="Z24" i="219" s="1"/>
  <c r="Z26" i="219" s="1"/>
  <c r="Z28" i="219" s="1"/>
  <c r="Z29" i="219" s="1"/>
  <c r="Y21" i="219"/>
  <c r="Y23" i="219" s="1"/>
  <c r="Y24" i="219" s="1"/>
  <c r="Y26" i="219" s="1"/>
  <c r="Y28" i="219" s="1"/>
  <c r="Y29" i="219" s="1"/>
  <c r="X21" i="219"/>
  <c r="X23" i="219" s="1"/>
  <c r="X24" i="219" s="1"/>
  <c r="X26" i="219" s="1"/>
  <c r="X28" i="219" s="1"/>
  <c r="X29" i="219" s="1"/>
  <c r="W21" i="219"/>
  <c r="W23" i="219" s="1"/>
  <c r="W24" i="219" s="1"/>
  <c r="W26" i="219" s="1"/>
  <c r="W28" i="219" s="1"/>
  <c r="W29" i="219" s="1"/>
  <c r="V21" i="219"/>
  <c r="V23" i="219" s="1"/>
  <c r="V24" i="219" s="1"/>
  <c r="V26" i="219" s="1"/>
  <c r="V28" i="219" s="1"/>
  <c r="V29" i="219" s="1"/>
  <c r="U21" i="219"/>
  <c r="T21" i="219"/>
  <c r="T23" i="219" s="1"/>
  <c r="T24" i="219" s="1"/>
  <c r="T26" i="219" s="1"/>
  <c r="T28" i="219" s="1"/>
  <c r="T29" i="219" s="1"/>
  <c r="S21" i="219"/>
  <c r="S23" i="219" s="1"/>
  <c r="S24" i="219" s="1"/>
  <c r="S26" i="219" s="1"/>
  <c r="S28" i="219" s="1"/>
  <c r="S29" i="219" s="1"/>
  <c r="R21" i="219"/>
  <c r="R23" i="219" s="1"/>
  <c r="R24" i="219" s="1"/>
  <c r="R26" i="219" s="1"/>
  <c r="R28" i="219" s="1"/>
  <c r="R29" i="219" s="1"/>
  <c r="Q21" i="219"/>
  <c r="Q23" i="219" s="1"/>
  <c r="Q24" i="219" s="1"/>
  <c r="Q26" i="219" s="1"/>
  <c r="Q28" i="219" s="1"/>
  <c r="Q29" i="219" s="1"/>
  <c r="P21" i="219"/>
  <c r="P23" i="219" s="1"/>
  <c r="P24" i="219" s="1"/>
  <c r="P26" i="219" s="1"/>
  <c r="P28" i="219" s="1"/>
  <c r="P29" i="219" s="1"/>
  <c r="O21" i="219"/>
  <c r="N21" i="219"/>
  <c r="N23" i="219" s="1"/>
  <c r="N24" i="219" s="1"/>
  <c r="N26" i="219" s="1"/>
  <c r="N28" i="219" s="1"/>
  <c r="N29" i="219" s="1"/>
  <c r="M21" i="219"/>
  <c r="M23" i="219" s="1"/>
  <c r="M24" i="219" s="1"/>
  <c r="M26" i="219" s="1"/>
  <c r="M28" i="219" s="1"/>
  <c r="M29" i="219" s="1"/>
  <c r="L21" i="219"/>
  <c r="L23" i="219" s="1"/>
  <c r="L24" i="219" s="1"/>
  <c r="L26" i="219" s="1"/>
  <c r="L28" i="219" s="1"/>
  <c r="L29" i="219" s="1"/>
  <c r="K21" i="219"/>
  <c r="K23" i="219" s="1"/>
  <c r="K24" i="219" s="1"/>
  <c r="K26" i="219" s="1"/>
  <c r="K28" i="219" s="1"/>
  <c r="K29" i="219" s="1"/>
  <c r="J21" i="219"/>
  <c r="J23" i="219" s="1"/>
  <c r="J24" i="219" s="1"/>
  <c r="J26" i="219" s="1"/>
  <c r="J28" i="219" s="1"/>
  <c r="J29" i="219" s="1"/>
  <c r="I21" i="219"/>
  <c r="H21" i="219"/>
  <c r="H23" i="219" s="1"/>
  <c r="H24" i="219" s="1"/>
  <c r="H26" i="219" s="1"/>
  <c r="H28" i="219" s="1"/>
  <c r="H29" i="219" s="1"/>
  <c r="G21" i="219"/>
  <c r="G23" i="219" s="1"/>
  <c r="G24" i="219" s="1"/>
  <c r="G26" i="219" s="1"/>
  <c r="G28" i="219" s="1"/>
  <c r="G29" i="219" s="1"/>
  <c r="F21" i="219"/>
  <c r="F23" i="219" s="1"/>
  <c r="F24" i="219" s="1"/>
  <c r="F26" i="219" s="1"/>
  <c r="F28" i="219" s="1"/>
  <c r="F29" i="219" s="1"/>
  <c r="E21" i="219"/>
  <c r="AC21" i="219" s="1"/>
  <c r="AC20" i="219"/>
  <c r="AC19" i="219"/>
  <c r="AC18" i="219"/>
  <c r="AC17" i="219"/>
  <c r="AC16" i="219"/>
  <c r="AC15" i="219"/>
  <c r="AB14" i="219"/>
  <c r="AA14" i="219"/>
  <c r="Z14" i="219"/>
  <c r="Y14" i="219"/>
  <c r="X14" i="219"/>
  <c r="W14" i="219"/>
  <c r="V14" i="219"/>
  <c r="U14" i="219"/>
  <c r="T14" i="219"/>
  <c r="S14" i="219"/>
  <c r="R14" i="219"/>
  <c r="Q14" i="219"/>
  <c r="P14" i="219"/>
  <c r="O14" i="219"/>
  <c r="N14" i="219"/>
  <c r="M14" i="219"/>
  <c r="L14" i="219"/>
  <c r="K14" i="219"/>
  <c r="J14" i="219"/>
  <c r="I14" i="219"/>
  <c r="H14" i="219"/>
  <c r="G14" i="219"/>
  <c r="F14" i="219"/>
  <c r="E14" i="219"/>
  <c r="AC13" i="219"/>
  <c r="AC12" i="219"/>
  <c r="AB11" i="219"/>
  <c r="AA11" i="219"/>
  <c r="Z11" i="219"/>
  <c r="Y11" i="219"/>
  <c r="X11" i="219"/>
  <c r="W11" i="219"/>
  <c r="V11" i="219"/>
  <c r="U11" i="219"/>
  <c r="T11" i="219"/>
  <c r="S11" i="219"/>
  <c r="R11" i="219"/>
  <c r="Q11" i="219"/>
  <c r="P11" i="219"/>
  <c r="O11" i="219"/>
  <c r="N11" i="219"/>
  <c r="M11" i="219"/>
  <c r="L11" i="219"/>
  <c r="K11" i="219"/>
  <c r="J11" i="219"/>
  <c r="I11" i="219"/>
  <c r="H11" i="219"/>
  <c r="G11" i="219"/>
  <c r="F11" i="219"/>
  <c r="E11" i="219"/>
  <c r="AC10" i="219"/>
  <c r="AC9" i="219"/>
  <c r="AC8" i="219"/>
  <c r="AC7" i="219"/>
  <c r="O77" i="52"/>
  <c r="L77" i="52"/>
  <c r="N76" i="52"/>
  <c r="O76" i="52" s="1"/>
  <c r="O75" i="52"/>
  <c r="N75" i="52"/>
  <c r="O74" i="52"/>
  <c r="N74" i="52"/>
  <c r="O73" i="52"/>
  <c r="N73" i="52"/>
  <c r="O72" i="52"/>
  <c r="N72" i="52"/>
  <c r="O71" i="52"/>
  <c r="N71" i="52"/>
  <c r="O70" i="52"/>
  <c r="N70" i="52"/>
  <c r="O69" i="52"/>
  <c r="N69" i="52"/>
  <c r="O68" i="52"/>
  <c r="N68" i="52"/>
  <c r="O67" i="52"/>
  <c r="N67" i="52"/>
  <c r="O66" i="52"/>
  <c r="N66" i="52"/>
  <c r="O65" i="52"/>
  <c r="N65" i="52"/>
  <c r="O64" i="52"/>
  <c r="N64" i="52"/>
  <c r="O63" i="52"/>
  <c r="N63" i="52"/>
  <c r="O62" i="52"/>
  <c r="N62" i="52"/>
  <c r="O61" i="52"/>
  <c r="N61" i="52"/>
  <c r="O60" i="52"/>
  <c r="N60" i="52"/>
  <c r="O59" i="52"/>
  <c r="N59" i="52"/>
  <c r="O58" i="52"/>
  <c r="N58" i="52"/>
  <c r="O57" i="52"/>
  <c r="N57" i="52"/>
  <c r="O56" i="52"/>
  <c r="N56" i="52"/>
  <c r="O55" i="52"/>
  <c r="N55" i="52"/>
  <c r="O54" i="52"/>
  <c r="N54" i="52"/>
  <c r="O53" i="52"/>
  <c r="N53" i="52"/>
  <c r="O52" i="52"/>
  <c r="N52" i="52"/>
  <c r="O51" i="52"/>
  <c r="N51" i="52"/>
  <c r="O50" i="52"/>
  <c r="N50" i="52"/>
  <c r="O49" i="52"/>
  <c r="N49" i="52"/>
  <c r="O48" i="52"/>
  <c r="N48" i="52"/>
  <c r="O47" i="52"/>
  <c r="N47" i="52"/>
  <c r="O46" i="52"/>
  <c r="N46" i="52"/>
  <c r="O45" i="52"/>
  <c r="N45" i="52"/>
  <c r="J45" i="52"/>
  <c r="G77" i="52"/>
  <c r="J77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I46" i="52"/>
  <c r="I47" i="52"/>
  <c r="I48" i="52"/>
  <c r="I49" i="52"/>
  <c r="I50" i="52"/>
  <c r="I51" i="52"/>
  <c r="I52" i="52"/>
  <c r="I53" i="52"/>
  <c r="I54" i="52"/>
  <c r="I55" i="52"/>
  <c r="I56" i="52"/>
  <c r="I57" i="52"/>
  <c r="I58" i="52"/>
  <c r="I59" i="52"/>
  <c r="I60" i="52"/>
  <c r="I61" i="52"/>
  <c r="I62" i="52"/>
  <c r="I63" i="52"/>
  <c r="I64" i="52"/>
  <c r="I65" i="52"/>
  <c r="I66" i="52"/>
  <c r="I67" i="52"/>
  <c r="I68" i="52"/>
  <c r="I69" i="52"/>
  <c r="I70" i="52"/>
  <c r="I71" i="52"/>
  <c r="I72" i="52"/>
  <c r="I73" i="52"/>
  <c r="I74" i="52"/>
  <c r="I75" i="52"/>
  <c r="I45" i="52"/>
  <c r="AB118" i="218"/>
  <c r="AA118" i="218"/>
  <c r="Z118" i="218"/>
  <c r="Y118" i="218"/>
  <c r="X118" i="218"/>
  <c r="W118" i="218"/>
  <c r="V118" i="218"/>
  <c r="U118" i="218"/>
  <c r="T118" i="218"/>
  <c r="S118" i="218"/>
  <c r="R118" i="218"/>
  <c r="Q118" i="218"/>
  <c r="P118" i="218"/>
  <c r="O118" i="218"/>
  <c r="N118" i="218"/>
  <c r="M118" i="218"/>
  <c r="L118" i="218"/>
  <c r="K118" i="218"/>
  <c r="J118" i="218"/>
  <c r="I118" i="218"/>
  <c r="H118" i="218"/>
  <c r="G118" i="218"/>
  <c r="F118" i="218"/>
  <c r="E118" i="218"/>
  <c r="AB117" i="218"/>
  <c r="AA117" i="218"/>
  <c r="Z117" i="218"/>
  <c r="Y117" i="218"/>
  <c r="X117" i="218"/>
  <c r="W117" i="218"/>
  <c r="V117" i="218"/>
  <c r="U117" i="218"/>
  <c r="T117" i="218"/>
  <c r="S117" i="218"/>
  <c r="R117" i="218"/>
  <c r="Q117" i="218"/>
  <c r="P117" i="218"/>
  <c r="O117" i="218"/>
  <c r="N117" i="218"/>
  <c r="M117" i="218"/>
  <c r="L117" i="218"/>
  <c r="K117" i="218"/>
  <c r="J117" i="218"/>
  <c r="I117" i="218"/>
  <c r="H117" i="218"/>
  <c r="G117" i="218"/>
  <c r="F117" i="218"/>
  <c r="E117" i="218"/>
  <c r="AB109" i="218"/>
  <c r="AA109" i="218"/>
  <c r="Z109" i="218"/>
  <c r="Y109" i="218"/>
  <c r="X109" i="218"/>
  <c r="W109" i="218"/>
  <c r="V109" i="218"/>
  <c r="U109" i="218"/>
  <c r="T109" i="218"/>
  <c r="S109" i="218"/>
  <c r="R109" i="218"/>
  <c r="Q109" i="218"/>
  <c r="P109" i="218"/>
  <c r="O109" i="218"/>
  <c r="N109" i="218"/>
  <c r="M109" i="218"/>
  <c r="L109" i="218"/>
  <c r="K109" i="218"/>
  <c r="J109" i="218"/>
  <c r="I109" i="218"/>
  <c r="H109" i="218"/>
  <c r="G109" i="218"/>
  <c r="F109" i="218"/>
  <c r="AC109" i="218" s="1"/>
  <c r="E109" i="218"/>
  <c r="AB108" i="218"/>
  <c r="AB110" i="218" s="1"/>
  <c r="AB111" i="218" s="1"/>
  <c r="AB113" i="218" s="1"/>
  <c r="AB115" i="218" s="1"/>
  <c r="AB116" i="218" s="1"/>
  <c r="AA108" i="218"/>
  <c r="AA110" i="218" s="1"/>
  <c r="AA111" i="218" s="1"/>
  <c r="AA113" i="218" s="1"/>
  <c r="AA115" i="218" s="1"/>
  <c r="AA116" i="218" s="1"/>
  <c r="Z108" i="218"/>
  <c r="Z110" i="218" s="1"/>
  <c r="Z111" i="218" s="1"/>
  <c r="Z113" i="218" s="1"/>
  <c r="Z115" i="218" s="1"/>
  <c r="Z116" i="218" s="1"/>
  <c r="Y108" i="218"/>
  <c r="Y110" i="218" s="1"/>
  <c r="Y111" i="218" s="1"/>
  <c r="Y113" i="218" s="1"/>
  <c r="Y115" i="218" s="1"/>
  <c r="Y116" i="218" s="1"/>
  <c r="X108" i="218"/>
  <c r="X110" i="218" s="1"/>
  <c r="X111" i="218" s="1"/>
  <c r="X113" i="218" s="1"/>
  <c r="X115" i="218" s="1"/>
  <c r="X116" i="218" s="1"/>
  <c r="W108" i="218"/>
  <c r="W110" i="218" s="1"/>
  <c r="W111" i="218" s="1"/>
  <c r="W113" i="218" s="1"/>
  <c r="W115" i="218" s="1"/>
  <c r="W116" i="218" s="1"/>
  <c r="V108" i="218"/>
  <c r="V110" i="218" s="1"/>
  <c r="V111" i="218" s="1"/>
  <c r="V113" i="218" s="1"/>
  <c r="V115" i="218" s="1"/>
  <c r="V116" i="218" s="1"/>
  <c r="U108" i="218"/>
  <c r="U110" i="218" s="1"/>
  <c r="U111" i="218" s="1"/>
  <c r="U113" i="218" s="1"/>
  <c r="U115" i="218" s="1"/>
  <c r="U116" i="218" s="1"/>
  <c r="T108" i="218"/>
  <c r="T110" i="218" s="1"/>
  <c r="T111" i="218" s="1"/>
  <c r="T113" i="218" s="1"/>
  <c r="T115" i="218" s="1"/>
  <c r="T116" i="218" s="1"/>
  <c r="S108" i="218"/>
  <c r="S110" i="218" s="1"/>
  <c r="S111" i="218" s="1"/>
  <c r="S113" i="218" s="1"/>
  <c r="S115" i="218" s="1"/>
  <c r="S116" i="218" s="1"/>
  <c r="R108" i="218"/>
  <c r="R110" i="218" s="1"/>
  <c r="R111" i="218" s="1"/>
  <c r="R113" i="218" s="1"/>
  <c r="R115" i="218" s="1"/>
  <c r="R116" i="218" s="1"/>
  <c r="Q108" i="218"/>
  <c r="Q110" i="218" s="1"/>
  <c r="Q111" i="218" s="1"/>
  <c r="Q113" i="218" s="1"/>
  <c r="Q115" i="218" s="1"/>
  <c r="Q116" i="218" s="1"/>
  <c r="P108" i="218"/>
  <c r="P110" i="218" s="1"/>
  <c r="P111" i="218" s="1"/>
  <c r="P113" i="218" s="1"/>
  <c r="P115" i="218" s="1"/>
  <c r="P116" i="218" s="1"/>
  <c r="O108" i="218"/>
  <c r="O110" i="218" s="1"/>
  <c r="O111" i="218" s="1"/>
  <c r="O113" i="218" s="1"/>
  <c r="O115" i="218" s="1"/>
  <c r="O116" i="218" s="1"/>
  <c r="N108" i="218"/>
  <c r="N110" i="218" s="1"/>
  <c r="N111" i="218" s="1"/>
  <c r="N113" i="218" s="1"/>
  <c r="N115" i="218" s="1"/>
  <c r="N116" i="218" s="1"/>
  <c r="M108" i="218"/>
  <c r="M110" i="218" s="1"/>
  <c r="M111" i="218" s="1"/>
  <c r="M113" i="218" s="1"/>
  <c r="M115" i="218" s="1"/>
  <c r="M116" i="218" s="1"/>
  <c r="L108" i="218"/>
  <c r="L110" i="218" s="1"/>
  <c r="L111" i="218" s="1"/>
  <c r="L113" i="218" s="1"/>
  <c r="L115" i="218" s="1"/>
  <c r="L116" i="218" s="1"/>
  <c r="K108" i="218"/>
  <c r="K110" i="218" s="1"/>
  <c r="K111" i="218" s="1"/>
  <c r="K113" i="218" s="1"/>
  <c r="K115" i="218" s="1"/>
  <c r="K116" i="218" s="1"/>
  <c r="J108" i="218"/>
  <c r="J110" i="218" s="1"/>
  <c r="J111" i="218" s="1"/>
  <c r="J113" i="218" s="1"/>
  <c r="J115" i="218" s="1"/>
  <c r="J116" i="218" s="1"/>
  <c r="I108" i="218"/>
  <c r="I110" i="218" s="1"/>
  <c r="I111" i="218" s="1"/>
  <c r="I113" i="218" s="1"/>
  <c r="I115" i="218" s="1"/>
  <c r="I116" i="218" s="1"/>
  <c r="H108" i="218"/>
  <c r="H110" i="218" s="1"/>
  <c r="H111" i="218" s="1"/>
  <c r="H113" i="218" s="1"/>
  <c r="H115" i="218" s="1"/>
  <c r="H116" i="218" s="1"/>
  <c r="G108" i="218"/>
  <c r="G110" i="218" s="1"/>
  <c r="G111" i="218" s="1"/>
  <c r="G113" i="218" s="1"/>
  <c r="G115" i="218" s="1"/>
  <c r="G116" i="218" s="1"/>
  <c r="F108" i="218"/>
  <c r="F110" i="218" s="1"/>
  <c r="F111" i="218" s="1"/>
  <c r="F113" i="218" s="1"/>
  <c r="F115" i="218" s="1"/>
  <c r="F116" i="218" s="1"/>
  <c r="E108" i="218"/>
  <c r="E110" i="218" s="1"/>
  <c r="E111" i="218" s="1"/>
  <c r="E113" i="218" s="1"/>
  <c r="AB101" i="218"/>
  <c r="AA101" i="218"/>
  <c r="Z101" i="218"/>
  <c r="Y101" i="218"/>
  <c r="X101" i="218"/>
  <c r="W101" i="218"/>
  <c r="V101" i="218"/>
  <c r="U101" i="218"/>
  <c r="T101" i="218"/>
  <c r="S101" i="218"/>
  <c r="R101" i="218"/>
  <c r="Q101" i="218"/>
  <c r="P101" i="218"/>
  <c r="O101" i="218"/>
  <c r="N101" i="218"/>
  <c r="M101" i="218"/>
  <c r="L101" i="218"/>
  <c r="K101" i="218"/>
  <c r="J101" i="218"/>
  <c r="I101" i="218"/>
  <c r="H101" i="218"/>
  <c r="G101" i="218"/>
  <c r="F101" i="218"/>
  <c r="E101" i="218"/>
  <c r="AB98" i="218"/>
  <c r="AA98" i="218"/>
  <c r="Z98" i="218"/>
  <c r="Y98" i="218"/>
  <c r="X98" i="218"/>
  <c r="W98" i="218"/>
  <c r="V98" i="218"/>
  <c r="U98" i="218"/>
  <c r="T98" i="218"/>
  <c r="S98" i="218"/>
  <c r="R98" i="218"/>
  <c r="Q98" i="218"/>
  <c r="P98" i="218"/>
  <c r="O98" i="218"/>
  <c r="N98" i="218"/>
  <c r="M98" i="218"/>
  <c r="L98" i="218"/>
  <c r="K98" i="218"/>
  <c r="J98" i="218"/>
  <c r="I98" i="218"/>
  <c r="H98" i="218"/>
  <c r="G98" i="218"/>
  <c r="F98" i="218"/>
  <c r="E98" i="218"/>
  <c r="AC176" i="218"/>
  <c r="AC175" i="218"/>
  <c r="AC174" i="218"/>
  <c r="AC173" i="218"/>
  <c r="AC172" i="218"/>
  <c r="AC171" i="218"/>
  <c r="AC170" i="218"/>
  <c r="AC169" i="218"/>
  <c r="AC168" i="218"/>
  <c r="AC167" i="218"/>
  <c r="AC166" i="218"/>
  <c r="AC165" i="218"/>
  <c r="AC164" i="218"/>
  <c r="AC163" i="218"/>
  <c r="AC162" i="218"/>
  <c r="AC161" i="218"/>
  <c r="AC160" i="218"/>
  <c r="AC159" i="218"/>
  <c r="AC158" i="218"/>
  <c r="AC157" i="218"/>
  <c r="AC156" i="218"/>
  <c r="AC155" i="218"/>
  <c r="AC154" i="218"/>
  <c r="AC153" i="218"/>
  <c r="AC152" i="218"/>
  <c r="AC147" i="218"/>
  <c r="AC146" i="218"/>
  <c r="AC145" i="218"/>
  <c r="AC144" i="218"/>
  <c r="AC143" i="218"/>
  <c r="AC142" i="218"/>
  <c r="AC141" i="218"/>
  <c r="AC140" i="218"/>
  <c r="AC139" i="218"/>
  <c r="AC138" i="218"/>
  <c r="AC137" i="218"/>
  <c r="AC136" i="218"/>
  <c r="AC135" i="218"/>
  <c r="AC134" i="218"/>
  <c r="AC133" i="218"/>
  <c r="AC132" i="218"/>
  <c r="AC131" i="218"/>
  <c r="AC130" i="218"/>
  <c r="AC129" i="218"/>
  <c r="AC128" i="218"/>
  <c r="AC127" i="218"/>
  <c r="AC126" i="218"/>
  <c r="AC125" i="218"/>
  <c r="AC124" i="218"/>
  <c r="AC123" i="218"/>
  <c r="AC112" i="218"/>
  <c r="AC107" i="218"/>
  <c r="AC106" i="218"/>
  <c r="AC105" i="218"/>
  <c r="AC104" i="218"/>
  <c r="AC103" i="218"/>
  <c r="AC102" i="218"/>
  <c r="AC100" i="218"/>
  <c r="AC99" i="218"/>
  <c r="AC97" i="218"/>
  <c r="AC96" i="218"/>
  <c r="AC95" i="218"/>
  <c r="AC94" i="218"/>
  <c r="AC89" i="218"/>
  <c r="AC88" i="218"/>
  <c r="AC87" i="218"/>
  <c r="AC86" i="218"/>
  <c r="AC85" i="218"/>
  <c r="AC84" i="218"/>
  <c r="AC83" i="218"/>
  <c r="AC82" i="218"/>
  <c r="AC81" i="218"/>
  <c r="AC80" i="218"/>
  <c r="AC79" i="218"/>
  <c r="AC78" i="218"/>
  <c r="AC77" i="218"/>
  <c r="AC76" i="218"/>
  <c r="AC75" i="218"/>
  <c r="AC74" i="218"/>
  <c r="AC73" i="218"/>
  <c r="AC72" i="218"/>
  <c r="AC71" i="218"/>
  <c r="AC70" i="218"/>
  <c r="AC69" i="218"/>
  <c r="AC68" i="218"/>
  <c r="AC67" i="218"/>
  <c r="AC66" i="218"/>
  <c r="AC65" i="218"/>
  <c r="AC60" i="218"/>
  <c r="AC59" i="218"/>
  <c r="AC58" i="218"/>
  <c r="AC57" i="218"/>
  <c r="AC56" i="218"/>
  <c r="AC55" i="218"/>
  <c r="AC54" i="218"/>
  <c r="AC53" i="218"/>
  <c r="AC52" i="218"/>
  <c r="AC51" i="218"/>
  <c r="AC50" i="218"/>
  <c r="AC49" i="218"/>
  <c r="AC48" i="218"/>
  <c r="AC47" i="218"/>
  <c r="AC46" i="218"/>
  <c r="AC45" i="218"/>
  <c r="AC44" i="218"/>
  <c r="AC43" i="218"/>
  <c r="AC42" i="218"/>
  <c r="AC41" i="218"/>
  <c r="AC40" i="218"/>
  <c r="AC39" i="218"/>
  <c r="AC38" i="218"/>
  <c r="AC37" i="218"/>
  <c r="AC36" i="218"/>
  <c r="AB31" i="218"/>
  <c r="AA31" i="218"/>
  <c r="Z31" i="218"/>
  <c r="Y31" i="218"/>
  <c r="X31" i="218"/>
  <c r="W31" i="218"/>
  <c r="V31" i="218"/>
  <c r="U31" i="218"/>
  <c r="T31" i="218"/>
  <c r="S31" i="218"/>
  <c r="R31" i="218"/>
  <c r="Q31" i="218"/>
  <c r="P31" i="218"/>
  <c r="O31" i="218"/>
  <c r="N31" i="218"/>
  <c r="M31" i="218"/>
  <c r="L31" i="218"/>
  <c r="K31" i="218"/>
  <c r="J31" i="218"/>
  <c r="I31" i="218"/>
  <c r="H31" i="218"/>
  <c r="G31" i="218"/>
  <c r="F31" i="218"/>
  <c r="E31" i="218"/>
  <c r="AB30" i="218"/>
  <c r="AA30" i="218"/>
  <c r="Z30" i="218"/>
  <c r="Y30" i="218"/>
  <c r="X30" i="218"/>
  <c r="W30" i="218"/>
  <c r="V30" i="218"/>
  <c r="U30" i="218"/>
  <c r="T30" i="218"/>
  <c r="S30" i="218"/>
  <c r="R30" i="218"/>
  <c r="Q30" i="218"/>
  <c r="P30" i="218"/>
  <c r="O30" i="218"/>
  <c r="N30" i="218"/>
  <c r="M30" i="218"/>
  <c r="L30" i="218"/>
  <c r="K30" i="218"/>
  <c r="J30" i="218"/>
  <c r="I30" i="218"/>
  <c r="H30" i="218"/>
  <c r="G30" i="218"/>
  <c r="F30" i="218"/>
  <c r="E30" i="218"/>
  <c r="AC25" i="218"/>
  <c r="AB23" i="218"/>
  <c r="AB24" i="218" s="1"/>
  <c r="AB26" i="218" s="1"/>
  <c r="AB28" i="218" s="1"/>
  <c r="AB29" i="218" s="1"/>
  <c r="W23" i="218"/>
  <c r="W24" i="218" s="1"/>
  <c r="W26" i="218" s="1"/>
  <c r="W28" i="218" s="1"/>
  <c r="W29" i="218" s="1"/>
  <c r="V23" i="218"/>
  <c r="V24" i="218" s="1"/>
  <c r="V26" i="218" s="1"/>
  <c r="V28" i="218" s="1"/>
  <c r="V29" i="218" s="1"/>
  <c r="Q23" i="218"/>
  <c r="Q24" i="218" s="1"/>
  <c r="Q26" i="218" s="1"/>
  <c r="Q28" i="218" s="1"/>
  <c r="Q29" i="218" s="1"/>
  <c r="P23" i="218"/>
  <c r="P24" i="218" s="1"/>
  <c r="P26" i="218" s="1"/>
  <c r="P28" i="218" s="1"/>
  <c r="P29" i="218" s="1"/>
  <c r="K23" i="218"/>
  <c r="K24" i="218" s="1"/>
  <c r="K26" i="218" s="1"/>
  <c r="K28" i="218" s="1"/>
  <c r="K29" i="218" s="1"/>
  <c r="J23" i="218"/>
  <c r="J24" i="218" s="1"/>
  <c r="J26" i="218" s="1"/>
  <c r="J28" i="218" s="1"/>
  <c r="J29" i="218" s="1"/>
  <c r="E23" i="218"/>
  <c r="AB22" i="218"/>
  <c r="AA22" i="218"/>
  <c r="Z22" i="218"/>
  <c r="Y22" i="218"/>
  <c r="X22" i="218"/>
  <c r="W22" i="218"/>
  <c r="V22" i="218"/>
  <c r="U22" i="218"/>
  <c r="T22" i="218"/>
  <c r="S22" i="218"/>
  <c r="R22" i="218"/>
  <c r="Q22" i="218"/>
  <c r="P22" i="218"/>
  <c r="O22" i="218"/>
  <c r="N22" i="218"/>
  <c r="M22" i="218"/>
  <c r="L22" i="218"/>
  <c r="K22" i="218"/>
  <c r="J22" i="218"/>
  <c r="I22" i="218"/>
  <c r="H22" i="218"/>
  <c r="G22" i="218"/>
  <c r="F22" i="218"/>
  <c r="E22" i="218"/>
  <c r="AC22" i="218" s="1"/>
  <c r="AB21" i="218"/>
  <c r="AA21" i="218"/>
  <c r="AA23" i="218" s="1"/>
  <c r="AA24" i="218" s="1"/>
  <c r="AA26" i="218" s="1"/>
  <c r="AA28" i="218" s="1"/>
  <c r="AA29" i="218" s="1"/>
  <c r="Z21" i="218"/>
  <c r="Z23" i="218" s="1"/>
  <c r="Z24" i="218" s="1"/>
  <c r="Z26" i="218" s="1"/>
  <c r="Z28" i="218" s="1"/>
  <c r="Z29" i="218" s="1"/>
  <c r="Y21" i="218"/>
  <c r="Y23" i="218" s="1"/>
  <c r="Y24" i="218" s="1"/>
  <c r="Y26" i="218" s="1"/>
  <c r="Y28" i="218" s="1"/>
  <c r="Y29" i="218" s="1"/>
  <c r="X21" i="218"/>
  <c r="X23" i="218" s="1"/>
  <c r="X24" i="218" s="1"/>
  <c r="X26" i="218" s="1"/>
  <c r="X28" i="218" s="1"/>
  <c r="X29" i="218" s="1"/>
  <c r="W21" i="218"/>
  <c r="V21" i="218"/>
  <c r="U21" i="218"/>
  <c r="U23" i="218" s="1"/>
  <c r="U24" i="218" s="1"/>
  <c r="U26" i="218" s="1"/>
  <c r="U28" i="218" s="1"/>
  <c r="U29" i="218" s="1"/>
  <c r="T21" i="218"/>
  <c r="T23" i="218" s="1"/>
  <c r="T24" i="218" s="1"/>
  <c r="T26" i="218" s="1"/>
  <c r="T28" i="218" s="1"/>
  <c r="T29" i="218" s="1"/>
  <c r="S21" i="218"/>
  <c r="S23" i="218" s="1"/>
  <c r="S24" i="218" s="1"/>
  <c r="S26" i="218" s="1"/>
  <c r="S28" i="218" s="1"/>
  <c r="S29" i="218" s="1"/>
  <c r="R21" i="218"/>
  <c r="R23" i="218" s="1"/>
  <c r="R24" i="218" s="1"/>
  <c r="R26" i="218" s="1"/>
  <c r="R28" i="218" s="1"/>
  <c r="R29" i="218" s="1"/>
  <c r="Q21" i="218"/>
  <c r="P21" i="218"/>
  <c r="O21" i="218"/>
  <c r="O23" i="218" s="1"/>
  <c r="O24" i="218" s="1"/>
  <c r="O26" i="218" s="1"/>
  <c r="O28" i="218" s="1"/>
  <c r="O29" i="218" s="1"/>
  <c r="N21" i="218"/>
  <c r="N23" i="218" s="1"/>
  <c r="N24" i="218" s="1"/>
  <c r="N26" i="218" s="1"/>
  <c r="N28" i="218" s="1"/>
  <c r="N29" i="218" s="1"/>
  <c r="M21" i="218"/>
  <c r="M23" i="218" s="1"/>
  <c r="M24" i="218" s="1"/>
  <c r="M26" i="218" s="1"/>
  <c r="M28" i="218" s="1"/>
  <c r="M29" i="218" s="1"/>
  <c r="L21" i="218"/>
  <c r="L23" i="218" s="1"/>
  <c r="L24" i="218" s="1"/>
  <c r="L26" i="218" s="1"/>
  <c r="L28" i="218" s="1"/>
  <c r="L29" i="218" s="1"/>
  <c r="K21" i="218"/>
  <c r="J21" i="218"/>
  <c r="I21" i="218"/>
  <c r="I23" i="218" s="1"/>
  <c r="I24" i="218" s="1"/>
  <c r="I26" i="218" s="1"/>
  <c r="I28" i="218" s="1"/>
  <c r="I29" i="218" s="1"/>
  <c r="H21" i="218"/>
  <c r="H23" i="218" s="1"/>
  <c r="H24" i="218" s="1"/>
  <c r="H26" i="218" s="1"/>
  <c r="H28" i="218" s="1"/>
  <c r="H29" i="218" s="1"/>
  <c r="G21" i="218"/>
  <c r="G23" i="218" s="1"/>
  <c r="G24" i="218" s="1"/>
  <c r="G26" i="218" s="1"/>
  <c r="G28" i="218" s="1"/>
  <c r="G29" i="218" s="1"/>
  <c r="F21" i="218"/>
  <c r="F23" i="218" s="1"/>
  <c r="F24" i="218" s="1"/>
  <c r="F26" i="218" s="1"/>
  <c r="F28" i="218" s="1"/>
  <c r="F29" i="218" s="1"/>
  <c r="E21" i="218"/>
  <c r="AC21" i="218" s="1"/>
  <c r="AC20" i="218"/>
  <c r="AC19" i="218"/>
  <c r="AC18" i="218"/>
  <c r="AC17" i="218"/>
  <c r="AC16" i="218"/>
  <c r="AC15" i="218"/>
  <c r="AB14" i="218"/>
  <c r="AA14" i="218"/>
  <c r="Z14" i="218"/>
  <c r="Y14" i="218"/>
  <c r="X14" i="218"/>
  <c r="W14" i="218"/>
  <c r="V14" i="218"/>
  <c r="U14" i="218"/>
  <c r="T14" i="218"/>
  <c r="S14" i="218"/>
  <c r="R14" i="218"/>
  <c r="Q14" i="218"/>
  <c r="P14" i="218"/>
  <c r="O14" i="218"/>
  <c r="N14" i="218"/>
  <c r="M14" i="218"/>
  <c r="L14" i="218"/>
  <c r="K14" i="218"/>
  <c r="J14" i="218"/>
  <c r="I14" i="218"/>
  <c r="H14" i="218"/>
  <c r="G14" i="218"/>
  <c r="F14" i="218"/>
  <c r="E14" i="218"/>
  <c r="AC13" i="218"/>
  <c r="AC12" i="218"/>
  <c r="AB11" i="218"/>
  <c r="AA11" i="218"/>
  <c r="Z11" i="218"/>
  <c r="Y11" i="218"/>
  <c r="X11" i="218"/>
  <c r="W11" i="218"/>
  <c r="V11" i="218"/>
  <c r="U11" i="218"/>
  <c r="T11" i="218"/>
  <c r="S11" i="218"/>
  <c r="R11" i="218"/>
  <c r="Q11" i="218"/>
  <c r="P11" i="218"/>
  <c r="O11" i="218"/>
  <c r="N11" i="218"/>
  <c r="M11" i="218"/>
  <c r="L11" i="218"/>
  <c r="K11" i="218"/>
  <c r="J11" i="218"/>
  <c r="I11" i="218"/>
  <c r="H11" i="218"/>
  <c r="G11" i="218"/>
  <c r="F11" i="218"/>
  <c r="E11" i="218"/>
  <c r="AC10" i="218"/>
  <c r="AC9" i="218"/>
  <c r="AC8" i="218"/>
  <c r="AC7" i="218"/>
  <c r="DX31" i="52"/>
  <c r="DW31" i="52"/>
  <c r="DU31" i="52"/>
  <c r="DT31" i="52"/>
  <c r="DS31" i="52"/>
  <c r="DY31" i="52" s="1"/>
  <c r="DX30" i="52"/>
  <c r="DW30" i="52"/>
  <c r="DU30" i="52"/>
  <c r="DY30" i="52" s="1"/>
  <c r="DS30" i="52"/>
  <c r="DT30" i="52" s="1"/>
  <c r="DX29" i="52"/>
  <c r="DW29" i="52"/>
  <c r="DV29" i="52"/>
  <c r="DU29" i="52"/>
  <c r="DS29" i="52"/>
  <c r="DT29" i="52" s="1"/>
  <c r="DX28" i="52"/>
  <c r="DW28" i="52"/>
  <c r="DU28" i="52"/>
  <c r="DV28" i="52" s="1"/>
  <c r="DS28" i="52"/>
  <c r="DT28" i="52" s="1"/>
  <c r="DX27" i="52"/>
  <c r="DW27" i="52"/>
  <c r="DU27" i="52"/>
  <c r="DV27" i="52" s="1"/>
  <c r="DT27" i="52"/>
  <c r="DS27" i="52"/>
  <c r="AC156" i="219" l="1"/>
  <c r="AC159" i="219"/>
  <c r="AC118" i="219"/>
  <c r="AC98" i="219"/>
  <c r="AC117" i="219"/>
  <c r="AC101" i="219"/>
  <c r="AC69" i="219"/>
  <c r="AC31" i="219"/>
  <c r="AC30" i="219"/>
  <c r="AC14" i="219"/>
  <c r="AC168" i="219"/>
  <c r="E114" i="219"/>
  <c r="E115" i="219"/>
  <c r="E116" i="219" s="1"/>
  <c r="AC81" i="219"/>
  <c r="AC79" i="219"/>
  <c r="AC11" i="219"/>
  <c r="AC111" i="219"/>
  <c r="AC110" i="219"/>
  <c r="E23" i="219"/>
  <c r="AC118" i="218"/>
  <c r="AC98" i="218"/>
  <c r="AC117" i="218"/>
  <c r="AC101" i="218"/>
  <c r="E114" i="218"/>
  <c r="E115" i="218"/>
  <c r="E116" i="218" s="1"/>
  <c r="AC30" i="218"/>
  <c r="AC31" i="218"/>
  <c r="AC14" i="218"/>
  <c r="AC11" i="218"/>
  <c r="AC23" i="218"/>
  <c r="AC110" i="218"/>
  <c r="E24" i="218"/>
  <c r="AC108" i="218"/>
  <c r="DY28" i="52"/>
  <c r="DY27" i="52"/>
  <c r="DV30" i="52"/>
  <c r="DV31" i="52"/>
  <c r="DY29" i="52"/>
  <c r="AC167" i="217"/>
  <c r="AC166" i="217"/>
  <c r="AC159" i="217"/>
  <c r="AC146" i="217"/>
  <c r="AC138" i="217"/>
  <c r="AC130" i="217"/>
  <c r="AC127" i="217"/>
  <c r="AC89" i="217"/>
  <c r="AC88" i="217"/>
  <c r="AC79" i="217"/>
  <c r="AC72" i="217"/>
  <c r="AC69" i="217"/>
  <c r="AB31" i="217"/>
  <c r="AA31" i="217"/>
  <c r="Z31" i="217"/>
  <c r="Y31" i="217"/>
  <c r="X31" i="217"/>
  <c r="W31" i="217"/>
  <c r="V31" i="217"/>
  <c r="U31" i="217"/>
  <c r="T31" i="217"/>
  <c r="S31" i="217"/>
  <c r="R31" i="217"/>
  <c r="Q31" i="217"/>
  <c r="P31" i="217"/>
  <c r="O31" i="217"/>
  <c r="N31" i="217"/>
  <c r="M31" i="217"/>
  <c r="L31" i="217"/>
  <c r="K31" i="217"/>
  <c r="J31" i="217"/>
  <c r="I31" i="217"/>
  <c r="H31" i="217"/>
  <c r="G31" i="217"/>
  <c r="F31" i="217"/>
  <c r="E31" i="217"/>
  <c r="AB30" i="217"/>
  <c r="AA30" i="217"/>
  <c r="Z30" i="217"/>
  <c r="Y30" i="217"/>
  <c r="X30" i="217"/>
  <c r="W30" i="217"/>
  <c r="V30" i="217"/>
  <c r="U30" i="217"/>
  <c r="T30" i="217"/>
  <c r="S30" i="217"/>
  <c r="R30" i="217"/>
  <c r="Q30" i="217"/>
  <c r="P30" i="217"/>
  <c r="O30" i="217"/>
  <c r="N30" i="217"/>
  <c r="M30" i="217"/>
  <c r="L30" i="217"/>
  <c r="K30" i="217"/>
  <c r="J30" i="217"/>
  <c r="I30" i="217"/>
  <c r="H30" i="217"/>
  <c r="G30" i="217"/>
  <c r="F30" i="217"/>
  <c r="E30" i="217"/>
  <c r="AB22" i="217"/>
  <c r="AA22" i="217"/>
  <c r="Z22" i="217"/>
  <c r="Y22" i="217"/>
  <c r="X22" i="217"/>
  <c r="W22" i="217"/>
  <c r="V22" i="217"/>
  <c r="U22" i="217"/>
  <c r="T22" i="217"/>
  <c r="S22" i="217"/>
  <c r="R22" i="217"/>
  <c r="Q22" i="217"/>
  <c r="P22" i="217"/>
  <c r="O22" i="217"/>
  <c r="N22" i="217"/>
  <c r="M22" i="217"/>
  <c r="L22" i="217"/>
  <c r="K22" i="217"/>
  <c r="J22" i="217"/>
  <c r="I22" i="217"/>
  <c r="H22" i="217"/>
  <c r="G22" i="217"/>
  <c r="F22" i="217"/>
  <c r="AC22" i="217" s="1"/>
  <c r="E22" i="217"/>
  <c r="AB21" i="217"/>
  <c r="AB23" i="217" s="1"/>
  <c r="AB24" i="217" s="1"/>
  <c r="AB26" i="217" s="1"/>
  <c r="AB28" i="217" s="1"/>
  <c r="AB29" i="217" s="1"/>
  <c r="AA21" i="217"/>
  <c r="AA23" i="217" s="1"/>
  <c r="AA24" i="217" s="1"/>
  <c r="AA26" i="217" s="1"/>
  <c r="AA28" i="217" s="1"/>
  <c r="AA29" i="217" s="1"/>
  <c r="Z21" i="217"/>
  <c r="Z23" i="217" s="1"/>
  <c r="Z24" i="217" s="1"/>
  <c r="Z26" i="217" s="1"/>
  <c r="Z28" i="217" s="1"/>
  <c r="Z29" i="217" s="1"/>
  <c r="Y21" i="217"/>
  <c r="Y23" i="217" s="1"/>
  <c r="Y24" i="217" s="1"/>
  <c r="Y26" i="217" s="1"/>
  <c r="Y28" i="217" s="1"/>
  <c r="Y29" i="217" s="1"/>
  <c r="X21" i="217"/>
  <c r="X23" i="217" s="1"/>
  <c r="X24" i="217" s="1"/>
  <c r="X26" i="217" s="1"/>
  <c r="X28" i="217" s="1"/>
  <c r="X29" i="217" s="1"/>
  <c r="W21" i="217"/>
  <c r="W23" i="217" s="1"/>
  <c r="W24" i="217" s="1"/>
  <c r="W26" i="217" s="1"/>
  <c r="W28" i="217" s="1"/>
  <c r="W29" i="217" s="1"/>
  <c r="V21" i="217"/>
  <c r="V23" i="217" s="1"/>
  <c r="V24" i="217" s="1"/>
  <c r="V26" i="217" s="1"/>
  <c r="V28" i="217" s="1"/>
  <c r="V29" i="217" s="1"/>
  <c r="U21" i="217"/>
  <c r="U23" i="217" s="1"/>
  <c r="U24" i="217" s="1"/>
  <c r="U26" i="217" s="1"/>
  <c r="U28" i="217" s="1"/>
  <c r="U29" i="217" s="1"/>
  <c r="T21" i="217"/>
  <c r="T23" i="217" s="1"/>
  <c r="T24" i="217" s="1"/>
  <c r="T26" i="217" s="1"/>
  <c r="T28" i="217" s="1"/>
  <c r="T29" i="217" s="1"/>
  <c r="S21" i="217"/>
  <c r="S23" i="217" s="1"/>
  <c r="S24" i="217" s="1"/>
  <c r="S26" i="217" s="1"/>
  <c r="S28" i="217" s="1"/>
  <c r="S29" i="217" s="1"/>
  <c r="R21" i="217"/>
  <c r="R23" i="217" s="1"/>
  <c r="R24" i="217" s="1"/>
  <c r="R26" i="217" s="1"/>
  <c r="R28" i="217" s="1"/>
  <c r="R29" i="217" s="1"/>
  <c r="Q21" i="217"/>
  <c r="Q23" i="217" s="1"/>
  <c r="Q24" i="217" s="1"/>
  <c r="Q26" i="217" s="1"/>
  <c r="Q28" i="217" s="1"/>
  <c r="Q29" i="217" s="1"/>
  <c r="P21" i="217"/>
  <c r="P23" i="217" s="1"/>
  <c r="P24" i="217" s="1"/>
  <c r="P26" i="217" s="1"/>
  <c r="P28" i="217" s="1"/>
  <c r="P29" i="217" s="1"/>
  <c r="O21" i="217"/>
  <c r="O23" i="217" s="1"/>
  <c r="O24" i="217" s="1"/>
  <c r="O26" i="217" s="1"/>
  <c r="O28" i="217" s="1"/>
  <c r="O29" i="217" s="1"/>
  <c r="N21" i="217"/>
  <c r="N23" i="217" s="1"/>
  <c r="N24" i="217" s="1"/>
  <c r="N26" i="217" s="1"/>
  <c r="N28" i="217" s="1"/>
  <c r="N29" i="217" s="1"/>
  <c r="M21" i="217"/>
  <c r="M23" i="217" s="1"/>
  <c r="M24" i="217" s="1"/>
  <c r="M26" i="217" s="1"/>
  <c r="M28" i="217" s="1"/>
  <c r="M29" i="217" s="1"/>
  <c r="L21" i="217"/>
  <c r="L23" i="217" s="1"/>
  <c r="L24" i="217" s="1"/>
  <c r="L26" i="217" s="1"/>
  <c r="L28" i="217" s="1"/>
  <c r="L29" i="217" s="1"/>
  <c r="K21" i="217"/>
  <c r="K23" i="217" s="1"/>
  <c r="K24" i="217" s="1"/>
  <c r="K26" i="217" s="1"/>
  <c r="K28" i="217" s="1"/>
  <c r="K29" i="217" s="1"/>
  <c r="J21" i="217"/>
  <c r="J23" i="217" s="1"/>
  <c r="J24" i="217" s="1"/>
  <c r="J26" i="217" s="1"/>
  <c r="J28" i="217" s="1"/>
  <c r="J29" i="217" s="1"/>
  <c r="I21" i="217"/>
  <c r="I23" i="217" s="1"/>
  <c r="I24" i="217" s="1"/>
  <c r="I26" i="217" s="1"/>
  <c r="I28" i="217" s="1"/>
  <c r="I29" i="217" s="1"/>
  <c r="H21" i="217"/>
  <c r="H23" i="217" s="1"/>
  <c r="H24" i="217" s="1"/>
  <c r="H26" i="217" s="1"/>
  <c r="H28" i="217" s="1"/>
  <c r="H29" i="217" s="1"/>
  <c r="G21" i="217"/>
  <c r="G23" i="217" s="1"/>
  <c r="G24" i="217" s="1"/>
  <c r="G26" i="217" s="1"/>
  <c r="G28" i="217" s="1"/>
  <c r="G29" i="217" s="1"/>
  <c r="F21" i="217"/>
  <c r="F23" i="217" s="1"/>
  <c r="F24" i="217" s="1"/>
  <c r="F26" i="217" s="1"/>
  <c r="F28" i="217" s="1"/>
  <c r="F29" i="217" s="1"/>
  <c r="E21" i="217"/>
  <c r="E23" i="217" s="1"/>
  <c r="E24" i="217" s="1"/>
  <c r="E26" i="217" s="1"/>
  <c r="AB14" i="217"/>
  <c r="AA14" i="217"/>
  <c r="Z14" i="217"/>
  <c r="Y14" i="217"/>
  <c r="X14" i="217"/>
  <c r="W14" i="217"/>
  <c r="V14" i="217"/>
  <c r="U14" i="217"/>
  <c r="T14" i="217"/>
  <c r="S14" i="217"/>
  <c r="R14" i="217"/>
  <c r="Q14" i="217"/>
  <c r="P14" i="217"/>
  <c r="O14" i="217"/>
  <c r="N14" i="217"/>
  <c r="M14" i="217"/>
  <c r="L14" i="217"/>
  <c r="K14" i="217"/>
  <c r="J14" i="217"/>
  <c r="I14" i="217"/>
  <c r="H14" i="217"/>
  <c r="G14" i="217"/>
  <c r="F14" i="217"/>
  <c r="E14" i="217"/>
  <c r="AC14" i="217" s="1"/>
  <c r="AB11" i="217"/>
  <c r="AA11" i="217"/>
  <c r="Z11" i="217"/>
  <c r="Y11" i="217"/>
  <c r="X11" i="217"/>
  <c r="W11" i="217"/>
  <c r="V11" i="217"/>
  <c r="U11" i="217"/>
  <c r="T11" i="217"/>
  <c r="S11" i="217"/>
  <c r="R11" i="217"/>
  <c r="Q11" i="217"/>
  <c r="P11" i="217"/>
  <c r="O11" i="217"/>
  <c r="N11" i="217"/>
  <c r="M11" i="217"/>
  <c r="L11" i="217"/>
  <c r="K11" i="217"/>
  <c r="J11" i="217"/>
  <c r="I11" i="217"/>
  <c r="H11" i="217"/>
  <c r="G11" i="217"/>
  <c r="F11" i="217"/>
  <c r="E11" i="217"/>
  <c r="AC11" i="217" s="1"/>
  <c r="AC30" i="217"/>
  <c r="AB118" i="217"/>
  <c r="AA118" i="217"/>
  <c r="Z118" i="217"/>
  <c r="Y118" i="217"/>
  <c r="X118" i="217"/>
  <c r="W118" i="217"/>
  <c r="V118" i="217"/>
  <c r="U118" i="217"/>
  <c r="T118" i="217"/>
  <c r="S118" i="217"/>
  <c r="R118" i="217"/>
  <c r="Q118" i="217"/>
  <c r="P118" i="217"/>
  <c r="O118" i="217"/>
  <c r="N118" i="217"/>
  <c r="M118" i="217"/>
  <c r="L118" i="217"/>
  <c r="K118" i="217"/>
  <c r="J118" i="217"/>
  <c r="I118" i="217"/>
  <c r="H118" i="217"/>
  <c r="G118" i="217"/>
  <c r="F118" i="217"/>
  <c r="AC118" i="217"/>
  <c r="AB117" i="217"/>
  <c r="AA117" i="217"/>
  <c r="Z117" i="217"/>
  <c r="Y117" i="217"/>
  <c r="X117" i="217"/>
  <c r="W117" i="217"/>
  <c r="V117" i="217"/>
  <c r="U117" i="217"/>
  <c r="T117" i="217"/>
  <c r="S117" i="217"/>
  <c r="R117" i="217"/>
  <c r="Q117" i="217"/>
  <c r="P117" i="217"/>
  <c r="O117" i="217"/>
  <c r="N117" i="217"/>
  <c r="M117" i="217"/>
  <c r="L117" i="217"/>
  <c r="K117" i="217"/>
  <c r="J117" i="217"/>
  <c r="I117" i="217"/>
  <c r="H117" i="217"/>
  <c r="G117" i="217"/>
  <c r="F117" i="217"/>
  <c r="AB109" i="217"/>
  <c r="AA109" i="217"/>
  <c r="Z109" i="217"/>
  <c r="Y109" i="217"/>
  <c r="X109" i="217"/>
  <c r="W109" i="217"/>
  <c r="V109" i="217"/>
  <c r="U109" i="217"/>
  <c r="T109" i="217"/>
  <c r="S109" i="217"/>
  <c r="R109" i="217"/>
  <c r="Q109" i="217"/>
  <c r="P109" i="217"/>
  <c r="O109" i="217"/>
  <c r="N109" i="217"/>
  <c r="M109" i="217"/>
  <c r="L109" i="217"/>
  <c r="K109" i="217"/>
  <c r="J109" i="217"/>
  <c r="I109" i="217"/>
  <c r="H109" i="217"/>
  <c r="G109" i="217"/>
  <c r="F109" i="217"/>
  <c r="AC109" i="217" s="1"/>
  <c r="AB108" i="217"/>
  <c r="AB110" i="217" s="1"/>
  <c r="AB111" i="217" s="1"/>
  <c r="AB113" i="217" s="1"/>
  <c r="AB115" i="217" s="1"/>
  <c r="AB116" i="217" s="1"/>
  <c r="AA108" i="217"/>
  <c r="AA110" i="217" s="1"/>
  <c r="AA111" i="217" s="1"/>
  <c r="AA113" i="217" s="1"/>
  <c r="AA115" i="217" s="1"/>
  <c r="AA116" i="217" s="1"/>
  <c r="Z108" i="217"/>
  <c r="Z110" i="217" s="1"/>
  <c r="Z111" i="217" s="1"/>
  <c r="Z113" i="217" s="1"/>
  <c r="Z115" i="217" s="1"/>
  <c r="Z116" i="217" s="1"/>
  <c r="Y108" i="217"/>
  <c r="Y110" i="217" s="1"/>
  <c r="Y111" i="217" s="1"/>
  <c r="Y113" i="217" s="1"/>
  <c r="Y115" i="217" s="1"/>
  <c r="Y116" i="217" s="1"/>
  <c r="X108" i="217"/>
  <c r="X110" i="217" s="1"/>
  <c r="X111" i="217" s="1"/>
  <c r="X113" i="217" s="1"/>
  <c r="X115" i="217" s="1"/>
  <c r="X116" i="217" s="1"/>
  <c r="W108" i="217"/>
  <c r="W110" i="217" s="1"/>
  <c r="W111" i="217" s="1"/>
  <c r="W113" i="217" s="1"/>
  <c r="W115" i="217" s="1"/>
  <c r="W116" i="217" s="1"/>
  <c r="V108" i="217"/>
  <c r="V110" i="217" s="1"/>
  <c r="V111" i="217" s="1"/>
  <c r="V113" i="217" s="1"/>
  <c r="V115" i="217" s="1"/>
  <c r="V116" i="217" s="1"/>
  <c r="U108" i="217"/>
  <c r="U110" i="217" s="1"/>
  <c r="U111" i="217" s="1"/>
  <c r="U113" i="217" s="1"/>
  <c r="U115" i="217" s="1"/>
  <c r="U116" i="217" s="1"/>
  <c r="T108" i="217"/>
  <c r="T110" i="217" s="1"/>
  <c r="T111" i="217" s="1"/>
  <c r="T113" i="217" s="1"/>
  <c r="T115" i="217" s="1"/>
  <c r="T116" i="217" s="1"/>
  <c r="S108" i="217"/>
  <c r="S110" i="217" s="1"/>
  <c r="S111" i="217" s="1"/>
  <c r="S113" i="217" s="1"/>
  <c r="S115" i="217" s="1"/>
  <c r="S116" i="217" s="1"/>
  <c r="R108" i="217"/>
  <c r="R110" i="217" s="1"/>
  <c r="R111" i="217" s="1"/>
  <c r="R113" i="217" s="1"/>
  <c r="R115" i="217" s="1"/>
  <c r="R116" i="217" s="1"/>
  <c r="Q108" i="217"/>
  <c r="Q110" i="217" s="1"/>
  <c r="Q111" i="217" s="1"/>
  <c r="Q113" i="217" s="1"/>
  <c r="Q115" i="217" s="1"/>
  <c r="Q116" i="217" s="1"/>
  <c r="P108" i="217"/>
  <c r="P110" i="217" s="1"/>
  <c r="P111" i="217" s="1"/>
  <c r="P113" i="217" s="1"/>
  <c r="P115" i="217" s="1"/>
  <c r="P116" i="217" s="1"/>
  <c r="O108" i="217"/>
  <c r="O110" i="217" s="1"/>
  <c r="O111" i="217" s="1"/>
  <c r="O113" i="217" s="1"/>
  <c r="O115" i="217" s="1"/>
  <c r="O116" i="217" s="1"/>
  <c r="N108" i="217"/>
  <c r="N110" i="217" s="1"/>
  <c r="N111" i="217" s="1"/>
  <c r="N113" i="217" s="1"/>
  <c r="N115" i="217" s="1"/>
  <c r="N116" i="217" s="1"/>
  <c r="M108" i="217"/>
  <c r="M110" i="217" s="1"/>
  <c r="M111" i="217" s="1"/>
  <c r="M113" i="217" s="1"/>
  <c r="M115" i="217" s="1"/>
  <c r="M116" i="217" s="1"/>
  <c r="L108" i="217"/>
  <c r="L110" i="217" s="1"/>
  <c r="L111" i="217" s="1"/>
  <c r="L113" i="217" s="1"/>
  <c r="L115" i="217" s="1"/>
  <c r="L116" i="217" s="1"/>
  <c r="K108" i="217"/>
  <c r="K110" i="217" s="1"/>
  <c r="K111" i="217" s="1"/>
  <c r="K113" i="217" s="1"/>
  <c r="K115" i="217" s="1"/>
  <c r="K116" i="217" s="1"/>
  <c r="J108" i="217"/>
  <c r="J110" i="217" s="1"/>
  <c r="J111" i="217" s="1"/>
  <c r="J113" i="217" s="1"/>
  <c r="J115" i="217" s="1"/>
  <c r="J116" i="217" s="1"/>
  <c r="I108" i="217"/>
  <c r="I110" i="217" s="1"/>
  <c r="I111" i="217" s="1"/>
  <c r="I113" i="217" s="1"/>
  <c r="I115" i="217" s="1"/>
  <c r="I116" i="217" s="1"/>
  <c r="H108" i="217"/>
  <c r="H110" i="217" s="1"/>
  <c r="H111" i="217" s="1"/>
  <c r="H113" i="217" s="1"/>
  <c r="H115" i="217" s="1"/>
  <c r="H116" i="217" s="1"/>
  <c r="G108" i="217"/>
  <c r="G110" i="217" s="1"/>
  <c r="G111" i="217" s="1"/>
  <c r="G113" i="217" s="1"/>
  <c r="G115" i="217" s="1"/>
  <c r="G116" i="217" s="1"/>
  <c r="F108" i="217"/>
  <c r="AC108" i="217" s="1"/>
  <c r="AB101" i="217"/>
  <c r="AA101" i="217"/>
  <c r="Z101" i="217"/>
  <c r="Y101" i="217"/>
  <c r="X101" i="217"/>
  <c r="W101" i="217"/>
  <c r="V101" i="217"/>
  <c r="U101" i="217"/>
  <c r="T101" i="217"/>
  <c r="S101" i="217"/>
  <c r="R101" i="217"/>
  <c r="Q101" i="217"/>
  <c r="P101" i="217"/>
  <c r="O101" i="217"/>
  <c r="N101" i="217"/>
  <c r="M101" i="217"/>
  <c r="L101" i="217"/>
  <c r="K101" i="217"/>
  <c r="J101" i="217"/>
  <c r="I101" i="217"/>
  <c r="H101" i="217"/>
  <c r="G101" i="217"/>
  <c r="F101" i="217"/>
  <c r="AB98" i="217"/>
  <c r="AA98" i="217"/>
  <c r="Z98" i="217"/>
  <c r="Y98" i="217"/>
  <c r="X98" i="217"/>
  <c r="W98" i="217"/>
  <c r="V98" i="217"/>
  <c r="U98" i="217"/>
  <c r="T98" i="217"/>
  <c r="S98" i="217"/>
  <c r="R98" i="217"/>
  <c r="Q98" i="217"/>
  <c r="P98" i="217"/>
  <c r="O98" i="217"/>
  <c r="N98" i="217"/>
  <c r="M98" i="217"/>
  <c r="L98" i="217"/>
  <c r="K98" i="217"/>
  <c r="J98" i="217"/>
  <c r="I98" i="217"/>
  <c r="H98" i="217"/>
  <c r="G98" i="217"/>
  <c r="F98" i="217"/>
  <c r="AC98" i="217"/>
  <c r="AC176" i="217"/>
  <c r="AC175" i="217"/>
  <c r="AC170" i="217"/>
  <c r="AC165" i="217"/>
  <c r="AC164" i="217"/>
  <c r="AC163" i="217"/>
  <c r="AC162" i="217"/>
  <c r="AC161" i="217"/>
  <c r="AC160" i="217"/>
  <c r="AC158" i="217"/>
  <c r="AC157" i="217"/>
  <c r="AC156" i="217"/>
  <c r="AC155" i="217"/>
  <c r="AC154" i="217"/>
  <c r="AC153" i="217"/>
  <c r="AC152" i="217"/>
  <c r="AC147" i="217"/>
  <c r="AC141" i="217"/>
  <c r="AC136" i="217"/>
  <c r="AC135" i="217"/>
  <c r="AC134" i="217"/>
  <c r="AC133" i="217"/>
  <c r="AC132" i="217"/>
  <c r="AC131" i="217"/>
  <c r="AC129" i="217"/>
  <c r="AC128" i="217"/>
  <c r="AC126" i="217"/>
  <c r="AC125" i="217"/>
  <c r="AC124" i="217"/>
  <c r="AC123" i="217"/>
  <c r="AC112" i="217"/>
  <c r="AC107" i="217"/>
  <c r="AC106" i="217"/>
  <c r="AC105" i="217"/>
  <c r="AC104" i="217"/>
  <c r="AC103" i="217"/>
  <c r="AC102" i="217"/>
  <c r="AC100" i="217"/>
  <c r="AC99" i="217"/>
  <c r="AC97" i="217"/>
  <c r="AC96" i="217"/>
  <c r="AC95" i="217"/>
  <c r="AC94" i="217"/>
  <c r="AC83" i="217"/>
  <c r="AC80" i="217"/>
  <c r="AC78" i="217"/>
  <c r="AC77" i="217"/>
  <c r="AC76" i="217"/>
  <c r="AC75" i="217"/>
  <c r="AC74" i="217"/>
  <c r="AC73" i="217"/>
  <c r="AC71" i="217"/>
  <c r="AC70" i="217"/>
  <c r="AC68" i="217"/>
  <c r="AC67" i="217"/>
  <c r="AC66" i="217"/>
  <c r="AC65" i="217"/>
  <c r="AC60" i="217"/>
  <c r="AC59" i="217"/>
  <c r="AC54" i="217"/>
  <c r="AC51" i="217"/>
  <c r="AC50" i="217"/>
  <c r="AC49" i="217"/>
  <c r="AC48" i="217"/>
  <c r="AC47" i="217"/>
  <c r="AC46" i="217"/>
  <c r="AC45" i="217"/>
  <c r="AC44" i="217"/>
  <c r="AC43" i="217"/>
  <c r="AC42" i="217"/>
  <c r="AC41" i="217"/>
  <c r="AC40" i="217"/>
  <c r="AC39" i="217"/>
  <c r="AC38" i="217"/>
  <c r="AC37" i="217"/>
  <c r="AC36" i="217"/>
  <c r="AC25" i="217"/>
  <c r="AC20" i="217"/>
  <c r="AC19" i="217"/>
  <c r="AC18" i="217"/>
  <c r="AC17" i="217"/>
  <c r="AC16" i="217"/>
  <c r="AC15" i="217"/>
  <c r="AC13" i="217"/>
  <c r="AC12" i="217"/>
  <c r="AC10" i="217"/>
  <c r="AC9" i="217"/>
  <c r="AC8" i="217"/>
  <c r="AC7" i="217"/>
  <c r="BM35" i="52"/>
  <c r="BL35" i="52"/>
  <c r="BK35" i="52"/>
  <c r="BJ35" i="52"/>
  <c r="BI35" i="52"/>
  <c r="BH35" i="52"/>
  <c r="BG35" i="52"/>
  <c r="BF35" i="52"/>
  <c r="BE35" i="52"/>
  <c r="BD35" i="52"/>
  <c r="BC35" i="52"/>
  <c r="BB35" i="52"/>
  <c r="BA35" i="52"/>
  <c r="AZ35" i="52"/>
  <c r="AY35" i="52"/>
  <c r="AX35" i="52"/>
  <c r="AW35" i="52"/>
  <c r="AV35" i="52"/>
  <c r="AU35" i="52"/>
  <c r="AT35" i="52"/>
  <c r="AS35" i="52"/>
  <c r="AR35" i="52"/>
  <c r="AQ35" i="52"/>
  <c r="AP35" i="52"/>
  <c r="AO35" i="52"/>
  <c r="AN35" i="52"/>
  <c r="AM35" i="52"/>
  <c r="AL35" i="52"/>
  <c r="AK35" i="52"/>
  <c r="AJ35" i="52"/>
  <c r="AI35" i="52"/>
  <c r="AH35" i="52"/>
  <c r="AG35" i="52"/>
  <c r="AF35" i="52"/>
  <c r="AE35" i="52"/>
  <c r="AD35" i="52"/>
  <c r="AC35" i="52"/>
  <c r="AB35" i="52"/>
  <c r="W53" i="206"/>
  <c r="V53" i="206"/>
  <c r="U53" i="206"/>
  <c r="T53" i="206"/>
  <c r="S53" i="206"/>
  <c r="R53" i="206"/>
  <c r="Q53" i="206"/>
  <c r="P53" i="206"/>
  <c r="O53" i="206"/>
  <c r="N53" i="206"/>
  <c r="M53" i="206"/>
  <c r="L53" i="206"/>
  <c r="K53" i="206"/>
  <c r="J53" i="206"/>
  <c r="I53" i="206"/>
  <c r="H53" i="206"/>
  <c r="G53" i="206"/>
  <c r="F53" i="206"/>
  <c r="E53" i="206"/>
  <c r="AB24" i="206"/>
  <c r="AA24" i="206"/>
  <c r="Z24" i="206"/>
  <c r="Y24" i="206"/>
  <c r="X24" i="206"/>
  <c r="W24" i="206"/>
  <c r="V24" i="206"/>
  <c r="U24" i="206"/>
  <c r="T24" i="206"/>
  <c r="S24" i="206"/>
  <c r="R24" i="206"/>
  <c r="Q24" i="206"/>
  <c r="P24" i="206"/>
  <c r="O24" i="206"/>
  <c r="N24" i="206"/>
  <c r="M24" i="206"/>
  <c r="L24" i="206"/>
  <c r="K24" i="206"/>
  <c r="J24" i="206"/>
  <c r="I24" i="206"/>
  <c r="H24" i="206"/>
  <c r="G24" i="206"/>
  <c r="F24" i="206"/>
  <c r="E24" i="206"/>
  <c r="AC24" i="206" s="1"/>
  <c r="AC169" i="219" l="1"/>
  <c r="AC82" i="219"/>
  <c r="E24" i="219"/>
  <c r="AC23" i="219"/>
  <c r="AC114" i="219"/>
  <c r="AC113" i="219"/>
  <c r="E26" i="218"/>
  <c r="AC24" i="218"/>
  <c r="AC111" i="218"/>
  <c r="AC117" i="217"/>
  <c r="AC101" i="217"/>
  <c r="AC31" i="217"/>
  <c r="AC139" i="217"/>
  <c r="AC137" i="217"/>
  <c r="E27" i="217"/>
  <c r="E28" i="217"/>
  <c r="E29" i="217" s="1"/>
  <c r="AC21" i="217"/>
  <c r="AC110" i="217"/>
  <c r="F110" i="217"/>
  <c r="F111" i="217" s="1"/>
  <c r="F113" i="217" s="1"/>
  <c r="F115" i="217" s="1"/>
  <c r="F116" i="217" s="1"/>
  <c r="AC24" i="217"/>
  <c r="AC53" i="217"/>
  <c r="AC23" i="217"/>
  <c r="AC52" i="217"/>
  <c r="AA69" i="205"/>
  <c r="AA72" i="205"/>
  <c r="AA79" i="205"/>
  <c r="AA80" i="205"/>
  <c r="AA81" i="205"/>
  <c r="AA82" i="205" s="1"/>
  <c r="AA84" i="205" s="1"/>
  <c r="E172" i="219" l="1"/>
  <c r="AC172" i="219" s="1"/>
  <c r="AC171" i="219"/>
  <c r="E85" i="219"/>
  <c r="AC85" i="219" s="1"/>
  <c r="AC84" i="219"/>
  <c r="E26" i="219"/>
  <c r="AC24" i="219"/>
  <c r="AC115" i="219"/>
  <c r="AC116" i="219"/>
  <c r="AC114" i="218"/>
  <c r="AC113" i="218"/>
  <c r="E27" i="218"/>
  <c r="AC27" i="218" s="1"/>
  <c r="AC26" i="218"/>
  <c r="E28" i="218"/>
  <c r="AC168" i="217"/>
  <c r="AC140" i="217"/>
  <c r="AC111" i="217"/>
  <c r="AC81" i="217"/>
  <c r="AC56" i="217"/>
  <c r="AC55" i="217"/>
  <c r="AC27" i="217"/>
  <c r="AC26" i="217"/>
  <c r="AC74" i="205"/>
  <c r="AC75" i="205"/>
  <c r="AC76" i="205"/>
  <c r="AC77" i="205"/>
  <c r="AC78" i="205"/>
  <c r="E79" i="205"/>
  <c r="E81" i="205" s="1"/>
  <c r="F79" i="205"/>
  <c r="G79" i="205"/>
  <c r="G81" i="205" s="1"/>
  <c r="G82" i="205" s="1"/>
  <c r="G84" i="205" s="1"/>
  <c r="G86" i="205" s="1"/>
  <c r="G87" i="205" s="1"/>
  <c r="H79" i="205"/>
  <c r="H81" i="205" s="1"/>
  <c r="H82" i="205" s="1"/>
  <c r="H84" i="205" s="1"/>
  <c r="H86" i="205" s="1"/>
  <c r="H87" i="205" s="1"/>
  <c r="I79" i="205"/>
  <c r="J79" i="205"/>
  <c r="K79" i="205"/>
  <c r="K81" i="205" s="1"/>
  <c r="K82" i="205" s="1"/>
  <c r="K84" i="205" s="1"/>
  <c r="K86" i="205" s="1"/>
  <c r="K87" i="205" s="1"/>
  <c r="L79" i="205"/>
  <c r="M79" i="205"/>
  <c r="M81" i="205" s="1"/>
  <c r="M82" i="205" s="1"/>
  <c r="M84" i="205" s="1"/>
  <c r="M86" i="205" s="1"/>
  <c r="M87" i="205" s="1"/>
  <c r="N79" i="205"/>
  <c r="N81" i="205" s="1"/>
  <c r="N82" i="205" s="1"/>
  <c r="N84" i="205" s="1"/>
  <c r="N86" i="205" s="1"/>
  <c r="N87" i="205" s="1"/>
  <c r="O79" i="205"/>
  <c r="P79" i="205"/>
  <c r="Q79" i="205"/>
  <c r="Q81" i="205" s="1"/>
  <c r="Q82" i="205" s="1"/>
  <c r="Q84" i="205" s="1"/>
  <c r="Q86" i="205" s="1"/>
  <c r="Q87" i="205" s="1"/>
  <c r="R79" i="205"/>
  <c r="S79" i="205"/>
  <c r="S81" i="205" s="1"/>
  <c r="S82" i="205" s="1"/>
  <c r="S84" i="205" s="1"/>
  <c r="S86" i="205" s="1"/>
  <c r="S87" i="205" s="1"/>
  <c r="T79" i="205"/>
  <c r="T81" i="205" s="1"/>
  <c r="T82" i="205" s="1"/>
  <c r="T84" i="205" s="1"/>
  <c r="T86" i="205" s="1"/>
  <c r="T87" i="205" s="1"/>
  <c r="U79" i="205"/>
  <c r="V79" i="205"/>
  <c r="W79" i="205"/>
  <c r="W81" i="205" s="1"/>
  <c r="W82" i="205" s="1"/>
  <c r="W84" i="205" s="1"/>
  <c r="W86" i="205" s="1"/>
  <c r="W87" i="205" s="1"/>
  <c r="X79" i="205"/>
  <c r="Y79" i="205"/>
  <c r="Y81" i="205" s="1"/>
  <c r="Y82" i="205" s="1"/>
  <c r="Y84" i="205" s="1"/>
  <c r="Y86" i="205" s="1"/>
  <c r="Y87" i="205" s="1"/>
  <c r="Z79" i="205"/>
  <c r="Z81" i="205" s="1"/>
  <c r="Z82" i="205" s="1"/>
  <c r="Z84" i="205" s="1"/>
  <c r="Z86" i="205" s="1"/>
  <c r="Z87" i="205" s="1"/>
  <c r="AC79" i="205"/>
  <c r="E80" i="205"/>
  <c r="F80" i="205"/>
  <c r="AC80" i="205" s="1"/>
  <c r="G80" i="205"/>
  <c r="H80" i="205"/>
  <c r="I80" i="205"/>
  <c r="J80" i="205"/>
  <c r="K80" i="205"/>
  <c r="L80" i="205"/>
  <c r="M80" i="205"/>
  <c r="N80" i="205"/>
  <c r="O80" i="205"/>
  <c r="P80" i="205"/>
  <c r="Q80" i="205"/>
  <c r="R80" i="205"/>
  <c r="S80" i="205"/>
  <c r="T80" i="205"/>
  <c r="U80" i="205"/>
  <c r="V80" i="205"/>
  <c r="W80" i="205"/>
  <c r="X80" i="205"/>
  <c r="Y80" i="205"/>
  <c r="Z80" i="205"/>
  <c r="F81" i="205"/>
  <c r="I81" i="205"/>
  <c r="I82" i="205" s="1"/>
  <c r="I84" i="205" s="1"/>
  <c r="I86" i="205" s="1"/>
  <c r="I87" i="205" s="1"/>
  <c r="J81" i="205"/>
  <c r="L81" i="205"/>
  <c r="O81" i="205"/>
  <c r="O82" i="205" s="1"/>
  <c r="O84" i="205" s="1"/>
  <c r="O86" i="205" s="1"/>
  <c r="O87" i="205" s="1"/>
  <c r="P81" i="205"/>
  <c r="R81" i="205"/>
  <c r="U81" i="205"/>
  <c r="U82" i="205" s="1"/>
  <c r="U84" i="205" s="1"/>
  <c r="U86" i="205" s="1"/>
  <c r="U87" i="205" s="1"/>
  <c r="V81" i="205"/>
  <c r="X81" i="205"/>
  <c r="AA86" i="205"/>
  <c r="AA87" i="205" s="1"/>
  <c r="F82" i="205"/>
  <c r="J82" i="205"/>
  <c r="J84" i="205" s="1"/>
  <c r="J86" i="205" s="1"/>
  <c r="J87" i="205" s="1"/>
  <c r="L82" i="205"/>
  <c r="P82" i="205"/>
  <c r="P84" i="205" s="1"/>
  <c r="P86" i="205" s="1"/>
  <c r="P87" i="205" s="1"/>
  <c r="R82" i="205"/>
  <c r="V82" i="205"/>
  <c r="V84" i="205" s="1"/>
  <c r="V86" i="205" s="1"/>
  <c r="V87" i="205" s="1"/>
  <c r="X82" i="205"/>
  <c r="AC83" i="205"/>
  <c r="F84" i="205"/>
  <c r="F86" i="205" s="1"/>
  <c r="F87" i="205" s="1"/>
  <c r="L84" i="205"/>
  <c r="L86" i="205" s="1"/>
  <c r="L87" i="205" s="1"/>
  <c r="R84" i="205"/>
  <c r="R86" i="205" s="1"/>
  <c r="R87" i="205" s="1"/>
  <c r="X84" i="205"/>
  <c r="X86" i="205" s="1"/>
  <c r="X87" i="205" s="1"/>
  <c r="E88" i="205"/>
  <c r="F88" i="205"/>
  <c r="G88" i="205"/>
  <c r="H88" i="205"/>
  <c r="I88" i="205"/>
  <c r="J88" i="205"/>
  <c r="K88" i="205"/>
  <c r="L88" i="205"/>
  <c r="M88" i="205"/>
  <c r="N88" i="205"/>
  <c r="O88" i="205"/>
  <c r="P88" i="205"/>
  <c r="Q88" i="205"/>
  <c r="R88" i="205"/>
  <c r="S88" i="205"/>
  <c r="T88" i="205"/>
  <c r="U88" i="205"/>
  <c r="V88" i="205"/>
  <c r="W88" i="205"/>
  <c r="X88" i="205"/>
  <c r="Y88" i="205"/>
  <c r="Z88" i="205"/>
  <c r="AA88" i="205"/>
  <c r="E89" i="205"/>
  <c r="F89" i="205"/>
  <c r="G89" i="205"/>
  <c r="H89" i="205"/>
  <c r="I89" i="205"/>
  <c r="J89" i="205"/>
  <c r="K89" i="205"/>
  <c r="L89" i="205"/>
  <c r="M89" i="205"/>
  <c r="N89" i="205"/>
  <c r="O89" i="205"/>
  <c r="P89" i="205"/>
  <c r="Q89" i="205"/>
  <c r="R89" i="205"/>
  <c r="S89" i="205"/>
  <c r="T89" i="205"/>
  <c r="U89" i="205"/>
  <c r="V89" i="205"/>
  <c r="W89" i="205"/>
  <c r="X89" i="205"/>
  <c r="Y89" i="205"/>
  <c r="Z89" i="205"/>
  <c r="AA89" i="205"/>
  <c r="AC94" i="205"/>
  <c r="AC95" i="205"/>
  <c r="AC96" i="205"/>
  <c r="AC97" i="205"/>
  <c r="Z72" i="205"/>
  <c r="Y72" i="205"/>
  <c r="X72" i="205"/>
  <c r="W72" i="205"/>
  <c r="V72" i="205"/>
  <c r="U72" i="205"/>
  <c r="T72" i="205"/>
  <c r="S72" i="205"/>
  <c r="R72" i="205"/>
  <c r="Q72" i="205"/>
  <c r="P72" i="205"/>
  <c r="O72" i="205"/>
  <c r="N72" i="205"/>
  <c r="M72" i="205"/>
  <c r="L72" i="205"/>
  <c r="K72" i="205"/>
  <c r="J72" i="205"/>
  <c r="I72" i="205"/>
  <c r="H72" i="205"/>
  <c r="G72" i="205"/>
  <c r="F72" i="205"/>
  <c r="E72" i="205"/>
  <c r="Z69" i="205"/>
  <c r="Y69" i="205"/>
  <c r="X69" i="205"/>
  <c r="W69" i="205"/>
  <c r="V69" i="205"/>
  <c r="U69" i="205"/>
  <c r="T69" i="205"/>
  <c r="S69" i="205"/>
  <c r="R69" i="205"/>
  <c r="Q69" i="205"/>
  <c r="P69" i="205"/>
  <c r="O69" i="205"/>
  <c r="N69" i="205"/>
  <c r="M69" i="205"/>
  <c r="L69" i="205"/>
  <c r="K69" i="205"/>
  <c r="J69" i="205"/>
  <c r="I69" i="205"/>
  <c r="H69" i="205"/>
  <c r="G69" i="205"/>
  <c r="F69" i="205"/>
  <c r="E69" i="205"/>
  <c r="AC173" i="219" l="1"/>
  <c r="AC174" i="219"/>
  <c r="AC86" i="219"/>
  <c r="AC87" i="219"/>
  <c r="AC26" i="219"/>
  <c r="E28" i="219"/>
  <c r="E27" i="219"/>
  <c r="AC27" i="219" s="1"/>
  <c r="E29" i="218"/>
  <c r="AC29" i="218" s="1"/>
  <c r="AC28" i="218"/>
  <c r="AC116" i="218"/>
  <c r="AC115" i="218"/>
  <c r="AC169" i="217"/>
  <c r="AC143" i="217"/>
  <c r="AC142" i="217"/>
  <c r="E114" i="217"/>
  <c r="AC114" i="217" s="1"/>
  <c r="AC113" i="217"/>
  <c r="AC57" i="217"/>
  <c r="AC58" i="217"/>
  <c r="AC82" i="217"/>
  <c r="AC29" i="217"/>
  <c r="AC28" i="217"/>
  <c r="AC89" i="205"/>
  <c r="AC88" i="205"/>
  <c r="AC81" i="205"/>
  <c r="E82" i="205"/>
  <c r="E29" i="219" l="1"/>
  <c r="AC29" i="219" s="1"/>
  <c r="AC28" i="219"/>
  <c r="AC171" i="217"/>
  <c r="AC172" i="217"/>
  <c r="AC145" i="217"/>
  <c r="AC144" i="217"/>
  <c r="AC115" i="217"/>
  <c r="AC116" i="217"/>
  <c r="AC85" i="217"/>
  <c r="AC84" i="217"/>
  <c r="AC82" i="205"/>
  <c r="E84" i="205"/>
  <c r="AC173" i="217" l="1"/>
  <c r="AC174" i="217"/>
  <c r="AC87" i="217"/>
  <c r="AC86" i="217"/>
  <c r="E86" i="205"/>
  <c r="AC84" i="205"/>
  <c r="E85" i="205"/>
  <c r="AC85" i="205" s="1"/>
  <c r="AC86" i="205" l="1"/>
  <c r="E87" i="205"/>
  <c r="AC87" i="205" s="1"/>
  <c r="AC17" i="204" l="1"/>
  <c r="AC18" i="204"/>
  <c r="AC19" i="204"/>
  <c r="AC20" i="204"/>
  <c r="L21" i="204"/>
  <c r="M21" i="204"/>
  <c r="N21" i="204"/>
  <c r="O21" i="204"/>
  <c r="P21" i="204"/>
  <c r="Q21" i="204"/>
  <c r="R21" i="204"/>
  <c r="S21" i="204"/>
  <c r="T21" i="204"/>
  <c r="U21" i="204"/>
  <c r="V21" i="204"/>
  <c r="W21" i="204"/>
  <c r="X21" i="204"/>
  <c r="Y21" i="204"/>
  <c r="Z21" i="204"/>
  <c r="AA21" i="204"/>
  <c r="AB21" i="204"/>
  <c r="AC21" i="204"/>
  <c r="L22" i="204"/>
  <c r="M22" i="204"/>
  <c r="N22" i="204"/>
  <c r="O22" i="204"/>
  <c r="P22" i="204"/>
  <c r="Q22" i="204"/>
  <c r="R22" i="204"/>
  <c r="S22" i="204"/>
  <c r="T22" i="204"/>
  <c r="U22" i="204"/>
  <c r="V22" i="204"/>
  <c r="W22" i="204"/>
  <c r="X22" i="204"/>
  <c r="Y22" i="204"/>
  <c r="Z22" i="204"/>
  <c r="AA22" i="204"/>
  <c r="AB22" i="204"/>
  <c r="AC22" i="204"/>
  <c r="AB72" i="204"/>
  <c r="AA72" i="204"/>
  <c r="Z72" i="204"/>
  <c r="Y72" i="204"/>
  <c r="X72" i="204"/>
  <c r="W72" i="204"/>
  <c r="V72" i="204"/>
  <c r="U72" i="204"/>
  <c r="T72" i="204"/>
  <c r="S72" i="204"/>
  <c r="R72" i="204"/>
  <c r="Q72" i="204"/>
  <c r="P72" i="204"/>
  <c r="O72" i="204"/>
  <c r="N72" i="204"/>
  <c r="M72" i="204"/>
  <c r="L72" i="204"/>
  <c r="K72" i="204"/>
  <c r="J72" i="204"/>
  <c r="I72" i="204"/>
  <c r="H72" i="204"/>
  <c r="G72" i="204"/>
  <c r="F72" i="204"/>
  <c r="E72" i="204"/>
  <c r="AB69" i="204"/>
  <c r="AA69" i="204"/>
  <c r="Z69" i="204"/>
  <c r="Y69" i="204"/>
  <c r="X69" i="204"/>
  <c r="W69" i="204"/>
  <c r="V69" i="204"/>
  <c r="U69" i="204"/>
  <c r="T69" i="204"/>
  <c r="S69" i="204"/>
  <c r="R69" i="204"/>
  <c r="Q69" i="204"/>
  <c r="P69" i="204"/>
  <c r="O69" i="204"/>
  <c r="N69" i="204"/>
  <c r="M69" i="204"/>
  <c r="L69" i="204"/>
  <c r="K69" i="204"/>
  <c r="J69" i="204"/>
  <c r="I69" i="204"/>
  <c r="H69" i="204"/>
  <c r="G69" i="204"/>
  <c r="F69" i="204"/>
  <c r="E69" i="204"/>
  <c r="AB31" i="203" l="1"/>
  <c r="AA31" i="203"/>
  <c r="Z31" i="203"/>
  <c r="Y31" i="203"/>
  <c r="X31" i="203"/>
  <c r="W31" i="203"/>
  <c r="V31" i="203"/>
  <c r="U31" i="203"/>
  <c r="T31" i="203"/>
  <c r="S31" i="203"/>
  <c r="R31" i="203"/>
  <c r="Q31" i="203"/>
  <c r="P31" i="203"/>
  <c r="O31" i="203"/>
  <c r="N31" i="203"/>
  <c r="M31" i="203"/>
  <c r="L31" i="203"/>
  <c r="K31" i="203"/>
  <c r="J31" i="203"/>
  <c r="I31" i="203"/>
  <c r="H31" i="203"/>
  <c r="G31" i="203"/>
  <c r="F31" i="203"/>
  <c r="E31" i="203"/>
  <c r="AB30" i="203"/>
  <c r="AA30" i="203"/>
  <c r="Z30" i="203"/>
  <c r="Y30" i="203"/>
  <c r="X30" i="203"/>
  <c r="W30" i="203"/>
  <c r="V30" i="203"/>
  <c r="U30" i="203"/>
  <c r="T30" i="203"/>
  <c r="S30" i="203"/>
  <c r="R30" i="203"/>
  <c r="Q30" i="203"/>
  <c r="P30" i="203"/>
  <c r="O30" i="203"/>
  <c r="N30" i="203"/>
  <c r="M30" i="203"/>
  <c r="L30" i="203"/>
  <c r="K30" i="203"/>
  <c r="J30" i="203"/>
  <c r="I30" i="203"/>
  <c r="H30" i="203"/>
  <c r="G30" i="203"/>
  <c r="F30" i="203"/>
  <c r="E30" i="203"/>
  <c r="AB22" i="203"/>
  <c r="AA22" i="203"/>
  <c r="Z22" i="203"/>
  <c r="Y22" i="203"/>
  <c r="X22" i="203"/>
  <c r="W22" i="203"/>
  <c r="V22" i="203"/>
  <c r="U22" i="203"/>
  <c r="T22" i="203"/>
  <c r="S22" i="203"/>
  <c r="R22" i="203"/>
  <c r="Q22" i="203"/>
  <c r="P22" i="203"/>
  <c r="O22" i="203"/>
  <c r="N22" i="203"/>
  <c r="M22" i="203"/>
  <c r="L22" i="203"/>
  <c r="K22" i="203"/>
  <c r="J22" i="203"/>
  <c r="I22" i="203"/>
  <c r="H22" i="203"/>
  <c r="G22" i="203"/>
  <c r="F22" i="203"/>
  <c r="E22" i="203"/>
  <c r="AB21" i="203"/>
  <c r="AB23" i="203" s="1"/>
  <c r="AB24" i="203" s="1"/>
  <c r="AB26" i="203" s="1"/>
  <c r="AB28" i="203" s="1"/>
  <c r="AB29" i="203" s="1"/>
  <c r="AA21" i="203"/>
  <c r="AA23" i="203" s="1"/>
  <c r="AA24" i="203" s="1"/>
  <c r="AA26" i="203" s="1"/>
  <c r="AA28" i="203" s="1"/>
  <c r="AA29" i="203" s="1"/>
  <c r="Z21" i="203"/>
  <c r="Z23" i="203" s="1"/>
  <c r="Z24" i="203" s="1"/>
  <c r="Z26" i="203" s="1"/>
  <c r="Z28" i="203" s="1"/>
  <c r="Z29" i="203" s="1"/>
  <c r="Y21" i="203"/>
  <c r="Y23" i="203" s="1"/>
  <c r="Y24" i="203" s="1"/>
  <c r="Y26" i="203" s="1"/>
  <c r="Y28" i="203" s="1"/>
  <c r="Y29" i="203" s="1"/>
  <c r="X21" i="203"/>
  <c r="X23" i="203" s="1"/>
  <c r="X24" i="203" s="1"/>
  <c r="X26" i="203" s="1"/>
  <c r="X28" i="203" s="1"/>
  <c r="X29" i="203" s="1"/>
  <c r="W21" i="203"/>
  <c r="W23" i="203" s="1"/>
  <c r="W24" i="203" s="1"/>
  <c r="W26" i="203" s="1"/>
  <c r="W28" i="203" s="1"/>
  <c r="W29" i="203" s="1"/>
  <c r="V21" i="203"/>
  <c r="V23" i="203" s="1"/>
  <c r="V24" i="203" s="1"/>
  <c r="V26" i="203" s="1"/>
  <c r="V28" i="203" s="1"/>
  <c r="V29" i="203" s="1"/>
  <c r="U21" i="203"/>
  <c r="U23" i="203" s="1"/>
  <c r="U24" i="203" s="1"/>
  <c r="U26" i="203" s="1"/>
  <c r="U28" i="203" s="1"/>
  <c r="U29" i="203" s="1"/>
  <c r="T21" i="203"/>
  <c r="T23" i="203" s="1"/>
  <c r="T24" i="203" s="1"/>
  <c r="T26" i="203" s="1"/>
  <c r="T28" i="203" s="1"/>
  <c r="T29" i="203" s="1"/>
  <c r="S21" i="203"/>
  <c r="S23" i="203" s="1"/>
  <c r="S24" i="203" s="1"/>
  <c r="S26" i="203" s="1"/>
  <c r="S28" i="203" s="1"/>
  <c r="S29" i="203" s="1"/>
  <c r="R21" i="203"/>
  <c r="R23" i="203" s="1"/>
  <c r="R24" i="203" s="1"/>
  <c r="R26" i="203" s="1"/>
  <c r="R28" i="203" s="1"/>
  <c r="R29" i="203" s="1"/>
  <c r="Q21" i="203"/>
  <c r="Q23" i="203" s="1"/>
  <c r="Q24" i="203" s="1"/>
  <c r="Q26" i="203" s="1"/>
  <c r="Q28" i="203" s="1"/>
  <c r="Q29" i="203" s="1"/>
  <c r="P21" i="203"/>
  <c r="P23" i="203" s="1"/>
  <c r="P24" i="203" s="1"/>
  <c r="P26" i="203" s="1"/>
  <c r="P28" i="203" s="1"/>
  <c r="P29" i="203" s="1"/>
  <c r="O21" i="203"/>
  <c r="O23" i="203" s="1"/>
  <c r="O24" i="203" s="1"/>
  <c r="O26" i="203" s="1"/>
  <c r="O28" i="203" s="1"/>
  <c r="O29" i="203" s="1"/>
  <c r="N21" i="203"/>
  <c r="N23" i="203" s="1"/>
  <c r="N24" i="203" s="1"/>
  <c r="N26" i="203" s="1"/>
  <c r="N28" i="203" s="1"/>
  <c r="N29" i="203" s="1"/>
  <c r="M21" i="203"/>
  <c r="M23" i="203" s="1"/>
  <c r="M24" i="203" s="1"/>
  <c r="M26" i="203" s="1"/>
  <c r="M28" i="203" s="1"/>
  <c r="M29" i="203" s="1"/>
  <c r="L21" i="203"/>
  <c r="L23" i="203" s="1"/>
  <c r="L24" i="203" s="1"/>
  <c r="L26" i="203" s="1"/>
  <c r="L28" i="203" s="1"/>
  <c r="L29" i="203" s="1"/>
  <c r="K21" i="203"/>
  <c r="K23" i="203" s="1"/>
  <c r="K24" i="203" s="1"/>
  <c r="K26" i="203" s="1"/>
  <c r="K28" i="203" s="1"/>
  <c r="K29" i="203" s="1"/>
  <c r="J21" i="203"/>
  <c r="J23" i="203" s="1"/>
  <c r="J24" i="203" s="1"/>
  <c r="J26" i="203" s="1"/>
  <c r="J28" i="203" s="1"/>
  <c r="J29" i="203" s="1"/>
  <c r="I21" i="203"/>
  <c r="I23" i="203" s="1"/>
  <c r="I24" i="203" s="1"/>
  <c r="I26" i="203" s="1"/>
  <c r="I28" i="203" s="1"/>
  <c r="I29" i="203" s="1"/>
  <c r="H21" i="203"/>
  <c r="H23" i="203" s="1"/>
  <c r="H24" i="203" s="1"/>
  <c r="H26" i="203" s="1"/>
  <c r="H28" i="203" s="1"/>
  <c r="H29" i="203" s="1"/>
  <c r="G21" i="203"/>
  <c r="G23" i="203" s="1"/>
  <c r="G24" i="203" s="1"/>
  <c r="G26" i="203" s="1"/>
  <c r="G28" i="203" s="1"/>
  <c r="G29" i="203" s="1"/>
  <c r="F21" i="203"/>
  <c r="F23" i="203" s="1"/>
  <c r="F24" i="203" s="1"/>
  <c r="F26" i="203" s="1"/>
  <c r="F28" i="203" s="1"/>
  <c r="F29" i="203" s="1"/>
  <c r="E21" i="203"/>
  <c r="E23" i="203" s="1"/>
  <c r="E24" i="203" s="1"/>
  <c r="E26" i="203" s="1"/>
  <c r="AB14" i="203"/>
  <c r="AA14" i="203"/>
  <c r="Z14" i="203"/>
  <c r="Y14" i="203"/>
  <c r="X14" i="203"/>
  <c r="W14" i="203"/>
  <c r="V14" i="203"/>
  <c r="U14" i="203"/>
  <c r="T14" i="203"/>
  <c r="S14" i="203"/>
  <c r="R14" i="203"/>
  <c r="Q14" i="203"/>
  <c r="P14" i="203"/>
  <c r="O14" i="203"/>
  <c r="N14" i="203"/>
  <c r="M14" i="203"/>
  <c r="L14" i="203"/>
  <c r="K14" i="203"/>
  <c r="J14" i="203"/>
  <c r="I14" i="203"/>
  <c r="H14" i="203"/>
  <c r="G14" i="203"/>
  <c r="F14" i="203"/>
  <c r="E14" i="203"/>
  <c r="AB11" i="203"/>
  <c r="AA11" i="203"/>
  <c r="Z11" i="203"/>
  <c r="Y11" i="203"/>
  <c r="X11" i="203"/>
  <c r="W11" i="203"/>
  <c r="V11" i="203"/>
  <c r="U11" i="203"/>
  <c r="T11" i="203"/>
  <c r="S11" i="203"/>
  <c r="R11" i="203"/>
  <c r="Q11" i="203"/>
  <c r="P11" i="203"/>
  <c r="O11" i="203"/>
  <c r="N11" i="203"/>
  <c r="M11" i="203"/>
  <c r="L11" i="203"/>
  <c r="K11" i="203"/>
  <c r="J11" i="203"/>
  <c r="I11" i="203"/>
  <c r="H11" i="203"/>
  <c r="G11" i="203"/>
  <c r="F11" i="203"/>
  <c r="E11" i="203"/>
  <c r="AB60" i="203"/>
  <c r="AA60" i="203"/>
  <c r="Z60" i="203"/>
  <c r="Y60" i="203"/>
  <c r="X60" i="203"/>
  <c r="W60" i="203"/>
  <c r="V60" i="203"/>
  <c r="U60" i="203"/>
  <c r="T60" i="203"/>
  <c r="S60" i="203"/>
  <c r="R60" i="203"/>
  <c r="Q60" i="203"/>
  <c r="P60" i="203"/>
  <c r="O60" i="203"/>
  <c r="N60" i="203"/>
  <c r="M60" i="203"/>
  <c r="L60" i="203"/>
  <c r="K60" i="203"/>
  <c r="J60" i="203"/>
  <c r="I60" i="203"/>
  <c r="H60" i="203"/>
  <c r="G60" i="203"/>
  <c r="F60" i="203"/>
  <c r="E60" i="203"/>
  <c r="AB59" i="203"/>
  <c r="AA59" i="203"/>
  <c r="Z59" i="203"/>
  <c r="Y59" i="203"/>
  <c r="X59" i="203"/>
  <c r="W59" i="203"/>
  <c r="V59" i="203"/>
  <c r="U59" i="203"/>
  <c r="T59" i="203"/>
  <c r="S59" i="203"/>
  <c r="R59" i="203"/>
  <c r="Q59" i="203"/>
  <c r="P59" i="203"/>
  <c r="O59" i="203"/>
  <c r="N59" i="203"/>
  <c r="M59" i="203"/>
  <c r="L59" i="203"/>
  <c r="K59" i="203"/>
  <c r="J59" i="203"/>
  <c r="I59" i="203"/>
  <c r="H59" i="203"/>
  <c r="G59" i="203"/>
  <c r="F59" i="203"/>
  <c r="E59" i="203"/>
  <c r="AB51" i="203"/>
  <c r="AA51" i="203"/>
  <c r="Z51" i="203"/>
  <c r="Y51" i="203"/>
  <c r="X51" i="203"/>
  <c r="W51" i="203"/>
  <c r="V51" i="203"/>
  <c r="U51" i="203"/>
  <c r="T51" i="203"/>
  <c r="S51" i="203"/>
  <c r="R51" i="203"/>
  <c r="Q51" i="203"/>
  <c r="P51" i="203"/>
  <c r="O51" i="203"/>
  <c r="N51" i="203"/>
  <c r="M51" i="203"/>
  <c r="L51" i="203"/>
  <c r="K51" i="203"/>
  <c r="J51" i="203"/>
  <c r="I51" i="203"/>
  <c r="H51" i="203"/>
  <c r="G51" i="203"/>
  <c r="F51" i="203"/>
  <c r="E51" i="203"/>
  <c r="AB50" i="203"/>
  <c r="AB52" i="203" s="1"/>
  <c r="AB53" i="203" s="1"/>
  <c r="AB55" i="203" s="1"/>
  <c r="AB57" i="203" s="1"/>
  <c r="AB58" i="203" s="1"/>
  <c r="AA50" i="203"/>
  <c r="AA52" i="203" s="1"/>
  <c r="AA53" i="203" s="1"/>
  <c r="AA55" i="203" s="1"/>
  <c r="AA57" i="203" s="1"/>
  <c r="AA58" i="203" s="1"/>
  <c r="Z50" i="203"/>
  <c r="Z52" i="203" s="1"/>
  <c r="Z53" i="203" s="1"/>
  <c r="Z55" i="203" s="1"/>
  <c r="Z57" i="203" s="1"/>
  <c r="Z58" i="203" s="1"/>
  <c r="Y50" i="203"/>
  <c r="Y52" i="203" s="1"/>
  <c r="Y53" i="203" s="1"/>
  <c r="Y55" i="203" s="1"/>
  <c r="Y57" i="203" s="1"/>
  <c r="Y58" i="203" s="1"/>
  <c r="X50" i="203"/>
  <c r="X52" i="203" s="1"/>
  <c r="X53" i="203" s="1"/>
  <c r="X55" i="203" s="1"/>
  <c r="X57" i="203" s="1"/>
  <c r="X58" i="203" s="1"/>
  <c r="W50" i="203"/>
  <c r="W52" i="203" s="1"/>
  <c r="W53" i="203" s="1"/>
  <c r="W55" i="203" s="1"/>
  <c r="W57" i="203" s="1"/>
  <c r="W58" i="203" s="1"/>
  <c r="V50" i="203"/>
  <c r="V52" i="203" s="1"/>
  <c r="V53" i="203" s="1"/>
  <c r="V55" i="203" s="1"/>
  <c r="V57" i="203" s="1"/>
  <c r="V58" i="203" s="1"/>
  <c r="U50" i="203"/>
  <c r="U52" i="203" s="1"/>
  <c r="U53" i="203" s="1"/>
  <c r="U55" i="203" s="1"/>
  <c r="U57" i="203" s="1"/>
  <c r="U58" i="203" s="1"/>
  <c r="T50" i="203"/>
  <c r="T52" i="203" s="1"/>
  <c r="T53" i="203" s="1"/>
  <c r="T55" i="203" s="1"/>
  <c r="T57" i="203" s="1"/>
  <c r="T58" i="203" s="1"/>
  <c r="S50" i="203"/>
  <c r="S52" i="203" s="1"/>
  <c r="S53" i="203" s="1"/>
  <c r="S55" i="203" s="1"/>
  <c r="S57" i="203" s="1"/>
  <c r="S58" i="203" s="1"/>
  <c r="R50" i="203"/>
  <c r="R52" i="203" s="1"/>
  <c r="R53" i="203" s="1"/>
  <c r="R55" i="203" s="1"/>
  <c r="R57" i="203" s="1"/>
  <c r="R58" i="203" s="1"/>
  <c r="Q50" i="203"/>
  <c r="Q52" i="203" s="1"/>
  <c r="Q53" i="203" s="1"/>
  <c r="Q55" i="203" s="1"/>
  <c r="Q57" i="203" s="1"/>
  <c r="Q58" i="203" s="1"/>
  <c r="P50" i="203"/>
  <c r="P52" i="203" s="1"/>
  <c r="P53" i="203" s="1"/>
  <c r="P55" i="203" s="1"/>
  <c r="P57" i="203" s="1"/>
  <c r="P58" i="203" s="1"/>
  <c r="O50" i="203"/>
  <c r="O52" i="203" s="1"/>
  <c r="O53" i="203" s="1"/>
  <c r="O55" i="203" s="1"/>
  <c r="O57" i="203" s="1"/>
  <c r="O58" i="203" s="1"/>
  <c r="N50" i="203"/>
  <c r="N52" i="203" s="1"/>
  <c r="N53" i="203" s="1"/>
  <c r="N55" i="203" s="1"/>
  <c r="N57" i="203" s="1"/>
  <c r="N58" i="203" s="1"/>
  <c r="M50" i="203"/>
  <c r="M52" i="203" s="1"/>
  <c r="M53" i="203" s="1"/>
  <c r="M55" i="203" s="1"/>
  <c r="M57" i="203" s="1"/>
  <c r="M58" i="203" s="1"/>
  <c r="L50" i="203"/>
  <c r="L52" i="203" s="1"/>
  <c r="L53" i="203" s="1"/>
  <c r="L55" i="203" s="1"/>
  <c r="L57" i="203" s="1"/>
  <c r="L58" i="203" s="1"/>
  <c r="K50" i="203"/>
  <c r="K52" i="203" s="1"/>
  <c r="K53" i="203" s="1"/>
  <c r="K55" i="203" s="1"/>
  <c r="K57" i="203" s="1"/>
  <c r="K58" i="203" s="1"/>
  <c r="J50" i="203"/>
  <c r="J52" i="203" s="1"/>
  <c r="J53" i="203" s="1"/>
  <c r="J55" i="203" s="1"/>
  <c r="J57" i="203" s="1"/>
  <c r="J58" i="203" s="1"/>
  <c r="I50" i="203"/>
  <c r="I52" i="203" s="1"/>
  <c r="I53" i="203" s="1"/>
  <c r="I55" i="203" s="1"/>
  <c r="I57" i="203" s="1"/>
  <c r="I58" i="203" s="1"/>
  <c r="H50" i="203"/>
  <c r="H52" i="203" s="1"/>
  <c r="H53" i="203" s="1"/>
  <c r="H55" i="203" s="1"/>
  <c r="H57" i="203" s="1"/>
  <c r="H58" i="203" s="1"/>
  <c r="G50" i="203"/>
  <c r="G52" i="203" s="1"/>
  <c r="G53" i="203" s="1"/>
  <c r="G55" i="203" s="1"/>
  <c r="G57" i="203" s="1"/>
  <c r="G58" i="203" s="1"/>
  <c r="F50" i="203"/>
  <c r="F52" i="203" s="1"/>
  <c r="F53" i="203" s="1"/>
  <c r="F55" i="203" s="1"/>
  <c r="F57" i="203" s="1"/>
  <c r="F58" i="203" s="1"/>
  <c r="E50" i="203"/>
  <c r="E52" i="203" s="1"/>
  <c r="E53" i="203" s="1"/>
  <c r="E55" i="203" s="1"/>
  <c r="AB43" i="203"/>
  <c r="AA43" i="203"/>
  <c r="Z43" i="203"/>
  <c r="Y43" i="203"/>
  <c r="X43" i="203"/>
  <c r="W43" i="203"/>
  <c r="V43" i="203"/>
  <c r="U43" i="203"/>
  <c r="T43" i="203"/>
  <c r="S43" i="203"/>
  <c r="R43" i="203"/>
  <c r="Q43" i="203"/>
  <c r="P43" i="203"/>
  <c r="O43" i="203"/>
  <c r="N43" i="203"/>
  <c r="M43" i="203"/>
  <c r="L43" i="203"/>
  <c r="K43" i="203"/>
  <c r="J43" i="203"/>
  <c r="I43" i="203"/>
  <c r="H43" i="203"/>
  <c r="G43" i="203"/>
  <c r="F43" i="203"/>
  <c r="E43" i="203"/>
  <c r="AB40" i="203"/>
  <c r="AA40" i="203"/>
  <c r="Z40" i="203"/>
  <c r="Y40" i="203"/>
  <c r="X40" i="203"/>
  <c r="W40" i="203"/>
  <c r="V40" i="203"/>
  <c r="U40" i="203"/>
  <c r="T40" i="203"/>
  <c r="S40" i="203"/>
  <c r="R40" i="203"/>
  <c r="Q40" i="203"/>
  <c r="P40" i="203"/>
  <c r="O40" i="203"/>
  <c r="N40" i="203"/>
  <c r="M40" i="203"/>
  <c r="L40" i="203"/>
  <c r="K40" i="203"/>
  <c r="J40" i="203"/>
  <c r="I40" i="203"/>
  <c r="H40" i="203"/>
  <c r="G40" i="203"/>
  <c r="F40" i="203"/>
  <c r="E40" i="203"/>
  <c r="W118" i="203"/>
  <c r="V118" i="203"/>
  <c r="O118" i="203"/>
  <c r="N118" i="203"/>
  <c r="M118" i="203"/>
  <c r="W117" i="203"/>
  <c r="V117" i="203"/>
  <c r="O117" i="203"/>
  <c r="N117" i="203"/>
  <c r="M117" i="203"/>
  <c r="W109" i="203"/>
  <c r="V109" i="203"/>
  <c r="O109" i="203"/>
  <c r="N109" i="203"/>
  <c r="M109" i="203"/>
  <c r="W108" i="203"/>
  <c r="W110" i="203" s="1"/>
  <c r="W111" i="203" s="1"/>
  <c r="W113" i="203" s="1"/>
  <c r="W115" i="203" s="1"/>
  <c r="W116" i="203" s="1"/>
  <c r="V108" i="203"/>
  <c r="V110" i="203" s="1"/>
  <c r="V111" i="203" s="1"/>
  <c r="V113" i="203" s="1"/>
  <c r="V115" i="203" s="1"/>
  <c r="V116" i="203" s="1"/>
  <c r="O108" i="203"/>
  <c r="O110" i="203" s="1"/>
  <c r="O111" i="203" s="1"/>
  <c r="O113" i="203" s="1"/>
  <c r="O115" i="203" s="1"/>
  <c r="O116" i="203" s="1"/>
  <c r="N108" i="203"/>
  <c r="N110" i="203" s="1"/>
  <c r="N111" i="203" s="1"/>
  <c r="N113" i="203" s="1"/>
  <c r="N115" i="203" s="1"/>
  <c r="N116" i="203" s="1"/>
  <c r="M108" i="203"/>
  <c r="M110" i="203" s="1"/>
  <c r="M111" i="203" s="1"/>
  <c r="M113" i="203" s="1"/>
  <c r="M115" i="203" s="1"/>
  <c r="M116" i="203" s="1"/>
  <c r="W101" i="203"/>
  <c r="V101" i="203"/>
  <c r="O101" i="203"/>
  <c r="N101" i="203"/>
  <c r="M101" i="203"/>
  <c r="W98" i="203"/>
  <c r="V98" i="203"/>
  <c r="O98" i="203"/>
  <c r="N98" i="203"/>
  <c r="M98" i="203"/>
  <c r="AB176" i="203"/>
  <c r="AA176" i="203"/>
  <c r="Z176" i="203"/>
  <c r="Y176" i="203"/>
  <c r="X176" i="203"/>
  <c r="W176" i="203"/>
  <c r="V176" i="203"/>
  <c r="U176" i="203"/>
  <c r="T176" i="203"/>
  <c r="S176" i="203"/>
  <c r="R176" i="203"/>
  <c r="Q176" i="203"/>
  <c r="P176" i="203"/>
  <c r="O176" i="203"/>
  <c r="N176" i="203"/>
  <c r="M176" i="203"/>
  <c r="L176" i="203"/>
  <c r="K176" i="203"/>
  <c r="J176" i="203"/>
  <c r="I176" i="203"/>
  <c r="H176" i="203"/>
  <c r="G176" i="203"/>
  <c r="F176" i="203"/>
  <c r="E176" i="203"/>
  <c r="AB175" i="203"/>
  <c r="AA175" i="203"/>
  <c r="Z175" i="203"/>
  <c r="Y175" i="203"/>
  <c r="X175" i="203"/>
  <c r="W175" i="203"/>
  <c r="V175" i="203"/>
  <c r="U175" i="203"/>
  <c r="T175" i="203"/>
  <c r="S175" i="203"/>
  <c r="R175" i="203"/>
  <c r="Q175" i="203"/>
  <c r="P175" i="203"/>
  <c r="O175" i="203"/>
  <c r="N175" i="203"/>
  <c r="M175" i="203"/>
  <c r="L175" i="203"/>
  <c r="K175" i="203"/>
  <c r="J175" i="203"/>
  <c r="I175" i="203"/>
  <c r="H175" i="203"/>
  <c r="G175" i="203"/>
  <c r="F175" i="203"/>
  <c r="E175" i="203"/>
  <c r="AB167" i="203"/>
  <c r="AA167" i="203"/>
  <c r="Z167" i="203"/>
  <c r="Y167" i="203"/>
  <c r="X167" i="203"/>
  <c r="W167" i="203"/>
  <c r="V167" i="203"/>
  <c r="U167" i="203"/>
  <c r="T167" i="203"/>
  <c r="S167" i="203"/>
  <c r="R167" i="203"/>
  <c r="Q167" i="203"/>
  <c r="P167" i="203"/>
  <c r="O167" i="203"/>
  <c r="N167" i="203"/>
  <c r="M167" i="203"/>
  <c r="L167" i="203"/>
  <c r="K167" i="203"/>
  <c r="J167" i="203"/>
  <c r="I167" i="203"/>
  <c r="H167" i="203"/>
  <c r="G167" i="203"/>
  <c r="F167" i="203"/>
  <c r="E167" i="203"/>
  <c r="AB166" i="203"/>
  <c r="AB168" i="203" s="1"/>
  <c r="AB169" i="203" s="1"/>
  <c r="AB171" i="203" s="1"/>
  <c r="AB173" i="203" s="1"/>
  <c r="AB174" i="203" s="1"/>
  <c r="AA166" i="203"/>
  <c r="AA168" i="203" s="1"/>
  <c r="AA169" i="203" s="1"/>
  <c r="AA171" i="203" s="1"/>
  <c r="AA173" i="203" s="1"/>
  <c r="AA174" i="203" s="1"/>
  <c r="Z166" i="203"/>
  <c r="Z168" i="203" s="1"/>
  <c r="Z169" i="203" s="1"/>
  <c r="Z171" i="203" s="1"/>
  <c r="Z173" i="203" s="1"/>
  <c r="Z174" i="203" s="1"/>
  <c r="Y166" i="203"/>
  <c r="Y168" i="203" s="1"/>
  <c r="Y169" i="203" s="1"/>
  <c r="Y171" i="203" s="1"/>
  <c r="Y173" i="203" s="1"/>
  <c r="Y174" i="203" s="1"/>
  <c r="X166" i="203"/>
  <c r="X168" i="203" s="1"/>
  <c r="X169" i="203" s="1"/>
  <c r="X171" i="203" s="1"/>
  <c r="X173" i="203" s="1"/>
  <c r="X174" i="203" s="1"/>
  <c r="W166" i="203"/>
  <c r="W168" i="203" s="1"/>
  <c r="W169" i="203" s="1"/>
  <c r="W171" i="203" s="1"/>
  <c r="W173" i="203" s="1"/>
  <c r="W174" i="203" s="1"/>
  <c r="V166" i="203"/>
  <c r="V168" i="203" s="1"/>
  <c r="V169" i="203" s="1"/>
  <c r="V171" i="203" s="1"/>
  <c r="V173" i="203" s="1"/>
  <c r="V174" i="203" s="1"/>
  <c r="U166" i="203"/>
  <c r="U168" i="203" s="1"/>
  <c r="U169" i="203" s="1"/>
  <c r="U171" i="203" s="1"/>
  <c r="U173" i="203" s="1"/>
  <c r="U174" i="203" s="1"/>
  <c r="T166" i="203"/>
  <c r="T168" i="203" s="1"/>
  <c r="T169" i="203" s="1"/>
  <c r="T171" i="203" s="1"/>
  <c r="T173" i="203" s="1"/>
  <c r="T174" i="203" s="1"/>
  <c r="S166" i="203"/>
  <c r="S168" i="203" s="1"/>
  <c r="S169" i="203" s="1"/>
  <c r="S171" i="203" s="1"/>
  <c r="S173" i="203" s="1"/>
  <c r="S174" i="203" s="1"/>
  <c r="R166" i="203"/>
  <c r="R168" i="203" s="1"/>
  <c r="R169" i="203" s="1"/>
  <c r="R171" i="203" s="1"/>
  <c r="R173" i="203" s="1"/>
  <c r="R174" i="203" s="1"/>
  <c r="Q166" i="203"/>
  <c r="Q168" i="203" s="1"/>
  <c r="Q169" i="203" s="1"/>
  <c r="Q171" i="203" s="1"/>
  <c r="Q173" i="203" s="1"/>
  <c r="Q174" i="203" s="1"/>
  <c r="P166" i="203"/>
  <c r="P168" i="203" s="1"/>
  <c r="P169" i="203" s="1"/>
  <c r="P171" i="203" s="1"/>
  <c r="P173" i="203" s="1"/>
  <c r="P174" i="203" s="1"/>
  <c r="O166" i="203"/>
  <c r="O168" i="203" s="1"/>
  <c r="O169" i="203" s="1"/>
  <c r="O171" i="203" s="1"/>
  <c r="O173" i="203" s="1"/>
  <c r="O174" i="203" s="1"/>
  <c r="N166" i="203"/>
  <c r="N168" i="203" s="1"/>
  <c r="N169" i="203" s="1"/>
  <c r="N171" i="203" s="1"/>
  <c r="N173" i="203" s="1"/>
  <c r="N174" i="203" s="1"/>
  <c r="M166" i="203"/>
  <c r="M168" i="203" s="1"/>
  <c r="M169" i="203" s="1"/>
  <c r="M171" i="203" s="1"/>
  <c r="M173" i="203" s="1"/>
  <c r="M174" i="203" s="1"/>
  <c r="L166" i="203"/>
  <c r="L168" i="203" s="1"/>
  <c r="L169" i="203" s="1"/>
  <c r="L171" i="203" s="1"/>
  <c r="L173" i="203" s="1"/>
  <c r="L174" i="203" s="1"/>
  <c r="K166" i="203"/>
  <c r="K168" i="203" s="1"/>
  <c r="K169" i="203" s="1"/>
  <c r="K171" i="203" s="1"/>
  <c r="K173" i="203" s="1"/>
  <c r="K174" i="203" s="1"/>
  <c r="J166" i="203"/>
  <c r="J168" i="203" s="1"/>
  <c r="J169" i="203" s="1"/>
  <c r="J171" i="203" s="1"/>
  <c r="J173" i="203" s="1"/>
  <c r="J174" i="203" s="1"/>
  <c r="I166" i="203"/>
  <c r="I168" i="203" s="1"/>
  <c r="I169" i="203" s="1"/>
  <c r="I171" i="203" s="1"/>
  <c r="I173" i="203" s="1"/>
  <c r="I174" i="203" s="1"/>
  <c r="H166" i="203"/>
  <c r="H168" i="203" s="1"/>
  <c r="H169" i="203" s="1"/>
  <c r="H171" i="203" s="1"/>
  <c r="H173" i="203" s="1"/>
  <c r="H174" i="203" s="1"/>
  <c r="G166" i="203"/>
  <c r="G168" i="203" s="1"/>
  <c r="G169" i="203" s="1"/>
  <c r="G171" i="203" s="1"/>
  <c r="G173" i="203" s="1"/>
  <c r="G174" i="203" s="1"/>
  <c r="F166" i="203"/>
  <c r="F168" i="203" s="1"/>
  <c r="F169" i="203" s="1"/>
  <c r="F171" i="203" s="1"/>
  <c r="F173" i="203" s="1"/>
  <c r="F174" i="203" s="1"/>
  <c r="E166" i="203"/>
  <c r="E168" i="203" s="1"/>
  <c r="E169" i="203" s="1"/>
  <c r="E171" i="203" s="1"/>
  <c r="AB159" i="203"/>
  <c r="AA159" i="203"/>
  <c r="Z159" i="203"/>
  <c r="Y159" i="203"/>
  <c r="X159" i="203"/>
  <c r="W159" i="203"/>
  <c r="V159" i="203"/>
  <c r="U159" i="203"/>
  <c r="T159" i="203"/>
  <c r="S159" i="203"/>
  <c r="R159" i="203"/>
  <c r="Q159" i="203"/>
  <c r="P159" i="203"/>
  <c r="O159" i="203"/>
  <c r="N159" i="203"/>
  <c r="M159" i="203"/>
  <c r="L159" i="203"/>
  <c r="K159" i="203"/>
  <c r="J159" i="203"/>
  <c r="I159" i="203"/>
  <c r="H159" i="203"/>
  <c r="G159" i="203"/>
  <c r="F159" i="203"/>
  <c r="E159" i="203"/>
  <c r="AB156" i="203"/>
  <c r="AA156" i="203"/>
  <c r="Z156" i="203"/>
  <c r="Y156" i="203"/>
  <c r="X156" i="203"/>
  <c r="W156" i="203"/>
  <c r="V156" i="203"/>
  <c r="U156" i="203"/>
  <c r="T156" i="203"/>
  <c r="S156" i="203"/>
  <c r="R156" i="203"/>
  <c r="Q156" i="203"/>
  <c r="P156" i="203"/>
  <c r="O156" i="203"/>
  <c r="N156" i="203"/>
  <c r="M156" i="203"/>
  <c r="L156" i="203"/>
  <c r="K156" i="203"/>
  <c r="J156" i="203"/>
  <c r="I156" i="203"/>
  <c r="H156" i="203"/>
  <c r="G156" i="203"/>
  <c r="F156" i="203"/>
  <c r="E156" i="203"/>
  <c r="AB176" i="202"/>
  <c r="AA176" i="202"/>
  <c r="Z176" i="202"/>
  <c r="Y176" i="202"/>
  <c r="X176" i="202"/>
  <c r="W176" i="202"/>
  <c r="V176" i="202"/>
  <c r="U176" i="202"/>
  <c r="T176" i="202"/>
  <c r="S176" i="202"/>
  <c r="R176" i="202"/>
  <c r="Q176" i="202"/>
  <c r="P176" i="202"/>
  <c r="O176" i="202"/>
  <c r="N176" i="202"/>
  <c r="M176" i="202"/>
  <c r="L176" i="202"/>
  <c r="K176" i="202"/>
  <c r="J176" i="202"/>
  <c r="I176" i="202"/>
  <c r="H176" i="202"/>
  <c r="G176" i="202"/>
  <c r="F176" i="202"/>
  <c r="E176" i="202"/>
  <c r="AB175" i="202"/>
  <c r="AA175" i="202"/>
  <c r="Z175" i="202"/>
  <c r="Y175" i="202"/>
  <c r="X175" i="202"/>
  <c r="W175" i="202"/>
  <c r="V175" i="202"/>
  <c r="U175" i="202"/>
  <c r="T175" i="202"/>
  <c r="S175" i="202"/>
  <c r="R175" i="202"/>
  <c r="Q175" i="202"/>
  <c r="P175" i="202"/>
  <c r="O175" i="202"/>
  <c r="N175" i="202"/>
  <c r="M175" i="202"/>
  <c r="L175" i="202"/>
  <c r="K175" i="202"/>
  <c r="J175" i="202"/>
  <c r="I175" i="202"/>
  <c r="H175" i="202"/>
  <c r="G175" i="202"/>
  <c r="F175" i="202"/>
  <c r="E175" i="202"/>
  <c r="AB167" i="202"/>
  <c r="AA167" i="202"/>
  <c r="Z167" i="202"/>
  <c r="Y167" i="202"/>
  <c r="X167" i="202"/>
  <c r="W167" i="202"/>
  <c r="V167" i="202"/>
  <c r="U167" i="202"/>
  <c r="T167" i="202"/>
  <c r="S167" i="202"/>
  <c r="R167" i="202"/>
  <c r="Q167" i="202"/>
  <c r="P167" i="202"/>
  <c r="O167" i="202"/>
  <c r="N167" i="202"/>
  <c r="M167" i="202"/>
  <c r="L167" i="202"/>
  <c r="K167" i="202"/>
  <c r="J167" i="202"/>
  <c r="I167" i="202"/>
  <c r="H167" i="202"/>
  <c r="G167" i="202"/>
  <c r="F167" i="202"/>
  <c r="E167" i="202"/>
  <c r="AB166" i="202"/>
  <c r="AB168" i="202" s="1"/>
  <c r="AB169" i="202" s="1"/>
  <c r="AB171" i="202" s="1"/>
  <c r="AB173" i="202" s="1"/>
  <c r="AB174" i="202" s="1"/>
  <c r="AA166" i="202"/>
  <c r="AA168" i="202" s="1"/>
  <c r="AA169" i="202" s="1"/>
  <c r="AA171" i="202" s="1"/>
  <c r="AA173" i="202" s="1"/>
  <c r="AA174" i="202" s="1"/>
  <c r="Z166" i="202"/>
  <c r="Z168" i="202" s="1"/>
  <c r="Z169" i="202" s="1"/>
  <c r="Z171" i="202" s="1"/>
  <c r="Z173" i="202" s="1"/>
  <c r="Z174" i="202" s="1"/>
  <c r="Y166" i="202"/>
  <c r="Y168" i="202" s="1"/>
  <c r="Y169" i="202" s="1"/>
  <c r="Y171" i="202" s="1"/>
  <c r="Y173" i="202" s="1"/>
  <c r="Y174" i="202" s="1"/>
  <c r="X166" i="202"/>
  <c r="X168" i="202" s="1"/>
  <c r="X169" i="202" s="1"/>
  <c r="X171" i="202" s="1"/>
  <c r="X173" i="202" s="1"/>
  <c r="X174" i="202" s="1"/>
  <c r="W166" i="202"/>
  <c r="W168" i="202" s="1"/>
  <c r="W169" i="202" s="1"/>
  <c r="W171" i="202" s="1"/>
  <c r="W173" i="202" s="1"/>
  <c r="W174" i="202" s="1"/>
  <c r="V166" i="202"/>
  <c r="V168" i="202" s="1"/>
  <c r="V169" i="202" s="1"/>
  <c r="V171" i="202" s="1"/>
  <c r="V173" i="202" s="1"/>
  <c r="V174" i="202" s="1"/>
  <c r="U166" i="202"/>
  <c r="U168" i="202" s="1"/>
  <c r="U169" i="202" s="1"/>
  <c r="U171" i="202" s="1"/>
  <c r="U173" i="202" s="1"/>
  <c r="U174" i="202" s="1"/>
  <c r="T166" i="202"/>
  <c r="T168" i="202" s="1"/>
  <c r="T169" i="202" s="1"/>
  <c r="T171" i="202" s="1"/>
  <c r="T173" i="202" s="1"/>
  <c r="T174" i="202" s="1"/>
  <c r="S166" i="202"/>
  <c r="S168" i="202" s="1"/>
  <c r="S169" i="202" s="1"/>
  <c r="S171" i="202" s="1"/>
  <c r="S173" i="202" s="1"/>
  <c r="S174" i="202" s="1"/>
  <c r="R166" i="202"/>
  <c r="R168" i="202" s="1"/>
  <c r="R169" i="202" s="1"/>
  <c r="R171" i="202" s="1"/>
  <c r="R173" i="202" s="1"/>
  <c r="R174" i="202" s="1"/>
  <c r="Q166" i="202"/>
  <c r="Q168" i="202" s="1"/>
  <c r="Q169" i="202" s="1"/>
  <c r="Q171" i="202" s="1"/>
  <c r="Q173" i="202" s="1"/>
  <c r="Q174" i="202" s="1"/>
  <c r="P166" i="202"/>
  <c r="P168" i="202" s="1"/>
  <c r="P169" i="202" s="1"/>
  <c r="P171" i="202" s="1"/>
  <c r="P173" i="202" s="1"/>
  <c r="P174" i="202" s="1"/>
  <c r="O166" i="202"/>
  <c r="O168" i="202" s="1"/>
  <c r="O169" i="202" s="1"/>
  <c r="O171" i="202" s="1"/>
  <c r="O173" i="202" s="1"/>
  <c r="O174" i="202" s="1"/>
  <c r="N166" i="202"/>
  <c r="N168" i="202" s="1"/>
  <c r="N169" i="202" s="1"/>
  <c r="N171" i="202" s="1"/>
  <c r="N173" i="202" s="1"/>
  <c r="N174" i="202" s="1"/>
  <c r="M166" i="202"/>
  <c r="M168" i="202" s="1"/>
  <c r="M169" i="202" s="1"/>
  <c r="M171" i="202" s="1"/>
  <c r="M173" i="202" s="1"/>
  <c r="M174" i="202" s="1"/>
  <c r="L166" i="202"/>
  <c r="L168" i="202" s="1"/>
  <c r="L169" i="202" s="1"/>
  <c r="L171" i="202" s="1"/>
  <c r="L173" i="202" s="1"/>
  <c r="L174" i="202" s="1"/>
  <c r="K166" i="202"/>
  <c r="K168" i="202" s="1"/>
  <c r="K169" i="202" s="1"/>
  <c r="K171" i="202" s="1"/>
  <c r="K173" i="202" s="1"/>
  <c r="K174" i="202" s="1"/>
  <c r="J166" i="202"/>
  <c r="J168" i="202" s="1"/>
  <c r="J169" i="202" s="1"/>
  <c r="J171" i="202" s="1"/>
  <c r="J173" i="202" s="1"/>
  <c r="J174" i="202" s="1"/>
  <c r="I166" i="202"/>
  <c r="I168" i="202" s="1"/>
  <c r="I169" i="202" s="1"/>
  <c r="I171" i="202" s="1"/>
  <c r="I173" i="202" s="1"/>
  <c r="I174" i="202" s="1"/>
  <c r="H166" i="202"/>
  <c r="H168" i="202" s="1"/>
  <c r="H169" i="202" s="1"/>
  <c r="H171" i="202" s="1"/>
  <c r="H173" i="202" s="1"/>
  <c r="H174" i="202" s="1"/>
  <c r="G166" i="202"/>
  <c r="G168" i="202" s="1"/>
  <c r="G169" i="202" s="1"/>
  <c r="G171" i="202" s="1"/>
  <c r="G173" i="202" s="1"/>
  <c r="G174" i="202" s="1"/>
  <c r="F166" i="202"/>
  <c r="F168" i="202" s="1"/>
  <c r="F169" i="202" s="1"/>
  <c r="F171" i="202" s="1"/>
  <c r="F173" i="202" s="1"/>
  <c r="F174" i="202" s="1"/>
  <c r="E166" i="202"/>
  <c r="E168" i="202" s="1"/>
  <c r="E169" i="202" s="1"/>
  <c r="E171" i="202" s="1"/>
  <c r="AB159" i="202"/>
  <c r="AA159" i="202"/>
  <c r="Z159" i="202"/>
  <c r="Y159" i="202"/>
  <c r="X159" i="202"/>
  <c r="W159" i="202"/>
  <c r="V159" i="202"/>
  <c r="U159" i="202"/>
  <c r="T159" i="202"/>
  <c r="S159" i="202"/>
  <c r="R159" i="202"/>
  <c r="Q159" i="202"/>
  <c r="P159" i="202"/>
  <c r="O159" i="202"/>
  <c r="N159" i="202"/>
  <c r="M159" i="202"/>
  <c r="L159" i="202"/>
  <c r="K159" i="202"/>
  <c r="J159" i="202"/>
  <c r="I159" i="202"/>
  <c r="H159" i="202"/>
  <c r="G159" i="202"/>
  <c r="F159" i="202"/>
  <c r="E159" i="202"/>
  <c r="AB156" i="202"/>
  <c r="AA156" i="202"/>
  <c r="Z156" i="202"/>
  <c r="Y156" i="202"/>
  <c r="X156" i="202"/>
  <c r="W156" i="202"/>
  <c r="V156" i="202"/>
  <c r="U156" i="202"/>
  <c r="T156" i="202"/>
  <c r="S156" i="202"/>
  <c r="R156" i="202"/>
  <c r="Q156" i="202"/>
  <c r="P156" i="202"/>
  <c r="O156" i="202"/>
  <c r="N156" i="202"/>
  <c r="M156" i="202"/>
  <c r="L156" i="202"/>
  <c r="K156" i="202"/>
  <c r="J156" i="202"/>
  <c r="I156" i="202"/>
  <c r="H156" i="202"/>
  <c r="G156" i="202"/>
  <c r="F156" i="202"/>
  <c r="E156" i="202"/>
  <c r="O118" i="202"/>
  <c r="N118" i="202"/>
  <c r="M118" i="202"/>
  <c r="O117" i="202"/>
  <c r="N117" i="202"/>
  <c r="M117" i="202"/>
  <c r="O109" i="202"/>
  <c r="N109" i="202"/>
  <c r="M109" i="202"/>
  <c r="O108" i="202"/>
  <c r="O110" i="202" s="1"/>
  <c r="O111" i="202" s="1"/>
  <c r="O113" i="202" s="1"/>
  <c r="O115" i="202" s="1"/>
  <c r="O116" i="202" s="1"/>
  <c r="N108" i="202"/>
  <c r="N110" i="202" s="1"/>
  <c r="N111" i="202" s="1"/>
  <c r="N113" i="202" s="1"/>
  <c r="N115" i="202" s="1"/>
  <c r="N116" i="202" s="1"/>
  <c r="M108" i="202"/>
  <c r="M110" i="202" s="1"/>
  <c r="M111" i="202" s="1"/>
  <c r="M113" i="202" s="1"/>
  <c r="M115" i="202" s="1"/>
  <c r="M116" i="202" s="1"/>
  <c r="O101" i="202"/>
  <c r="N101" i="202"/>
  <c r="M101" i="202"/>
  <c r="O98" i="202"/>
  <c r="N98" i="202"/>
  <c r="M98" i="202"/>
  <c r="AB31" i="202"/>
  <c r="AA31" i="202"/>
  <c r="Z31" i="202"/>
  <c r="Y31" i="202"/>
  <c r="X31" i="202"/>
  <c r="W31" i="202"/>
  <c r="V31" i="202"/>
  <c r="U31" i="202"/>
  <c r="T31" i="202"/>
  <c r="S31" i="202"/>
  <c r="R31" i="202"/>
  <c r="Q31" i="202"/>
  <c r="P31" i="202"/>
  <c r="O31" i="202"/>
  <c r="N31" i="202"/>
  <c r="M31" i="202"/>
  <c r="L31" i="202"/>
  <c r="K31" i="202"/>
  <c r="J31" i="202"/>
  <c r="I31" i="202"/>
  <c r="H31" i="202"/>
  <c r="G31" i="202"/>
  <c r="F31" i="202"/>
  <c r="E31" i="202"/>
  <c r="AB30" i="202"/>
  <c r="AA30" i="202"/>
  <c r="Z30" i="202"/>
  <c r="Y30" i="202"/>
  <c r="X30" i="202"/>
  <c r="W30" i="202"/>
  <c r="V30" i="202"/>
  <c r="U30" i="202"/>
  <c r="T30" i="202"/>
  <c r="S30" i="202"/>
  <c r="R30" i="202"/>
  <c r="Q30" i="202"/>
  <c r="P30" i="202"/>
  <c r="O30" i="202"/>
  <c r="N30" i="202"/>
  <c r="M30" i="202"/>
  <c r="L30" i="202"/>
  <c r="K30" i="202"/>
  <c r="J30" i="202"/>
  <c r="I30" i="202"/>
  <c r="H30" i="202"/>
  <c r="G30" i="202"/>
  <c r="F30" i="202"/>
  <c r="E30" i="202"/>
  <c r="AB22" i="202"/>
  <c r="AA22" i="202"/>
  <c r="Z22" i="202"/>
  <c r="Y22" i="202"/>
  <c r="X22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AB21" i="202"/>
  <c r="AB23" i="202" s="1"/>
  <c r="AB24" i="202" s="1"/>
  <c r="AB26" i="202" s="1"/>
  <c r="AB28" i="202" s="1"/>
  <c r="AB29" i="202" s="1"/>
  <c r="AA21" i="202"/>
  <c r="AA23" i="202" s="1"/>
  <c r="AA24" i="202" s="1"/>
  <c r="AA26" i="202" s="1"/>
  <c r="AA28" i="202" s="1"/>
  <c r="AA29" i="202" s="1"/>
  <c r="Z21" i="202"/>
  <c r="Z23" i="202" s="1"/>
  <c r="Z24" i="202" s="1"/>
  <c r="Z26" i="202" s="1"/>
  <c r="Z28" i="202" s="1"/>
  <c r="Z29" i="202" s="1"/>
  <c r="Y21" i="202"/>
  <c r="Y23" i="202" s="1"/>
  <c r="Y24" i="202" s="1"/>
  <c r="Y26" i="202" s="1"/>
  <c r="Y28" i="202" s="1"/>
  <c r="Y29" i="202" s="1"/>
  <c r="X21" i="202"/>
  <c r="X23" i="202" s="1"/>
  <c r="X24" i="202" s="1"/>
  <c r="X26" i="202" s="1"/>
  <c r="X28" i="202" s="1"/>
  <c r="X29" i="202" s="1"/>
  <c r="W21" i="202"/>
  <c r="W23" i="202" s="1"/>
  <c r="W24" i="202" s="1"/>
  <c r="W26" i="202" s="1"/>
  <c r="W28" i="202" s="1"/>
  <c r="W29" i="202" s="1"/>
  <c r="V21" i="202"/>
  <c r="V23" i="202" s="1"/>
  <c r="V24" i="202" s="1"/>
  <c r="V26" i="202" s="1"/>
  <c r="V28" i="202" s="1"/>
  <c r="V29" i="202" s="1"/>
  <c r="U21" i="202"/>
  <c r="U23" i="202" s="1"/>
  <c r="U24" i="202" s="1"/>
  <c r="U26" i="202" s="1"/>
  <c r="U28" i="202" s="1"/>
  <c r="U29" i="202" s="1"/>
  <c r="T21" i="202"/>
  <c r="T23" i="202" s="1"/>
  <c r="T24" i="202" s="1"/>
  <c r="T26" i="202" s="1"/>
  <c r="T28" i="202" s="1"/>
  <c r="T29" i="202" s="1"/>
  <c r="S21" i="202"/>
  <c r="S23" i="202" s="1"/>
  <c r="S24" i="202" s="1"/>
  <c r="S26" i="202" s="1"/>
  <c r="S28" i="202" s="1"/>
  <c r="S29" i="202" s="1"/>
  <c r="R21" i="202"/>
  <c r="R23" i="202" s="1"/>
  <c r="R24" i="202" s="1"/>
  <c r="R26" i="202" s="1"/>
  <c r="R28" i="202" s="1"/>
  <c r="R29" i="202" s="1"/>
  <c r="Q21" i="202"/>
  <c r="Q23" i="202" s="1"/>
  <c r="Q24" i="202" s="1"/>
  <c r="Q26" i="202" s="1"/>
  <c r="Q28" i="202" s="1"/>
  <c r="Q29" i="202" s="1"/>
  <c r="P21" i="202"/>
  <c r="P23" i="202" s="1"/>
  <c r="P24" i="202" s="1"/>
  <c r="P26" i="202" s="1"/>
  <c r="P28" i="202" s="1"/>
  <c r="P29" i="202" s="1"/>
  <c r="O21" i="202"/>
  <c r="O23" i="202" s="1"/>
  <c r="O24" i="202" s="1"/>
  <c r="O26" i="202" s="1"/>
  <c r="O28" i="202" s="1"/>
  <c r="O29" i="202" s="1"/>
  <c r="N21" i="202"/>
  <c r="N23" i="202" s="1"/>
  <c r="N24" i="202" s="1"/>
  <c r="N26" i="202" s="1"/>
  <c r="N28" i="202" s="1"/>
  <c r="N29" i="202" s="1"/>
  <c r="M21" i="202"/>
  <c r="M23" i="202" s="1"/>
  <c r="M24" i="202" s="1"/>
  <c r="M26" i="202" s="1"/>
  <c r="M28" i="202" s="1"/>
  <c r="M29" i="202" s="1"/>
  <c r="L21" i="202"/>
  <c r="L23" i="202" s="1"/>
  <c r="L24" i="202" s="1"/>
  <c r="L26" i="202" s="1"/>
  <c r="L28" i="202" s="1"/>
  <c r="L29" i="202" s="1"/>
  <c r="K21" i="202"/>
  <c r="K23" i="202" s="1"/>
  <c r="K24" i="202" s="1"/>
  <c r="K26" i="202" s="1"/>
  <c r="K28" i="202" s="1"/>
  <c r="K29" i="202" s="1"/>
  <c r="J21" i="202"/>
  <c r="J23" i="202" s="1"/>
  <c r="J24" i="202" s="1"/>
  <c r="J26" i="202" s="1"/>
  <c r="J28" i="202" s="1"/>
  <c r="J29" i="202" s="1"/>
  <c r="I21" i="202"/>
  <c r="I23" i="202" s="1"/>
  <c r="I24" i="202" s="1"/>
  <c r="I26" i="202" s="1"/>
  <c r="I28" i="202" s="1"/>
  <c r="I29" i="202" s="1"/>
  <c r="H21" i="202"/>
  <c r="H23" i="202" s="1"/>
  <c r="H24" i="202" s="1"/>
  <c r="H26" i="202" s="1"/>
  <c r="H28" i="202" s="1"/>
  <c r="H29" i="202" s="1"/>
  <c r="G21" i="202"/>
  <c r="G23" i="202" s="1"/>
  <c r="G24" i="202" s="1"/>
  <c r="G26" i="202" s="1"/>
  <c r="G28" i="202" s="1"/>
  <c r="G29" i="202" s="1"/>
  <c r="F21" i="202"/>
  <c r="F23" i="202" s="1"/>
  <c r="F24" i="202" s="1"/>
  <c r="F26" i="202" s="1"/>
  <c r="F28" i="202" s="1"/>
  <c r="F29" i="202" s="1"/>
  <c r="E21" i="202"/>
  <c r="E23" i="202" s="1"/>
  <c r="E24" i="202" s="1"/>
  <c r="E26" i="202" s="1"/>
  <c r="AB14" i="202"/>
  <c r="AA14" i="202"/>
  <c r="Z14" i="202"/>
  <c r="Y14" i="202"/>
  <c r="X14" i="202"/>
  <c r="W14" i="202"/>
  <c r="V14" i="202"/>
  <c r="U14" i="202"/>
  <c r="T14" i="202"/>
  <c r="S14" i="202"/>
  <c r="R14" i="202"/>
  <c r="Q14" i="202"/>
  <c r="P14" i="202"/>
  <c r="O14" i="202"/>
  <c r="N14" i="202"/>
  <c r="M14" i="202"/>
  <c r="L14" i="202"/>
  <c r="K14" i="202"/>
  <c r="J14" i="202"/>
  <c r="I14" i="202"/>
  <c r="H14" i="202"/>
  <c r="G14" i="202"/>
  <c r="F14" i="202"/>
  <c r="E14" i="202"/>
  <c r="AB11" i="202"/>
  <c r="AA11" i="202"/>
  <c r="Z11" i="202"/>
  <c r="Y11" i="202"/>
  <c r="X11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V60" i="201"/>
  <c r="P60" i="201"/>
  <c r="O60" i="201"/>
  <c r="V59" i="201"/>
  <c r="P59" i="201"/>
  <c r="O59" i="201"/>
  <c r="V55" i="201"/>
  <c r="V57" i="201" s="1"/>
  <c r="V58" i="201" s="1"/>
  <c r="P55" i="201"/>
  <c r="P57" i="201" s="1"/>
  <c r="P58" i="201" s="1"/>
  <c r="O55" i="201"/>
  <c r="O57" i="201" s="1"/>
  <c r="O58" i="201" s="1"/>
  <c r="E27" i="203" l="1"/>
  <c r="E28" i="203"/>
  <c r="E29" i="203" s="1"/>
  <c r="E56" i="203"/>
  <c r="E57" i="203"/>
  <c r="E58" i="203" s="1"/>
  <c r="E114" i="203"/>
  <c r="E172" i="203"/>
  <c r="E173" i="203"/>
  <c r="E174" i="203" s="1"/>
  <c r="E172" i="202"/>
  <c r="E173" i="202"/>
  <c r="E174" i="202" s="1"/>
  <c r="E114" i="202"/>
  <c r="E27" i="202"/>
  <c r="E28" i="202"/>
  <c r="E29" i="202" s="1"/>
  <c r="E56" i="201"/>
  <c r="AB118" i="201"/>
  <c r="AA118" i="201"/>
  <c r="Z118" i="201"/>
  <c r="Y118" i="201"/>
  <c r="X118" i="201"/>
  <c r="W118" i="201"/>
  <c r="V118" i="201"/>
  <c r="U118" i="201"/>
  <c r="T118" i="201"/>
  <c r="S118" i="201"/>
  <c r="R118" i="201"/>
  <c r="Q118" i="201"/>
  <c r="P118" i="201"/>
  <c r="O118" i="201"/>
  <c r="N118" i="201"/>
  <c r="M118" i="201"/>
  <c r="L118" i="201"/>
  <c r="K118" i="201"/>
  <c r="J118" i="201"/>
  <c r="I118" i="201"/>
  <c r="H118" i="201"/>
  <c r="G118" i="201"/>
  <c r="F118" i="201"/>
  <c r="E118" i="201"/>
  <c r="AB117" i="201"/>
  <c r="AA117" i="201"/>
  <c r="Z117" i="201"/>
  <c r="Y117" i="201"/>
  <c r="X117" i="201"/>
  <c r="W117" i="201"/>
  <c r="V117" i="201"/>
  <c r="U117" i="201"/>
  <c r="T117" i="201"/>
  <c r="S117" i="201"/>
  <c r="R117" i="201"/>
  <c r="Q117" i="201"/>
  <c r="P117" i="201"/>
  <c r="O117" i="201"/>
  <c r="N117" i="201"/>
  <c r="M117" i="201"/>
  <c r="L117" i="201"/>
  <c r="K117" i="201"/>
  <c r="J117" i="201"/>
  <c r="I117" i="201"/>
  <c r="H117" i="201"/>
  <c r="G117" i="201"/>
  <c r="F117" i="201"/>
  <c r="E117" i="201"/>
  <c r="AB109" i="201"/>
  <c r="AA109" i="201"/>
  <c r="Z109" i="201"/>
  <c r="Y109" i="201"/>
  <c r="X109" i="201"/>
  <c r="W109" i="201"/>
  <c r="V109" i="201"/>
  <c r="U109" i="201"/>
  <c r="T109" i="201"/>
  <c r="S109" i="201"/>
  <c r="R109" i="201"/>
  <c r="Q109" i="201"/>
  <c r="P109" i="201"/>
  <c r="O109" i="201"/>
  <c r="N109" i="201"/>
  <c r="M109" i="201"/>
  <c r="L109" i="201"/>
  <c r="K109" i="201"/>
  <c r="J109" i="201"/>
  <c r="I109" i="201"/>
  <c r="H109" i="201"/>
  <c r="G109" i="201"/>
  <c r="F109" i="201"/>
  <c r="E109" i="201"/>
  <c r="AB108" i="201"/>
  <c r="AB110" i="201" s="1"/>
  <c r="AB111" i="201" s="1"/>
  <c r="AB113" i="201" s="1"/>
  <c r="AB115" i="201" s="1"/>
  <c r="AB116" i="201" s="1"/>
  <c r="AA108" i="201"/>
  <c r="AA110" i="201" s="1"/>
  <c r="AA111" i="201" s="1"/>
  <c r="AA113" i="201" s="1"/>
  <c r="AA115" i="201" s="1"/>
  <c r="AA116" i="201" s="1"/>
  <c r="Z108" i="201"/>
  <c r="Z110" i="201" s="1"/>
  <c r="Z111" i="201" s="1"/>
  <c r="Z113" i="201" s="1"/>
  <c r="Z115" i="201" s="1"/>
  <c r="Z116" i="201" s="1"/>
  <c r="Y108" i="201"/>
  <c r="Y110" i="201" s="1"/>
  <c r="Y111" i="201" s="1"/>
  <c r="Y113" i="201" s="1"/>
  <c r="Y115" i="201" s="1"/>
  <c r="Y116" i="201" s="1"/>
  <c r="X108" i="201"/>
  <c r="X110" i="201" s="1"/>
  <c r="X111" i="201" s="1"/>
  <c r="X113" i="201" s="1"/>
  <c r="X115" i="201" s="1"/>
  <c r="X116" i="201" s="1"/>
  <c r="W108" i="201"/>
  <c r="W110" i="201" s="1"/>
  <c r="W111" i="201" s="1"/>
  <c r="W113" i="201" s="1"/>
  <c r="W115" i="201" s="1"/>
  <c r="W116" i="201" s="1"/>
  <c r="V108" i="201"/>
  <c r="V110" i="201" s="1"/>
  <c r="V111" i="201" s="1"/>
  <c r="V113" i="201" s="1"/>
  <c r="V115" i="201" s="1"/>
  <c r="V116" i="201" s="1"/>
  <c r="U108" i="201"/>
  <c r="U110" i="201" s="1"/>
  <c r="U111" i="201" s="1"/>
  <c r="U113" i="201" s="1"/>
  <c r="U115" i="201" s="1"/>
  <c r="U116" i="201" s="1"/>
  <c r="T108" i="201"/>
  <c r="T110" i="201" s="1"/>
  <c r="T111" i="201" s="1"/>
  <c r="T113" i="201" s="1"/>
  <c r="T115" i="201" s="1"/>
  <c r="T116" i="201" s="1"/>
  <c r="S108" i="201"/>
  <c r="S110" i="201" s="1"/>
  <c r="S111" i="201" s="1"/>
  <c r="S113" i="201" s="1"/>
  <c r="S115" i="201" s="1"/>
  <c r="S116" i="201" s="1"/>
  <c r="R108" i="201"/>
  <c r="R110" i="201" s="1"/>
  <c r="R111" i="201" s="1"/>
  <c r="R113" i="201" s="1"/>
  <c r="R115" i="201" s="1"/>
  <c r="R116" i="201" s="1"/>
  <c r="Q108" i="201"/>
  <c r="Q110" i="201" s="1"/>
  <c r="Q111" i="201" s="1"/>
  <c r="Q113" i="201" s="1"/>
  <c r="Q115" i="201" s="1"/>
  <c r="Q116" i="201" s="1"/>
  <c r="P108" i="201"/>
  <c r="P110" i="201" s="1"/>
  <c r="P111" i="201" s="1"/>
  <c r="P113" i="201" s="1"/>
  <c r="P115" i="201" s="1"/>
  <c r="P116" i="201" s="1"/>
  <c r="O108" i="201"/>
  <c r="O110" i="201" s="1"/>
  <c r="O111" i="201" s="1"/>
  <c r="O113" i="201" s="1"/>
  <c r="O115" i="201" s="1"/>
  <c r="O116" i="201" s="1"/>
  <c r="N108" i="201"/>
  <c r="N110" i="201" s="1"/>
  <c r="N111" i="201" s="1"/>
  <c r="N113" i="201" s="1"/>
  <c r="N115" i="201" s="1"/>
  <c r="N116" i="201" s="1"/>
  <c r="M108" i="201"/>
  <c r="M110" i="201" s="1"/>
  <c r="M111" i="201" s="1"/>
  <c r="M113" i="201" s="1"/>
  <c r="M115" i="201" s="1"/>
  <c r="M116" i="201" s="1"/>
  <c r="L108" i="201"/>
  <c r="L110" i="201" s="1"/>
  <c r="L111" i="201" s="1"/>
  <c r="L113" i="201" s="1"/>
  <c r="L115" i="201" s="1"/>
  <c r="L116" i="201" s="1"/>
  <c r="K108" i="201"/>
  <c r="K110" i="201" s="1"/>
  <c r="K111" i="201" s="1"/>
  <c r="K113" i="201" s="1"/>
  <c r="K115" i="201" s="1"/>
  <c r="K116" i="201" s="1"/>
  <c r="J108" i="201"/>
  <c r="J110" i="201" s="1"/>
  <c r="J111" i="201" s="1"/>
  <c r="J113" i="201" s="1"/>
  <c r="J115" i="201" s="1"/>
  <c r="J116" i="201" s="1"/>
  <c r="I108" i="201"/>
  <c r="I110" i="201" s="1"/>
  <c r="I111" i="201" s="1"/>
  <c r="I113" i="201" s="1"/>
  <c r="I115" i="201" s="1"/>
  <c r="I116" i="201" s="1"/>
  <c r="H108" i="201"/>
  <c r="H110" i="201" s="1"/>
  <c r="H111" i="201" s="1"/>
  <c r="H113" i="201" s="1"/>
  <c r="H115" i="201" s="1"/>
  <c r="H116" i="201" s="1"/>
  <c r="G108" i="201"/>
  <c r="G110" i="201" s="1"/>
  <c r="G111" i="201" s="1"/>
  <c r="G113" i="201" s="1"/>
  <c r="G115" i="201" s="1"/>
  <c r="G116" i="201" s="1"/>
  <c r="F108" i="201"/>
  <c r="F110" i="201" s="1"/>
  <c r="F111" i="201" s="1"/>
  <c r="F113" i="201" s="1"/>
  <c r="F115" i="201" s="1"/>
  <c r="F116" i="201" s="1"/>
  <c r="E108" i="201"/>
  <c r="E110" i="201" s="1"/>
  <c r="E111" i="201" s="1"/>
  <c r="E113" i="201" s="1"/>
  <c r="AB101" i="201"/>
  <c r="AA101" i="201"/>
  <c r="Z101" i="201"/>
  <c r="Y101" i="201"/>
  <c r="X101" i="201"/>
  <c r="W101" i="201"/>
  <c r="V101" i="201"/>
  <c r="U101" i="201"/>
  <c r="T101" i="201"/>
  <c r="S101" i="201"/>
  <c r="R101" i="201"/>
  <c r="Q101" i="201"/>
  <c r="P101" i="201"/>
  <c r="O101" i="201"/>
  <c r="N101" i="201"/>
  <c r="M101" i="201"/>
  <c r="L101" i="201"/>
  <c r="K101" i="201"/>
  <c r="J101" i="201"/>
  <c r="I101" i="201"/>
  <c r="H101" i="201"/>
  <c r="G101" i="201"/>
  <c r="F101" i="201"/>
  <c r="E101" i="201"/>
  <c r="AB98" i="201"/>
  <c r="AA98" i="201"/>
  <c r="Z98" i="201"/>
  <c r="Y98" i="201"/>
  <c r="X98" i="201"/>
  <c r="W98" i="201"/>
  <c r="V98" i="201"/>
  <c r="U98" i="201"/>
  <c r="T98" i="201"/>
  <c r="S98" i="201"/>
  <c r="R98" i="201"/>
  <c r="Q98" i="201"/>
  <c r="P98" i="201"/>
  <c r="O98" i="201"/>
  <c r="N98" i="201"/>
  <c r="M98" i="201"/>
  <c r="L98" i="201"/>
  <c r="K98" i="201"/>
  <c r="J98" i="201"/>
  <c r="I98" i="201"/>
  <c r="H98" i="201"/>
  <c r="G98" i="201"/>
  <c r="F98" i="201"/>
  <c r="E98" i="201"/>
  <c r="AB31" i="201"/>
  <c r="AA31" i="201"/>
  <c r="Z31" i="201"/>
  <c r="Y31" i="201"/>
  <c r="X31" i="201"/>
  <c r="W31" i="201"/>
  <c r="V31" i="201"/>
  <c r="U31" i="201"/>
  <c r="T31" i="201"/>
  <c r="S31" i="201"/>
  <c r="R31" i="201"/>
  <c r="Q31" i="201"/>
  <c r="P31" i="201"/>
  <c r="O31" i="201"/>
  <c r="N31" i="201"/>
  <c r="M31" i="201"/>
  <c r="L31" i="201"/>
  <c r="K31" i="201"/>
  <c r="J31" i="201"/>
  <c r="I31" i="201"/>
  <c r="H31" i="201"/>
  <c r="G31" i="201"/>
  <c r="F31" i="201"/>
  <c r="E31" i="201"/>
  <c r="AB30" i="201"/>
  <c r="AA30" i="201"/>
  <c r="Z30" i="201"/>
  <c r="Y30" i="201"/>
  <c r="X30" i="201"/>
  <c r="W30" i="201"/>
  <c r="V30" i="201"/>
  <c r="U30" i="201"/>
  <c r="T30" i="201"/>
  <c r="S30" i="201"/>
  <c r="R30" i="201"/>
  <c r="Q30" i="201"/>
  <c r="P30" i="201"/>
  <c r="O30" i="201"/>
  <c r="N30" i="201"/>
  <c r="M30" i="201"/>
  <c r="L30" i="201"/>
  <c r="K30" i="201"/>
  <c r="J30" i="201"/>
  <c r="I30" i="201"/>
  <c r="H30" i="201"/>
  <c r="G30" i="201"/>
  <c r="F30" i="201"/>
  <c r="E30" i="201"/>
  <c r="AB22" i="201"/>
  <c r="AA22" i="201"/>
  <c r="Z22" i="201"/>
  <c r="Y22" i="201"/>
  <c r="X22" i="201"/>
  <c r="W22" i="201"/>
  <c r="V22" i="201"/>
  <c r="U22" i="201"/>
  <c r="T22" i="201"/>
  <c r="S22" i="201"/>
  <c r="R22" i="201"/>
  <c r="Q22" i="201"/>
  <c r="P22" i="201"/>
  <c r="O22" i="201"/>
  <c r="N22" i="201"/>
  <c r="M22" i="201"/>
  <c r="L22" i="201"/>
  <c r="K22" i="201"/>
  <c r="J22" i="201"/>
  <c r="I22" i="201"/>
  <c r="H22" i="201"/>
  <c r="G22" i="201"/>
  <c r="F22" i="201"/>
  <c r="E22" i="201"/>
  <c r="AB21" i="201"/>
  <c r="AB23" i="201" s="1"/>
  <c r="AB24" i="201" s="1"/>
  <c r="AB26" i="201" s="1"/>
  <c r="AB28" i="201" s="1"/>
  <c r="AB29" i="201" s="1"/>
  <c r="AA21" i="201"/>
  <c r="AA23" i="201" s="1"/>
  <c r="AA24" i="201" s="1"/>
  <c r="AA26" i="201" s="1"/>
  <c r="AA28" i="201" s="1"/>
  <c r="AA29" i="201" s="1"/>
  <c r="Z21" i="201"/>
  <c r="Z23" i="201" s="1"/>
  <c r="Z24" i="201" s="1"/>
  <c r="Z26" i="201" s="1"/>
  <c r="Z28" i="201" s="1"/>
  <c r="Z29" i="201" s="1"/>
  <c r="Y21" i="201"/>
  <c r="Y23" i="201" s="1"/>
  <c r="Y24" i="201" s="1"/>
  <c r="Y26" i="201" s="1"/>
  <c r="Y28" i="201" s="1"/>
  <c r="Y29" i="201" s="1"/>
  <c r="X21" i="201"/>
  <c r="X23" i="201" s="1"/>
  <c r="X24" i="201" s="1"/>
  <c r="X26" i="201" s="1"/>
  <c r="X28" i="201" s="1"/>
  <c r="X29" i="201" s="1"/>
  <c r="W21" i="201"/>
  <c r="W23" i="201" s="1"/>
  <c r="W24" i="201" s="1"/>
  <c r="W26" i="201" s="1"/>
  <c r="W28" i="201" s="1"/>
  <c r="W29" i="201" s="1"/>
  <c r="V21" i="201"/>
  <c r="V23" i="201" s="1"/>
  <c r="V24" i="201" s="1"/>
  <c r="V26" i="201" s="1"/>
  <c r="V28" i="201" s="1"/>
  <c r="V29" i="201" s="1"/>
  <c r="U21" i="201"/>
  <c r="U23" i="201" s="1"/>
  <c r="U24" i="201" s="1"/>
  <c r="U26" i="201" s="1"/>
  <c r="U28" i="201" s="1"/>
  <c r="U29" i="201" s="1"/>
  <c r="T21" i="201"/>
  <c r="T23" i="201" s="1"/>
  <c r="T24" i="201" s="1"/>
  <c r="T26" i="201" s="1"/>
  <c r="T28" i="201" s="1"/>
  <c r="T29" i="201" s="1"/>
  <c r="S21" i="201"/>
  <c r="S23" i="201" s="1"/>
  <c r="S24" i="201" s="1"/>
  <c r="S26" i="201" s="1"/>
  <c r="S28" i="201" s="1"/>
  <c r="S29" i="201" s="1"/>
  <c r="R21" i="201"/>
  <c r="R23" i="201" s="1"/>
  <c r="R24" i="201" s="1"/>
  <c r="R26" i="201" s="1"/>
  <c r="R28" i="201" s="1"/>
  <c r="R29" i="201" s="1"/>
  <c r="Q21" i="201"/>
  <c r="Q23" i="201" s="1"/>
  <c r="Q24" i="201" s="1"/>
  <c r="Q26" i="201" s="1"/>
  <c r="Q28" i="201" s="1"/>
  <c r="Q29" i="201" s="1"/>
  <c r="P21" i="201"/>
  <c r="P23" i="201" s="1"/>
  <c r="P24" i="201" s="1"/>
  <c r="P26" i="201" s="1"/>
  <c r="P28" i="201" s="1"/>
  <c r="P29" i="201" s="1"/>
  <c r="O21" i="201"/>
  <c r="O23" i="201" s="1"/>
  <c r="O24" i="201" s="1"/>
  <c r="O26" i="201" s="1"/>
  <c r="O28" i="201" s="1"/>
  <c r="O29" i="201" s="1"/>
  <c r="N21" i="201"/>
  <c r="N23" i="201" s="1"/>
  <c r="N24" i="201" s="1"/>
  <c r="N26" i="201" s="1"/>
  <c r="N28" i="201" s="1"/>
  <c r="N29" i="201" s="1"/>
  <c r="M21" i="201"/>
  <c r="M23" i="201" s="1"/>
  <c r="M24" i="201" s="1"/>
  <c r="M26" i="201" s="1"/>
  <c r="M28" i="201" s="1"/>
  <c r="M29" i="201" s="1"/>
  <c r="L21" i="201"/>
  <c r="L23" i="201" s="1"/>
  <c r="L24" i="201" s="1"/>
  <c r="L26" i="201" s="1"/>
  <c r="L28" i="201" s="1"/>
  <c r="L29" i="201" s="1"/>
  <c r="K21" i="201"/>
  <c r="K23" i="201" s="1"/>
  <c r="K24" i="201" s="1"/>
  <c r="K26" i="201" s="1"/>
  <c r="K28" i="201" s="1"/>
  <c r="K29" i="201" s="1"/>
  <c r="J21" i="201"/>
  <c r="J23" i="201" s="1"/>
  <c r="J24" i="201" s="1"/>
  <c r="J26" i="201" s="1"/>
  <c r="J28" i="201" s="1"/>
  <c r="J29" i="201" s="1"/>
  <c r="I21" i="201"/>
  <c r="I23" i="201" s="1"/>
  <c r="I24" i="201" s="1"/>
  <c r="I26" i="201" s="1"/>
  <c r="I28" i="201" s="1"/>
  <c r="I29" i="201" s="1"/>
  <c r="H21" i="201"/>
  <c r="H23" i="201" s="1"/>
  <c r="H24" i="201" s="1"/>
  <c r="H26" i="201" s="1"/>
  <c r="H28" i="201" s="1"/>
  <c r="H29" i="201" s="1"/>
  <c r="G21" i="201"/>
  <c r="G23" i="201" s="1"/>
  <c r="G24" i="201" s="1"/>
  <c r="G26" i="201" s="1"/>
  <c r="G28" i="201" s="1"/>
  <c r="G29" i="201" s="1"/>
  <c r="F21" i="201"/>
  <c r="F23" i="201" s="1"/>
  <c r="F24" i="201" s="1"/>
  <c r="F26" i="201" s="1"/>
  <c r="F28" i="201" s="1"/>
  <c r="F29" i="201" s="1"/>
  <c r="E21" i="201"/>
  <c r="E23" i="201" s="1"/>
  <c r="E24" i="201" s="1"/>
  <c r="E26" i="201" s="1"/>
  <c r="AB14" i="201"/>
  <c r="AA14" i="201"/>
  <c r="Z14" i="201"/>
  <c r="Y14" i="201"/>
  <c r="X14" i="201"/>
  <c r="W14" i="201"/>
  <c r="V14" i="201"/>
  <c r="U14" i="201"/>
  <c r="T14" i="201"/>
  <c r="S14" i="201"/>
  <c r="R14" i="201"/>
  <c r="Q14" i="201"/>
  <c r="P14" i="201"/>
  <c r="O14" i="201"/>
  <c r="N14" i="201"/>
  <c r="M14" i="201"/>
  <c r="L14" i="201"/>
  <c r="K14" i="201"/>
  <c r="J14" i="201"/>
  <c r="I14" i="201"/>
  <c r="H14" i="201"/>
  <c r="G14" i="201"/>
  <c r="F14" i="201"/>
  <c r="E14" i="201"/>
  <c r="AB11" i="201"/>
  <c r="AA11" i="201"/>
  <c r="Z11" i="201"/>
  <c r="Y11" i="201"/>
  <c r="X11" i="201"/>
  <c r="W11" i="201"/>
  <c r="V11" i="201"/>
  <c r="U11" i="201"/>
  <c r="T11" i="201"/>
  <c r="S11" i="201"/>
  <c r="R11" i="201"/>
  <c r="Q11" i="201"/>
  <c r="P11" i="201"/>
  <c r="O11" i="201"/>
  <c r="N11" i="201"/>
  <c r="M11" i="201"/>
  <c r="L11" i="201"/>
  <c r="K11" i="201"/>
  <c r="J11" i="201"/>
  <c r="I11" i="201"/>
  <c r="H11" i="201"/>
  <c r="G11" i="201"/>
  <c r="F11" i="201"/>
  <c r="E11" i="201"/>
  <c r="AA176" i="200"/>
  <c r="Z176" i="200"/>
  <c r="Y176" i="200"/>
  <c r="X176" i="200"/>
  <c r="W176" i="200"/>
  <c r="V176" i="200"/>
  <c r="U176" i="200"/>
  <c r="T176" i="200"/>
  <c r="S176" i="200"/>
  <c r="R176" i="200"/>
  <c r="Q176" i="200"/>
  <c r="P176" i="200"/>
  <c r="O176" i="200"/>
  <c r="N176" i="200"/>
  <c r="M176" i="200"/>
  <c r="L176" i="200"/>
  <c r="K176" i="200"/>
  <c r="J176" i="200"/>
  <c r="I176" i="200"/>
  <c r="H176" i="200"/>
  <c r="G176" i="200"/>
  <c r="F176" i="200"/>
  <c r="E176" i="200"/>
  <c r="AA175" i="200"/>
  <c r="Z175" i="200"/>
  <c r="Y175" i="200"/>
  <c r="X175" i="200"/>
  <c r="W175" i="200"/>
  <c r="V175" i="200"/>
  <c r="U175" i="200"/>
  <c r="T175" i="200"/>
  <c r="S175" i="200"/>
  <c r="R175" i="200"/>
  <c r="Q175" i="200"/>
  <c r="P175" i="200"/>
  <c r="O175" i="200"/>
  <c r="N175" i="200"/>
  <c r="M175" i="200"/>
  <c r="L175" i="200"/>
  <c r="K175" i="200"/>
  <c r="J175" i="200"/>
  <c r="I175" i="200"/>
  <c r="H175" i="200"/>
  <c r="G175" i="200"/>
  <c r="F175" i="200"/>
  <c r="E175" i="200"/>
  <c r="AA167" i="200"/>
  <c r="Z167" i="200"/>
  <c r="Y167" i="200"/>
  <c r="X167" i="200"/>
  <c r="W167" i="200"/>
  <c r="V167" i="200"/>
  <c r="U167" i="200"/>
  <c r="T167" i="200"/>
  <c r="S167" i="200"/>
  <c r="R167" i="200"/>
  <c r="Q167" i="200"/>
  <c r="P167" i="200"/>
  <c r="O167" i="200"/>
  <c r="N167" i="200"/>
  <c r="M167" i="200"/>
  <c r="L167" i="200"/>
  <c r="K167" i="200"/>
  <c r="J167" i="200"/>
  <c r="I167" i="200"/>
  <c r="H167" i="200"/>
  <c r="G167" i="200"/>
  <c r="F167" i="200"/>
  <c r="E167" i="200"/>
  <c r="AA166" i="200"/>
  <c r="AA168" i="200" s="1"/>
  <c r="AA169" i="200" s="1"/>
  <c r="AA171" i="200" s="1"/>
  <c r="AA173" i="200" s="1"/>
  <c r="AA174" i="200" s="1"/>
  <c r="Z166" i="200"/>
  <c r="Z168" i="200" s="1"/>
  <c r="Z169" i="200" s="1"/>
  <c r="Z171" i="200" s="1"/>
  <c r="Z173" i="200" s="1"/>
  <c r="Z174" i="200" s="1"/>
  <c r="Y166" i="200"/>
  <c r="Y168" i="200" s="1"/>
  <c r="Y169" i="200" s="1"/>
  <c r="Y171" i="200" s="1"/>
  <c r="Y173" i="200" s="1"/>
  <c r="Y174" i="200" s="1"/>
  <c r="X166" i="200"/>
  <c r="X168" i="200" s="1"/>
  <c r="X169" i="200" s="1"/>
  <c r="X171" i="200" s="1"/>
  <c r="X173" i="200" s="1"/>
  <c r="X174" i="200" s="1"/>
  <c r="W166" i="200"/>
  <c r="W168" i="200" s="1"/>
  <c r="W169" i="200" s="1"/>
  <c r="W171" i="200" s="1"/>
  <c r="W173" i="200" s="1"/>
  <c r="W174" i="200" s="1"/>
  <c r="V166" i="200"/>
  <c r="V168" i="200" s="1"/>
  <c r="V169" i="200" s="1"/>
  <c r="V171" i="200" s="1"/>
  <c r="V173" i="200" s="1"/>
  <c r="V174" i="200" s="1"/>
  <c r="U166" i="200"/>
  <c r="U168" i="200" s="1"/>
  <c r="U169" i="200" s="1"/>
  <c r="U171" i="200" s="1"/>
  <c r="U173" i="200" s="1"/>
  <c r="U174" i="200" s="1"/>
  <c r="T166" i="200"/>
  <c r="T168" i="200" s="1"/>
  <c r="T169" i="200" s="1"/>
  <c r="T171" i="200" s="1"/>
  <c r="T173" i="200" s="1"/>
  <c r="T174" i="200" s="1"/>
  <c r="S166" i="200"/>
  <c r="S168" i="200" s="1"/>
  <c r="S169" i="200" s="1"/>
  <c r="S171" i="200" s="1"/>
  <c r="S173" i="200" s="1"/>
  <c r="S174" i="200" s="1"/>
  <c r="R166" i="200"/>
  <c r="R168" i="200" s="1"/>
  <c r="R169" i="200" s="1"/>
  <c r="R171" i="200" s="1"/>
  <c r="R173" i="200" s="1"/>
  <c r="R174" i="200" s="1"/>
  <c r="Q166" i="200"/>
  <c r="Q168" i="200" s="1"/>
  <c r="Q169" i="200" s="1"/>
  <c r="Q171" i="200" s="1"/>
  <c r="Q173" i="200" s="1"/>
  <c r="Q174" i="200" s="1"/>
  <c r="P166" i="200"/>
  <c r="P168" i="200" s="1"/>
  <c r="P169" i="200" s="1"/>
  <c r="P171" i="200" s="1"/>
  <c r="P173" i="200" s="1"/>
  <c r="P174" i="200" s="1"/>
  <c r="O166" i="200"/>
  <c r="O168" i="200" s="1"/>
  <c r="O169" i="200" s="1"/>
  <c r="O171" i="200" s="1"/>
  <c r="O173" i="200" s="1"/>
  <c r="O174" i="200" s="1"/>
  <c r="N166" i="200"/>
  <c r="N168" i="200" s="1"/>
  <c r="N169" i="200" s="1"/>
  <c r="N171" i="200" s="1"/>
  <c r="N173" i="200" s="1"/>
  <c r="N174" i="200" s="1"/>
  <c r="M166" i="200"/>
  <c r="M168" i="200" s="1"/>
  <c r="M169" i="200" s="1"/>
  <c r="M171" i="200" s="1"/>
  <c r="M173" i="200" s="1"/>
  <c r="M174" i="200" s="1"/>
  <c r="L166" i="200"/>
  <c r="L168" i="200" s="1"/>
  <c r="L169" i="200" s="1"/>
  <c r="L171" i="200" s="1"/>
  <c r="L173" i="200" s="1"/>
  <c r="L174" i="200" s="1"/>
  <c r="K166" i="200"/>
  <c r="K168" i="200" s="1"/>
  <c r="K169" i="200" s="1"/>
  <c r="K171" i="200" s="1"/>
  <c r="K173" i="200" s="1"/>
  <c r="K174" i="200" s="1"/>
  <c r="J166" i="200"/>
  <c r="J168" i="200" s="1"/>
  <c r="J169" i="200" s="1"/>
  <c r="J171" i="200" s="1"/>
  <c r="J173" i="200" s="1"/>
  <c r="J174" i="200" s="1"/>
  <c r="I166" i="200"/>
  <c r="I168" i="200" s="1"/>
  <c r="I169" i="200" s="1"/>
  <c r="I171" i="200" s="1"/>
  <c r="I173" i="200" s="1"/>
  <c r="I174" i="200" s="1"/>
  <c r="H166" i="200"/>
  <c r="H168" i="200" s="1"/>
  <c r="H169" i="200" s="1"/>
  <c r="H171" i="200" s="1"/>
  <c r="H173" i="200" s="1"/>
  <c r="H174" i="200" s="1"/>
  <c r="G166" i="200"/>
  <c r="G168" i="200" s="1"/>
  <c r="G169" i="200" s="1"/>
  <c r="G171" i="200" s="1"/>
  <c r="G173" i="200" s="1"/>
  <c r="G174" i="200" s="1"/>
  <c r="F166" i="200"/>
  <c r="F168" i="200" s="1"/>
  <c r="F169" i="200" s="1"/>
  <c r="F171" i="200" s="1"/>
  <c r="F173" i="200" s="1"/>
  <c r="F174" i="200" s="1"/>
  <c r="E166" i="200"/>
  <c r="E168" i="200" s="1"/>
  <c r="E169" i="200" s="1"/>
  <c r="E171" i="200" s="1"/>
  <c r="AA159" i="200"/>
  <c r="Z159" i="200"/>
  <c r="Y159" i="200"/>
  <c r="X159" i="200"/>
  <c r="W159" i="200"/>
  <c r="V159" i="200"/>
  <c r="U159" i="200"/>
  <c r="T159" i="200"/>
  <c r="S159" i="200"/>
  <c r="R159" i="200"/>
  <c r="Q159" i="200"/>
  <c r="P159" i="200"/>
  <c r="O159" i="200"/>
  <c r="N159" i="200"/>
  <c r="M159" i="200"/>
  <c r="L159" i="200"/>
  <c r="K159" i="200"/>
  <c r="J159" i="200"/>
  <c r="I159" i="200"/>
  <c r="H159" i="200"/>
  <c r="G159" i="200"/>
  <c r="F159" i="200"/>
  <c r="E159" i="200"/>
  <c r="AA156" i="200"/>
  <c r="Z156" i="200"/>
  <c r="Y156" i="200"/>
  <c r="X156" i="200"/>
  <c r="W156" i="200"/>
  <c r="V156" i="200"/>
  <c r="U156" i="200"/>
  <c r="T156" i="200"/>
  <c r="S156" i="200"/>
  <c r="R156" i="200"/>
  <c r="Q156" i="200"/>
  <c r="P156" i="200"/>
  <c r="O156" i="200"/>
  <c r="N156" i="200"/>
  <c r="M156" i="200"/>
  <c r="L156" i="200"/>
  <c r="K156" i="200"/>
  <c r="J156" i="200"/>
  <c r="I156" i="200"/>
  <c r="H156" i="200"/>
  <c r="G156" i="200"/>
  <c r="F156" i="200"/>
  <c r="E156" i="200"/>
  <c r="AB60" i="200"/>
  <c r="AA60" i="200"/>
  <c r="Z60" i="200"/>
  <c r="Y60" i="200"/>
  <c r="X60" i="200"/>
  <c r="W60" i="200"/>
  <c r="V60" i="200"/>
  <c r="U60" i="200"/>
  <c r="T60" i="200"/>
  <c r="S60" i="200"/>
  <c r="R60" i="200"/>
  <c r="Q60" i="200"/>
  <c r="P60" i="200"/>
  <c r="O60" i="200"/>
  <c r="N60" i="200"/>
  <c r="M60" i="200"/>
  <c r="L60" i="200"/>
  <c r="K60" i="200"/>
  <c r="J60" i="200"/>
  <c r="I60" i="200"/>
  <c r="H60" i="200"/>
  <c r="G60" i="200"/>
  <c r="F60" i="200"/>
  <c r="E60" i="200"/>
  <c r="AB59" i="200"/>
  <c r="AA59" i="200"/>
  <c r="Z59" i="200"/>
  <c r="Y59" i="200"/>
  <c r="X59" i="200"/>
  <c r="W59" i="200"/>
  <c r="V59" i="200"/>
  <c r="U59" i="200"/>
  <c r="T59" i="200"/>
  <c r="S59" i="200"/>
  <c r="R59" i="200"/>
  <c r="Q59" i="200"/>
  <c r="P59" i="200"/>
  <c r="O59" i="200"/>
  <c r="N59" i="200"/>
  <c r="M59" i="200"/>
  <c r="L59" i="200"/>
  <c r="K59" i="200"/>
  <c r="J59" i="200"/>
  <c r="I59" i="200"/>
  <c r="H59" i="200"/>
  <c r="G59" i="200"/>
  <c r="F59" i="200"/>
  <c r="E59" i="200"/>
  <c r="AB51" i="200"/>
  <c r="AA51" i="200"/>
  <c r="Z51" i="200"/>
  <c r="Y51" i="200"/>
  <c r="X51" i="200"/>
  <c r="W51" i="200"/>
  <c r="V51" i="200"/>
  <c r="U51" i="200"/>
  <c r="T51" i="200"/>
  <c r="S51" i="200"/>
  <c r="R51" i="200"/>
  <c r="Q51" i="200"/>
  <c r="P51" i="200"/>
  <c r="O51" i="200"/>
  <c r="N51" i="200"/>
  <c r="M51" i="200"/>
  <c r="L51" i="200"/>
  <c r="K51" i="200"/>
  <c r="J51" i="200"/>
  <c r="I51" i="200"/>
  <c r="H51" i="200"/>
  <c r="G51" i="200"/>
  <c r="F51" i="200"/>
  <c r="E51" i="200"/>
  <c r="AB50" i="200"/>
  <c r="AB52" i="200" s="1"/>
  <c r="AB53" i="200" s="1"/>
  <c r="AB55" i="200" s="1"/>
  <c r="AB57" i="200" s="1"/>
  <c r="AB58" i="200" s="1"/>
  <c r="AA50" i="200"/>
  <c r="AA52" i="200" s="1"/>
  <c r="AA53" i="200" s="1"/>
  <c r="AA55" i="200" s="1"/>
  <c r="AA57" i="200" s="1"/>
  <c r="AA58" i="200" s="1"/>
  <c r="Z50" i="200"/>
  <c r="Z52" i="200" s="1"/>
  <c r="Z53" i="200" s="1"/>
  <c r="Z55" i="200" s="1"/>
  <c r="Z57" i="200" s="1"/>
  <c r="Z58" i="200" s="1"/>
  <c r="Y50" i="200"/>
  <c r="Y52" i="200" s="1"/>
  <c r="Y53" i="200" s="1"/>
  <c r="Y55" i="200" s="1"/>
  <c r="Y57" i="200" s="1"/>
  <c r="Y58" i="200" s="1"/>
  <c r="X50" i="200"/>
  <c r="X52" i="200" s="1"/>
  <c r="X53" i="200" s="1"/>
  <c r="X55" i="200" s="1"/>
  <c r="X57" i="200" s="1"/>
  <c r="X58" i="200" s="1"/>
  <c r="W50" i="200"/>
  <c r="W52" i="200" s="1"/>
  <c r="W53" i="200" s="1"/>
  <c r="W55" i="200" s="1"/>
  <c r="W57" i="200" s="1"/>
  <c r="W58" i="200" s="1"/>
  <c r="V50" i="200"/>
  <c r="V52" i="200" s="1"/>
  <c r="V53" i="200" s="1"/>
  <c r="V55" i="200" s="1"/>
  <c r="V57" i="200" s="1"/>
  <c r="V58" i="200" s="1"/>
  <c r="U50" i="200"/>
  <c r="U52" i="200" s="1"/>
  <c r="U53" i="200" s="1"/>
  <c r="U55" i="200" s="1"/>
  <c r="U57" i="200" s="1"/>
  <c r="U58" i="200" s="1"/>
  <c r="T50" i="200"/>
  <c r="T52" i="200" s="1"/>
  <c r="T53" i="200" s="1"/>
  <c r="T55" i="200" s="1"/>
  <c r="T57" i="200" s="1"/>
  <c r="T58" i="200" s="1"/>
  <c r="S50" i="200"/>
  <c r="S52" i="200" s="1"/>
  <c r="S53" i="200" s="1"/>
  <c r="S55" i="200" s="1"/>
  <c r="S57" i="200" s="1"/>
  <c r="S58" i="200" s="1"/>
  <c r="R50" i="200"/>
  <c r="R52" i="200" s="1"/>
  <c r="R53" i="200" s="1"/>
  <c r="R55" i="200" s="1"/>
  <c r="R57" i="200" s="1"/>
  <c r="R58" i="200" s="1"/>
  <c r="Q50" i="200"/>
  <c r="Q52" i="200" s="1"/>
  <c r="Q53" i="200" s="1"/>
  <c r="Q55" i="200" s="1"/>
  <c r="Q57" i="200" s="1"/>
  <c r="Q58" i="200" s="1"/>
  <c r="P50" i="200"/>
  <c r="P52" i="200" s="1"/>
  <c r="P53" i="200" s="1"/>
  <c r="P55" i="200" s="1"/>
  <c r="P57" i="200" s="1"/>
  <c r="P58" i="200" s="1"/>
  <c r="O50" i="200"/>
  <c r="O52" i="200" s="1"/>
  <c r="O53" i="200" s="1"/>
  <c r="O55" i="200" s="1"/>
  <c r="O57" i="200" s="1"/>
  <c r="O58" i="200" s="1"/>
  <c r="N50" i="200"/>
  <c r="N52" i="200" s="1"/>
  <c r="N53" i="200" s="1"/>
  <c r="N55" i="200" s="1"/>
  <c r="N57" i="200" s="1"/>
  <c r="N58" i="200" s="1"/>
  <c r="M50" i="200"/>
  <c r="M52" i="200" s="1"/>
  <c r="M53" i="200" s="1"/>
  <c r="M55" i="200" s="1"/>
  <c r="M57" i="200" s="1"/>
  <c r="M58" i="200" s="1"/>
  <c r="L50" i="200"/>
  <c r="L52" i="200" s="1"/>
  <c r="L53" i="200" s="1"/>
  <c r="L55" i="200" s="1"/>
  <c r="L57" i="200" s="1"/>
  <c r="L58" i="200" s="1"/>
  <c r="K50" i="200"/>
  <c r="K52" i="200" s="1"/>
  <c r="K53" i="200" s="1"/>
  <c r="K55" i="200" s="1"/>
  <c r="K57" i="200" s="1"/>
  <c r="K58" i="200" s="1"/>
  <c r="J50" i="200"/>
  <c r="J52" i="200" s="1"/>
  <c r="J53" i="200" s="1"/>
  <c r="J55" i="200" s="1"/>
  <c r="J57" i="200" s="1"/>
  <c r="J58" i="200" s="1"/>
  <c r="I50" i="200"/>
  <c r="I52" i="200" s="1"/>
  <c r="I53" i="200" s="1"/>
  <c r="I55" i="200" s="1"/>
  <c r="I57" i="200" s="1"/>
  <c r="I58" i="200" s="1"/>
  <c r="H50" i="200"/>
  <c r="H52" i="200" s="1"/>
  <c r="H53" i="200" s="1"/>
  <c r="H55" i="200" s="1"/>
  <c r="H57" i="200" s="1"/>
  <c r="H58" i="200" s="1"/>
  <c r="G50" i="200"/>
  <c r="G52" i="200" s="1"/>
  <c r="G53" i="200" s="1"/>
  <c r="G55" i="200" s="1"/>
  <c r="G57" i="200" s="1"/>
  <c r="G58" i="200" s="1"/>
  <c r="F50" i="200"/>
  <c r="F52" i="200" s="1"/>
  <c r="F53" i="200" s="1"/>
  <c r="F55" i="200" s="1"/>
  <c r="F57" i="200" s="1"/>
  <c r="F58" i="200" s="1"/>
  <c r="E50" i="200"/>
  <c r="E52" i="200" s="1"/>
  <c r="E53" i="200" s="1"/>
  <c r="E55" i="200" s="1"/>
  <c r="AB43" i="200"/>
  <c r="AA43" i="200"/>
  <c r="Z43" i="200"/>
  <c r="Y43" i="200"/>
  <c r="X43" i="200"/>
  <c r="W43" i="200"/>
  <c r="V43" i="200"/>
  <c r="U43" i="200"/>
  <c r="T43" i="200"/>
  <c r="S43" i="200"/>
  <c r="R43" i="200"/>
  <c r="Q43" i="200"/>
  <c r="P43" i="200"/>
  <c r="O43" i="200"/>
  <c r="N43" i="200"/>
  <c r="M43" i="200"/>
  <c r="L43" i="200"/>
  <c r="K43" i="200"/>
  <c r="J43" i="200"/>
  <c r="I43" i="200"/>
  <c r="H43" i="200"/>
  <c r="G43" i="200"/>
  <c r="F43" i="200"/>
  <c r="E43" i="200"/>
  <c r="AB40" i="200"/>
  <c r="AA40" i="200"/>
  <c r="Z40" i="200"/>
  <c r="Y40" i="200"/>
  <c r="X40" i="200"/>
  <c r="W40" i="200"/>
  <c r="V40" i="200"/>
  <c r="U40" i="200"/>
  <c r="T40" i="200"/>
  <c r="S40" i="200"/>
  <c r="R40" i="200"/>
  <c r="Q40" i="200"/>
  <c r="P40" i="200"/>
  <c r="O40" i="200"/>
  <c r="N40" i="200"/>
  <c r="M40" i="200"/>
  <c r="L40" i="200"/>
  <c r="K40" i="200"/>
  <c r="J40" i="200"/>
  <c r="I40" i="200"/>
  <c r="H40" i="200"/>
  <c r="G40" i="200"/>
  <c r="F40" i="200"/>
  <c r="E40" i="200"/>
  <c r="AB31" i="200"/>
  <c r="AA31" i="200"/>
  <c r="Z31" i="200"/>
  <c r="Y31" i="200"/>
  <c r="X31" i="200"/>
  <c r="W31" i="200"/>
  <c r="V31" i="200"/>
  <c r="U31" i="200"/>
  <c r="T31" i="200"/>
  <c r="S31" i="200"/>
  <c r="R31" i="200"/>
  <c r="Q31" i="200"/>
  <c r="P31" i="200"/>
  <c r="O31" i="200"/>
  <c r="N31" i="200"/>
  <c r="M31" i="200"/>
  <c r="L31" i="200"/>
  <c r="K31" i="200"/>
  <c r="J31" i="200"/>
  <c r="I31" i="200"/>
  <c r="H31" i="200"/>
  <c r="G31" i="200"/>
  <c r="F31" i="200"/>
  <c r="E31" i="200"/>
  <c r="AB30" i="200"/>
  <c r="AA30" i="200"/>
  <c r="Z30" i="200"/>
  <c r="Y30" i="200"/>
  <c r="X30" i="200"/>
  <c r="W30" i="200"/>
  <c r="V30" i="200"/>
  <c r="U30" i="200"/>
  <c r="T30" i="200"/>
  <c r="S30" i="200"/>
  <c r="R30" i="200"/>
  <c r="Q30" i="200"/>
  <c r="P30" i="200"/>
  <c r="O30" i="200"/>
  <c r="N30" i="200"/>
  <c r="M30" i="200"/>
  <c r="L30" i="200"/>
  <c r="K30" i="200"/>
  <c r="J30" i="200"/>
  <c r="I30" i="200"/>
  <c r="H30" i="200"/>
  <c r="G30" i="200"/>
  <c r="F30" i="200"/>
  <c r="E30" i="200"/>
  <c r="AB22" i="200"/>
  <c r="AA22" i="200"/>
  <c r="Z22" i="200"/>
  <c r="Y22" i="200"/>
  <c r="X22" i="200"/>
  <c r="W22" i="200"/>
  <c r="V22" i="200"/>
  <c r="U22" i="200"/>
  <c r="T22" i="200"/>
  <c r="S22" i="200"/>
  <c r="R22" i="200"/>
  <c r="Q22" i="200"/>
  <c r="P22" i="200"/>
  <c r="O22" i="200"/>
  <c r="N22" i="200"/>
  <c r="M22" i="200"/>
  <c r="L22" i="200"/>
  <c r="K22" i="200"/>
  <c r="J22" i="200"/>
  <c r="I22" i="200"/>
  <c r="H22" i="200"/>
  <c r="G22" i="200"/>
  <c r="F22" i="200"/>
  <c r="E22" i="200"/>
  <c r="AB21" i="200"/>
  <c r="AB23" i="200" s="1"/>
  <c r="AB24" i="200" s="1"/>
  <c r="AB26" i="200" s="1"/>
  <c r="AB28" i="200" s="1"/>
  <c r="AB29" i="200" s="1"/>
  <c r="AA21" i="200"/>
  <c r="AA23" i="200" s="1"/>
  <c r="AA24" i="200" s="1"/>
  <c r="AA26" i="200" s="1"/>
  <c r="AA28" i="200" s="1"/>
  <c r="AA29" i="200" s="1"/>
  <c r="Z21" i="200"/>
  <c r="Z23" i="200" s="1"/>
  <c r="Z24" i="200" s="1"/>
  <c r="Z26" i="200" s="1"/>
  <c r="Z28" i="200" s="1"/>
  <c r="Z29" i="200" s="1"/>
  <c r="Y21" i="200"/>
  <c r="Y23" i="200" s="1"/>
  <c r="Y24" i="200" s="1"/>
  <c r="Y26" i="200" s="1"/>
  <c r="Y28" i="200" s="1"/>
  <c r="Y29" i="200" s="1"/>
  <c r="X21" i="200"/>
  <c r="X23" i="200" s="1"/>
  <c r="X24" i="200" s="1"/>
  <c r="X26" i="200" s="1"/>
  <c r="X28" i="200" s="1"/>
  <c r="X29" i="200" s="1"/>
  <c r="W21" i="200"/>
  <c r="W23" i="200" s="1"/>
  <c r="W24" i="200" s="1"/>
  <c r="W26" i="200" s="1"/>
  <c r="W28" i="200" s="1"/>
  <c r="W29" i="200" s="1"/>
  <c r="V21" i="200"/>
  <c r="V23" i="200" s="1"/>
  <c r="V24" i="200" s="1"/>
  <c r="V26" i="200" s="1"/>
  <c r="V28" i="200" s="1"/>
  <c r="V29" i="200" s="1"/>
  <c r="U21" i="200"/>
  <c r="U23" i="200" s="1"/>
  <c r="U24" i="200" s="1"/>
  <c r="U26" i="200" s="1"/>
  <c r="U28" i="200" s="1"/>
  <c r="U29" i="200" s="1"/>
  <c r="T21" i="200"/>
  <c r="T23" i="200" s="1"/>
  <c r="T24" i="200" s="1"/>
  <c r="T26" i="200" s="1"/>
  <c r="T28" i="200" s="1"/>
  <c r="T29" i="200" s="1"/>
  <c r="S21" i="200"/>
  <c r="S23" i="200" s="1"/>
  <c r="S24" i="200" s="1"/>
  <c r="S26" i="200" s="1"/>
  <c r="S28" i="200" s="1"/>
  <c r="S29" i="200" s="1"/>
  <c r="R21" i="200"/>
  <c r="R23" i="200" s="1"/>
  <c r="R24" i="200" s="1"/>
  <c r="R26" i="200" s="1"/>
  <c r="R28" i="200" s="1"/>
  <c r="R29" i="200" s="1"/>
  <c r="Q21" i="200"/>
  <c r="Q23" i="200" s="1"/>
  <c r="Q24" i="200" s="1"/>
  <c r="Q26" i="200" s="1"/>
  <c r="Q28" i="200" s="1"/>
  <c r="Q29" i="200" s="1"/>
  <c r="P21" i="200"/>
  <c r="P23" i="200" s="1"/>
  <c r="P24" i="200" s="1"/>
  <c r="P26" i="200" s="1"/>
  <c r="P28" i="200" s="1"/>
  <c r="P29" i="200" s="1"/>
  <c r="O21" i="200"/>
  <c r="O23" i="200" s="1"/>
  <c r="O24" i="200" s="1"/>
  <c r="O26" i="200" s="1"/>
  <c r="O28" i="200" s="1"/>
  <c r="O29" i="200" s="1"/>
  <c r="N21" i="200"/>
  <c r="N23" i="200" s="1"/>
  <c r="N24" i="200" s="1"/>
  <c r="N26" i="200" s="1"/>
  <c r="N28" i="200" s="1"/>
  <c r="N29" i="200" s="1"/>
  <c r="M21" i="200"/>
  <c r="M23" i="200" s="1"/>
  <c r="M24" i="200" s="1"/>
  <c r="M26" i="200" s="1"/>
  <c r="M28" i="200" s="1"/>
  <c r="M29" i="200" s="1"/>
  <c r="L21" i="200"/>
  <c r="L23" i="200" s="1"/>
  <c r="L24" i="200" s="1"/>
  <c r="L26" i="200" s="1"/>
  <c r="L28" i="200" s="1"/>
  <c r="L29" i="200" s="1"/>
  <c r="K21" i="200"/>
  <c r="K23" i="200" s="1"/>
  <c r="K24" i="200" s="1"/>
  <c r="K26" i="200" s="1"/>
  <c r="K28" i="200" s="1"/>
  <c r="K29" i="200" s="1"/>
  <c r="J21" i="200"/>
  <c r="J23" i="200" s="1"/>
  <c r="J24" i="200" s="1"/>
  <c r="J26" i="200" s="1"/>
  <c r="J28" i="200" s="1"/>
  <c r="J29" i="200" s="1"/>
  <c r="I21" i="200"/>
  <c r="I23" i="200" s="1"/>
  <c r="I24" i="200" s="1"/>
  <c r="I26" i="200" s="1"/>
  <c r="I28" i="200" s="1"/>
  <c r="I29" i="200" s="1"/>
  <c r="H21" i="200"/>
  <c r="H23" i="200" s="1"/>
  <c r="H24" i="200" s="1"/>
  <c r="H26" i="200" s="1"/>
  <c r="H28" i="200" s="1"/>
  <c r="H29" i="200" s="1"/>
  <c r="G21" i="200"/>
  <c r="G23" i="200" s="1"/>
  <c r="G24" i="200" s="1"/>
  <c r="G26" i="200" s="1"/>
  <c r="G28" i="200" s="1"/>
  <c r="G29" i="200" s="1"/>
  <c r="F21" i="200"/>
  <c r="F23" i="200" s="1"/>
  <c r="F24" i="200" s="1"/>
  <c r="F26" i="200" s="1"/>
  <c r="F28" i="200" s="1"/>
  <c r="F29" i="200" s="1"/>
  <c r="E21" i="200"/>
  <c r="E23" i="200" s="1"/>
  <c r="E24" i="200" s="1"/>
  <c r="E26" i="200" s="1"/>
  <c r="AB14" i="200"/>
  <c r="AA14" i="200"/>
  <c r="Z14" i="200"/>
  <c r="Y14" i="200"/>
  <c r="X14" i="200"/>
  <c r="W14" i="200"/>
  <c r="V14" i="200"/>
  <c r="U14" i="200"/>
  <c r="T14" i="200"/>
  <c r="S14" i="200"/>
  <c r="R14" i="200"/>
  <c r="Q14" i="200"/>
  <c r="P14" i="200"/>
  <c r="O14" i="200"/>
  <c r="N14" i="200"/>
  <c r="M14" i="200"/>
  <c r="L14" i="200"/>
  <c r="K14" i="200"/>
  <c r="J14" i="200"/>
  <c r="I14" i="200"/>
  <c r="H14" i="200"/>
  <c r="G14" i="200"/>
  <c r="F14" i="200"/>
  <c r="E14" i="200"/>
  <c r="AB11" i="200"/>
  <c r="AA11" i="200"/>
  <c r="Z11" i="200"/>
  <c r="Y11" i="200"/>
  <c r="X11" i="200"/>
  <c r="W11" i="200"/>
  <c r="V11" i="200"/>
  <c r="U11" i="200"/>
  <c r="T11" i="200"/>
  <c r="S11" i="200"/>
  <c r="R11" i="200"/>
  <c r="Q11" i="200"/>
  <c r="P11" i="200"/>
  <c r="O11" i="200"/>
  <c r="N11" i="200"/>
  <c r="M11" i="200"/>
  <c r="L11" i="200"/>
  <c r="K11" i="200"/>
  <c r="J11" i="200"/>
  <c r="I11" i="200"/>
  <c r="H11" i="200"/>
  <c r="G11" i="200"/>
  <c r="F11" i="200"/>
  <c r="E11" i="200"/>
  <c r="AB176" i="199"/>
  <c r="W176" i="199"/>
  <c r="V176" i="199"/>
  <c r="U176" i="199"/>
  <c r="T176" i="199"/>
  <c r="S176" i="199"/>
  <c r="R176" i="199"/>
  <c r="Q176" i="199"/>
  <c r="P176" i="199"/>
  <c r="O176" i="199"/>
  <c r="N176" i="199"/>
  <c r="M176" i="199"/>
  <c r="L176" i="199"/>
  <c r="K176" i="199"/>
  <c r="J176" i="199"/>
  <c r="I176" i="199"/>
  <c r="H176" i="199"/>
  <c r="G176" i="199"/>
  <c r="F176" i="199"/>
  <c r="E176" i="199"/>
  <c r="AB175" i="199"/>
  <c r="W175" i="199"/>
  <c r="V175" i="199"/>
  <c r="U175" i="199"/>
  <c r="T175" i="199"/>
  <c r="S175" i="199"/>
  <c r="R175" i="199"/>
  <c r="Q175" i="199"/>
  <c r="P175" i="199"/>
  <c r="O175" i="199"/>
  <c r="N175" i="199"/>
  <c r="M175" i="199"/>
  <c r="L175" i="199"/>
  <c r="K175" i="199"/>
  <c r="J175" i="199"/>
  <c r="I175" i="199"/>
  <c r="H175" i="199"/>
  <c r="G175" i="199"/>
  <c r="F175" i="199"/>
  <c r="E175" i="199"/>
  <c r="AB167" i="199"/>
  <c r="W167" i="199"/>
  <c r="V167" i="199"/>
  <c r="U167" i="199"/>
  <c r="T167" i="199"/>
  <c r="S167" i="199"/>
  <c r="R167" i="199"/>
  <c r="Q167" i="199"/>
  <c r="P167" i="199"/>
  <c r="O167" i="199"/>
  <c r="N167" i="199"/>
  <c r="M167" i="199"/>
  <c r="L167" i="199"/>
  <c r="K167" i="199"/>
  <c r="J167" i="199"/>
  <c r="I167" i="199"/>
  <c r="H167" i="199"/>
  <c r="G167" i="199"/>
  <c r="F167" i="199"/>
  <c r="E167" i="199"/>
  <c r="AB166" i="199"/>
  <c r="AB168" i="199" s="1"/>
  <c r="AB169" i="199" s="1"/>
  <c r="AB171" i="199" s="1"/>
  <c r="AB173" i="199" s="1"/>
  <c r="AB174" i="199" s="1"/>
  <c r="W166" i="199"/>
  <c r="W168" i="199" s="1"/>
  <c r="W169" i="199" s="1"/>
  <c r="W171" i="199" s="1"/>
  <c r="W173" i="199" s="1"/>
  <c r="W174" i="199" s="1"/>
  <c r="V166" i="199"/>
  <c r="V168" i="199" s="1"/>
  <c r="V169" i="199" s="1"/>
  <c r="V171" i="199" s="1"/>
  <c r="V173" i="199" s="1"/>
  <c r="V174" i="199" s="1"/>
  <c r="U166" i="199"/>
  <c r="U168" i="199" s="1"/>
  <c r="U169" i="199" s="1"/>
  <c r="U171" i="199" s="1"/>
  <c r="U173" i="199" s="1"/>
  <c r="U174" i="199" s="1"/>
  <c r="T166" i="199"/>
  <c r="T168" i="199" s="1"/>
  <c r="T169" i="199" s="1"/>
  <c r="T171" i="199" s="1"/>
  <c r="T173" i="199" s="1"/>
  <c r="T174" i="199" s="1"/>
  <c r="S166" i="199"/>
  <c r="S168" i="199" s="1"/>
  <c r="S169" i="199" s="1"/>
  <c r="S171" i="199" s="1"/>
  <c r="S173" i="199" s="1"/>
  <c r="S174" i="199" s="1"/>
  <c r="R166" i="199"/>
  <c r="R168" i="199" s="1"/>
  <c r="R169" i="199" s="1"/>
  <c r="R171" i="199" s="1"/>
  <c r="R173" i="199" s="1"/>
  <c r="R174" i="199" s="1"/>
  <c r="Q166" i="199"/>
  <c r="Q168" i="199" s="1"/>
  <c r="Q169" i="199" s="1"/>
  <c r="Q171" i="199" s="1"/>
  <c r="Q173" i="199" s="1"/>
  <c r="Q174" i="199" s="1"/>
  <c r="P166" i="199"/>
  <c r="P168" i="199" s="1"/>
  <c r="P169" i="199" s="1"/>
  <c r="P171" i="199" s="1"/>
  <c r="P173" i="199" s="1"/>
  <c r="P174" i="199" s="1"/>
  <c r="O166" i="199"/>
  <c r="O168" i="199" s="1"/>
  <c r="O169" i="199" s="1"/>
  <c r="O171" i="199" s="1"/>
  <c r="O173" i="199" s="1"/>
  <c r="O174" i="199" s="1"/>
  <c r="N166" i="199"/>
  <c r="N168" i="199" s="1"/>
  <c r="N169" i="199" s="1"/>
  <c r="N171" i="199" s="1"/>
  <c r="N173" i="199" s="1"/>
  <c r="N174" i="199" s="1"/>
  <c r="M166" i="199"/>
  <c r="M168" i="199" s="1"/>
  <c r="M169" i="199" s="1"/>
  <c r="M171" i="199" s="1"/>
  <c r="M173" i="199" s="1"/>
  <c r="M174" i="199" s="1"/>
  <c r="L166" i="199"/>
  <c r="L168" i="199" s="1"/>
  <c r="L169" i="199" s="1"/>
  <c r="L171" i="199" s="1"/>
  <c r="L173" i="199" s="1"/>
  <c r="L174" i="199" s="1"/>
  <c r="K166" i="199"/>
  <c r="K168" i="199" s="1"/>
  <c r="K169" i="199" s="1"/>
  <c r="K171" i="199" s="1"/>
  <c r="K173" i="199" s="1"/>
  <c r="K174" i="199" s="1"/>
  <c r="J166" i="199"/>
  <c r="J168" i="199" s="1"/>
  <c r="J169" i="199" s="1"/>
  <c r="J171" i="199" s="1"/>
  <c r="J173" i="199" s="1"/>
  <c r="J174" i="199" s="1"/>
  <c r="I166" i="199"/>
  <c r="I168" i="199" s="1"/>
  <c r="I169" i="199" s="1"/>
  <c r="I171" i="199" s="1"/>
  <c r="I173" i="199" s="1"/>
  <c r="I174" i="199" s="1"/>
  <c r="H166" i="199"/>
  <c r="H168" i="199" s="1"/>
  <c r="H169" i="199" s="1"/>
  <c r="H171" i="199" s="1"/>
  <c r="H173" i="199" s="1"/>
  <c r="H174" i="199" s="1"/>
  <c r="G166" i="199"/>
  <c r="G168" i="199" s="1"/>
  <c r="G169" i="199" s="1"/>
  <c r="G171" i="199" s="1"/>
  <c r="G173" i="199" s="1"/>
  <c r="G174" i="199" s="1"/>
  <c r="F166" i="199"/>
  <c r="F168" i="199" s="1"/>
  <c r="F169" i="199" s="1"/>
  <c r="F171" i="199" s="1"/>
  <c r="F173" i="199" s="1"/>
  <c r="F174" i="199" s="1"/>
  <c r="E166" i="199"/>
  <c r="E168" i="199" s="1"/>
  <c r="E169" i="199" s="1"/>
  <c r="E171" i="199" s="1"/>
  <c r="AB159" i="199"/>
  <c r="W159" i="199"/>
  <c r="V159" i="199"/>
  <c r="U159" i="199"/>
  <c r="T159" i="199"/>
  <c r="S159" i="199"/>
  <c r="R159" i="199"/>
  <c r="Q159" i="199"/>
  <c r="P159" i="199"/>
  <c r="O159" i="199"/>
  <c r="N159" i="199"/>
  <c r="M159" i="199"/>
  <c r="L159" i="199"/>
  <c r="K159" i="199"/>
  <c r="J159" i="199"/>
  <c r="I159" i="199"/>
  <c r="H159" i="199"/>
  <c r="G159" i="199"/>
  <c r="F159" i="199"/>
  <c r="E159" i="199"/>
  <c r="AB156" i="199"/>
  <c r="W156" i="199"/>
  <c r="V156" i="199"/>
  <c r="U156" i="199"/>
  <c r="T156" i="199"/>
  <c r="S156" i="199"/>
  <c r="R156" i="199"/>
  <c r="Q156" i="199"/>
  <c r="P156" i="199"/>
  <c r="O156" i="199"/>
  <c r="N156" i="199"/>
  <c r="M156" i="199"/>
  <c r="L156" i="199"/>
  <c r="K156" i="199"/>
  <c r="J156" i="199"/>
  <c r="I156" i="199"/>
  <c r="H156" i="199"/>
  <c r="G156" i="199"/>
  <c r="F156" i="199"/>
  <c r="E156" i="199"/>
  <c r="AB147" i="199"/>
  <c r="AA147" i="199"/>
  <c r="Z147" i="199"/>
  <c r="Y147" i="199"/>
  <c r="X147" i="199"/>
  <c r="W147" i="199"/>
  <c r="V147" i="199"/>
  <c r="U147" i="199"/>
  <c r="T147" i="199"/>
  <c r="S147" i="199"/>
  <c r="R147" i="199"/>
  <c r="Q147" i="199"/>
  <c r="P147" i="199"/>
  <c r="O147" i="199"/>
  <c r="N147" i="199"/>
  <c r="M147" i="199"/>
  <c r="L147" i="199"/>
  <c r="K147" i="199"/>
  <c r="J147" i="199"/>
  <c r="I147" i="199"/>
  <c r="H147" i="199"/>
  <c r="G147" i="199"/>
  <c r="F147" i="199"/>
  <c r="E147" i="199"/>
  <c r="AB146" i="199"/>
  <c r="AA146" i="199"/>
  <c r="Z146" i="199"/>
  <c r="Y146" i="199"/>
  <c r="X146" i="199"/>
  <c r="W146" i="199"/>
  <c r="V146" i="199"/>
  <c r="U146" i="199"/>
  <c r="T146" i="199"/>
  <c r="S146" i="199"/>
  <c r="R146" i="199"/>
  <c r="Q146" i="199"/>
  <c r="P146" i="199"/>
  <c r="O146" i="199"/>
  <c r="N146" i="199"/>
  <c r="M146" i="199"/>
  <c r="L146" i="199"/>
  <c r="K146" i="199"/>
  <c r="J146" i="199"/>
  <c r="I146" i="199"/>
  <c r="H146" i="199"/>
  <c r="G146" i="199"/>
  <c r="F146" i="199"/>
  <c r="E146" i="199"/>
  <c r="AB138" i="199"/>
  <c r="AA138" i="199"/>
  <c r="Z138" i="199"/>
  <c r="Y138" i="199"/>
  <c r="X138" i="199"/>
  <c r="W138" i="199"/>
  <c r="V138" i="199"/>
  <c r="U138" i="199"/>
  <c r="T138" i="199"/>
  <c r="S138" i="199"/>
  <c r="R138" i="199"/>
  <c r="Q138" i="199"/>
  <c r="P138" i="199"/>
  <c r="O138" i="199"/>
  <c r="N138" i="199"/>
  <c r="M138" i="199"/>
  <c r="L138" i="199"/>
  <c r="K138" i="199"/>
  <c r="J138" i="199"/>
  <c r="I138" i="199"/>
  <c r="H138" i="199"/>
  <c r="G138" i="199"/>
  <c r="F138" i="199"/>
  <c r="E138" i="199"/>
  <c r="AB137" i="199"/>
  <c r="AB139" i="199" s="1"/>
  <c r="AB140" i="199" s="1"/>
  <c r="AB142" i="199" s="1"/>
  <c r="AB144" i="199" s="1"/>
  <c r="AB145" i="199" s="1"/>
  <c r="AA137" i="199"/>
  <c r="AA139" i="199" s="1"/>
  <c r="AA140" i="199" s="1"/>
  <c r="AA142" i="199" s="1"/>
  <c r="AA144" i="199" s="1"/>
  <c r="AA145" i="199" s="1"/>
  <c r="Z137" i="199"/>
  <c r="Z139" i="199" s="1"/>
  <c r="Z140" i="199" s="1"/>
  <c r="Z142" i="199" s="1"/>
  <c r="Z144" i="199" s="1"/>
  <c r="Z145" i="199" s="1"/>
  <c r="Y137" i="199"/>
  <c r="Y139" i="199" s="1"/>
  <c r="Y140" i="199" s="1"/>
  <c r="Y142" i="199" s="1"/>
  <c r="Y144" i="199" s="1"/>
  <c r="Y145" i="199" s="1"/>
  <c r="X137" i="199"/>
  <c r="X139" i="199" s="1"/>
  <c r="X140" i="199" s="1"/>
  <c r="X142" i="199" s="1"/>
  <c r="X144" i="199" s="1"/>
  <c r="X145" i="199" s="1"/>
  <c r="W137" i="199"/>
  <c r="W139" i="199" s="1"/>
  <c r="W140" i="199" s="1"/>
  <c r="W142" i="199" s="1"/>
  <c r="W144" i="199" s="1"/>
  <c r="W145" i="199" s="1"/>
  <c r="V137" i="199"/>
  <c r="V139" i="199" s="1"/>
  <c r="V140" i="199" s="1"/>
  <c r="V142" i="199" s="1"/>
  <c r="V144" i="199" s="1"/>
  <c r="V145" i="199" s="1"/>
  <c r="U137" i="199"/>
  <c r="U139" i="199" s="1"/>
  <c r="U140" i="199" s="1"/>
  <c r="U142" i="199" s="1"/>
  <c r="U144" i="199" s="1"/>
  <c r="U145" i="199" s="1"/>
  <c r="T137" i="199"/>
  <c r="T139" i="199" s="1"/>
  <c r="T140" i="199" s="1"/>
  <c r="T142" i="199" s="1"/>
  <c r="T144" i="199" s="1"/>
  <c r="T145" i="199" s="1"/>
  <c r="S137" i="199"/>
  <c r="S139" i="199" s="1"/>
  <c r="S140" i="199" s="1"/>
  <c r="S142" i="199" s="1"/>
  <c r="S144" i="199" s="1"/>
  <c r="S145" i="199" s="1"/>
  <c r="R137" i="199"/>
  <c r="R139" i="199" s="1"/>
  <c r="R140" i="199" s="1"/>
  <c r="R142" i="199" s="1"/>
  <c r="R144" i="199" s="1"/>
  <c r="R145" i="199" s="1"/>
  <c r="Q137" i="199"/>
  <c r="Q139" i="199" s="1"/>
  <c r="Q140" i="199" s="1"/>
  <c r="Q142" i="199" s="1"/>
  <c r="Q144" i="199" s="1"/>
  <c r="Q145" i="199" s="1"/>
  <c r="P137" i="199"/>
  <c r="P139" i="199" s="1"/>
  <c r="P140" i="199" s="1"/>
  <c r="P142" i="199" s="1"/>
  <c r="P144" i="199" s="1"/>
  <c r="P145" i="199" s="1"/>
  <c r="O137" i="199"/>
  <c r="O139" i="199" s="1"/>
  <c r="O140" i="199" s="1"/>
  <c r="O142" i="199" s="1"/>
  <c r="O144" i="199" s="1"/>
  <c r="O145" i="199" s="1"/>
  <c r="N137" i="199"/>
  <c r="N139" i="199" s="1"/>
  <c r="N140" i="199" s="1"/>
  <c r="N142" i="199" s="1"/>
  <c r="N144" i="199" s="1"/>
  <c r="N145" i="199" s="1"/>
  <c r="M137" i="199"/>
  <c r="M139" i="199" s="1"/>
  <c r="M140" i="199" s="1"/>
  <c r="M142" i="199" s="1"/>
  <c r="M144" i="199" s="1"/>
  <c r="M145" i="199" s="1"/>
  <c r="L137" i="199"/>
  <c r="L139" i="199" s="1"/>
  <c r="L140" i="199" s="1"/>
  <c r="L142" i="199" s="1"/>
  <c r="L144" i="199" s="1"/>
  <c r="L145" i="199" s="1"/>
  <c r="K137" i="199"/>
  <c r="K139" i="199" s="1"/>
  <c r="K140" i="199" s="1"/>
  <c r="K142" i="199" s="1"/>
  <c r="K144" i="199" s="1"/>
  <c r="K145" i="199" s="1"/>
  <c r="J137" i="199"/>
  <c r="J139" i="199" s="1"/>
  <c r="J140" i="199" s="1"/>
  <c r="J142" i="199" s="1"/>
  <c r="J144" i="199" s="1"/>
  <c r="J145" i="199" s="1"/>
  <c r="I137" i="199"/>
  <c r="I139" i="199" s="1"/>
  <c r="I140" i="199" s="1"/>
  <c r="I142" i="199" s="1"/>
  <c r="I144" i="199" s="1"/>
  <c r="I145" i="199" s="1"/>
  <c r="H137" i="199"/>
  <c r="H139" i="199" s="1"/>
  <c r="H140" i="199" s="1"/>
  <c r="H142" i="199" s="1"/>
  <c r="H144" i="199" s="1"/>
  <c r="H145" i="199" s="1"/>
  <c r="G137" i="199"/>
  <c r="G139" i="199" s="1"/>
  <c r="G140" i="199" s="1"/>
  <c r="G142" i="199" s="1"/>
  <c r="G144" i="199" s="1"/>
  <c r="G145" i="199" s="1"/>
  <c r="F137" i="199"/>
  <c r="F139" i="199" s="1"/>
  <c r="F140" i="199" s="1"/>
  <c r="F142" i="199" s="1"/>
  <c r="F144" i="199" s="1"/>
  <c r="F145" i="199" s="1"/>
  <c r="E137" i="199"/>
  <c r="E139" i="199" s="1"/>
  <c r="E140" i="199" s="1"/>
  <c r="E142" i="199" s="1"/>
  <c r="AB130" i="199"/>
  <c r="AA130" i="199"/>
  <c r="Z130" i="199"/>
  <c r="Y130" i="199"/>
  <c r="X130" i="199"/>
  <c r="W130" i="199"/>
  <c r="V130" i="199"/>
  <c r="U130" i="199"/>
  <c r="T130" i="199"/>
  <c r="S130" i="199"/>
  <c r="R130" i="199"/>
  <c r="Q130" i="199"/>
  <c r="P130" i="199"/>
  <c r="O130" i="199"/>
  <c r="N130" i="199"/>
  <c r="M130" i="199"/>
  <c r="L130" i="199"/>
  <c r="K130" i="199"/>
  <c r="J130" i="199"/>
  <c r="I130" i="199"/>
  <c r="H130" i="199"/>
  <c r="G130" i="199"/>
  <c r="F130" i="199"/>
  <c r="E130" i="199"/>
  <c r="AB127" i="199"/>
  <c r="AA127" i="199"/>
  <c r="Z127" i="199"/>
  <c r="Y127" i="199"/>
  <c r="X127" i="199"/>
  <c r="W127" i="199"/>
  <c r="V127" i="199"/>
  <c r="U127" i="199"/>
  <c r="T127" i="199"/>
  <c r="S127" i="199"/>
  <c r="R127" i="199"/>
  <c r="Q127" i="199"/>
  <c r="P127" i="199"/>
  <c r="O127" i="199"/>
  <c r="N127" i="199"/>
  <c r="M127" i="199"/>
  <c r="L127" i="199"/>
  <c r="K127" i="199"/>
  <c r="J127" i="199"/>
  <c r="I127" i="199"/>
  <c r="H127" i="199"/>
  <c r="G127" i="199"/>
  <c r="F127" i="199"/>
  <c r="E127" i="199"/>
  <c r="AB60" i="199"/>
  <c r="AA60" i="199"/>
  <c r="Z60" i="199"/>
  <c r="Y60" i="199"/>
  <c r="X60" i="199"/>
  <c r="W60" i="199"/>
  <c r="V60" i="199"/>
  <c r="U60" i="199"/>
  <c r="T60" i="199"/>
  <c r="S60" i="199"/>
  <c r="R60" i="199"/>
  <c r="Q60" i="199"/>
  <c r="P60" i="199"/>
  <c r="O60" i="199"/>
  <c r="N60" i="199"/>
  <c r="M60" i="199"/>
  <c r="L60" i="199"/>
  <c r="K60" i="199"/>
  <c r="J60" i="199"/>
  <c r="I60" i="199"/>
  <c r="H60" i="199"/>
  <c r="G60" i="199"/>
  <c r="F60" i="199"/>
  <c r="E60" i="199"/>
  <c r="AB59" i="199"/>
  <c r="AA59" i="199"/>
  <c r="Z59" i="199"/>
  <c r="Y59" i="199"/>
  <c r="X59" i="199"/>
  <c r="W59" i="199"/>
  <c r="V59" i="199"/>
  <c r="U59" i="199"/>
  <c r="T59" i="199"/>
  <c r="S59" i="199"/>
  <c r="R59" i="199"/>
  <c r="Q59" i="199"/>
  <c r="P59" i="199"/>
  <c r="O59" i="199"/>
  <c r="N59" i="199"/>
  <c r="M59" i="199"/>
  <c r="L59" i="199"/>
  <c r="K59" i="199"/>
  <c r="J59" i="199"/>
  <c r="I59" i="199"/>
  <c r="H59" i="199"/>
  <c r="G59" i="199"/>
  <c r="F59" i="199"/>
  <c r="E59" i="199"/>
  <c r="AB51" i="199"/>
  <c r="AA51" i="199"/>
  <c r="Z51" i="199"/>
  <c r="Y51" i="199"/>
  <c r="X51" i="199"/>
  <c r="W51" i="199"/>
  <c r="V51" i="199"/>
  <c r="U51" i="199"/>
  <c r="T51" i="199"/>
  <c r="S51" i="199"/>
  <c r="R51" i="199"/>
  <c r="Q51" i="199"/>
  <c r="P51" i="199"/>
  <c r="O51" i="199"/>
  <c r="N51" i="199"/>
  <c r="M51" i="199"/>
  <c r="L51" i="199"/>
  <c r="K51" i="199"/>
  <c r="J51" i="199"/>
  <c r="I51" i="199"/>
  <c r="H51" i="199"/>
  <c r="G51" i="199"/>
  <c r="F51" i="199"/>
  <c r="E51" i="199"/>
  <c r="AB50" i="199"/>
  <c r="AB52" i="199" s="1"/>
  <c r="AB53" i="199" s="1"/>
  <c r="AB55" i="199" s="1"/>
  <c r="AB57" i="199" s="1"/>
  <c r="AB58" i="199" s="1"/>
  <c r="AA50" i="199"/>
  <c r="AA52" i="199" s="1"/>
  <c r="AA53" i="199" s="1"/>
  <c r="AA55" i="199" s="1"/>
  <c r="AA57" i="199" s="1"/>
  <c r="AA58" i="199" s="1"/>
  <c r="Z50" i="199"/>
  <c r="Z52" i="199" s="1"/>
  <c r="Z53" i="199" s="1"/>
  <c r="Z55" i="199" s="1"/>
  <c r="Z57" i="199" s="1"/>
  <c r="Z58" i="199" s="1"/>
  <c r="Y50" i="199"/>
  <c r="Y52" i="199" s="1"/>
  <c r="Y53" i="199" s="1"/>
  <c r="Y55" i="199" s="1"/>
  <c r="Y57" i="199" s="1"/>
  <c r="Y58" i="199" s="1"/>
  <c r="X50" i="199"/>
  <c r="X52" i="199" s="1"/>
  <c r="X53" i="199" s="1"/>
  <c r="X55" i="199" s="1"/>
  <c r="X57" i="199" s="1"/>
  <c r="X58" i="199" s="1"/>
  <c r="W50" i="199"/>
  <c r="W52" i="199" s="1"/>
  <c r="W53" i="199" s="1"/>
  <c r="W55" i="199" s="1"/>
  <c r="W57" i="199" s="1"/>
  <c r="W58" i="199" s="1"/>
  <c r="V50" i="199"/>
  <c r="V52" i="199" s="1"/>
  <c r="V53" i="199" s="1"/>
  <c r="V55" i="199" s="1"/>
  <c r="V57" i="199" s="1"/>
  <c r="V58" i="199" s="1"/>
  <c r="U50" i="199"/>
  <c r="U52" i="199" s="1"/>
  <c r="U53" i="199" s="1"/>
  <c r="U55" i="199" s="1"/>
  <c r="U57" i="199" s="1"/>
  <c r="U58" i="199" s="1"/>
  <c r="T50" i="199"/>
  <c r="T52" i="199" s="1"/>
  <c r="T53" i="199" s="1"/>
  <c r="T55" i="199" s="1"/>
  <c r="T57" i="199" s="1"/>
  <c r="T58" i="199" s="1"/>
  <c r="S50" i="199"/>
  <c r="S52" i="199" s="1"/>
  <c r="S53" i="199" s="1"/>
  <c r="S55" i="199" s="1"/>
  <c r="S57" i="199" s="1"/>
  <c r="S58" i="199" s="1"/>
  <c r="R50" i="199"/>
  <c r="R52" i="199" s="1"/>
  <c r="R53" i="199" s="1"/>
  <c r="R55" i="199" s="1"/>
  <c r="R57" i="199" s="1"/>
  <c r="R58" i="199" s="1"/>
  <c r="Q50" i="199"/>
  <c r="Q52" i="199" s="1"/>
  <c r="Q53" i="199" s="1"/>
  <c r="Q55" i="199" s="1"/>
  <c r="Q57" i="199" s="1"/>
  <c r="Q58" i="199" s="1"/>
  <c r="P50" i="199"/>
  <c r="P52" i="199" s="1"/>
  <c r="P53" i="199" s="1"/>
  <c r="P55" i="199" s="1"/>
  <c r="P57" i="199" s="1"/>
  <c r="P58" i="199" s="1"/>
  <c r="O50" i="199"/>
  <c r="O52" i="199" s="1"/>
  <c r="O53" i="199" s="1"/>
  <c r="O55" i="199" s="1"/>
  <c r="O57" i="199" s="1"/>
  <c r="O58" i="199" s="1"/>
  <c r="N50" i="199"/>
  <c r="N52" i="199" s="1"/>
  <c r="N53" i="199" s="1"/>
  <c r="N55" i="199" s="1"/>
  <c r="N57" i="199" s="1"/>
  <c r="N58" i="199" s="1"/>
  <c r="M50" i="199"/>
  <c r="M52" i="199" s="1"/>
  <c r="M53" i="199" s="1"/>
  <c r="M55" i="199" s="1"/>
  <c r="M57" i="199" s="1"/>
  <c r="M58" i="199" s="1"/>
  <c r="L50" i="199"/>
  <c r="L52" i="199" s="1"/>
  <c r="L53" i="199" s="1"/>
  <c r="L55" i="199" s="1"/>
  <c r="L57" i="199" s="1"/>
  <c r="L58" i="199" s="1"/>
  <c r="K50" i="199"/>
  <c r="K52" i="199" s="1"/>
  <c r="K53" i="199" s="1"/>
  <c r="K55" i="199" s="1"/>
  <c r="K57" i="199" s="1"/>
  <c r="K58" i="199" s="1"/>
  <c r="J50" i="199"/>
  <c r="J52" i="199" s="1"/>
  <c r="J53" i="199" s="1"/>
  <c r="J55" i="199" s="1"/>
  <c r="J57" i="199" s="1"/>
  <c r="J58" i="199" s="1"/>
  <c r="I50" i="199"/>
  <c r="I52" i="199" s="1"/>
  <c r="I53" i="199" s="1"/>
  <c r="I55" i="199" s="1"/>
  <c r="I57" i="199" s="1"/>
  <c r="I58" i="199" s="1"/>
  <c r="H50" i="199"/>
  <c r="H52" i="199" s="1"/>
  <c r="H53" i="199" s="1"/>
  <c r="H55" i="199" s="1"/>
  <c r="H57" i="199" s="1"/>
  <c r="H58" i="199" s="1"/>
  <c r="G50" i="199"/>
  <c r="G52" i="199" s="1"/>
  <c r="G53" i="199" s="1"/>
  <c r="G55" i="199" s="1"/>
  <c r="G57" i="199" s="1"/>
  <c r="G58" i="199" s="1"/>
  <c r="F50" i="199"/>
  <c r="F52" i="199" s="1"/>
  <c r="F53" i="199" s="1"/>
  <c r="F55" i="199" s="1"/>
  <c r="F57" i="199" s="1"/>
  <c r="F58" i="199" s="1"/>
  <c r="E50" i="199"/>
  <c r="E52" i="199" s="1"/>
  <c r="E53" i="199" s="1"/>
  <c r="E55" i="199" s="1"/>
  <c r="AB43" i="199"/>
  <c r="AA43" i="199"/>
  <c r="Z43" i="199"/>
  <c r="Y43" i="199"/>
  <c r="X43" i="199"/>
  <c r="W43" i="199"/>
  <c r="V43" i="199"/>
  <c r="U43" i="199"/>
  <c r="T43" i="199"/>
  <c r="S43" i="199"/>
  <c r="R43" i="199"/>
  <c r="Q43" i="199"/>
  <c r="P43" i="199"/>
  <c r="O43" i="199"/>
  <c r="N43" i="199"/>
  <c r="M43" i="199"/>
  <c r="L43" i="199"/>
  <c r="K43" i="199"/>
  <c r="J43" i="199"/>
  <c r="I43" i="199"/>
  <c r="H43" i="199"/>
  <c r="G43" i="199"/>
  <c r="F43" i="199"/>
  <c r="E43" i="199"/>
  <c r="AB40" i="199"/>
  <c r="AA40" i="199"/>
  <c r="Z40" i="199"/>
  <c r="Y40" i="199"/>
  <c r="X40" i="199"/>
  <c r="W40" i="199"/>
  <c r="V40" i="199"/>
  <c r="U40" i="199"/>
  <c r="T40" i="199"/>
  <c r="S40" i="199"/>
  <c r="R40" i="199"/>
  <c r="Q40" i="199"/>
  <c r="P40" i="199"/>
  <c r="O40" i="199"/>
  <c r="N40" i="199"/>
  <c r="M40" i="199"/>
  <c r="L40" i="199"/>
  <c r="K40" i="199"/>
  <c r="J40" i="199"/>
  <c r="I40" i="199"/>
  <c r="H40" i="199"/>
  <c r="G40" i="199"/>
  <c r="F40" i="199"/>
  <c r="E40" i="199"/>
  <c r="AB176" i="198"/>
  <c r="AA176" i="198"/>
  <c r="Z176" i="198"/>
  <c r="Y176" i="198"/>
  <c r="X176" i="198"/>
  <c r="W176" i="198"/>
  <c r="V176" i="198"/>
  <c r="U176" i="198"/>
  <c r="T176" i="198"/>
  <c r="S176" i="198"/>
  <c r="R176" i="198"/>
  <c r="Q176" i="198"/>
  <c r="P176" i="198"/>
  <c r="O176" i="198"/>
  <c r="N176" i="198"/>
  <c r="M176" i="198"/>
  <c r="L176" i="198"/>
  <c r="K176" i="198"/>
  <c r="J176" i="198"/>
  <c r="I176" i="198"/>
  <c r="H176" i="198"/>
  <c r="G176" i="198"/>
  <c r="F176" i="198"/>
  <c r="E176" i="198"/>
  <c r="AB175" i="198"/>
  <c r="AA175" i="198"/>
  <c r="Z175" i="198"/>
  <c r="Y175" i="198"/>
  <c r="X175" i="198"/>
  <c r="W175" i="198"/>
  <c r="V175" i="198"/>
  <c r="U175" i="198"/>
  <c r="T175" i="198"/>
  <c r="S175" i="198"/>
  <c r="R175" i="198"/>
  <c r="Q175" i="198"/>
  <c r="P175" i="198"/>
  <c r="O175" i="198"/>
  <c r="N175" i="198"/>
  <c r="M175" i="198"/>
  <c r="L175" i="198"/>
  <c r="K175" i="198"/>
  <c r="J175" i="198"/>
  <c r="I175" i="198"/>
  <c r="H175" i="198"/>
  <c r="G175" i="198"/>
  <c r="F175" i="198"/>
  <c r="E175" i="198"/>
  <c r="AB167" i="198"/>
  <c r="AA167" i="198"/>
  <c r="Z167" i="198"/>
  <c r="Y167" i="198"/>
  <c r="X167" i="198"/>
  <c r="W167" i="198"/>
  <c r="V167" i="198"/>
  <c r="U167" i="198"/>
  <c r="T167" i="198"/>
  <c r="S167" i="198"/>
  <c r="R167" i="198"/>
  <c r="Q167" i="198"/>
  <c r="P167" i="198"/>
  <c r="O167" i="198"/>
  <c r="N167" i="198"/>
  <c r="M167" i="198"/>
  <c r="L167" i="198"/>
  <c r="K167" i="198"/>
  <c r="J167" i="198"/>
  <c r="I167" i="198"/>
  <c r="H167" i="198"/>
  <c r="G167" i="198"/>
  <c r="F167" i="198"/>
  <c r="E167" i="198"/>
  <c r="AB166" i="198"/>
  <c r="AB168" i="198" s="1"/>
  <c r="AB169" i="198" s="1"/>
  <c r="AB171" i="198" s="1"/>
  <c r="AB173" i="198" s="1"/>
  <c r="AB174" i="198" s="1"/>
  <c r="AA166" i="198"/>
  <c r="AA168" i="198" s="1"/>
  <c r="AA169" i="198" s="1"/>
  <c r="AA171" i="198" s="1"/>
  <c r="AA173" i="198" s="1"/>
  <c r="AA174" i="198" s="1"/>
  <c r="Z166" i="198"/>
  <c r="Z168" i="198" s="1"/>
  <c r="Z169" i="198" s="1"/>
  <c r="Z171" i="198" s="1"/>
  <c r="Z173" i="198" s="1"/>
  <c r="Z174" i="198" s="1"/>
  <c r="Y166" i="198"/>
  <c r="Y168" i="198" s="1"/>
  <c r="Y169" i="198" s="1"/>
  <c r="Y171" i="198" s="1"/>
  <c r="Y173" i="198" s="1"/>
  <c r="Y174" i="198" s="1"/>
  <c r="X166" i="198"/>
  <c r="X168" i="198" s="1"/>
  <c r="X169" i="198" s="1"/>
  <c r="X171" i="198" s="1"/>
  <c r="X173" i="198" s="1"/>
  <c r="X174" i="198" s="1"/>
  <c r="W166" i="198"/>
  <c r="W168" i="198" s="1"/>
  <c r="W169" i="198" s="1"/>
  <c r="W171" i="198" s="1"/>
  <c r="W173" i="198" s="1"/>
  <c r="W174" i="198" s="1"/>
  <c r="V166" i="198"/>
  <c r="V168" i="198" s="1"/>
  <c r="V169" i="198" s="1"/>
  <c r="V171" i="198" s="1"/>
  <c r="V173" i="198" s="1"/>
  <c r="V174" i="198" s="1"/>
  <c r="U166" i="198"/>
  <c r="U168" i="198" s="1"/>
  <c r="U169" i="198" s="1"/>
  <c r="U171" i="198" s="1"/>
  <c r="U173" i="198" s="1"/>
  <c r="U174" i="198" s="1"/>
  <c r="T166" i="198"/>
  <c r="T168" i="198" s="1"/>
  <c r="T169" i="198" s="1"/>
  <c r="T171" i="198" s="1"/>
  <c r="T173" i="198" s="1"/>
  <c r="T174" i="198" s="1"/>
  <c r="S166" i="198"/>
  <c r="S168" i="198" s="1"/>
  <c r="S169" i="198" s="1"/>
  <c r="S171" i="198" s="1"/>
  <c r="S173" i="198" s="1"/>
  <c r="S174" i="198" s="1"/>
  <c r="R166" i="198"/>
  <c r="R168" i="198" s="1"/>
  <c r="R169" i="198" s="1"/>
  <c r="R171" i="198" s="1"/>
  <c r="R173" i="198" s="1"/>
  <c r="R174" i="198" s="1"/>
  <c r="Q166" i="198"/>
  <c r="Q168" i="198" s="1"/>
  <c r="Q169" i="198" s="1"/>
  <c r="Q171" i="198" s="1"/>
  <c r="Q173" i="198" s="1"/>
  <c r="Q174" i="198" s="1"/>
  <c r="P166" i="198"/>
  <c r="P168" i="198" s="1"/>
  <c r="P169" i="198" s="1"/>
  <c r="P171" i="198" s="1"/>
  <c r="P173" i="198" s="1"/>
  <c r="P174" i="198" s="1"/>
  <c r="O166" i="198"/>
  <c r="O168" i="198" s="1"/>
  <c r="O169" i="198" s="1"/>
  <c r="O171" i="198" s="1"/>
  <c r="O173" i="198" s="1"/>
  <c r="O174" i="198" s="1"/>
  <c r="N166" i="198"/>
  <c r="N168" i="198" s="1"/>
  <c r="N169" i="198" s="1"/>
  <c r="N171" i="198" s="1"/>
  <c r="N173" i="198" s="1"/>
  <c r="N174" i="198" s="1"/>
  <c r="M166" i="198"/>
  <c r="M168" i="198" s="1"/>
  <c r="M169" i="198" s="1"/>
  <c r="M171" i="198" s="1"/>
  <c r="M173" i="198" s="1"/>
  <c r="M174" i="198" s="1"/>
  <c r="L166" i="198"/>
  <c r="L168" i="198" s="1"/>
  <c r="L169" i="198" s="1"/>
  <c r="L171" i="198" s="1"/>
  <c r="L173" i="198" s="1"/>
  <c r="L174" i="198" s="1"/>
  <c r="K166" i="198"/>
  <c r="K168" i="198" s="1"/>
  <c r="K169" i="198" s="1"/>
  <c r="K171" i="198" s="1"/>
  <c r="K173" i="198" s="1"/>
  <c r="K174" i="198" s="1"/>
  <c r="J166" i="198"/>
  <c r="J168" i="198" s="1"/>
  <c r="J169" i="198" s="1"/>
  <c r="J171" i="198" s="1"/>
  <c r="J173" i="198" s="1"/>
  <c r="J174" i="198" s="1"/>
  <c r="I166" i="198"/>
  <c r="I168" i="198" s="1"/>
  <c r="I169" i="198" s="1"/>
  <c r="I171" i="198" s="1"/>
  <c r="I173" i="198" s="1"/>
  <c r="I174" i="198" s="1"/>
  <c r="H166" i="198"/>
  <c r="H168" i="198" s="1"/>
  <c r="H169" i="198" s="1"/>
  <c r="H171" i="198" s="1"/>
  <c r="H173" i="198" s="1"/>
  <c r="H174" i="198" s="1"/>
  <c r="G166" i="198"/>
  <c r="G168" i="198" s="1"/>
  <c r="G169" i="198" s="1"/>
  <c r="G171" i="198" s="1"/>
  <c r="G173" i="198" s="1"/>
  <c r="G174" i="198" s="1"/>
  <c r="F166" i="198"/>
  <c r="F168" i="198" s="1"/>
  <c r="F169" i="198" s="1"/>
  <c r="F171" i="198" s="1"/>
  <c r="F173" i="198" s="1"/>
  <c r="F174" i="198" s="1"/>
  <c r="E166" i="198"/>
  <c r="E168" i="198" s="1"/>
  <c r="E169" i="198" s="1"/>
  <c r="E171" i="198" s="1"/>
  <c r="AB159" i="198"/>
  <c r="AA159" i="198"/>
  <c r="Z159" i="198"/>
  <c r="Y159" i="198"/>
  <c r="X159" i="198"/>
  <c r="W159" i="198"/>
  <c r="V159" i="198"/>
  <c r="U159" i="198"/>
  <c r="T159" i="198"/>
  <c r="S159" i="198"/>
  <c r="R159" i="198"/>
  <c r="Q159" i="198"/>
  <c r="P159" i="198"/>
  <c r="O159" i="198"/>
  <c r="N159" i="198"/>
  <c r="M159" i="198"/>
  <c r="L159" i="198"/>
  <c r="K159" i="198"/>
  <c r="J159" i="198"/>
  <c r="I159" i="198"/>
  <c r="H159" i="198"/>
  <c r="G159" i="198"/>
  <c r="F159" i="198"/>
  <c r="E159" i="198"/>
  <c r="AB156" i="198"/>
  <c r="AA156" i="198"/>
  <c r="Z156" i="198"/>
  <c r="Y156" i="198"/>
  <c r="X156" i="198"/>
  <c r="W156" i="198"/>
  <c r="V156" i="198"/>
  <c r="U156" i="198"/>
  <c r="T156" i="198"/>
  <c r="S156" i="198"/>
  <c r="R156" i="198"/>
  <c r="Q156" i="198"/>
  <c r="P156" i="198"/>
  <c r="O156" i="198"/>
  <c r="N156" i="198"/>
  <c r="M156" i="198"/>
  <c r="L156" i="198"/>
  <c r="K156" i="198"/>
  <c r="J156" i="198"/>
  <c r="I156" i="198"/>
  <c r="H156" i="198"/>
  <c r="G156" i="198"/>
  <c r="F156" i="198"/>
  <c r="E156" i="198"/>
  <c r="AB147" i="198"/>
  <c r="AA147" i="198"/>
  <c r="Z147" i="198"/>
  <c r="Y147" i="198"/>
  <c r="X147" i="198"/>
  <c r="W147" i="198"/>
  <c r="V147" i="198"/>
  <c r="U147" i="198"/>
  <c r="T147" i="198"/>
  <c r="S147" i="198"/>
  <c r="R147" i="198"/>
  <c r="Q147" i="198"/>
  <c r="P147" i="198"/>
  <c r="O147" i="198"/>
  <c r="N147" i="198"/>
  <c r="M147" i="198"/>
  <c r="L147" i="198"/>
  <c r="K147" i="198"/>
  <c r="J147" i="198"/>
  <c r="I147" i="198"/>
  <c r="H147" i="198"/>
  <c r="G147" i="198"/>
  <c r="F147" i="198"/>
  <c r="E147" i="198"/>
  <c r="AB146" i="198"/>
  <c r="AA146" i="198"/>
  <c r="Z146" i="198"/>
  <c r="Y146" i="198"/>
  <c r="X146" i="198"/>
  <c r="W146" i="198"/>
  <c r="V146" i="198"/>
  <c r="U146" i="198"/>
  <c r="T146" i="198"/>
  <c r="S146" i="198"/>
  <c r="R146" i="198"/>
  <c r="Q146" i="198"/>
  <c r="P146" i="198"/>
  <c r="O146" i="198"/>
  <c r="N146" i="198"/>
  <c r="M146" i="198"/>
  <c r="L146" i="198"/>
  <c r="K146" i="198"/>
  <c r="J146" i="198"/>
  <c r="I146" i="198"/>
  <c r="H146" i="198"/>
  <c r="G146" i="198"/>
  <c r="F146" i="198"/>
  <c r="E146" i="198"/>
  <c r="AB138" i="198"/>
  <c r="AA138" i="198"/>
  <c r="Z138" i="198"/>
  <c r="Y138" i="198"/>
  <c r="X138" i="198"/>
  <c r="W138" i="198"/>
  <c r="V138" i="198"/>
  <c r="U138" i="198"/>
  <c r="T138" i="198"/>
  <c r="S138" i="198"/>
  <c r="R138" i="198"/>
  <c r="Q138" i="198"/>
  <c r="P138" i="198"/>
  <c r="O138" i="198"/>
  <c r="N138" i="198"/>
  <c r="M138" i="198"/>
  <c r="L138" i="198"/>
  <c r="K138" i="198"/>
  <c r="J138" i="198"/>
  <c r="I138" i="198"/>
  <c r="H138" i="198"/>
  <c r="G138" i="198"/>
  <c r="F138" i="198"/>
  <c r="E138" i="198"/>
  <c r="AB137" i="198"/>
  <c r="AB139" i="198" s="1"/>
  <c r="AB140" i="198" s="1"/>
  <c r="AB142" i="198" s="1"/>
  <c r="AB144" i="198" s="1"/>
  <c r="AB145" i="198" s="1"/>
  <c r="AA137" i="198"/>
  <c r="AA139" i="198" s="1"/>
  <c r="AA140" i="198" s="1"/>
  <c r="AA142" i="198" s="1"/>
  <c r="AA144" i="198" s="1"/>
  <c r="AA145" i="198" s="1"/>
  <c r="Z137" i="198"/>
  <c r="Z139" i="198" s="1"/>
  <c r="Z140" i="198" s="1"/>
  <c r="Z142" i="198" s="1"/>
  <c r="Z144" i="198" s="1"/>
  <c r="Z145" i="198" s="1"/>
  <c r="Y137" i="198"/>
  <c r="Y139" i="198" s="1"/>
  <c r="Y140" i="198" s="1"/>
  <c r="Y142" i="198" s="1"/>
  <c r="Y144" i="198" s="1"/>
  <c r="Y145" i="198" s="1"/>
  <c r="X137" i="198"/>
  <c r="X139" i="198" s="1"/>
  <c r="X140" i="198" s="1"/>
  <c r="X142" i="198" s="1"/>
  <c r="X144" i="198" s="1"/>
  <c r="X145" i="198" s="1"/>
  <c r="W137" i="198"/>
  <c r="W139" i="198" s="1"/>
  <c r="W140" i="198" s="1"/>
  <c r="W142" i="198" s="1"/>
  <c r="W144" i="198" s="1"/>
  <c r="W145" i="198" s="1"/>
  <c r="V137" i="198"/>
  <c r="V139" i="198" s="1"/>
  <c r="V140" i="198" s="1"/>
  <c r="V142" i="198" s="1"/>
  <c r="V144" i="198" s="1"/>
  <c r="V145" i="198" s="1"/>
  <c r="U137" i="198"/>
  <c r="U139" i="198" s="1"/>
  <c r="U140" i="198" s="1"/>
  <c r="U142" i="198" s="1"/>
  <c r="U144" i="198" s="1"/>
  <c r="U145" i="198" s="1"/>
  <c r="T137" i="198"/>
  <c r="T139" i="198" s="1"/>
  <c r="T140" i="198" s="1"/>
  <c r="T142" i="198" s="1"/>
  <c r="T144" i="198" s="1"/>
  <c r="T145" i="198" s="1"/>
  <c r="S137" i="198"/>
  <c r="S139" i="198" s="1"/>
  <c r="S140" i="198" s="1"/>
  <c r="S142" i="198" s="1"/>
  <c r="S144" i="198" s="1"/>
  <c r="S145" i="198" s="1"/>
  <c r="R137" i="198"/>
  <c r="R139" i="198" s="1"/>
  <c r="R140" i="198" s="1"/>
  <c r="R142" i="198" s="1"/>
  <c r="R144" i="198" s="1"/>
  <c r="R145" i="198" s="1"/>
  <c r="Q137" i="198"/>
  <c r="Q139" i="198" s="1"/>
  <c r="Q140" i="198" s="1"/>
  <c r="Q142" i="198" s="1"/>
  <c r="Q144" i="198" s="1"/>
  <c r="Q145" i="198" s="1"/>
  <c r="P137" i="198"/>
  <c r="P139" i="198" s="1"/>
  <c r="P140" i="198" s="1"/>
  <c r="P142" i="198" s="1"/>
  <c r="P144" i="198" s="1"/>
  <c r="P145" i="198" s="1"/>
  <c r="O137" i="198"/>
  <c r="O139" i="198" s="1"/>
  <c r="O140" i="198" s="1"/>
  <c r="O142" i="198" s="1"/>
  <c r="O144" i="198" s="1"/>
  <c r="O145" i="198" s="1"/>
  <c r="N137" i="198"/>
  <c r="N139" i="198" s="1"/>
  <c r="N140" i="198" s="1"/>
  <c r="N142" i="198" s="1"/>
  <c r="N144" i="198" s="1"/>
  <c r="N145" i="198" s="1"/>
  <c r="M137" i="198"/>
  <c r="M139" i="198" s="1"/>
  <c r="M140" i="198" s="1"/>
  <c r="M142" i="198" s="1"/>
  <c r="M144" i="198" s="1"/>
  <c r="M145" i="198" s="1"/>
  <c r="L137" i="198"/>
  <c r="L139" i="198" s="1"/>
  <c r="L140" i="198" s="1"/>
  <c r="L142" i="198" s="1"/>
  <c r="L144" i="198" s="1"/>
  <c r="L145" i="198" s="1"/>
  <c r="K137" i="198"/>
  <c r="K139" i="198" s="1"/>
  <c r="K140" i="198" s="1"/>
  <c r="K142" i="198" s="1"/>
  <c r="K144" i="198" s="1"/>
  <c r="K145" i="198" s="1"/>
  <c r="J137" i="198"/>
  <c r="J139" i="198" s="1"/>
  <c r="J140" i="198" s="1"/>
  <c r="J142" i="198" s="1"/>
  <c r="J144" i="198" s="1"/>
  <c r="J145" i="198" s="1"/>
  <c r="I137" i="198"/>
  <c r="I139" i="198" s="1"/>
  <c r="I140" i="198" s="1"/>
  <c r="I142" i="198" s="1"/>
  <c r="I144" i="198" s="1"/>
  <c r="I145" i="198" s="1"/>
  <c r="H137" i="198"/>
  <c r="H139" i="198" s="1"/>
  <c r="H140" i="198" s="1"/>
  <c r="H142" i="198" s="1"/>
  <c r="H144" i="198" s="1"/>
  <c r="H145" i="198" s="1"/>
  <c r="G137" i="198"/>
  <c r="G139" i="198" s="1"/>
  <c r="G140" i="198" s="1"/>
  <c r="G142" i="198" s="1"/>
  <c r="G144" i="198" s="1"/>
  <c r="G145" i="198" s="1"/>
  <c r="F137" i="198"/>
  <c r="F139" i="198" s="1"/>
  <c r="F140" i="198" s="1"/>
  <c r="F142" i="198" s="1"/>
  <c r="F144" i="198" s="1"/>
  <c r="F145" i="198" s="1"/>
  <c r="E137" i="198"/>
  <c r="E139" i="198" s="1"/>
  <c r="E140" i="198" s="1"/>
  <c r="E142" i="198" s="1"/>
  <c r="AB130" i="198"/>
  <c r="AA130" i="198"/>
  <c r="Z130" i="198"/>
  <c r="Y130" i="198"/>
  <c r="X130" i="198"/>
  <c r="W130" i="198"/>
  <c r="V130" i="198"/>
  <c r="U130" i="198"/>
  <c r="T130" i="198"/>
  <c r="S130" i="198"/>
  <c r="R130" i="198"/>
  <c r="Q130" i="198"/>
  <c r="P130" i="198"/>
  <c r="O130" i="198"/>
  <c r="N130" i="198"/>
  <c r="M130" i="198"/>
  <c r="L130" i="198"/>
  <c r="K130" i="198"/>
  <c r="J130" i="198"/>
  <c r="I130" i="198"/>
  <c r="H130" i="198"/>
  <c r="G130" i="198"/>
  <c r="F130" i="198"/>
  <c r="E130" i="198"/>
  <c r="AB127" i="198"/>
  <c r="AA127" i="198"/>
  <c r="Z127" i="198"/>
  <c r="Y127" i="198"/>
  <c r="X127" i="198"/>
  <c r="W127" i="198"/>
  <c r="V127" i="198"/>
  <c r="U127" i="198"/>
  <c r="T127" i="198"/>
  <c r="S127" i="198"/>
  <c r="R127" i="198"/>
  <c r="Q127" i="198"/>
  <c r="P127" i="198"/>
  <c r="O127" i="198"/>
  <c r="N127" i="198"/>
  <c r="M127" i="198"/>
  <c r="L127" i="198"/>
  <c r="K127" i="198"/>
  <c r="J127" i="198"/>
  <c r="I127" i="198"/>
  <c r="H127" i="198"/>
  <c r="G127" i="198"/>
  <c r="F127" i="198"/>
  <c r="E127" i="198"/>
  <c r="AB60" i="198"/>
  <c r="AA60" i="198"/>
  <c r="Z60" i="198"/>
  <c r="Y60" i="198"/>
  <c r="X60" i="198"/>
  <c r="W60" i="198"/>
  <c r="V60" i="198"/>
  <c r="U60" i="198"/>
  <c r="T60" i="198"/>
  <c r="S60" i="198"/>
  <c r="R60" i="198"/>
  <c r="Q60" i="198"/>
  <c r="P60" i="198"/>
  <c r="O60" i="198"/>
  <c r="N60" i="198"/>
  <c r="M60" i="198"/>
  <c r="L60" i="198"/>
  <c r="K60" i="198"/>
  <c r="J60" i="198"/>
  <c r="I60" i="198"/>
  <c r="H60" i="198"/>
  <c r="G60" i="198"/>
  <c r="F60" i="198"/>
  <c r="E60" i="198"/>
  <c r="AB59" i="198"/>
  <c r="AA59" i="198"/>
  <c r="Z59" i="198"/>
  <c r="Y59" i="198"/>
  <c r="X59" i="198"/>
  <c r="W59" i="198"/>
  <c r="V59" i="198"/>
  <c r="U59" i="198"/>
  <c r="T59" i="198"/>
  <c r="S59" i="198"/>
  <c r="R59" i="198"/>
  <c r="Q59" i="198"/>
  <c r="P59" i="198"/>
  <c r="O59" i="198"/>
  <c r="N59" i="198"/>
  <c r="M59" i="198"/>
  <c r="L59" i="198"/>
  <c r="K59" i="198"/>
  <c r="J59" i="198"/>
  <c r="I59" i="198"/>
  <c r="H59" i="198"/>
  <c r="G59" i="198"/>
  <c r="F59" i="198"/>
  <c r="E59" i="198"/>
  <c r="AB51" i="198"/>
  <c r="AA51" i="198"/>
  <c r="Z51" i="198"/>
  <c r="Y51" i="198"/>
  <c r="X51" i="198"/>
  <c r="W51" i="198"/>
  <c r="V51" i="198"/>
  <c r="U51" i="198"/>
  <c r="T51" i="198"/>
  <c r="S51" i="198"/>
  <c r="R51" i="198"/>
  <c r="Q51" i="198"/>
  <c r="P51" i="198"/>
  <c r="O51" i="198"/>
  <c r="N51" i="198"/>
  <c r="M51" i="198"/>
  <c r="L51" i="198"/>
  <c r="K51" i="198"/>
  <c r="J51" i="198"/>
  <c r="I51" i="198"/>
  <c r="H51" i="198"/>
  <c r="G51" i="198"/>
  <c r="F51" i="198"/>
  <c r="E51" i="198"/>
  <c r="AB50" i="198"/>
  <c r="AB52" i="198" s="1"/>
  <c r="AB53" i="198" s="1"/>
  <c r="AB55" i="198" s="1"/>
  <c r="AB57" i="198" s="1"/>
  <c r="AB58" i="198" s="1"/>
  <c r="AA50" i="198"/>
  <c r="AA52" i="198" s="1"/>
  <c r="AA53" i="198" s="1"/>
  <c r="AA55" i="198" s="1"/>
  <c r="AA57" i="198" s="1"/>
  <c r="AA58" i="198" s="1"/>
  <c r="Z50" i="198"/>
  <c r="Z52" i="198" s="1"/>
  <c r="Z53" i="198" s="1"/>
  <c r="Z55" i="198" s="1"/>
  <c r="Z57" i="198" s="1"/>
  <c r="Z58" i="198" s="1"/>
  <c r="Y50" i="198"/>
  <c r="Y52" i="198" s="1"/>
  <c r="Y53" i="198" s="1"/>
  <c r="Y55" i="198" s="1"/>
  <c r="Y57" i="198" s="1"/>
  <c r="Y58" i="198" s="1"/>
  <c r="X50" i="198"/>
  <c r="X52" i="198" s="1"/>
  <c r="X53" i="198" s="1"/>
  <c r="X55" i="198" s="1"/>
  <c r="X57" i="198" s="1"/>
  <c r="X58" i="198" s="1"/>
  <c r="W50" i="198"/>
  <c r="W52" i="198" s="1"/>
  <c r="W53" i="198" s="1"/>
  <c r="W55" i="198" s="1"/>
  <c r="W57" i="198" s="1"/>
  <c r="W58" i="198" s="1"/>
  <c r="V50" i="198"/>
  <c r="V52" i="198" s="1"/>
  <c r="V53" i="198" s="1"/>
  <c r="V55" i="198" s="1"/>
  <c r="V57" i="198" s="1"/>
  <c r="V58" i="198" s="1"/>
  <c r="U50" i="198"/>
  <c r="U52" i="198" s="1"/>
  <c r="U53" i="198" s="1"/>
  <c r="U55" i="198" s="1"/>
  <c r="U57" i="198" s="1"/>
  <c r="U58" i="198" s="1"/>
  <c r="T50" i="198"/>
  <c r="T52" i="198" s="1"/>
  <c r="T53" i="198" s="1"/>
  <c r="T55" i="198" s="1"/>
  <c r="T57" i="198" s="1"/>
  <c r="T58" i="198" s="1"/>
  <c r="S50" i="198"/>
  <c r="S52" i="198" s="1"/>
  <c r="S53" i="198" s="1"/>
  <c r="S55" i="198" s="1"/>
  <c r="S57" i="198" s="1"/>
  <c r="S58" i="198" s="1"/>
  <c r="R50" i="198"/>
  <c r="R52" i="198" s="1"/>
  <c r="R53" i="198" s="1"/>
  <c r="R55" i="198" s="1"/>
  <c r="R57" i="198" s="1"/>
  <c r="R58" i="198" s="1"/>
  <c r="Q50" i="198"/>
  <c r="Q52" i="198" s="1"/>
  <c r="Q53" i="198" s="1"/>
  <c r="Q55" i="198" s="1"/>
  <c r="Q57" i="198" s="1"/>
  <c r="Q58" i="198" s="1"/>
  <c r="P50" i="198"/>
  <c r="P52" i="198" s="1"/>
  <c r="P53" i="198" s="1"/>
  <c r="P55" i="198" s="1"/>
  <c r="P57" i="198" s="1"/>
  <c r="P58" i="198" s="1"/>
  <c r="O50" i="198"/>
  <c r="O52" i="198" s="1"/>
  <c r="O53" i="198" s="1"/>
  <c r="O55" i="198" s="1"/>
  <c r="O57" i="198" s="1"/>
  <c r="O58" i="198" s="1"/>
  <c r="N50" i="198"/>
  <c r="N52" i="198" s="1"/>
  <c r="N53" i="198" s="1"/>
  <c r="N55" i="198" s="1"/>
  <c r="N57" i="198" s="1"/>
  <c r="N58" i="198" s="1"/>
  <c r="M50" i="198"/>
  <c r="M52" i="198" s="1"/>
  <c r="M53" i="198" s="1"/>
  <c r="M55" i="198" s="1"/>
  <c r="M57" i="198" s="1"/>
  <c r="M58" i="198" s="1"/>
  <c r="L50" i="198"/>
  <c r="L52" i="198" s="1"/>
  <c r="L53" i="198" s="1"/>
  <c r="L55" i="198" s="1"/>
  <c r="L57" i="198" s="1"/>
  <c r="L58" i="198" s="1"/>
  <c r="K50" i="198"/>
  <c r="K52" i="198" s="1"/>
  <c r="K53" i="198" s="1"/>
  <c r="K55" i="198" s="1"/>
  <c r="K57" i="198" s="1"/>
  <c r="K58" i="198" s="1"/>
  <c r="J50" i="198"/>
  <c r="J52" i="198" s="1"/>
  <c r="J53" i="198" s="1"/>
  <c r="J55" i="198" s="1"/>
  <c r="J57" i="198" s="1"/>
  <c r="J58" i="198" s="1"/>
  <c r="I50" i="198"/>
  <c r="I52" i="198" s="1"/>
  <c r="I53" i="198" s="1"/>
  <c r="I55" i="198" s="1"/>
  <c r="I57" i="198" s="1"/>
  <c r="I58" i="198" s="1"/>
  <c r="H50" i="198"/>
  <c r="H52" i="198" s="1"/>
  <c r="H53" i="198" s="1"/>
  <c r="H55" i="198" s="1"/>
  <c r="H57" i="198" s="1"/>
  <c r="H58" i="198" s="1"/>
  <c r="G50" i="198"/>
  <c r="G52" i="198" s="1"/>
  <c r="G53" i="198" s="1"/>
  <c r="G55" i="198" s="1"/>
  <c r="G57" i="198" s="1"/>
  <c r="G58" i="198" s="1"/>
  <c r="F50" i="198"/>
  <c r="F52" i="198" s="1"/>
  <c r="F53" i="198" s="1"/>
  <c r="F55" i="198" s="1"/>
  <c r="F57" i="198" s="1"/>
  <c r="F58" i="198" s="1"/>
  <c r="E50" i="198"/>
  <c r="E52" i="198" s="1"/>
  <c r="E53" i="198" s="1"/>
  <c r="E55" i="198" s="1"/>
  <c r="AB43" i="198"/>
  <c r="AA43" i="198"/>
  <c r="Z43" i="198"/>
  <c r="Y43" i="198"/>
  <c r="X43" i="198"/>
  <c r="W43" i="198"/>
  <c r="V43" i="198"/>
  <c r="U43" i="198"/>
  <c r="T43" i="198"/>
  <c r="S43" i="198"/>
  <c r="R43" i="198"/>
  <c r="Q43" i="198"/>
  <c r="P43" i="198"/>
  <c r="O43" i="198"/>
  <c r="N43" i="198"/>
  <c r="M43" i="198"/>
  <c r="L43" i="198"/>
  <c r="K43" i="198"/>
  <c r="J43" i="198"/>
  <c r="I43" i="198"/>
  <c r="H43" i="198"/>
  <c r="G43" i="198"/>
  <c r="F43" i="198"/>
  <c r="E43" i="198"/>
  <c r="AB40" i="198"/>
  <c r="AA40" i="198"/>
  <c r="Z40" i="198"/>
  <c r="Y40" i="198"/>
  <c r="X40" i="198"/>
  <c r="W40" i="198"/>
  <c r="V40" i="198"/>
  <c r="U40" i="198"/>
  <c r="T40" i="198"/>
  <c r="S40" i="198"/>
  <c r="R40" i="198"/>
  <c r="Q40" i="198"/>
  <c r="P40" i="198"/>
  <c r="O40" i="198"/>
  <c r="N40" i="198"/>
  <c r="M40" i="198"/>
  <c r="L40" i="198"/>
  <c r="K40" i="198"/>
  <c r="J40" i="198"/>
  <c r="I40" i="198"/>
  <c r="H40" i="198"/>
  <c r="G40" i="198"/>
  <c r="F40" i="198"/>
  <c r="E40" i="198"/>
  <c r="W175" i="197"/>
  <c r="X175" i="197"/>
  <c r="Y175" i="197"/>
  <c r="Z175" i="197"/>
  <c r="AA175" i="197"/>
  <c r="AB175" i="197"/>
  <c r="W176" i="197"/>
  <c r="X176" i="197"/>
  <c r="Y176" i="197"/>
  <c r="Z176" i="197"/>
  <c r="AA176" i="197"/>
  <c r="AB176" i="197"/>
  <c r="W156" i="197"/>
  <c r="X156" i="197"/>
  <c r="Y156" i="197"/>
  <c r="Z156" i="197"/>
  <c r="AA156" i="197"/>
  <c r="AB156" i="197"/>
  <c r="W159" i="197"/>
  <c r="X159" i="197"/>
  <c r="Y159" i="197"/>
  <c r="Z159" i="197"/>
  <c r="AA159" i="197"/>
  <c r="AB159" i="197"/>
  <c r="W166" i="197"/>
  <c r="X166" i="197"/>
  <c r="Y166" i="197"/>
  <c r="Z166" i="197"/>
  <c r="AA166" i="197"/>
  <c r="AB166" i="197"/>
  <c r="W167" i="197"/>
  <c r="X167" i="197"/>
  <c r="Y167" i="197"/>
  <c r="Z167" i="197"/>
  <c r="AA167" i="197"/>
  <c r="AB167" i="197"/>
  <c r="W168" i="197"/>
  <c r="X168" i="197"/>
  <c r="Y168" i="197"/>
  <c r="Z168" i="197"/>
  <c r="AA168" i="197"/>
  <c r="AB168" i="197"/>
  <c r="W169" i="197"/>
  <c r="X169" i="197"/>
  <c r="X171" i="197" s="1"/>
  <c r="X173" i="197" s="1"/>
  <c r="X174" i="197" s="1"/>
  <c r="Y169" i="197"/>
  <c r="Y171" i="197" s="1"/>
  <c r="Y173" i="197" s="1"/>
  <c r="Y174" i="197" s="1"/>
  <c r="Z169" i="197"/>
  <c r="Z171" i="197" s="1"/>
  <c r="Z173" i="197" s="1"/>
  <c r="Z174" i="197" s="1"/>
  <c r="AA169" i="197"/>
  <c r="AB169" i="197"/>
  <c r="AB171" i="197" s="1"/>
  <c r="AB173" i="197" s="1"/>
  <c r="AB174" i="197" s="1"/>
  <c r="W171" i="197"/>
  <c r="W173" i="197" s="1"/>
  <c r="W174" i="197" s="1"/>
  <c r="AA171" i="197"/>
  <c r="AA173" i="197" s="1"/>
  <c r="AA174" i="197" s="1"/>
  <c r="J175" i="197"/>
  <c r="J176" i="197"/>
  <c r="J156" i="197"/>
  <c r="J159" i="197"/>
  <c r="J166" i="197"/>
  <c r="J168" i="197" s="1"/>
  <c r="J169" i="197" s="1"/>
  <c r="J171" i="197" s="1"/>
  <c r="J173" i="197" s="1"/>
  <c r="J174" i="197" s="1"/>
  <c r="J167" i="197"/>
  <c r="E114" i="201" l="1"/>
  <c r="E115" i="201"/>
  <c r="E116" i="201" s="1"/>
  <c r="E27" i="201"/>
  <c r="E28" i="201"/>
  <c r="E29" i="201" s="1"/>
  <c r="E172" i="200"/>
  <c r="E173" i="200"/>
  <c r="E174" i="200" s="1"/>
  <c r="E56" i="200"/>
  <c r="E57" i="200"/>
  <c r="E58" i="200" s="1"/>
  <c r="E27" i="200"/>
  <c r="E28" i="200"/>
  <c r="E29" i="200" s="1"/>
  <c r="E172" i="199"/>
  <c r="E173" i="199"/>
  <c r="E174" i="199" s="1"/>
  <c r="E143" i="199"/>
  <c r="E144" i="199"/>
  <c r="E145" i="199" s="1"/>
  <c r="E56" i="199"/>
  <c r="E57" i="199"/>
  <c r="E58" i="199" s="1"/>
  <c r="E172" i="198"/>
  <c r="E173" i="198"/>
  <c r="E174" i="198" s="1"/>
  <c r="E143" i="198"/>
  <c r="E144" i="198"/>
  <c r="E145" i="198" s="1"/>
  <c r="E56" i="198"/>
  <c r="E57" i="198"/>
  <c r="E58" i="198" s="1"/>
  <c r="W117" i="196"/>
  <c r="X117" i="196"/>
  <c r="Y117" i="196"/>
  <c r="Z117" i="196"/>
  <c r="AA117" i="196"/>
  <c r="AB117" i="196"/>
  <c r="W118" i="196"/>
  <c r="X118" i="196"/>
  <c r="Y118" i="196"/>
  <c r="Z118" i="196"/>
  <c r="AA118" i="196"/>
  <c r="AB118" i="196"/>
  <c r="W98" i="196"/>
  <c r="X98" i="196"/>
  <c r="Y98" i="196"/>
  <c r="Z98" i="196"/>
  <c r="AA98" i="196"/>
  <c r="AB98" i="196"/>
  <c r="W101" i="196"/>
  <c r="X101" i="196"/>
  <c r="Y101" i="196"/>
  <c r="Z101" i="196"/>
  <c r="AA101" i="196"/>
  <c r="AB101" i="196"/>
  <c r="W108" i="196"/>
  <c r="X108" i="196"/>
  <c r="Y108" i="196"/>
  <c r="Z108" i="196"/>
  <c r="AA108" i="196"/>
  <c r="AB108" i="196"/>
  <c r="W109" i="196"/>
  <c r="X109" i="196"/>
  <c r="Y109" i="196"/>
  <c r="Z109" i="196"/>
  <c r="AA109" i="196"/>
  <c r="AB109" i="196"/>
  <c r="W110" i="196"/>
  <c r="X110" i="196"/>
  <c r="Y110" i="196"/>
  <c r="Z110" i="196"/>
  <c r="AA110" i="196"/>
  <c r="AB110" i="196"/>
  <c r="W111" i="196"/>
  <c r="X111" i="196"/>
  <c r="Y111" i="196"/>
  <c r="Z111" i="196"/>
  <c r="AA111" i="196"/>
  <c r="AA113" i="196" s="1"/>
  <c r="AA115" i="196" s="1"/>
  <c r="AA116" i="196" s="1"/>
  <c r="AB111" i="196"/>
  <c r="AB113" i="196" s="1"/>
  <c r="AB115" i="196" s="1"/>
  <c r="AB116" i="196" s="1"/>
  <c r="W113" i="196"/>
  <c r="W115" i="196" s="1"/>
  <c r="W116" i="196" s="1"/>
  <c r="X113" i="196"/>
  <c r="X115" i="196" s="1"/>
  <c r="X116" i="196" s="1"/>
  <c r="Y113" i="196"/>
  <c r="Y115" i="196" s="1"/>
  <c r="Y116" i="196" s="1"/>
  <c r="Z113" i="196"/>
  <c r="Z115" i="196" s="1"/>
  <c r="Z116" i="196" s="1"/>
  <c r="AB30" i="196"/>
  <c r="AB31" i="196"/>
  <c r="AB11" i="196"/>
  <c r="AB14" i="196"/>
  <c r="AB21" i="196"/>
  <c r="AB22" i="196"/>
  <c r="AB23" i="196"/>
  <c r="AB24" i="196"/>
  <c r="AB26" i="196" s="1"/>
  <c r="AB28" i="196" s="1"/>
  <c r="AB29" i="196" s="1"/>
  <c r="AB113" i="195" l="1"/>
  <c r="X30" i="195"/>
  <c r="Y30" i="195"/>
  <c r="Z30" i="195"/>
  <c r="X31" i="195"/>
  <c r="Y31" i="195"/>
  <c r="Z31" i="195"/>
  <c r="X11" i="195"/>
  <c r="Y11" i="195"/>
  <c r="Z11" i="195"/>
  <c r="X14" i="195"/>
  <c r="Y14" i="195"/>
  <c r="Z14" i="195"/>
  <c r="X21" i="195"/>
  <c r="X23" i="195" s="1"/>
  <c r="X24" i="195" s="1"/>
  <c r="X26" i="195" s="1"/>
  <c r="X28" i="195" s="1"/>
  <c r="X29" i="195" s="1"/>
  <c r="Y21" i="195"/>
  <c r="Y23" i="195" s="1"/>
  <c r="Y24" i="195" s="1"/>
  <c r="Y26" i="195" s="1"/>
  <c r="Y28" i="195" s="1"/>
  <c r="Y29" i="195" s="1"/>
  <c r="Z21" i="195"/>
  <c r="X22" i="195"/>
  <c r="Y22" i="195"/>
  <c r="Z22" i="195"/>
  <c r="Z23" i="195"/>
  <c r="Z24" i="195" s="1"/>
  <c r="Z26" i="195" s="1"/>
  <c r="Z28" i="195" s="1"/>
  <c r="Z29" i="195" s="1"/>
  <c r="E30" i="195"/>
  <c r="E31" i="195"/>
  <c r="G28" i="195"/>
  <c r="G29" i="195" s="1"/>
  <c r="F30" i="195"/>
  <c r="G30" i="195"/>
  <c r="H30" i="195"/>
  <c r="F31" i="195"/>
  <c r="G31" i="195"/>
  <c r="H31" i="195"/>
  <c r="E11" i="195"/>
  <c r="F11" i="195"/>
  <c r="G11" i="195"/>
  <c r="H11" i="195"/>
  <c r="E14" i="195"/>
  <c r="F14" i="195"/>
  <c r="G14" i="195"/>
  <c r="H14" i="195"/>
  <c r="E21" i="195"/>
  <c r="F21" i="195"/>
  <c r="G21" i="195"/>
  <c r="G23" i="195" s="1"/>
  <c r="G24" i="195" s="1"/>
  <c r="G26" i="195" s="1"/>
  <c r="H21" i="195"/>
  <c r="H23" i="195" s="1"/>
  <c r="H24" i="195" s="1"/>
  <c r="H26" i="195" s="1"/>
  <c r="H28" i="195" s="1"/>
  <c r="H29" i="195" s="1"/>
  <c r="E22" i="195"/>
  <c r="F22" i="195"/>
  <c r="G22" i="195"/>
  <c r="H22" i="195"/>
  <c r="E23" i="195"/>
  <c r="E24" i="195" s="1"/>
  <c r="E26" i="195" s="1"/>
  <c r="E28" i="195" s="1"/>
  <c r="E29" i="195" s="1"/>
  <c r="F23" i="195"/>
  <c r="F24" i="195" s="1"/>
  <c r="F26" i="195" s="1"/>
  <c r="F28" i="195" s="1"/>
  <c r="F29" i="195" s="1"/>
  <c r="DX19" i="52"/>
  <c r="AA101" i="194" l="1"/>
  <c r="Z101" i="194"/>
  <c r="Y101" i="194"/>
  <c r="X101" i="194"/>
  <c r="W101" i="194"/>
  <c r="V101" i="194"/>
  <c r="U101" i="194"/>
  <c r="T101" i="194"/>
  <c r="S101" i="194"/>
  <c r="R101" i="194"/>
  <c r="Q101" i="194"/>
  <c r="P101" i="194"/>
  <c r="O101" i="194"/>
  <c r="N101" i="194"/>
  <c r="M101" i="194"/>
  <c r="L101" i="194"/>
  <c r="K101" i="194"/>
  <c r="J101" i="194"/>
  <c r="I101" i="194"/>
  <c r="H101" i="194"/>
  <c r="G101" i="194"/>
  <c r="F101" i="194"/>
  <c r="E101" i="194"/>
  <c r="AA98" i="194"/>
  <c r="Z98" i="194"/>
  <c r="Y98" i="194"/>
  <c r="X98" i="194"/>
  <c r="W98" i="194"/>
  <c r="V98" i="194"/>
  <c r="U98" i="194"/>
  <c r="T98" i="194"/>
  <c r="S98" i="194"/>
  <c r="R98" i="194"/>
  <c r="Q98" i="194"/>
  <c r="P98" i="194"/>
  <c r="O98" i="194"/>
  <c r="N98" i="194"/>
  <c r="M98" i="194"/>
  <c r="L98" i="194"/>
  <c r="K98" i="194"/>
  <c r="J98" i="194"/>
  <c r="I98" i="194"/>
  <c r="H98" i="194"/>
  <c r="G98" i="194"/>
  <c r="F98" i="194"/>
  <c r="E98" i="194"/>
  <c r="AB30" i="194"/>
  <c r="AB31" i="194"/>
  <c r="AB26" i="194"/>
  <c r="AB28" i="194" s="1"/>
  <c r="AB29" i="194" s="1"/>
  <c r="AB21" i="194"/>
  <c r="AB22" i="194"/>
  <c r="AB23" i="194"/>
  <c r="AB24" i="194"/>
  <c r="AB14" i="194"/>
  <c r="AB11" i="194"/>
  <c r="E111" i="193"/>
  <c r="F111" i="193"/>
  <c r="G173" i="192" l="1"/>
  <c r="H173" i="192"/>
  <c r="I173" i="192"/>
  <c r="J173" i="192"/>
  <c r="K173" i="192"/>
  <c r="K174" i="192" s="1"/>
  <c r="L173" i="192"/>
  <c r="L174" i="192" s="1"/>
  <c r="M173" i="192"/>
  <c r="N173" i="192"/>
  <c r="O173" i="192"/>
  <c r="P173" i="192"/>
  <c r="Q173" i="192"/>
  <c r="Q174" i="192" s="1"/>
  <c r="R173" i="192"/>
  <c r="R174" i="192" s="1"/>
  <c r="S173" i="192"/>
  <c r="T173" i="192"/>
  <c r="U173" i="192"/>
  <c r="V173" i="192"/>
  <c r="W173" i="192"/>
  <c r="W174" i="192" s="1"/>
  <c r="X173" i="192"/>
  <c r="X174" i="192" s="1"/>
  <c r="Y173" i="192"/>
  <c r="Z173" i="192"/>
  <c r="AA173" i="192"/>
  <c r="AB173" i="192"/>
  <c r="G174" i="192"/>
  <c r="H174" i="192"/>
  <c r="I174" i="192"/>
  <c r="J174" i="192"/>
  <c r="M174" i="192"/>
  <c r="N174" i="192"/>
  <c r="O174" i="192"/>
  <c r="P174" i="192"/>
  <c r="S174" i="192"/>
  <c r="T174" i="192"/>
  <c r="U174" i="192"/>
  <c r="V174" i="192"/>
  <c r="Y174" i="192"/>
  <c r="Z174" i="192"/>
  <c r="AA174" i="192"/>
  <c r="AB174" i="192"/>
  <c r="G175" i="192"/>
  <c r="H175" i="192"/>
  <c r="I175" i="192"/>
  <c r="J175" i="192"/>
  <c r="K175" i="192"/>
  <c r="L175" i="192"/>
  <c r="M175" i="192"/>
  <c r="N175" i="192"/>
  <c r="O175" i="192"/>
  <c r="P175" i="192"/>
  <c r="Q175" i="192"/>
  <c r="R175" i="192"/>
  <c r="S175" i="192"/>
  <c r="T175" i="192"/>
  <c r="U175" i="192"/>
  <c r="V175" i="192"/>
  <c r="W175" i="192"/>
  <c r="X175" i="192"/>
  <c r="Y175" i="192"/>
  <c r="Z175" i="192"/>
  <c r="AA175" i="192"/>
  <c r="AB175" i="192"/>
  <c r="G176" i="192"/>
  <c r="H176" i="192"/>
  <c r="I176" i="192"/>
  <c r="J176" i="192"/>
  <c r="K176" i="192"/>
  <c r="L176" i="192"/>
  <c r="M176" i="192"/>
  <c r="N176" i="192"/>
  <c r="O176" i="192"/>
  <c r="P176" i="192"/>
  <c r="Q176" i="192"/>
  <c r="R176" i="192"/>
  <c r="S176" i="192"/>
  <c r="T176" i="192"/>
  <c r="U176" i="192"/>
  <c r="V176" i="192"/>
  <c r="W176" i="192"/>
  <c r="X176" i="192"/>
  <c r="Y176" i="192"/>
  <c r="Z176" i="192"/>
  <c r="AA176" i="192"/>
  <c r="AB176" i="192"/>
  <c r="E173" i="192"/>
  <c r="E174" i="192" s="1"/>
  <c r="E175" i="192"/>
  <c r="E176" i="192"/>
  <c r="G156" i="192"/>
  <c r="H156" i="192"/>
  <c r="I156" i="192"/>
  <c r="J156" i="192"/>
  <c r="K156" i="192"/>
  <c r="L156" i="192"/>
  <c r="M156" i="192"/>
  <c r="N156" i="192"/>
  <c r="O156" i="192"/>
  <c r="P156" i="192"/>
  <c r="Q156" i="192"/>
  <c r="R156" i="192"/>
  <c r="S156" i="192"/>
  <c r="T156" i="192"/>
  <c r="U156" i="192"/>
  <c r="V156" i="192"/>
  <c r="W156" i="192"/>
  <c r="X156" i="192"/>
  <c r="Y156" i="192"/>
  <c r="Z156" i="192"/>
  <c r="AA156" i="192"/>
  <c r="AB156" i="192"/>
  <c r="G159" i="192"/>
  <c r="H159" i="192"/>
  <c r="I159" i="192"/>
  <c r="J159" i="192"/>
  <c r="K159" i="192"/>
  <c r="L159" i="192"/>
  <c r="M159" i="192"/>
  <c r="N159" i="192"/>
  <c r="O159" i="192"/>
  <c r="P159" i="192"/>
  <c r="Q159" i="192"/>
  <c r="R159" i="192"/>
  <c r="S159" i="192"/>
  <c r="T159" i="192"/>
  <c r="U159" i="192"/>
  <c r="V159" i="192"/>
  <c r="W159" i="192"/>
  <c r="X159" i="192"/>
  <c r="Y159" i="192"/>
  <c r="Z159" i="192"/>
  <c r="AA159" i="192"/>
  <c r="AB159" i="192"/>
  <c r="G166" i="192"/>
  <c r="H166" i="192"/>
  <c r="I166" i="192"/>
  <c r="I168" i="192" s="1"/>
  <c r="I169" i="192" s="1"/>
  <c r="I171" i="192" s="1"/>
  <c r="J166" i="192"/>
  <c r="K166" i="192"/>
  <c r="L166" i="192"/>
  <c r="M166" i="192"/>
  <c r="N166" i="192"/>
  <c r="O166" i="192"/>
  <c r="O168" i="192" s="1"/>
  <c r="O169" i="192" s="1"/>
  <c r="O171" i="192" s="1"/>
  <c r="P166" i="192"/>
  <c r="Q166" i="192"/>
  <c r="R166" i="192"/>
  <c r="S166" i="192"/>
  <c r="T166" i="192"/>
  <c r="U166" i="192"/>
  <c r="U168" i="192" s="1"/>
  <c r="U169" i="192" s="1"/>
  <c r="U171" i="192" s="1"/>
  <c r="V166" i="192"/>
  <c r="W166" i="192"/>
  <c r="X166" i="192"/>
  <c r="Y166" i="192"/>
  <c r="Z166" i="192"/>
  <c r="AA166" i="192"/>
  <c r="AA168" i="192" s="1"/>
  <c r="AA169" i="192" s="1"/>
  <c r="AA171" i="192" s="1"/>
  <c r="AB166" i="192"/>
  <c r="G167" i="192"/>
  <c r="H167" i="192"/>
  <c r="I167" i="192"/>
  <c r="J167" i="192"/>
  <c r="K167" i="192"/>
  <c r="L167" i="192"/>
  <c r="M167" i="192"/>
  <c r="N167" i="192"/>
  <c r="O167" i="192"/>
  <c r="P167" i="192"/>
  <c r="Q167" i="192"/>
  <c r="R167" i="192"/>
  <c r="S167" i="192"/>
  <c r="T167" i="192"/>
  <c r="U167" i="192"/>
  <c r="V167" i="192"/>
  <c r="W167" i="192"/>
  <c r="X167" i="192"/>
  <c r="Y167" i="192"/>
  <c r="Z167" i="192"/>
  <c r="AA167" i="192"/>
  <c r="AB167" i="192"/>
  <c r="G168" i="192"/>
  <c r="G169" i="192" s="1"/>
  <c r="G171" i="192" s="1"/>
  <c r="H168" i="192"/>
  <c r="J168" i="192"/>
  <c r="K168" i="192"/>
  <c r="L168" i="192"/>
  <c r="M168" i="192"/>
  <c r="M169" i="192" s="1"/>
  <c r="M171" i="192" s="1"/>
  <c r="N168" i="192"/>
  <c r="P168" i="192"/>
  <c r="Q168" i="192"/>
  <c r="R168" i="192"/>
  <c r="S168" i="192"/>
  <c r="S169" i="192" s="1"/>
  <c r="S171" i="192" s="1"/>
  <c r="T168" i="192"/>
  <c r="V168" i="192"/>
  <c r="W168" i="192"/>
  <c r="X168" i="192"/>
  <c r="Y168" i="192"/>
  <c r="Y169" i="192" s="1"/>
  <c r="Y171" i="192" s="1"/>
  <c r="Z168" i="192"/>
  <c r="AB168" i="192"/>
  <c r="H169" i="192"/>
  <c r="J169" i="192"/>
  <c r="K169" i="192"/>
  <c r="L169" i="192"/>
  <c r="N169" i="192"/>
  <c r="P169" i="192"/>
  <c r="Q169" i="192"/>
  <c r="R169" i="192"/>
  <c r="T169" i="192"/>
  <c r="V169" i="192"/>
  <c r="W169" i="192"/>
  <c r="X169" i="192"/>
  <c r="Z169" i="192"/>
  <c r="AB169" i="192"/>
  <c r="H171" i="192"/>
  <c r="J171" i="192"/>
  <c r="K171" i="192"/>
  <c r="L171" i="192"/>
  <c r="N171" i="192"/>
  <c r="P171" i="192"/>
  <c r="Q171" i="192"/>
  <c r="R171" i="192"/>
  <c r="T171" i="192"/>
  <c r="V171" i="192"/>
  <c r="W171" i="192"/>
  <c r="X171" i="192"/>
  <c r="Z171" i="192"/>
  <c r="AB171" i="192"/>
  <c r="E156" i="192"/>
  <c r="E159" i="192"/>
  <c r="E166" i="192"/>
  <c r="E167" i="192"/>
  <c r="E168" i="192"/>
  <c r="E169" i="192" s="1"/>
  <c r="E171" i="192" s="1"/>
  <c r="DS16" i="52"/>
  <c r="DS17" i="52"/>
  <c r="H28" i="192" l="1"/>
  <c r="H29" i="192" s="1"/>
  <c r="E30" i="192"/>
  <c r="F30" i="192"/>
  <c r="G30" i="192"/>
  <c r="H30" i="192"/>
  <c r="E31" i="192"/>
  <c r="F31" i="192"/>
  <c r="G31" i="192"/>
  <c r="H31" i="192"/>
  <c r="E21" i="192"/>
  <c r="F21" i="192"/>
  <c r="G21" i="192"/>
  <c r="H21" i="192"/>
  <c r="E22" i="192"/>
  <c r="F22" i="192"/>
  <c r="G22" i="192"/>
  <c r="H22" i="192"/>
  <c r="E23" i="192"/>
  <c r="E24" i="192" s="1"/>
  <c r="E26" i="192" s="1"/>
  <c r="E28" i="192" s="1"/>
  <c r="E29" i="192" s="1"/>
  <c r="F23" i="192"/>
  <c r="F24" i="192" s="1"/>
  <c r="F26" i="192" s="1"/>
  <c r="F28" i="192" s="1"/>
  <c r="F29" i="192" s="1"/>
  <c r="G23" i="192"/>
  <c r="G24" i="192" s="1"/>
  <c r="G26" i="192" s="1"/>
  <c r="G28" i="192" s="1"/>
  <c r="G29" i="192" s="1"/>
  <c r="H23" i="192"/>
  <c r="H24" i="192" s="1"/>
  <c r="H26" i="192" s="1"/>
  <c r="U176" i="191" l="1"/>
  <c r="T176" i="191"/>
  <c r="S176" i="191"/>
  <c r="R176" i="191"/>
  <c r="Q176" i="191"/>
  <c r="P176" i="191"/>
  <c r="O176" i="191"/>
  <c r="N176" i="191"/>
  <c r="M176" i="191"/>
  <c r="L176" i="191"/>
  <c r="K176" i="191"/>
  <c r="J176" i="191"/>
  <c r="I176" i="191"/>
  <c r="H176" i="191"/>
  <c r="G176" i="191"/>
  <c r="F176" i="191"/>
  <c r="E176" i="191"/>
  <c r="U175" i="191"/>
  <c r="T175" i="191"/>
  <c r="S175" i="191"/>
  <c r="R175" i="191"/>
  <c r="Q175" i="191"/>
  <c r="P175" i="191"/>
  <c r="O175" i="191"/>
  <c r="N175" i="191"/>
  <c r="M175" i="191"/>
  <c r="L175" i="191"/>
  <c r="K175" i="191"/>
  <c r="J175" i="191"/>
  <c r="I175" i="191"/>
  <c r="H175" i="191"/>
  <c r="G175" i="191"/>
  <c r="F175" i="191"/>
  <c r="E175" i="191"/>
  <c r="U167" i="191"/>
  <c r="T167" i="191"/>
  <c r="S167" i="191"/>
  <c r="R167" i="191"/>
  <c r="Q167" i="191"/>
  <c r="P167" i="191"/>
  <c r="O167" i="191"/>
  <c r="N167" i="191"/>
  <c r="M167" i="191"/>
  <c r="L167" i="191"/>
  <c r="K167" i="191"/>
  <c r="J167" i="191"/>
  <c r="I167" i="191"/>
  <c r="H167" i="191"/>
  <c r="G167" i="191"/>
  <c r="F167" i="191"/>
  <c r="E167" i="191"/>
  <c r="U166" i="191"/>
  <c r="U168" i="191" s="1"/>
  <c r="U169" i="191" s="1"/>
  <c r="U171" i="191" s="1"/>
  <c r="U173" i="191" s="1"/>
  <c r="U174" i="191" s="1"/>
  <c r="T166" i="191"/>
  <c r="T168" i="191" s="1"/>
  <c r="T169" i="191" s="1"/>
  <c r="T171" i="191" s="1"/>
  <c r="T173" i="191" s="1"/>
  <c r="T174" i="191" s="1"/>
  <c r="S166" i="191"/>
  <c r="S168" i="191" s="1"/>
  <c r="S169" i="191" s="1"/>
  <c r="S171" i="191" s="1"/>
  <c r="S173" i="191" s="1"/>
  <c r="S174" i="191" s="1"/>
  <c r="R166" i="191"/>
  <c r="R168" i="191" s="1"/>
  <c r="R169" i="191" s="1"/>
  <c r="R171" i="191" s="1"/>
  <c r="R173" i="191" s="1"/>
  <c r="R174" i="191" s="1"/>
  <c r="Q166" i="191"/>
  <c r="Q168" i="191" s="1"/>
  <c r="Q169" i="191" s="1"/>
  <c r="Q171" i="191" s="1"/>
  <c r="Q173" i="191" s="1"/>
  <c r="Q174" i="191" s="1"/>
  <c r="P166" i="191"/>
  <c r="P168" i="191" s="1"/>
  <c r="P169" i="191" s="1"/>
  <c r="P171" i="191" s="1"/>
  <c r="P173" i="191" s="1"/>
  <c r="P174" i="191" s="1"/>
  <c r="O166" i="191"/>
  <c r="O168" i="191" s="1"/>
  <c r="O169" i="191" s="1"/>
  <c r="O171" i="191" s="1"/>
  <c r="O173" i="191" s="1"/>
  <c r="O174" i="191" s="1"/>
  <c r="N166" i="191"/>
  <c r="N168" i="191" s="1"/>
  <c r="N169" i="191" s="1"/>
  <c r="N171" i="191" s="1"/>
  <c r="N173" i="191" s="1"/>
  <c r="N174" i="191" s="1"/>
  <c r="M166" i="191"/>
  <c r="M168" i="191" s="1"/>
  <c r="M169" i="191" s="1"/>
  <c r="M171" i="191" s="1"/>
  <c r="M173" i="191" s="1"/>
  <c r="M174" i="191" s="1"/>
  <c r="L166" i="191"/>
  <c r="L168" i="191" s="1"/>
  <c r="L169" i="191" s="1"/>
  <c r="L171" i="191" s="1"/>
  <c r="L173" i="191" s="1"/>
  <c r="L174" i="191" s="1"/>
  <c r="K166" i="191"/>
  <c r="K168" i="191" s="1"/>
  <c r="K169" i="191" s="1"/>
  <c r="K171" i="191" s="1"/>
  <c r="K173" i="191" s="1"/>
  <c r="K174" i="191" s="1"/>
  <c r="J166" i="191"/>
  <c r="J168" i="191" s="1"/>
  <c r="J169" i="191" s="1"/>
  <c r="J171" i="191" s="1"/>
  <c r="J173" i="191" s="1"/>
  <c r="J174" i="191" s="1"/>
  <c r="I166" i="191"/>
  <c r="I168" i="191" s="1"/>
  <c r="I169" i="191" s="1"/>
  <c r="I171" i="191" s="1"/>
  <c r="I173" i="191" s="1"/>
  <c r="I174" i="191" s="1"/>
  <c r="H166" i="191"/>
  <c r="H168" i="191" s="1"/>
  <c r="H169" i="191" s="1"/>
  <c r="H171" i="191" s="1"/>
  <c r="H173" i="191" s="1"/>
  <c r="H174" i="191" s="1"/>
  <c r="G166" i="191"/>
  <c r="G168" i="191" s="1"/>
  <c r="G169" i="191" s="1"/>
  <c r="G171" i="191" s="1"/>
  <c r="G173" i="191" s="1"/>
  <c r="G174" i="191" s="1"/>
  <c r="F166" i="191"/>
  <c r="F168" i="191" s="1"/>
  <c r="F169" i="191" s="1"/>
  <c r="F171" i="191" s="1"/>
  <c r="F173" i="191" s="1"/>
  <c r="F174" i="191" s="1"/>
  <c r="E166" i="191"/>
  <c r="E168" i="191" s="1"/>
  <c r="E169" i="191" s="1"/>
  <c r="E171" i="191" s="1"/>
  <c r="U159" i="191"/>
  <c r="T159" i="191"/>
  <c r="S159" i="191"/>
  <c r="R159" i="191"/>
  <c r="Q159" i="191"/>
  <c r="P159" i="191"/>
  <c r="O159" i="191"/>
  <c r="N159" i="191"/>
  <c r="M159" i="191"/>
  <c r="L159" i="191"/>
  <c r="K159" i="191"/>
  <c r="J159" i="191"/>
  <c r="I159" i="191"/>
  <c r="H159" i="191"/>
  <c r="G159" i="191"/>
  <c r="F159" i="191"/>
  <c r="E159" i="191"/>
  <c r="U156" i="191"/>
  <c r="T156" i="191"/>
  <c r="S156" i="191"/>
  <c r="R156" i="191"/>
  <c r="Q156" i="191"/>
  <c r="P156" i="191"/>
  <c r="O156" i="191"/>
  <c r="N156" i="191"/>
  <c r="M156" i="191"/>
  <c r="L156" i="191"/>
  <c r="K156" i="191"/>
  <c r="J156" i="191"/>
  <c r="I156" i="191"/>
  <c r="H156" i="191"/>
  <c r="G156" i="191"/>
  <c r="F156" i="191"/>
  <c r="E156" i="191"/>
  <c r="AB118" i="191"/>
  <c r="AA118" i="191"/>
  <c r="Z118" i="191"/>
  <c r="Y118" i="191"/>
  <c r="X118" i="191"/>
  <c r="W118" i="191"/>
  <c r="V118" i="191"/>
  <c r="U118" i="191"/>
  <c r="T118" i="191"/>
  <c r="S118" i="191"/>
  <c r="AB117" i="191"/>
  <c r="AA117" i="191"/>
  <c r="Z117" i="191"/>
  <c r="Y117" i="191"/>
  <c r="X117" i="191"/>
  <c r="W117" i="191"/>
  <c r="V117" i="191"/>
  <c r="U117" i="191"/>
  <c r="T117" i="191"/>
  <c r="S117" i="191"/>
  <c r="AB109" i="191"/>
  <c r="AA109" i="191"/>
  <c r="Z109" i="191"/>
  <c r="Y109" i="191"/>
  <c r="X109" i="191"/>
  <c r="W109" i="191"/>
  <c r="V109" i="191"/>
  <c r="U109" i="191"/>
  <c r="T109" i="191"/>
  <c r="S109" i="191"/>
  <c r="AB108" i="191"/>
  <c r="AB110" i="191" s="1"/>
  <c r="AB111" i="191" s="1"/>
  <c r="AB113" i="191" s="1"/>
  <c r="AB115" i="191" s="1"/>
  <c r="AB116" i="191" s="1"/>
  <c r="AA108" i="191"/>
  <c r="AA110" i="191" s="1"/>
  <c r="AA111" i="191" s="1"/>
  <c r="AA113" i="191" s="1"/>
  <c r="AA115" i="191" s="1"/>
  <c r="AA116" i="191" s="1"/>
  <c r="Z108" i="191"/>
  <c r="Z110" i="191" s="1"/>
  <c r="Z111" i="191" s="1"/>
  <c r="Z113" i="191" s="1"/>
  <c r="Z115" i="191" s="1"/>
  <c r="Z116" i="191" s="1"/>
  <c r="Y108" i="191"/>
  <c r="Y110" i="191" s="1"/>
  <c r="Y111" i="191" s="1"/>
  <c r="Y113" i="191" s="1"/>
  <c r="Y115" i="191" s="1"/>
  <c r="Y116" i="191" s="1"/>
  <c r="X108" i="191"/>
  <c r="X110" i="191" s="1"/>
  <c r="X111" i="191" s="1"/>
  <c r="X113" i="191" s="1"/>
  <c r="X115" i="191" s="1"/>
  <c r="X116" i="191" s="1"/>
  <c r="W108" i="191"/>
  <c r="W110" i="191" s="1"/>
  <c r="W111" i="191" s="1"/>
  <c r="W113" i="191" s="1"/>
  <c r="W115" i="191" s="1"/>
  <c r="W116" i="191" s="1"/>
  <c r="V108" i="191"/>
  <c r="V110" i="191" s="1"/>
  <c r="V111" i="191" s="1"/>
  <c r="V113" i="191" s="1"/>
  <c r="V115" i="191" s="1"/>
  <c r="V116" i="191" s="1"/>
  <c r="U108" i="191"/>
  <c r="U110" i="191" s="1"/>
  <c r="U111" i="191" s="1"/>
  <c r="U113" i="191" s="1"/>
  <c r="U115" i="191" s="1"/>
  <c r="U116" i="191" s="1"/>
  <c r="T108" i="191"/>
  <c r="T110" i="191" s="1"/>
  <c r="T111" i="191" s="1"/>
  <c r="T113" i="191" s="1"/>
  <c r="T115" i="191" s="1"/>
  <c r="T116" i="191" s="1"/>
  <c r="S108" i="191"/>
  <c r="S110" i="191" s="1"/>
  <c r="S111" i="191" s="1"/>
  <c r="S113" i="191" s="1"/>
  <c r="S115" i="191" s="1"/>
  <c r="S116" i="191" s="1"/>
  <c r="AB101" i="191"/>
  <c r="AA101" i="191"/>
  <c r="Z101" i="191"/>
  <c r="Y101" i="191"/>
  <c r="X101" i="191"/>
  <c r="W101" i="191"/>
  <c r="V101" i="191"/>
  <c r="U101" i="191"/>
  <c r="T101" i="191"/>
  <c r="S101" i="191"/>
  <c r="AB98" i="191"/>
  <c r="AA98" i="191"/>
  <c r="Z98" i="191"/>
  <c r="Y98" i="191"/>
  <c r="X98" i="191"/>
  <c r="W98" i="191"/>
  <c r="V98" i="191"/>
  <c r="U98" i="191"/>
  <c r="T98" i="191"/>
  <c r="S98" i="191"/>
  <c r="AB31" i="191"/>
  <c r="AA31" i="191"/>
  <c r="Z31" i="191"/>
  <c r="Y31" i="191"/>
  <c r="X31" i="191"/>
  <c r="W31" i="191"/>
  <c r="V31" i="191"/>
  <c r="U31" i="191"/>
  <c r="T31" i="191"/>
  <c r="S31" i="191"/>
  <c r="R31" i="191"/>
  <c r="Q31" i="191"/>
  <c r="P31" i="191"/>
  <c r="O31" i="191"/>
  <c r="N31" i="191"/>
  <c r="M31" i="191"/>
  <c r="L31" i="191"/>
  <c r="K31" i="191"/>
  <c r="J31" i="191"/>
  <c r="I31" i="191"/>
  <c r="H31" i="191"/>
  <c r="G31" i="191"/>
  <c r="F31" i="191"/>
  <c r="E31" i="191"/>
  <c r="AB30" i="191"/>
  <c r="AA30" i="191"/>
  <c r="Z30" i="191"/>
  <c r="Y30" i="191"/>
  <c r="X30" i="191"/>
  <c r="W30" i="191"/>
  <c r="V30" i="191"/>
  <c r="U30" i="191"/>
  <c r="T30" i="191"/>
  <c r="S30" i="191"/>
  <c r="R30" i="191"/>
  <c r="Q30" i="191"/>
  <c r="P30" i="191"/>
  <c r="O30" i="191"/>
  <c r="N30" i="191"/>
  <c r="M30" i="191"/>
  <c r="L30" i="191"/>
  <c r="K30" i="191"/>
  <c r="J30" i="191"/>
  <c r="I30" i="191"/>
  <c r="H30" i="191"/>
  <c r="G30" i="191"/>
  <c r="F30" i="191"/>
  <c r="E30" i="191"/>
  <c r="AB22" i="191"/>
  <c r="AA22" i="191"/>
  <c r="Z22" i="191"/>
  <c r="Y22" i="191"/>
  <c r="X22" i="191"/>
  <c r="W22" i="191"/>
  <c r="V22" i="191"/>
  <c r="U22" i="191"/>
  <c r="T22" i="191"/>
  <c r="S22" i="191"/>
  <c r="R22" i="191"/>
  <c r="Q22" i="191"/>
  <c r="P22" i="191"/>
  <c r="O22" i="191"/>
  <c r="N22" i="191"/>
  <c r="M22" i="191"/>
  <c r="L22" i="191"/>
  <c r="K22" i="191"/>
  <c r="J22" i="191"/>
  <c r="I22" i="191"/>
  <c r="H22" i="191"/>
  <c r="G22" i="191"/>
  <c r="F22" i="191"/>
  <c r="E22" i="191"/>
  <c r="AB21" i="191"/>
  <c r="AB23" i="191" s="1"/>
  <c r="AB24" i="191" s="1"/>
  <c r="AB26" i="191" s="1"/>
  <c r="AB28" i="191" s="1"/>
  <c r="AB29" i="191" s="1"/>
  <c r="AA21" i="191"/>
  <c r="AA23" i="191" s="1"/>
  <c r="AA24" i="191" s="1"/>
  <c r="AA26" i="191" s="1"/>
  <c r="AA28" i="191" s="1"/>
  <c r="AA29" i="191" s="1"/>
  <c r="Z21" i="191"/>
  <c r="Z23" i="191" s="1"/>
  <c r="Z24" i="191" s="1"/>
  <c r="Z26" i="191" s="1"/>
  <c r="Z28" i="191" s="1"/>
  <c r="Z29" i="191" s="1"/>
  <c r="Y21" i="191"/>
  <c r="Y23" i="191" s="1"/>
  <c r="Y24" i="191" s="1"/>
  <c r="Y26" i="191" s="1"/>
  <c r="Y28" i="191" s="1"/>
  <c r="Y29" i="191" s="1"/>
  <c r="X21" i="191"/>
  <c r="X23" i="191" s="1"/>
  <c r="X24" i="191" s="1"/>
  <c r="X26" i="191" s="1"/>
  <c r="X28" i="191" s="1"/>
  <c r="X29" i="191" s="1"/>
  <c r="W21" i="191"/>
  <c r="W23" i="191" s="1"/>
  <c r="W24" i="191" s="1"/>
  <c r="W26" i="191" s="1"/>
  <c r="W28" i="191" s="1"/>
  <c r="W29" i="191" s="1"/>
  <c r="V21" i="191"/>
  <c r="V23" i="191" s="1"/>
  <c r="V24" i="191" s="1"/>
  <c r="V26" i="191" s="1"/>
  <c r="V28" i="191" s="1"/>
  <c r="V29" i="191" s="1"/>
  <c r="U21" i="191"/>
  <c r="U23" i="191" s="1"/>
  <c r="U24" i="191" s="1"/>
  <c r="U26" i="191" s="1"/>
  <c r="U28" i="191" s="1"/>
  <c r="U29" i="191" s="1"/>
  <c r="T21" i="191"/>
  <c r="T23" i="191" s="1"/>
  <c r="T24" i="191" s="1"/>
  <c r="T26" i="191" s="1"/>
  <c r="T28" i="191" s="1"/>
  <c r="T29" i="191" s="1"/>
  <c r="S21" i="191"/>
  <c r="S23" i="191" s="1"/>
  <c r="S24" i="191" s="1"/>
  <c r="S26" i="191" s="1"/>
  <c r="S28" i="191" s="1"/>
  <c r="S29" i="191" s="1"/>
  <c r="R21" i="191"/>
  <c r="R23" i="191" s="1"/>
  <c r="R24" i="191" s="1"/>
  <c r="R26" i="191" s="1"/>
  <c r="R28" i="191" s="1"/>
  <c r="R29" i="191" s="1"/>
  <c r="Q21" i="191"/>
  <c r="Q23" i="191" s="1"/>
  <c r="Q24" i="191" s="1"/>
  <c r="Q26" i="191" s="1"/>
  <c r="Q28" i="191" s="1"/>
  <c r="Q29" i="191" s="1"/>
  <c r="P21" i="191"/>
  <c r="P23" i="191" s="1"/>
  <c r="P24" i="191" s="1"/>
  <c r="P26" i="191" s="1"/>
  <c r="P28" i="191" s="1"/>
  <c r="P29" i="191" s="1"/>
  <c r="O21" i="191"/>
  <c r="O23" i="191" s="1"/>
  <c r="O24" i="191" s="1"/>
  <c r="O26" i="191" s="1"/>
  <c r="O28" i="191" s="1"/>
  <c r="O29" i="191" s="1"/>
  <c r="N21" i="191"/>
  <c r="N23" i="191" s="1"/>
  <c r="N24" i="191" s="1"/>
  <c r="N26" i="191" s="1"/>
  <c r="N28" i="191" s="1"/>
  <c r="N29" i="191" s="1"/>
  <c r="M21" i="191"/>
  <c r="M23" i="191" s="1"/>
  <c r="M24" i="191" s="1"/>
  <c r="M26" i="191" s="1"/>
  <c r="M28" i="191" s="1"/>
  <c r="M29" i="191" s="1"/>
  <c r="L21" i="191"/>
  <c r="L23" i="191" s="1"/>
  <c r="L24" i="191" s="1"/>
  <c r="L26" i="191" s="1"/>
  <c r="L28" i="191" s="1"/>
  <c r="L29" i="191" s="1"/>
  <c r="K21" i="191"/>
  <c r="K23" i="191" s="1"/>
  <c r="K24" i="191" s="1"/>
  <c r="K26" i="191" s="1"/>
  <c r="K28" i="191" s="1"/>
  <c r="K29" i="191" s="1"/>
  <c r="J21" i="191"/>
  <c r="J23" i="191" s="1"/>
  <c r="J24" i="191" s="1"/>
  <c r="J26" i="191" s="1"/>
  <c r="J28" i="191" s="1"/>
  <c r="J29" i="191" s="1"/>
  <c r="I21" i="191"/>
  <c r="I23" i="191" s="1"/>
  <c r="I24" i="191" s="1"/>
  <c r="I26" i="191" s="1"/>
  <c r="I28" i="191" s="1"/>
  <c r="I29" i="191" s="1"/>
  <c r="H21" i="191"/>
  <c r="H23" i="191" s="1"/>
  <c r="H24" i="191" s="1"/>
  <c r="H26" i="191" s="1"/>
  <c r="H28" i="191" s="1"/>
  <c r="H29" i="191" s="1"/>
  <c r="G21" i="191"/>
  <c r="G23" i="191" s="1"/>
  <c r="G24" i="191" s="1"/>
  <c r="G26" i="191" s="1"/>
  <c r="G28" i="191" s="1"/>
  <c r="G29" i="191" s="1"/>
  <c r="F21" i="191"/>
  <c r="F23" i="191" s="1"/>
  <c r="F24" i="191" s="1"/>
  <c r="F26" i="191" s="1"/>
  <c r="F28" i="191" s="1"/>
  <c r="F29" i="191" s="1"/>
  <c r="E21" i="191"/>
  <c r="E23" i="191" s="1"/>
  <c r="E24" i="191" s="1"/>
  <c r="E26" i="191" s="1"/>
  <c r="AB14" i="191"/>
  <c r="AA14" i="191"/>
  <c r="Z14" i="191"/>
  <c r="Y14" i="191"/>
  <c r="X14" i="191"/>
  <c r="W14" i="191"/>
  <c r="V14" i="191"/>
  <c r="U14" i="191"/>
  <c r="T14" i="191"/>
  <c r="S14" i="191"/>
  <c r="R14" i="191"/>
  <c r="Q14" i="191"/>
  <c r="P14" i="191"/>
  <c r="O14" i="191"/>
  <c r="N14" i="191"/>
  <c r="M14" i="191"/>
  <c r="L14" i="191"/>
  <c r="K14" i="191"/>
  <c r="J14" i="191"/>
  <c r="I14" i="191"/>
  <c r="H14" i="191"/>
  <c r="G14" i="191"/>
  <c r="F14" i="191"/>
  <c r="E14" i="191"/>
  <c r="AB11" i="191"/>
  <c r="AA11" i="191"/>
  <c r="Z11" i="191"/>
  <c r="Y11" i="191"/>
  <c r="X11" i="191"/>
  <c r="W11" i="191"/>
  <c r="V11" i="191"/>
  <c r="U11" i="191"/>
  <c r="T11" i="191"/>
  <c r="S11" i="191"/>
  <c r="R11" i="191"/>
  <c r="Q11" i="191"/>
  <c r="P11" i="191"/>
  <c r="O11" i="191"/>
  <c r="N11" i="191"/>
  <c r="M11" i="191"/>
  <c r="L11" i="191"/>
  <c r="K11" i="191"/>
  <c r="J11" i="191"/>
  <c r="I11" i="191"/>
  <c r="H11" i="191"/>
  <c r="G11" i="191"/>
  <c r="F11" i="191"/>
  <c r="E11" i="191"/>
  <c r="AB176" i="190"/>
  <c r="AA176" i="190"/>
  <c r="Z176" i="190"/>
  <c r="Y176" i="190"/>
  <c r="X176" i="190"/>
  <c r="W176" i="190"/>
  <c r="V176" i="190"/>
  <c r="U176" i="190"/>
  <c r="T176" i="190"/>
  <c r="S176" i="190"/>
  <c r="R176" i="190"/>
  <c r="Q176" i="190"/>
  <c r="P176" i="190"/>
  <c r="O176" i="190"/>
  <c r="N176" i="190"/>
  <c r="M176" i="190"/>
  <c r="L176" i="190"/>
  <c r="K176" i="190"/>
  <c r="J176" i="190"/>
  <c r="I176" i="190"/>
  <c r="H176" i="190"/>
  <c r="G176" i="190"/>
  <c r="F176" i="190"/>
  <c r="E176" i="190"/>
  <c r="AB175" i="190"/>
  <c r="AA175" i="190"/>
  <c r="Z175" i="190"/>
  <c r="Y175" i="190"/>
  <c r="X175" i="190"/>
  <c r="W175" i="190"/>
  <c r="V175" i="190"/>
  <c r="U175" i="190"/>
  <c r="T175" i="190"/>
  <c r="S175" i="190"/>
  <c r="R175" i="190"/>
  <c r="Q175" i="190"/>
  <c r="P175" i="190"/>
  <c r="O175" i="190"/>
  <c r="N175" i="190"/>
  <c r="M175" i="190"/>
  <c r="L175" i="190"/>
  <c r="K175" i="190"/>
  <c r="J175" i="190"/>
  <c r="I175" i="190"/>
  <c r="H175" i="190"/>
  <c r="G175" i="190"/>
  <c r="F175" i="190"/>
  <c r="E175" i="190"/>
  <c r="AB167" i="190"/>
  <c r="AA167" i="190"/>
  <c r="Z167" i="190"/>
  <c r="Y167" i="190"/>
  <c r="X167" i="190"/>
  <c r="W167" i="190"/>
  <c r="V167" i="190"/>
  <c r="U167" i="190"/>
  <c r="T167" i="190"/>
  <c r="S167" i="190"/>
  <c r="R167" i="190"/>
  <c r="Q167" i="190"/>
  <c r="P167" i="190"/>
  <c r="O167" i="190"/>
  <c r="N167" i="190"/>
  <c r="M167" i="190"/>
  <c r="L167" i="190"/>
  <c r="K167" i="190"/>
  <c r="J167" i="190"/>
  <c r="I167" i="190"/>
  <c r="H167" i="190"/>
  <c r="G167" i="190"/>
  <c r="F167" i="190"/>
  <c r="E167" i="190"/>
  <c r="AB166" i="190"/>
  <c r="AB168" i="190" s="1"/>
  <c r="AB169" i="190" s="1"/>
  <c r="AB171" i="190" s="1"/>
  <c r="AB173" i="190" s="1"/>
  <c r="AB174" i="190" s="1"/>
  <c r="AA166" i="190"/>
  <c r="AA168" i="190" s="1"/>
  <c r="AA169" i="190" s="1"/>
  <c r="AA171" i="190" s="1"/>
  <c r="AA173" i="190" s="1"/>
  <c r="AA174" i="190" s="1"/>
  <c r="Z166" i="190"/>
  <c r="Z168" i="190" s="1"/>
  <c r="Z169" i="190" s="1"/>
  <c r="Z171" i="190" s="1"/>
  <c r="Z173" i="190" s="1"/>
  <c r="Z174" i="190" s="1"/>
  <c r="Y166" i="190"/>
  <c r="Y168" i="190" s="1"/>
  <c r="Y169" i="190" s="1"/>
  <c r="Y171" i="190" s="1"/>
  <c r="Y173" i="190" s="1"/>
  <c r="Y174" i="190" s="1"/>
  <c r="X166" i="190"/>
  <c r="X168" i="190" s="1"/>
  <c r="X169" i="190" s="1"/>
  <c r="X171" i="190" s="1"/>
  <c r="X173" i="190" s="1"/>
  <c r="X174" i="190" s="1"/>
  <c r="W166" i="190"/>
  <c r="W168" i="190" s="1"/>
  <c r="W169" i="190" s="1"/>
  <c r="W171" i="190" s="1"/>
  <c r="W173" i="190" s="1"/>
  <c r="W174" i="190" s="1"/>
  <c r="V166" i="190"/>
  <c r="V168" i="190" s="1"/>
  <c r="V169" i="190" s="1"/>
  <c r="V171" i="190" s="1"/>
  <c r="V173" i="190" s="1"/>
  <c r="V174" i="190" s="1"/>
  <c r="U166" i="190"/>
  <c r="U168" i="190" s="1"/>
  <c r="U169" i="190" s="1"/>
  <c r="U171" i="190" s="1"/>
  <c r="U173" i="190" s="1"/>
  <c r="U174" i="190" s="1"/>
  <c r="T166" i="190"/>
  <c r="T168" i="190" s="1"/>
  <c r="T169" i="190" s="1"/>
  <c r="T171" i="190" s="1"/>
  <c r="T173" i="190" s="1"/>
  <c r="T174" i="190" s="1"/>
  <c r="S166" i="190"/>
  <c r="S168" i="190" s="1"/>
  <c r="S169" i="190" s="1"/>
  <c r="S171" i="190" s="1"/>
  <c r="S173" i="190" s="1"/>
  <c r="S174" i="190" s="1"/>
  <c r="R166" i="190"/>
  <c r="R168" i="190" s="1"/>
  <c r="R169" i="190" s="1"/>
  <c r="R171" i="190" s="1"/>
  <c r="R173" i="190" s="1"/>
  <c r="R174" i="190" s="1"/>
  <c r="Q166" i="190"/>
  <c r="Q168" i="190" s="1"/>
  <c r="Q169" i="190" s="1"/>
  <c r="Q171" i="190" s="1"/>
  <c r="Q173" i="190" s="1"/>
  <c r="Q174" i="190" s="1"/>
  <c r="P166" i="190"/>
  <c r="P168" i="190" s="1"/>
  <c r="P169" i="190" s="1"/>
  <c r="P171" i="190" s="1"/>
  <c r="P173" i="190" s="1"/>
  <c r="P174" i="190" s="1"/>
  <c r="O166" i="190"/>
  <c r="O168" i="190" s="1"/>
  <c r="O169" i="190" s="1"/>
  <c r="O171" i="190" s="1"/>
  <c r="O173" i="190" s="1"/>
  <c r="O174" i="190" s="1"/>
  <c r="N166" i="190"/>
  <c r="N168" i="190" s="1"/>
  <c r="N169" i="190" s="1"/>
  <c r="N171" i="190" s="1"/>
  <c r="N173" i="190" s="1"/>
  <c r="N174" i="190" s="1"/>
  <c r="M166" i="190"/>
  <c r="M168" i="190" s="1"/>
  <c r="M169" i="190" s="1"/>
  <c r="M171" i="190" s="1"/>
  <c r="M173" i="190" s="1"/>
  <c r="M174" i="190" s="1"/>
  <c r="L166" i="190"/>
  <c r="L168" i="190" s="1"/>
  <c r="L169" i="190" s="1"/>
  <c r="L171" i="190" s="1"/>
  <c r="L173" i="190" s="1"/>
  <c r="L174" i="190" s="1"/>
  <c r="K166" i="190"/>
  <c r="K168" i="190" s="1"/>
  <c r="K169" i="190" s="1"/>
  <c r="K171" i="190" s="1"/>
  <c r="K173" i="190" s="1"/>
  <c r="K174" i="190" s="1"/>
  <c r="J166" i="190"/>
  <c r="J168" i="190" s="1"/>
  <c r="J169" i="190" s="1"/>
  <c r="J171" i="190" s="1"/>
  <c r="J173" i="190" s="1"/>
  <c r="J174" i="190" s="1"/>
  <c r="I166" i="190"/>
  <c r="I168" i="190" s="1"/>
  <c r="I169" i="190" s="1"/>
  <c r="I171" i="190" s="1"/>
  <c r="I173" i="190" s="1"/>
  <c r="I174" i="190" s="1"/>
  <c r="H166" i="190"/>
  <c r="H168" i="190" s="1"/>
  <c r="H169" i="190" s="1"/>
  <c r="H171" i="190" s="1"/>
  <c r="H173" i="190" s="1"/>
  <c r="H174" i="190" s="1"/>
  <c r="G166" i="190"/>
  <c r="G168" i="190" s="1"/>
  <c r="G169" i="190" s="1"/>
  <c r="G171" i="190" s="1"/>
  <c r="G173" i="190" s="1"/>
  <c r="G174" i="190" s="1"/>
  <c r="F166" i="190"/>
  <c r="F168" i="190" s="1"/>
  <c r="F169" i="190" s="1"/>
  <c r="F171" i="190" s="1"/>
  <c r="F173" i="190" s="1"/>
  <c r="F174" i="190" s="1"/>
  <c r="E166" i="190"/>
  <c r="E168" i="190" s="1"/>
  <c r="E169" i="190" s="1"/>
  <c r="E171" i="190" s="1"/>
  <c r="AB159" i="190"/>
  <c r="AA159" i="190"/>
  <c r="Z159" i="190"/>
  <c r="Y159" i="190"/>
  <c r="X159" i="190"/>
  <c r="W159" i="190"/>
  <c r="V159" i="190"/>
  <c r="U159" i="190"/>
  <c r="T159" i="190"/>
  <c r="S159" i="190"/>
  <c r="R159" i="190"/>
  <c r="Q159" i="190"/>
  <c r="P159" i="190"/>
  <c r="O159" i="190"/>
  <c r="N159" i="190"/>
  <c r="M159" i="190"/>
  <c r="L159" i="190"/>
  <c r="K159" i="190"/>
  <c r="J159" i="190"/>
  <c r="I159" i="190"/>
  <c r="H159" i="190"/>
  <c r="G159" i="190"/>
  <c r="F159" i="190"/>
  <c r="E159" i="190"/>
  <c r="AB156" i="190"/>
  <c r="AA156" i="190"/>
  <c r="Z156" i="190"/>
  <c r="Y156" i="190"/>
  <c r="X156" i="190"/>
  <c r="W156" i="190"/>
  <c r="V156" i="190"/>
  <c r="U156" i="190"/>
  <c r="T156" i="190"/>
  <c r="S156" i="190"/>
  <c r="R156" i="190"/>
  <c r="Q156" i="190"/>
  <c r="P156" i="190"/>
  <c r="O156" i="190"/>
  <c r="N156" i="190"/>
  <c r="M156" i="190"/>
  <c r="L156" i="190"/>
  <c r="K156" i="190"/>
  <c r="J156" i="190"/>
  <c r="I156" i="190"/>
  <c r="H156" i="190"/>
  <c r="G156" i="190"/>
  <c r="F156" i="190"/>
  <c r="E156" i="190"/>
  <c r="AB118" i="190"/>
  <c r="AA118" i="190"/>
  <c r="Z118" i="190"/>
  <c r="Y118" i="190"/>
  <c r="X118" i="190"/>
  <c r="W118" i="190"/>
  <c r="V118" i="190"/>
  <c r="U118" i="190"/>
  <c r="T118" i="190"/>
  <c r="S118" i="190"/>
  <c r="R118" i="190"/>
  <c r="Q118" i="190"/>
  <c r="P118" i="190"/>
  <c r="O118" i="190"/>
  <c r="N118" i="190"/>
  <c r="M118" i="190"/>
  <c r="L118" i="190"/>
  <c r="K118" i="190"/>
  <c r="J118" i="190"/>
  <c r="I118" i="190"/>
  <c r="H118" i="190"/>
  <c r="G118" i="190"/>
  <c r="F118" i="190"/>
  <c r="E118" i="190"/>
  <c r="AB117" i="190"/>
  <c r="AA117" i="190"/>
  <c r="Z117" i="190"/>
  <c r="Y117" i="190"/>
  <c r="X117" i="190"/>
  <c r="W117" i="190"/>
  <c r="V117" i="190"/>
  <c r="U117" i="190"/>
  <c r="T117" i="190"/>
  <c r="S117" i="190"/>
  <c r="R117" i="190"/>
  <c r="Q117" i="190"/>
  <c r="P117" i="190"/>
  <c r="O117" i="190"/>
  <c r="N117" i="190"/>
  <c r="M117" i="190"/>
  <c r="L117" i="190"/>
  <c r="K117" i="190"/>
  <c r="J117" i="190"/>
  <c r="I117" i="190"/>
  <c r="H117" i="190"/>
  <c r="G117" i="190"/>
  <c r="F117" i="190"/>
  <c r="E117" i="190"/>
  <c r="AB109" i="190"/>
  <c r="AA109" i="190"/>
  <c r="Z109" i="190"/>
  <c r="Y109" i="190"/>
  <c r="X109" i="190"/>
  <c r="W109" i="190"/>
  <c r="V109" i="190"/>
  <c r="U109" i="190"/>
  <c r="T109" i="190"/>
  <c r="S109" i="190"/>
  <c r="R109" i="190"/>
  <c r="Q109" i="190"/>
  <c r="P109" i="190"/>
  <c r="O109" i="190"/>
  <c r="N109" i="190"/>
  <c r="M109" i="190"/>
  <c r="L109" i="190"/>
  <c r="K109" i="190"/>
  <c r="J109" i="190"/>
  <c r="I109" i="190"/>
  <c r="H109" i="190"/>
  <c r="G109" i="190"/>
  <c r="F109" i="190"/>
  <c r="E109" i="190"/>
  <c r="AB108" i="190"/>
  <c r="AB110" i="190" s="1"/>
  <c r="AB111" i="190" s="1"/>
  <c r="AB113" i="190" s="1"/>
  <c r="AB115" i="190" s="1"/>
  <c r="AB116" i="190" s="1"/>
  <c r="AA108" i="190"/>
  <c r="AA110" i="190" s="1"/>
  <c r="AA111" i="190" s="1"/>
  <c r="AA113" i="190" s="1"/>
  <c r="AA115" i="190" s="1"/>
  <c r="AA116" i="190" s="1"/>
  <c r="Z108" i="190"/>
  <c r="Z110" i="190" s="1"/>
  <c r="Z111" i="190" s="1"/>
  <c r="Z113" i="190" s="1"/>
  <c r="Z115" i="190" s="1"/>
  <c r="Z116" i="190" s="1"/>
  <c r="Y108" i="190"/>
  <c r="Y110" i="190" s="1"/>
  <c r="Y111" i="190" s="1"/>
  <c r="Y113" i="190" s="1"/>
  <c r="Y115" i="190" s="1"/>
  <c r="Y116" i="190" s="1"/>
  <c r="X108" i="190"/>
  <c r="X110" i="190" s="1"/>
  <c r="X111" i="190" s="1"/>
  <c r="X113" i="190" s="1"/>
  <c r="X115" i="190" s="1"/>
  <c r="X116" i="190" s="1"/>
  <c r="W108" i="190"/>
  <c r="W110" i="190" s="1"/>
  <c r="W111" i="190" s="1"/>
  <c r="W113" i="190" s="1"/>
  <c r="W115" i="190" s="1"/>
  <c r="W116" i="190" s="1"/>
  <c r="V108" i="190"/>
  <c r="V110" i="190" s="1"/>
  <c r="V111" i="190" s="1"/>
  <c r="V113" i="190" s="1"/>
  <c r="V115" i="190" s="1"/>
  <c r="V116" i="190" s="1"/>
  <c r="U108" i="190"/>
  <c r="U110" i="190" s="1"/>
  <c r="U111" i="190" s="1"/>
  <c r="U113" i="190" s="1"/>
  <c r="U115" i="190" s="1"/>
  <c r="U116" i="190" s="1"/>
  <c r="T108" i="190"/>
  <c r="T110" i="190" s="1"/>
  <c r="T111" i="190" s="1"/>
  <c r="T113" i="190" s="1"/>
  <c r="T115" i="190" s="1"/>
  <c r="T116" i="190" s="1"/>
  <c r="S108" i="190"/>
  <c r="S110" i="190" s="1"/>
  <c r="S111" i="190" s="1"/>
  <c r="S113" i="190" s="1"/>
  <c r="S115" i="190" s="1"/>
  <c r="S116" i="190" s="1"/>
  <c r="R108" i="190"/>
  <c r="R110" i="190" s="1"/>
  <c r="R111" i="190" s="1"/>
  <c r="R113" i="190" s="1"/>
  <c r="R115" i="190" s="1"/>
  <c r="R116" i="190" s="1"/>
  <c r="Q108" i="190"/>
  <c r="Q110" i="190" s="1"/>
  <c r="Q111" i="190" s="1"/>
  <c r="Q113" i="190" s="1"/>
  <c r="Q115" i="190" s="1"/>
  <c r="Q116" i="190" s="1"/>
  <c r="P108" i="190"/>
  <c r="P110" i="190" s="1"/>
  <c r="P111" i="190" s="1"/>
  <c r="P113" i="190" s="1"/>
  <c r="P115" i="190" s="1"/>
  <c r="P116" i="190" s="1"/>
  <c r="O108" i="190"/>
  <c r="O110" i="190" s="1"/>
  <c r="O111" i="190" s="1"/>
  <c r="O113" i="190" s="1"/>
  <c r="O115" i="190" s="1"/>
  <c r="O116" i="190" s="1"/>
  <c r="N108" i="190"/>
  <c r="N110" i="190" s="1"/>
  <c r="N111" i="190" s="1"/>
  <c r="N113" i="190" s="1"/>
  <c r="N115" i="190" s="1"/>
  <c r="N116" i="190" s="1"/>
  <c r="M108" i="190"/>
  <c r="M110" i="190" s="1"/>
  <c r="M111" i="190" s="1"/>
  <c r="M113" i="190" s="1"/>
  <c r="M115" i="190" s="1"/>
  <c r="M116" i="190" s="1"/>
  <c r="L108" i="190"/>
  <c r="L110" i="190" s="1"/>
  <c r="L111" i="190" s="1"/>
  <c r="L113" i="190" s="1"/>
  <c r="L115" i="190" s="1"/>
  <c r="L116" i="190" s="1"/>
  <c r="K108" i="190"/>
  <c r="K110" i="190" s="1"/>
  <c r="K111" i="190" s="1"/>
  <c r="K113" i="190" s="1"/>
  <c r="K115" i="190" s="1"/>
  <c r="K116" i="190" s="1"/>
  <c r="J108" i="190"/>
  <c r="J110" i="190" s="1"/>
  <c r="J111" i="190" s="1"/>
  <c r="J113" i="190" s="1"/>
  <c r="J115" i="190" s="1"/>
  <c r="J116" i="190" s="1"/>
  <c r="I108" i="190"/>
  <c r="I110" i="190" s="1"/>
  <c r="I111" i="190" s="1"/>
  <c r="I113" i="190" s="1"/>
  <c r="I115" i="190" s="1"/>
  <c r="I116" i="190" s="1"/>
  <c r="H108" i="190"/>
  <c r="H110" i="190" s="1"/>
  <c r="H111" i="190" s="1"/>
  <c r="H113" i="190" s="1"/>
  <c r="H115" i="190" s="1"/>
  <c r="H116" i="190" s="1"/>
  <c r="G108" i="190"/>
  <c r="G110" i="190" s="1"/>
  <c r="G111" i="190" s="1"/>
  <c r="G113" i="190" s="1"/>
  <c r="G115" i="190" s="1"/>
  <c r="G116" i="190" s="1"/>
  <c r="F108" i="190"/>
  <c r="F110" i="190" s="1"/>
  <c r="F111" i="190" s="1"/>
  <c r="F113" i="190" s="1"/>
  <c r="F115" i="190" s="1"/>
  <c r="F116" i="190" s="1"/>
  <c r="E108" i="190"/>
  <c r="E110" i="190" s="1"/>
  <c r="E111" i="190" s="1"/>
  <c r="E113" i="190" s="1"/>
  <c r="AB101" i="190"/>
  <c r="AA101" i="190"/>
  <c r="Z101" i="190"/>
  <c r="Y101" i="190"/>
  <c r="X101" i="190"/>
  <c r="W101" i="190"/>
  <c r="V101" i="190"/>
  <c r="U101" i="190"/>
  <c r="T101" i="190"/>
  <c r="S101" i="190"/>
  <c r="R101" i="190"/>
  <c r="Q101" i="190"/>
  <c r="P101" i="190"/>
  <c r="O101" i="190"/>
  <c r="N101" i="190"/>
  <c r="M101" i="190"/>
  <c r="L101" i="190"/>
  <c r="K101" i="190"/>
  <c r="J101" i="190"/>
  <c r="I101" i="190"/>
  <c r="H101" i="190"/>
  <c r="G101" i="190"/>
  <c r="F101" i="190"/>
  <c r="E101" i="190"/>
  <c r="AB98" i="190"/>
  <c r="AA98" i="190"/>
  <c r="Z98" i="190"/>
  <c r="Y98" i="190"/>
  <c r="X98" i="190"/>
  <c r="W98" i="190"/>
  <c r="V98" i="190"/>
  <c r="U98" i="190"/>
  <c r="T98" i="190"/>
  <c r="S98" i="190"/>
  <c r="R98" i="190"/>
  <c r="Q98" i="190"/>
  <c r="P98" i="190"/>
  <c r="O98" i="190"/>
  <c r="N98" i="190"/>
  <c r="M98" i="190"/>
  <c r="L98" i="190"/>
  <c r="K98" i="190"/>
  <c r="J98" i="190"/>
  <c r="I98" i="190"/>
  <c r="H98" i="190"/>
  <c r="G98" i="190"/>
  <c r="F98" i="190"/>
  <c r="E98" i="190"/>
  <c r="AB89" i="190"/>
  <c r="AA89" i="190"/>
  <c r="Z89" i="190"/>
  <c r="Y89" i="190"/>
  <c r="X89" i="190"/>
  <c r="W89" i="190"/>
  <c r="V89" i="190"/>
  <c r="U89" i="190"/>
  <c r="T89" i="190"/>
  <c r="S89" i="190"/>
  <c r="R89" i="190"/>
  <c r="Q89" i="190"/>
  <c r="P89" i="190"/>
  <c r="O89" i="190"/>
  <c r="N89" i="190"/>
  <c r="M89" i="190"/>
  <c r="L89" i="190"/>
  <c r="K89" i="190"/>
  <c r="J89" i="190"/>
  <c r="I89" i="190"/>
  <c r="H89" i="190"/>
  <c r="G89" i="190"/>
  <c r="F89" i="190"/>
  <c r="E89" i="190"/>
  <c r="AB88" i="190"/>
  <c r="AA88" i="190"/>
  <c r="Z88" i="190"/>
  <c r="Y88" i="190"/>
  <c r="X88" i="190"/>
  <c r="W88" i="190"/>
  <c r="V88" i="190"/>
  <c r="U88" i="190"/>
  <c r="T88" i="190"/>
  <c r="S88" i="190"/>
  <c r="R88" i="190"/>
  <c r="Q88" i="190"/>
  <c r="P88" i="190"/>
  <c r="O88" i="190"/>
  <c r="N88" i="190"/>
  <c r="M88" i="190"/>
  <c r="L88" i="190"/>
  <c r="K88" i="190"/>
  <c r="J88" i="190"/>
  <c r="I88" i="190"/>
  <c r="H88" i="190"/>
  <c r="G88" i="190"/>
  <c r="F88" i="190"/>
  <c r="E88" i="190"/>
  <c r="AB80" i="190"/>
  <c r="AA80" i="190"/>
  <c r="Z80" i="190"/>
  <c r="Y80" i="190"/>
  <c r="X80" i="190"/>
  <c r="W80" i="190"/>
  <c r="V80" i="190"/>
  <c r="U80" i="190"/>
  <c r="T80" i="190"/>
  <c r="S80" i="190"/>
  <c r="R80" i="190"/>
  <c r="Q80" i="190"/>
  <c r="P80" i="190"/>
  <c r="O80" i="190"/>
  <c r="N80" i="190"/>
  <c r="M80" i="190"/>
  <c r="L80" i="190"/>
  <c r="K80" i="190"/>
  <c r="J80" i="190"/>
  <c r="I80" i="190"/>
  <c r="H80" i="190"/>
  <c r="G80" i="190"/>
  <c r="F80" i="190"/>
  <c r="E80" i="190"/>
  <c r="AB79" i="190"/>
  <c r="AB81" i="190" s="1"/>
  <c r="AB82" i="190" s="1"/>
  <c r="AB84" i="190" s="1"/>
  <c r="AB86" i="190" s="1"/>
  <c r="AB87" i="190" s="1"/>
  <c r="AA79" i="190"/>
  <c r="AA81" i="190" s="1"/>
  <c r="AA82" i="190" s="1"/>
  <c r="AA84" i="190" s="1"/>
  <c r="AA86" i="190" s="1"/>
  <c r="AA87" i="190" s="1"/>
  <c r="Z79" i="190"/>
  <c r="Z81" i="190" s="1"/>
  <c r="Z82" i="190" s="1"/>
  <c r="Z84" i="190" s="1"/>
  <c r="Z86" i="190" s="1"/>
  <c r="Z87" i="190" s="1"/>
  <c r="Y79" i="190"/>
  <c r="Y81" i="190" s="1"/>
  <c r="Y82" i="190" s="1"/>
  <c r="Y84" i="190" s="1"/>
  <c r="Y86" i="190" s="1"/>
  <c r="Y87" i="190" s="1"/>
  <c r="X79" i="190"/>
  <c r="X81" i="190" s="1"/>
  <c r="X82" i="190" s="1"/>
  <c r="X84" i="190" s="1"/>
  <c r="X86" i="190" s="1"/>
  <c r="X87" i="190" s="1"/>
  <c r="W79" i="190"/>
  <c r="W81" i="190" s="1"/>
  <c r="W82" i="190" s="1"/>
  <c r="W84" i="190" s="1"/>
  <c r="W86" i="190" s="1"/>
  <c r="W87" i="190" s="1"/>
  <c r="V79" i="190"/>
  <c r="V81" i="190" s="1"/>
  <c r="V82" i="190" s="1"/>
  <c r="V84" i="190" s="1"/>
  <c r="V86" i="190" s="1"/>
  <c r="V87" i="190" s="1"/>
  <c r="U79" i="190"/>
  <c r="U81" i="190" s="1"/>
  <c r="U82" i="190" s="1"/>
  <c r="U84" i="190" s="1"/>
  <c r="U86" i="190" s="1"/>
  <c r="U87" i="190" s="1"/>
  <c r="T79" i="190"/>
  <c r="T81" i="190" s="1"/>
  <c r="T82" i="190" s="1"/>
  <c r="T84" i="190" s="1"/>
  <c r="T86" i="190" s="1"/>
  <c r="T87" i="190" s="1"/>
  <c r="S79" i="190"/>
  <c r="S81" i="190" s="1"/>
  <c r="S82" i="190" s="1"/>
  <c r="S84" i="190" s="1"/>
  <c r="S86" i="190" s="1"/>
  <c r="S87" i="190" s="1"/>
  <c r="R79" i="190"/>
  <c r="R81" i="190" s="1"/>
  <c r="R82" i="190" s="1"/>
  <c r="R84" i="190" s="1"/>
  <c r="R86" i="190" s="1"/>
  <c r="R87" i="190" s="1"/>
  <c r="Q79" i="190"/>
  <c r="Q81" i="190" s="1"/>
  <c r="Q82" i="190" s="1"/>
  <c r="Q84" i="190" s="1"/>
  <c r="Q86" i="190" s="1"/>
  <c r="Q87" i="190" s="1"/>
  <c r="P79" i="190"/>
  <c r="P81" i="190" s="1"/>
  <c r="P82" i="190" s="1"/>
  <c r="P84" i="190" s="1"/>
  <c r="P86" i="190" s="1"/>
  <c r="P87" i="190" s="1"/>
  <c r="O79" i="190"/>
  <c r="O81" i="190" s="1"/>
  <c r="O82" i="190" s="1"/>
  <c r="O84" i="190" s="1"/>
  <c r="O86" i="190" s="1"/>
  <c r="O87" i="190" s="1"/>
  <c r="N79" i="190"/>
  <c r="N81" i="190" s="1"/>
  <c r="N82" i="190" s="1"/>
  <c r="N84" i="190" s="1"/>
  <c r="N86" i="190" s="1"/>
  <c r="N87" i="190" s="1"/>
  <c r="M79" i="190"/>
  <c r="M81" i="190" s="1"/>
  <c r="M82" i="190" s="1"/>
  <c r="M84" i="190" s="1"/>
  <c r="M86" i="190" s="1"/>
  <c r="M87" i="190" s="1"/>
  <c r="L79" i="190"/>
  <c r="L81" i="190" s="1"/>
  <c r="L82" i="190" s="1"/>
  <c r="L84" i="190" s="1"/>
  <c r="L86" i="190" s="1"/>
  <c r="L87" i="190" s="1"/>
  <c r="K79" i="190"/>
  <c r="K81" i="190" s="1"/>
  <c r="K82" i="190" s="1"/>
  <c r="K84" i="190" s="1"/>
  <c r="K86" i="190" s="1"/>
  <c r="K87" i="190" s="1"/>
  <c r="J79" i="190"/>
  <c r="J81" i="190" s="1"/>
  <c r="J82" i="190" s="1"/>
  <c r="J84" i="190" s="1"/>
  <c r="J86" i="190" s="1"/>
  <c r="J87" i="190" s="1"/>
  <c r="I79" i="190"/>
  <c r="I81" i="190" s="1"/>
  <c r="I82" i="190" s="1"/>
  <c r="I84" i="190" s="1"/>
  <c r="I86" i="190" s="1"/>
  <c r="I87" i="190" s="1"/>
  <c r="H79" i="190"/>
  <c r="H81" i="190" s="1"/>
  <c r="H82" i="190" s="1"/>
  <c r="H84" i="190" s="1"/>
  <c r="H86" i="190" s="1"/>
  <c r="H87" i="190" s="1"/>
  <c r="G79" i="190"/>
  <c r="G81" i="190" s="1"/>
  <c r="G82" i="190" s="1"/>
  <c r="G84" i="190" s="1"/>
  <c r="G86" i="190" s="1"/>
  <c r="G87" i="190" s="1"/>
  <c r="F79" i="190"/>
  <c r="F81" i="190" s="1"/>
  <c r="F82" i="190" s="1"/>
  <c r="F84" i="190" s="1"/>
  <c r="F86" i="190" s="1"/>
  <c r="F87" i="190" s="1"/>
  <c r="E79" i="190"/>
  <c r="E81" i="190" s="1"/>
  <c r="E82" i="190" s="1"/>
  <c r="E84" i="190" s="1"/>
  <c r="AB72" i="190"/>
  <c r="AA72" i="190"/>
  <c r="Z72" i="190"/>
  <c r="Y72" i="190"/>
  <c r="X72" i="190"/>
  <c r="W72" i="190"/>
  <c r="V72" i="190"/>
  <c r="U72" i="190"/>
  <c r="T72" i="190"/>
  <c r="S72" i="190"/>
  <c r="R72" i="190"/>
  <c r="Q72" i="190"/>
  <c r="P72" i="190"/>
  <c r="O72" i="190"/>
  <c r="N72" i="190"/>
  <c r="M72" i="190"/>
  <c r="L72" i="190"/>
  <c r="K72" i="190"/>
  <c r="J72" i="190"/>
  <c r="I72" i="190"/>
  <c r="H72" i="190"/>
  <c r="G72" i="190"/>
  <c r="F72" i="190"/>
  <c r="E72" i="190"/>
  <c r="AB69" i="190"/>
  <c r="AA69" i="190"/>
  <c r="Z69" i="190"/>
  <c r="Y69" i="190"/>
  <c r="X69" i="190"/>
  <c r="W69" i="190"/>
  <c r="V69" i="190"/>
  <c r="U69" i="190"/>
  <c r="T69" i="190"/>
  <c r="S69" i="190"/>
  <c r="R69" i="190"/>
  <c r="Q69" i="190"/>
  <c r="P69" i="190"/>
  <c r="O69" i="190"/>
  <c r="N69" i="190"/>
  <c r="M69" i="190"/>
  <c r="L69" i="190"/>
  <c r="K69" i="190"/>
  <c r="J69" i="190"/>
  <c r="I69" i="190"/>
  <c r="H69" i="190"/>
  <c r="G69" i="190"/>
  <c r="F69" i="190"/>
  <c r="E69" i="190"/>
  <c r="AB60" i="190"/>
  <c r="AA60" i="190"/>
  <c r="Z60" i="190"/>
  <c r="Y60" i="190"/>
  <c r="X60" i="190"/>
  <c r="W60" i="190"/>
  <c r="V60" i="190"/>
  <c r="U60" i="190"/>
  <c r="T60" i="190"/>
  <c r="S60" i="190"/>
  <c r="R60" i="190"/>
  <c r="Q60" i="190"/>
  <c r="P60" i="190"/>
  <c r="O60" i="190"/>
  <c r="N60" i="190"/>
  <c r="M60" i="190"/>
  <c r="L60" i="190"/>
  <c r="K60" i="190"/>
  <c r="J60" i="190"/>
  <c r="I60" i="190"/>
  <c r="H60" i="190"/>
  <c r="G60" i="190"/>
  <c r="F60" i="190"/>
  <c r="E60" i="190"/>
  <c r="AB59" i="190"/>
  <c r="AA59" i="190"/>
  <c r="Z59" i="190"/>
  <c r="Y59" i="190"/>
  <c r="X59" i="190"/>
  <c r="W59" i="190"/>
  <c r="V59" i="190"/>
  <c r="U59" i="190"/>
  <c r="T59" i="190"/>
  <c r="S59" i="190"/>
  <c r="R59" i="190"/>
  <c r="Q59" i="190"/>
  <c r="P59" i="190"/>
  <c r="O59" i="190"/>
  <c r="N59" i="190"/>
  <c r="M59" i="190"/>
  <c r="L59" i="190"/>
  <c r="K59" i="190"/>
  <c r="J59" i="190"/>
  <c r="I59" i="190"/>
  <c r="H59" i="190"/>
  <c r="G59" i="190"/>
  <c r="F59" i="190"/>
  <c r="E59" i="190"/>
  <c r="AB51" i="190"/>
  <c r="AA51" i="190"/>
  <c r="Z51" i="190"/>
  <c r="Y51" i="190"/>
  <c r="X51" i="190"/>
  <c r="W51" i="190"/>
  <c r="V51" i="190"/>
  <c r="U51" i="190"/>
  <c r="T51" i="190"/>
  <c r="S51" i="190"/>
  <c r="R51" i="190"/>
  <c r="Q51" i="190"/>
  <c r="P51" i="190"/>
  <c r="O51" i="190"/>
  <c r="N51" i="190"/>
  <c r="M51" i="190"/>
  <c r="L51" i="190"/>
  <c r="K51" i="190"/>
  <c r="J51" i="190"/>
  <c r="I51" i="190"/>
  <c r="H51" i="190"/>
  <c r="G51" i="190"/>
  <c r="F51" i="190"/>
  <c r="E51" i="190"/>
  <c r="AB50" i="190"/>
  <c r="AB52" i="190" s="1"/>
  <c r="AB53" i="190" s="1"/>
  <c r="AB55" i="190" s="1"/>
  <c r="AB57" i="190" s="1"/>
  <c r="AB58" i="190" s="1"/>
  <c r="AA50" i="190"/>
  <c r="AA52" i="190" s="1"/>
  <c r="AA53" i="190" s="1"/>
  <c r="AA55" i="190" s="1"/>
  <c r="AA57" i="190" s="1"/>
  <c r="AA58" i="190" s="1"/>
  <c r="Z50" i="190"/>
  <c r="Z52" i="190" s="1"/>
  <c r="Z53" i="190" s="1"/>
  <c r="Z55" i="190" s="1"/>
  <c r="Z57" i="190" s="1"/>
  <c r="Z58" i="190" s="1"/>
  <c r="Y50" i="190"/>
  <c r="Y52" i="190" s="1"/>
  <c r="Y53" i="190" s="1"/>
  <c r="Y55" i="190" s="1"/>
  <c r="Y57" i="190" s="1"/>
  <c r="Y58" i="190" s="1"/>
  <c r="X50" i="190"/>
  <c r="X52" i="190" s="1"/>
  <c r="X53" i="190" s="1"/>
  <c r="X55" i="190" s="1"/>
  <c r="X57" i="190" s="1"/>
  <c r="X58" i="190" s="1"/>
  <c r="W50" i="190"/>
  <c r="W52" i="190" s="1"/>
  <c r="W53" i="190" s="1"/>
  <c r="W55" i="190" s="1"/>
  <c r="W57" i="190" s="1"/>
  <c r="W58" i="190" s="1"/>
  <c r="V50" i="190"/>
  <c r="V52" i="190" s="1"/>
  <c r="V53" i="190" s="1"/>
  <c r="V55" i="190" s="1"/>
  <c r="V57" i="190" s="1"/>
  <c r="V58" i="190" s="1"/>
  <c r="U50" i="190"/>
  <c r="U52" i="190" s="1"/>
  <c r="U53" i="190" s="1"/>
  <c r="U55" i="190" s="1"/>
  <c r="U57" i="190" s="1"/>
  <c r="U58" i="190" s="1"/>
  <c r="T50" i="190"/>
  <c r="T52" i="190" s="1"/>
  <c r="T53" i="190" s="1"/>
  <c r="T55" i="190" s="1"/>
  <c r="T57" i="190" s="1"/>
  <c r="T58" i="190" s="1"/>
  <c r="S50" i="190"/>
  <c r="S52" i="190" s="1"/>
  <c r="S53" i="190" s="1"/>
  <c r="S55" i="190" s="1"/>
  <c r="S57" i="190" s="1"/>
  <c r="S58" i="190" s="1"/>
  <c r="R50" i="190"/>
  <c r="R52" i="190" s="1"/>
  <c r="R53" i="190" s="1"/>
  <c r="R55" i="190" s="1"/>
  <c r="R57" i="190" s="1"/>
  <c r="R58" i="190" s="1"/>
  <c r="Q50" i="190"/>
  <c r="Q52" i="190" s="1"/>
  <c r="Q53" i="190" s="1"/>
  <c r="Q55" i="190" s="1"/>
  <c r="Q57" i="190" s="1"/>
  <c r="Q58" i="190" s="1"/>
  <c r="P50" i="190"/>
  <c r="P52" i="190" s="1"/>
  <c r="P53" i="190" s="1"/>
  <c r="P55" i="190" s="1"/>
  <c r="P57" i="190" s="1"/>
  <c r="P58" i="190" s="1"/>
  <c r="O50" i="190"/>
  <c r="O52" i="190" s="1"/>
  <c r="O53" i="190" s="1"/>
  <c r="O55" i="190" s="1"/>
  <c r="O57" i="190" s="1"/>
  <c r="O58" i="190" s="1"/>
  <c r="N50" i="190"/>
  <c r="N52" i="190" s="1"/>
  <c r="N53" i="190" s="1"/>
  <c r="N55" i="190" s="1"/>
  <c r="N57" i="190" s="1"/>
  <c r="N58" i="190" s="1"/>
  <c r="M50" i="190"/>
  <c r="M52" i="190" s="1"/>
  <c r="M53" i="190" s="1"/>
  <c r="M55" i="190" s="1"/>
  <c r="M57" i="190" s="1"/>
  <c r="M58" i="190" s="1"/>
  <c r="L50" i="190"/>
  <c r="L52" i="190" s="1"/>
  <c r="L53" i="190" s="1"/>
  <c r="L55" i="190" s="1"/>
  <c r="L57" i="190" s="1"/>
  <c r="L58" i="190" s="1"/>
  <c r="K50" i="190"/>
  <c r="K52" i="190" s="1"/>
  <c r="K53" i="190" s="1"/>
  <c r="K55" i="190" s="1"/>
  <c r="K57" i="190" s="1"/>
  <c r="K58" i="190" s="1"/>
  <c r="J50" i="190"/>
  <c r="J52" i="190" s="1"/>
  <c r="J53" i="190" s="1"/>
  <c r="J55" i="190" s="1"/>
  <c r="J57" i="190" s="1"/>
  <c r="J58" i="190" s="1"/>
  <c r="I50" i="190"/>
  <c r="I52" i="190" s="1"/>
  <c r="I53" i="190" s="1"/>
  <c r="I55" i="190" s="1"/>
  <c r="I57" i="190" s="1"/>
  <c r="I58" i="190" s="1"/>
  <c r="H50" i="190"/>
  <c r="H52" i="190" s="1"/>
  <c r="H53" i="190" s="1"/>
  <c r="H55" i="190" s="1"/>
  <c r="H57" i="190" s="1"/>
  <c r="H58" i="190" s="1"/>
  <c r="G50" i="190"/>
  <c r="G52" i="190" s="1"/>
  <c r="G53" i="190" s="1"/>
  <c r="G55" i="190" s="1"/>
  <c r="G57" i="190" s="1"/>
  <c r="G58" i="190" s="1"/>
  <c r="F50" i="190"/>
  <c r="F52" i="190" s="1"/>
  <c r="F53" i="190" s="1"/>
  <c r="F55" i="190" s="1"/>
  <c r="F57" i="190" s="1"/>
  <c r="F58" i="190" s="1"/>
  <c r="E50" i="190"/>
  <c r="E52" i="190" s="1"/>
  <c r="E53" i="190" s="1"/>
  <c r="E55" i="190" s="1"/>
  <c r="AB43" i="190"/>
  <c r="AA43" i="190"/>
  <c r="Z43" i="190"/>
  <c r="Y43" i="190"/>
  <c r="X43" i="190"/>
  <c r="W43" i="190"/>
  <c r="V43" i="190"/>
  <c r="U43" i="190"/>
  <c r="T43" i="190"/>
  <c r="S43" i="190"/>
  <c r="R43" i="190"/>
  <c r="Q43" i="190"/>
  <c r="P43" i="190"/>
  <c r="O43" i="190"/>
  <c r="N43" i="190"/>
  <c r="M43" i="190"/>
  <c r="L43" i="190"/>
  <c r="K43" i="190"/>
  <c r="J43" i="190"/>
  <c r="I43" i="190"/>
  <c r="H43" i="190"/>
  <c r="G43" i="190"/>
  <c r="F43" i="190"/>
  <c r="E43" i="190"/>
  <c r="AB40" i="190"/>
  <c r="AA40" i="190"/>
  <c r="Z40" i="190"/>
  <c r="Y40" i="190"/>
  <c r="X40" i="190"/>
  <c r="W40" i="190"/>
  <c r="V40" i="190"/>
  <c r="U40" i="190"/>
  <c r="T40" i="190"/>
  <c r="S40" i="190"/>
  <c r="R40" i="190"/>
  <c r="Q40" i="190"/>
  <c r="P40" i="190"/>
  <c r="O40" i="190"/>
  <c r="N40" i="190"/>
  <c r="M40" i="190"/>
  <c r="L40" i="190"/>
  <c r="K40" i="190"/>
  <c r="J40" i="190"/>
  <c r="I40" i="190"/>
  <c r="H40" i="190"/>
  <c r="G40" i="190"/>
  <c r="F40" i="190"/>
  <c r="E40" i="190"/>
  <c r="E172" i="191" l="1"/>
  <c r="E173" i="191"/>
  <c r="E174" i="191" s="1"/>
  <c r="E114" i="191"/>
  <c r="E27" i="191"/>
  <c r="E28" i="191"/>
  <c r="E29" i="191" s="1"/>
  <c r="E172" i="190"/>
  <c r="E173" i="190"/>
  <c r="E174" i="190" s="1"/>
  <c r="E114" i="190"/>
  <c r="E115" i="190"/>
  <c r="E116" i="190" s="1"/>
  <c r="E85" i="190"/>
  <c r="E86" i="190"/>
  <c r="E87" i="190" s="1"/>
  <c r="E56" i="190"/>
  <c r="E57" i="190"/>
  <c r="E58" i="190" s="1"/>
  <c r="AB60" i="189" l="1"/>
  <c r="AA60" i="189"/>
  <c r="Z60" i="189"/>
  <c r="Y60" i="189"/>
  <c r="X60" i="189"/>
  <c r="W60" i="189"/>
  <c r="V60" i="189"/>
  <c r="U60" i="189"/>
  <c r="T60" i="189"/>
  <c r="S60" i="189"/>
  <c r="R60" i="189"/>
  <c r="Q60" i="189"/>
  <c r="P60" i="189"/>
  <c r="O60" i="189"/>
  <c r="N60" i="189"/>
  <c r="M60" i="189"/>
  <c r="L60" i="189"/>
  <c r="K60" i="189"/>
  <c r="J60" i="189"/>
  <c r="I60" i="189"/>
  <c r="H60" i="189"/>
  <c r="G60" i="189"/>
  <c r="F60" i="189"/>
  <c r="E60" i="189"/>
  <c r="AB59" i="189"/>
  <c r="AA59" i="189"/>
  <c r="Z59" i="189"/>
  <c r="Y59" i="189"/>
  <c r="X59" i="189"/>
  <c r="W59" i="189"/>
  <c r="V59" i="189"/>
  <c r="U59" i="189"/>
  <c r="T59" i="189"/>
  <c r="S59" i="189"/>
  <c r="R59" i="189"/>
  <c r="Q59" i="189"/>
  <c r="P59" i="189"/>
  <c r="O59" i="189"/>
  <c r="N59" i="189"/>
  <c r="M59" i="189"/>
  <c r="L59" i="189"/>
  <c r="K59" i="189"/>
  <c r="J59" i="189"/>
  <c r="I59" i="189"/>
  <c r="H59" i="189"/>
  <c r="G59" i="189"/>
  <c r="F59" i="189"/>
  <c r="E59" i="189"/>
  <c r="AB51" i="189"/>
  <c r="AA51" i="189"/>
  <c r="Z51" i="189"/>
  <c r="Y51" i="189"/>
  <c r="X51" i="189"/>
  <c r="W51" i="189"/>
  <c r="V51" i="189"/>
  <c r="U51" i="189"/>
  <c r="T51" i="189"/>
  <c r="S51" i="189"/>
  <c r="R51" i="189"/>
  <c r="Q51" i="189"/>
  <c r="P51" i="189"/>
  <c r="O51" i="189"/>
  <c r="N51" i="189"/>
  <c r="M51" i="189"/>
  <c r="L51" i="189"/>
  <c r="K51" i="189"/>
  <c r="J51" i="189"/>
  <c r="I51" i="189"/>
  <c r="H51" i="189"/>
  <c r="G51" i="189"/>
  <c r="F51" i="189"/>
  <c r="E51" i="189"/>
  <c r="AB50" i="189"/>
  <c r="AB52" i="189" s="1"/>
  <c r="AB53" i="189" s="1"/>
  <c r="AB55" i="189" s="1"/>
  <c r="AB57" i="189" s="1"/>
  <c r="AB58" i="189" s="1"/>
  <c r="AA50" i="189"/>
  <c r="AA52" i="189" s="1"/>
  <c r="AA53" i="189" s="1"/>
  <c r="AA55" i="189" s="1"/>
  <c r="AA57" i="189" s="1"/>
  <c r="AA58" i="189" s="1"/>
  <c r="Z50" i="189"/>
  <c r="Z52" i="189" s="1"/>
  <c r="Z53" i="189" s="1"/>
  <c r="Z55" i="189" s="1"/>
  <c r="Z57" i="189" s="1"/>
  <c r="Z58" i="189" s="1"/>
  <c r="Y50" i="189"/>
  <c r="Y52" i="189" s="1"/>
  <c r="Y53" i="189" s="1"/>
  <c r="Y55" i="189" s="1"/>
  <c r="Y57" i="189" s="1"/>
  <c r="Y58" i="189" s="1"/>
  <c r="X50" i="189"/>
  <c r="X52" i="189" s="1"/>
  <c r="X53" i="189" s="1"/>
  <c r="X55" i="189" s="1"/>
  <c r="X57" i="189" s="1"/>
  <c r="X58" i="189" s="1"/>
  <c r="W50" i="189"/>
  <c r="W52" i="189" s="1"/>
  <c r="W53" i="189" s="1"/>
  <c r="W55" i="189" s="1"/>
  <c r="W57" i="189" s="1"/>
  <c r="W58" i="189" s="1"/>
  <c r="V50" i="189"/>
  <c r="V52" i="189" s="1"/>
  <c r="V53" i="189" s="1"/>
  <c r="V55" i="189" s="1"/>
  <c r="V57" i="189" s="1"/>
  <c r="V58" i="189" s="1"/>
  <c r="U50" i="189"/>
  <c r="U52" i="189" s="1"/>
  <c r="U53" i="189" s="1"/>
  <c r="U55" i="189" s="1"/>
  <c r="U57" i="189" s="1"/>
  <c r="U58" i="189" s="1"/>
  <c r="T50" i="189"/>
  <c r="T52" i="189" s="1"/>
  <c r="T53" i="189" s="1"/>
  <c r="T55" i="189" s="1"/>
  <c r="T57" i="189" s="1"/>
  <c r="T58" i="189" s="1"/>
  <c r="S50" i="189"/>
  <c r="S52" i="189" s="1"/>
  <c r="S53" i="189" s="1"/>
  <c r="S55" i="189" s="1"/>
  <c r="S57" i="189" s="1"/>
  <c r="S58" i="189" s="1"/>
  <c r="R50" i="189"/>
  <c r="R52" i="189" s="1"/>
  <c r="R53" i="189" s="1"/>
  <c r="R55" i="189" s="1"/>
  <c r="R57" i="189" s="1"/>
  <c r="R58" i="189" s="1"/>
  <c r="Q50" i="189"/>
  <c r="Q52" i="189" s="1"/>
  <c r="Q53" i="189" s="1"/>
  <c r="Q55" i="189" s="1"/>
  <c r="Q57" i="189" s="1"/>
  <c r="Q58" i="189" s="1"/>
  <c r="P50" i="189"/>
  <c r="P52" i="189" s="1"/>
  <c r="P53" i="189" s="1"/>
  <c r="P55" i="189" s="1"/>
  <c r="P57" i="189" s="1"/>
  <c r="P58" i="189" s="1"/>
  <c r="O50" i="189"/>
  <c r="O52" i="189" s="1"/>
  <c r="O53" i="189" s="1"/>
  <c r="O55" i="189" s="1"/>
  <c r="O57" i="189" s="1"/>
  <c r="O58" i="189" s="1"/>
  <c r="N50" i="189"/>
  <c r="N52" i="189" s="1"/>
  <c r="N53" i="189" s="1"/>
  <c r="N55" i="189" s="1"/>
  <c r="N57" i="189" s="1"/>
  <c r="N58" i="189" s="1"/>
  <c r="M50" i="189"/>
  <c r="M52" i="189" s="1"/>
  <c r="M53" i="189" s="1"/>
  <c r="M55" i="189" s="1"/>
  <c r="M57" i="189" s="1"/>
  <c r="M58" i="189" s="1"/>
  <c r="L50" i="189"/>
  <c r="L52" i="189" s="1"/>
  <c r="L53" i="189" s="1"/>
  <c r="L55" i="189" s="1"/>
  <c r="L57" i="189" s="1"/>
  <c r="L58" i="189" s="1"/>
  <c r="K50" i="189"/>
  <c r="K52" i="189" s="1"/>
  <c r="K53" i="189" s="1"/>
  <c r="K55" i="189" s="1"/>
  <c r="K57" i="189" s="1"/>
  <c r="K58" i="189" s="1"/>
  <c r="J50" i="189"/>
  <c r="J52" i="189" s="1"/>
  <c r="J53" i="189" s="1"/>
  <c r="J55" i="189" s="1"/>
  <c r="J57" i="189" s="1"/>
  <c r="J58" i="189" s="1"/>
  <c r="I50" i="189"/>
  <c r="I52" i="189" s="1"/>
  <c r="I53" i="189" s="1"/>
  <c r="I55" i="189" s="1"/>
  <c r="I57" i="189" s="1"/>
  <c r="I58" i="189" s="1"/>
  <c r="H50" i="189"/>
  <c r="H52" i="189" s="1"/>
  <c r="H53" i="189" s="1"/>
  <c r="H55" i="189" s="1"/>
  <c r="H57" i="189" s="1"/>
  <c r="H58" i="189" s="1"/>
  <c r="G50" i="189"/>
  <c r="G52" i="189" s="1"/>
  <c r="G53" i="189" s="1"/>
  <c r="G55" i="189" s="1"/>
  <c r="G57" i="189" s="1"/>
  <c r="G58" i="189" s="1"/>
  <c r="F50" i="189"/>
  <c r="F52" i="189" s="1"/>
  <c r="F53" i="189" s="1"/>
  <c r="F55" i="189" s="1"/>
  <c r="F57" i="189" s="1"/>
  <c r="F58" i="189" s="1"/>
  <c r="E50" i="189"/>
  <c r="E52" i="189" s="1"/>
  <c r="E53" i="189" s="1"/>
  <c r="E55" i="189" s="1"/>
  <c r="AB43" i="189"/>
  <c r="AA43" i="189"/>
  <c r="Z43" i="189"/>
  <c r="Y43" i="189"/>
  <c r="X43" i="189"/>
  <c r="W43" i="189"/>
  <c r="V43" i="189"/>
  <c r="U43" i="189"/>
  <c r="T43" i="189"/>
  <c r="S43" i="189"/>
  <c r="R43" i="189"/>
  <c r="Q43" i="189"/>
  <c r="P43" i="189"/>
  <c r="O43" i="189"/>
  <c r="N43" i="189"/>
  <c r="M43" i="189"/>
  <c r="L43" i="189"/>
  <c r="K43" i="189"/>
  <c r="J43" i="189"/>
  <c r="I43" i="189"/>
  <c r="H43" i="189"/>
  <c r="G43" i="189"/>
  <c r="F43" i="189"/>
  <c r="E43" i="189"/>
  <c r="AB40" i="189"/>
  <c r="AA40" i="189"/>
  <c r="Z40" i="189"/>
  <c r="Y40" i="189"/>
  <c r="X40" i="189"/>
  <c r="W40" i="189"/>
  <c r="V40" i="189"/>
  <c r="U40" i="189"/>
  <c r="T40" i="189"/>
  <c r="S40" i="189"/>
  <c r="R40" i="189"/>
  <c r="Q40" i="189"/>
  <c r="P40" i="189"/>
  <c r="O40" i="189"/>
  <c r="N40" i="189"/>
  <c r="M40" i="189"/>
  <c r="L40" i="189"/>
  <c r="K40" i="189"/>
  <c r="J40" i="189"/>
  <c r="I40" i="189"/>
  <c r="H40" i="189"/>
  <c r="G40" i="189"/>
  <c r="F40" i="189"/>
  <c r="E40" i="189"/>
  <c r="AB118" i="189"/>
  <c r="AA118" i="189"/>
  <c r="Z118" i="189"/>
  <c r="Y118" i="189"/>
  <c r="X118" i="189"/>
  <c r="W118" i="189"/>
  <c r="V118" i="189"/>
  <c r="U118" i="189"/>
  <c r="T118" i="189"/>
  <c r="S118" i="189"/>
  <c r="R118" i="189"/>
  <c r="Q118" i="189"/>
  <c r="P118" i="189"/>
  <c r="O118" i="189"/>
  <c r="N118" i="189"/>
  <c r="M118" i="189"/>
  <c r="L118" i="189"/>
  <c r="K118" i="189"/>
  <c r="J118" i="189"/>
  <c r="I118" i="189"/>
  <c r="H118" i="189"/>
  <c r="G118" i="189"/>
  <c r="F118" i="189"/>
  <c r="E118" i="189"/>
  <c r="AB117" i="189"/>
  <c r="AA117" i="189"/>
  <c r="Z117" i="189"/>
  <c r="Y117" i="189"/>
  <c r="X117" i="189"/>
  <c r="W117" i="189"/>
  <c r="V117" i="189"/>
  <c r="U117" i="189"/>
  <c r="T117" i="189"/>
  <c r="S117" i="189"/>
  <c r="R117" i="189"/>
  <c r="Q117" i="189"/>
  <c r="P117" i="189"/>
  <c r="O117" i="189"/>
  <c r="N117" i="189"/>
  <c r="M117" i="189"/>
  <c r="L117" i="189"/>
  <c r="K117" i="189"/>
  <c r="J117" i="189"/>
  <c r="I117" i="189"/>
  <c r="H117" i="189"/>
  <c r="G117" i="189"/>
  <c r="F117" i="189"/>
  <c r="E117" i="189"/>
  <c r="AB109" i="189"/>
  <c r="AA109" i="189"/>
  <c r="Z109" i="189"/>
  <c r="Y109" i="189"/>
  <c r="X109" i="189"/>
  <c r="W109" i="189"/>
  <c r="V109" i="189"/>
  <c r="U109" i="189"/>
  <c r="T109" i="189"/>
  <c r="S109" i="189"/>
  <c r="R109" i="189"/>
  <c r="Q109" i="189"/>
  <c r="P109" i="189"/>
  <c r="O109" i="189"/>
  <c r="N109" i="189"/>
  <c r="M109" i="189"/>
  <c r="L109" i="189"/>
  <c r="K109" i="189"/>
  <c r="J109" i="189"/>
  <c r="I109" i="189"/>
  <c r="H109" i="189"/>
  <c r="G109" i="189"/>
  <c r="F109" i="189"/>
  <c r="E109" i="189"/>
  <c r="AB108" i="189"/>
  <c r="AB110" i="189" s="1"/>
  <c r="AB111" i="189" s="1"/>
  <c r="AB113" i="189" s="1"/>
  <c r="AB115" i="189" s="1"/>
  <c r="AB116" i="189" s="1"/>
  <c r="AA108" i="189"/>
  <c r="AA110" i="189" s="1"/>
  <c r="AA111" i="189" s="1"/>
  <c r="AA113" i="189" s="1"/>
  <c r="AA115" i="189" s="1"/>
  <c r="AA116" i="189" s="1"/>
  <c r="Z108" i="189"/>
  <c r="Z110" i="189" s="1"/>
  <c r="Z111" i="189" s="1"/>
  <c r="Z113" i="189" s="1"/>
  <c r="Z115" i="189" s="1"/>
  <c r="Z116" i="189" s="1"/>
  <c r="Y108" i="189"/>
  <c r="Y110" i="189" s="1"/>
  <c r="Y111" i="189" s="1"/>
  <c r="Y113" i="189" s="1"/>
  <c r="Y115" i="189" s="1"/>
  <c r="Y116" i="189" s="1"/>
  <c r="X108" i="189"/>
  <c r="X110" i="189" s="1"/>
  <c r="X111" i="189" s="1"/>
  <c r="X113" i="189" s="1"/>
  <c r="X115" i="189" s="1"/>
  <c r="X116" i="189" s="1"/>
  <c r="W108" i="189"/>
  <c r="W110" i="189" s="1"/>
  <c r="W111" i="189" s="1"/>
  <c r="W113" i="189" s="1"/>
  <c r="W115" i="189" s="1"/>
  <c r="W116" i="189" s="1"/>
  <c r="V108" i="189"/>
  <c r="V110" i="189" s="1"/>
  <c r="V111" i="189" s="1"/>
  <c r="V113" i="189" s="1"/>
  <c r="V115" i="189" s="1"/>
  <c r="V116" i="189" s="1"/>
  <c r="U108" i="189"/>
  <c r="U110" i="189" s="1"/>
  <c r="U111" i="189" s="1"/>
  <c r="U113" i="189" s="1"/>
  <c r="U115" i="189" s="1"/>
  <c r="U116" i="189" s="1"/>
  <c r="T108" i="189"/>
  <c r="T110" i="189" s="1"/>
  <c r="T111" i="189" s="1"/>
  <c r="T113" i="189" s="1"/>
  <c r="T115" i="189" s="1"/>
  <c r="T116" i="189" s="1"/>
  <c r="S108" i="189"/>
  <c r="S110" i="189" s="1"/>
  <c r="S111" i="189" s="1"/>
  <c r="S113" i="189" s="1"/>
  <c r="S115" i="189" s="1"/>
  <c r="S116" i="189" s="1"/>
  <c r="R108" i="189"/>
  <c r="R110" i="189" s="1"/>
  <c r="R111" i="189" s="1"/>
  <c r="R113" i="189" s="1"/>
  <c r="R115" i="189" s="1"/>
  <c r="R116" i="189" s="1"/>
  <c r="Q108" i="189"/>
  <c r="Q110" i="189" s="1"/>
  <c r="Q111" i="189" s="1"/>
  <c r="Q113" i="189" s="1"/>
  <c r="Q115" i="189" s="1"/>
  <c r="Q116" i="189" s="1"/>
  <c r="P108" i="189"/>
  <c r="P110" i="189" s="1"/>
  <c r="P111" i="189" s="1"/>
  <c r="P113" i="189" s="1"/>
  <c r="P115" i="189" s="1"/>
  <c r="P116" i="189" s="1"/>
  <c r="O108" i="189"/>
  <c r="O110" i="189" s="1"/>
  <c r="O111" i="189" s="1"/>
  <c r="O113" i="189" s="1"/>
  <c r="O115" i="189" s="1"/>
  <c r="O116" i="189" s="1"/>
  <c r="N108" i="189"/>
  <c r="N110" i="189" s="1"/>
  <c r="N111" i="189" s="1"/>
  <c r="N113" i="189" s="1"/>
  <c r="N115" i="189" s="1"/>
  <c r="N116" i="189" s="1"/>
  <c r="M108" i="189"/>
  <c r="M110" i="189" s="1"/>
  <c r="M111" i="189" s="1"/>
  <c r="M113" i="189" s="1"/>
  <c r="M115" i="189" s="1"/>
  <c r="M116" i="189" s="1"/>
  <c r="L108" i="189"/>
  <c r="L110" i="189" s="1"/>
  <c r="L111" i="189" s="1"/>
  <c r="L113" i="189" s="1"/>
  <c r="L115" i="189" s="1"/>
  <c r="L116" i="189" s="1"/>
  <c r="K108" i="189"/>
  <c r="K110" i="189" s="1"/>
  <c r="K111" i="189" s="1"/>
  <c r="K113" i="189" s="1"/>
  <c r="K115" i="189" s="1"/>
  <c r="K116" i="189" s="1"/>
  <c r="J108" i="189"/>
  <c r="J110" i="189" s="1"/>
  <c r="J111" i="189" s="1"/>
  <c r="J113" i="189" s="1"/>
  <c r="J115" i="189" s="1"/>
  <c r="J116" i="189" s="1"/>
  <c r="I108" i="189"/>
  <c r="I110" i="189" s="1"/>
  <c r="I111" i="189" s="1"/>
  <c r="I113" i="189" s="1"/>
  <c r="I115" i="189" s="1"/>
  <c r="I116" i="189" s="1"/>
  <c r="H108" i="189"/>
  <c r="H110" i="189" s="1"/>
  <c r="H111" i="189" s="1"/>
  <c r="H113" i="189" s="1"/>
  <c r="H115" i="189" s="1"/>
  <c r="H116" i="189" s="1"/>
  <c r="G108" i="189"/>
  <c r="G110" i="189" s="1"/>
  <c r="G111" i="189" s="1"/>
  <c r="G113" i="189" s="1"/>
  <c r="G115" i="189" s="1"/>
  <c r="G116" i="189" s="1"/>
  <c r="F108" i="189"/>
  <c r="F110" i="189" s="1"/>
  <c r="F111" i="189" s="1"/>
  <c r="F113" i="189" s="1"/>
  <c r="F115" i="189" s="1"/>
  <c r="F116" i="189" s="1"/>
  <c r="E108" i="189"/>
  <c r="E110" i="189" s="1"/>
  <c r="E111" i="189" s="1"/>
  <c r="E113" i="189" s="1"/>
  <c r="AB101" i="189"/>
  <c r="AA101" i="189"/>
  <c r="Z101" i="189"/>
  <c r="Y101" i="189"/>
  <c r="X101" i="189"/>
  <c r="W101" i="189"/>
  <c r="V101" i="189"/>
  <c r="U101" i="189"/>
  <c r="T101" i="189"/>
  <c r="S101" i="189"/>
  <c r="R101" i="189"/>
  <c r="Q101" i="189"/>
  <c r="P101" i="189"/>
  <c r="O101" i="189"/>
  <c r="N101" i="189"/>
  <c r="M101" i="189"/>
  <c r="L101" i="189"/>
  <c r="K101" i="189"/>
  <c r="J101" i="189"/>
  <c r="I101" i="189"/>
  <c r="H101" i="189"/>
  <c r="G101" i="189"/>
  <c r="F101" i="189"/>
  <c r="E101" i="189"/>
  <c r="AB98" i="189"/>
  <c r="AA98" i="189"/>
  <c r="Z98" i="189"/>
  <c r="Y98" i="189"/>
  <c r="X98" i="189"/>
  <c r="W98" i="189"/>
  <c r="V98" i="189"/>
  <c r="U98" i="189"/>
  <c r="T98" i="189"/>
  <c r="S98" i="189"/>
  <c r="R98" i="189"/>
  <c r="Q98" i="189"/>
  <c r="P98" i="189"/>
  <c r="O98" i="189"/>
  <c r="N98" i="189"/>
  <c r="M98" i="189"/>
  <c r="L98" i="189"/>
  <c r="K98" i="189"/>
  <c r="J98" i="189"/>
  <c r="I98" i="189"/>
  <c r="H98" i="189"/>
  <c r="G98" i="189"/>
  <c r="F98" i="189"/>
  <c r="E98" i="189"/>
  <c r="W176" i="188"/>
  <c r="V176" i="188"/>
  <c r="U176" i="188"/>
  <c r="T176" i="188"/>
  <c r="S176" i="188"/>
  <c r="R176" i="188"/>
  <c r="Q176" i="188"/>
  <c r="P176" i="188"/>
  <c r="O176" i="188"/>
  <c r="N176" i="188"/>
  <c r="M176" i="188"/>
  <c r="L176" i="188"/>
  <c r="K176" i="188"/>
  <c r="J176" i="188"/>
  <c r="I176" i="188"/>
  <c r="H176" i="188"/>
  <c r="G176" i="188"/>
  <c r="F176" i="188"/>
  <c r="E176" i="188"/>
  <c r="W175" i="188"/>
  <c r="V175" i="188"/>
  <c r="U175" i="188"/>
  <c r="T175" i="188"/>
  <c r="S175" i="188"/>
  <c r="R175" i="188"/>
  <c r="Q175" i="188"/>
  <c r="P175" i="188"/>
  <c r="O175" i="188"/>
  <c r="N175" i="188"/>
  <c r="M175" i="188"/>
  <c r="L175" i="188"/>
  <c r="K175" i="188"/>
  <c r="J175" i="188"/>
  <c r="I175" i="188"/>
  <c r="H175" i="188"/>
  <c r="G175" i="188"/>
  <c r="F175" i="188"/>
  <c r="E175" i="188"/>
  <c r="W167" i="188"/>
  <c r="V167" i="188"/>
  <c r="U167" i="188"/>
  <c r="T167" i="188"/>
  <c r="S167" i="188"/>
  <c r="R167" i="188"/>
  <c r="Q167" i="188"/>
  <c r="P167" i="188"/>
  <c r="O167" i="188"/>
  <c r="N167" i="188"/>
  <c r="M167" i="188"/>
  <c r="L167" i="188"/>
  <c r="K167" i="188"/>
  <c r="J167" i="188"/>
  <c r="I167" i="188"/>
  <c r="H167" i="188"/>
  <c r="G167" i="188"/>
  <c r="F167" i="188"/>
  <c r="E167" i="188"/>
  <c r="W166" i="188"/>
  <c r="W168" i="188" s="1"/>
  <c r="W169" i="188" s="1"/>
  <c r="W171" i="188" s="1"/>
  <c r="W173" i="188" s="1"/>
  <c r="W174" i="188" s="1"/>
  <c r="V166" i="188"/>
  <c r="V168" i="188" s="1"/>
  <c r="V169" i="188" s="1"/>
  <c r="V171" i="188" s="1"/>
  <c r="V173" i="188" s="1"/>
  <c r="V174" i="188" s="1"/>
  <c r="U166" i="188"/>
  <c r="U168" i="188" s="1"/>
  <c r="U169" i="188" s="1"/>
  <c r="U171" i="188" s="1"/>
  <c r="U173" i="188" s="1"/>
  <c r="U174" i="188" s="1"/>
  <c r="T166" i="188"/>
  <c r="T168" i="188" s="1"/>
  <c r="T169" i="188" s="1"/>
  <c r="T171" i="188" s="1"/>
  <c r="T173" i="188" s="1"/>
  <c r="T174" i="188" s="1"/>
  <c r="S166" i="188"/>
  <c r="S168" i="188" s="1"/>
  <c r="S169" i="188" s="1"/>
  <c r="S171" i="188" s="1"/>
  <c r="S173" i="188" s="1"/>
  <c r="S174" i="188" s="1"/>
  <c r="R166" i="188"/>
  <c r="R168" i="188" s="1"/>
  <c r="R169" i="188" s="1"/>
  <c r="R171" i="188" s="1"/>
  <c r="R173" i="188" s="1"/>
  <c r="R174" i="188" s="1"/>
  <c r="Q166" i="188"/>
  <c r="Q168" i="188" s="1"/>
  <c r="Q169" i="188" s="1"/>
  <c r="Q171" i="188" s="1"/>
  <c r="Q173" i="188" s="1"/>
  <c r="Q174" i="188" s="1"/>
  <c r="P166" i="188"/>
  <c r="P168" i="188" s="1"/>
  <c r="P169" i="188" s="1"/>
  <c r="P171" i="188" s="1"/>
  <c r="P173" i="188" s="1"/>
  <c r="P174" i="188" s="1"/>
  <c r="O166" i="188"/>
  <c r="O168" i="188" s="1"/>
  <c r="O169" i="188" s="1"/>
  <c r="O171" i="188" s="1"/>
  <c r="O173" i="188" s="1"/>
  <c r="O174" i="188" s="1"/>
  <c r="N166" i="188"/>
  <c r="N168" i="188" s="1"/>
  <c r="N169" i="188" s="1"/>
  <c r="N171" i="188" s="1"/>
  <c r="N173" i="188" s="1"/>
  <c r="N174" i="188" s="1"/>
  <c r="M166" i="188"/>
  <c r="M168" i="188" s="1"/>
  <c r="M169" i="188" s="1"/>
  <c r="M171" i="188" s="1"/>
  <c r="M173" i="188" s="1"/>
  <c r="M174" i="188" s="1"/>
  <c r="L166" i="188"/>
  <c r="L168" i="188" s="1"/>
  <c r="L169" i="188" s="1"/>
  <c r="L171" i="188" s="1"/>
  <c r="L173" i="188" s="1"/>
  <c r="L174" i="188" s="1"/>
  <c r="K166" i="188"/>
  <c r="K168" i="188" s="1"/>
  <c r="K169" i="188" s="1"/>
  <c r="K171" i="188" s="1"/>
  <c r="K173" i="188" s="1"/>
  <c r="K174" i="188" s="1"/>
  <c r="J166" i="188"/>
  <c r="J168" i="188" s="1"/>
  <c r="J169" i="188" s="1"/>
  <c r="J171" i="188" s="1"/>
  <c r="J173" i="188" s="1"/>
  <c r="J174" i="188" s="1"/>
  <c r="I166" i="188"/>
  <c r="I168" i="188" s="1"/>
  <c r="I169" i="188" s="1"/>
  <c r="I171" i="188" s="1"/>
  <c r="I173" i="188" s="1"/>
  <c r="I174" i="188" s="1"/>
  <c r="H166" i="188"/>
  <c r="H168" i="188" s="1"/>
  <c r="H169" i="188" s="1"/>
  <c r="H171" i="188" s="1"/>
  <c r="H173" i="188" s="1"/>
  <c r="H174" i="188" s="1"/>
  <c r="G166" i="188"/>
  <c r="G168" i="188" s="1"/>
  <c r="G169" i="188" s="1"/>
  <c r="G171" i="188" s="1"/>
  <c r="G173" i="188" s="1"/>
  <c r="G174" i="188" s="1"/>
  <c r="F166" i="188"/>
  <c r="F168" i="188" s="1"/>
  <c r="F169" i="188" s="1"/>
  <c r="F171" i="188" s="1"/>
  <c r="F173" i="188" s="1"/>
  <c r="F174" i="188" s="1"/>
  <c r="E166" i="188"/>
  <c r="E168" i="188" s="1"/>
  <c r="E169" i="188" s="1"/>
  <c r="E171" i="188" s="1"/>
  <c r="W159" i="188"/>
  <c r="V159" i="188"/>
  <c r="U159" i="188"/>
  <c r="T159" i="188"/>
  <c r="S159" i="188"/>
  <c r="R159" i="188"/>
  <c r="Q159" i="188"/>
  <c r="P159" i="188"/>
  <c r="O159" i="188"/>
  <c r="N159" i="188"/>
  <c r="M159" i="188"/>
  <c r="L159" i="188"/>
  <c r="K159" i="188"/>
  <c r="J159" i="188"/>
  <c r="I159" i="188"/>
  <c r="H159" i="188"/>
  <c r="G159" i="188"/>
  <c r="F159" i="188"/>
  <c r="E159" i="188"/>
  <c r="W156" i="188"/>
  <c r="V156" i="188"/>
  <c r="U156" i="188"/>
  <c r="T156" i="188"/>
  <c r="S156" i="188"/>
  <c r="R156" i="188"/>
  <c r="Q156" i="188"/>
  <c r="P156" i="188"/>
  <c r="O156" i="188"/>
  <c r="N156" i="188"/>
  <c r="M156" i="188"/>
  <c r="L156" i="188"/>
  <c r="K156" i="188"/>
  <c r="J156" i="188"/>
  <c r="I156" i="188"/>
  <c r="H156" i="188"/>
  <c r="G156" i="188"/>
  <c r="F156" i="188"/>
  <c r="E156" i="188"/>
  <c r="AB118" i="188"/>
  <c r="AA118" i="188"/>
  <c r="Z118" i="188"/>
  <c r="Y118" i="188"/>
  <c r="X118" i="188"/>
  <c r="W118" i="188"/>
  <c r="V118" i="188"/>
  <c r="U118" i="188"/>
  <c r="T118" i="188"/>
  <c r="S118" i="188"/>
  <c r="R118" i="188"/>
  <c r="Q118" i="188"/>
  <c r="P118" i="188"/>
  <c r="O118" i="188"/>
  <c r="N118" i="188"/>
  <c r="M118" i="188"/>
  <c r="L118" i="188"/>
  <c r="K118" i="188"/>
  <c r="J118" i="188"/>
  <c r="I118" i="188"/>
  <c r="H118" i="188"/>
  <c r="G118" i="188"/>
  <c r="F118" i="188"/>
  <c r="E118" i="188"/>
  <c r="AB117" i="188"/>
  <c r="AA117" i="188"/>
  <c r="Z117" i="188"/>
  <c r="Y117" i="188"/>
  <c r="X117" i="188"/>
  <c r="W117" i="188"/>
  <c r="V117" i="188"/>
  <c r="U117" i="188"/>
  <c r="T117" i="188"/>
  <c r="S117" i="188"/>
  <c r="R117" i="188"/>
  <c r="Q117" i="188"/>
  <c r="P117" i="188"/>
  <c r="O117" i="188"/>
  <c r="N117" i="188"/>
  <c r="M117" i="188"/>
  <c r="L117" i="188"/>
  <c r="K117" i="188"/>
  <c r="J117" i="188"/>
  <c r="I117" i="188"/>
  <c r="H117" i="188"/>
  <c r="G117" i="188"/>
  <c r="F117" i="188"/>
  <c r="E117" i="188"/>
  <c r="AB109" i="188"/>
  <c r="AA109" i="188"/>
  <c r="Z109" i="188"/>
  <c r="Y109" i="188"/>
  <c r="X109" i="188"/>
  <c r="W109" i="188"/>
  <c r="V109" i="188"/>
  <c r="U109" i="188"/>
  <c r="T109" i="188"/>
  <c r="S109" i="188"/>
  <c r="R109" i="188"/>
  <c r="Q109" i="188"/>
  <c r="P109" i="188"/>
  <c r="O109" i="188"/>
  <c r="N109" i="188"/>
  <c r="M109" i="188"/>
  <c r="L109" i="188"/>
  <c r="K109" i="188"/>
  <c r="J109" i="188"/>
  <c r="I109" i="188"/>
  <c r="H109" i="188"/>
  <c r="G109" i="188"/>
  <c r="F109" i="188"/>
  <c r="E109" i="188"/>
  <c r="AB108" i="188"/>
  <c r="AB110" i="188" s="1"/>
  <c r="AB111" i="188" s="1"/>
  <c r="AB113" i="188" s="1"/>
  <c r="AB115" i="188" s="1"/>
  <c r="AB116" i="188" s="1"/>
  <c r="AA108" i="188"/>
  <c r="AA110" i="188" s="1"/>
  <c r="AA111" i="188" s="1"/>
  <c r="AA113" i="188" s="1"/>
  <c r="AA115" i="188" s="1"/>
  <c r="AA116" i="188" s="1"/>
  <c r="Z108" i="188"/>
  <c r="Z110" i="188" s="1"/>
  <c r="Z111" i="188" s="1"/>
  <c r="Z113" i="188" s="1"/>
  <c r="Z115" i="188" s="1"/>
  <c r="Z116" i="188" s="1"/>
  <c r="Y108" i="188"/>
  <c r="Y110" i="188" s="1"/>
  <c r="Y111" i="188" s="1"/>
  <c r="Y113" i="188" s="1"/>
  <c r="Y115" i="188" s="1"/>
  <c r="Y116" i="188" s="1"/>
  <c r="X108" i="188"/>
  <c r="X110" i="188" s="1"/>
  <c r="X111" i="188" s="1"/>
  <c r="X113" i="188" s="1"/>
  <c r="X115" i="188" s="1"/>
  <c r="X116" i="188" s="1"/>
  <c r="W108" i="188"/>
  <c r="W110" i="188" s="1"/>
  <c r="W111" i="188" s="1"/>
  <c r="W113" i="188" s="1"/>
  <c r="W115" i="188" s="1"/>
  <c r="W116" i="188" s="1"/>
  <c r="V108" i="188"/>
  <c r="V110" i="188" s="1"/>
  <c r="V111" i="188" s="1"/>
  <c r="V113" i="188" s="1"/>
  <c r="V115" i="188" s="1"/>
  <c r="V116" i="188" s="1"/>
  <c r="U108" i="188"/>
  <c r="U110" i="188" s="1"/>
  <c r="U111" i="188" s="1"/>
  <c r="U113" i="188" s="1"/>
  <c r="U115" i="188" s="1"/>
  <c r="U116" i="188" s="1"/>
  <c r="T108" i="188"/>
  <c r="T110" i="188" s="1"/>
  <c r="T111" i="188" s="1"/>
  <c r="T113" i="188" s="1"/>
  <c r="T115" i="188" s="1"/>
  <c r="T116" i="188" s="1"/>
  <c r="S108" i="188"/>
  <c r="S110" i="188" s="1"/>
  <c r="S111" i="188" s="1"/>
  <c r="S113" i="188" s="1"/>
  <c r="S115" i="188" s="1"/>
  <c r="S116" i="188" s="1"/>
  <c r="R108" i="188"/>
  <c r="R110" i="188" s="1"/>
  <c r="R111" i="188" s="1"/>
  <c r="R113" i="188" s="1"/>
  <c r="R115" i="188" s="1"/>
  <c r="R116" i="188" s="1"/>
  <c r="Q108" i="188"/>
  <c r="Q110" i="188" s="1"/>
  <c r="Q111" i="188" s="1"/>
  <c r="Q113" i="188" s="1"/>
  <c r="Q115" i="188" s="1"/>
  <c r="Q116" i="188" s="1"/>
  <c r="P108" i="188"/>
  <c r="P110" i="188" s="1"/>
  <c r="P111" i="188" s="1"/>
  <c r="P113" i="188" s="1"/>
  <c r="P115" i="188" s="1"/>
  <c r="P116" i="188" s="1"/>
  <c r="O108" i="188"/>
  <c r="O110" i="188" s="1"/>
  <c r="O111" i="188" s="1"/>
  <c r="O113" i="188" s="1"/>
  <c r="O115" i="188" s="1"/>
  <c r="O116" i="188" s="1"/>
  <c r="N108" i="188"/>
  <c r="N110" i="188" s="1"/>
  <c r="N111" i="188" s="1"/>
  <c r="N113" i="188" s="1"/>
  <c r="N115" i="188" s="1"/>
  <c r="N116" i="188" s="1"/>
  <c r="M108" i="188"/>
  <c r="M110" i="188" s="1"/>
  <c r="M111" i="188" s="1"/>
  <c r="M113" i="188" s="1"/>
  <c r="M115" i="188" s="1"/>
  <c r="M116" i="188" s="1"/>
  <c r="L108" i="188"/>
  <c r="L110" i="188" s="1"/>
  <c r="L111" i="188" s="1"/>
  <c r="L113" i="188" s="1"/>
  <c r="L115" i="188" s="1"/>
  <c r="L116" i="188" s="1"/>
  <c r="K108" i="188"/>
  <c r="K110" i="188" s="1"/>
  <c r="K111" i="188" s="1"/>
  <c r="K113" i="188" s="1"/>
  <c r="K115" i="188" s="1"/>
  <c r="K116" i="188" s="1"/>
  <c r="J108" i="188"/>
  <c r="J110" i="188" s="1"/>
  <c r="J111" i="188" s="1"/>
  <c r="J113" i="188" s="1"/>
  <c r="J115" i="188" s="1"/>
  <c r="J116" i="188" s="1"/>
  <c r="I108" i="188"/>
  <c r="I110" i="188" s="1"/>
  <c r="I111" i="188" s="1"/>
  <c r="I113" i="188" s="1"/>
  <c r="I115" i="188" s="1"/>
  <c r="I116" i="188" s="1"/>
  <c r="H108" i="188"/>
  <c r="H110" i="188" s="1"/>
  <c r="H111" i="188" s="1"/>
  <c r="H113" i="188" s="1"/>
  <c r="H115" i="188" s="1"/>
  <c r="H116" i="188" s="1"/>
  <c r="G108" i="188"/>
  <c r="G110" i="188" s="1"/>
  <c r="G111" i="188" s="1"/>
  <c r="G113" i="188" s="1"/>
  <c r="G115" i="188" s="1"/>
  <c r="G116" i="188" s="1"/>
  <c r="F108" i="188"/>
  <c r="F110" i="188" s="1"/>
  <c r="F111" i="188" s="1"/>
  <c r="F113" i="188" s="1"/>
  <c r="F115" i="188" s="1"/>
  <c r="F116" i="188" s="1"/>
  <c r="E108" i="188"/>
  <c r="E110" i="188" s="1"/>
  <c r="E111" i="188" s="1"/>
  <c r="E113" i="188" s="1"/>
  <c r="AB101" i="188"/>
  <c r="AA101" i="188"/>
  <c r="Z101" i="188"/>
  <c r="Y101" i="188"/>
  <c r="X101" i="188"/>
  <c r="W101" i="188"/>
  <c r="V101" i="188"/>
  <c r="U101" i="188"/>
  <c r="T101" i="188"/>
  <c r="S101" i="188"/>
  <c r="R101" i="188"/>
  <c r="Q101" i="188"/>
  <c r="P101" i="188"/>
  <c r="O101" i="188"/>
  <c r="N101" i="188"/>
  <c r="M101" i="188"/>
  <c r="L101" i="188"/>
  <c r="K101" i="188"/>
  <c r="J101" i="188"/>
  <c r="I101" i="188"/>
  <c r="H101" i="188"/>
  <c r="G101" i="188"/>
  <c r="F101" i="188"/>
  <c r="E101" i="188"/>
  <c r="AB98" i="188"/>
  <c r="AA98" i="188"/>
  <c r="Z98" i="188"/>
  <c r="Y98" i="188"/>
  <c r="X98" i="188"/>
  <c r="W98" i="188"/>
  <c r="V98" i="188"/>
  <c r="U98" i="188"/>
  <c r="T98" i="188"/>
  <c r="S98" i="188"/>
  <c r="R98" i="188"/>
  <c r="Q98" i="188"/>
  <c r="P98" i="188"/>
  <c r="O98" i="188"/>
  <c r="N98" i="188"/>
  <c r="M98" i="188"/>
  <c r="L98" i="188"/>
  <c r="K98" i="188"/>
  <c r="J98" i="188"/>
  <c r="I98" i="188"/>
  <c r="H98" i="188"/>
  <c r="G98" i="188"/>
  <c r="F98" i="188"/>
  <c r="E98" i="188"/>
  <c r="AB60" i="188"/>
  <c r="AA60" i="188"/>
  <c r="Z60" i="188"/>
  <c r="Y60" i="188"/>
  <c r="X60" i="188"/>
  <c r="W60" i="188"/>
  <c r="V60" i="188"/>
  <c r="U60" i="188"/>
  <c r="T60" i="188"/>
  <c r="S60" i="188"/>
  <c r="R60" i="188"/>
  <c r="Q60" i="188"/>
  <c r="P60" i="188"/>
  <c r="O60" i="188"/>
  <c r="N60" i="188"/>
  <c r="M60" i="188"/>
  <c r="L60" i="188"/>
  <c r="K60" i="188"/>
  <c r="J60" i="188"/>
  <c r="I60" i="188"/>
  <c r="H60" i="188"/>
  <c r="G60" i="188"/>
  <c r="F60" i="188"/>
  <c r="E60" i="188"/>
  <c r="AB59" i="188"/>
  <c r="AA59" i="188"/>
  <c r="Z59" i="188"/>
  <c r="Y59" i="188"/>
  <c r="X59" i="188"/>
  <c r="W59" i="188"/>
  <c r="V59" i="188"/>
  <c r="U59" i="188"/>
  <c r="T59" i="188"/>
  <c r="S59" i="188"/>
  <c r="R59" i="188"/>
  <c r="Q59" i="188"/>
  <c r="P59" i="188"/>
  <c r="O59" i="188"/>
  <c r="N59" i="188"/>
  <c r="M59" i="188"/>
  <c r="L59" i="188"/>
  <c r="K59" i="188"/>
  <c r="J59" i="188"/>
  <c r="I59" i="188"/>
  <c r="H59" i="188"/>
  <c r="G59" i="188"/>
  <c r="F59" i="188"/>
  <c r="E59" i="188"/>
  <c r="AB51" i="188"/>
  <c r="AA51" i="188"/>
  <c r="Z51" i="188"/>
  <c r="Y51" i="188"/>
  <c r="X51" i="188"/>
  <c r="W51" i="188"/>
  <c r="V51" i="188"/>
  <c r="U51" i="188"/>
  <c r="T51" i="188"/>
  <c r="S51" i="188"/>
  <c r="R51" i="188"/>
  <c r="Q51" i="188"/>
  <c r="P51" i="188"/>
  <c r="O51" i="188"/>
  <c r="N51" i="188"/>
  <c r="M51" i="188"/>
  <c r="L51" i="188"/>
  <c r="K51" i="188"/>
  <c r="J51" i="188"/>
  <c r="I51" i="188"/>
  <c r="H51" i="188"/>
  <c r="G51" i="188"/>
  <c r="F51" i="188"/>
  <c r="E51" i="188"/>
  <c r="AB50" i="188"/>
  <c r="AB52" i="188" s="1"/>
  <c r="AB53" i="188" s="1"/>
  <c r="AB55" i="188" s="1"/>
  <c r="AB57" i="188" s="1"/>
  <c r="AB58" i="188" s="1"/>
  <c r="AA50" i="188"/>
  <c r="AA52" i="188" s="1"/>
  <c r="AA53" i="188" s="1"/>
  <c r="AA55" i="188" s="1"/>
  <c r="AA57" i="188" s="1"/>
  <c r="AA58" i="188" s="1"/>
  <c r="Z50" i="188"/>
  <c r="Z52" i="188" s="1"/>
  <c r="Z53" i="188" s="1"/>
  <c r="Z55" i="188" s="1"/>
  <c r="Z57" i="188" s="1"/>
  <c r="Z58" i="188" s="1"/>
  <c r="Y50" i="188"/>
  <c r="Y52" i="188" s="1"/>
  <c r="Y53" i="188" s="1"/>
  <c r="Y55" i="188" s="1"/>
  <c r="Y57" i="188" s="1"/>
  <c r="Y58" i="188" s="1"/>
  <c r="X50" i="188"/>
  <c r="X52" i="188" s="1"/>
  <c r="X53" i="188" s="1"/>
  <c r="X55" i="188" s="1"/>
  <c r="X57" i="188" s="1"/>
  <c r="X58" i="188" s="1"/>
  <c r="W50" i="188"/>
  <c r="W52" i="188" s="1"/>
  <c r="W53" i="188" s="1"/>
  <c r="W55" i="188" s="1"/>
  <c r="W57" i="188" s="1"/>
  <c r="W58" i="188" s="1"/>
  <c r="V50" i="188"/>
  <c r="V52" i="188" s="1"/>
  <c r="V53" i="188" s="1"/>
  <c r="V55" i="188" s="1"/>
  <c r="V57" i="188" s="1"/>
  <c r="V58" i="188" s="1"/>
  <c r="U50" i="188"/>
  <c r="U52" i="188" s="1"/>
  <c r="U53" i="188" s="1"/>
  <c r="U55" i="188" s="1"/>
  <c r="U57" i="188" s="1"/>
  <c r="U58" i="188" s="1"/>
  <c r="T50" i="188"/>
  <c r="T52" i="188" s="1"/>
  <c r="T53" i="188" s="1"/>
  <c r="T55" i="188" s="1"/>
  <c r="T57" i="188" s="1"/>
  <c r="T58" i="188" s="1"/>
  <c r="S50" i="188"/>
  <c r="S52" i="188" s="1"/>
  <c r="S53" i="188" s="1"/>
  <c r="S55" i="188" s="1"/>
  <c r="S57" i="188" s="1"/>
  <c r="S58" i="188" s="1"/>
  <c r="R50" i="188"/>
  <c r="R52" i="188" s="1"/>
  <c r="R53" i="188" s="1"/>
  <c r="R55" i="188" s="1"/>
  <c r="R57" i="188" s="1"/>
  <c r="R58" i="188" s="1"/>
  <c r="Q50" i="188"/>
  <c r="Q52" i="188" s="1"/>
  <c r="Q53" i="188" s="1"/>
  <c r="Q55" i="188" s="1"/>
  <c r="Q57" i="188" s="1"/>
  <c r="Q58" i="188" s="1"/>
  <c r="P50" i="188"/>
  <c r="P52" i="188" s="1"/>
  <c r="P53" i="188" s="1"/>
  <c r="P55" i="188" s="1"/>
  <c r="P57" i="188" s="1"/>
  <c r="P58" i="188" s="1"/>
  <c r="O50" i="188"/>
  <c r="O52" i="188" s="1"/>
  <c r="O53" i="188" s="1"/>
  <c r="O55" i="188" s="1"/>
  <c r="O57" i="188" s="1"/>
  <c r="O58" i="188" s="1"/>
  <c r="N50" i="188"/>
  <c r="N52" i="188" s="1"/>
  <c r="N53" i="188" s="1"/>
  <c r="N55" i="188" s="1"/>
  <c r="N57" i="188" s="1"/>
  <c r="N58" i="188" s="1"/>
  <c r="M50" i="188"/>
  <c r="M52" i="188" s="1"/>
  <c r="M53" i="188" s="1"/>
  <c r="M55" i="188" s="1"/>
  <c r="M57" i="188" s="1"/>
  <c r="M58" i="188" s="1"/>
  <c r="L50" i="188"/>
  <c r="L52" i="188" s="1"/>
  <c r="L53" i="188" s="1"/>
  <c r="L55" i="188" s="1"/>
  <c r="L57" i="188" s="1"/>
  <c r="L58" i="188" s="1"/>
  <c r="K50" i="188"/>
  <c r="K52" i="188" s="1"/>
  <c r="K53" i="188" s="1"/>
  <c r="K55" i="188" s="1"/>
  <c r="K57" i="188" s="1"/>
  <c r="K58" i="188" s="1"/>
  <c r="J50" i="188"/>
  <c r="J52" i="188" s="1"/>
  <c r="J53" i="188" s="1"/>
  <c r="J55" i="188" s="1"/>
  <c r="J57" i="188" s="1"/>
  <c r="J58" i="188" s="1"/>
  <c r="I50" i="188"/>
  <c r="I52" i="188" s="1"/>
  <c r="I53" i="188" s="1"/>
  <c r="I55" i="188" s="1"/>
  <c r="I57" i="188" s="1"/>
  <c r="I58" i="188" s="1"/>
  <c r="H50" i="188"/>
  <c r="H52" i="188" s="1"/>
  <c r="H53" i="188" s="1"/>
  <c r="H55" i="188" s="1"/>
  <c r="H57" i="188" s="1"/>
  <c r="H58" i="188" s="1"/>
  <c r="G50" i="188"/>
  <c r="G52" i="188" s="1"/>
  <c r="G53" i="188" s="1"/>
  <c r="G55" i="188" s="1"/>
  <c r="G57" i="188" s="1"/>
  <c r="G58" i="188" s="1"/>
  <c r="F50" i="188"/>
  <c r="F52" i="188" s="1"/>
  <c r="F53" i="188" s="1"/>
  <c r="F55" i="188" s="1"/>
  <c r="F57" i="188" s="1"/>
  <c r="F58" i="188" s="1"/>
  <c r="E50" i="188"/>
  <c r="E52" i="188" s="1"/>
  <c r="E53" i="188" s="1"/>
  <c r="E55" i="188" s="1"/>
  <c r="AB43" i="188"/>
  <c r="AA43" i="188"/>
  <c r="Z43" i="188"/>
  <c r="Y43" i="188"/>
  <c r="X43" i="188"/>
  <c r="W43" i="188"/>
  <c r="V43" i="188"/>
  <c r="U43" i="188"/>
  <c r="T43" i="188"/>
  <c r="S43" i="188"/>
  <c r="R43" i="188"/>
  <c r="Q43" i="188"/>
  <c r="P43" i="188"/>
  <c r="O43" i="188"/>
  <c r="N43" i="188"/>
  <c r="M43" i="188"/>
  <c r="L43" i="188"/>
  <c r="K43" i="188"/>
  <c r="J43" i="188"/>
  <c r="I43" i="188"/>
  <c r="H43" i="188"/>
  <c r="G43" i="188"/>
  <c r="F43" i="188"/>
  <c r="E43" i="188"/>
  <c r="AB40" i="188"/>
  <c r="AA40" i="188"/>
  <c r="Z40" i="188"/>
  <c r="Y40" i="188"/>
  <c r="X40" i="188"/>
  <c r="W40" i="188"/>
  <c r="V40" i="188"/>
  <c r="U40" i="188"/>
  <c r="T40" i="188"/>
  <c r="S40" i="188"/>
  <c r="R40" i="188"/>
  <c r="Q40" i="188"/>
  <c r="P40" i="188"/>
  <c r="O40" i="188"/>
  <c r="N40" i="188"/>
  <c r="M40" i="188"/>
  <c r="L40" i="188"/>
  <c r="K40" i="188"/>
  <c r="J40" i="188"/>
  <c r="I40" i="188"/>
  <c r="H40" i="188"/>
  <c r="G40" i="188"/>
  <c r="F40" i="188"/>
  <c r="E40" i="188"/>
  <c r="Y176" i="187"/>
  <c r="X176" i="187"/>
  <c r="W176" i="187"/>
  <c r="V176" i="187"/>
  <c r="U176" i="187"/>
  <c r="T176" i="187"/>
  <c r="S176" i="187"/>
  <c r="R176" i="187"/>
  <c r="Q176" i="187"/>
  <c r="P176" i="187"/>
  <c r="O176" i="187"/>
  <c r="N176" i="187"/>
  <c r="M176" i="187"/>
  <c r="L176" i="187"/>
  <c r="K176" i="187"/>
  <c r="J176" i="187"/>
  <c r="I176" i="187"/>
  <c r="H176" i="187"/>
  <c r="G176" i="187"/>
  <c r="F176" i="187"/>
  <c r="E176" i="187"/>
  <c r="Y175" i="187"/>
  <c r="X175" i="187"/>
  <c r="W175" i="187"/>
  <c r="V175" i="187"/>
  <c r="U175" i="187"/>
  <c r="T175" i="187"/>
  <c r="S175" i="187"/>
  <c r="R175" i="187"/>
  <c r="Q175" i="187"/>
  <c r="P175" i="187"/>
  <c r="O175" i="187"/>
  <c r="N175" i="187"/>
  <c r="M175" i="187"/>
  <c r="L175" i="187"/>
  <c r="K175" i="187"/>
  <c r="J175" i="187"/>
  <c r="I175" i="187"/>
  <c r="H175" i="187"/>
  <c r="G175" i="187"/>
  <c r="F175" i="187"/>
  <c r="E175" i="187"/>
  <c r="Y167" i="187"/>
  <c r="X167" i="187"/>
  <c r="W167" i="187"/>
  <c r="V167" i="187"/>
  <c r="U167" i="187"/>
  <c r="T167" i="187"/>
  <c r="S167" i="187"/>
  <c r="R167" i="187"/>
  <c r="Q167" i="187"/>
  <c r="P167" i="187"/>
  <c r="O167" i="187"/>
  <c r="N167" i="187"/>
  <c r="M167" i="187"/>
  <c r="L167" i="187"/>
  <c r="K167" i="187"/>
  <c r="J167" i="187"/>
  <c r="I167" i="187"/>
  <c r="H167" i="187"/>
  <c r="G167" i="187"/>
  <c r="F167" i="187"/>
  <c r="E167" i="187"/>
  <c r="Y166" i="187"/>
  <c r="Y168" i="187" s="1"/>
  <c r="Y169" i="187" s="1"/>
  <c r="Y171" i="187" s="1"/>
  <c r="Y173" i="187" s="1"/>
  <c r="Y174" i="187" s="1"/>
  <c r="X166" i="187"/>
  <c r="X168" i="187" s="1"/>
  <c r="X169" i="187" s="1"/>
  <c r="X171" i="187" s="1"/>
  <c r="X173" i="187" s="1"/>
  <c r="X174" i="187" s="1"/>
  <c r="W166" i="187"/>
  <c r="W168" i="187" s="1"/>
  <c r="W169" i="187" s="1"/>
  <c r="W171" i="187" s="1"/>
  <c r="W173" i="187" s="1"/>
  <c r="W174" i="187" s="1"/>
  <c r="V166" i="187"/>
  <c r="V168" i="187" s="1"/>
  <c r="V169" i="187" s="1"/>
  <c r="V171" i="187" s="1"/>
  <c r="V173" i="187" s="1"/>
  <c r="V174" i="187" s="1"/>
  <c r="U166" i="187"/>
  <c r="U168" i="187" s="1"/>
  <c r="U169" i="187" s="1"/>
  <c r="U171" i="187" s="1"/>
  <c r="U173" i="187" s="1"/>
  <c r="U174" i="187" s="1"/>
  <c r="T166" i="187"/>
  <c r="T168" i="187" s="1"/>
  <c r="T169" i="187" s="1"/>
  <c r="T171" i="187" s="1"/>
  <c r="T173" i="187" s="1"/>
  <c r="T174" i="187" s="1"/>
  <c r="S166" i="187"/>
  <c r="S168" i="187" s="1"/>
  <c r="S169" i="187" s="1"/>
  <c r="S171" i="187" s="1"/>
  <c r="S173" i="187" s="1"/>
  <c r="S174" i="187" s="1"/>
  <c r="R166" i="187"/>
  <c r="R168" i="187" s="1"/>
  <c r="R169" i="187" s="1"/>
  <c r="R171" i="187" s="1"/>
  <c r="R173" i="187" s="1"/>
  <c r="R174" i="187" s="1"/>
  <c r="Q166" i="187"/>
  <c r="Q168" i="187" s="1"/>
  <c r="Q169" i="187" s="1"/>
  <c r="Q171" i="187" s="1"/>
  <c r="Q173" i="187" s="1"/>
  <c r="Q174" i="187" s="1"/>
  <c r="P166" i="187"/>
  <c r="P168" i="187" s="1"/>
  <c r="P169" i="187" s="1"/>
  <c r="P171" i="187" s="1"/>
  <c r="P173" i="187" s="1"/>
  <c r="P174" i="187" s="1"/>
  <c r="O166" i="187"/>
  <c r="O168" i="187" s="1"/>
  <c r="O169" i="187" s="1"/>
  <c r="O171" i="187" s="1"/>
  <c r="O173" i="187" s="1"/>
  <c r="O174" i="187" s="1"/>
  <c r="N166" i="187"/>
  <c r="N168" i="187" s="1"/>
  <c r="N169" i="187" s="1"/>
  <c r="N171" i="187" s="1"/>
  <c r="N173" i="187" s="1"/>
  <c r="N174" i="187" s="1"/>
  <c r="M166" i="187"/>
  <c r="M168" i="187" s="1"/>
  <c r="M169" i="187" s="1"/>
  <c r="M171" i="187" s="1"/>
  <c r="M173" i="187" s="1"/>
  <c r="M174" i="187" s="1"/>
  <c r="L166" i="187"/>
  <c r="L168" i="187" s="1"/>
  <c r="L169" i="187" s="1"/>
  <c r="L171" i="187" s="1"/>
  <c r="L173" i="187" s="1"/>
  <c r="L174" i="187" s="1"/>
  <c r="K166" i="187"/>
  <c r="K168" i="187" s="1"/>
  <c r="K169" i="187" s="1"/>
  <c r="K171" i="187" s="1"/>
  <c r="K173" i="187" s="1"/>
  <c r="K174" i="187" s="1"/>
  <c r="J166" i="187"/>
  <c r="J168" i="187" s="1"/>
  <c r="J169" i="187" s="1"/>
  <c r="J171" i="187" s="1"/>
  <c r="J173" i="187" s="1"/>
  <c r="J174" i="187" s="1"/>
  <c r="I166" i="187"/>
  <c r="I168" i="187" s="1"/>
  <c r="I169" i="187" s="1"/>
  <c r="I171" i="187" s="1"/>
  <c r="I173" i="187" s="1"/>
  <c r="I174" i="187" s="1"/>
  <c r="H166" i="187"/>
  <c r="H168" i="187" s="1"/>
  <c r="H169" i="187" s="1"/>
  <c r="H171" i="187" s="1"/>
  <c r="H173" i="187" s="1"/>
  <c r="H174" i="187" s="1"/>
  <c r="G166" i="187"/>
  <c r="G168" i="187" s="1"/>
  <c r="G169" i="187" s="1"/>
  <c r="G171" i="187" s="1"/>
  <c r="G173" i="187" s="1"/>
  <c r="G174" i="187" s="1"/>
  <c r="F166" i="187"/>
  <c r="F168" i="187" s="1"/>
  <c r="F169" i="187" s="1"/>
  <c r="F171" i="187" s="1"/>
  <c r="F173" i="187" s="1"/>
  <c r="F174" i="187" s="1"/>
  <c r="E166" i="187"/>
  <c r="E168" i="187" s="1"/>
  <c r="E169" i="187" s="1"/>
  <c r="E171" i="187" s="1"/>
  <c r="Y159" i="187"/>
  <c r="X159" i="187"/>
  <c r="W159" i="187"/>
  <c r="V159" i="187"/>
  <c r="U159" i="187"/>
  <c r="T159" i="187"/>
  <c r="S159" i="187"/>
  <c r="R159" i="187"/>
  <c r="Q159" i="187"/>
  <c r="P159" i="187"/>
  <c r="O159" i="187"/>
  <c r="N159" i="187"/>
  <c r="M159" i="187"/>
  <c r="L159" i="187"/>
  <c r="K159" i="187"/>
  <c r="J159" i="187"/>
  <c r="I159" i="187"/>
  <c r="H159" i="187"/>
  <c r="G159" i="187"/>
  <c r="F159" i="187"/>
  <c r="E159" i="187"/>
  <c r="Y156" i="187"/>
  <c r="X156" i="187"/>
  <c r="W156" i="187"/>
  <c r="V156" i="187"/>
  <c r="U156" i="187"/>
  <c r="T156" i="187"/>
  <c r="S156" i="187"/>
  <c r="R156" i="187"/>
  <c r="Q156" i="187"/>
  <c r="P156" i="187"/>
  <c r="O156" i="187"/>
  <c r="N156" i="187"/>
  <c r="M156" i="187"/>
  <c r="L156" i="187"/>
  <c r="K156" i="187"/>
  <c r="J156" i="187"/>
  <c r="I156" i="187"/>
  <c r="H156" i="187"/>
  <c r="G156" i="187"/>
  <c r="F156" i="187"/>
  <c r="E156" i="187"/>
  <c r="AB118" i="187"/>
  <c r="AA118" i="187"/>
  <c r="Z118" i="187"/>
  <c r="Y118" i="187"/>
  <c r="X118" i="187"/>
  <c r="W118" i="187"/>
  <c r="V118" i="187"/>
  <c r="U118" i="187"/>
  <c r="T118" i="187"/>
  <c r="S118" i="187"/>
  <c r="R118" i="187"/>
  <c r="Q118" i="187"/>
  <c r="P118" i="187"/>
  <c r="O118" i="187"/>
  <c r="N118" i="187"/>
  <c r="M118" i="187"/>
  <c r="L118" i="187"/>
  <c r="K118" i="187"/>
  <c r="J118" i="187"/>
  <c r="I118" i="187"/>
  <c r="H118" i="187"/>
  <c r="G118" i="187"/>
  <c r="F118" i="187"/>
  <c r="E118" i="187"/>
  <c r="AB117" i="187"/>
  <c r="AA117" i="187"/>
  <c r="Z117" i="187"/>
  <c r="Y117" i="187"/>
  <c r="X117" i="187"/>
  <c r="W117" i="187"/>
  <c r="V117" i="187"/>
  <c r="U117" i="187"/>
  <c r="T117" i="187"/>
  <c r="S117" i="187"/>
  <c r="R117" i="187"/>
  <c r="Q117" i="187"/>
  <c r="P117" i="187"/>
  <c r="O117" i="187"/>
  <c r="N117" i="187"/>
  <c r="M117" i="187"/>
  <c r="L117" i="187"/>
  <c r="K117" i="187"/>
  <c r="J117" i="187"/>
  <c r="I117" i="187"/>
  <c r="H117" i="187"/>
  <c r="G117" i="187"/>
  <c r="F117" i="187"/>
  <c r="E117" i="187"/>
  <c r="AB109" i="187"/>
  <c r="AA109" i="187"/>
  <c r="Z109" i="187"/>
  <c r="Y109" i="187"/>
  <c r="X109" i="187"/>
  <c r="W109" i="187"/>
  <c r="V109" i="187"/>
  <c r="U109" i="187"/>
  <c r="T109" i="187"/>
  <c r="S109" i="187"/>
  <c r="R109" i="187"/>
  <c r="Q109" i="187"/>
  <c r="P109" i="187"/>
  <c r="O109" i="187"/>
  <c r="N109" i="187"/>
  <c r="M109" i="187"/>
  <c r="L109" i="187"/>
  <c r="K109" i="187"/>
  <c r="J109" i="187"/>
  <c r="I109" i="187"/>
  <c r="H109" i="187"/>
  <c r="G109" i="187"/>
  <c r="F109" i="187"/>
  <c r="E109" i="187"/>
  <c r="AB108" i="187"/>
  <c r="AB110" i="187" s="1"/>
  <c r="AB111" i="187" s="1"/>
  <c r="AB113" i="187" s="1"/>
  <c r="AB115" i="187" s="1"/>
  <c r="AB116" i="187" s="1"/>
  <c r="AA108" i="187"/>
  <c r="AA110" i="187" s="1"/>
  <c r="AA111" i="187" s="1"/>
  <c r="AA113" i="187" s="1"/>
  <c r="AA115" i="187" s="1"/>
  <c r="AA116" i="187" s="1"/>
  <c r="Z108" i="187"/>
  <c r="Z110" i="187" s="1"/>
  <c r="Z111" i="187" s="1"/>
  <c r="Z113" i="187" s="1"/>
  <c r="Z115" i="187" s="1"/>
  <c r="Z116" i="187" s="1"/>
  <c r="Y108" i="187"/>
  <c r="Y110" i="187" s="1"/>
  <c r="Y111" i="187" s="1"/>
  <c r="Y113" i="187" s="1"/>
  <c r="Y115" i="187" s="1"/>
  <c r="Y116" i="187" s="1"/>
  <c r="X108" i="187"/>
  <c r="X110" i="187" s="1"/>
  <c r="X111" i="187" s="1"/>
  <c r="X113" i="187" s="1"/>
  <c r="X115" i="187" s="1"/>
  <c r="X116" i="187" s="1"/>
  <c r="W108" i="187"/>
  <c r="W110" i="187" s="1"/>
  <c r="W111" i="187" s="1"/>
  <c r="W113" i="187" s="1"/>
  <c r="W115" i="187" s="1"/>
  <c r="W116" i="187" s="1"/>
  <c r="V108" i="187"/>
  <c r="V110" i="187" s="1"/>
  <c r="V111" i="187" s="1"/>
  <c r="V113" i="187" s="1"/>
  <c r="V115" i="187" s="1"/>
  <c r="V116" i="187" s="1"/>
  <c r="U108" i="187"/>
  <c r="U110" i="187" s="1"/>
  <c r="U111" i="187" s="1"/>
  <c r="U113" i="187" s="1"/>
  <c r="U115" i="187" s="1"/>
  <c r="U116" i="187" s="1"/>
  <c r="T108" i="187"/>
  <c r="T110" i="187" s="1"/>
  <c r="T111" i="187" s="1"/>
  <c r="T113" i="187" s="1"/>
  <c r="T115" i="187" s="1"/>
  <c r="T116" i="187" s="1"/>
  <c r="S108" i="187"/>
  <c r="S110" i="187" s="1"/>
  <c r="S111" i="187" s="1"/>
  <c r="S113" i="187" s="1"/>
  <c r="S115" i="187" s="1"/>
  <c r="S116" i="187" s="1"/>
  <c r="R108" i="187"/>
  <c r="R110" i="187" s="1"/>
  <c r="R111" i="187" s="1"/>
  <c r="R113" i="187" s="1"/>
  <c r="R115" i="187" s="1"/>
  <c r="R116" i="187" s="1"/>
  <c r="Q108" i="187"/>
  <c r="Q110" i="187" s="1"/>
  <c r="Q111" i="187" s="1"/>
  <c r="Q113" i="187" s="1"/>
  <c r="Q115" i="187" s="1"/>
  <c r="Q116" i="187" s="1"/>
  <c r="P108" i="187"/>
  <c r="P110" i="187" s="1"/>
  <c r="P111" i="187" s="1"/>
  <c r="P113" i="187" s="1"/>
  <c r="P115" i="187" s="1"/>
  <c r="P116" i="187" s="1"/>
  <c r="O108" i="187"/>
  <c r="O110" i="187" s="1"/>
  <c r="O111" i="187" s="1"/>
  <c r="O113" i="187" s="1"/>
  <c r="O115" i="187" s="1"/>
  <c r="O116" i="187" s="1"/>
  <c r="N108" i="187"/>
  <c r="N110" i="187" s="1"/>
  <c r="N111" i="187" s="1"/>
  <c r="N113" i="187" s="1"/>
  <c r="N115" i="187" s="1"/>
  <c r="N116" i="187" s="1"/>
  <c r="M108" i="187"/>
  <c r="M110" i="187" s="1"/>
  <c r="M111" i="187" s="1"/>
  <c r="M113" i="187" s="1"/>
  <c r="M115" i="187" s="1"/>
  <c r="M116" i="187" s="1"/>
  <c r="L108" i="187"/>
  <c r="L110" i="187" s="1"/>
  <c r="L111" i="187" s="1"/>
  <c r="L113" i="187" s="1"/>
  <c r="L115" i="187" s="1"/>
  <c r="L116" i="187" s="1"/>
  <c r="K108" i="187"/>
  <c r="K110" i="187" s="1"/>
  <c r="K111" i="187" s="1"/>
  <c r="K113" i="187" s="1"/>
  <c r="K115" i="187" s="1"/>
  <c r="K116" i="187" s="1"/>
  <c r="J108" i="187"/>
  <c r="J110" i="187" s="1"/>
  <c r="J111" i="187" s="1"/>
  <c r="J113" i="187" s="1"/>
  <c r="J115" i="187" s="1"/>
  <c r="J116" i="187" s="1"/>
  <c r="I108" i="187"/>
  <c r="I110" i="187" s="1"/>
  <c r="I111" i="187" s="1"/>
  <c r="I113" i="187" s="1"/>
  <c r="I115" i="187" s="1"/>
  <c r="I116" i="187" s="1"/>
  <c r="H108" i="187"/>
  <c r="H110" i="187" s="1"/>
  <c r="H111" i="187" s="1"/>
  <c r="H113" i="187" s="1"/>
  <c r="H115" i="187" s="1"/>
  <c r="H116" i="187" s="1"/>
  <c r="G108" i="187"/>
  <c r="G110" i="187" s="1"/>
  <c r="G111" i="187" s="1"/>
  <c r="G113" i="187" s="1"/>
  <c r="G115" i="187" s="1"/>
  <c r="G116" i="187" s="1"/>
  <c r="F108" i="187"/>
  <c r="F110" i="187" s="1"/>
  <c r="F111" i="187" s="1"/>
  <c r="F113" i="187" s="1"/>
  <c r="F115" i="187" s="1"/>
  <c r="F116" i="187" s="1"/>
  <c r="E108" i="187"/>
  <c r="E110" i="187" s="1"/>
  <c r="E111" i="187" s="1"/>
  <c r="E113" i="187" s="1"/>
  <c r="AB101" i="187"/>
  <c r="AA101" i="187"/>
  <c r="Z101" i="187"/>
  <c r="Y101" i="187"/>
  <c r="X101" i="187"/>
  <c r="W101" i="187"/>
  <c r="V101" i="187"/>
  <c r="U101" i="187"/>
  <c r="T101" i="187"/>
  <c r="S101" i="187"/>
  <c r="R101" i="187"/>
  <c r="Q101" i="187"/>
  <c r="P101" i="187"/>
  <c r="O101" i="187"/>
  <c r="N101" i="187"/>
  <c r="M101" i="187"/>
  <c r="L101" i="187"/>
  <c r="K101" i="187"/>
  <c r="J101" i="187"/>
  <c r="I101" i="187"/>
  <c r="H101" i="187"/>
  <c r="G101" i="187"/>
  <c r="F101" i="187"/>
  <c r="E101" i="187"/>
  <c r="AB98" i="187"/>
  <c r="AA98" i="187"/>
  <c r="Z98" i="187"/>
  <c r="Y98" i="187"/>
  <c r="X98" i="187"/>
  <c r="W98" i="187"/>
  <c r="V98" i="187"/>
  <c r="U98" i="187"/>
  <c r="T98" i="187"/>
  <c r="S98" i="187"/>
  <c r="R98" i="187"/>
  <c r="Q98" i="187"/>
  <c r="P98" i="187"/>
  <c r="O98" i="187"/>
  <c r="N98" i="187"/>
  <c r="M98" i="187"/>
  <c r="L98" i="187"/>
  <c r="K98" i="187"/>
  <c r="J98" i="187"/>
  <c r="I98" i="187"/>
  <c r="H98" i="187"/>
  <c r="G98" i="187"/>
  <c r="F98" i="187"/>
  <c r="E98" i="187"/>
  <c r="AB31" i="187"/>
  <c r="AA31" i="187"/>
  <c r="Z31" i="187"/>
  <c r="Y31" i="187"/>
  <c r="X31" i="187"/>
  <c r="W31" i="187"/>
  <c r="V31" i="187"/>
  <c r="U31" i="187"/>
  <c r="T31" i="187"/>
  <c r="S31" i="187"/>
  <c r="R31" i="187"/>
  <c r="Q31" i="187"/>
  <c r="P31" i="187"/>
  <c r="O31" i="187"/>
  <c r="N31" i="187"/>
  <c r="M31" i="187"/>
  <c r="L31" i="187"/>
  <c r="K31" i="187"/>
  <c r="J31" i="187"/>
  <c r="I31" i="187"/>
  <c r="H31" i="187"/>
  <c r="G31" i="187"/>
  <c r="F31" i="187"/>
  <c r="E31" i="187"/>
  <c r="AB30" i="187"/>
  <c r="AA30" i="187"/>
  <c r="Z30" i="187"/>
  <c r="Y30" i="187"/>
  <c r="X30" i="187"/>
  <c r="W30" i="187"/>
  <c r="V30" i="187"/>
  <c r="U30" i="187"/>
  <c r="T30" i="187"/>
  <c r="S30" i="187"/>
  <c r="R30" i="187"/>
  <c r="Q30" i="187"/>
  <c r="P30" i="187"/>
  <c r="O30" i="187"/>
  <c r="N30" i="187"/>
  <c r="M30" i="187"/>
  <c r="L30" i="187"/>
  <c r="K30" i="187"/>
  <c r="J30" i="187"/>
  <c r="I30" i="187"/>
  <c r="H30" i="187"/>
  <c r="G30" i="187"/>
  <c r="F30" i="187"/>
  <c r="E30" i="187"/>
  <c r="AB22" i="187"/>
  <c r="AA22" i="187"/>
  <c r="Z22" i="187"/>
  <c r="Y22" i="187"/>
  <c r="X22" i="187"/>
  <c r="W22" i="187"/>
  <c r="V22" i="187"/>
  <c r="U22" i="187"/>
  <c r="T22" i="187"/>
  <c r="S22" i="187"/>
  <c r="R22" i="187"/>
  <c r="Q22" i="187"/>
  <c r="P22" i="187"/>
  <c r="O22" i="187"/>
  <c r="N22" i="187"/>
  <c r="M22" i="187"/>
  <c r="L22" i="187"/>
  <c r="K22" i="187"/>
  <c r="J22" i="187"/>
  <c r="I22" i="187"/>
  <c r="H22" i="187"/>
  <c r="G22" i="187"/>
  <c r="F22" i="187"/>
  <c r="E22" i="187"/>
  <c r="AB21" i="187"/>
  <c r="AB23" i="187" s="1"/>
  <c r="AB24" i="187" s="1"/>
  <c r="AB26" i="187" s="1"/>
  <c r="AB28" i="187" s="1"/>
  <c r="AB29" i="187" s="1"/>
  <c r="AA21" i="187"/>
  <c r="AA23" i="187" s="1"/>
  <c r="AA24" i="187" s="1"/>
  <c r="AA26" i="187" s="1"/>
  <c r="AA28" i="187" s="1"/>
  <c r="AA29" i="187" s="1"/>
  <c r="Z21" i="187"/>
  <c r="Z23" i="187" s="1"/>
  <c r="Z24" i="187" s="1"/>
  <c r="Z26" i="187" s="1"/>
  <c r="Z28" i="187" s="1"/>
  <c r="Z29" i="187" s="1"/>
  <c r="Y21" i="187"/>
  <c r="Y23" i="187" s="1"/>
  <c r="Y24" i="187" s="1"/>
  <c r="Y26" i="187" s="1"/>
  <c r="Y28" i="187" s="1"/>
  <c r="Y29" i="187" s="1"/>
  <c r="X21" i="187"/>
  <c r="X23" i="187" s="1"/>
  <c r="X24" i="187" s="1"/>
  <c r="X26" i="187" s="1"/>
  <c r="X28" i="187" s="1"/>
  <c r="X29" i="187" s="1"/>
  <c r="W21" i="187"/>
  <c r="W23" i="187" s="1"/>
  <c r="W24" i="187" s="1"/>
  <c r="W26" i="187" s="1"/>
  <c r="W28" i="187" s="1"/>
  <c r="W29" i="187" s="1"/>
  <c r="V21" i="187"/>
  <c r="V23" i="187" s="1"/>
  <c r="V24" i="187" s="1"/>
  <c r="V26" i="187" s="1"/>
  <c r="V28" i="187" s="1"/>
  <c r="V29" i="187" s="1"/>
  <c r="U21" i="187"/>
  <c r="U23" i="187" s="1"/>
  <c r="U24" i="187" s="1"/>
  <c r="U26" i="187" s="1"/>
  <c r="U28" i="187" s="1"/>
  <c r="U29" i="187" s="1"/>
  <c r="T21" i="187"/>
  <c r="T23" i="187" s="1"/>
  <c r="T24" i="187" s="1"/>
  <c r="T26" i="187" s="1"/>
  <c r="T28" i="187" s="1"/>
  <c r="T29" i="187" s="1"/>
  <c r="S21" i="187"/>
  <c r="S23" i="187" s="1"/>
  <c r="S24" i="187" s="1"/>
  <c r="S26" i="187" s="1"/>
  <c r="S28" i="187" s="1"/>
  <c r="S29" i="187" s="1"/>
  <c r="R21" i="187"/>
  <c r="R23" i="187" s="1"/>
  <c r="R24" i="187" s="1"/>
  <c r="R26" i="187" s="1"/>
  <c r="R28" i="187" s="1"/>
  <c r="R29" i="187" s="1"/>
  <c r="Q21" i="187"/>
  <c r="Q23" i="187" s="1"/>
  <c r="Q24" i="187" s="1"/>
  <c r="Q26" i="187" s="1"/>
  <c r="Q28" i="187" s="1"/>
  <c r="Q29" i="187" s="1"/>
  <c r="P21" i="187"/>
  <c r="P23" i="187" s="1"/>
  <c r="P24" i="187" s="1"/>
  <c r="P26" i="187" s="1"/>
  <c r="P28" i="187" s="1"/>
  <c r="P29" i="187" s="1"/>
  <c r="O21" i="187"/>
  <c r="O23" i="187" s="1"/>
  <c r="O24" i="187" s="1"/>
  <c r="O26" i="187" s="1"/>
  <c r="O28" i="187" s="1"/>
  <c r="O29" i="187" s="1"/>
  <c r="N21" i="187"/>
  <c r="N23" i="187" s="1"/>
  <c r="N24" i="187" s="1"/>
  <c r="N26" i="187" s="1"/>
  <c r="N28" i="187" s="1"/>
  <c r="N29" i="187" s="1"/>
  <c r="M21" i="187"/>
  <c r="M23" i="187" s="1"/>
  <c r="M24" i="187" s="1"/>
  <c r="M26" i="187" s="1"/>
  <c r="M28" i="187" s="1"/>
  <c r="M29" i="187" s="1"/>
  <c r="L21" i="187"/>
  <c r="L23" i="187" s="1"/>
  <c r="L24" i="187" s="1"/>
  <c r="L26" i="187" s="1"/>
  <c r="L28" i="187" s="1"/>
  <c r="L29" i="187" s="1"/>
  <c r="K21" i="187"/>
  <c r="K23" i="187" s="1"/>
  <c r="K24" i="187" s="1"/>
  <c r="K26" i="187" s="1"/>
  <c r="K28" i="187" s="1"/>
  <c r="K29" i="187" s="1"/>
  <c r="J21" i="187"/>
  <c r="J23" i="187" s="1"/>
  <c r="J24" i="187" s="1"/>
  <c r="J26" i="187" s="1"/>
  <c r="J28" i="187" s="1"/>
  <c r="J29" i="187" s="1"/>
  <c r="I21" i="187"/>
  <c r="I23" i="187" s="1"/>
  <c r="I24" i="187" s="1"/>
  <c r="I26" i="187" s="1"/>
  <c r="I28" i="187" s="1"/>
  <c r="I29" i="187" s="1"/>
  <c r="H21" i="187"/>
  <c r="H23" i="187" s="1"/>
  <c r="H24" i="187" s="1"/>
  <c r="H26" i="187" s="1"/>
  <c r="H28" i="187" s="1"/>
  <c r="H29" i="187" s="1"/>
  <c r="G21" i="187"/>
  <c r="G23" i="187" s="1"/>
  <c r="G24" i="187" s="1"/>
  <c r="G26" i="187" s="1"/>
  <c r="G28" i="187" s="1"/>
  <c r="G29" i="187" s="1"/>
  <c r="F21" i="187"/>
  <c r="F23" i="187" s="1"/>
  <c r="F24" i="187" s="1"/>
  <c r="F26" i="187" s="1"/>
  <c r="F28" i="187" s="1"/>
  <c r="F29" i="187" s="1"/>
  <c r="E21" i="187"/>
  <c r="E23" i="187" s="1"/>
  <c r="E24" i="187" s="1"/>
  <c r="E26" i="187" s="1"/>
  <c r="AB14" i="187"/>
  <c r="AA14" i="187"/>
  <c r="Z14" i="187"/>
  <c r="Y14" i="187"/>
  <c r="X14" i="187"/>
  <c r="W14" i="187"/>
  <c r="V14" i="187"/>
  <c r="U14" i="187"/>
  <c r="T14" i="187"/>
  <c r="S14" i="187"/>
  <c r="R14" i="187"/>
  <c r="Q14" i="187"/>
  <c r="P14" i="187"/>
  <c r="O14" i="187"/>
  <c r="N14" i="187"/>
  <c r="M14" i="187"/>
  <c r="L14" i="187"/>
  <c r="K14" i="187"/>
  <c r="J14" i="187"/>
  <c r="I14" i="187"/>
  <c r="H14" i="187"/>
  <c r="G14" i="187"/>
  <c r="F14" i="187"/>
  <c r="E14" i="187"/>
  <c r="AB11" i="187"/>
  <c r="AA11" i="187"/>
  <c r="Z11" i="187"/>
  <c r="Y11" i="187"/>
  <c r="X11" i="187"/>
  <c r="W11" i="187"/>
  <c r="V11" i="187"/>
  <c r="U11" i="187"/>
  <c r="T11" i="187"/>
  <c r="S11" i="187"/>
  <c r="R11" i="187"/>
  <c r="Q11" i="187"/>
  <c r="P11" i="187"/>
  <c r="O11" i="187"/>
  <c r="N11" i="187"/>
  <c r="M11" i="187"/>
  <c r="L11" i="187"/>
  <c r="K11" i="187"/>
  <c r="J11" i="187"/>
  <c r="I11" i="187"/>
  <c r="H11" i="187"/>
  <c r="G11" i="187"/>
  <c r="F11" i="187"/>
  <c r="E11" i="187"/>
  <c r="E56" i="189" l="1"/>
  <c r="E57" i="189"/>
  <c r="E58" i="189" s="1"/>
  <c r="E114" i="189"/>
  <c r="E115" i="189"/>
  <c r="E116" i="189" s="1"/>
  <c r="E172" i="188"/>
  <c r="E173" i="188"/>
  <c r="E174" i="188" s="1"/>
  <c r="E114" i="188"/>
  <c r="E115" i="188"/>
  <c r="E116" i="188" s="1"/>
  <c r="E56" i="188"/>
  <c r="E57" i="188"/>
  <c r="E58" i="188" s="1"/>
  <c r="E172" i="187"/>
  <c r="E173" i="187"/>
  <c r="E174" i="187" s="1"/>
  <c r="E114" i="187"/>
  <c r="E115" i="187"/>
  <c r="E116" i="187" s="1"/>
  <c r="E27" i="187"/>
  <c r="E28" i="187"/>
  <c r="E29" i="187" s="1"/>
  <c r="Y176" i="186" l="1"/>
  <c r="X176" i="186"/>
  <c r="W176" i="186"/>
  <c r="V176" i="186"/>
  <c r="U176" i="186"/>
  <c r="T176" i="186"/>
  <c r="S176" i="186"/>
  <c r="R176" i="186"/>
  <c r="Q176" i="186"/>
  <c r="P176" i="186"/>
  <c r="O176" i="186"/>
  <c r="N176" i="186"/>
  <c r="M176" i="186"/>
  <c r="L176" i="186"/>
  <c r="K176" i="186"/>
  <c r="J176" i="186"/>
  <c r="I176" i="186"/>
  <c r="H176" i="186"/>
  <c r="G176" i="186"/>
  <c r="F176" i="186"/>
  <c r="Y175" i="186"/>
  <c r="X175" i="186"/>
  <c r="W175" i="186"/>
  <c r="V175" i="186"/>
  <c r="U175" i="186"/>
  <c r="T175" i="186"/>
  <c r="S175" i="186"/>
  <c r="R175" i="186"/>
  <c r="Q175" i="186"/>
  <c r="P175" i="186"/>
  <c r="O175" i="186"/>
  <c r="N175" i="186"/>
  <c r="M175" i="186"/>
  <c r="L175" i="186"/>
  <c r="K175" i="186"/>
  <c r="J175" i="186"/>
  <c r="I175" i="186"/>
  <c r="H175" i="186"/>
  <c r="G175" i="186"/>
  <c r="F175" i="186"/>
  <c r="Y167" i="186"/>
  <c r="X167" i="186"/>
  <c r="W167" i="186"/>
  <c r="V167" i="186"/>
  <c r="U167" i="186"/>
  <c r="T167" i="186"/>
  <c r="S167" i="186"/>
  <c r="R167" i="186"/>
  <c r="Q167" i="186"/>
  <c r="P167" i="186"/>
  <c r="O167" i="186"/>
  <c r="N167" i="186"/>
  <c r="M167" i="186"/>
  <c r="L167" i="186"/>
  <c r="K167" i="186"/>
  <c r="J167" i="186"/>
  <c r="I167" i="186"/>
  <c r="H167" i="186"/>
  <c r="G167" i="186"/>
  <c r="F167" i="186"/>
  <c r="Y166" i="186"/>
  <c r="Y168" i="186" s="1"/>
  <c r="Y169" i="186" s="1"/>
  <c r="Y171" i="186" s="1"/>
  <c r="Y173" i="186" s="1"/>
  <c r="Y174" i="186" s="1"/>
  <c r="X166" i="186"/>
  <c r="X168" i="186" s="1"/>
  <c r="X169" i="186" s="1"/>
  <c r="X171" i="186" s="1"/>
  <c r="X173" i="186" s="1"/>
  <c r="X174" i="186" s="1"/>
  <c r="W166" i="186"/>
  <c r="W168" i="186" s="1"/>
  <c r="W169" i="186" s="1"/>
  <c r="W171" i="186" s="1"/>
  <c r="W173" i="186" s="1"/>
  <c r="W174" i="186" s="1"/>
  <c r="V166" i="186"/>
  <c r="V168" i="186" s="1"/>
  <c r="V169" i="186" s="1"/>
  <c r="V171" i="186" s="1"/>
  <c r="V173" i="186" s="1"/>
  <c r="V174" i="186" s="1"/>
  <c r="U166" i="186"/>
  <c r="U168" i="186" s="1"/>
  <c r="U169" i="186" s="1"/>
  <c r="U171" i="186" s="1"/>
  <c r="U173" i="186" s="1"/>
  <c r="U174" i="186" s="1"/>
  <c r="T166" i="186"/>
  <c r="T168" i="186" s="1"/>
  <c r="T169" i="186" s="1"/>
  <c r="T171" i="186" s="1"/>
  <c r="T173" i="186" s="1"/>
  <c r="T174" i="186" s="1"/>
  <c r="S166" i="186"/>
  <c r="S168" i="186" s="1"/>
  <c r="S169" i="186" s="1"/>
  <c r="S171" i="186" s="1"/>
  <c r="S173" i="186" s="1"/>
  <c r="S174" i="186" s="1"/>
  <c r="R166" i="186"/>
  <c r="R168" i="186" s="1"/>
  <c r="R169" i="186" s="1"/>
  <c r="R171" i="186" s="1"/>
  <c r="R173" i="186" s="1"/>
  <c r="R174" i="186" s="1"/>
  <c r="Q166" i="186"/>
  <c r="Q168" i="186" s="1"/>
  <c r="Q169" i="186" s="1"/>
  <c r="Q171" i="186" s="1"/>
  <c r="Q173" i="186" s="1"/>
  <c r="Q174" i="186" s="1"/>
  <c r="P166" i="186"/>
  <c r="P168" i="186" s="1"/>
  <c r="P169" i="186" s="1"/>
  <c r="P171" i="186" s="1"/>
  <c r="P173" i="186" s="1"/>
  <c r="P174" i="186" s="1"/>
  <c r="O166" i="186"/>
  <c r="O168" i="186" s="1"/>
  <c r="O169" i="186" s="1"/>
  <c r="O171" i="186" s="1"/>
  <c r="O173" i="186" s="1"/>
  <c r="O174" i="186" s="1"/>
  <c r="N166" i="186"/>
  <c r="N168" i="186" s="1"/>
  <c r="N169" i="186" s="1"/>
  <c r="N171" i="186" s="1"/>
  <c r="N173" i="186" s="1"/>
  <c r="N174" i="186" s="1"/>
  <c r="M166" i="186"/>
  <c r="M168" i="186" s="1"/>
  <c r="M169" i="186" s="1"/>
  <c r="M171" i="186" s="1"/>
  <c r="M173" i="186" s="1"/>
  <c r="M174" i="186" s="1"/>
  <c r="L166" i="186"/>
  <c r="L168" i="186" s="1"/>
  <c r="L169" i="186" s="1"/>
  <c r="L171" i="186" s="1"/>
  <c r="L173" i="186" s="1"/>
  <c r="L174" i="186" s="1"/>
  <c r="K166" i="186"/>
  <c r="K168" i="186" s="1"/>
  <c r="K169" i="186" s="1"/>
  <c r="K171" i="186" s="1"/>
  <c r="K173" i="186" s="1"/>
  <c r="K174" i="186" s="1"/>
  <c r="J166" i="186"/>
  <c r="J168" i="186" s="1"/>
  <c r="J169" i="186" s="1"/>
  <c r="J171" i="186" s="1"/>
  <c r="J173" i="186" s="1"/>
  <c r="J174" i="186" s="1"/>
  <c r="I166" i="186"/>
  <c r="I168" i="186" s="1"/>
  <c r="I169" i="186" s="1"/>
  <c r="I171" i="186" s="1"/>
  <c r="I173" i="186" s="1"/>
  <c r="I174" i="186" s="1"/>
  <c r="H166" i="186"/>
  <c r="H168" i="186" s="1"/>
  <c r="H169" i="186" s="1"/>
  <c r="H171" i="186" s="1"/>
  <c r="H173" i="186" s="1"/>
  <c r="H174" i="186" s="1"/>
  <c r="G166" i="186"/>
  <c r="G168" i="186" s="1"/>
  <c r="G169" i="186" s="1"/>
  <c r="G171" i="186" s="1"/>
  <c r="G173" i="186" s="1"/>
  <c r="G174" i="186" s="1"/>
  <c r="F166" i="186"/>
  <c r="F168" i="186" s="1"/>
  <c r="F169" i="186" s="1"/>
  <c r="F171" i="186" s="1"/>
  <c r="F173" i="186" s="1"/>
  <c r="F174" i="186" s="1"/>
  <c r="Y159" i="186"/>
  <c r="X159" i="186"/>
  <c r="W159" i="186"/>
  <c r="V159" i="186"/>
  <c r="U159" i="186"/>
  <c r="T159" i="186"/>
  <c r="S159" i="186"/>
  <c r="R159" i="186"/>
  <c r="Q159" i="186"/>
  <c r="P159" i="186"/>
  <c r="O159" i="186"/>
  <c r="N159" i="186"/>
  <c r="M159" i="186"/>
  <c r="L159" i="186"/>
  <c r="K159" i="186"/>
  <c r="J159" i="186"/>
  <c r="I159" i="186"/>
  <c r="H159" i="186"/>
  <c r="G159" i="186"/>
  <c r="F159" i="186"/>
  <c r="Y156" i="186"/>
  <c r="X156" i="186"/>
  <c r="W156" i="186"/>
  <c r="V156" i="186"/>
  <c r="U156" i="186"/>
  <c r="T156" i="186"/>
  <c r="S156" i="186"/>
  <c r="R156" i="186"/>
  <c r="Q156" i="186"/>
  <c r="P156" i="186"/>
  <c r="O156" i="186"/>
  <c r="N156" i="186"/>
  <c r="M156" i="186"/>
  <c r="L156" i="186"/>
  <c r="K156" i="186"/>
  <c r="J156" i="186"/>
  <c r="I156" i="186"/>
  <c r="H156" i="186"/>
  <c r="G156" i="186"/>
  <c r="F156" i="186"/>
  <c r="E172" i="186" l="1"/>
  <c r="AB31" i="185" l="1"/>
  <c r="AA31" i="185"/>
  <c r="Z31" i="185"/>
  <c r="Y31" i="185"/>
  <c r="X31" i="185"/>
  <c r="W31" i="185"/>
  <c r="V31" i="185"/>
  <c r="U31" i="185"/>
  <c r="T31" i="185"/>
  <c r="S31" i="185"/>
  <c r="R31" i="185"/>
  <c r="Q31" i="185"/>
  <c r="P31" i="185"/>
  <c r="O31" i="185"/>
  <c r="N31" i="185"/>
  <c r="M31" i="185"/>
  <c r="L31" i="185"/>
  <c r="K31" i="185"/>
  <c r="J31" i="185"/>
  <c r="I31" i="185"/>
  <c r="H31" i="185"/>
  <c r="G31" i="185"/>
  <c r="F31" i="185"/>
  <c r="E31" i="185"/>
  <c r="AB30" i="185"/>
  <c r="AA30" i="185"/>
  <c r="Z30" i="185"/>
  <c r="Y30" i="185"/>
  <c r="X30" i="185"/>
  <c r="W30" i="185"/>
  <c r="V30" i="185"/>
  <c r="U30" i="185"/>
  <c r="T30" i="185"/>
  <c r="S30" i="185"/>
  <c r="R30" i="185"/>
  <c r="Q30" i="185"/>
  <c r="P30" i="185"/>
  <c r="O30" i="185"/>
  <c r="N30" i="185"/>
  <c r="M30" i="185"/>
  <c r="L30" i="185"/>
  <c r="K30" i="185"/>
  <c r="J30" i="185"/>
  <c r="I30" i="185"/>
  <c r="H30" i="185"/>
  <c r="G30" i="185"/>
  <c r="F30" i="185"/>
  <c r="E30" i="185"/>
  <c r="AB22" i="185"/>
  <c r="AA22" i="185"/>
  <c r="Z22" i="185"/>
  <c r="Y22" i="185"/>
  <c r="X22" i="185"/>
  <c r="W22" i="185"/>
  <c r="V22" i="185"/>
  <c r="U22" i="185"/>
  <c r="T22" i="185"/>
  <c r="S22" i="185"/>
  <c r="R22" i="185"/>
  <c r="Q22" i="185"/>
  <c r="P22" i="185"/>
  <c r="O22" i="185"/>
  <c r="N22" i="185"/>
  <c r="M22" i="185"/>
  <c r="L22" i="185"/>
  <c r="K22" i="185"/>
  <c r="J22" i="185"/>
  <c r="I22" i="185"/>
  <c r="H22" i="185"/>
  <c r="G22" i="185"/>
  <c r="F22" i="185"/>
  <c r="E22" i="185"/>
  <c r="AB21" i="185"/>
  <c r="AB23" i="185" s="1"/>
  <c r="AB24" i="185" s="1"/>
  <c r="AB26" i="185" s="1"/>
  <c r="AB28" i="185" s="1"/>
  <c r="AB29" i="185" s="1"/>
  <c r="AA21" i="185"/>
  <c r="AA23" i="185" s="1"/>
  <c r="AA24" i="185" s="1"/>
  <c r="AA26" i="185" s="1"/>
  <c r="AA28" i="185" s="1"/>
  <c r="AA29" i="185" s="1"/>
  <c r="Z21" i="185"/>
  <c r="Z23" i="185" s="1"/>
  <c r="Z24" i="185" s="1"/>
  <c r="Z26" i="185" s="1"/>
  <c r="Z28" i="185" s="1"/>
  <c r="Z29" i="185" s="1"/>
  <c r="Y21" i="185"/>
  <c r="Y23" i="185" s="1"/>
  <c r="Y24" i="185" s="1"/>
  <c r="Y26" i="185" s="1"/>
  <c r="Y28" i="185" s="1"/>
  <c r="Y29" i="185" s="1"/>
  <c r="X21" i="185"/>
  <c r="X23" i="185" s="1"/>
  <c r="X24" i="185" s="1"/>
  <c r="X26" i="185" s="1"/>
  <c r="X28" i="185" s="1"/>
  <c r="X29" i="185" s="1"/>
  <c r="W21" i="185"/>
  <c r="W23" i="185" s="1"/>
  <c r="W24" i="185" s="1"/>
  <c r="W26" i="185" s="1"/>
  <c r="W28" i="185" s="1"/>
  <c r="W29" i="185" s="1"/>
  <c r="V21" i="185"/>
  <c r="V23" i="185" s="1"/>
  <c r="V24" i="185" s="1"/>
  <c r="V26" i="185" s="1"/>
  <c r="V28" i="185" s="1"/>
  <c r="V29" i="185" s="1"/>
  <c r="U21" i="185"/>
  <c r="U23" i="185" s="1"/>
  <c r="U24" i="185" s="1"/>
  <c r="U26" i="185" s="1"/>
  <c r="U28" i="185" s="1"/>
  <c r="U29" i="185" s="1"/>
  <c r="T21" i="185"/>
  <c r="T23" i="185" s="1"/>
  <c r="T24" i="185" s="1"/>
  <c r="T26" i="185" s="1"/>
  <c r="T28" i="185" s="1"/>
  <c r="T29" i="185" s="1"/>
  <c r="S21" i="185"/>
  <c r="S23" i="185" s="1"/>
  <c r="S24" i="185" s="1"/>
  <c r="S26" i="185" s="1"/>
  <c r="S28" i="185" s="1"/>
  <c r="S29" i="185" s="1"/>
  <c r="R21" i="185"/>
  <c r="R23" i="185" s="1"/>
  <c r="R24" i="185" s="1"/>
  <c r="R26" i="185" s="1"/>
  <c r="R28" i="185" s="1"/>
  <c r="R29" i="185" s="1"/>
  <c r="Q21" i="185"/>
  <c r="Q23" i="185" s="1"/>
  <c r="Q24" i="185" s="1"/>
  <c r="Q26" i="185" s="1"/>
  <c r="Q28" i="185" s="1"/>
  <c r="Q29" i="185" s="1"/>
  <c r="P21" i="185"/>
  <c r="P23" i="185" s="1"/>
  <c r="P24" i="185" s="1"/>
  <c r="P26" i="185" s="1"/>
  <c r="P28" i="185" s="1"/>
  <c r="P29" i="185" s="1"/>
  <c r="O21" i="185"/>
  <c r="O23" i="185" s="1"/>
  <c r="O24" i="185" s="1"/>
  <c r="O26" i="185" s="1"/>
  <c r="O28" i="185" s="1"/>
  <c r="O29" i="185" s="1"/>
  <c r="N21" i="185"/>
  <c r="N23" i="185" s="1"/>
  <c r="N24" i="185" s="1"/>
  <c r="N26" i="185" s="1"/>
  <c r="N28" i="185" s="1"/>
  <c r="N29" i="185" s="1"/>
  <c r="M21" i="185"/>
  <c r="M23" i="185" s="1"/>
  <c r="M24" i="185" s="1"/>
  <c r="M26" i="185" s="1"/>
  <c r="M28" i="185" s="1"/>
  <c r="M29" i="185" s="1"/>
  <c r="L21" i="185"/>
  <c r="L23" i="185" s="1"/>
  <c r="L24" i="185" s="1"/>
  <c r="L26" i="185" s="1"/>
  <c r="L28" i="185" s="1"/>
  <c r="L29" i="185" s="1"/>
  <c r="K21" i="185"/>
  <c r="K23" i="185" s="1"/>
  <c r="K24" i="185" s="1"/>
  <c r="K26" i="185" s="1"/>
  <c r="K28" i="185" s="1"/>
  <c r="K29" i="185" s="1"/>
  <c r="J21" i="185"/>
  <c r="J23" i="185" s="1"/>
  <c r="J24" i="185" s="1"/>
  <c r="J26" i="185" s="1"/>
  <c r="J28" i="185" s="1"/>
  <c r="J29" i="185" s="1"/>
  <c r="I21" i="185"/>
  <c r="I23" i="185" s="1"/>
  <c r="I24" i="185" s="1"/>
  <c r="I26" i="185" s="1"/>
  <c r="I28" i="185" s="1"/>
  <c r="I29" i="185" s="1"/>
  <c r="H21" i="185"/>
  <c r="H23" i="185" s="1"/>
  <c r="H24" i="185" s="1"/>
  <c r="H26" i="185" s="1"/>
  <c r="H28" i="185" s="1"/>
  <c r="H29" i="185" s="1"/>
  <c r="G21" i="185"/>
  <c r="G23" i="185" s="1"/>
  <c r="G24" i="185" s="1"/>
  <c r="G26" i="185" s="1"/>
  <c r="G28" i="185" s="1"/>
  <c r="G29" i="185" s="1"/>
  <c r="F21" i="185"/>
  <c r="F23" i="185" s="1"/>
  <c r="F24" i="185" s="1"/>
  <c r="F26" i="185" s="1"/>
  <c r="F28" i="185" s="1"/>
  <c r="F29" i="185" s="1"/>
  <c r="E21" i="185"/>
  <c r="E23" i="185" s="1"/>
  <c r="E24" i="185" s="1"/>
  <c r="E26" i="185" s="1"/>
  <c r="AB14" i="185"/>
  <c r="AA14" i="185"/>
  <c r="Z14" i="185"/>
  <c r="Y14" i="185"/>
  <c r="X14" i="185"/>
  <c r="W14" i="185"/>
  <c r="V14" i="185"/>
  <c r="U14" i="185"/>
  <c r="T14" i="185"/>
  <c r="S14" i="185"/>
  <c r="R14" i="185"/>
  <c r="Q14" i="185"/>
  <c r="P14" i="185"/>
  <c r="O14" i="185"/>
  <c r="N14" i="185"/>
  <c r="M14" i="185"/>
  <c r="L14" i="185"/>
  <c r="K14" i="185"/>
  <c r="J14" i="185"/>
  <c r="I14" i="185"/>
  <c r="H14" i="185"/>
  <c r="G14" i="185"/>
  <c r="F14" i="185"/>
  <c r="E14" i="185"/>
  <c r="AB11" i="185"/>
  <c r="AA11" i="185"/>
  <c r="Z11" i="185"/>
  <c r="Y11" i="185"/>
  <c r="X11" i="185"/>
  <c r="W11" i="185"/>
  <c r="V11" i="185"/>
  <c r="U11" i="185"/>
  <c r="T11" i="185"/>
  <c r="S11" i="185"/>
  <c r="R11" i="185"/>
  <c r="Q11" i="185"/>
  <c r="P11" i="185"/>
  <c r="O11" i="185"/>
  <c r="N11" i="185"/>
  <c r="M11" i="185"/>
  <c r="L11" i="185"/>
  <c r="K11" i="185"/>
  <c r="J11" i="185"/>
  <c r="I11" i="185"/>
  <c r="H11" i="185"/>
  <c r="G11" i="185"/>
  <c r="F11" i="185"/>
  <c r="E11" i="185"/>
  <c r="U176" i="185"/>
  <c r="T176" i="185"/>
  <c r="S176" i="185"/>
  <c r="R176" i="185"/>
  <c r="Q176" i="185"/>
  <c r="P176" i="185"/>
  <c r="O176" i="185"/>
  <c r="N176" i="185"/>
  <c r="M176" i="185"/>
  <c r="L176" i="185"/>
  <c r="K176" i="185"/>
  <c r="J176" i="185"/>
  <c r="I176" i="185"/>
  <c r="H176" i="185"/>
  <c r="U175" i="185"/>
  <c r="T175" i="185"/>
  <c r="S175" i="185"/>
  <c r="R175" i="185"/>
  <c r="Q175" i="185"/>
  <c r="P175" i="185"/>
  <c r="O175" i="185"/>
  <c r="N175" i="185"/>
  <c r="M175" i="185"/>
  <c r="L175" i="185"/>
  <c r="K175" i="185"/>
  <c r="J175" i="185"/>
  <c r="I175" i="185"/>
  <c r="H175" i="185"/>
  <c r="U167" i="185"/>
  <c r="T167" i="185"/>
  <c r="S167" i="185"/>
  <c r="R167" i="185"/>
  <c r="Q167" i="185"/>
  <c r="P167" i="185"/>
  <c r="O167" i="185"/>
  <c r="N167" i="185"/>
  <c r="M167" i="185"/>
  <c r="L167" i="185"/>
  <c r="K167" i="185"/>
  <c r="J167" i="185"/>
  <c r="I167" i="185"/>
  <c r="H167" i="185"/>
  <c r="U166" i="185"/>
  <c r="U168" i="185" s="1"/>
  <c r="U169" i="185" s="1"/>
  <c r="U171" i="185" s="1"/>
  <c r="U173" i="185" s="1"/>
  <c r="U174" i="185" s="1"/>
  <c r="T166" i="185"/>
  <c r="T168" i="185" s="1"/>
  <c r="T169" i="185" s="1"/>
  <c r="T171" i="185" s="1"/>
  <c r="T173" i="185" s="1"/>
  <c r="T174" i="185" s="1"/>
  <c r="S166" i="185"/>
  <c r="S168" i="185" s="1"/>
  <c r="S169" i="185" s="1"/>
  <c r="S171" i="185" s="1"/>
  <c r="S173" i="185" s="1"/>
  <c r="S174" i="185" s="1"/>
  <c r="R166" i="185"/>
  <c r="R168" i="185" s="1"/>
  <c r="R169" i="185" s="1"/>
  <c r="R171" i="185" s="1"/>
  <c r="R173" i="185" s="1"/>
  <c r="R174" i="185" s="1"/>
  <c r="Q166" i="185"/>
  <c r="Q168" i="185" s="1"/>
  <c r="Q169" i="185" s="1"/>
  <c r="Q171" i="185" s="1"/>
  <c r="Q173" i="185" s="1"/>
  <c r="Q174" i="185" s="1"/>
  <c r="P166" i="185"/>
  <c r="P168" i="185" s="1"/>
  <c r="P169" i="185" s="1"/>
  <c r="P171" i="185" s="1"/>
  <c r="P173" i="185" s="1"/>
  <c r="P174" i="185" s="1"/>
  <c r="O166" i="185"/>
  <c r="O168" i="185" s="1"/>
  <c r="O169" i="185" s="1"/>
  <c r="O171" i="185" s="1"/>
  <c r="O173" i="185" s="1"/>
  <c r="O174" i="185" s="1"/>
  <c r="N166" i="185"/>
  <c r="N168" i="185" s="1"/>
  <c r="N169" i="185" s="1"/>
  <c r="N171" i="185" s="1"/>
  <c r="N173" i="185" s="1"/>
  <c r="N174" i="185" s="1"/>
  <c r="M166" i="185"/>
  <c r="M168" i="185" s="1"/>
  <c r="M169" i="185" s="1"/>
  <c r="M171" i="185" s="1"/>
  <c r="M173" i="185" s="1"/>
  <c r="M174" i="185" s="1"/>
  <c r="L166" i="185"/>
  <c r="L168" i="185" s="1"/>
  <c r="L169" i="185" s="1"/>
  <c r="L171" i="185" s="1"/>
  <c r="L173" i="185" s="1"/>
  <c r="L174" i="185" s="1"/>
  <c r="K166" i="185"/>
  <c r="K168" i="185" s="1"/>
  <c r="K169" i="185" s="1"/>
  <c r="K171" i="185" s="1"/>
  <c r="K173" i="185" s="1"/>
  <c r="K174" i="185" s="1"/>
  <c r="J166" i="185"/>
  <c r="J168" i="185" s="1"/>
  <c r="J169" i="185" s="1"/>
  <c r="J171" i="185" s="1"/>
  <c r="J173" i="185" s="1"/>
  <c r="J174" i="185" s="1"/>
  <c r="I166" i="185"/>
  <c r="I168" i="185" s="1"/>
  <c r="I169" i="185" s="1"/>
  <c r="I171" i="185" s="1"/>
  <c r="I173" i="185" s="1"/>
  <c r="I174" i="185" s="1"/>
  <c r="H166" i="185"/>
  <c r="H168" i="185" s="1"/>
  <c r="H169" i="185" s="1"/>
  <c r="H171" i="185" s="1"/>
  <c r="H173" i="185" s="1"/>
  <c r="H174" i="185" s="1"/>
  <c r="U159" i="185"/>
  <c r="T159" i="185"/>
  <c r="S159" i="185"/>
  <c r="R159" i="185"/>
  <c r="Q159" i="185"/>
  <c r="P159" i="185"/>
  <c r="O159" i="185"/>
  <c r="N159" i="185"/>
  <c r="M159" i="185"/>
  <c r="L159" i="185"/>
  <c r="K159" i="185"/>
  <c r="J159" i="185"/>
  <c r="I159" i="185"/>
  <c r="H159" i="185"/>
  <c r="U156" i="185"/>
  <c r="T156" i="185"/>
  <c r="S156" i="185"/>
  <c r="R156" i="185"/>
  <c r="Q156" i="185"/>
  <c r="P156" i="185"/>
  <c r="O156" i="185"/>
  <c r="N156" i="185"/>
  <c r="M156" i="185"/>
  <c r="L156" i="185"/>
  <c r="K156" i="185"/>
  <c r="J156" i="185"/>
  <c r="I156" i="185"/>
  <c r="H156" i="185"/>
  <c r="H175" i="184"/>
  <c r="I175" i="184"/>
  <c r="J175" i="184"/>
  <c r="K175" i="184"/>
  <c r="L175" i="184"/>
  <c r="M175" i="184"/>
  <c r="N175" i="184"/>
  <c r="O175" i="184"/>
  <c r="P175" i="184"/>
  <c r="Q175" i="184"/>
  <c r="R175" i="184"/>
  <c r="S175" i="184"/>
  <c r="T175" i="184"/>
  <c r="H176" i="184"/>
  <c r="I176" i="184"/>
  <c r="J176" i="184"/>
  <c r="K176" i="184"/>
  <c r="L176" i="184"/>
  <c r="M176" i="184"/>
  <c r="N176" i="184"/>
  <c r="O176" i="184"/>
  <c r="P176" i="184"/>
  <c r="Q176" i="184"/>
  <c r="R176" i="184"/>
  <c r="S176" i="184"/>
  <c r="T176" i="184"/>
  <c r="K171" i="184"/>
  <c r="K173" i="184" s="1"/>
  <c r="K174" i="184" s="1"/>
  <c r="L171" i="184"/>
  <c r="L173" i="184" s="1"/>
  <c r="L174" i="184" s="1"/>
  <c r="P171" i="184"/>
  <c r="P173" i="184" s="1"/>
  <c r="P174" i="184" s="1"/>
  <c r="Q171" i="184"/>
  <c r="Q173" i="184" s="1"/>
  <c r="Q174" i="184" s="1"/>
  <c r="R171" i="184"/>
  <c r="R173" i="184" s="1"/>
  <c r="R174" i="184" s="1"/>
  <c r="T167" i="184"/>
  <c r="S167" i="184"/>
  <c r="R167" i="184"/>
  <c r="Q167" i="184"/>
  <c r="P167" i="184"/>
  <c r="O167" i="184"/>
  <c r="N167" i="184"/>
  <c r="M167" i="184"/>
  <c r="L167" i="184"/>
  <c r="K167" i="184"/>
  <c r="J167" i="184"/>
  <c r="I167" i="184"/>
  <c r="H167" i="184"/>
  <c r="T166" i="184"/>
  <c r="T168" i="184" s="1"/>
  <c r="T169" i="184" s="1"/>
  <c r="T171" i="184" s="1"/>
  <c r="T173" i="184" s="1"/>
  <c r="T174" i="184" s="1"/>
  <c r="S166" i="184"/>
  <c r="S168" i="184" s="1"/>
  <c r="S169" i="184" s="1"/>
  <c r="S171" i="184" s="1"/>
  <c r="S173" i="184" s="1"/>
  <c r="S174" i="184" s="1"/>
  <c r="R166" i="184"/>
  <c r="R168" i="184" s="1"/>
  <c r="R169" i="184" s="1"/>
  <c r="Q166" i="184"/>
  <c r="Q168" i="184" s="1"/>
  <c r="Q169" i="184" s="1"/>
  <c r="P166" i="184"/>
  <c r="P168" i="184" s="1"/>
  <c r="P169" i="184" s="1"/>
  <c r="O166" i="184"/>
  <c r="O168" i="184" s="1"/>
  <c r="O169" i="184" s="1"/>
  <c r="O171" i="184" s="1"/>
  <c r="O173" i="184" s="1"/>
  <c r="O174" i="184" s="1"/>
  <c r="N166" i="184"/>
  <c r="N168" i="184" s="1"/>
  <c r="N169" i="184" s="1"/>
  <c r="N171" i="184" s="1"/>
  <c r="N173" i="184" s="1"/>
  <c r="N174" i="184" s="1"/>
  <c r="M166" i="184"/>
  <c r="M168" i="184" s="1"/>
  <c r="M169" i="184" s="1"/>
  <c r="M171" i="184" s="1"/>
  <c r="M173" i="184" s="1"/>
  <c r="M174" i="184" s="1"/>
  <c r="L166" i="184"/>
  <c r="L168" i="184" s="1"/>
  <c r="L169" i="184" s="1"/>
  <c r="K166" i="184"/>
  <c r="K168" i="184" s="1"/>
  <c r="K169" i="184" s="1"/>
  <c r="J166" i="184"/>
  <c r="J168" i="184" s="1"/>
  <c r="J169" i="184" s="1"/>
  <c r="J171" i="184" s="1"/>
  <c r="J173" i="184" s="1"/>
  <c r="J174" i="184" s="1"/>
  <c r="I166" i="184"/>
  <c r="I168" i="184" s="1"/>
  <c r="I169" i="184" s="1"/>
  <c r="I171" i="184" s="1"/>
  <c r="I173" i="184" s="1"/>
  <c r="I174" i="184" s="1"/>
  <c r="H166" i="184"/>
  <c r="H168" i="184" s="1"/>
  <c r="H169" i="184" s="1"/>
  <c r="H171" i="184" s="1"/>
  <c r="H173" i="184" s="1"/>
  <c r="H174" i="184" s="1"/>
  <c r="E30" i="184"/>
  <c r="F30" i="184"/>
  <c r="G30" i="184"/>
  <c r="H30" i="184"/>
  <c r="I30" i="184"/>
  <c r="J30" i="184"/>
  <c r="K30" i="184"/>
  <c r="E31" i="184"/>
  <c r="F31" i="184"/>
  <c r="G31" i="184"/>
  <c r="H31" i="184"/>
  <c r="I31" i="184"/>
  <c r="J31" i="184"/>
  <c r="K31" i="184"/>
  <c r="AB22" i="184"/>
  <c r="AA22" i="184"/>
  <c r="Z22" i="184"/>
  <c r="Y22" i="184"/>
  <c r="X22" i="184"/>
  <c r="W22" i="184"/>
  <c r="V22" i="184"/>
  <c r="U22" i="184"/>
  <c r="T22" i="184"/>
  <c r="S22" i="184"/>
  <c r="R22" i="184"/>
  <c r="Q22" i="184"/>
  <c r="P22" i="184"/>
  <c r="O22" i="184"/>
  <c r="N22" i="184"/>
  <c r="M22" i="184"/>
  <c r="L22" i="184"/>
  <c r="K22" i="184"/>
  <c r="J22" i="184"/>
  <c r="I22" i="184"/>
  <c r="H22" i="184"/>
  <c r="G22" i="184"/>
  <c r="F22" i="184"/>
  <c r="E22" i="184"/>
  <c r="AB21" i="184"/>
  <c r="AB23" i="184" s="1"/>
  <c r="AB24" i="184" s="1"/>
  <c r="AA21" i="184"/>
  <c r="AA23" i="184" s="1"/>
  <c r="AA24" i="184" s="1"/>
  <c r="Z21" i="184"/>
  <c r="Z23" i="184" s="1"/>
  <c r="Z24" i="184" s="1"/>
  <c r="Y21" i="184"/>
  <c r="Y23" i="184" s="1"/>
  <c r="Y24" i="184" s="1"/>
  <c r="X21" i="184"/>
  <c r="X23" i="184" s="1"/>
  <c r="X24" i="184" s="1"/>
  <c r="W21" i="184"/>
  <c r="W23" i="184" s="1"/>
  <c r="W24" i="184" s="1"/>
  <c r="V21" i="184"/>
  <c r="V23" i="184" s="1"/>
  <c r="V24" i="184" s="1"/>
  <c r="U21" i="184"/>
  <c r="U23" i="184" s="1"/>
  <c r="U24" i="184" s="1"/>
  <c r="T21" i="184"/>
  <c r="T23" i="184" s="1"/>
  <c r="T24" i="184" s="1"/>
  <c r="S21" i="184"/>
  <c r="S23" i="184" s="1"/>
  <c r="S24" i="184" s="1"/>
  <c r="R21" i="184"/>
  <c r="R23" i="184" s="1"/>
  <c r="R24" i="184" s="1"/>
  <c r="Q21" i="184"/>
  <c r="Q23" i="184" s="1"/>
  <c r="Q24" i="184" s="1"/>
  <c r="P21" i="184"/>
  <c r="P23" i="184" s="1"/>
  <c r="P24" i="184" s="1"/>
  <c r="O21" i="184"/>
  <c r="O23" i="184" s="1"/>
  <c r="O24" i="184" s="1"/>
  <c r="N21" i="184"/>
  <c r="N23" i="184" s="1"/>
  <c r="N24" i="184" s="1"/>
  <c r="M21" i="184"/>
  <c r="M23" i="184" s="1"/>
  <c r="M24" i="184" s="1"/>
  <c r="L21" i="184"/>
  <c r="L23" i="184" s="1"/>
  <c r="L24" i="184" s="1"/>
  <c r="K21" i="184"/>
  <c r="K23" i="184" s="1"/>
  <c r="K24" i="184" s="1"/>
  <c r="K26" i="184" s="1"/>
  <c r="K28" i="184" s="1"/>
  <c r="K29" i="184" s="1"/>
  <c r="J21" i="184"/>
  <c r="J23" i="184" s="1"/>
  <c r="J24" i="184" s="1"/>
  <c r="J26" i="184" s="1"/>
  <c r="J28" i="184" s="1"/>
  <c r="J29" i="184" s="1"/>
  <c r="I21" i="184"/>
  <c r="I23" i="184" s="1"/>
  <c r="I24" i="184" s="1"/>
  <c r="I26" i="184" s="1"/>
  <c r="I28" i="184" s="1"/>
  <c r="I29" i="184" s="1"/>
  <c r="H21" i="184"/>
  <c r="H23" i="184" s="1"/>
  <c r="H24" i="184" s="1"/>
  <c r="H26" i="184" s="1"/>
  <c r="H28" i="184" s="1"/>
  <c r="H29" i="184" s="1"/>
  <c r="G21" i="184"/>
  <c r="G23" i="184" s="1"/>
  <c r="G24" i="184" s="1"/>
  <c r="G26" i="184" s="1"/>
  <c r="G28" i="184" s="1"/>
  <c r="G29" i="184" s="1"/>
  <c r="F21" i="184"/>
  <c r="F23" i="184" s="1"/>
  <c r="F24" i="184" s="1"/>
  <c r="F26" i="184" s="1"/>
  <c r="F28" i="184" s="1"/>
  <c r="F29" i="184" s="1"/>
  <c r="E21" i="184"/>
  <c r="E23" i="184" s="1"/>
  <c r="E24" i="184" s="1"/>
  <c r="E26" i="184" s="1"/>
  <c r="E28" i="184" s="1"/>
  <c r="E29" i="184" s="1"/>
  <c r="AB14" i="184"/>
  <c r="AA14" i="184"/>
  <c r="Z14" i="184"/>
  <c r="Y14" i="184"/>
  <c r="X14" i="184"/>
  <c r="W14" i="184"/>
  <c r="V14" i="184"/>
  <c r="U14" i="184"/>
  <c r="T14" i="184"/>
  <c r="S14" i="184"/>
  <c r="R14" i="184"/>
  <c r="Q14" i="184"/>
  <c r="P14" i="184"/>
  <c r="O14" i="184"/>
  <c r="N14" i="184"/>
  <c r="M14" i="184"/>
  <c r="L14" i="184"/>
  <c r="K14" i="184"/>
  <c r="J14" i="184"/>
  <c r="I14" i="184"/>
  <c r="H14" i="184"/>
  <c r="G14" i="184"/>
  <c r="F14" i="184"/>
  <c r="E14" i="184"/>
  <c r="AB11" i="184"/>
  <c r="AA11" i="184"/>
  <c r="Z11" i="184"/>
  <c r="Y11" i="184"/>
  <c r="X11" i="184"/>
  <c r="W11" i="184"/>
  <c r="V11" i="184"/>
  <c r="U11" i="184"/>
  <c r="T11" i="184"/>
  <c r="S11" i="184"/>
  <c r="R11" i="184"/>
  <c r="Q11" i="184"/>
  <c r="P11" i="184"/>
  <c r="O11" i="184"/>
  <c r="N11" i="184"/>
  <c r="M11" i="184"/>
  <c r="L11" i="184"/>
  <c r="K11" i="184"/>
  <c r="J11" i="184"/>
  <c r="I11" i="184"/>
  <c r="H11" i="184"/>
  <c r="G11" i="184"/>
  <c r="F11" i="184"/>
  <c r="E11" i="184"/>
  <c r="E27" i="185" l="1"/>
  <c r="E28" i="185"/>
  <c r="E29" i="185" s="1"/>
  <c r="E172" i="185"/>
  <c r="F156" i="216"/>
  <c r="F159" i="216"/>
  <c r="F166" i="216"/>
  <c r="F168" i="216" s="1"/>
  <c r="F169" i="216" s="1"/>
  <c r="F171" i="216" s="1"/>
  <c r="F173" i="216" s="1"/>
  <c r="F174" i="216" s="1"/>
  <c r="F167" i="216"/>
  <c r="F175" i="216"/>
  <c r="F176" i="216"/>
  <c r="E156" i="216" l="1"/>
  <c r="E159" i="216"/>
  <c r="E166" i="216"/>
  <c r="E167" i="216"/>
  <c r="E168" i="216"/>
  <c r="E169" i="216"/>
  <c r="E171" i="216"/>
  <c r="L171" i="216"/>
  <c r="L173" i="216" s="1"/>
  <c r="L174" i="216" s="1"/>
  <c r="M171" i="216"/>
  <c r="M173" i="216" s="1"/>
  <c r="M174" i="216" s="1"/>
  <c r="N171" i="216"/>
  <c r="N173" i="216" s="1"/>
  <c r="N174" i="216" s="1"/>
  <c r="O171" i="216"/>
  <c r="O173" i="216" s="1"/>
  <c r="O174" i="216" s="1"/>
  <c r="P171" i="216"/>
  <c r="P173" i="216" s="1"/>
  <c r="P174" i="216" s="1"/>
  <c r="Q171" i="216"/>
  <c r="Q173" i="216" s="1"/>
  <c r="Q174" i="216" s="1"/>
  <c r="R171" i="216"/>
  <c r="R173" i="216" s="1"/>
  <c r="R174" i="216" s="1"/>
  <c r="S171" i="216"/>
  <c r="T171" i="216"/>
  <c r="T173" i="216" s="1"/>
  <c r="T174" i="216" s="1"/>
  <c r="E173" i="216"/>
  <c r="S173" i="216"/>
  <c r="S174" i="216" s="1"/>
  <c r="E174" i="216"/>
  <c r="E175" i="216"/>
  <c r="L175" i="216"/>
  <c r="M175" i="216"/>
  <c r="N175" i="216"/>
  <c r="O175" i="216"/>
  <c r="P175" i="216"/>
  <c r="Q175" i="216"/>
  <c r="R175" i="216"/>
  <c r="S175" i="216"/>
  <c r="T175" i="216"/>
  <c r="E172" i="216" l="1"/>
  <c r="DX32" i="52" l="1"/>
  <c r="DX33" i="52"/>
  <c r="DX34" i="52"/>
  <c r="DW32" i="52"/>
  <c r="DW33" i="52"/>
  <c r="DW34" i="52"/>
  <c r="DU32" i="52"/>
  <c r="DU33" i="52"/>
  <c r="DU34" i="52"/>
  <c r="DS32" i="52"/>
  <c r="DS33" i="52"/>
  <c r="DS34" i="52"/>
  <c r="DR35" i="52"/>
  <c r="DQ35" i="52"/>
  <c r="DP35" i="52"/>
  <c r="DO35" i="52"/>
  <c r="DN35" i="52"/>
  <c r="DM35" i="52"/>
  <c r="DL35" i="52"/>
  <c r="DK35" i="52"/>
  <c r="DJ35" i="52"/>
  <c r="DI35" i="52"/>
  <c r="DH35" i="52"/>
  <c r="DG35" i="52"/>
  <c r="DF35" i="52"/>
  <c r="DE35" i="52"/>
  <c r="DD35" i="52"/>
  <c r="DC35" i="52"/>
  <c r="DB35" i="52"/>
  <c r="DA35" i="52"/>
  <c r="CZ35" i="52"/>
  <c r="CY35" i="52"/>
  <c r="CX35" i="52"/>
  <c r="CW35" i="52"/>
  <c r="CV35" i="52"/>
  <c r="CU35" i="52"/>
  <c r="CT35" i="52"/>
  <c r="CS35" i="52"/>
  <c r="CR35" i="52"/>
  <c r="CQ35" i="52"/>
  <c r="CP35" i="52"/>
  <c r="CO35" i="52"/>
  <c r="CN35" i="52"/>
  <c r="CM35" i="52"/>
  <c r="CL35" i="52"/>
  <c r="CK35" i="52"/>
  <c r="CJ35" i="52"/>
  <c r="CI35" i="52"/>
  <c r="CH35" i="52"/>
  <c r="CG35" i="52"/>
  <c r="CF35" i="52"/>
  <c r="CE35" i="52"/>
  <c r="CD35" i="52"/>
  <c r="CC35" i="52"/>
  <c r="CB35" i="52"/>
  <c r="CA35" i="52"/>
  <c r="BZ35" i="52"/>
  <c r="BY35" i="52"/>
  <c r="BX35" i="52"/>
  <c r="BW35" i="52"/>
  <c r="BV35" i="52"/>
  <c r="BU35" i="52"/>
  <c r="BT35" i="52"/>
  <c r="BS35" i="52"/>
  <c r="BR35" i="52"/>
  <c r="BQ35" i="52"/>
  <c r="BP35" i="52"/>
  <c r="BO35" i="52"/>
  <c r="BN35" i="52"/>
  <c r="T35" i="52"/>
  <c r="U35" i="52"/>
  <c r="V35" i="52"/>
  <c r="W35" i="52"/>
  <c r="X35" i="52"/>
  <c r="Y35" i="52"/>
  <c r="Z35" i="52"/>
  <c r="AA35" i="52"/>
  <c r="S35" i="52"/>
  <c r="R35" i="52"/>
  <c r="Q35" i="52"/>
  <c r="P35" i="52"/>
  <c r="O35" i="52"/>
  <c r="N35" i="52"/>
  <c r="M35" i="52"/>
  <c r="L35" i="52"/>
  <c r="K35" i="52"/>
  <c r="J35" i="52"/>
  <c r="I35" i="52"/>
  <c r="H35" i="52"/>
  <c r="G35" i="52"/>
  <c r="F35" i="52"/>
  <c r="E35" i="52"/>
  <c r="D35" i="52"/>
  <c r="C35" i="52"/>
  <c r="B35" i="52"/>
  <c r="T176" i="216"/>
  <c r="S176" i="216"/>
  <c r="R176" i="216"/>
  <c r="Q176" i="216"/>
  <c r="P176" i="216"/>
  <c r="O176" i="216"/>
  <c r="N176" i="216"/>
  <c r="M176" i="216"/>
  <c r="L176" i="216"/>
  <c r="E176" i="216"/>
  <c r="AC175" i="216"/>
  <c r="AC170" i="216"/>
  <c r="AC167" i="216"/>
  <c r="AC165" i="216"/>
  <c r="AC164" i="216"/>
  <c r="AC163" i="216"/>
  <c r="AC162" i="216"/>
  <c r="AC161" i="216"/>
  <c r="AC160" i="216"/>
  <c r="AC158" i="216"/>
  <c r="AC157" i="216"/>
  <c r="AC155" i="216"/>
  <c r="AC154" i="216"/>
  <c r="AC153" i="216"/>
  <c r="AC152" i="216"/>
  <c r="AB147" i="216"/>
  <c r="AA147" i="216"/>
  <c r="Z147" i="216"/>
  <c r="Y147" i="216"/>
  <c r="X147" i="216"/>
  <c r="W147" i="216"/>
  <c r="V147" i="216"/>
  <c r="U147" i="216"/>
  <c r="T147" i="216"/>
  <c r="S147" i="216"/>
  <c r="R147" i="216"/>
  <c r="Q147" i="216"/>
  <c r="P147" i="216"/>
  <c r="O147" i="216"/>
  <c r="N147" i="216"/>
  <c r="M147" i="216"/>
  <c r="L147" i="216"/>
  <c r="K147" i="216"/>
  <c r="J147" i="216"/>
  <c r="I147" i="216"/>
  <c r="H147" i="216"/>
  <c r="G147" i="216"/>
  <c r="F147" i="216"/>
  <c r="E147" i="216"/>
  <c r="AC147" i="216" s="1"/>
  <c r="AB146" i="216"/>
  <c r="AA146" i="216"/>
  <c r="Z146" i="216"/>
  <c r="Y146" i="216"/>
  <c r="X146" i="216"/>
  <c r="W146" i="216"/>
  <c r="V146" i="216"/>
  <c r="U146" i="216"/>
  <c r="T146" i="216"/>
  <c r="S146" i="216"/>
  <c r="R146" i="216"/>
  <c r="Q146" i="216"/>
  <c r="P146" i="216"/>
  <c r="O146" i="216"/>
  <c r="N146" i="216"/>
  <c r="M146" i="216"/>
  <c r="L146" i="216"/>
  <c r="K146" i="216"/>
  <c r="J146" i="216"/>
  <c r="I146" i="216"/>
  <c r="H146" i="216"/>
  <c r="G146" i="216"/>
  <c r="F146" i="216"/>
  <c r="E146" i="216"/>
  <c r="AC146" i="216" s="1"/>
  <c r="AB145" i="216"/>
  <c r="J145" i="216"/>
  <c r="R144" i="216"/>
  <c r="R145" i="216" s="1"/>
  <c r="L144" i="216"/>
  <c r="L145" i="216" s="1"/>
  <c r="AA142" i="216"/>
  <c r="AA144" i="216" s="1"/>
  <c r="AA145" i="216" s="1"/>
  <c r="Z142" i="216"/>
  <c r="Z144" i="216" s="1"/>
  <c r="Z145" i="216" s="1"/>
  <c r="U142" i="216"/>
  <c r="U144" i="216" s="1"/>
  <c r="U145" i="216" s="1"/>
  <c r="I142" i="216"/>
  <c r="I144" i="216" s="1"/>
  <c r="I145" i="216" s="1"/>
  <c r="H142" i="216"/>
  <c r="H144" i="216" s="1"/>
  <c r="H145" i="216" s="1"/>
  <c r="AC141" i="216"/>
  <c r="AB140" i="216"/>
  <c r="AB142" i="216" s="1"/>
  <c r="AB144" i="216" s="1"/>
  <c r="V140" i="216"/>
  <c r="V142" i="216" s="1"/>
  <c r="V144" i="216" s="1"/>
  <c r="V145" i="216" s="1"/>
  <c r="Q140" i="216"/>
  <c r="Q142" i="216" s="1"/>
  <c r="Q144" i="216" s="1"/>
  <c r="Q145" i="216" s="1"/>
  <c r="P140" i="216"/>
  <c r="P142" i="216" s="1"/>
  <c r="P144" i="216" s="1"/>
  <c r="P145" i="216" s="1"/>
  <c r="J140" i="216"/>
  <c r="J142" i="216" s="1"/>
  <c r="J144" i="216" s="1"/>
  <c r="X139" i="216"/>
  <c r="X140" i="216" s="1"/>
  <c r="X142" i="216" s="1"/>
  <c r="X144" i="216" s="1"/>
  <c r="X145" i="216" s="1"/>
  <c r="W139" i="216"/>
  <c r="W140" i="216" s="1"/>
  <c r="W142" i="216" s="1"/>
  <c r="W144" i="216" s="1"/>
  <c r="W145" i="216" s="1"/>
  <c r="R139" i="216"/>
  <c r="R140" i="216" s="1"/>
  <c r="R142" i="216" s="1"/>
  <c r="Q139" i="216"/>
  <c r="L139" i="216"/>
  <c r="L140" i="216" s="1"/>
  <c r="L142" i="216" s="1"/>
  <c r="K139" i="216"/>
  <c r="K140" i="216" s="1"/>
  <c r="K142" i="216" s="1"/>
  <c r="K144" i="216" s="1"/>
  <c r="K145" i="216" s="1"/>
  <c r="F139" i="216"/>
  <c r="F140" i="216" s="1"/>
  <c r="F142" i="216" s="1"/>
  <c r="F144" i="216" s="1"/>
  <c r="F145" i="216" s="1"/>
  <c r="E139" i="216"/>
  <c r="E140" i="216" s="1"/>
  <c r="AB138" i="216"/>
  <c r="AA138" i="216"/>
  <c r="Z138" i="216"/>
  <c r="Y138" i="216"/>
  <c r="X138" i="216"/>
  <c r="W138" i="216"/>
  <c r="V138" i="216"/>
  <c r="U138" i="216"/>
  <c r="T138" i="216"/>
  <c r="S138" i="216"/>
  <c r="R138" i="216"/>
  <c r="Q138" i="216"/>
  <c r="P138" i="216"/>
  <c r="O138" i="216"/>
  <c r="N138" i="216"/>
  <c r="M138" i="216"/>
  <c r="L138" i="216"/>
  <c r="K138" i="216"/>
  <c r="J138" i="216"/>
  <c r="I138" i="216"/>
  <c r="H138" i="216"/>
  <c r="G138" i="216"/>
  <c r="F138" i="216"/>
  <c r="E138" i="216"/>
  <c r="AC138" i="216" s="1"/>
  <c r="AB137" i="216"/>
  <c r="AB139" i="216" s="1"/>
  <c r="AA137" i="216"/>
  <c r="AA139" i="216" s="1"/>
  <c r="AA140" i="216" s="1"/>
  <c r="Z137" i="216"/>
  <c r="Z139" i="216" s="1"/>
  <c r="Z140" i="216" s="1"/>
  <c r="Y137" i="216"/>
  <c r="Y139" i="216" s="1"/>
  <c r="Y140" i="216" s="1"/>
  <c r="Y142" i="216" s="1"/>
  <c r="Y144" i="216" s="1"/>
  <c r="Y145" i="216" s="1"/>
  <c r="X137" i="216"/>
  <c r="W137" i="216"/>
  <c r="V137" i="216"/>
  <c r="V139" i="216" s="1"/>
  <c r="U137" i="216"/>
  <c r="U139" i="216" s="1"/>
  <c r="U140" i="216" s="1"/>
  <c r="T137" i="216"/>
  <c r="T139" i="216" s="1"/>
  <c r="T140" i="216" s="1"/>
  <c r="T142" i="216" s="1"/>
  <c r="T144" i="216" s="1"/>
  <c r="T145" i="216" s="1"/>
  <c r="S137" i="216"/>
  <c r="S139" i="216" s="1"/>
  <c r="S140" i="216" s="1"/>
  <c r="S142" i="216" s="1"/>
  <c r="S144" i="216" s="1"/>
  <c r="S145" i="216" s="1"/>
  <c r="R137" i="216"/>
  <c r="Q137" i="216"/>
  <c r="P137" i="216"/>
  <c r="P139" i="216" s="1"/>
  <c r="O137" i="216"/>
  <c r="O139" i="216" s="1"/>
  <c r="O140" i="216" s="1"/>
  <c r="O142" i="216" s="1"/>
  <c r="O144" i="216" s="1"/>
  <c r="O145" i="216" s="1"/>
  <c r="N137" i="216"/>
  <c r="N139" i="216" s="1"/>
  <c r="N140" i="216" s="1"/>
  <c r="N142" i="216" s="1"/>
  <c r="N144" i="216" s="1"/>
  <c r="N145" i="216" s="1"/>
  <c r="M137" i="216"/>
  <c r="M139" i="216" s="1"/>
  <c r="M140" i="216" s="1"/>
  <c r="M142" i="216" s="1"/>
  <c r="M144" i="216" s="1"/>
  <c r="M145" i="216" s="1"/>
  <c r="L137" i="216"/>
  <c r="K137" i="216"/>
  <c r="J137" i="216"/>
  <c r="J139" i="216" s="1"/>
  <c r="I137" i="216"/>
  <c r="I139" i="216" s="1"/>
  <c r="I140" i="216" s="1"/>
  <c r="H137" i="216"/>
  <c r="H139" i="216" s="1"/>
  <c r="H140" i="216" s="1"/>
  <c r="G137" i="216"/>
  <c r="G139" i="216" s="1"/>
  <c r="G140" i="216" s="1"/>
  <c r="G142" i="216" s="1"/>
  <c r="G144" i="216" s="1"/>
  <c r="G145" i="216" s="1"/>
  <c r="F137" i="216"/>
  <c r="E137" i="216"/>
  <c r="AC137" i="216" s="1"/>
  <c r="AC136" i="216"/>
  <c r="AC135" i="216"/>
  <c r="AC134" i="216"/>
  <c r="AC133" i="216"/>
  <c r="AC132" i="216"/>
  <c r="AC131" i="216"/>
  <c r="AB130" i="216"/>
  <c r="AA130" i="216"/>
  <c r="Z130" i="216"/>
  <c r="Y130" i="216"/>
  <c r="X130" i="216"/>
  <c r="W130" i="216"/>
  <c r="V130" i="216"/>
  <c r="U130" i="216"/>
  <c r="T130" i="216"/>
  <c r="S130" i="216"/>
  <c r="R130" i="216"/>
  <c r="Q130" i="216"/>
  <c r="P130" i="216"/>
  <c r="O130" i="216"/>
  <c r="N130" i="216"/>
  <c r="M130" i="216"/>
  <c r="L130" i="216"/>
  <c r="K130" i="216"/>
  <c r="J130" i="216"/>
  <c r="I130" i="216"/>
  <c r="H130" i="216"/>
  <c r="G130" i="216"/>
  <c r="F130" i="216"/>
  <c r="E130" i="216"/>
  <c r="AC130" i="216" s="1"/>
  <c r="AC129" i="216"/>
  <c r="AC128" i="216"/>
  <c r="AB127" i="216"/>
  <c r="AA127" i="216"/>
  <c r="Z127" i="216"/>
  <c r="Y127" i="216"/>
  <c r="X127" i="216"/>
  <c r="W127" i="216"/>
  <c r="V127" i="216"/>
  <c r="U127" i="216"/>
  <c r="T127" i="216"/>
  <c r="S127" i="216"/>
  <c r="R127" i="216"/>
  <c r="Q127" i="216"/>
  <c r="P127" i="216"/>
  <c r="O127" i="216"/>
  <c r="N127" i="216"/>
  <c r="M127" i="216"/>
  <c r="L127" i="216"/>
  <c r="K127" i="216"/>
  <c r="J127" i="216"/>
  <c r="I127" i="216"/>
  <c r="H127" i="216"/>
  <c r="G127" i="216"/>
  <c r="F127" i="216"/>
  <c r="E127" i="216"/>
  <c r="AC127" i="216" s="1"/>
  <c r="AC126" i="216"/>
  <c r="AC125" i="216"/>
  <c r="AC124" i="216"/>
  <c r="AC123" i="216"/>
  <c r="K118" i="216"/>
  <c r="J118" i="216"/>
  <c r="I118" i="216"/>
  <c r="H118" i="216"/>
  <c r="G118" i="216"/>
  <c r="AC118" i="216"/>
  <c r="K117" i="216"/>
  <c r="J117" i="216"/>
  <c r="I117" i="216"/>
  <c r="H117" i="216"/>
  <c r="G117" i="216"/>
  <c r="AC117" i="216"/>
  <c r="AC112" i="216"/>
  <c r="G111" i="216"/>
  <c r="G113" i="216" s="1"/>
  <c r="G115" i="216" s="1"/>
  <c r="G116" i="216" s="1"/>
  <c r="H110" i="216"/>
  <c r="H111" i="216" s="1"/>
  <c r="H113" i="216" s="1"/>
  <c r="H115" i="216" s="1"/>
  <c r="H116" i="216" s="1"/>
  <c r="G110" i="216"/>
  <c r="K109" i="216"/>
  <c r="J109" i="216"/>
  <c r="I109" i="216"/>
  <c r="H109" i="216"/>
  <c r="G109" i="216"/>
  <c r="K108" i="216"/>
  <c r="K110" i="216" s="1"/>
  <c r="K111" i="216" s="1"/>
  <c r="K113" i="216" s="1"/>
  <c r="K115" i="216" s="1"/>
  <c r="K116" i="216" s="1"/>
  <c r="J108" i="216"/>
  <c r="J110" i="216" s="1"/>
  <c r="J111" i="216" s="1"/>
  <c r="J113" i="216" s="1"/>
  <c r="J115" i="216" s="1"/>
  <c r="J116" i="216" s="1"/>
  <c r="I108" i="216"/>
  <c r="I110" i="216" s="1"/>
  <c r="I111" i="216" s="1"/>
  <c r="I113" i="216" s="1"/>
  <c r="I115" i="216" s="1"/>
  <c r="I116" i="216" s="1"/>
  <c r="H108" i="216"/>
  <c r="G108" i="216"/>
  <c r="AC107" i="216"/>
  <c r="AC106" i="216"/>
  <c r="AC105" i="216"/>
  <c r="AC104" i="216"/>
  <c r="AC103" i="216"/>
  <c r="AC102" i="216"/>
  <c r="K101" i="216"/>
  <c r="J101" i="216"/>
  <c r="I101" i="216"/>
  <c r="H101" i="216"/>
  <c r="G101" i="216"/>
  <c r="AC100" i="216"/>
  <c r="AC99" i="216"/>
  <c r="K98" i="216"/>
  <c r="J98" i="216"/>
  <c r="I98" i="216"/>
  <c r="H98" i="216"/>
  <c r="G98" i="216"/>
  <c r="AC97" i="216"/>
  <c r="AC96" i="216"/>
  <c r="AC95" i="216"/>
  <c r="AC94" i="216"/>
  <c r="AB89" i="216"/>
  <c r="AA89" i="216"/>
  <c r="Z89" i="216"/>
  <c r="Y89" i="216"/>
  <c r="X89" i="216"/>
  <c r="W89" i="216"/>
  <c r="V89" i="216"/>
  <c r="U89" i="216"/>
  <c r="T89" i="216"/>
  <c r="S89" i="216"/>
  <c r="R89" i="216"/>
  <c r="Q89" i="216"/>
  <c r="P89" i="216"/>
  <c r="O89" i="216"/>
  <c r="N89" i="216"/>
  <c r="M89" i="216"/>
  <c r="L89" i="216"/>
  <c r="K89" i="216"/>
  <c r="J89" i="216"/>
  <c r="I89" i="216"/>
  <c r="H89" i="216"/>
  <c r="G89" i="216"/>
  <c r="F89" i="216"/>
  <c r="E89" i="216"/>
  <c r="AC89" i="216" s="1"/>
  <c r="AB88" i="216"/>
  <c r="AA88" i="216"/>
  <c r="Z88" i="216"/>
  <c r="Y88" i="216"/>
  <c r="X88" i="216"/>
  <c r="W88" i="216"/>
  <c r="V88" i="216"/>
  <c r="U88" i="216"/>
  <c r="T88" i="216"/>
  <c r="S88" i="216"/>
  <c r="R88" i="216"/>
  <c r="Q88" i="216"/>
  <c r="P88" i="216"/>
  <c r="O88" i="216"/>
  <c r="N88" i="216"/>
  <c r="M88" i="216"/>
  <c r="L88" i="216"/>
  <c r="K88" i="216"/>
  <c r="J88" i="216"/>
  <c r="I88" i="216"/>
  <c r="H88" i="216"/>
  <c r="G88" i="216"/>
  <c r="F88" i="216"/>
  <c r="E88" i="216"/>
  <c r="AC88" i="216" s="1"/>
  <c r="Y84" i="216"/>
  <c r="Y86" i="216" s="1"/>
  <c r="Y87" i="216" s="1"/>
  <c r="AC83" i="216"/>
  <c r="S81" i="216"/>
  <c r="S82" i="216" s="1"/>
  <c r="S84" i="216" s="1"/>
  <c r="S86" i="216" s="1"/>
  <c r="S87" i="216" s="1"/>
  <c r="R81" i="216"/>
  <c r="R82" i="216" s="1"/>
  <c r="R84" i="216" s="1"/>
  <c r="R86" i="216" s="1"/>
  <c r="R87" i="216" s="1"/>
  <c r="M81" i="216"/>
  <c r="M82" i="216" s="1"/>
  <c r="M84" i="216" s="1"/>
  <c r="M86" i="216" s="1"/>
  <c r="M87" i="216" s="1"/>
  <c r="L81" i="216"/>
  <c r="L82" i="216" s="1"/>
  <c r="L84" i="216" s="1"/>
  <c r="L86" i="216" s="1"/>
  <c r="L87" i="216" s="1"/>
  <c r="G81" i="216"/>
  <c r="G82" i="216" s="1"/>
  <c r="G84" i="216" s="1"/>
  <c r="G86" i="216" s="1"/>
  <c r="G87" i="216" s="1"/>
  <c r="F81" i="216"/>
  <c r="F82" i="216" s="1"/>
  <c r="F84" i="216" s="1"/>
  <c r="F86" i="216" s="1"/>
  <c r="F87" i="216" s="1"/>
  <c r="AB80" i="216"/>
  <c r="AA80" i="216"/>
  <c r="Z80" i="216"/>
  <c r="Y80" i="216"/>
  <c r="X80" i="216"/>
  <c r="W80" i="216"/>
  <c r="V80" i="216"/>
  <c r="U80" i="216"/>
  <c r="T80" i="216"/>
  <c r="S80" i="216"/>
  <c r="R80" i="216"/>
  <c r="Q80" i="216"/>
  <c r="P80" i="216"/>
  <c r="O80" i="216"/>
  <c r="N80" i="216"/>
  <c r="M80" i="216"/>
  <c r="L80" i="216"/>
  <c r="K80" i="216"/>
  <c r="J80" i="216"/>
  <c r="I80" i="216"/>
  <c r="H80" i="216"/>
  <c r="G80" i="216"/>
  <c r="F80" i="216"/>
  <c r="E80" i="216"/>
  <c r="AC80" i="216" s="1"/>
  <c r="AB79" i="216"/>
  <c r="AB81" i="216" s="1"/>
  <c r="AB82" i="216" s="1"/>
  <c r="AB84" i="216" s="1"/>
  <c r="AB86" i="216" s="1"/>
  <c r="AB87" i="216" s="1"/>
  <c r="AA79" i="216"/>
  <c r="AA81" i="216" s="1"/>
  <c r="AA82" i="216" s="1"/>
  <c r="AA84" i="216" s="1"/>
  <c r="AA86" i="216" s="1"/>
  <c r="AA87" i="216" s="1"/>
  <c r="Z79" i="216"/>
  <c r="Z81" i="216" s="1"/>
  <c r="Z82" i="216" s="1"/>
  <c r="Z84" i="216" s="1"/>
  <c r="Z86" i="216" s="1"/>
  <c r="Z87" i="216" s="1"/>
  <c r="Y79" i="216"/>
  <c r="Y81" i="216" s="1"/>
  <c r="Y82" i="216" s="1"/>
  <c r="X79" i="216"/>
  <c r="X81" i="216" s="1"/>
  <c r="X82" i="216" s="1"/>
  <c r="X84" i="216" s="1"/>
  <c r="X86" i="216" s="1"/>
  <c r="X87" i="216" s="1"/>
  <c r="W79" i="216"/>
  <c r="W81" i="216" s="1"/>
  <c r="W82" i="216" s="1"/>
  <c r="W84" i="216" s="1"/>
  <c r="W86" i="216" s="1"/>
  <c r="W87" i="216" s="1"/>
  <c r="V79" i="216"/>
  <c r="V81" i="216" s="1"/>
  <c r="V82" i="216" s="1"/>
  <c r="V84" i="216" s="1"/>
  <c r="V86" i="216" s="1"/>
  <c r="V87" i="216" s="1"/>
  <c r="U79" i="216"/>
  <c r="U81" i="216" s="1"/>
  <c r="U82" i="216" s="1"/>
  <c r="U84" i="216" s="1"/>
  <c r="U86" i="216" s="1"/>
  <c r="U87" i="216" s="1"/>
  <c r="T79" i="216"/>
  <c r="T81" i="216" s="1"/>
  <c r="T82" i="216" s="1"/>
  <c r="T84" i="216" s="1"/>
  <c r="T86" i="216" s="1"/>
  <c r="T87" i="216" s="1"/>
  <c r="S79" i="216"/>
  <c r="R79" i="216"/>
  <c r="Q79" i="216"/>
  <c r="Q81" i="216" s="1"/>
  <c r="Q82" i="216" s="1"/>
  <c r="Q84" i="216" s="1"/>
  <c r="Q86" i="216" s="1"/>
  <c r="Q87" i="216" s="1"/>
  <c r="P79" i="216"/>
  <c r="P81" i="216" s="1"/>
  <c r="P82" i="216" s="1"/>
  <c r="P84" i="216" s="1"/>
  <c r="P86" i="216" s="1"/>
  <c r="P87" i="216" s="1"/>
  <c r="O79" i="216"/>
  <c r="O81" i="216" s="1"/>
  <c r="O82" i="216" s="1"/>
  <c r="O84" i="216" s="1"/>
  <c r="O86" i="216" s="1"/>
  <c r="O87" i="216" s="1"/>
  <c r="N79" i="216"/>
  <c r="N81" i="216" s="1"/>
  <c r="N82" i="216" s="1"/>
  <c r="N84" i="216" s="1"/>
  <c r="N86" i="216" s="1"/>
  <c r="N87" i="216" s="1"/>
  <c r="M79" i="216"/>
  <c r="L79" i="216"/>
  <c r="K79" i="216"/>
  <c r="K81" i="216" s="1"/>
  <c r="K82" i="216" s="1"/>
  <c r="K84" i="216" s="1"/>
  <c r="K86" i="216" s="1"/>
  <c r="K87" i="216" s="1"/>
  <c r="J79" i="216"/>
  <c r="J81" i="216" s="1"/>
  <c r="J82" i="216" s="1"/>
  <c r="J84" i="216" s="1"/>
  <c r="J86" i="216" s="1"/>
  <c r="J87" i="216" s="1"/>
  <c r="I79" i="216"/>
  <c r="I81" i="216" s="1"/>
  <c r="I82" i="216" s="1"/>
  <c r="I84" i="216" s="1"/>
  <c r="I86" i="216" s="1"/>
  <c r="I87" i="216" s="1"/>
  <c r="H79" i="216"/>
  <c r="H81" i="216" s="1"/>
  <c r="H82" i="216" s="1"/>
  <c r="H84" i="216" s="1"/>
  <c r="H86" i="216" s="1"/>
  <c r="H87" i="216" s="1"/>
  <c r="G79" i="216"/>
  <c r="F79" i="216"/>
  <c r="E79" i="216"/>
  <c r="E81" i="216" s="1"/>
  <c r="AC78" i="216"/>
  <c r="AC77" i="216"/>
  <c r="AC76" i="216"/>
  <c r="AC75" i="216"/>
  <c r="AC74" i="216"/>
  <c r="AC73" i="216"/>
  <c r="AB72" i="216"/>
  <c r="AA72" i="216"/>
  <c r="Z72" i="216"/>
  <c r="Y72" i="216"/>
  <c r="X72" i="216"/>
  <c r="W72" i="216"/>
  <c r="V72" i="216"/>
  <c r="U72" i="216"/>
  <c r="T72" i="216"/>
  <c r="S72" i="216"/>
  <c r="R72" i="216"/>
  <c r="Q72" i="216"/>
  <c r="P72" i="216"/>
  <c r="O72" i="216"/>
  <c r="N72" i="216"/>
  <c r="M72" i="216"/>
  <c r="L72" i="216"/>
  <c r="K72" i="216"/>
  <c r="J72" i="216"/>
  <c r="I72" i="216"/>
  <c r="H72" i="216"/>
  <c r="G72" i="216"/>
  <c r="F72" i="216"/>
  <c r="E72" i="216"/>
  <c r="AC72" i="216" s="1"/>
  <c r="AC71" i="216"/>
  <c r="AC70" i="216"/>
  <c r="AB69" i="216"/>
  <c r="AA69" i="216"/>
  <c r="Z69" i="216"/>
  <c r="Y69" i="216"/>
  <c r="X69" i="216"/>
  <c r="W69" i="216"/>
  <c r="V69" i="216"/>
  <c r="U69" i="216"/>
  <c r="T69" i="216"/>
  <c r="S69" i="216"/>
  <c r="R69" i="216"/>
  <c r="Q69" i="216"/>
  <c r="P69" i="216"/>
  <c r="O69" i="216"/>
  <c r="N69" i="216"/>
  <c r="M69" i="216"/>
  <c r="L69" i="216"/>
  <c r="K69" i="216"/>
  <c r="J69" i="216"/>
  <c r="I69" i="216"/>
  <c r="H69" i="216"/>
  <c r="G69" i="216"/>
  <c r="F69" i="216"/>
  <c r="E69" i="216"/>
  <c r="AC69" i="216" s="1"/>
  <c r="AC68" i="216"/>
  <c r="AC67" i="216"/>
  <c r="AC66" i="216"/>
  <c r="AC65" i="216"/>
  <c r="AB60" i="216"/>
  <c r="AA60" i="216"/>
  <c r="Z60" i="216"/>
  <c r="Y60" i="216"/>
  <c r="X60" i="216"/>
  <c r="W60" i="216"/>
  <c r="V60" i="216"/>
  <c r="U60" i="216"/>
  <c r="T60" i="216"/>
  <c r="S60" i="216"/>
  <c r="R60" i="216"/>
  <c r="Q60" i="216"/>
  <c r="P60" i="216"/>
  <c r="O60" i="216"/>
  <c r="N60" i="216"/>
  <c r="M60" i="216"/>
  <c r="L60" i="216"/>
  <c r="K60" i="216"/>
  <c r="J60" i="216"/>
  <c r="I60" i="216"/>
  <c r="H60" i="216"/>
  <c r="G60" i="216"/>
  <c r="F60" i="216"/>
  <c r="E60" i="216"/>
  <c r="AC60" i="216" s="1"/>
  <c r="AB59" i="216"/>
  <c r="AA59" i="216"/>
  <c r="Z59" i="216"/>
  <c r="Y59" i="216"/>
  <c r="X59" i="216"/>
  <c r="W59" i="216"/>
  <c r="V59" i="216"/>
  <c r="U59" i="216"/>
  <c r="T59" i="216"/>
  <c r="S59" i="216"/>
  <c r="R59" i="216"/>
  <c r="Q59" i="216"/>
  <c r="P59" i="216"/>
  <c r="O59" i="216"/>
  <c r="N59" i="216"/>
  <c r="M59" i="216"/>
  <c r="L59" i="216"/>
  <c r="K59" i="216"/>
  <c r="J59" i="216"/>
  <c r="I59" i="216"/>
  <c r="H59" i="216"/>
  <c r="G59" i="216"/>
  <c r="F59" i="216"/>
  <c r="E59" i="216"/>
  <c r="AC59" i="216" s="1"/>
  <c r="AC54" i="216"/>
  <c r="AA52" i="216"/>
  <c r="AA53" i="216" s="1"/>
  <c r="AA55" i="216" s="1"/>
  <c r="AA57" i="216" s="1"/>
  <c r="AA58" i="216" s="1"/>
  <c r="Z52" i="216"/>
  <c r="Z53" i="216" s="1"/>
  <c r="Z55" i="216" s="1"/>
  <c r="Z57" i="216" s="1"/>
  <c r="Z58" i="216" s="1"/>
  <c r="U52" i="216"/>
  <c r="U53" i="216" s="1"/>
  <c r="U55" i="216" s="1"/>
  <c r="U57" i="216" s="1"/>
  <c r="U58" i="216" s="1"/>
  <c r="T52" i="216"/>
  <c r="T53" i="216" s="1"/>
  <c r="T55" i="216" s="1"/>
  <c r="T57" i="216" s="1"/>
  <c r="T58" i="216" s="1"/>
  <c r="O52" i="216"/>
  <c r="O53" i="216" s="1"/>
  <c r="O55" i="216" s="1"/>
  <c r="O57" i="216" s="1"/>
  <c r="O58" i="216" s="1"/>
  <c r="N52" i="216"/>
  <c r="N53" i="216" s="1"/>
  <c r="N55" i="216" s="1"/>
  <c r="N57" i="216" s="1"/>
  <c r="N58" i="216" s="1"/>
  <c r="I52" i="216"/>
  <c r="I53" i="216" s="1"/>
  <c r="I55" i="216" s="1"/>
  <c r="I57" i="216" s="1"/>
  <c r="I58" i="216" s="1"/>
  <c r="H52" i="216"/>
  <c r="H53" i="216" s="1"/>
  <c r="H55" i="216" s="1"/>
  <c r="H57" i="216" s="1"/>
  <c r="H58" i="216" s="1"/>
  <c r="AB51" i="216"/>
  <c r="AA51" i="216"/>
  <c r="Z51" i="216"/>
  <c r="Y51" i="216"/>
  <c r="X51" i="216"/>
  <c r="W51" i="216"/>
  <c r="V51" i="216"/>
  <c r="U51" i="216"/>
  <c r="T51" i="216"/>
  <c r="S51" i="216"/>
  <c r="R51" i="216"/>
  <c r="Q51" i="216"/>
  <c r="P51" i="216"/>
  <c r="O51" i="216"/>
  <c r="N51" i="216"/>
  <c r="M51" i="216"/>
  <c r="L51" i="216"/>
  <c r="K51" i="216"/>
  <c r="J51" i="216"/>
  <c r="I51" i="216"/>
  <c r="H51" i="216"/>
  <c r="G51" i="216"/>
  <c r="F51" i="216"/>
  <c r="E51" i="216"/>
  <c r="AC51" i="216" s="1"/>
  <c r="AB50" i="216"/>
  <c r="AB52" i="216" s="1"/>
  <c r="AB53" i="216" s="1"/>
  <c r="AB55" i="216" s="1"/>
  <c r="AB57" i="216" s="1"/>
  <c r="AB58" i="216" s="1"/>
  <c r="AA50" i="216"/>
  <c r="Z50" i="216"/>
  <c r="Y50" i="216"/>
  <c r="Y52" i="216" s="1"/>
  <c r="Y53" i="216" s="1"/>
  <c r="Y55" i="216" s="1"/>
  <c r="Y57" i="216" s="1"/>
  <c r="Y58" i="216" s="1"/>
  <c r="X50" i="216"/>
  <c r="X52" i="216" s="1"/>
  <c r="X53" i="216" s="1"/>
  <c r="X55" i="216" s="1"/>
  <c r="X57" i="216" s="1"/>
  <c r="X58" i="216" s="1"/>
  <c r="W50" i="216"/>
  <c r="W52" i="216" s="1"/>
  <c r="W53" i="216" s="1"/>
  <c r="W55" i="216" s="1"/>
  <c r="W57" i="216" s="1"/>
  <c r="W58" i="216" s="1"/>
  <c r="V50" i="216"/>
  <c r="V52" i="216" s="1"/>
  <c r="V53" i="216" s="1"/>
  <c r="V55" i="216" s="1"/>
  <c r="V57" i="216" s="1"/>
  <c r="V58" i="216" s="1"/>
  <c r="U50" i="216"/>
  <c r="T50" i="216"/>
  <c r="S50" i="216"/>
  <c r="S52" i="216" s="1"/>
  <c r="S53" i="216" s="1"/>
  <c r="S55" i="216" s="1"/>
  <c r="S57" i="216" s="1"/>
  <c r="S58" i="216" s="1"/>
  <c r="R50" i="216"/>
  <c r="R52" i="216" s="1"/>
  <c r="R53" i="216" s="1"/>
  <c r="R55" i="216" s="1"/>
  <c r="R57" i="216" s="1"/>
  <c r="R58" i="216" s="1"/>
  <c r="Q50" i="216"/>
  <c r="Q52" i="216" s="1"/>
  <c r="Q53" i="216" s="1"/>
  <c r="Q55" i="216" s="1"/>
  <c r="Q57" i="216" s="1"/>
  <c r="Q58" i="216" s="1"/>
  <c r="P50" i="216"/>
  <c r="P52" i="216" s="1"/>
  <c r="P53" i="216" s="1"/>
  <c r="P55" i="216" s="1"/>
  <c r="P57" i="216" s="1"/>
  <c r="P58" i="216" s="1"/>
  <c r="O50" i="216"/>
  <c r="N50" i="216"/>
  <c r="M50" i="216"/>
  <c r="M52" i="216" s="1"/>
  <c r="M53" i="216" s="1"/>
  <c r="M55" i="216" s="1"/>
  <c r="M57" i="216" s="1"/>
  <c r="M58" i="216" s="1"/>
  <c r="L50" i="216"/>
  <c r="L52" i="216" s="1"/>
  <c r="L53" i="216" s="1"/>
  <c r="L55" i="216" s="1"/>
  <c r="L57" i="216" s="1"/>
  <c r="L58" i="216" s="1"/>
  <c r="K50" i="216"/>
  <c r="K52" i="216" s="1"/>
  <c r="K53" i="216" s="1"/>
  <c r="K55" i="216" s="1"/>
  <c r="K57" i="216" s="1"/>
  <c r="K58" i="216" s="1"/>
  <c r="J50" i="216"/>
  <c r="J52" i="216" s="1"/>
  <c r="J53" i="216" s="1"/>
  <c r="J55" i="216" s="1"/>
  <c r="J57" i="216" s="1"/>
  <c r="J58" i="216" s="1"/>
  <c r="I50" i="216"/>
  <c r="H50" i="216"/>
  <c r="G50" i="216"/>
  <c r="G52" i="216" s="1"/>
  <c r="G53" i="216" s="1"/>
  <c r="G55" i="216" s="1"/>
  <c r="G57" i="216" s="1"/>
  <c r="G58" i="216" s="1"/>
  <c r="F50" i="216"/>
  <c r="F52" i="216" s="1"/>
  <c r="F53" i="216" s="1"/>
  <c r="F55" i="216" s="1"/>
  <c r="F57" i="216" s="1"/>
  <c r="F58" i="216" s="1"/>
  <c r="E50" i="216"/>
  <c r="E52" i="216" s="1"/>
  <c r="AC49" i="216"/>
  <c r="AC48" i="216"/>
  <c r="AC47" i="216"/>
  <c r="AC46" i="216"/>
  <c r="AC45" i="216"/>
  <c r="AC44" i="216"/>
  <c r="AB43" i="216"/>
  <c r="AA43" i="216"/>
  <c r="Z43" i="216"/>
  <c r="Y43" i="216"/>
  <c r="X43" i="216"/>
  <c r="W43" i="216"/>
  <c r="V43" i="216"/>
  <c r="U43" i="216"/>
  <c r="T43" i="216"/>
  <c r="S43" i="216"/>
  <c r="R43" i="216"/>
  <c r="Q43" i="216"/>
  <c r="P43" i="216"/>
  <c r="O43" i="216"/>
  <c r="N43" i="216"/>
  <c r="M43" i="216"/>
  <c r="L43" i="216"/>
  <c r="K43" i="216"/>
  <c r="J43" i="216"/>
  <c r="I43" i="216"/>
  <c r="H43" i="216"/>
  <c r="G43" i="216"/>
  <c r="F43" i="216"/>
  <c r="E43" i="216"/>
  <c r="AC43" i="216" s="1"/>
  <c r="AC42" i="216"/>
  <c r="AC41" i="216"/>
  <c r="AB40" i="216"/>
  <c r="AA40" i="216"/>
  <c r="Z40" i="216"/>
  <c r="Y40" i="216"/>
  <c r="X40" i="216"/>
  <c r="W40" i="216"/>
  <c r="V40" i="216"/>
  <c r="U40" i="216"/>
  <c r="T40" i="216"/>
  <c r="S40" i="216"/>
  <c r="R40" i="216"/>
  <c r="Q40" i="216"/>
  <c r="P40" i="216"/>
  <c r="O40" i="216"/>
  <c r="N40" i="216"/>
  <c r="M40" i="216"/>
  <c r="L40" i="216"/>
  <c r="K40" i="216"/>
  <c r="J40" i="216"/>
  <c r="I40" i="216"/>
  <c r="H40" i="216"/>
  <c r="G40" i="216"/>
  <c r="F40" i="216"/>
  <c r="E40" i="216"/>
  <c r="AC40" i="216" s="1"/>
  <c r="AC39" i="216"/>
  <c r="AC38" i="216"/>
  <c r="AC37" i="216"/>
  <c r="AC36" i="216"/>
  <c r="AB31" i="216"/>
  <c r="AA31" i="216"/>
  <c r="Z31" i="216"/>
  <c r="Y31" i="216"/>
  <c r="X31" i="216"/>
  <c r="W31" i="216"/>
  <c r="V31" i="216"/>
  <c r="U31" i="216"/>
  <c r="T31" i="216"/>
  <c r="S31" i="216"/>
  <c r="R31" i="216"/>
  <c r="Q31" i="216"/>
  <c r="P31" i="216"/>
  <c r="O31" i="216"/>
  <c r="N31" i="216"/>
  <c r="M31" i="216"/>
  <c r="L31" i="216"/>
  <c r="K31" i="216"/>
  <c r="J31" i="216"/>
  <c r="I31" i="216"/>
  <c r="H31" i="216"/>
  <c r="G31" i="216"/>
  <c r="AB30" i="216"/>
  <c r="AA30" i="216"/>
  <c r="Z30" i="216"/>
  <c r="Y30" i="216"/>
  <c r="X30" i="216"/>
  <c r="W30" i="216"/>
  <c r="V30" i="216"/>
  <c r="U30" i="216"/>
  <c r="T30" i="216"/>
  <c r="S30" i="216"/>
  <c r="R30" i="216"/>
  <c r="Q30" i="216"/>
  <c r="P30" i="216"/>
  <c r="O30" i="216"/>
  <c r="N30" i="216"/>
  <c r="M30" i="216"/>
  <c r="L30" i="216"/>
  <c r="K30" i="216"/>
  <c r="J30" i="216"/>
  <c r="I30" i="216"/>
  <c r="H30" i="216"/>
  <c r="G30" i="216"/>
  <c r="AC25" i="216"/>
  <c r="AB23" i="216"/>
  <c r="AB24" i="216" s="1"/>
  <c r="AB26" i="216" s="1"/>
  <c r="AB28" i="216" s="1"/>
  <c r="AB29" i="216" s="1"/>
  <c r="W23" i="216"/>
  <c r="W24" i="216" s="1"/>
  <c r="W26" i="216" s="1"/>
  <c r="W28" i="216" s="1"/>
  <c r="W29" i="216" s="1"/>
  <c r="V23" i="216"/>
  <c r="V24" i="216" s="1"/>
  <c r="V26" i="216" s="1"/>
  <c r="V28" i="216" s="1"/>
  <c r="V29" i="216" s="1"/>
  <c r="Q23" i="216"/>
  <c r="Q24" i="216" s="1"/>
  <c r="Q26" i="216" s="1"/>
  <c r="Q28" i="216" s="1"/>
  <c r="Q29" i="216" s="1"/>
  <c r="P23" i="216"/>
  <c r="P24" i="216" s="1"/>
  <c r="P26" i="216" s="1"/>
  <c r="P28" i="216" s="1"/>
  <c r="P29" i="216" s="1"/>
  <c r="K23" i="216"/>
  <c r="K24" i="216" s="1"/>
  <c r="K26" i="216" s="1"/>
  <c r="K28" i="216" s="1"/>
  <c r="K29" i="216" s="1"/>
  <c r="J23" i="216"/>
  <c r="J24" i="216" s="1"/>
  <c r="J26" i="216" s="1"/>
  <c r="J28" i="216" s="1"/>
  <c r="J29" i="216" s="1"/>
  <c r="AB22" i="216"/>
  <c r="AA22" i="216"/>
  <c r="Z22" i="216"/>
  <c r="Y22" i="216"/>
  <c r="X22" i="216"/>
  <c r="W22" i="216"/>
  <c r="V22" i="216"/>
  <c r="U22" i="216"/>
  <c r="T22" i="216"/>
  <c r="S22" i="216"/>
  <c r="R22" i="216"/>
  <c r="Q22" i="216"/>
  <c r="P22" i="216"/>
  <c r="O22" i="216"/>
  <c r="N22" i="216"/>
  <c r="M22" i="216"/>
  <c r="L22" i="216"/>
  <c r="K22" i="216"/>
  <c r="J22" i="216"/>
  <c r="I22" i="216"/>
  <c r="H22" i="216"/>
  <c r="G22" i="216"/>
  <c r="AC22" i="216"/>
  <c r="AB21" i="216"/>
  <c r="AA21" i="216"/>
  <c r="AA23" i="216" s="1"/>
  <c r="AA24" i="216" s="1"/>
  <c r="AA26" i="216" s="1"/>
  <c r="AA28" i="216" s="1"/>
  <c r="AA29" i="216" s="1"/>
  <c r="Z21" i="216"/>
  <c r="Z23" i="216" s="1"/>
  <c r="Z24" i="216" s="1"/>
  <c r="Z26" i="216" s="1"/>
  <c r="Z28" i="216" s="1"/>
  <c r="Z29" i="216" s="1"/>
  <c r="Y21" i="216"/>
  <c r="Y23" i="216" s="1"/>
  <c r="Y24" i="216" s="1"/>
  <c r="Y26" i="216" s="1"/>
  <c r="Y28" i="216" s="1"/>
  <c r="Y29" i="216" s="1"/>
  <c r="X21" i="216"/>
  <c r="X23" i="216" s="1"/>
  <c r="X24" i="216" s="1"/>
  <c r="X26" i="216" s="1"/>
  <c r="X28" i="216" s="1"/>
  <c r="X29" i="216" s="1"/>
  <c r="W21" i="216"/>
  <c r="V21" i="216"/>
  <c r="U21" i="216"/>
  <c r="U23" i="216" s="1"/>
  <c r="U24" i="216" s="1"/>
  <c r="U26" i="216" s="1"/>
  <c r="U28" i="216" s="1"/>
  <c r="U29" i="216" s="1"/>
  <c r="T21" i="216"/>
  <c r="T23" i="216" s="1"/>
  <c r="T24" i="216" s="1"/>
  <c r="T26" i="216" s="1"/>
  <c r="T28" i="216" s="1"/>
  <c r="T29" i="216" s="1"/>
  <c r="S21" i="216"/>
  <c r="S23" i="216" s="1"/>
  <c r="S24" i="216" s="1"/>
  <c r="S26" i="216" s="1"/>
  <c r="S28" i="216" s="1"/>
  <c r="S29" i="216" s="1"/>
  <c r="R21" i="216"/>
  <c r="R23" i="216" s="1"/>
  <c r="R24" i="216" s="1"/>
  <c r="R26" i="216" s="1"/>
  <c r="R28" i="216" s="1"/>
  <c r="R29" i="216" s="1"/>
  <c r="Q21" i="216"/>
  <c r="P21" i="216"/>
  <c r="O21" i="216"/>
  <c r="O23" i="216" s="1"/>
  <c r="O24" i="216" s="1"/>
  <c r="O26" i="216" s="1"/>
  <c r="O28" i="216" s="1"/>
  <c r="O29" i="216" s="1"/>
  <c r="N21" i="216"/>
  <c r="N23" i="216" s="1"/>
  <c r="N24" i="216" s="1"/>
  <c r="N26" i="216" s="1"/>
  <c r="N28" i="216" s="1"/>
  <c r="N29" i="216" s="1"/>
  <c r="M21" i="216"/>
  <c r="M23" i="216" s="1"/>
  <c r="M24" i="216" s="1"/>
  <c r="M26" i="216" s="1"/>
  <c r="M28" i="216" s="1"/>
  <c r="M29" i="216" s="1"/>
  <c r="L21" i="216"/>
  <c r="L23" i="216" s="1"/>
  <c r="L24" i="216" s="1"/>
  <c r="L26" i="216" s="1"/>
  <c r="L28" i="216" s="1"/>
  <c r="L29" i="216" s="1"/>
  <c r="K21" i="216"/>
  <c r="J21" i="216"/>
  <c r="I21" i="216"/>
  <c r="I23" i="216" s="1"/>
  <c r="I24" i="216" s="1"/>
  <c r="I26" i="216" s="1"/>
  <c r="I28" i="216" s="1"/>
  <c r="I29" i="216" s="1"/>
  <c r="H21" i="216"/>
  <c r="H23" i="216" s="1"/>
  <c r="H24" i="216" s="1"/>
  <c r="H26" i="216" s="1"/>
  <c r="H28" i="216" s="1"/>
  <c r="H29" i="216" s="1"/>
  <c r="G21" i="216"/>
  <c r="G23" i="216" s="1"/>
  <c r="G24" i="216" s="1"/>
  <c r="G26" i="216" s="1"/>
  <c r="G28" i="216" s="1"/>
  <c r="G29" i="216" s="1"/>
  <c r="AC21" i="216"/>
  <c r="AC20" i="216"/>
  <c r="AC19" i="216"/>
  <c r="AC18" i="216"/>
  <c r="AC17" i="216"/>
  <c r="AC16" i="216"/>
  <c r="AC15" i="216"/>
  <c r="AB14" i="216"/>
  <c r="AA14" i="216"/>
  <c r="Z14" i="216"/>
  <c r="Y14" i="216"/>
  <c r="X14" i="216"/>
  <c r="W14" i="216"/>
  <c r="V14" i="216"/>
  <c r="U14" i="216"/>
  <c r="T14" i="216"/>
  <c r="S14" i="216"/>
  <c r="R14" i="216"/>
  <c r="Q14" i="216"/>
  <c r="P14" i="216"/>
  <c r="O14" i="216"/>
  <c r="N14" i="216"/>
  <c r="M14" i="216"/>
  <c r="L14" i="216"/>
  <c r="K14" i="216"/>
  <c r="J14" i="216"/>
  <c r="I14" i="216"/>
  <c r="H14" i="216"/>
  <c r="G14" i="216"/>
  <c r="AC13" i="216"/>
  <c r="AC12" i="216"/>
  <c r="AB11" i="216"/>
  <c r="AA11" i="216"/>
  <c r="Z11" i="216"/>
  <c r="Y11" i="216"/>
  <c r="X11" i="216"/>
  <c r="W11" i="216"/>
  <c r="V11" i="216"/>
  <c r="U11" i="216"/>
  <c r="T11" i="216"/>
  <c r="S11" i="216"/>
  <c r="R11" i="216"/>
  <c r="Q11" i="216"/>
  <c r="P11" i="216"/>
  <c r="O11" i="216"/>
  <c r="N11" i="216"/>
  <c r="M11" i="216"/>
  <c r="L11" i="216"/>
  <c r="K11" i="216"/>
  <c r="J11" i="216"/>
  <c r="I11" i="216"/>
  <c r="H11" i="216"/>
  <c r="G11" i="216"/>
  <c r="AC11" i="216"/>
  <c r="AC10" i="216"/>
  <c r="AC9" i="216"/>
  <c r="AC8" i="216"/>
  <c r="AC7" i="216"/>
  <c r="AB176" i="215"/>
  <c r="AA176" i="215"/>
  <c r="Z176" i="215"/>
  <c r="Y176" i="215"/>
  <c r="X176" i="215"/>
  <c r="W176" i="215"/>
  <c r="V176" i="215"/>
  <c r="U176" i="215"/>
  <c r="T176" i="215"/>
  <c r="S176" i="215"/>
  <c r="R176" i="215"/>
  <c r="Q176" i="215"/>
  <c r="P176" i="215"/>
  <c r="O176" i="215"/>
  <c r="N176" i="215"/>
  <c r="M176" i="215"/>
  <c r="L176" i="215"/>
  <c r="K176" i="215"/>
  <c r="J176" i="215"/>
  <c r="I176" i="215"/>
  <c r="H176" i="215"/>
  <c r="G176" i="215"/>
  <c r="F176" i="215"/>
  <c r="E176" i="215"/>
  <c r="AC176" i="215" s="1"/>
  <c r="AB175" i="215"/>
  <c r="AA175" i="215"/>
  <c r="Z175" i="215"/>
  <c r="Y175" i="215"/>
  <c r="X175" i="215"/>
  <c r="W175" i="215"/>
  <c r="V175" i="215"/>
  <c r="U175" i="215"/>
  <c r="T175" i="215"/>
  <c r="S175" i="215"/>
  <c r="R175" i="215"/>
  <c r="Q175" i="215"/>
  <c r="P175" i="215"/>
  <c r="O175" i="215"/>
  <c r="N175" i="215"/>
  <c r="M175" i="215"/>
  <c r="L175" i="215"/>
  <c r="K175" i="215"/>
  <c r="J175" i="215"/>
  <c r="I175" i="215"/>
  <c r="H175" i="215"/>
  <c r="G175" i="215"/>
  <c r="F175" i="215"/>
  <c r="E175" i="215"/>
  <c r="AC175" i="215" s="1"/>
  <c r="S171" i="215"/>
  <c r="S173" i="215" s="1"/>
  <c r="S174" i="215" s="1"/>
  <c r="AC170" i="215"/>
  <c r="AA169" i="215"/>
  <c r="AA171" i="215" s="1"/>
  <c r="AA173" i="215" s="1"/>
  <c r="AA174" i="215" s="1"/>
  <c r="U169" i="215"/>
  <c r="U171" i="215" s="1"/>
  <c r="U173" i="215" s="1"/>
  <c r="U174" i="215" s="1"/>
  <c r="O169" i="215"/>
  <c r="O171" i="215" s="1"/>
  <c r="O173" i="215" s="1"/>
  <c r="O174" i="215" s="1"/>
  <c r="I169" i="215"/>
  <c r="I171" i="215" s="1"/>
  <c r="I173" i="215" s="1"/>
  <c r="I174" i="215" s="1"/>
  <c r="AB168" i="215"/>
  <c r="AB169" i="215" s="1"/>
  <c r="AB171" i="215" s="1"/>
  <c r="AB173" i="215" s="1"/>
  <c r="AB174" i="215" s="1"/>
  <c r="V168" i="215"/>
  <c r="V169" i="215" s="1"/>
  <c r="V171" i="215" s="1"/>
  <c r="V173" i="215" s="1"/>
  <c r="V174" i="215" s="1"/>
  <c r="P168" i="215"/>
  <c r="P169" i="215" s="1"/>
  <c r="P171" i="215" s="1"/>
  <c r="P173" i="215" s="1"/>
  <c r="P174" i="215" s="1"/>
  <c r="J168" i="215"/>
  <c r="J169" i="215" s="1"/>
  <c r="J171" i="215" s="1"/>
  <c r="J173" i="215" s="1"/>
  <c r="J174" i="215" s="1"/>
  <c r="AB167" i="215"/>
  <c r="AA167" i="215"/>
  <c r="Z167" i="215"/>
  <c r="Y167" i="215"/>
  <c r="X167" i="215"/>
  <c r="W167" i="215"/>
  <c r="V167" i="215"/>
  <c r="U167" i="215"/>
  <c r="T167" i="215"/>
  <c r="S167" i="215"/>
  <c r="R167" i="215"/>
  <c r="Q167" i="215"/>
  <c r="P167" i="215"/>
  <c r="O167" i="215"/>
  <c r="N167" i="215"/>
  <c r="M167" i="215"/>
  <c r="L167" i="215"/>
  <c r="K167" i="215"/>
  <c r="J167" i="215"/>
  <c r="I167" i="215"/>
  <c r="H167" i="215"/>
  <c r="G167" i="215"/>
  <c r="F167" i="215"/>
  <c r="E167" i="215"/>
  <c r="AC167" i="215" s="1"/>
  <c r="AB166" i="215"/>
  <c r="AA166" i="215"/>
  <c r="AA168" i="215" s="1"/>
  <c r="Z166" i="215"/>
  <c r="Z168" i="215" s="1"/>
  <c r="Z169" i="215" s="1"/>
  <c r="Z171" i="215" s="1"/>
  <c r="Z173" i="215" s="1"/>
  <c r="Z174" i="215" s="1"/>
  <c r="Y166" i="215"/>
  <c r="Y168" i="215" s="1"/>
  <c r="Y169" i="215" s="1"/>
  <c r="Y171" i="215" s="1"/>
  <c r="Y173" i="215" s="1"/>
  <c r="Y174" i="215" s="1"/>
  <c r="X166" i="215"/>
  <c r="X168" i="215" s="1"/>
  <c r="X169" i="215" s="1"/>
  <c r="X171" i="215" s="1"/>
  <c r="X173" i="215" s="1"/>
  <c r="X174" i="215" s="1"/>
  <c r="W166" i="215"/>
  <c r="W168" i="215" s="1"/>
  <c r="W169" i="215" s="1"/>
  <c r="W171" i="215" s="1"/>
  <c r="W173" i="215" s="1"/>
  <c r="W174" i="215" s="1"/>
  <c r="V166" i="215"/>
  <c r="U166" i="215"/>
  <c r="U168" i="215" s="1"/>
  <c r="T166" i="215"/>
  <c r="T168" i="215" s="1"/>
  <c r="T169" i="215" s="1"/>
  <c r="T171" i="215" s="1"/>
  <c r="T173" i="215" s="1"/>
  <c r="T174" i="215" s="1"/>
  <c r="S166" i="215"/>
  <c r="S168" i="215" s="1"/>
  <c r="S169" i="215" s="1"/>
  <c r="R166" i="215"/>
  <c r="R168" i="215" s="1"/>
  <c r="R169" i="215" s="1"/>
  <c r="R171" i="215" s="1"/>
  <c r="R173" i="215" s="1"/>
  <c r="R174" i="215" s="1"/>
  <c r="Q166" i="215"/>
  <c r="Q168" i="215" s="1"/>
  <c r="Q169" i="215" s="1"/>
  <c r="Q171" i="215" s="1"/>
  <c r="Q173" i="215" s="1"/>
  <c r="Q174" i="215" s="1"/>
  <c r="P166" i="215"/>
  <c r="O166" i="215"/>
  <c r="O168" i="215" s="1"/>
  <c r="N166" i="215"/>
  <c r="N168" i="215" s="1"/>
  <c r="N169" i="215" s="1"/>
  <c r="N171" i="215" s="1"/>
  <c r="N173" i="215" s="1"/>
  <c r="N174" i="215" s="1"/>
  <c r="M166" i="215"/>
  <c r="M168" i="215" s="1"/>
  <c r="M169" i="215" s="1"/>
  <c r="M171" i="215" s="1"/>
  <c r="M173" i="215" s="1"/>
  <c r="M174" i="215" s="1"/>
  <c r="L166" i="215"/>
  <c r="L168" i="215" s="1"/>
  <c r="L169" i="215" s="1"/>
  <c r="L171" i="215" s="1"/>
  <c r="L173" i="215" s="1"/>
  <c r="L174" i="215" s="1"/>
  <c r="K166" i="215"/>
  <c r="K168" i="215" s="1"/>
  <c r="K169" i="215" s="1"/>
  <c r="K171" i="215" s="1"/>
  <c r="K173" i="215" s="1"/>
  <c r="K174" i="215" s="1"/>
  <c r="J166" i="215"/>
  <c r="I166" i="215"/>
  <c r="I168" i="215" s="1"/>
  <c r="H166" i="215"/>
  <c r="H168" i="215" s="1"/>
  <c r="H169" i="215" s="1"/>
  <c r="H171" i="215" s="1"/>
  <c r="H173" i="215" s="1"/>
  <c r="H174" i="215" s="1"/>
  <c r="G166" i="215"/>
  <c r="G168" i="215" s="1"/>
  <c r="G169" i="215" s="1"/>
  <c r="G171" i="215" s="1"/>
  <c r="G173" i="215" s="1"/>
  <c r="G174" i="215" s="1"/>
  <c r="F166" i="215"/>
  <c r="F168" i="215" s="1"/>
  <c r="F169" i="215" s="1"/>
  <c r="F171" i="215" s="1"/>
  <c r="F173" i="215" s="1"/>
  <c r="F174" i="215" s="1"/>
  <c r="E166" i="215"/>
  <c r="E168" i="215" s="1"/>
  <c r="AC165" i="215"/>
  <c r="AC164" i="215"/>
  <c r="AC163" i="215"/>
  <c r="AC162" i="215"/>
  <c r="AC161" i="215"/>
  <c r="AC160" i="215"/>
  <c r="AB159" i="215"/>
  <c r="AA159" i="215"/>
  <c r="Z159" i="215"/>
  <c r="Y159" i="215"/>
  <c r="X159" i="215"/>
  <c r="W159" i="215"/>
  <c r="V159" i="215"/>
  <c r="U159" i="215"/>
  <c r="T159" i="215"/>
  <c r="S159" i="215"/>
  <c r="R159" i="215"/>
  <c r="Q159" i="215"/>
  <c r="P159" i="215"/>
  <c r="O159" i="215"/>
  <c r="N159" i="215"/>
  <c r="M159" i="215"/>
  <c r="L159" i="215"/>
  <c r="K159" i="215"/>
  <c r="J159" i="215"/>
  <c r="I159" i="215"/>
  <c r="H159" i="215"/>
  <c r="G159" i="215"/>
  <c r="F159" i="215"/>
  <c r="E159" i="215"/>
  <c r="AC158" i="215"/>
  <c r="AC157" i="215"/>
  <c r="AB156" i="215"/>
  <c r="AA156" i="215"/>
  <c r="Z156" i="215"/>
  <c r="Y156" i="215"/>
  <c r="X156" i="215"/>
  <c r="W156" i="215"/>
  <c r="V156" i="215"/>
  <c r="U156" i="215"/>
  <c r="T156" i="215"/>
  <c r="S156" i="215"/>
  <c r="R156" i="215"/>
  <c r="Q156" i="215"/>
  <c r="P156" i="215"/>
  <c r="O156" i="215"/>
  <c r="N156" i="215"/>
  <c r="M156" i="215"/>
  <c r="L156" i="215"/>
  <c r="K156" i="215"/>
  <c r="J156" i="215"/>
  <c r="I156" i="215"/>
  <c r="H156" i="215"/>
  <c r="G156" i="215"/>
  <c r="F156" i="215"/>
  <c r="E156" i="215"/>
  <c r="AC155" i="215"/>
  <c r="AC154" i="215"/>
  <c r="AC153" i="215"/>
  <c r="AC152" i="215"/>
  <c r="AB147" i="215"/>
  <c r="AA147" i="215"/>
  <c r="Z147" i="215"/>
  <c r="Y147" i="215"/>
  <c r="X147" i="215"/>
  <c r="W147" i="215"/>
  <c r="V147" i="215"/>
  <c r="U147" i="215"/>
  <c r="T147" i="215"/>
  <c r="S147" i="215"/>
  <c r="R147" i="215"/>
  <c r="Q147" i="215"/>
  <c r="P147" i="215"/>
  <c r="O147" i="215"/>
  <c r="N147" i="215"/>
  <c r="M147" i="215"/>
  <c r="L147" i="215"/>
  <c r="K147" i="215"/>
  <c r="J147" i="215"/>
  <c r="I147" i="215"/>
  <c r="H147" i="215"/>
  <c r="G147" i="215"/>
  <c r="F147" i="215"/>
  <c r="E147" i="215"/>
  <c r="AC147" i="215" s="1"/>
  <c r="AB146" i="215"/>
  <c r="AA146" i="215"/>
  <c r="Z146" i="215"/>
  <c r="Y146" i="215"/>
  <c r="X146" i="215"/>
  <c r="W146" i="215"/>
  <c r="V146" i="215"/>
  <c r="U146" i="215"/>
  <c r="T146" i="215"/>
  <c r="S146" i="215"/>
  <c r="R146" i="215"/>
  <c r="Q146" i="215"/>
  <c r="P146" i="215"/>
  <c r="O146" i="215"/>
  <c r="N146" i="215"/>
  <c r="M146" i="215"/>
  <c r="L146" i="215"/>
  <c r="K146" i="215"/>
  <c r="J146" i="215"/>
  <c r="I146" i="215"/>
  <c r="H146" i="215"/>
  <c r="G146" i="215"/>
  <c r="F146" i="215"/>
  <c r="E146" i="215"/>
  <c r="AC146" i="215" s="1"/>
  <c r="X144" i="215"/>
  <c r="X145" i="215" s="1"/>
  <c r="R144" i="215"/>
  <c r="R145" i="215" s="1"/>
  <c r="F144" i="215"/>
  <c r="F145" i="215" s="1"/>
  <c r="I142" i="215"/>
  <c r="I144" i="215" s="1"/>
  <c r="I145" i="215" s="1"/>
  <c r="AC141" i="215"/>
  <c r="K140" i="215"/>
  <c r="K142" i="215" s="1"/>
  <c r="K144" i="215" s="1"/>
  <c r="K145" i="215" s="1"/>
  <c r="X139" i="215"/>
  <c r="X140" i="215" s="1"/>
  <c r="X142" i="215" s="1"/>
  <c r="R139" i="215"/>
  <c r="R140" i="215" s="1"/>
  <c r="R142" i="215" s="1"/>
  <c r="L139" i="215"/>
  <c r="L140" i="215" s="1"/>
  <c r="L142" i="215" s="1"/>
  <c r="L144" i="215" s="1"/>
  <c r="L145" i="215" s="1"/>
  <c r="F139" i="215"/>
  <c r="F140" i="215" s="1"/>
  <c r="F142" i="215" s="1"/>
  <c r="AB138" i="215"/>
  <c r="AA138" i="215"/>
  <c r="Z138" i="215"/>
  <c r="Y138" i="215"/>
  <c r="X138" i="215"/>
  <c r="W138" i="215"/>
  <c r="V138" i="215"/>
  <c r="U138" i="215"/>
  <c r="T138" i="215"/>
  <c r="S138" i="215"/>
  <c r="R138" i="215"/>
  <c r="Q138" i="215"/>
  <c r="P138" i="215"/>
  <c r="O138" i="215"/>
  <c r="N138" i="215"/>
  <c r="M138" i="215"/>
  <c r="L138" i="215"/>
  <c r="K138" i="215"/>
  <c r="J138" i="215"/>
  <c r="I138" i="215"/>
  <c r="H138" i="215"/>
  <c r="G138" i="215"/>
  <c r="F138" i="215"/>
  <c r="E138" i="215"/>
  <c r="AB137" i="215"/>
  <c r="AB139" i="215" s="1"/>
  <c r="AB140" i="215" s="1"/>
  <c r="AB142" i="215" s="1"/>
  <c r="AB144" i="215" s="1"/>
  <c r="AB145" i="215" s="1"/>
  <c r="AA137" i="215"/>
  <c r="AA139" i="215" s="1"/>
  <c r="AA140" i="215" s="1"/>
  <c r="AA142" i="215" s="1"/>
  <c r="AA144" i="215" s="1"/>
  <c r="AA145" i="215" s="1"/>
  <c r="Z137" i="215"/>
  <c r="Z139" i="215" s="1"/>
  <c r="Z140" i="215" s="1"/>
  <c r="Z142" i="215" s="1"/>
  <c r="Z144" i="215" s="1"/>
  <c r="Z145" i="215" s="1"/>
  <c r="Y137" i="215"/>
  <c r="Y139" i="215" s="1"/>
  <c r="Y140" i="215" s="1"/>
  <c r="Y142" i="215" s="1"/>
  <c r="Y144" i="215" s="1"/>
  <c r="Y145" i="215" s="1"/>
  <c r="X137" i="215"/>
  <c r="W137" i="215"/>
  <c r="W139" i="215" s="1"/>
  <c r="W140" i="215" s="1"/>
  <c r="W142" i="215" s="1"/>
  <c r="W144" i="215" s="1"/>
  <c r="W145" i="215" s="1"/>
  <c r="V137" i="215"/>
  <c r="V139" i="215" s="1"/>
  <c r="V140" i="215" s="1"/>
  <c r="V142" i="215" s="1"/>
  <c r="V144" i="215" s="1"/>
  <c r="V145" i="215" s="1"/>
  <c r="U137" i="215"/>
  <c r="U139" i="215" s="1"/>
  <c r="U140" i="215" s="1"/>
  <c r="U142" i="215" s="1"/>
  <c r="U144" i="215" s="1"/>
  <c r="U145" i="215" s="1"/>
  <c r="T137" i="215"/>
  <c r="T139" i="215" s="1"/>
  <c r="T140" i="215" s="1"/>
  <c r="T142" i="215" s="1"/>
  <c r="T144" i="215" s="1"/>
  <c r="T145" i="215" s="1"/>
  <c r="S137" i="215"/>
  <c r="S139" i="215" s="1"/>
  <c r="S140" i="215" s="1"/>
  <c r="S142" i="215" s="1"/>
  <c r="S144" i="215" s="1"/>
  <c r="S145" i="215" s="1"/>
  <c r="R137" i="215"/>
  <c r="Q137" i="215"/>
  <c r="Q139" i="215" s="1"/>
  <c r="Q140" i="215" s="1"/>
  <c r="Q142" i="215" s="1"/>
  <c r="Q144" i="215" s="1"/>
  <c r="Q145" i="215" s="1"/>
  <c r="P137" i="215"/>
  <c r="P139" i="215" s="1"/>
  <c r="P140" i="215" s="1"/>
  <c r="P142" i="215" s="1"/>
  <c r="P144" i="215" s="1"/>
  <c r="P145" i="215" s="1"/>
  <c r="O137" i="215"/>
  <c r="O139" i="215" s="1"/>
  <c r="O140" i="215" s="1"/>
  <c r="O142" i="215" s="1"/>
  <c r="O144" i="215" s="1"/>
  <c r="O145" i="215" s="1"/>
  <c r="N137" i="215"/>
  <c r="N139" i="215" s="1"/>
  <c r="N140" i="215" s="1"/>
  <c r="N142" i="215" s="1"/>
  <c r="N144" i="215" s="1"/>
  <c r="N145" i="215" s="1"/>
  <c r="M137" i="215"/>
  <c r="M139" i="215" s="1"/>
  <c r="M140" i="215" s="1"/>
  <c r="M142" i="215" s="1"/>
  <c r="M144" i="215" s="1"/>
  <c r="M145" i="215" s="1"/>
  <c r="L137" i="215"/>
  <c r="K137" i="215"/>
  <c r="K139" i="215" s="1"/>
  <c r="J137" i="215"/>
  <c r="J139" i="215" s="1"/>
  <c r="J140" i="215" s="1"/>
  <c r="J142" i="215" s="1"/>
  <c r="J144" i="215" s="1"/>
  <c r="J145" i="215" s="1"/>
  <c r="I137" i="215"/>
  <c r="I139" i="215" s="1"/>
  <c r="I140" i="215" s="1"/>
  <c r="H137" i="215"/>
  <c r="H139" i="215" s="1"/>
  <c r="H140" i="215" s="1"/>
  <c r="H142" i="215" s="1"/>
  <c r="H144" i="215" s="1"/>
  <c r="H145" i="215" s="1"/>
  <c r="G137" i="215"/>
  <c r="G139" i="215" s="1"/>
  <c r="G140" i="215" s="1"/>
  <c r="G142" i="215" s="1"/>
  <c r="G144" i="215" s="1"/>
  <c r="G145" i="215" s="1"/>
  <c r="F137" i="215"/>
  <c r="E137" i="215"/>
  <c r="AC137" i="215" s="1"/>
  <c r="AC136" i="215"/>
  <c r="AC135" i="215"/>
  <c r="AC134" i="215"/>
  <c r="AC133" i="215"/>
  <c r="AC132" i="215"/>
  <c r="AC131" i="215"/>
  <c r="AB130" i="215"/>
  <c r="AA130" i="215"/>
  <c r="Z130" i="215"/>
  <c r="Y130" i="215"/>
  <c r="X130" i="215"/>
  <c r="W130" i="215"/>
  <c r="V130" i="215"/>
  <c r="U130" i="215"/>
  <c r="T130" i="215"/>
  <c r="S130" i="215"/>
  <c r="R130" i="215"/>
  <c r="Q130" i="215"/>
  <c r="P130" i="215"/>
  <c r="O130" i="215"/>
  <c r="N130" i="215"/>
  <c r="M130" i="215"/>
  <c r="L130" i="215"/>
  <c r="K130" i="215"/>
  <c r="J130" i="215"/>
  <c r="I130" i="215"/>
  <c r="H130" i="215"/>
  <c r="G130" i="215"/>
  <c r="F130" i="215"/>
  <c r="E130" i="215"/>
  <c r="AC129" i="215"/>
  <c r="AC128" i="215"/>
  <c r="AB127" i="215"/>
  <c r="AA127" i="215"/>
  <c r="Z127" i="215"/>
  <c r="Y127" i="215"/>
  <c r="X127" i="215"/>
  <c r="W127" i="215"/>
  <c r="V127" i="215"/>
  <c r="U127" i="215"/>
  <c r="T127" i="215"/>
  <c r="S127" i="215"/>
  <c r="R127" i="215"/>
  <c r="Q127" i="215"/>
  <c r="P127" i="215"/>
  <c r="O127" i="215"/>
  <c r="N127" i="215"/>
  <c r="M127" i="215"/>
  <c r="L127" i="215"/>
  <c r="K127" i="215"/>
  <c r="J127" i="215"/>
  <c r="I127" i="215"/>
  <c r="H127" i="215"/>
  <c r="G127" i="215"/>
  <c r="F127" i="215"/>
  <c r="E127" i="215"/>
  <c r="AC126" i="215"/>
  <c r="AC125" i="215"/>
  <c r="AC124" i="215"/>
  <c r="AC123" i="215"/>
  <c r="AB118" i="215"/>
  <c r="AA118" i="215"/>
  <c r="Z118" i="215"/>
  <c r="Y118" i="215"/>
  <c r="X118" i="215"/>
  <c r="W118" i="215"/>
  <c r="V118" i="215"/>
  <c r="U118" i="215"/>
  <c r="T118" i="215"/>
  <c r="S118" i="215"/>
  <c r="R118" i="215"/>
  <c r="Q118" i="215"/>
  <c r="P118" i="215"/>
  <c r="O118" i="215"/>
  <c r="N118" i="215"/>
  <c r="M118" i="215"/>
  <c r="L118" i="215"/>
  <c r="K118" i="215"/>
  <c r="J118" i="215"/>
  <c r="I118" i="215"/>
  <c r="H118" i="215"/>
  <c r="G118" i="215"/>
  <c r="F118" i="215"/>
  <c r="E118" i="215"/>
  <c r="AC118" i="215" s="1"/>
  <c r="AB117" i="215"/>
  <c r="AA117" i="215"/>
  <c r="Z117" i="215"/>
  <c r="Y117" i="215"/>
  <c r="X117" i="215"/>
  <c r="W117" i="215"/>
  <c r="V117" i="215"/>
  <c r="U117" i="215"/>
  <c r="T117" i="215"/>
  <c r="S117" i="215"/>
  <c r="R117" i="215"/>
  <c r="Q117" i="215"/>
  <c r="P117" i="215"/>
  <c r="O117" i="215"/>
  <c r="N117" i="215"/>
  <c r="M117" i="215"/>
  <c r="L117" i="215"/>
  <c r="K117" i="215"/>
  <c r="J117" i="215"/>
  <c r="I117" i="215"/>
  <c r="H117" i="215"/>
  <c r="G117" i="215"/>
  <c r="F117" i="215"/>
  <c r="E117" i="215"/>
  <c r="AC117" i="215" s="1"/>
  <c r="Y116" i="215"/>
  <c r="M116" i="215"/>
  <c r="T115" i="215"/>
  <c r="T116" i="215" s="1"/>
  <c r="N115" i="215"/>
  <c r="N116" i="215" s="1"/>
  <c r="H115" i="215"/>
  <c r="H116" i="215" s="1"/>
  <c r="Q113" i="215"/>
  <c r="Q115" i="215" s="1"/>
  <c r="Q116" i="215" s="1"/>
  <c r="K113" i="215"/>
  <c r="K115" i="215" s="1"/>
  <c r="K116" i="215" s="1"/>
  <c r="AC112" i="215"/>
  <c r="Y111" i="215"/>
  <c r="Y113" i="215" s="1"/>
  <c r="Y115" i="215" s="1"/>
  <c r="M111" i="215"/>
  <c r="M113" i="215" s="1"/>
  <c r="M115" i="215" s="1"/>
  <c r="G111" i="215"/>
  <c r="G113" i="215" s="1"/>
  <c r="G115" i="215" s="1"/>
  <c r="G116" i="215" s="1"/>
  <c r="Z110" i="215"/>
  <c r="Z111" i="215" s="1"/>
  <c r="Z113" i="215" s="1"/>
  <c r="Z115" i="215" s="1"/>
  <c r="Z116" i="215" s="1"/>
  <c r="T110" i="215"/>
  <c r="T111" i="215" s="1"/>
  <c r="T113" i="215" s="1"/>
  <c r="N110" i="215"/>
  <c r="N111" i="215" s="1"/>
  <c r="N113" i="215" s="1"/>
  <c r="H110" i="215"/>
  <c r="H111" i="215" s="1"/>
  <c r="H113" i="215" s="1"/>
  <c r="AB109" i="215"/>
  <c r="AA109" i="215"/>
  <c r="Z109" i="215"/>
  <c r="Y109" i="215"/>
  <c r="X109" i="215"/>
  <c r="W109" i="215"/>
  <c r="V109" i="215"/>
  <c r="U109" i="215"/>
  <c r="T109" i="215"/>
  <c r="S109" i="215"/>
  <c r="R109" i="215"/>
  <c r="Q109" i="215"/>
  <c r="P109" i="215"/>
  <c r="O109" i="215"/>
  <c r="N109" i="215"/>
  <c r="M109" i="215"/>
  <c r="L109" i="215"/>
  <c r="K109" i="215"/>
  <c r="J109" i="215"/>
  <c r="I109" i="215"/>
  <c r="H109" i="215"/>
  <c r="G109" i="215"/>
  <c r="F109" i="215"/>
  <c r="E109" i="215"/>
  <c r="AB108" i="215"/>
  <c r="AB110" i="215" s="1"/>
  <c r="AB111" i="215" s="1"/>
  <c r="AB113" i="215" s="1"/>
  <c r="AB115" i="215" s="1"/>
  <c r="AB116" i="215" s="1"/>
  <c r="AA108" i="215"/>
  <c r="AA110" i="215" s="1"/>
  <c r="AA111" i="215" s="1"/>
  <c r="AA113" i="215" s="1"/>
  <c r="AA115" i="215" s="1"/>
  <c r="AA116" i="215" s="1"/>
  <c r="Z108" i="215"/>
  <c r="Y108" i="215"/>
  <c r="Y110" i="215" s="1"/>
  <c r="X108" i="215"/>
  <c r="X110" i="215" s="1"/>
  <c r="X111" i="215" s="1"/>
  <c r="X113" i="215" s="1"/>
  <c r="X115" i="215" s="1"/>
  <c r="X116" i="215" s="1"/>
  <c r="W108" i="215"/>
  <c r="W110" i="215" s="1"/>
  <c r="W111" i="215" s="1"/>
  <c r="W113" i="215" s="1"/>
  <c r="W115" i="215" s="1"/>
  <c r="W116" i="215" s="1"/>
  <c r="V108" i="215"/>
  <c r="V110" i="215" s="1"/>
  <c r="V111" i="215" s="1"/>
  <c r="V113" i="215" s="1"/>
  <c r="V115" i="215" s="1"/>
  <c r="V116" i="215" s="1"/>
  <c r="U108" i="215"/>
  <c r="U110" i="215" s="1"/>
  <c r="U111" i="215" s="1"/>
  <c r="U113" i="215" s="1"/>
  <c r="U115" i="215" s="1"/>
  <c r="U116" i="215" s="1"/>
  <c r="T108" i="215"/>
  <c r="S108" i="215"/>
  <c r="S110" i="215" s="1"/>
  <c r="S111" i="215" s="1"/>
  <c r="S113" i="215" s="1"/>
  <c r="S115" i="215" s="1"/>
  <c r="S116" i="215" s="1"/>
  <c r="R108" i="215"/>
  <c r="R110" i="215" s="1"/>
  <c r="R111" i="215" s="1"/>
  <c r="R113" i="215" s="1"/>
  <c r="R115" i="215" s="1"/>
  <c r="R116" i="215" s="1"/>
  <c r="Q108" i="215"/>
  <c r="Q110" i="215" s="1"/>
  <c r="Q111" i="215" s="1"/>
  <c r="P108" i="215"/>
  <c r="P110" i="215" s="1"/>
  <c r="P111" i="215" s="1"/>
  <c r="P113" i="215" s="1"/>
  <c r="P115" i="215" s="1"/>
  <c r="P116" i="215" s="1"/>
  <c r="O108" i="215"/>
  <c r="O110" i="215" s="1"/>
  <c r="O111" i="215" s="1"/>
  <c r="O113" i="215" s="1"/>
  <c r="O115" i="215" s="1"/>
  <c r="O116" i="215" s="1"/>
  <c r="N108" i="215"/>
  <c r="M108" i="215"/>
  <c r="M110" i="215" s="1"/>
  <c r="L108" i="215"/>
  <c r="L110" i="215" s="1"/>
  <c r="L111" i="215" s="1"/>
  <c r="L113" i="215" s="1"/>
  <c r="L115" i="215" s="1"/>
  <c r="L116" i="215" s="1"/>
  <c r="K108" i="215"/>
  <c r="K110" i="215" s="1"/>
  <c r="K111" i="215" s="1"/>
  <c r="J108" i="215"/>
  <c r="J110" i="215" s="1"/>
  <c r="J111" i="215" s="1"/>
  <c r="J113" i="215" s="1"/>
  <c r="J115" i="215" s="1"/>
  <c r="J116" i="215" s="1"/>
  <c r="I108" i="215"/>
  <c r="I110" i="215" s="1"/>
  <c r="I111" i="215" s="1"/>
  <c r="I113" i="215" s="1"/>
  <c r="I115" i="215" s="1"/>
  <c r="I116" i="215" s="1"/>
  <c r="H108" i="215"/>
  <c r="G108" i="215"/>
  <c r="G110" i="215" s="1"/>
  <c r="F108" i="215"/>
  <c r="F110" i="215" s="1"/>
  <c r="F111" i="215" s="1"/>
  <c r="F113" i="215" s="1"/>
  <c r="F115" i="215" s="1"/>
  <c r="F116" i="215" s="1"/>
  <c r="E108" i="215"/>
  <c r="E110" i="215" s="1"/>
  <c r="AC107" i="215"/>
  <c r="AC106" i="215"/>
  <c r="AC105" i="215"/>
  <c r="AC104" i="215"/>
  <c r="AC103" i="215"/>
  <c r="AC102" i="215"/>
  <c r="AB101" i="215"/>
  <c r="AA101" i="215"/>
  <c r="Z101" i="215"/>
  <c r="Y101" i="215"/>
  <c r="X101" i="215"/>
  <c r="W101" i="215"/>
  <c r="V101" i="215"/>
  <c r="U101" i="215"/>
  <c r="T101" i="215"/>
  <c r="S101" i="215"/>
  <c r="R101" i="215"/>
  <c r="Q101" i="215"/>
  <c r="P101" i="215"/>
  <c r="O101" i="215"/>
  <c r="N101" i="215"/>
  <c r="M101" i="215"/>
  <c r="L101" i="215"/>
  <c r="K101" i="215"/>
  <c r="J101" i="215"/>
  <c r="I101" i="215"/>
  <c r="H101" i="215"/>
  <c r="G101" i="215"/>
  <c r="F101" i="215"/>
  <c r="E101" i="215"/>
  <c r="AC101" i="215" s="1"/>
  <c r="AC100" i="215"/>
  <c r="AC99" i="215"/>
  <c r="AB98" i="215"/>
  <c r="AA98" i="215"/>
  <c r="Z98" i="215"/>
  <c r="Y98" i="215"/>
  <c r="X98" i="215"/>
  <c r="W98" i="215"/>
  <c r="V98" i="215"/>
  <c r="U98" i="215"/>
  <c r="T98" i="215"/>
  <c r="S98" i="215"/>
  <c r="R98" i="215"/>
  <c r="Q98" i="215"/>
  <c r="P98" i="215"/>
  <c r="O98" i="215"/>
  <c r="N98" i="215"/>
  <c r="M98" i="215"/>
  <c r="L98" i="215"/>
  <c r="K98" i="215"/>
  <c r="J98" i="215"/>
  <c r="I98" i="215"/>
  <c r="H98" i="215"/>
  <c r="G98" i="215"/>
  <c r="F98" i="215"/>
  <c r="E98" i="215"/>
  <c r="AC98" i="215" s="1"/>
  <c r="AC97" i="215"/>
  <c r="AC96" i="215"/>
  <c r="AC95" i="215"/>
  <c r="AC94" i="215"/>
  <c r="V89" i="215"/>
  <c r="U89" i="215"/>
  <c r="T89" i="215"/>
  <c r="S89" i="215"/>
  <c r="R89" i="215"/>
  <c r="Q89" i="215"/>
  <c r="P89" i="215"/>
  <c r="O89" i="215"/>
  <c r="N89" i="215"/>
  <c r="M89" i="215"/>
  <c r="L89" i="215"/>
  <c r="K89" i="215"/>
  <c r="J89" i="215"/>
  <c r="I89" i="215"/>
  <c r="H89" i="215"/>
  <c r="G89" i="215"/>
  <c r="F89" i="215"/>
  <c r="E89" i="215"/>
  <c r="V88" i="215"/>
  <c r="U88" i="215"/>
  <c r="T88" i="215"/>
  <c r="S88" i="215"/>
  <c r="R88" i="215"/>
  <c r="Q88" i="215"/>
  <c r="P88" i="215"/>
  <c r="O88" i="215"/>
  <c r="N88" i="215"/>
  <c r="M88" i="215"/>
  <c r="L88" i="215"/>
  <c r="K88" i="215"/>
  <c r="J88" i="215"/>
  <c r="I88" i="215"/>
  <c r="H88" i="215"/>
  <c r="G88" i="215"/>
  <c r="F88" i="215"/>
  <c r="E88" i="215"/>
  <c r="AC88" i="215" s="1"/>
  <c r="AC83" i="215"/>
  <c r="T81" i="215"/>
  <c r="T82" i="215" s="1"/>
  <c r="T84" i="215" s="1"/>
  <c r="T86" i="215" s="1"/>
  <c r="T87" i="215" s="1"/>
  <c r="S81" i="215"/>
  <c r="S82" i="215" s="1"/>
  <c r="S84" i="215" s="1"/>
  <c r="S86" i="215" s="1"/>
  <c r="S87" i="215" s="1"/>
  <c r="Q81" i="215"/>
  <c r="Q82" i="215" s="1"/>
  <c r="Q84" i="215" s="1"/>
  <c r="Q86" i="215" s="1"/>
  <c r="Q87" i="215" s="1"/>
  <c r="N81" i="215"/>
  <c r="N82" i="215" s="1"/>
  <c r="N84" i="215" s="1"/>
  <c r="N86" i="215" s="1"/>
  <c r="N87" i="215" s="1"/>
  <c r="M81" i="215"/>
  <c r="M82" i="215" s="1"/>
  <c r="M84" i="215" s="1"/>
  <c r="M86" i="215" s="1"/>
  <c r="M87" i="215" s="1"/>
  <c r="K81" i="215"/>
  <c r="K82" i="215" s="1"/>
  <c r="K84" i="215" s="1"/>
  <c r="K86" i="215" s="1"/>
  <c r="K87" i="215" s="1"/>
  <c r="H81" i="215"/>
  <c r="H82" i="215" s="1"/>
  <c r="H84" i="215" s="1"/>
  <c r="H86" i="215" s="1"/>
  <c r="H87" i="215" s="1"/>
  <c r="G81" i="215"/>
  <c r="G82" i="215" s="1"/>
  <c r="G84" i="215" s="1"/>
  <c r="G86" i="215" s="1"/>
  <c r="G87" i="215" s="1"/>
  <c r="E81" i="215"/>
  <c r="V80" i="215"/>
  <c r="U80" i="215"/>
  <c r="T80" i="215"/>
  <c r="S80" i="215"/>
  <c r="R80" i="215"/>
  <c r="Q80" i="215"/>
  <c r="P80" i="215"/>
  <c r="O80" i="215"/>
  <c r="N80" i="215"/>
  <c r="M80" i="215"/>
  <c r="L80" i="215"/>
  <c r="K80" i="215"/>
  <c r="J80" i="215"/>
  <c r="I80" i="215"/>
  <c r="H80" i="215"/>
  <c r="G80" i="215"/>
  <c r="F80" i="215"/>
  <c r="E80" i="215"/>
  <c r="V79" i="215"/>
  <c r="V81" i="215" s="1"/>
  <c r="V82" i="215" s="1"/>
  <c r="V84" i="215" s="1"/>
  <c r="V86" i="215" s="1"/>
  <c r="V87" i="215" s="1"/>
  <c r="U79" i="215"/>
  <c r="U81" i="215" s="1"/>
  <c r="U82" i="215" s="1"/>
  <c r="U84" i="215" s="1"/>
  <c r="U86" i="215" s="1"/>
  <c r="U87" i="215" s="1"/>
  <c r="T79" i="215"/>
  <c r="S79" i="215"/>
  <c r="R79" i="215"/>
  <c r="R81" i="215" s="1"/>
  <c r="R82" i="215" s="1"/>
  <c r="R84" i="215" s="1"/>
  <c r="R86" i="215" s="1"/>
  <c r="R87" i="215" s="1"/>
  <c r="Q79" i="215"/>
  <c r="P79" i="215"/>
  <c r="P81" i="215" s="1"/>
  <c r="P82" i="215" s="1"/>
  <c r="P84" i="215" s="1"/>
  <c r="P86" i="215" s="1"/>
  <c r="P87" i="215" s="1"/>
  <c r="O79" i="215"/>
  <c r="O81" i="215" s="1"/>
  <c r="O82" i="215" s="1"/>
  <c r="O84" i="215" s="1"/>
  <c r="O86" i="215" s="1"/>
  <c r="O87" i="215" s="1"/>
  <c r="N79" i="215"/>
  <c r="M79" i="215"/>
  <c r="L79" i="215"/>
  <c r="L81" i="215" s="1"/>
  <c r="L82" i="215" s="1"/>
  <c r="L84" i="215" s="1"/>
  <c r="L86" i="215" s="1"/>
  <c r="L87" i="215" s="1"/>
  <c r="K79" i="215"/>
  <c r="J79" i="215"/>
  <c r="J81" i="215" s="1"/>
  <c r="J82" i="215" s="1"/>
  <c r="J84" i="215" s="1"/>
  <c r="J86" i="215" s="1"/>
  <c r="J87" i="215" s="1"/>
  <c r="I79" i="215"/>
  <c r="I81" i="215" s="1"/>
  <c r="I82" i="215" s="1"/>
  <c r="I84" i="215" s="1"/>
  <c r="I86" i="215" s="1"/>
  <c r="I87" i="215" s="1"/>
  <c r="H79" i="215"/>
  <c r="G79" i="215"/>
  <c r="F79" i="215"/>
  <c r="F81" i="215" s="1"/>
  <c r="F82" i="215" s="1"/>
  <c r="F84" i="215" s="1"/>
  <c r="F86" i="215" s="1"/>
  <c r="F87" i="215" s="1"/>
  <c r="E79" i="215"/>
  <c r="AC78" i="215"/>
  <c r="AC77" i="215"/>
  <c r="AC76" i="215"/>
  <c r="AC75" i="215"/>
  <c r="AC74" i="215"/>
  <c r="AC73" i="215"/>
  <c r="V72" i="215"/>
  <c r="U72" i="215"/>
  <c r="T72" i="215"/>
  <c r="S72" i="215"/>
  <c r="R72" i="215"/>
  <c r="Q72" i="215"/>
  <c r="P72" i="215"/>
  <c r="O72" i="215"/>
  <c r="N72" i="215"/>
  <c r="M72" i="215"/>
  <c r="L72" i="215"/>
  <c r="K72" i="215"/>
  <c r="J72" i="215"/>
  <c r="I72" i="215"/>
  <c r="H72" i="215"/>
  <c r="G72" i="215"/>
  <c r="F72" i="215"/>
  <c r="E72" i="215"/>
  <c r="AC72" i="215" s="1"/>
  <c r="AC71" i="215"/>
  <c r="AC70" i="215"/>
  <c r="V69" i="215"/>
  <c r="U69" i="215"/>
  <c r="T69" i="215"/>
  <c r="S69" i="215"/>
  <c r="R69" i="215"/>
  <c r="Q69" i="215"/>
  <c r="P69" i="215"/>
  <c r="O69" i="215"/>
  <c r="N69" i="215"/>
  <c r="M69" i="215"/>
  <c r="L69" i="215"/>
  <c r="K69" i="215"/>
  <c r="J69" i="215"/>
  <c r="I69" i="215"/>
  <c r="H69" i="215"/>
  <c r="G69" i="215"/>
  <c r="F69" i="215"/>
  <c r="E69" i="215"/>
  <c r="AC68" i="215"/>
  <c r="AC67" i="215"/>
  <c r="AC66" i="215"/>
  <c r="AC65" i="215"/>
  <c r="AB60" i="215"/>
  <c r="AA60" i="215"/>
  <c r="Z60" i="215"/>
  <c r="Y60" i="215"/>
  <c r="X60" i="215"/>
  <c r="W60" i="215"/>
  <c r="V60" i="215"/>
  <c r="U60" i="215"/>
  <c r="T60" i="215"/>
  <c r="S60" i="215"/>
  <c r="R60" i="215"/>
  <c r="Q60" i="215"/>
  <c r="P60" i="215"/>
  <c r="O60" i="215"/>
  <c r="N60" i="215"/>
  <c r="M60" i="215"/>
  <c r="L60" i="215"/>
  <c r="K60" i="215"/>
  <c r="J60" i="215"/>
  <c r="I60" i="215"/>
  <c r="H60" i="215"/>
  <c r="G60" i="215"/>
  <c r="F60" i="215"/>
  <c r="E60" i="215"/>
  <c r="AC60" i="215" s="1"/>
  <c r="AB59" i="215"/>
  <c r="AA59" i="215"/>
  <c r="Z59" i="215"/>
  <c r="Y59" i="215"/>
  <c r="X59" i="215"/>
  <c r="W59" i="215"/>
  <c r="V59" i="215"/>
  <c r="U59" i="215"/>
  <c r="T59" i="215"/>
  <c r="S59" i="215"/>
  <c r="R59" i="215"/>
  <c r="Q59" i="215"/>
  <c r="P59" i="215"/>
  <c r="O59" i="215"/>
  <c r="N59" i="215"/>
  <c r="M59" i="215"/>
  <c r="L59" i="215"/>
  <c r="K59" i="215"/>
  <c r="J59" i="215"/>
  <c r="I59" i="215"/>
  <c r="H59" i="215"/>
  <c r="G59" i="215"/>
  <c r="F59" i="215"/>
  <c r="E59" i="215"/>
  <c r="AC59" i="215" s="1"/>
  <c r="V57" i="215"/>
  <c r="V58" i="215" s="1"/>
  <c r="U57" i="215"/>
  <c r="U58" i="215" s="1"/>
  <c r="Y55" i="215"/>
  <c r="Y57" i="215" s="1"/>
  <c r="Y58" i="215" s="1"/>
  <c r="M55" i="215"/>
  <c r="M57" i="215" s="1"/>
  <c r="M58" i="215" s="1"/>
  <c r="G55" i="215"/>
  <c r="G57" i="215" s="1"/>
  <c r="G58" i="215" s="1"/>
  <c r="AC54" i="215"/>
  <c r="Z53" i="215"/>
  <c r="Z55" i="215" s="1"/>
  <c r="Z57" i="215" s="1"/>
  <c r="Z58" i="215" s="1"/>
  <c r="U53" i="215"/>
  <c r="U55" i="215" s="1"/>
  <c r="T53" i="215"/>
  <c r="T55" i="215" s="1"/>
  <c r="T57" i="215" s="1"/>
  <c r="T58" i="215" s="1"/>
  <c r="H53" i="215"/>
  <c r="H55" i="215" s="1"/>
  <c r="H57" i="215" s="1"/>
  <c r="H58" i="215" s="1"/>
  <c r="AB52" i="215"/>
  <c r="AB53" i="215" s="1"/>
  <c r="AB55" i="215" s="1"/>
  <c r="AB57" i="215" s="1"/>
  <c r="AB58" i="215" s="1"/>
  <c r="AA52" i="215"/>
  <c r="AA53" i="215" s="1"/>
  <c r="AA55" i="215" s="1"/>
  <c r="AA57" i="215" s="1"/>
  <c r="AA58" i="215" s="1"/>
  <c r="Y52" i="215"/>
  <c r="Y53" i="215" s="1"/>
  <c r="V52" i="215"/>
  <c r="V53" i="215" s="1"/>
  <c r="V55" i="215" s="1"/>
  <c r="U52" i="215"/>
  <c r="S52" i="215"/>
  <c r="S53" i="215" s="1"/>
  <c r="S55" i="215" s="1"/>
  <c r="S57" i="215" s="1"/>
  <c r="S58" i="215" s="1"/>
  <c r="P52" i="215"/>
  <c r="P53" i="215" s="1"/>
  <c r="P55" i="215" s="1"/>
  <c r="P57" i="215" s="1"/>
  <c r="P58" i="215" s="1"/>
  <c r="O52" i="215"/>
  <c r="O53" i="215" s="1"/>
  <c r="O55" i="215" s="1"/>
  <c r="O57" i="215" s="1"/>
  <c r="O58" i="215" s="1"/>
  <c r="M52" i="215"/>
  <c r="M53" i="215" s="1"/>
  <c r="J52" i="215"/>
  <c r="J53" i="215" s="1"/>
  <c r="J55" i="215" s="1"/>
  <c r="J57" i="215" s="1"/>
  <c r="J58" i="215" s="1"/>
  <c r="I52" i="215"/>
  <c r="I53" i="215" s="1"/>
  <c r="I55" i="215" s="1"/>
  <c r="I57" i="215" s="1"/>
  <c r="I58" i="215" s="1"/>
  <c r="G52" i="215"/>
  <c r="G53" i="215" s="1"/>
  <c r="AB51" i="215"/>
  <c r="AA51" i="215"/>
  <c r="Z51" i="215"/>
  <c r="Y51" i="215"/>
  <c r="X51" i="215"/>
  <c r="W51" i="215"/>
  <c r="V51" i="215"/>
  <c r="U51" i="215"/>
  <c r="T51" i="215"/>
  <c r="S51" i="215"/>
  <c r="R51" i="215"/>
  <c r="Q51" i="215"/>
  <c r="P51" i="215"/>
  <c r="O51" i="215"/>
  <c r="N51" i="215"/>
  <c r="M51" i="215"/>
  <c r="L51" i="215"/>
  <c r="K51" i="215"/>
  <c r="J51" i="215"/>
  <c r="I51" i="215"/>
  <c r="H51" i="215"/>
  <c r="G51" i="215"/>
  <c r="F51" i="215"/>
  <c r="E51" i="215"/>
  <c r="AC51" i="215" s="1"/>
  <c r="AB50" i="215"/>
  <c r="AA50" i="215"/>
  <c r="Z50" i="215"/>
  <c r="Z52" i="215" s="1"/>
  <c r="Y50" i="215"/>
  <c r="X50" i="215"/>
  <c r="X52" i="215" s="1"/>
  <c r="X53" i="215" s="1"/>
  <c r="X55" i="215" s="1"/>
  <c r="X57" i="215" s="1"/>
  <c r="X58" i="215" s="1"/>
  <c r="W50" i="215"/>
  <c r="W52" i="215" s="1"/>
  <c r="W53" i="215" s="1"/>
  <c r="W55" i="215" s="1"/>
  <c r="W57" i="215" s="1"/>
  <c r="W58" i="215" s="1"/>
  <c r="V50" i="215"/>
  <c r="U50" i="215"/>
  <c r="T50" i="215"/>
  <c r="T52" i="215" s="1"/>
  <c r="S50" i="215"/>
  <c r="R50" i="215"/>
  <c r="R52" i="215" s="1"/>
  <c r="R53" i="215" s="1"/>
  <c r="R55" i="215" s="1"/>
  <c r="R57" i="215" s="1"/>
  <c r="R58" i="215" s="1"/>
  <c r="Q50" i="215"/>
  <c r="Q52" i="215" s="1"/>
  <c r="Q53" i="215" s="1"/>
  <c r="Q55" i="215" s="1"/>
  <c r="Q57" i="215" s="1"/>
  <c r="Q58" i="215" s="1"/>
  <c r="P50" i="215"/>
  <c r="O50" i="215"/>
  <c r="N50" i="215"/>
  <c r="N52" i="215" s="1"/>
  <c r="N53" i="215" s="1"/>
  <c r="N55" i="215" s="1"/>
  <c r="N57" i="215" s="1"/>
  <c r="N58" i="215" s="1"/>
  <c r="M50" i="215"/>
  <c r="L50" i="215"/>
  <c r="L52" i="215" s="1"/>
  <c r="L53" i="215" s="1"/>
  <c r="L55" i="215" s="1"/>
  <c r="L57" i="215" s="1"/>
  <c r="L58" i="215" s="1"/>
  <c r="K50" i="215"/>
  <c r="K52" i="215" s="1"/>
  <c r="K53" i="215" s="1"/>
  <c r="K55" i="215" s="1"/>
  <c r="K57" i="215" s="1"/>
  <c r="K58" i="215" s="1"/>
  <c r="J50" i="215"/>
  <c r="I50" i="215"/>
  <c r="H50" i="215"/>
  <c r="H52" i="215" s="1"/>
  <c r="G50" i="215"/>
  <c r="F50" i="215"/>
  <c r="F52" i="215" s="1"/>
  <c r="F53" i="215" s="1"/>
  <c r="F55" i="215" s="1"/>
  <c r="F57" i="215" s="1"/>
  <c r="F58" i="215" s="1"/>
  <c r="E50" i="215"/>
  <c r="E52" i="215" s="1"/>
  <c r="AC49" i="215"/>
  <c r="AC48" i="215"/>
  <c r="AC47" i="215"/>
  <c r="AC46" i="215"/>
  <c r="AC45" i="215"/>
  <c r="AC44" i="215"/>
  <c r="AB43" i="215"/>
  <c r="AA43" i="215"/>
  <c r="Z43" i="215"/>
  <c r="Y43" i="215"/>
  <c r="X43" i="215"/>
  <c r="W43" i="215"/>
  <c r="V43" i="215"/>
  <c r="U43" i="215"/>
  <c r="T43" i="215"/>
  <c r="S43" i="215"/>
  <c r="R43" i="215"/>
  <c r="Q43" i="215"/>
  <c r="P43" i="215"/>
  <c r="O43" i="215"/>
  <c r="N43" i="215"/>
  <c r="M43" i="215"/>
  <c r="L43" i="215"/>
  <c r="K43" i="215"/>
  <c r="J43" i="215"/>
  <c r="I43" i="215"/>
  <c r="H43" i="215"/>
  <c r="G43" i="215"/>
  <c r="F43" i="215"/>
  <c r="E43" i="215"/>
  <c r="AC42" i="215"/>
  <c r="AC41" i="215"/>
  <c r="AB40" i="215"/>
  <c r="AA40" i="215"/>
  <c r="Z40" i="215"/>
  <c r="Y40" i="215"/>
  <c r="X40" i="215"/>
  <c r="W40" i="215"/>
  <c r="V40" i="215"/>
  <c r="U40" i="215"/>
  <c r="T40" i="215"/>
  <c r="S40" i="215"/>
  <c r="R40" i="215"/>
  <c r="Q40" i="215"/>
  <c r="P40" i="215"/>
  <c r="O40" i="215"/>
  <c r="N40" i="215"/>
  <c r="M40" i="215"/>
  <c r="L40" i="215"/>
  <c r="K40" i="215"/>
  <c r="J40" i="215"/>
  <c r="I40" i="215"/>
  <c r="H40" i="215"/>
  <c r="G40" i="215"/>
  <c r="F40" i="215"/>
  <c r="E40" i="215"/>
  <c r="AC39" i="215"/>
  <c r="AC38" i="215"/>
  <c r="AC37" i="215"/>
  <c r="AC36" i="215"/>
  <c r="AB31" i="215"/>
  <c r="AA31" i="215"/>
  <c r="Z31" i="215"/>
  <c r="Y31" i="215"/>
  <c r="X31" i="215"/>
  <c r="W31" i="215"/>
  <c r="V31" i="215"/>
  <c r="U31" i="215"/>
  <c r="T31" i="215"/>
  <c r="S31" i="215"/>
  <c r="R31" i="215"/>
  <c r="Q31" i="215"/>
  <c r="P31" i="215"/>
  <c r="O31" i="215"/>
  <c r="N31" i="215"/>
  <c r="M31" i="215"/>
  <c r="L31" i="215"/>
  <c r="K31" i="215"/>
  <c r="J31" i="215"/>
  <c r="I31" i="215"/>
  <c r="H31" i="215"/>
  <c r="G31" i="215"/>
  <c r="F31" i="215"/>
  <c r="E31" i="215"/>
  <c r="AC31" i="215" s="1"/>
  <c r="AB30" i="215"/>
  <c r="AA30" i="215"/>
  <c r="Z30" i="215"/>
  <c r="Y30" i="215"/>
  <c r="X30" i="215"/>
  <c r="W30" i="215"/>
  <c r="V30" i="215"/>
  <c r="U30" i="215"/>
  <c r="T30" i="215"/>
  <c r="S30" i="215"/>
  <c r="R30" i="215"/>
  <c r="Q30" i="215"/>
  <c r="P30" i="215"/>
  <c r="O30" i="215"/>
  <c r="N30" i="215"/>
  <c r="M30" i="215"/>
  <c r="L30" i="215"/>
  <c r="K30" i="215"/>
  <c r="J30" i="215"/>
  <c r="I30" i="215"/>
  <c r="H30" i="215"/>
  <c r="G30" i="215"/>
  <c r="F30" i="215"/>
  <c r="E30" i="215"/>
  <c r="AC30" i="215" s="1"/>
  <c r="V29" i="215"/>
  <c r="AA26" i="215"/>
  <c r="AA28" i="215" s="1"/>
  <c r="AA29" i="215" s="1"/>
  <c r="X26" i="215"/>
  <c r="X28" i="215" s="1"/>
  <c r="X29" i="215" s="1"/>
  <c r="O26" i="215"/>
  <c r="O28" i="215" s="1"/>
  <c r="O29" i="215" s="1"/>
  <c r="L26" i="215"/>
  <c r="L28" i="215" s="1"/>
  <c r="L29" i="215" s="1"/>
  <c r="AC25" i="215"/>
  <c r="AB24" i="215"/>
  <c r="AB26" i="215" s="1"/>
  <c r="AB28" i="215" s="1"/>
  <c r="AB29" i="215" s="1"/>
  <c r="Q24" i="215"/>
  <c r="Q26" i="215" s="1"/>
  <c r="Q28" i="215" s="1"/>
  <c r="Q29" i="215" s="1"/>
  <c r="P24" i="215"/>
  <c r="P26" i="215" s="1"/>
  <c r="P28" i="215" s="1"/>
  <c r="P29" i="215" s="1"/>
  <c r="E24" i="215"/>
  <c r="E26" i="215" s="1"/>
  <c r="AA23" i="215"/>
  <c r="AA24" i="215" s="1"/>
  <c r="X23" i="215"/>
  <c r="X24" i="215" s="1"/>
  <c r="W23" i="215"/>
  <c r="W24" i="215" s="1"/>
  <c r="W26" i="215" s="1"/>
  <c r="W28" i="215" s="1"/>
  <c r="W29" i="215" s="1"/>
  <c r="U23" i="215"/>
  <c r="U24" i="215" s="1"/>
  <c r="U26" i="215" s="1"/>
  <c r="U28" i="215" s="1"/>
  <c r="U29" i="215" s="1"/>
  <c r="R23" i="215"/>
  <c r="R24" i="215" s="1"/>
  <c r="R26" i="215" s="1"/>
  <c r="R28" i="215" s="1"/>
  <c r="R29" i="215" s="1"/>
  <c r="Q23" i="215"/>
  <c r="O23" i="215"/>
  <c r="O24" i="215" s="1"/>
  <c r="L23" i="215"/>
  <c r="L24" i="215" s="1"/>
  <c r="K23" i="215"/>
  <c r="K24" i="215" s="1"/>
  <c r="K26" i="215" s="1"/>
  <c r="K28" i="215" s="1"/>
  <c r="K29" i="215" s="1"/>
  <c r="I23" i="215"/>
  <c r="I24" i="215" s="1"/>
  <c r="I26" i="215" s="1"/>
  <c r="I28" i="215" s="1"/>
  <c r="I29" i="215" s="1"/>
  <c r="F23" i="215"/>
  <c r="F24" i="215" s="1"/>
  <c r="F26" i="215" s="1"/>
  <c r="F28" i="215" s="1"/>
  <c r="F29" i="215" s="1"/>
  <c r="E23" i="215"/>
  <c r="AC23" i="215" s="1"/>
  <c r="AB22" i="215"/>
  <c r="AA22" i="215"/>
  <c r="Z22" i="215"/>
  <c r="Y22" i="215"/>
  <c r="X22" i="215"/>
  <c r="W22" i="215"/>
  <c r="V22" i="215"/>
  <c r="U22" i="215"/>
  <c r="T22" i="215"/>
  <c r="S22" i="215"/>
  <c r="R22" i="215"/>
  <c r="Q22" i="215"/>
  <c r="P22" i="215"/>
  <c r="O22" i="215"/>
  <c r="N22" i="215"/>
  <c r="M22" i="215"/>
  <c r="L22" i="215"/>
  <c r="K22" i="215"/>
  <c r="J22" i="215"/>
  <c r="I22" i="215"/>
  <c r="H22" i="215"/>
  <c r="G22" i="215"/>
  <c r="F22" i="215"/>
  <c r="E22" i="215"/>
  <c r="AB21" i="215"/>
  <c r="AB23" i="215" s="1"/>
  <c r="AA21" i="215"/>
  <c r="Z21" i="215"/>
  <c r="Z23" i="215" s="1"/>
  <c r="Z24" i="215" s="1"/>
  <c r="Z26" i="215" s="1"/>
  <c r="Z28" i="215" s="1"/>
  <c r="Z29" i="215" s="1"/>
  <c r="Y21" i="215"/>
  <c r="Y23" i="215" s="1"/>
  <c r="Y24" i="215" s="1"/>
  <c r="Y26" i="215" s="1"/>
  <c r="Y28" i="215" s="1"/>
  <c r="Y29" i="215" s="1"/>
  <c r="X21" i="215"/>
  <c r="W21" i="215"/>
  <c r="V21" i="215"/>
  <c r="V23" i="215" s="1"/>
  <c r="V24" i="215" s="1"/>
  <c r="V26" i="215" s="1"/>
  <c r="V28" i="215" s="1"/>
  <c r="U21" i="215"/>
  <c r="T21" i="215"/>
  <c r="T23" i="215" s="1"/>
  <c r="T24" i="215" s="1"/>
  <c r="T26" i="215" s="1"/>
  <c r="T28" i="215" s="1"/>
  <c r="T29" i="215" s="1"/>
  <c r="S21" i="215"/>
  <c r="S23" i="215" s="1"/>
  <c r="S24" i="215" s="1"/>
  <c r="S26" i="215" s="1"/>
  <c r="S28" i="215" s="1"/>
  <c r="S29" i="215" s="1"/>
  <c r="R21" i="215"/>
  <c r="Q21" i="215"/>
  <c r="P21" i="215"/>
  <c r="P23" i="215" s="1"/>
  <c r="O21" i="215"/>
  <c r="N21" i="215"/>
  <c r="N23" i="215" s="1"/>
  <c r="N24" i="215" s="1"/>
  <c r="N26" i="215" s="1"/>
  <c r="N28" i="215" s="1"/>
  <c r="N29" i="215" s="1"/>
  <c r="M21" i="215"/>
  <c r="M23" i="215" s="1"/>
  <c r="M24" i="215" s="1"/>
  <c r="M26" i="215" s="1"/>
  <c r="M28" i="215" s="1"/>
  <c r="M29" i="215" s="1"/>
  <c r="L21" i="215"/>
  <c r="K21" i="215"/>
  <c r="J21" i="215"/>
  <c r="J23" i="215" s="1"/>
  <c r="J24" i="215" s="1"/>
  <c r="J26" i="215" s="1"/>
  <c r="J28" i="215" s="1"/>
  <c r="J29" i="215" s="1"/>
  <c r="I21" i="215"/>
  <c r="H21" i="215"/>
  <c r="H23" i="215" s="1"/>
  <c r="H24" i="215" s="1"/>
  <c r="H26" i="215" s="1"/>
  <c r="H28" i="215" s="1"/>
  <c r="H29" i="215" s="1"/>
  <c r="G21" i="215"/>
  <c r="G23" i="215" s="1"/>
  <c r="G24" i="215" s="1"/>
  <c r="G26" i="215" s="1"/>
  <c r="G28" i="215" s="1"/>
  <c r="G29" i="215" s="1"/>
  <c r="F21" i="215"/>
  <c r="E21" i="215"/>
  <c r="AC21" i="215" s="1"/>
  <c r="AC20" i="215"/>
  <c r="AC19" i="215"/>
  <c r="AC18" i="215"/>
  <c r="AC17" i="215"/>
  <c r="AC16" i="215"/>
  <c r="AC15" i="215"/>
  <c r="AB14" i="215"/>
  <c r="AA14" i="215"/>
  <c r="Z14" i="215"/>
  <c r="Y14" i="215"/>
  <c r="X14" i="215"/>
  <c r="W14" i="215"/>
  <c r="V14" i="215"/>
  <c r="U14" i="215"/>
  <c r="T14" i="215"/>
  <c r="S14" i="215"/>
  <c r="R14" i="215"/>
  <c r="Q14" i="215"/>
  <c r="P14" i="215"/>
  <c r="O14" i="215"/>
  <c r="N14" i="215"/>
  <c r="M14" i="215"/>
  <c r="L14" i="215"/>
  <c r="K14" i="215"/>
  <c r="J14" i="215"/>
  <c r="I14" i="215"/>
  <c r="H14" i="215"/>
  <c r="G14" i="215"/>
  <c r="F14" i="215"/>
  <c r="E14" i="215"/>
  <c r="AC13" i="215"/>
  <c r="AC12" i="215"/>
  <c r="AB11" i="215"/>
  <c r="AA11" i="215"/>
  <c r="Z11" i="215"/>
  <c r="Y11" i="215"/>
  <c r="X11" i="215"/>
  <c r="W11" i="215"/>
  <c r="V11" i="215"/>
  <c r="U11" i="215"/>
  <c r="T11" i="215"/>
  <c r="S11" i="215"/>
  <c r="R11" i="215"/>
  <c r="Q11" i="215"/>
  <c r="P11" i="215"/>
  <c r="O11" i="215"/>
  <c r="N11" i="215"/>
  <c r="M11" i="215"/>
  <c r="L11" i="215"/>
  <c r="K11" i="215"/>
  <c r="J11" i="215"/>
  <c r="I11" i="215"/>
  <c r="H11" i="215"/>
  <c r="G11" i="215"/>
  <c r="F11" i="215"/>
  <c r="E11" i="215"/>
  <c r="AC11" i="215" s="1"/>
  <c r="AC10" i="215"/>
  <c r="AC9" i="215"/>
  <c r="AC8" i="215"/>
  <c r="AC7" i="215"/>
  <c r="V176" i="214"/>
  <c r="U176" i="214"/>
  <c r="T176" i="214"/>
  <c r="S176" i="214"/>
  <c r="R176" i="214"/>
  <c r="Q176" i="214"/>
  <c r="P176" i="214"/>
  <c r="O176" i="214"/>
  <c r="N176" i="214"/>
  <c r="M176" i="214"/>
  <c r="AC176" i="214"/>
  <c r="V175" i="214"/>
  <c r="U175" i="214"/>
  <c r="T175" i="214"/>
  <c r="S175" i="214"/>
  <c r="R175" i="214"/>
  <c r="Q175" i="214"/>
  <c r="P175" i="214"/>
  <c r="O175" i="214"/>
  <c r="N175" i="214"/>
  <c r="M175" i="214"/>
  <c r="AC175" i="214" s="1"/>
  <c r="Q171" i="214"/>
  <c r="Q173" i="214" s="1"/>
  <c r="Q174" i="214" s="1"/>
  <c r="AC170" i="214"/>
  <c r="V169" i="214"/>
  <c r="V171" i="214" s="1"/>
  <c r="V173" i="214" s="1"/>
  <c r="V174" i="214" s="1"/>
  <c r="M169" i="214"/>
  <c r="M171" i="214" s="1"/>
  <c r="M173" i="214" s="1"/>
  <c r="M174" i="214" s="1"/>
  <c r="T168" i="214"/>
  <c r="T169" i="214" s="1"/>
  <c r="T171" i="214" s="1"/>
  <c r="T173" i="214" s="1"/>
  <c r="T174" i="214" s="1"/>
  <c r="S168" i="214"/>
  <c r="S169" i="214" s="1"/>
  <c r="S171" i="214" s="1"/>
  <c r="S173" i="214" s="1"/>
  <c r="S174" i="214" s="1"/>
  <c r="Q168" i="214"/>
  <c r="Q169" i="214" s="1"/>
  <c r="N168" i="214"/>
  <c r="N169" i="214" s="1"/>
  <c r="N171" i="214" s="1"/>
  <c r="N173" i="214" s="1"/>
  <c r="N174" i="214" s="1"/>
  <c r="M168" i="214"/>
  <c r="V167" i="214"/>
  <c r="U167" i="214"/>
  <c r="T167" i="214"/>
  <c r="S167" i="214"/>
  <c r="R167" i="214"/>
  <c r="Q167" i="214"/>
  <c r="P167" i="214"/>
  <c r="O167" i="214"/>
  <c r="N167" i="214"/>
  <c r="M167" i="214"/>
  <c r="AC167" i="214"/>
  <c r="V166" i="214"/>
  <c r="V168" i="214" s="1"/>
  <c r="U166" i="214"/>
  <c r="U168" i="214" s="1"/>
  <c r="U169" i="214" s="1"/>
  <c r="U171" i="214" s="1"/>
  <c r="U173" i="214" s="1"/>
  <c r="U174" i="214" s="1"/>
  <c r="T166" i="214"/>
  <c r="S166" i="214"/>
  <c r="R166" i="214"/>
  <c r="R168" i="214" s="1"/>
  <c r="R169" i="214" s="1"/>
  <c r="R171" i="214" s="1"/>
  <c r="R173" i="214" s="1"/>
  <c r="R174" i="214" s="1"/>
  <c r="Q166" i="214"/>
  <c r="P166" i="214"/>
  <c r="P168" i="214" s="1"/>
  <c r="P169" i="214" s="1"/>
  <c r="P171" i="214" s="1"/>
  <c r="P173" i="214" s="1"/>
  <c r="P174" i="214" s="1"/>
  <c r="O166" i="214"/>
  <c r="O168" i="214" s="1"/>
  <c r="O169" i="214" s="1"/>
  <c r="O171" i="214" s="1"/>
  <c r="O173" i="214" s="1"/>
  <c r="O174" i="214" s="1"/>
  <c r="N166" i="214"/>
  <c r="M166" i="214"/>
  <c r="AC165" i="214"/>
  <c r="AC164" i="214"/>
  <c r="AC163" i="214"/>
  <c r="AC162" i="214"/>
  <c r="AC161" i="214"/>
  <c r="AC160" i="214"/>
  <c r="V159" i="214"/>
  <c r="U159" i="214"/>
  <c r="T159" i="214"/>
  <c r="S159" i="214"/>
  <c r="R159" i="214"/>
  <c r="Q159" i="214"/>
  <c r="P159" i="214"/>
  <c r="O159" i="214"/>
  <c r="N159" i="214"/>
  <c r="M159" i="214"/>
  <c r="AC158" i="214"/>
  <c r="AC157" i="214"/>
  <c r="V156" i="214"/>
  <c r="U156" i="214"/>
  <c r="T156" i="214"/>
  <c r="S156" i="214"/>
  <c r="R156" i="214"/>
  <c r="Q156" i="214"/>
  <c r="P156" i="214"/>
  <c r="O156" i="214"/>
  <c r="N156" i="214"/>
  <c r="M156" i="214"/>
  <c r="AC155" i="214"/>
  <c r="AC154" i="214"/>
  <c r="AC153" i="214"/>
  <c r="AC152" i="214"/>
  <c r="K147" i="214"/>
  <c r="J147" i="214"/>
  <c r="I147" i="214"/>
  <c r="H147" i="214"/>
  <c r="G147" i="214"/>
  <c r="F147" i="214"/>
  <c r="AC147" i="214"/>
  <c r="K146" i="214"/>
  <c r="J146" i="214"/>
  <c r="I146" i="214"/>
  <c r="H146" i="214"/>
  <c r="G146" i="214"/>
  <c r="F146" i="214"/>
  <c r="K142" i="214"/>
  <c r="K144" i="214" s="1"/>
  <c r="K145" i="214" s="1"/>
  <c r="AC141" i="214"/>
  <c r="G140" i="214"/>
  <c r="G142" i="214" s="1"/>
  <c r="G144" i="214" s="1"/>
  <c r="G145" i="214" s="1"/>
  <c r="H139" i="214"/>
  <c r="H140" i="214" s="1"/>
  <c r="H142" i="214" s="1"/>
  <c r="H144" i="214" s="1"/>
  <c r="H145" i="214" s="1"/>
  <c r="G139" i="214"/>
  <c r="K138" i="214"/>
  <c r="J138" i="214"/>
  <c r="I138" i="214"/>
  <c r="H138" i="214"/>
  <c r="G138" i="214"/>
  <c r="F138" i="214"/>
  <c r="K137" i="214"/>
  <c r="K139" i="214" s="1"/>
  <c r="K140" i="214" s="1"/>
  <c r="J137" i="214"/>
  <c r="J139" i="214" s="1"/>
  <c r="J140" i="214" s="1"/>
  <c r="J142" i="214" s="1"/>
  <c r="J144" i="214" s="1"/>
  <c r="J145" i="214" s="1"/>
  <c r="I137" i="214"/>
  <c r="I139" i="214" s="1"/>
  <c r="I140" i="214" s="1"/>
  <c r="I142" i="214" s="1"/>
  <c r="I144" i="214" s="1"/>
  <c r="I145" i="214" s="1"/>
  <c r="H137" i="214"/>
  <c r="G137" i="214"/>
  <c r="F137" i="214"/>
  <c r="F139" i="214" s="1"/>
  <c r="F140" i="214" s="1"/>
  <c r="F142" i="214" s="1"/>
  <c r="F144" i="214" s="1"/>
  <c r="F145" i="214" s="1"/>
  <c r="AC136" i="214"/>
  <c r="AC135" i="214"/>
  <c r="AC134" i="214"/>
  <c r="AC133" i="214"/>
  <c r="AC132" i="214"/>
  <c r="AC131" i="214"/>
  <c r="K130" i="214"/>
  <c r="J130" i="214"/>
  <c r="I130" i="214"/>
  <c r="H130" i="214"/>
  <c r="G130" i="214"/>
  <c r="F130" i="214"/>
  <c r="AC129" i="214"/>
  <c r="AC128" i="214"/>
  <c r="K127" i="214"/>
  <c r="J127" i="214"/>
  <c r="I127" i="214"/>
  <c r="H127" i="214"/>
  <c r="G127" i="214"/>
  <c r="F127" i="214"/>
  <c r="AC126" i="214"/>
  <c r="AC125" i="214"/>
  <c r="AC124" i="214"/>
  <c r="AC123" i="214"/>
  <c r="AB118" i="214"/>
  <c r="AA118" i="214"/>
  <c r="Z118" i="214"/>
  <c r="Y118" i="214"/>
  <c r="X118" i="214"/>
  <c r="W118" i="214"/>
  <c r="V118" i="214"/>
  <c r="U118" i="214"/>
  <c r="T118" i="214"/>
  <c r="S118" i="214"/>
  <c r="R118" i="214"/>
  <c r="Q118" i="214"/>
  <c r="P118" i="214"/>
  <c r="O118" i="214"/>
  <c r="N118" i="214"/>
  <c r="M118" i="214"/>
  <c r="L118" i="214"/>
  <c r="K118" i="214"/>
  <c r="J118" i="214"/>
  <c r="I118" i="214"/>
  <c r="H118" i="214"/>
  <c r="G118" i="214"/>
  <c r="F118" i="214"/>
  <c r="E118" i="214"/>
  <c r="AC118" i="214" s="1"/>
  <c r="AB117" i="214"/>
  <c r="AA117" i="214"/>
  <c r="Z117" i="214"/>
  <c r="Y117" i="214"/>
  <c r="X117" i="214"/>
  <c r="W117" i="214"/>
  <c r="V117" i="214"/>
  <c r="U117" i="214"/>
  <c r="T117" i="214"/>
  <c r="S117" i="214"/>
  <c r="R117" i="214"/>
  <c r="Q117" i="214"/>
  <c r="P117" i="214"/>
  <c r="O117" i="214"/>
  <c r="N117" i="214"/>
  <c r="M117" i="214"/>
  <c r="L117" i="214"/>
  <c r="K117" i="214"/>
  <c r="J117" i="214"/>
  <c r="I117" i="214"/>
  <c r="H117" i="214"/>
  <c r="G117" i="214"/>
  <c r="F117" i="214"/>
  <c r="E117" i="214"/>
  <c r="AC117" i="214" s="1"/>
  <c r="V115" i="214"/>
  <c r="V116" i="214" s="1"/>
  <c r="P115" i="214"/>
  <c r="P116" i="214" s="1"/>
  <c r="R113" i="214"/>
  <c r="R115" i="214" s="1"/>
  <c r="R116" i="214" s="1"/>
  <c r="L113" i="214"/>
  <c r="L115" i="214" s="1"/>
  <c r="L116" i="214" s="1"/>
  <c r="AC112" i="214"/>
  <c r="U111" i="214"/>
  <c r="U113" i="214" s="1"/>
  <c r="U115" i="214" s="1"/>
  <c r="U116" i="214" s="1"/>
  <c r="AB110" i="214"/>
  <c r="AB111" i="214" s="1"/>
  <c r="AB113" i="214" s="1"/>
  <c r="AB115" i="214" s="1"/>
  <c r="AB116" i="214" s="1"/>
  <c r="AA110" i="214"/>
  <c r="AA111" i="214" s="1"/>
  <c r="AA113" i="214" s="1"/>
  <c r="AA115" i="214" s="1"/>
  <c r="AA116" i="214" s="1"/>
  <c r="V110" i="214"/>
  <c r="V111" i="214" s="1"/>
  <c r="V113" i="214" s="1"/>
  <c r="U110" i="214"/>
  <c r="P110" i="214"/>
  <c r="P111" i="214" s="1"/>
  <c r="P113" i="214" s="1"/>
  <c r="O110" i="214"/>
  <c r="O111" i="214" s="1"/>
  <c r="O113" i="214" s="1"/>
  <c r="O115" i="214" s="1"/>
  <c r="O116" i="214" s="1"/>
  <c r="J110" i="214"/>
  <c r="J111" i="214" s="1"/>
  <c r="J113" i="214" s="1"/>
  <c r="J115" i="214" s="1"/>
  <c r="J116" i="214" s="1"/>
  <c r="I110" i="214"/>
  <c r="I111" i="214" s="1"/>
  <c r="I113" i="214" s="1"/>
  <c r="I115" i="214" s="1"/>
  <c r="I116" i="214" s="1"/>
  <c r="AB109" i="214"/>
  <c r="AA109" i="214"/>
  <c r="Z109" i="214"/>
  <c r="Y109" i="214"/>
  <c r="X109" i="214"/>
  <c r="W109" i="214"/>
  <c r="V109" i="214"/>
  <c r="U109" i="214"/>
  <c r="T109" i="214"/>
  <c r="S109" i="214"/>
  <c r="R109" i="214"/>
  <c r="Q109" i="214"/>
  <c r="P109" i="214"/>
  <c r="O109" i="214"/>
  <c r="N109" i="214"/>
  <c r="M109" i="214"/>
  <c r="L109" i="214"/>
  <c r="K109" i="214"/>
  <c r="J109" i="214"/>
  <c r="I109" i="214"/>
  <c r="H109" i="214"/>
  <c r="G109" i="214"/>
  <c r="F109" i="214"/>
  <c r="E109" i="214"/>
  <c r="AC109" i="214" s="1"/>
  <c r="AB108" i="214"/>
  <c r="AA108" i="214"/>
  <c r="Z108" i="214"/>
  <c r="Z110" i="214" s="1"/>
  <c r="Z111" i="214" s="1"/>
  <c r="Z113" i="214" s="1"/>
  <c r="Z115" i="214" s="1"/>
  <c r="Z116" i="214" s="1"/>
  <c r="Y108" i="214"/>
  <c r="Y110" i="214" s="1"/>
  <c r="Y111" i="214" s="1"/>
  <c r="Y113" i="214" s="1"/>
  <c r="Y115" i="214" s="1"/>
  <c r="Y116" i="214" s="1"/>
  <c r="X108" i="214"/>
  <c r="X110" i="214" s="1"/>
  <c r="X111" i="214" s="1"/>
  <c r="X113" i="214" s="1"/>
  <c r="X115" i="214" s="1"/>
  <c r="X116" i="214" s="1"/>
  <c r="W108" i="214"/>
  <c r="W110" i="214" s="1"/>
  <c r="W111" i="214" s="1"/>
  <c r="W113" i="214" s="1"/>
  <c r="W115" i="214" s="1"/>
  <c r="W116" i="214" s="1"/>
  <c r="V108" i="214"/>
  <c r="U108" i="214"/>
  <c r="T108" i="214"/>
  <c r="T110" i="214" s="1"/>
  <c r="T111" i="214" s="1"/>
  <c r="T113" i="214" s="1"/>
  <c r="T115" i="214" s="1"/>
  <c r="T116" i="214" s="1"/>
  <c r="S108" i="214"/>
  <c r="S110" i="214" s="1"/>
  <c r="S111" i="214" s="1"/>
  <c r="S113" i="214" s="1"/>
  <c r="S115" i="214" s="1"/>
  <c r="S116" i="214" s="1"/>
  <c r="R108" i="214"/>
  <c r="R110" i="214" s="1"/>
  <c r="R111" i="214" s="1"/>
  <c r="Q108" i="214"/>
  <c r="Q110" i="214" s="1"/>
  <c r="Q111" i="214" s="1"/>
  <c r="Q113" i="214" s="1"/>
  <c r="Q115" i="214" s="1"/>
  <c r="Q116" i="214" s="1"/>
  <c r="P108" i="214"/>
  <c r="O108" i="214"/>
  <c r="N108" i="214"/>
  <c r="N110" i="214" s="1"/>
  <c r="N111" i="214" s="1"/>
  <c r="N113" i="214" s="1"/>
  <c r="N115" i="214" s="1"/>
  <c r="N116" i="214" s="1"/>
  <c r="M108" i="214"/>
  <c r="M110" i="214" s="1"/>
  <c r="M111" i="214" s="1"/>
  <c r="M113" i="214" s="1"/>
  <c r="M115" i="214" s="1"/>
  <c r="M116" i="214" s="1"/>
  <c r="L108" i="214"/>
  <c r="L110" i="214" s="1"/>
  <c r="L111" i="214" s="1"/>
  <c r="K108" i="214"/>
  <c r="K110" i="214" s="1"/>
  <c r="K111" i="214" s="1"/>
  <c r="K113" i="214" s="1"/>
  <c r="K115" i="214" s="1"/>
  <c r="K116" i="214" s="1"/>
  <c r="J108" i="214"/>
  <c r="I108" i="214"/>
  <c r="H108" i="214"/>
  <c r="H110" i="214" s="1"/>
  <c r="H111" i="214" s="1"/>
  <c r="H113" i="214" s="1"/>
  <c r="H115" i="214" s="1"/>
  <c r="H116" i="214" s="1"/>
  <c r="G108" i="214"/>
  <c r="G110" i="214" s="1"/>
  <c r="G111" i="214" s="1"/>
  <c r="G113" i="214" s="1"/>
  <c r="G115" i="214" s="1"/>
  <c r="G116" i="214" s="1"/>
  <c r="F108" i="214"/>
  <c r="F110" i="214" s="1"/>
  <c r="F111" i="214" s="1"/>
  <c r="F113" i="214" s="1"/>
  <c r="F115" i="214" s="1"/>
  <c r="F116" i="214" s="1"/>
  <c r="E108" i="214"/>
  <c r="E110" i="214" s="1"/>
  <c r="AC107" i="214"/>
  <c r="AC106" i="214"/>
  <c r="AC105" i="214"/>
  <c r="AC104" i="214"/>
  <c r="AC103" i="214"/>
  <c r="AC102" i="214"/>
  <c r="AB101" i="214"/>
  <c r="AA101" i="214"/>
  <c r="Z101" i="214"/>
  <c r="Y101" i="214"/>
  <c r="X101" i="214"/>
  <c r="W101" i="214"/>
  <c r="V101" i="214"/>
  <c r="U101" i="214"/>
  <c r="T101" i="214"/>
  <c r="S101" i="214"/>
  <c r="R101" i="214"/>
  <c r="Q101" i="214"/>
  <c r="P101" i="214"/>
  <c r="O101" i="214"/>
  <c r="N101" i="214"/>
  <c r="M101" i="214"/>
  <c r="L101" i="214"/>
  <c r="K101" i="214"/>
  <c r="J101" i="214"/>
  <c r="I101" i="214"/>
  <c r="H101" i="214"/>
  <c r="G101" i="214"/>
  <c r="F101" i="214"/>
  <c r="E101" i="214"/>
  <c r="AC100" i="214"/>
  <c r="AC99" i="214"/>
  <c r="AB98" i="214"/>
  <c r="AA98" i="214"/>
  <c r="Z98" i="214"/>
  <c r="Y98" i="214"/>
  <c r="X98" i="214"/>
  <c r="W98" i="214"/>
  <c r="V98" i="214"/>
  <c r="U98" i="214"/>
  <c r="T98" i="214"/>
  <c r="S98" i="214"/>
  <c r="R98" i="214"/>
  <c r="Q98" i="214"/>
  <c r="P98" i="214"/>
  <c r="O98" i="214"/>
  <c r="N98" i="214"/>
  <c r="M98" i="214"/>
  <c r="L98" i="214"/>
  <c r="K98" i="214"/>
  <c r="J98" i="214"/>
  <c r="I98" i="214"/>
  <c r="H98" i="214"/>
  <c r="G98" i="214"/>
  <c r="F98" i="214"/>
  <c r="E98" i="214"/>
  <c r="AC98" i="214" s="1"/>
  <c r="AC97" i="214"/>
  <c r="AC96" i="214"/>
  <c r="AC95" i="214"/>
  <c r="AC94" i="214"/>
  <c r="AB89" i="214"/>
  <c r="AA89" i="214"/>
  <c r="Z89" i="214"/>
  <c r="Y89" i="214"/>
  <c r="X89" i="214"/>
  <c r="W89" i="214"/>
  <c r="V89" i="214"/>
  <c r="U89" i="214"/>
  <c r="T89" i="214"/>
  <c r="S89" i="214"/>
  <c r="R89" i="214"/>
  <c r="Q89" i="214"/>
  <c r="P89" i="214"/>
  <c r="O89" i="214"/>
  <c r="N89" i="214"/>
  <c r="M89" i="214"/>
  <c r="L89" i="214"/>
  <c r="K89" i="214"/>
  <c r="J89" i="214"/>
  <c r="I89" i="214"/>
  <c r="H89" i="214"/>
  <c r="G89" i="214"/>
  <c r="F89" i="214"/>
  <c r="E89" i="214"/>
  <c r="AB88" i="214"/>
  <c r="AA88" i="214"/>
  <c r="Z88" i="214"/>
  <c r="Y88" i="214"/>
  <c r="X88" i="214"/>
  <c r="W88" i="214"/>
  <c r="V88" i="214"/>
  <c r="U88" i="214"/>
  <c r="T88" i="214"/>
  <c r="S88" i="214"/>
  <c r="R88" i="214"/>
  <c r="Q88" i="214"/>
  <c r="P88" i="214"/>
  <c r="O88" i="214"/>
  <c r="N88" i="214"/>
  <c r="M88" i="214"/>
  <c r="L88" i="214"/>
  <c r="K88" i="214"/>
  <c r="J88" i="214"/>
  <c r="I88" i="214"/>
  <c r="H88" i="214"/>
  <c r="G88" i="214"/>
  <c r="F88" i="214"/>
  <c r="E88" i="214"/>
  <c r="AA84" i="214"/>
  <c r="AA86" i="214" s="1"/>
  <c r="AA87" i="214" s="1"/>
  <c r="U84" i="214"/>
  <c r="U86" i="214" s="1"/>
  <c r="U87" i="214" s="1"/>
  <c r="AC83" i="214"/>
  <c r="V82" i="214"/>
  <c r="V84" i="214" s="1"/>
  <c r="V86" i="214" s="1"/>
  <c r="V87" i="214" s="1"/>
  <c r="G82" i="214"/>
  <c r="G84" i="214" s="1"/>
  <c r="G86" i="214" s="1"/>
  <c r="G87" i="214" s="1"/>
  <c r="AA81" i="214"/>
  <c r="AA82" i="214" s="1"/>
  <c r="Y81" i="214"/>
  <c r="Y82" i="214" s="1"/>
  <c r="Y84" i="214" s="1"/>
  <c r="Y86" i="214" s="1"/>
  <c r="Y87" i="214" s="1"/>
  <c r="X81" i="214"/>
  <c r="X82" i="214" s="1"/>
  <c r="X84" i="214" s="1"/>
  <c r="X86" i="214" s="1"/>
  <c r="X87" i="214" s="1"/>
  <c r="U81" i="214"/>
  <c r="U82" i="214" s="1"/>
  <c r="R81" i="214"/>
  <c r="R82" i="214" s="1"/>
  <c r="R84" i="214" s="1"/>
  <c r="R86" i="214" s="1"/>
  <c r="R87" i="214" s="1"/>
  <c r="I81" i="214"/>
  <c r="I82" i="214" s="1"/>
  <c r="I84" i="214" s="1"/>
  <c r="I86" i="214" s="1"/>
  <c r="I87" i="214" s="1"/>
  <c r="G81" i="214"/>
  <c r="AB80" i="214"/>
  <c r="AA80" i="214"/>
  <c r="Z80" i="214"/>
  <c r="Y80" i="214"/>
  <c r="X80" i="214"/>
  <c r="W80" i="214"/>
  <c r="V80" i="214"/>
  <c r="U80" i="214"/>
  <c r="T80" i="214"/>
  <c r="S80" i="214"/>
  <c r="R80" i="214"/>
  <c r="Q80" i="214"/>
  <c r="P80" i="214"/>
  <c r="O80" i="214"/>
  <c r="N80" i="214"/>
  <c r="M80" i="214"/>
  <c r="L80" i="214"/>
  <c r="K80" i="214"/>
  <c r="J80" i="214"/>
  <c r="I80" i="214"/>
  <c r="H80" i="214"/>
  <c r="G80" i="214"/>
  <c r="F80" i="214"/>
  <c r="E80" i="214"/>
  <c r="AB79" i="214"/>
  <c r="AB81" i="214" s="1"/>
  <c r="AB82" i="214" s="1"/>
  <c r="AB84" i="214" s="1"/>
  <c r="AB86" i="214" s="1"/>
  <c r="AB87" i="214" s="1"/>
  <c r="AA79" i="214"/>
  <c r="Z79" i="214"/>
  <c r="Z81" i="214" s="1"/>
  <c r="Z82" i="214" s="1"/>
  <c r="Z84" i="214" s="1"/>
  <c r="Z86" i="214" s="1"/>
  <c r="Z87" i="214" s="1"/>
  <c r="Y79" i="214"/>
  <c r="X79" i="214"/>
  <c r="W79" i="214"/>
  <c r="W81" i="214" s="1"/>
  <c r="W82" i="214" s="1"/>
  <c r="W84" i="214" s="1"/>
  <c r="W86" i="214" s="1"/>
  <c r="W87" i="214" s="1"/>
  <c r="V79" i="214"/>
  <c r="V81" i="214" s="1"/>
  <c r="U79" i="214"/>
  <c r="T79" i="214"/>
  <c r="T81" i="214" s="1"/>
  <c r="T82" i="214" s="1"/>
  <c r="T84" i="214" s="1"/>
  <c r="T86" i="214" s="1"/>
  <c r="T87" i="214" s="1"/>
  <c r="S79" i="214"/>
  <c r="S81" i="214" s="1"/>
  <c r="S82" i="214" s="1"/>
  <c r="S84" i="214" s="1"/>
  <c r="S86" i="214" s="1"/>
  <c r="S87" i="214" s="1"/>
  <c r="R79" i="214"/>
  <c r="Q79" i="214"/>
  <c r="Q81" i="214" s="1"/>
  <c r="Q82" i="214" s="1"/>
  <c r="Q84" i="214" s="1"/>
  <c r="Q86" i="214" s="1"/>
  <c r="Q87" i="214" s="1"/>
  <c r="P79" i="214"/>
  <c r="P81" i="214" s="1"/>
  <c r="P82" i="214" s="1"/>
  <c r="P84" i="214" s="1"/>
  <c r="P86" i="214" s="1"/>
  <c r="P87" i="214" s="1"/>
  <c r="O79" i="214"/>
  <c r="O81" i="214" s="1"/>
  <c r="O82" i="214" s="1"/>
  <c r="O84" i="214" s="1"/>
  <c r="O86" i="214" s="1"/>
  <c r="O87" i="214" s="1"/>
  <c r="N79" i="214"/>
  <c r="N81" i="214" s="1"/>
  <c r="N82" i="214" s="1"/>
  <c r="N84" i="214" s="1"/>
  <c r="N86" i="214" s="1"/>
  <c r="N87" i="214" s="1"/>
  <c r="M79" i="214"/>
  <c r="M81" i="214" s="1"/>
  <c r="M82" i="214" s="1"/>
  <c r="M84" i="214" s="1"/>
  <c r="M86" i="214" s="1"/>
  <c r="M87" i="214" s="1"/>
  <c r="L79" i="214"/>
  <c r="L81" i="214" s="1"/>
  <c r="L82" i="214" s="1"/>
  <c r="L84" i="214" s="1"/>
  <c r="L86" i="214" s="1"/>
  <c r="L87" i="214" s="1"/>
  <c r="K79" i="214"/>
  <c r="K81" i="214" s="1"/>
  <c r="K82" i="214" s="1"/>
  <c r="K84" i="214" s="1"/>
  <c r="K86" i="214" s="1"/>
  <c r="K87" i="214" s="1"/>
  <c r="J79" i="214"/>
  <c r="J81" i="214" s="1"/>
  <c r="J82" i="214" s="1"/>
  <c r="J84" i="214" s="1"/>
  <c r="J86" i="214" s="1"/>
  <c r="J87" i="214" s="1"/>
  <c r="I79" i="214"/>
  <c r="H79" i="214"/>
  <c r="H81" i="214" s="1"/>
  <c r="H82" i="214" s="1"/>
  <c r="H84" i="214" s="1"/>
  <c r="H86" i="214" s="1"/>
  <c r="H87" i="214" s="1"/>
  <c r="G79" i="214"/>
  <c r="F79" i="214"/>
  <c r="F81" i="214" s="1"/>
  <c r="F82" i="214" s="1"/>
  <c r="F84" i="214" s="1"/>
  <c r="F86" i="214" s="1"/>
  <c r="F87" i="214" s="1"/>
  <c r="E79" i="214"/>
  <c r="AC79" i="214" s="1"/>
  <c r="AC78" i="214"/>
  <c r="AC77" i="214"/>
  <c r="AC76" i="214"/>
  <c r="AC75" i="214"/>
  <c r="AC74" i="214"/>
  <c r="AC73" i="214"/>
  <c r="AB72" i="214"/>
  <c r="AA72" i="214"/>
  <c r="Z72" i="214"/>
  <c r="Y72" i="214"/>
  <c r="X72" i="214"/>
  <c r="W72" i="214"/>
  <c r="V72" i="214"/>
  <c r="U72" i="214"/>
  <c r="T72" i="214"/>
  <c r="S72" i="214"/>
  <c r="R72" i="214"/>
  <c r="Q72" i="214"/>
  <c r="P72" i="214"/>
  <c r="O72" i="214"/>
  <c r="N72" i="214"/>
  <c r="M72" i="214"/>
  <c r="L72" i="214"/>
  <c r="K72" i="214"/>
  <c r="J72" i="214"/>
  <c r="I72" i="214"/>
  <c r="H72" i="214"/>
  <c r="G72" i="214"/>
  <c r="F72" i="214"/>
  <c r="E72" i="214"/>
  <c r="AC71" i="214"/>
  <c r="AC70" i="214"/>
  <c r="AB69" i="214"/>
  <c r="AA69" i="214"/>
  <c r="Z69" i="214"/>
  <c r="Y69" i="214"/>
  <c r="X69" i="214"/>
  <c r="W69" i="214"/>
  <c r="V69" i="214"/>
  <c r="U69" i="214"/>
  <c r="T69" i="214"/>
  <c r="S69" i="214"/>
  <c r="R69" i="214"/>
  <c r="Q69" i="214"/>
  <c r="P69" i="214"/>
  <c r="O69" i="214"/>
  <c r="N69" i="214"/>
  <c r="M69" i="214"/>
  <c r="L69" i="214"/>
  <c r="K69" i="214"/>
  <c r="J69" i="214"/>
  <c r="I69" i="214"/>
  <c r="H69" i="214"/>
  <c r="G69" i="214"/>
  <c r="F69" i="214"/>
  <c r="E69" i="214"/>
  <c r="AC69" i="214" s="1"/>
  <c r="AC68" i="214"/>
  <c r="AC67" i="214"/>
  <c r="AC66" i="214"/>
  <c r="AC65" i="214"/>
  <c r="AB60" i="214"/>
  <c r="AA60" i="214"/>
  <c r="Z60" i="214"/>
  <c r="Y60" i="214"/>
  <c r="X60" i="214"/>
  <c r="W60" i="214"/>
  <c r="V60" i="214"/>
  <c r="U60" i="214"/>
  <c r="T60" i="214"/>
  <c r="S60" i="214"/>
  <c r="R60" i="214"/>
  <c r="Q60" i="214"/>
  <c r="P60" i="214"/>
  <c r="O60" i="214"/>
  <c r="N60" i="214"/>
  <c r="M60" i="214"/>
  <c r="L60" i="214"/>
  <c r="K60" i="214"/>
  <c r="J60" i="214"/>
  <c r="I60" i="214"/>
  <c r="H60" i="214"/>
  <c r="G60" i="214"/>
  <c r="F60" i="214"/>
  <c r="E60" i="214"/>
  <c r="AC60" i="214" s="1"/>
  <c r="AB59" i="214"/>
  <c r="AA59" i="214"/>
  <c r="Z59" i="214"/>
  <c r="Y59" i="214"/>
  <c r="X59" i="214"/>
  <c r="W59" i="214"/>
  <c r="V59" i="214"/>
  <c r="U59" i="214"/>
  <c r="T59" i="214"/>
  <c r="S59" i="214"/>
  <c r="R59" i="214"/>
  <c r="Q59" i="214"/>
  <c r="P59" i="214"/>
  <c r="O59" i="214"/>
  <c r="N59" i="214"/>
  <c r="M59" i="214"/>
  <c r="L59" i="214"/>
  <c r="K59" i="214"/>
  <c r="J59" i="214"/>
  <c r="I59" i="214"/>
  <c r="H59" i="214"/>
  <c r="G59" i="214"/>
  <c r="F59" i="214"/>
  <c r="E59" i="214"/>
  <c r="AC59" i="214" s="1"/>
  <c r="AC54" i="214"/>
  <c r="AB53" i="214"/>
  <c r="AB55" i="214" s="1"/>
  <c r="AB57" i="214" s="1"/>
  <c r="AB58" i="214" s="1"/>
  <c r="V53" i="214"/>
  <c r="V55" i="214" s="1"/>
  <c r="V57" i="214" s="1"/>
  <c r="V58" i="214" s="1"/>
  <c r="P53" i="214"/>
  <c r="P55" i="214" s="1"/>
  <c r="P57" i="214" s="1"/>
  <c r="P58" i="214" s="1"/>
  <c r="J53" i="214"/>
  <c r="J55" i="214" s="1"/>
  <c r="J57" i="214" s="1"/>
  <c r="J58" i="214" s="1"/>
  <c r="AB52" i="214"/>
  <c r="Z52" i="214"/>
  <c r="Z53" i="214" s="1"/>
  <c r="Z55" i="214" s="1"/>
  <c r="Z57" i="214" s="1"/>
  <c r="Z58" i="214" s="1"/>
  <c r="W52" i="214"/>
  <c r="W53" i="214" s="1"/>
  <c r="W55" i="214" s="1"/>
  <c r="W57" i="214" s="1"/>
  <c r="W58" i="214" s="1"/>
  <c r="V52" i="214"/>
  <c r="T52" i="214"/>
  <c r="T53" i="214" s="1"/>
  <c r="T55" i="214" s="1"/>
  <c r="T57" i="214" s="1"/>
  <c r="T58" i="214" s="1"/>
  <c r="Q52" i="214"/>
  <c r="Q53" i="214" s="1"/>
  <c r="Q55" i="214" s="1"/>
  <c r="Q57" i="214" s="1"/>
  <c r="Q58" i="214" s="1"/>
  <c r="P52" i="214"/>
  <c r="N52" i="214"/>
  <c r="N53" i="214" s="1"/>
  <c r="N55" i="214" s="1"/>
  <c r="N57" i="214" s="1"/>
  <c r="N58" i="214" s="1"/>
  <c r="K52" i="214"/>
  <c r="K53" i="214" s="1"/>
  <c r="K55" i="214" s="1"/>
  <c r="K57" i="214" s="1"/>
  <c r="K58" i="214" s="1"/>
  <c r="J52" i="214"/>
  <c r="H52" i="214"/>
  <c r="H53" i="214" s="1"/>
  <c r="H55" i="214" s="1"/>
  <c r="H57" i="214" s="1"/>
  <c r="H58" i="214" s="1"/>
  <c r="E52" i="214"/>
  <c r="AB51" i="214"/>
  <c r="AA51" i="214"/>
  <c r="Z51" i="214"/>
  <c r="Y51" i="214"/>
  <c r="X51" i="214"/>
  <c r="W51" i="214"/>
  <c r="V51" i="214"/>
  <c r="U51" i="214"/>
  <c r="T51" i="214"/>
  <c r="S51" i="214"/>
  <c r="R51" i="214"/>
  <c r="Q51" i="214"/>
  <c r="P51" i="214"/>
  <c r="O51" i="214"/>
  <c r="N51" i="214"/>
  <c r="M51" i="214"/>
  <c r="L51" i="214"/>
  <c r="K51" i="214"/>
  <c r="J51" i="214"/>
  <c r="I51" i="214"/>
  <c r="H51" i="214"/>
  <c r="G51" i="214"/>
  <c r="F51" i="214"/>
  <c r="E51" i="214"/>
  <c r="AC51" i="214" s="1"/>
  <c r="AB50" i="214"/>
  <c r="AA50" i="214"/>
  <c r="AA52" i="214" s="1"/>
  <c r="AA53" i="214" s="1"/>
  <c r="AA55" i="214" s="1"/>
  <c r="AA57" i="214" s="1"/>
  <c r="AA58" i="214" s="1"/>
  <c r="Z50" i="214"/>
  <c r="Y50" i="214"/>
  <c r="Y52" i="214" s="1"/>
  <c r="Y53" i="214" s="1"/>
  <c r="Y55" i="214" s="1"/>
  <c r="Y57" i="214" s="1"/>
  <c r="Y58" i="214" s="1"/>
  <c r="X50" i="214"/>
  <c r="X52" i="214" s="1"/>
  <c r="X53" i="214" s="1"/>
  <c r="X55" i="214" s="1"/>
  <c r="X57" i="214" s="1"/>
  <c r="X58" i="214" s="1"/>
  <c r="W50" i="214"/>
  <c r="V50" i="214"/>
  <c r="U50" i="214"/>
  <c r="U52" i="214" s="1"/>
  <c r="U53" i="214" s="1"/>
  <c r="U55" i="214" s="1"/>
  <c r="U57" i="214" s="1"/>
  <c r="U58" i="214" s="1"/>
  <c r="T50" i="214"/>
  <c r="S50" i="214"/>
  <c r="S52" i="214" s="1"/>
  <c r="S53" i="214" s="1"/>
  <c r="S55" i="214" s="1"/>
  <c r="S57" i="214" s="1"/>
  <c r="S58" i="214" s="1"/>
  <c r="R50" i="214"/>
  <c r="R52" i="214" s="1"/>
  <c r="R53" i="214" s="1"/>
  <c r="R55" i="214" s="1"/>
  <c r="R57" i="214" s="1"/>
  <c r="R58" i="214" s="1"/>
  <c r="Q50" i="214"/>
  <c r="P50" i="214"/>
  <c r="O50" i="214"/>
  <c r="O52" i="214" s="1"/>
  <c r="O53" i="214" s="1"/>
  <c r="O55" i="214" s="1"/>
  <c r="O57" i="214" s="1"/>
  <c r="O58" i="214" s="1"/>
  <c r="N50" i="214"/>
  <c r="M50" i="214"/>
  <c r="M52" i="214" s="1"/>
  <c r="M53" i="214" s="1"/>
  <c r="M55" i="214" s="1"/>
  <c r="M57" i="214" s="1"/>
  <c r="M58" i="214" s="1"/>
  <c r="L50" i="214"/>
  <c r="L52" i="214" s="1"/>
  <c r="L53" i="214" s="1"/>
  <c r="L55" i="214" s="1"/>
  <c r="L57" i="214" s="1"/>
  <c r="L58" i="214" s="1"/>
  <c r="K50" i="214"/>
  <c r="J50" i="214"/>
  <c r="I50" i="214"/>
  <c r="I52" i="214" s="1"/>
  <c r="I53" i="214" s="1"/>
  <c r="I55" i="214" s="1"/>
  <c r="I57" i="214" s="1"/>
  <c r="I58" i="214" s="1"/>
  <c r="H50" i="214"/>
  <c r="G50" i="214"/>
  <c r="G52" i="214" s="1"/>
  <c r="G53" i="214" s="1"/>
  <c r="G55" i="214" s="1"/>
  <c r="G57" i="214" s="1"/>
  <c r="G58" i="214" s="1"/>
  <c r="F50" i="214"/>
  <c r="F52" i="214" s="1"/>
  <c r="F53" i="214" s="1"/>
  <c r="F55" i="214" s="1"/>
  <c r="F57" i="214" s="1"/>
  <c r="F58" i="214" s="1"/>
  <c r="E50" i="214"/>
  <c r="AC50" i="214" s="1"/>
  <c r="AC49" i="214"/>
  <c r="AC48" i="214"/>
  <c r="AC47" i="214"/>
  <c r="AC46" i="214"/>
  <c r="AC45" i="214"/>
  <c r="AC44" i="214"/>
  <c r="AB43" i="214"/>
  <c r="AA43" i="214"/>
  <c r="Z43" i="214"/>
  <c r="Y43" i="214"/>
  <c r="X43" i="214"/>
  <c r="W43" i="214"/>
  <c r="V43" i="214"/>
  <c r="U43" i="214"/>
  <c r="T43" i="214"/>
  <c r="S43" i="214"/>
  <c r="R43" i="214"/>
  <c r="Q43" i="214"/>
  <c r="P43" i="214"/>
  <c r="O43" i="214"/>
  <c r="N43" i="214"/>
  <c r="M43" i="214"/>
  <c r="L43" i="214"/>
  <c r="K43" i="214"/>
  <c r="J43" i="214"/>
  <c r="I43" i="214"/>
  <c r="H43" i="214"/>
  <c r="G43" i="214"/>
  <c r="F43" i="214"/>
  <c r="E43" i="214"/>
  <c r="AC43" i="214" s="1"/>
  <c r="AC42" i="214"/>
  <c r="AC41" i="214"/>
  <c r="AB40" i="214"/>
  <c r="AA40" i="214"/>
  <c r="Z40" i="214"/>
  <c r="Y40" i="214"/>
  <c r="X40" i="214"/>
  <c r="W40" i="214"/>
  <c r="V40" i="214"/>
  <c r="U40" i="214"/>
  <c r="T40" i="214"/>
  <c r="S40" i="214"/>
  <c r="R40" i="214"/>
  <c r="Q40" i="214"/>
  <c r="P40" i="214"/>
  <c r="O40" i="214"/>
  <c r="N40" i="214"/>
  <c r="M40" i="214"/>
  <c r="L40" i="214"/>
  <c r="K40" i="214"/>
  <c r="J40" i="214"/>
  <c r="I40" i="214"/>
  <c r="H40" i="214"/>
  <c r="G40" i="214"/>
  <c r="F40" i="214"/>
  <c r="E40" i="214"/>
  <c r="AC40" i="214" s="1"/>
  <c r="AC39" i="214"/>
  <c r="AC38" i="214"/>
  <c r="AC37" i="214"/>
  <c r="AC36" i="214"/>
  <c r="AB31" i="214"/>
  <c r="AA31" i="214"/>
  <c r="Z31" i="214"/>
  <c r="Y31" i="214"/>
  <c r="X31" i="214"/>
  <c r="W31" i="214"/>
  <c r="V31" i="214"/>
  <c r="U31" i="214"/>
  <c r="T31" i="214"/>
  <c r="S31" i="214"/>
  <c r="R31" i="214"/>
  <c r="Q31" i="214"/>
  <c r="P31" i="214"/>
  <c r="O31" i="214"/>
  <c r="N31" i="214"/>
  <c r="M31" i="214"/>
  <c r="L31" i="214"/>
  <c r="K31" i="214"/>
  <c r="J31" i="214"/>
  <c r="I31" i="214"/>
  <c r="H31" i="214"/>
  <c r="G31" i="214"/>
  <c r="F31" i="214"/>
  <c r="E31" i="214"/>
  <c r="AC31" i="214" s="1"/>
  <c r="AB30" i="214"/>
  <c r="AA30" i="214"/>
  <c r="Z30" i="214"/>
  <c r="Y30" i="214"/>
  <c r="X30" i="214"/>
  <c r="W30" i="214"/>
  <c r="V30" i="214"/>
  <c r="U30" i="214"/>
  <c r="T30" i="214"/>
  <c r="S30" i="214"/>
  <c r="R30" i="214"/>
  <c r="Q30" i="214"/>
  <c r="P30" i="214"/>
  <c r="O30" i="214"/>
  <c r="N30" i="214"/>
  <c r="M30" i="214"/>
  <c r="L30" i="214"/>
  <c r="K30" i="214"/>
  <c r="J30" i="214"/>
  <c r="I30" i="214"/>
  <c r="H30" i="214"/>
  <c r="G30" i="214"/>
  <c r="F30" i="214"/>
  <c r="E30" i="214"/>
  <c r="AC30" i="214" s="1"/>
  <c r="AC25" i="214"/>
  <c r="AB23" i="214"/>
  <c r="AB24" i="214" s="1"/>
  <c r="AB26" i="214" s="1"/>
  <c r="AB28" i="214" s="1"/>
  <c r="AB29" i="214" s="1"/>
  <c r="Y23" i="214"/>
  <c r="Y24" i="214" s="1"/>
  <c r="Y26" i="214" s="1"/>
  <c r="Y28" i="214" s="1"/>
  <c r="Y29" i="214" s="1"/>
  <c r="V23" i="214"/>
  <c r="V24" i="214" s="1"/>
  <c r="V26" i="214" s="1"/>
  <c r="V28" i="214" s="1"/>
  <c r="V29" i="214" s="1"/>
  <c r="S23" i="214"/>
  <c r="S24" i="214" s="1"/>
  <c r="S26" i="214" s="1"/>
  <c r="S28" i="214" s="1"/>
  <c r="S29" i="214" s="1"/>
  <c r="P23" i="214"/>
  <c r="P24" i="214" s="1"/>
  <c r="P26" i="214" s="1"/>
  <c r="P28" i="214" s="1"/>
  <c r="P29" i="214" s="1"/>
  <c r="M23" i="214"/>
  <c r="M24" i="214" s="1"/>
  <c r="M26" i="214" s="1"/>
  <c r="M28" i="214" s="1"/>
  <c r="M29" i="214" s="1"/>
  <c r="J23" i="214"/>
  <c r="J24" i="214" s="1"/>
  <c r="J26" i="214" s="1"/>
  <c r="J28" i="214" s="1"/>
  <c r="J29" i="214" s="1"/>
  <c r="G23" i="214"/>
  <c r="G24" i="214" s="1"/>
  <c r="G26" i="214" s="1"/>
  <c r="G28" i="214" s="1"/>
  <c r="G29" i="214" s="1"/>
  <c r="AB22" i="214"/>
  <c r="AA22" i="214"/>
  <c r="Z22" i="214"/>
  <c r="Y22" i="214"/>
  <c r="X22" i="214"/>
  <c r="W22" i="214"/>
  <c r="V22" i="214"/>
  <c r="U22" i="214"/>
  <c r="T22" i="214"/>
  <c r="S22" i="214"/>
  <c r="R22" i="214"/>
  <c r="Q22" i="214"/>
  <c r="P22" i="214"/>
  <c r="O22" i="214"/>
  <c r="N22" i="214"/>
  <c r="M22" i="214"/>
  <c r="L22" i="214"/>
  <c r="K22" i="214"/>
  <c r="J22" i="214"/>
  <c r="I22" i="214"/>
  <c r="H22" i="214"/>
  <c r="G22" i="214"/>
  <c r="F22" i="214"/>
  <c r="E22" i="214"/>
  <c r="AC22" i="214" s="1"/>
  <c r="AB21" i="214"/>
  <c r="AA21" i="214"/>
  <c r="AA23" i="214" s="1"/>
  <c r="AA24" i="214" s="1"/>
  <c r="AA26" i="214" s="1"/>
  <c r="AA28" i="214" s="1"/>
  <c r="AA29" i="214" s="1"/>
  <c r="Z21" i="214"/>
  <c r="Z23" i="214" s="1"/>
  <c r="Z24" i="214" s="1"/>
  <c r="Z26" i="214" s="1"/>
  <c r="Z28" i="214" s="1"/>
  <c r="Z29" i="214" s="1"/>
  <c r="Y21" i="214"/>
  <c r="X21" i="214"/>
  <c r="X23" i="214" s="1"/>
  <c r="X24" i="214" s="1"/>
  <c r="X26" i="214" s="1"/>
  <c r="X28" i="214" s="1"/>
  <c r="X29" i="214" s="1"/>
  <c r="W21" i="214"/>
  <c r="W23" i="214" s="1"/>
  <c r="W24" i="214" s="1"/>
  <c r="W26" i="214" s="1"/>
  <c r="W28" i="214" s="1"/>
  <c r="W29" i="214" s="1"/>
  <c r="V21" i="214"/>
  <c r="U21" i="214"/>
  <c r="U23" i="214" s="1"/>
  <c r="U24" i="214" s="1"/>
  <c r="U26" i="214" s="1"/>
  <c r="U28" i="214" s="1"/>
  <c r="U29" i="214" s="1"/>
  <c r="T21" i="214"/>
  <c r="T23" i="214" s="1"/>
  <c r="T24" i="214" s="1"/>
  <c r="T26" i="214" s="1"/>
  <c r="T28" i="214" s="1"/>
  <c r="T29" i="214" s="1"/>
  <c r="S21" i="214"/>
  <c r="R21" i="214"/>
  <c r="R23" i="214" s="1"/>
  <c r="R24" i="214" s="1"/>
  <c r="R26" i="214" s="1"/>
  <c r="R28" i="214" s="1"/>
  <c r="R29" i="214" s="1"/>
  <c r="Q21" i="214"/>
  <c r="Q23" i="214" s="1"/>
  <c r="Q24" i="214" s="1"/>
  <c r="Q26" i="214" s="1"/>
  <c r="Q28" i="214" s="1"/>
  <c r="Q29" i="214" s="1"/>
  <c r="P21" i="214"/>
  <c r="O21" i="214"/>
  <c r="O23" i="214" s="1"/>
  <c r="O24" i="214" s="1"/>
  <c r="O26" i="214" s="1"/>
  <c r="O28" i="214" s="1"/>
  <c r="O29" i="214" s="1"/>
  <c r="N21" i="214"/>
  <c r="N23" i="214" s="1"/>
  <c r="N24" i="214" s="1"/>
  <c r="N26" i="214" s="1"/>
  <c r="N28" i="214" s="1"/>
  <c r="N29" i="214" s="1"/>
  <c r="M21" i="214"/>
  <c r="L21" i="214"/>
  <c r="L23" i="214" s="1"/>
  <c r="L24" i="214" s="1"/>
  <c r="L26" i="214" s="1"/>
  <c r="L28" i="214" s="1"/>
  <c r="L29" i="214" s="1"/>
  <c r="K21" i="214"/>
  <c r="K23" i="214" s="1"/>
  <c r="K24" i="214" s="1"/>
  <c r="K26" i="214" s="1"/>
  <c r="K28" i="214" s="1"/>
  <c r="K29" i="214" s="1"/>
  <c r="J21" i="214"/>
  <c r="I21" i="214"/>
  <c r="I23" i="214" s="1"/>
  <c r="I24" i="214" s="1"/>
  <c r="I26" i="214" s="1"/>
  <c r="I28" i="214" s="1"/>
  <c r="I29" i="214" s="1"/>
  <c r="H21" i="214"/>
  <c r="H23" i="214" s="1"/>
  <c r="H24" i="214" s="1"/>
  <c r="H26" i="214" s="1"/>
  <c r="H28" i="214" s="1"/>
  <c r="H29" i="214" s="1"/>
  <c r="G21" i="214"/>
  <c r="F21" i="214"/>
  <c r="F23" i="214" s="1"/>
  <c r="F24" i="214" s="1"/>
  <c r="F26" i="214" s="1"/>
  <c r="F28" i="214" s="1"/>
  <c r="F29" i="214" s="1"/>
  <c r="E21" i="214"/>
  <c r="E23" i="214" s="1"/>
  <c r="AC20" i="214"/>
  <c r="AC19" i="214"/>
  <c r="AC18" i="214"/>
  <c r="AC17" i="214"/>
  <c r="AC16" i="214"/>
  <c r="AC15" i="214"/>
  <c r="AB14" i="214"/>
  <c r="AA14" i="214"/>
  <c r="Z14" i="214"/>
  <c r="Y14" i="214"/>
  <c r="X14" i="214"/>
  <c r="W14" i="214"/>
  <c r="V14" i="214"/>
  <c r="U14" i="214"/>
  <c r="T14" i="214"/>
  <c r="S14" i="214"/>
  <c r="R14" i="214"/>
  <c r="Q14" i="214"/>
  <c r="P14" i="214"/>
  <c r="O14" i="214"/>
  <c r="N14" i="214"/>
  <c r="M14" i="214"/>
  <c r="L14" i="214"/>
  <c r="K14" i="214"/>
  <c r="J14" i="214"/>
  <c r="I14" i="214"/>
  <c r="H14" i="214"/>
  <c r="G14" i="214"/>
  <c r="F14" i="214"/>
  <c r="E14" i="214"/>
  <c r="AC14" i="214" s="1"/>
  <c r="AC13" i="214"/>
  <c r="AC12" i="214"/>
  <c r="AB11" i="214"/>
  <c r="AA11" i="214"/>
  <c r="Z11" i="214"/>
  <c r="Y11" i="214"/>
  <c r="X11" i="214"/>
  <c r="W11" i="214"/>
  <c r="V11" i="214"/>
  <c r="U11" i="214"/>
  <c r="T11" i="214"/>
  <c r="S11" i="214"/>
  <c r="R11" i="214"/>
  <c r="Q11" i="214"/>
  <c r="P11" i="214"/>
  <c r="O11" i="214"/>
  <c r="N11" i="214"/>
  <c r="M11" i="214"/>
  <c r="L11" i="214"/>
  <c r="K11" i="214"/>
  <c r="J11" i="214"/>
  <c r="I11" i="214"/>
  <c r="H11" i="214"/>
  <c r="G11" i="214"/>
  <c r="F11" i="214"/>
  <c r="E11" i="214"/>
  <c r="AC11" i="214" s="1"/>
  <c r="AC10" i="214"/>
  <c r="AC9" i="214"/>
  <c r="AC8" i="214"/>
  <c r="AC7" i="214"/>
  <c r="AB176" i="213"/>
  <c r="AA176" i="213"/>
  <c r="Z176" i="213"/>
  <c r="Y176" i="213"/>
  <c r="X176" i="213"/>
  <c r="W176" i="213"/>
  <c r="V176" i="213"/>
  <c r="U176" i="213"/>
  <c r="T176" i="213"/>
  <c r="S176" i="213"/>
  <c r="R176" i="213"/>
  <c r="Q176" i="213"/>
  <c r="P176" i="213"/>
  <c r="O176" i="213"/>
  <c r="N176" i="213"/>
  <c r="M176" i="213"/>
  <c r="L176" i="213"/>
  <c r="K176" i="213"/>
  <c r="J176" i="213"/>
  <c r="I176" i="213"/>
  <c r="H176" i="213"/>
  <c r="G176" i="213"/>
  <c r="F176" i="213"/>
  <c r="E176" i="213"/>
  <c r="AC176" i="213" s="1"/>
  <c r="AB175" i="213"/>
  <c r="AA175" i="213"/>
  <c r="Z175" i="213"/>
  <c r="Y175" i="213"/>
  <c r="X175" i="213"/>
  <c r="W175" i="213"/>
  <c r="V175" i="213"/>
  <c r="U175" i="213"/>
  <c r="T175" i="213"/>
  <c r="S175" i="213"/>
  <c r="R175" i="213"/>
  <c r="Q175" i="213"/>
  <c r="P175" i="213"/>
  <c r="O175" i="213"/>
  <c r="N175" i="213"/>
  <c r="M175" i="213"/>
  <c r="L175" i="213"/>
  <c r="K175" i="213"/>
  <c r="J175" i="213"/>
  <c r="I175" i="213"/>
  <c r="H175" i="213"/>
  <c r="G175" i="213"/>
  <c r="F175" i="213"/>
  <c r="E175" i="213"/>
  <c r="AC175" i="213" s="1"/>
  <c r="AB173" i="213"/>
  <c r="AB174" i="213" s="1"/>
  <c r="Y171" i="213"/>
  <c r="Y173" i="213" s="1"/>
  <c r="Y174" i="213" s="1"/>
  <c r="S171" i="213"/>
  <c r="S173" i="213" s="1"/>
  <c r="S174" i="213" s="1"/>
  <c r="AC170" i="213"/>
  <c r="U169" i="213"/>
  <c r="U171" i="213" s="1"/>
  <c r="U173" i="213" s="1"/>
  <c r="U174" i="213" s="1"/>
  <c r="O169" i="213"/>
  <c r="O171" i="213" s="1"/>
  <c r="O173" i="213" s="1"/>
  <c r="O174" i="213" s="1"/>
  <c r="AB168" i="213"/>
  <c r="AB169" i="213" s="1"/>
  <c r="AB171" i="213" s="1"/>
  <c r="V168" i="213"/>
  <c r="V169" i="213" s="1"/>
  <c r="V171" i="213" s="1"/>
  <c r="V173" i="213" s="1"/>
  <c r="V174" i="213" s="1"/>
  <c r="P168" i="213"/>
  <c r="P169" i="213" s="1"/>
  <c r="P171" i="213" s="1"/>
  <c r="P173" i="213" s="1"/>
  <c r="P174" i="213" s="1"/>
  <c r="J168" i="213"/>
  <c r="J169" i="213" s="1"/>
  <c r="J171" i="213" s="1"/>
  <c r="J173" i="213" s="1"/>
  <c r="J174" i="213" s="1"/>
  <c r="AB167" i="213"/>
  <c r="AA167" i="213"/>
  <c r="Z167" i="213"/>
  <c r="Y167" i="213"/>
  <c r="X167" i="213"/>
  <c r="W167" i="213"/>
  <c r="V167" i="213"/>
  <c r="U167" i="213"/>
  <c r="T167" i="213"/>
  <c r="S167" i="213"/>
  <c r="R167" i="213"/>
  <c r="Q167" i="213"/>
  <c r="P167" i="213"/>
  <c r="O167" i="213"/>
  <c r="N167" i="213"/>
  <c r="M167" i="213"/>
  <c r="L167" i="213"/>
  <c r="K167" i="213"/>
  <c r="J167" i="213"/>
  <c r="I167" i="213"/>
  <c r="H167" i="213"/>
  <c r="G167" i="213"/>
  <c r="F167" i="213"/>
  <c r="E167" i="213"/>
  <c r="AC167" i="213" s="1"/>
  <c r="AB166" i="213"/>
  <c r="AA166" i="213"/>
  <c r="AA168" i="213" s="1"/>
  <c r="AA169" i="213" s="1"/>
  <c r="AA171" i="213" s="1"/>
  <c r="AA173" i="213" s="1"/>
  <c r="AA174" i="213" s="1"/>
  <c r="Z166" i="213"/>
  <c r="Z168" i="213" s="1"/>
  <c r="Z169" i="213" s="1"/>
  <c r="Z171" i="213" s="1"/>
  <c r="Z173" i="213" s="1"/>
  <c r="Z174" i="213" s="1"/>
  <c r="Y166" i="213"/>
  <c r="Y168" i="213" s="1"/>
  <c r="Y169" i="213" s="1"/>
  <c r="X166" i="213"/>
  <c r="X168" i="213" s="1"/>
  <c r="X169" i="213" s="1"/>
  <c r="X171" i="213" s="1"/>
  <c r="X173" i="213" s="1"/>
  <c r="X174" i="213" s="1"/>
  <c r="W166" i="213"/>
  <c r="W168" i="213" s="1"/>
  <c r="W169" i="213" s="1"/>
  <c r="W171" i="213" s="1"/>
  <c r="W173" i="213" s="1"/>
  <c r="W174" i="213" s="1"/>
  <c r="V166" i="213"/>
  <c r="U166" i="213"/>
  <c r="U168" i="213" s="1"/>
  <c r="T166" i="213"/>
  <c r="T168" i="213" s="1"/>
  <c r="T169" i="213" s="1"/>
  <c r="T171" i="213" s="1"/>
  <c r="T173" i="213" s="1"/>
  <c r="T174" i="213" s="1"/>
  <c r="S166" i="213"/>
  <c r="S168" i="213" s="1"/>
  <c r="S169" i="213" s="1"/>
  <c r="R166" i="213"/>
  <c r="R168" i="213" s="1"/>
  <c r="R169" i="213" s="1"/>
  <c r="R171" i="213" s="1"/>
  <c r="R173" i="213" s="1"/>
  <c r="R174" i="213" s="1"/>
  <c r="Q166" i="213"/>
  <c r="Q168" i="213" s="1"/>
  <c r="Q169" i="213" s="1"/>
  <c r="Q171" i="213" s="1"/>
  <c r="Q173" i="213" s="1"/>
  <c r="Q174" i="213" s="1"/>
  <c r="P166" i="213"/>
  <c r="O166" i="213"/>
  <c r="O168" i="213" s="1"/>
  <c r="N166" i="213"/>
  <c r="N168" i="213" s="1"/>
  <c r="N169" i="213" s="1"/>
  <c r="N171" i="213" s="1"/>
  <c r="N173" i="213" s="1"/>
  <c r="N174" i="213" s="1"/>
  <c r="M166" i="213"/>
  <c r="M168" i="213" s="1"/>
  <c r="M169" i="213" s="1"/>
  <c r="M171" i="213" s="1"/>
  <c r="M173" i="213" s="1"/>
  <c r="M174" i="213" s="1"/>
  <c r="L166" i="213"/>
  <c r="L168" i="213" s="1"/>
  <c r="L169" i="213" s="1"/>
  <c r="L171" i="213" s="1"/>
  <c r="L173" i="213" s="1"/>
  <c r="L174" i="213" s="1"/>
  <c r="K166" i="213"/>
  <c r="K168" i="213" s="1"/>
  <c r="K169" i="213" s="1"/>
  <c r="K171" i="213" s="1"/>
  <c r="K173" i="213" s="1"/>
  <c r="K174" i="213" s="1"/>
  <c r="J166" i="213"/>
  <c r="I166" i="213"/>
  <c r="I168" i="213" s="1"/>
  <c r="I169" i="213" s="1"/>
  <c r="I171" i="213" s="1"/>
  <c r="I173" i="213" s="1"/>
  <c r="I174" i="213" s="1"/>
  <c r="H166" i="213"/>
  <c r="H168" i="213" s="1"/>
  <c r="H169" i="213" s="1"/>
  <c r="H171" i="213" s="1"/>
  <c r="H173" i="213" s="1"/>
  <c r="H174" i="213" s="1"/>
  <c r="G166" i="213"/>
  <c r="G168" i="213" s="1"/>
  <c r="G169" i="213" s="1"/>
  <c r="G171" i="213" s="1"/>
  <c r="G173" i="213" s="1"/>
  <c r="G174" i="213" s="1"/>
  <c r="F166" i="213"/>
  <c r="F168" i="213" s="1"/>
  <c r="F169" i="213" s="1"/>
  <c r="F171" i="213" s="1"/>
  <c r="F173" i="213" s="1"/>
  <c r="F174" i="213" s="1"/>
  <c r="E166" i="213"/>
  <c r="E168" i="213" s="1"/>
  <c r="AC165" i="213"/>
  <c r="AC164" i="213"/>
  <c r="AC163" i="213"/>
  <c r="AC162" i="213"/>
  <c r="AC161" i="213"/>
  <c r="AC160" i="213"/>
  <c r="AB159" i="213"/>
  <c r="AA159" i="213"/>
  <c r="Z159" i="213"/>
  <c r="Y159" i="213"/>
  <c r="X159" i="213"/>
  <c r="W159" i="213"/>
  <c r="V159" i="213"/>
  <c r="U159" i="213"/>
  <c r="T159" i="213"/>
  <c r="S159" i="213"/>
  <c r="R159" i="213"/>
  <c r="Q159" i="213"/>
  <c r="P159" i="213"/>
  <c r="O159" i="213"/>
  <c r="N159" i="213"/>
  <c r="M159" i="213"/>
  <c r="L159" i="213"/>
  <c r="K159" i="213"/>
  <c r="J159" i="213"/>
  <c r="I159" i="213"/>
  <c r="H159" i="213"/>
  <c r="G159" i="213"/>
  <c r="F159" i="213"/>
  <c r="E159" i="213"/>
  <c r="AC159" i="213" s="1"/>
  <c r="AC158" i="213"/>
  <c r="AC157" i="213"/>
  <c r="AB156" i="213"/>
  <c r="AA156" i="213"/>
  <c r="Z156" i="213"/>
  <c r="Y156" i="213"/>
  <c r="X156" i="213"/>
  <c r="W156" i="213"/>
  <c r="V156" i="213"/>
  <c r="U156" i="213"/>
  <c r="T156" i="213"/>
  <c r="S156" i="213"/>
  <c r="R156" i="213"/>
  <c r="Q156" i="213"/>
  <c r="P156" i="213"/>
  <c r="O156" i="213"/>
  <c r="N156" i="213"/>
  <c r="M156" i="213"/>
  <c r="L156" i="213"/>
  <c r="K156" i="213"/>
  <c r="J156" i="213"/>
  <c r="I156" i="213"/>
  <c r="H156" i="213"/>
  <c r="G156" i="213"/>
  <c r="F156" i="213"/>
  <c r="E156" i="213"/>
  <c r="AC156" i="213" s="1"/>
  <c r="AC155" i="213"/>
  <c r="AC154" i="213"/>
  <c r="AC153" i="213"/>
  <c r="AC152" i="213"/>
  <c r="U147" i="213"/>
  <c r="T147" i="213"/>
  <c r="S147" i="213"/>
  <c r="R147" i="213"/>
  <c r="Q147" i="213"/>
  <c r="P147" i="213"/>
  <c r="O147" i="213"/>
  <c r="N147" i="213"/>
  <c r="M147" i="213"/>
  <c r="L147" i="213"/>
  <c r="K147" i="213"/>
  <c r="J147" i="213"/>
  <c r="I147" i="213"/>
  <c r="H147" i="213"/>
  <c r="G147" i="213"/>
  <c r="F147" i="213"/>
  <c r="E147" i="213"/>
  <c r="U146" i="213"/>
  <c r="T146" i="213"/>
  <c r="S146" i="213"/>
  <c r="R146" i="213"/>
  <c r="Q146" i="213"/>
  <c r="P146" i="213"/>
  <c r="O146" i="213"/>
  <c r="N146" i="213"/>
  <c r="M146" i="213"/>
  <c r="L146" i="213"/>
  <c r="K146" i="213"/>
  <c r="J146" i="213"/>
  <c r="I146" i="213"/>
  <c r="H146" i="213"/>
  <c r="G146" i="213"/>
  <c r="F146" i="213"/>
  <c r="E146" i="213"/>
  <c r="AC141" i="213"/>
  <c r="K140" i="213"/>
  <c r="K142" i="213" s="1"/>
  <c r="K144" i="213" s="1"/>
  <c r="K145" i="213" s="1"/>
  <c r="R139" i="213"/>
  <c r="R140" i="213" s="1"/>
  <c r="R142" i="213" s="1"/>
  <c r="R144" i="213" s="1"/>
  <c r="R145" i="213" s="1"/>
  <c r="L139" i="213"/>
  <c r="L140" i="213" s="1"/>
  <c r="L142" i="213" s="1"/>
  <c r="L144" i="213" s="1"/>
  <c r="L145" i="213" s="1"/>
  <c r="F139" i="213"/>
  <c r="F140" i="213" s="1"/>
  <c r="F142" i="213" s="1"/>
  <c r="F144" i="213" s="1"/>
  <c r="F145" i="213" s="1"/>
  <c r="U138" i="213"/>
  <c r="T138" i="213"/>
  <c r="S138" i="213"/>
  <c r="R138" i="213"/>
  <c r="Q138" i="213"/>
  <c r="P138" i="213"/>
  <c r="O138" i="213"/>
  <c r="N138" i="213"/>
  <c r="M138" i="213"/>
  <c r="L138" i="213"/>
  <c r="K138" i="213"/>
  <c r="J138" i="213"/>
  <c r="I138" i="213"/>
  <c r="H138" i="213"/>
  <c r="G138" i="213"/>
  <c r="F138" i="213"/>
  <c r="E138" i="213"/>
  <c r="AC138" i="213" s="1"/>
  <c r="U137" i="213"/>
  <c r="U139" i="213" s="1"/>
  <c r="U140" i="213" s="1"/>
  <c r="U142" i="213" s="1"/>
  <c r="U144" i="213" s="1"/>
  <c r="U145" i="213" s="1"/>
  <c r="T137" i="213"/>
  <c r="T139" i="213" s="1"/>
  <c r="T140" i="213" s="1"/>
  <c r="T142" i="213" s="1"/>
  <c r="T144" i="213" s="1"/>
  <c r="T145" i="213" s="1"/>
  <c r="S137" i="213"/>
  <c r="S139" i="213" s="1"/>
  <c r="S140" i="213" s="1"/>
  <c r="S142" i="213" s="1"/>
  <c r="S144" i="213" s="1"/>
  <c r="S145" i="213" s="1"/>
  <c r="R137" i="213"/>
  <c r="Q137" i="213"/>
  <c r="Q139" i="213" s="1"/>
  <c r="Q140" i="213" s="1"/>
  <c r="Q142" i="213" s="1"/>
  <c r="Q144" i="213" s="1"/>
  <c r="Q145" i="213" s="1"/>
  <c r="P137" i="213"/>
  <c r="P139" i="213" s="1"/>
  <c r="P140" i="213" s="1"/>
  <c r="P142" i="213" s="1"/>
  <c r="P144" i="213" s="1"/>
  <c r="P145" i="213" s="1"/>
  <c r="O137" i="213"/>
  <c r="O139" i="213" s="1"/>
  <c r="O140" i="213" s="1"/>
  <c r="O142" i="213" s="1"/>
  <c r="O144" i="213" s="1"/>
  <c r="O145" i="213" s="1"/>
  <c r="N137" i="213"/>
  <c r="N139" i="213" s="1"/>
  <c r="N140" i="213" s="1"/>
  <c r="N142" i="213" s="1"/>
  <c r="N144" i="213" s="1"/>
  <c r="N145" i="213" s="1"/>
  <c r="M137" i="213"/>
  <c r="M139" i="213" s="1"/>
  <c r="M140" i="213" s="1"/>
  <c r="M142" i="213" s="1"/>
  <c r="M144" i="213" s="1"/>
  <c r="M145" i="213" s="1"/>
  <c r="L137" i="213"/>
  <c r="K137" i="213"/>
  <c r="K139" i="213" s="1"/>
  <c r="J137" i="213"/>
  <c r="J139" i="213" s="1"/>
  <c r="J140" i="213" s="1"/>
  <c r="J142" i="213" s="1"/>
  <c r="J144" i="213" s="1"/>
  <c r="J145" i="213" s="1"/>
  <c r="I137" i="213"/>
  <c r="I139" i="213" s="1"/>
  <c r="I140" i="213" s="1"/>
  <c r="I142" i="213" s="1"/>
  <c r="I144" i="213" s="1"/>
  <c r="I145" i="213" s="1"/>
  <c r="H137" i="213"/>
  <c r="H139" i="213" s="1"/>
  <c r="H140" i="213" s="1"/>
  <c r="H142" i="213" s="1"/>
  <c r="H144" i="213" s="1"/>
  <c r="H145" i="213" s="1"/>
  <c r="G137" i="213"/>
  <c r="G139" i="213" s="1"/>
  <c r="G140" i="213" s="1"/>
  <c r="G142" i="213" s="1"/>
  <c r="G144" i="213" s="1"/>
  <c r="G145" i="213" s="1"/>
  <c r="F137" i="213"/>
  <c r="E137" i="213"/>
  <c r="AC137" i="213" s="1"/>
  <c r="AC136" i="213"/>
  <c r="AC135" i="213"/>
  <c r="AC134" i="213"/>
  <c r="AC133" i="213"/>
  <c r="AC132" i="213"/>
  <c r="AC131" i="213"/>
  <c r="U130" i="213"/>
  <c r="T130" i="213"/>
  <c r="S130" i="213"/>
  <c r="R130" i="213"/>
  <c r="Q130" i="213"/>
  <c r="P130" i="213"/>
  <c r="O130" i="213"/>
  <c r="N130" i="213"/>
  <c r="M130" i="213"/>
  <c r="L130" i="213"/>
  <c r="K130" i="213"/>
  <c r="J130" i="213"/>
  <c r="I130" i="213"/>
  <c r="H130" i="213"/>
  <c r="G130" i="213"/>
  <c r="F130" i="213"/>
  <c r="E130" i="213"/>
  <c r="AC129" i="213"/>
  <c r="AC128" i="213"/>
  <c r="U127" i="213"/>
  <c r="T127" i="213"/>
  <c r="S127" i="213"/>
  <c r="R127" i="213"/>
  <c r="Q127" i="213"/>
  <c r="P127" i="213"/>
  <c r="O127" i="213"/>
  <c r="N127" i="213"/>
  <c r="M127" i="213"/>
  <c r="L127" i="213"/>
  <c r="K127" i="213"/>
  <c r="J127" i="213"/>
  <c r="I127" i="213"/>
  <c r="H127" i="213"/>
  <c r="G127" i="213"/>
  <c r="F127" i="213"/>
  <c r="E127" i="213"/>
  <c r="AC126" i="213"/>
  <c r="AC125" i="213"/>
  <c r="AC124" i="213"/>
  <c r="AC123" i="213"/>
  <c r="AB118" i="213"/>
  <c r="AA118" i="213"/>
  <c r="Z118" i="213"/>
  <c r="Y118" i="213"/>
  <c r="X118" i="213"/>
  <c r="W118" i="213"/>
  <c r="V118" i="213"/>
  <c r="U118" i="213"/>
  <c r="T118" i="213"/>
  <c r="S118" i="213"/>
  <c r="R118" i="213"/>
  <c r="Q118" i="213"/>
  <c r="P118" i="213"/>
  <c r="O118" i="213"/>
  <c r="N118" i="213"/>
  <c r="M118" i="213"/>
  <c r="L118" i="213"/>
  <c r="K118" i="213"/>
  <c r="J118" i="213"/>
  <c r="I118" i="213"/>
  <c r="H118" i="213"/>
  <c r="G118" i="213"/>
  <c r="F118" i="213"/>
  <c r="E118" i="213"/>
  <c r="AC118" i="213" s="1"/>
  <c r="AB117" i="213"/>
  <c r="AA117" i="213"/>
  <c r="Z117" i="213"/>
  <c r="Y117" i="213"/>
  <c r="X117" i="213"/>
  <c r="W117" i="213"/>
  <c r="V117" i="213"/>
  <c r="U117" i="213"/>
  <c r="T117" i="213"/>
  <c r="S117" i="213"/>
  <c r="R117" i="213"/>
  <c r="Q117" i="213"/>
  <c r="P117" i="213"/>
  <c r="O117" i="213"/>
  <c r="N117" i="213"/>
  <c r="M117" i="213"/>
  <c r="L117" i="213"/>
  <c r="K117" i="213"/>
  <c r="J117" i="213"/>
  <c r="I117" i="213"/>
  <c r="H117" i="213"/>
  <c r="G117" i="213"/>
  <c r="F117" i="213"/>
  <c r="E117" i="213"/>
  <c r="AC117" i="213" s="1"/>
  <c r="Z115" i="213"/>
  <c r="Z116" i="213" s="1"/>
  <c r="T115" i="213"/>
  <c r="T116" i="213" s="1"/>
  <c r="H115" i="213"/>
  <c r="H116" i="213" s="1"/>
  <c r="Q113" i="213"/>
  <c r="Q115" i="213" s="1"/>
  <c r="Q116" i="213" s="1"/>
  <c r="K113" i="213"/>
  <c r="K115" i="213" s="1"/>
  <c r="K116" i="213" s="1"/>
  <c r="AC112" i="213"/>
  <c r="M111" i="213"/>
  <c r="M113" i="213" s="1"/>
  <c r="M115" i="213" s="1"/>
  <c r="M116" i="213" s="1"/>
  <c r="G111" i="213"/>
  <c r="G113" i="213" s="1"/>
  <c r="G115" i="213" s="1"/>
  <c r="G116" i="213" s="1"/>
  <c r="Z110" i="213"/>
  <c r="Z111" i="213" s="1"/>
  <c r="Z113" i="213" s="1"/>
  <c r="T110" i="213"/>
  <c r="T111" i="213" s="1"/>
  <c r="T113" i="213" s="1"/>
  <c r="N110" i="213"/>
  <c r="N111" i="213" s="1"/>
  <c r="N113" i="213" s="1"/>
  <c r="N115" i="213" s="1"/>
  <c r="N116" i="213" s="1"/>
  <c r="H110" i="213"/>
  <c r="H111" i="213" s="1"/>
  <c r="H113" i="213" s="1"/>
  <c r="AB109" i="213"/>
  <c r="AA109" i="213"/>
  <c r="Z109" i="213"/>
  <c r="Y109" i="213"/>
  <c r="X109" i="213"/>
  <c r="W109" i="213"/>
  <c r="V109" i="213"/>
  <c r="U109" i="213"/>
  <c r="T109" i="213"/>
  <c r="S109" i="213"/>
  <c r="R109" i="213"/>
  <c r="Q109" i="213"/>
  <c r="P109" i="213"/>
  <c r="O109" i="213"/>
  <c r="N109" i="213"/>
  <c r="M109" i="213"/>
  <c r="L109" i="213"/>
  <c r="K109" i="213"/>
  <c r="J109" i="213"/>
  <c r="I109" i="213"/>
  <c r="H109" i="213"/>
  <c r="G109" i="213"/>
  <c r="F109" i="213"/>
  <c r="E109" i="213"/>
  <c r="AB108" i="213"/>
  <c r="AB110" i="213" s="1"/>
  <c r="AB111" i="213" s="1"/>
  <c r="AB113" i="213" s="1"/>
  <c r="AB115" i="213" s="1"/>
  <c r="AB116" i="213" s="1"/>
  <c r="AA108" i="213"/>
  <c r="AA110" i="213" s="1"/>
  <c r="AA111" i="213" s="1"/>
  <c r="AA113" i="213" s="1"/>
  <c r="AA115" i="213" s="1"/>
  <c r="AA116" i="213" s="1"/>
  <c r="Z108" i="213"/>
  <c r="Y108" i="213"/>
  <c r="Y110" i="213" s="1"/>
  <c r="Y111" i="213" s="1"/>
  <c r="Y113" i="213" s="1"/>
  <c r="Y115" i="213" s="1"/>
  <c r="Y116" i="213" s="1"/>
  <c r="X108" i="213"/>
  <c r="X110" i="213" s="1"/>
  <c r="X111" i="213" s="1"/>
  <c r="X113" i="213" s="1"/>
  <c r="X115" i="213" s="1"/>
  <c r="X116" i="213" s="1"/>
  <c r="W108" i="213"/>
  <c r="W110" i="213" s="1"/>
  <c r="W111" i="213" s="1"/>
  <c r="W113" i="213" s="1"/>
  <c r="W115" i="213" s="1"/>
  <c r="W116" i="213" s="1"/>
  <c r="V108" i="213"/>
  <c r="V110" i="213" s="1"/>
  <c r="V111" i="213" s="1"/>
  <c r="V113" i="213" s="1"/>
  <c r="V115" i="213" s="1"/>
  <c r="V116" i="213" s="1"/>
  <c r="U108" i="213"/>
  <c r="U110" i="213" s="1"/>
  <c r="U111" i="213" s="1"/>
  <c r="U113" i="213" s="1"/>
  <c r="U115" i="213" s="1"/>
  <c r="U116" i="213" s="1"/>
  <c r="T108" i="213"/>
  <c r="S108" i="213"/>
  <c r="S110" i="213" s="1"/>
  <c r="S111" i="213" s="1"/>
  <c r="S113" i="213" s="1"/>
  <c r="S115" i="213" s="1"/>
  <c r="S116" i="213" s="1"/>
  <c r="R108" i="213"/>
  <c r="R110" i="213" s="1"/>
  <c r="R111" i="213" s="1"/>
  <c r="R113" i="213" s="1"/>
  <c r="R115" i="213" s="1"/>
  <c r="R116" i="213" s="1"/>
  <c r="Q108" i="213"/>
  <c r="Q110" i="213" s="1"/>
  <c r="Q111" i="213" s="1"/>
  <c r="P108" i="213"/>
  <c r="P110" i="213" s="1"/>
  <c r="P111" i="213" s="1"/>
  <c r="P113" i="213" s="1"/>
  <c r="P115" i="213" s="1"/>
  <c r="P116" i="213" s="1"/>
  <c r="O108" i="213"/>
  <c r="O110" i="213" s="1"/>
  <c r="O111" i="213" s="1"/>
  <c r="O113" i="213" s="1"/>
  <c r="O115" i="213" s="1"/>
  <c r="O116" i="213" s="1"/>
  <c r="N108" i="213"/>
  <c r="M108" i="213"/>
  <c r="M110" i="213" s="1"/>
  <c r="L108" i="213"/>
  <c r="L110" i="213" s="1"/>
  <c r="L111" i="213" s="1"/>
  <c r="L113" i="213" s="1"/>
  <c r="L115" i="213" s="1"/>
  <c r="L116" i="213" s="1"/>
  <c r="K108" i="213"/>
  <c r="K110" i="213" s="1"/>
  <c r="K111" i="213" s="1"/>
  <c r="J108" i="213"/>
  <c r="J110" i="213" s="1"/>
  <c r="J111" i="213" s="1"/>
  <c r="J113" i="213" s="1"/>
  <c r="J115" i="213" s="1"/>
  <c r="J116" i="213" s="1"/>
  <c r="I108" i="213"/>
  <c r="I110" i="213" s="1"/>
  <c r="I111" i="213" s="1"/>
  <c r="I113" i="213" s="1"/>
  <c r="I115" i="213" s="1"/>
  <c r="I116" i="213" s="1"/>
  <c r="H108" i="213"/>
  <c r="G108" i="213"/>
  <c r="G110" i="213" s="1"/>
  <c r="F108" i="213"/>
  <c r="F110" i="213" s="1"/>
  <c r="F111" i="213" s="1"/>
  <c r="F113" i="213" s="1"/>
  <c r="F115" i="213" s="1"/>
  <c r="F116" i="213" s="1"/>
  <c r="E108" i="213"/>
  <c r="E110" i="213" s="1"/>
  <c r="AC107" i="213"/>
  <c r="AC106" i="213"/>
  <c r="AC105" i="213"/>
  <c r="AC104" i="213"/>
  <c r="AC103" i="213"/>
  <c r="AC102" i="213"/>
  <c r="AB101" i="213"/>
  <c r="AA101" i="213"/>
  <c r="Z101" i="213"/>
  <c r="Y101" i="213"/>
  <c r="X101" i="213"/>
  <c r="W101" i="213"/>
  <c r="V101" i="213"/>
  <c r="U101" i="213"/>
  <c r="T101" i="213"/>
  <c r="S101" i="213"/>
  <c r="R101" i="213"/>
  <c r="Q101" i="213"/>
  <c r="P101" i="213"/>
  <c r="O101" i="213"/>
  <c r="N101" i="213"/>
  <c r="M101" i="213"/>
  <c r="L101" i="213"/>
  <c r="K101" i="213"/>
  <c r="J101" i="213"/>
  <c r="I101" i="213"/>
  <c r="H101" i="213"/>
  <c r="G101" i="213"/>
  <c r="F101" i="213"/>
  <c r="E101" i="213"/>
  <c r="AC101" i="213" s="1"/>
  <c r="AC100" i="213"/>
  <c r="AC99" i="213"/>
  <c r="AB98" i="213"/>
  <c r="AA98" i="213"/>
  <c r="Z98" i="213"/>
  <c r="Y98" i="213"/>
  <c r="X98" i="213"/>
  <c r="W98" i="213"/>
  <c r="V98" i="213"/>
  <c r="U98" i="213"/>
  <c r="T98" i="213"/>
  <c r="S98" i="213"/>
  <c r="R98" i="213"/>
  <c r="Q98" i="213"/>
  <c r="P98" i="213"/>
  <c r="O98" i="213"/>
  <c r="N98" i="213"/>
  <c r="M98" i="213"/>
  <c r="L98" i="213"/>
  <c r="K98" i="213"/>
  <c r="J98" i="213"/>
  <c r="I98" i="213"/>
  <c r="H98" i="213"/>
  <c r="G98" i="213"/>
  <c r="F98" i="213"/>
  <c r="E98" i="213"/>
  <c r="AC97" i="213"/>
  <c r="AC96" i="213"/>
  <c r="AC95" i="213"/>
  <c r="AC94" i="213"/>
  <c r="AB89" i="213"/>
  <c r="AA89" i="213"/>
  <c r="Z89" i="213"/>
  <c r="Y89" i="213"/>
  <c r="X89" i="213"/>
  <c r="W89" i="213"/>
  <c r="V89" i="213"/>
  <c r="U89" i="213"/>
  <c r="T89" i="213"/>
  <c r="S89" i="213"/>
  <c r="R89" i="213"/>
  <c r="Q89" i="213"/>
  <c r="P89" i="213"/>
  <c r="O89" i="213"/>
  <c r="N89" i="213"/>
  <c r="M89" i="213"/>
  <c r="L89" i="213"/>
  <c r="K89" i="213"/>
  <c r="J89" i="213"/>
  <c r="I89" i="213"/>
  <c r="H89" i="213"/>
  <c r="G89" i="213"/>
  <c r="F89" i="213"/>
  <c r="E89" i="213"/>
  <c r="AB88" i="213"/>
  <c r="AA88" i="213"/>
  <c r="Z88" i="213"/>
  <c r="Y88" i="213"/>
  <c r="X88" i="213"/>
  <c r="W88" i="213"/>
  <c r="V88" i="213"/>
  <c r="U88" i="213"/>
  <c r="T88" i="213"/>
  <c r="S88" i="213"/>
  <c r="R88" i="213"/>
  <c r="Q88" i="213"/>
  <c r="P88" i="213"/>
  <c r="O88" i="213"/>
  <c r="N88" i="213"/>
  <c r="M88" i="213"/>
  <c r="L88" i="213"/>
  <c r="K88" i="213"/>
  <c r="J88" i="213"/>
  <c r="I88" i="213"/>
  <c r="H88" i="213"/>
  <c r="G88" i="213"/>
  <c r="F88" i="213"/>
  <c r="E88" i="213"/>
  <c r="AC88" i="213" s="1"/>
  <c r="AC83" i="213"/>
  <c r="AB81" i="213"/>
  <c r="AB82" i="213" s="1"/>
  <c r="AB84" i="213" s="1"/>
  <c r="AB86" i="213" s="1"/>
  <c r="AB87" i="213" s="1"/>
  <c r="T81" i="213"/>
  <c r="T82" i="213" s="1"/>
  <c r="T84" i="213" s="1"/>
  <c r="T86" i="213" s="1"/>
  <c r="T87" i="213" s="1"/>
  <c r="S81" i="213"/>
  <c r="S82" i="213" s="1"/>
  <c r="S84" i="213" s="1"/>
  <c r="S86" i="213" s="1"/>
  <c r="S87" i="213" s="1"/>
  <c r="Q81" i="213"/>
  <c r="Q82" i="213" s="1"/>
  <c r="Q84" i="213" s="1"/>
  <c r="Q86" i="213" s="1"/>
  <c r="Q87" i="213" s="1"/>
  <c r="N81" i="213"/>
  <c r="N82" i="213" s="1"/>
  <c r="N84" i="213" s="1"/>
  <c r="N86" i="213" s="1"/>
  <c r="N87" i="213" s="1"/>
  <c r="M81" i="213"/>
  <c r="M82" i="213" s="1"/>
  <c r="M84" i="213" s="1"/>
  <c r="M86" i="213" s="1"/>
  <c r="M87" i="213" s="1"/>
  <c r="K81" i="213"/>
  <c r="K82" i="213" s="1"/>
  <c r="K84" i="213" s="1"/>
  <c r="K86" i="213" s="1"/>
  <c r="K87" i="213" s="1"/>
  <c r="H81" i="213"/>
  <c r="H82" i="213" s="1"/>
  <c r="H84" i="213" s="1"/>
  <c r="H86" i="213" s="1"/>
  <c r="H87" i="213" s="1"/>
  <c r="G81" i="213"/>
  <c r="G82" i="213" s="1"/>
  <c r="G84" i="213" s="1"/>
  <c r="G86" i="213" s="1"/>
  <c r="G87" i="213" s="1"/>
  <c r="E81" i="213"/>
  <c r="AB80" i="213"/>
  <c r="AA80" i="213"/>
  <c r="Z80" i="213"/>
  <c r="Y80" i="213"/>
  <c r="X80" i="213"/>
  <c r="W80" i="213"/>
  <c r="V80" i="213"/>
  <c r="U80" i="213"/>
  <c r="T80" i="213"/>
  <c r="S80" i="213"/>
  <c r="R80" i="213"/>
  <c r="Q80" i="213"/>
  <c r="P80" i="213"/>
  <c r="O80" i="213"/>
  <c r="N80" i="213"/>
  <c r="M80" i="213"/>
  <c r="L80" i="213"/>
  <c r="K80" i="213"/>
  <c r="J80" i="213"/>
  <c r="I80" i="213"/>
  <c r="H80" i="213"/>
  <c r="G80" i="213"/>
  <c r="F80" i="213"/>
  <c r="E80" i="213"/>
  <c r="AC80" i="213" s="1"/>
  <c r="AB79" i="213"/>
  <c r="AA79" i="213"/>
  <c r="AA81" i="213" s="1"/>
  <c r="AA82" i="213" s="1"/>
  <c r="AA84" i="213" s="1"/>
  <c r="AA86" i="213" s="1"/>
  <c r="AA87" i="213" s="1"/>
  <c r="Z79" i="213"/>
  <c r="Z81" i="213" s="1"/>
  <c r="Z82" i="213" s="1"/>
  <c r="Z84" i="213" s="1"/>
  <c r="Z86" i="213" s="1"/>
  <c r="Z87" i="213" s="1"/>
  <c r="Y79" i="213"/>
  <c r="Y81" i="213" s="1"/>
  <c r="Y82" i="213" s="1"/>
  <c r="Y84" i="213" s="1"/>
  <c r="Y86" i="213" s="1"/>
  <c r="Y87" i="213" s="1"/>
  <c r="X79" i="213"/>
  <c r="X81" i="213" s="1"/>
  <c r="X82" i="213" s="1"/>
  <c r="X84" i="213" s="1"/>
  <c r="X86" i="213" s="1"/>
  <c r="X87" i="213" s="1"/>
  <c r="W79" i="213"/>
  <c r="W81" i="213" s="1"/>
  <c r="W82" i="213" s="1"/>
  <c r="W84" i="213" s="1"/>
  <c r="W86" i="213" s="1"/>
  <c r="W87" i="213" s="1"/>
  <c r="V79" i="213"/>
  <c r="V81" i="213" s="1"/>
  <c r="V82" i="213" s="1"/>
  <c r="V84" i="213" s="1"/>
  <c r="V86" i="213" s="1"/>
  <c r="V87" i="213" s="1"/>
  <c r="U79" i="213"/>
  <c r="U81" i="213" s="1"/>
  <c r="U82" i="213" s="1"/>
  <c r="U84" i="213" s="1"/>
  <c r="U86" i="213" s="1"/>
  <c r="U87" i="213" s="1"/>
  <c r="T79" i="213"/>
  <c r="S79" i="213"/>
  <c r="R79" i="213"/>
  <c r="R81" i="213" s="1"/>
  <c r="R82" i="213" s="1"/>
  <c r="R84" i="213" s="1"/>
  <c r="R86" i="213" s="1"/>
  <c r="R87" i="213" s="1"/>
  <c r="Q79" i="213"/>
  <c r="P79" i="213"/>
  <c r="P81" i="213" s="1"/>
  <c r="P82" i="213" s="1"/>
  <c r="P84" i="213" s="1"/>
  <c r="P86" i="213" s="1"/>
  <c r="P87" i="213" s="1"/>
  <c r="O79" i="213"/>
  <c r="O81" i="213" s="1"/>
  <c r="O82" i="213" s="1"/>
  <c r="O84" i="213" s="1"/>
  <c r="O86" i="213" s="1"/>
  <c r="O87" i="213" s="1"/>
  <c r="N79" i="213"/>
  <c r="M79" i="213"/>
  <c r="L79" i="213"/>
  <c r="L81" i="213" s="1"/>
  <c r="L82" i="213" s="1"/>
  <c r="L84" i="213" s="1"/>
  <c r="L86" i="213" s="1"/>
  <c r="L87" i="213" s="1"/>
  <c r="K79" i="213"/>
  <c r="J79" i="213"/>
  <c r="J81" i="213" s="1"/>
  <c r="J82" i="213" s="1"/>
  <c r="J84" i="213" s="1"/>
  <c r="J86" i="213" s="1"/>
  <c r="J87" i="213" s="1"/>
  <c r="I79" i="213"/>
  <c r="I81" i="213" s="1"/>
  <c r="I82" i="213" s="1"/>
  <c r="I84" i="213" s="1"/>
  <c r="I86" i="213" s="1"/>
  <c r="I87" i="213" s="1"/>
  <c r="H79" i="213"/>
  <c r="G79" i="213"/>
  <c r="F79" i="213"/>
  <c r="F81" i="213" s="1"/>
  <c r="F82" i="213" s="1"/>
  <c r="F84" i="213" s="1"/>
  <c r="F86" i="213" s="1"/>
  <c r="F87" i="213" s="1"/>
  <c r="E79" i="213"/>
  <c r="AC79" i="213" s="1"/>
  <c r="AC78" i="213"/>
  <c r="AC77" i="213"/>
  <c r="AC76" i="213"/>
  <c r="AC75" i="213"/>
  <c r="AC74" i="213"/>
  <c r="AC73" i="213"/>
  <c r="AB72" i="213"/>
  <c r="AA72" i="213"/>
  <c r="Z72" i="213"/>
  <c r="Y72" i="213"/>
  <c r="X72" i="213"/>
  <c r="W72" i="213"/>
  <c r="V72" i="213"/>
  <c r="U72" i="213"/>
  <c r="T72" i="213"/>
  <c r="S72" i="213"/>
  <c r="R72" i="213"/>
  <c r="Q72" i="213"/>
  <c r="P72" i="213"/>
  <c r="O72" i="213"/>
  <c r="N72" i="213"/>
  <c r="M72" i="213"/>
  <c r="L72" i="213"/>
  <c r="K72" i="213"/>
  <c r="J72" i="213"/>
  <c r="I72" i="213"/>
  <c r="H72" i="213"/>
  <c r="G72" i="213"/>
  <c r="F72" i="213"/>
  <c r="E72" i="213"/>
  <c r="AC71" i="213"/>
  <c r="AC70" i="213"/>
  <c r="AB69" i="213"/>
  <c r="AA69" i="213"/>
  <c r="Z69" i="213"/>
  <c r="Y69" i="213"/>
  <c r="X69" i="213"/>
  <c r="W69" i="213"/>
  <c r="V69" i="213"/>
  <c r="U69" i="213"/>
  <c r="T69" i="213"/>
  <c r="S69" i="213"/>
  <c r="R69" i="213"/>
  <c r="Q69" i="213"/>
  <c r="P69" i="213"/>
  <c r="O69" i="213"/>
  <c r="N69" i="213"/>
  <c r="M69" i="213"/>
  <c r="L69" i="213"/>
  <c r="K69" i="213"/>
  <c r="J69" i="213"/>
  <c r="I69" i="213"/>
  <c r="H69" i="213"/>
  <c r="G69" i="213"/>
  <c r="F69" i="213"/>
  <c r="E69" i="213"/>
  <c r="AC68" i="213"/>
  <c r="AC67" i="213"/>
  <c r="AC66" i="213"/>
  <c r="AC65" i="213"/>
  <c r="AB60" i="213"/>
  <c r="AA60" i="213"/>
  <c r="Z60" i="213"/>
  <c r="Y60" i="213"/>
  <c r="X60" i="213"/>
  <c r="W60" i="213"/>
  <c r="V60" i="213"/>
  <c r="U60" i="213"/>
  <c r="T60" i="213"/>
  <c r="S60" i="213"/>
  <c r="R60" i="213"/>
  <c r="Q60" i="213"/>
  <c r="P60" i="213"/>
  <c r="O60" i="213"/>
  <c r="N60" i="213"/>
  <c r="M60" i="213"/>
  <c r="L60" i="213"/>
  <c r="K60" i="213"/>
  <c r="J60" i="213"/>
  <c r="I60" i="213"/>
  <c r="H60" i="213"/>
  <c r="G60" i="213"/>
  <c r="F60" i="213"/>
  <c r="E60" i="213"/>
  <c r="AC60" i="213" s="1"/>
  <c r="AB59" i="213"/>
  <c r="AA59" i="213"/>
  <c r="Z59" i="213"/>
  <c r="Y59" i="213"/>
  <c r="X59" i="213"/>
  <c r="W59" i="213"/>
  <c r="V59" i="213"/>
  <c r="U59" i="213"/>
  <c r="T59" i="213"/>
  <c r="S59" i="213"/>
  <c r="R59" i="213"/>
  <c r="Q59" i="213"/>
  <c r="P59" i="213"/>
  <c r="O59" i="213"/>
  <c r="N59" i="213"/>
  <c r="M59" i="213"/>
  <c r="L59" i="213"/>
  <c r="K59" i="213"/>
  <c r="J59" i="213"/>
  <c r="I59" i="213"/>
  <c r="H59" i="213"/>
  <c r="G59" i="213"/>
  <c r="F59" i="213"/>
  <c r="E59" i="213"/>
  <c r="AC59" i="213" s="1"/>
  <c r="AC54" i="213"/>
  <c r="AB52" i="213"/>
  <c r="AB53" i="213" s="1"/>
  <c r="AB55" i="213" s="1"/>
  <c r="AB57" i="213" s="1"/>
  <c r="AB58" i="213" s="1"/>
  <c r="AA52" i="213"/>
  <c r="AA53" i="213" s="1"/>
  <c r="AA55" i="213" s="1"/>
  <c r="AA57" i="213" s="1"/>
  <c r="AA58" i="213" s="1"/>
  <c r="Y52" i="213"/>
  <c r="Y53" i="213" s="1"/>
  <c r="Y55" i="213" s="1"/>
  <c r="Y57" i="213" s="1"/>
  <c r="Y58" i="213" s="1"/>
  <c r="V52" i="213"/>
  <c r="V53" i="213" s="1"/>
  <c r="V55" i="213" s="1"/>
  <c r="V57" i="213" s="1"/>
  <c r="V58" i="213" s="1"/>
  <c r="U52" i="213"/>
  <c r="U53" i="213" s="1"/>
  <c r="U55" i="213" s="1"/>
  <c r="U57" i="213" s="1"/>
  <c r="U58" i="213" s="1"/>
  <c r="S52" i="213"/>
  <c r="S53" i="213" s="1"/>
  <c r="S55" i="213" s="1"/>
  <c r="S57" i="213" s="1"/>
  <c r="S58" i="213" s="1"/>
  <c r="P52" i="213"/>
  <c r="P53" i="213" s="1"/>
  <c r="P55" i="213" s="1"/>
  <c r="P57" i="213" s="1"/>
  <c r="P58" i="213" s="1"/>
  <c r="O52" i="213"/>
  <c r="O53" i="213" s="1"/>
  <c r="O55" i="213" s="1"/>
  <c r="O57" i="213" s="1"/>
  <c r="O58" i="213" s="1"/>
  <c r="M52" i="213"/>
  <c r="M53" i="213" s="1"/>
  <c r="M55" i="213" s="1"/>
  <c r="M57" i="213" s="1"/>
  <c r="M58" i="213" s="1"/>
  <c r="J52" i="213"/>
  <c r="J53" i="213" s="1"/>
  <c r="J55" i="213" s="1"/>
  <c r="J57" i="213" s="1"/>
  <c r="J58" i="213" s="1"/>
  <c r="I52" i="213"/>
  <c r="I53" i="213" s="1"/>
  <c r="I55" i="213" s="1"/>
  <c r="I57" i="213" s="1"/>
  <c r="I58" i="213" s="1"/>
  <c r="G52" i="213"/>
  <c r="G53" i="213" s="1"/>
  <c r="G55" i="213" s="1"/>
  <c r="G57" i="213" s="1"/>
  <c r="G58" i="213" s="1"/>
  <c r="AB51" i="213"/>
  <c r="AA51" i="213"/>
  <c r="Z51" i="213"/>
  <c r="Y51" i="213"/>
  <c r="X51" i="213"/>
  <c r="W51" i="213"/>
  <c r="V51" i="213"/>
  <c r="U51" i="213"/>
  <c r="T51" i="213"/>
  <c r="S51" i="213"/>
  <c r="R51" i="213"/>
  <c r="Q51" i="213"/>
  <c r="P51" i="213"/>
  <c r="O51" i="213"/>
  <c r="N51" i="213"/>
  <c r="M51" i="213"/>
  <c r="L51" i="213"/>
  <c r="K51" i="213"/>
  <c r="J51" i="213"/>
  <c r="I51" i="213"/>
  <c r="H51" i="213"/>
  <c r="G51" i="213"/>
  <c r="F51" i="213"/>
  <c r="E51" i="213"/>
  <c r="AC51" i="213" s="1"/>
  <c r="AB50" i="213"/>
  <c r="AA50" i="213"/>
  <c r="Z50" i="213"/>
  <c r="Z52" i="213" s="1"/>
  <c r="Z53" i="213" s="1"/>
  <c r="Z55" i="213" s="1"/>
  <c r="Z57" i="213" s="1"/>
  <c r="Z58" i="213" s="1"/>
  <c r="Y50" i="213"/>
  <c r="X50" i="213"/>
  <c r="X52" i="213" s="1"/>
  <c r="X53" i="213" s="1"/>
  <c r="X55" i="213" s="1"/>
  <c r="X57" i="213" s="1"/>
  <c r="X58" i="213" s="1"/>
  <c r="W50" i="213"/>
  <c r="W52" i="213" s="1"/>
  <c r="W53" i="213" s="1"/>
  <c r="W55" i="213" s="1"/>
  <c r="W57" i="213" s="1"/>
  <c r="W58" i="213" s="1"/>
  <c r="V50" i="213"/>
  <c r="U50" i="213"/>
  <c r="T50" i="213"/>
  <c r="T52" i="213" s="1"/>
  <c r="T53" i="213" s="1"/>
  <c r="T55" i="213" s="1"/>
  <c r="T57" i="213" s="1"/>
  <c r="T58" i="213" s="1"/>
  <c r="S50" i="213"/>
  <c r="R50" i="213"/>
  <c r="R52" i="213" s="1"/>
  <c r="R53" i="213" s="1"/>
  <c r="R55" i="213" s="1"/>
  <c r="R57" i="213" s="1"/>
  <c r="R58" i="213" s="1"/>
  <c r="Q50" i="213"/>
  <c r="Q52" i="213" s="1"/>
  <c r="Q53" i="213" s="1"/>
  <c r="Q55" i="213" s="1"/>
  <c r="Q57" i="213" s="1"/>
  <c r="Q58" i="213" s="1"/>
  <c r="P50" i="213"/>
  <c r="O50" i="213"/>
  <c r="N50" i="213"/>
  <c r="N52" i="213" s="1"/>
  <c r="N53" i="213" s="1"/>
  <c r="N55" i="213" s="1"/>
  <c r="N57" i="213" s="1"/>
  <c r="N58" i="213" s="1"/>
  <c r="M50" i="213"/>
  <c r="L50" i="213"/>
  <c r="L52" i="213" s="1"/>
  <c r="L53" i="213" s="1"/>
  <c r="L55" i="213" s="1"/>
  <c r="L57" i="213" s="1"/>
  <c r="L58" i="213" s="1"/>
  <c r="K50" i="213"/>
  <c r="K52" i="213" s="1"/>
  <c r="K53" i="213" s="1"/>
  <c r="K55" i="213" s="1"/>
  <c r="K57" i="213" s="1"/>
  <c r="K58" i="213" s="1"/>
  <c r="J50" i="213"/>
  <c r="I50" i="213"/>
  <c r="H50" i="213"/>
  <c r="H52" i="213" s="1"/>
  <c r="H53" i="213" s="1"/>
  <c r="H55" i="213" s="1"/>
  <c r="H57" i="213" s="1"/>
  <c r="H58" i="213" s="1"/>
  <c r="G50" i="213"/>
  <c r="F50" i="213"/>
  <c r="F52" i="213" s="1"/>
  <c r="F53" i="213" s="1"/>
  <c r="F55" i="213" s="1"/>
  <c r="F57" i="213" s="1"/>
  <c r="F58" i="213" s="1"/>
  <c r="E50" i="213"/>
  <c r="E52" i="213" s="1"/>
  <c r="AC49" i="213"/>
  <c r="AC48" i="213"/>
  <c r="AC47" i="213"/>
  <c r="AC46" i="213"/>
  <c r="AC45" i="213"/>
  <c r="AC44" i="213"/>
  <c r="AB43" i="213"/>
  <c r="AA43" i="213"/>
  <c r="Z43" i="213"/>
  <c r="Y43" i="213"/>
  <c r="X43" i="213"/>
  <c r="W43" i="213"/>
  <c r="V43" i="213"/>
  <c r="U43" i="213"/>
  <c r="T43" i="213"/>
  <c r="S43" i="213"/>
  <c r="R43" i="213"/>
  <c r="Q43" i="213"/>
  <c r="P43" i="213"/>
  <c r="O43" i="213"/>
  <c r="N43" i="213"/>
  <c r="M43" i="213"/>
  <c r="L43" i="213"/>
  <c r="K43" i="213"/>
  <c r="J43" i="213"/>
  <c r="I43" i="213"/>
  <c r="H43" i="213"/>
  <c r="G43" i="213"/>
  <c r="F43" i="213"/>
  <c r="E43" i="213"/>
  <c r="AC43" i="213" s="1"/>
  <c r="AC42" i="213"/>
  <c r="AC41" i="213"/>
  <c r="AB40" i="213"/>
  <c r="AA40" i="213"/>
  <c r="Z40" i="213"/>
  <c r="Y40" i="213"/>
  <c r="X40" i="213"/>
  <c r="W40" i="213"/>
  <c r="V40" i="213"/>
  <c r="U40" i="213"/>
  <c r="T40" i="213"/>
  <c r="S40" i="213"/>
  <c r="R40" i="213"/>
  <c r="Q40" i="213"/>
  <c r="P40" i="213"/>
  <c r="O40" i="213"/>
  <c r="N40" i="213"/>
  <c r="M40" i="213"/>
  <c r="L40" i="213"/>
  <c r="K40" i="213"/>
  <c r="J40" i="213"/>
  <c r="I40" i="213"/>
  <c r="H40" i="213"/>
  <c r="G40" i="213"/>
  <c r="F40" i="213"/>
  <c r="E40" i="213"/>
  <c r="AC40" i="213" s="1"/>
  <c r="AC39" i="213"/>
  <c r="AC38" i="213"/>
  <c r="AC37" i="213"/>
  <c r="AC36" i="213"/>
  <c r="AB31" i="213"/>
  <c r="AA31" i="213"/>
  <c r="Z31" i="213"/>
  <c r="Y31" i="213"/>
  <c r="X31" i="213"/>
  <c r="W31" i="213"/>
  <c r="V31" i="213"/>
  <c r="U31" i="213"/>
  <c r="T31" i="213"/>
  <c r="S31" i="213"/>
  <c r="R31" i="213"/>
  <c r="Q31" i="213"/>
  <c r="P31" i="213"/>
  <c r="O31" i="213"/>
  <c r="N31" i="213"/>
  <c r="M31" i="213"/>
  <c r="L31" i="213"/>
  <c r="K31" i="213"/>
  <c r="J31" i="213"/>
  <c r="I31" i="213"/>
  <c r="H31" i="213"/>
  <c r="G31" i="213"/>
  <c r="F31" i="213"/>
  <c r="E31" i="213"/>
  <c r="AC31" i="213" s="1"/>
  <c r="AB30" i="213"/>
  <c r="AA30" i="213"/>
  <c r="Z30" i="213"/>
  <c r="Y30" i="213"/>
  <c r="X30" i="213"/>
  <c r="W30" i="213"/>
  <c r="V30" i="213"/>
  <c r="U30" i="213"/>
  <c r="T30" i="213"/>
  <c r="S30" i="213"/>
  <c r="R30" i="213"/>
  <c r="Q30" i="213"/>
  <c r="P30" i="213"/>
  <c r="O30" i="213"/>
  <c r="N30" i="213"/>
  <c r="M30" i="213"/>
  <c r="L30" i="213"/>
  <c r="K30" i="213"/>
  <c r="J30" i="213"/>
  <c r="I30" i="213"/>
  <c r="H30" i="213"/>
  <c r="G30" i="213"/>
  <c r="F30" i="213"/>
  <c r="E30" i="213"/>
  <c r="AC30" i="213" s="1"/>
  <c r="AC25" i="213"/>
  <c r="AA23" i="213"/>
  <c r="AA24" i="213" s="1"/>
  <c r="AA26" i="213" s="1"/>
  <c r="AA28" i="213" s="1"/>
  <c r="AA29" i="213" s="1"/>
  <c r="X23" i="213"/>
  <c r="X24" i="213" s="1"/>
  <c r="X26" i="213" s="1"/>
  <c r="X28" i="213" s="1"/>
  <c r="X29" i="213" s="1"/>
  <c r="W23" i="213"/>
  <c r="W24" i="213" s="1"/>
  <c r="W26" i="213" s="1"/>
  <c r="W28" i="213" s="1"/>
  <c r="W29" i="213" s="1"/>
  <c r="U23" i="213"/>
  <c r="U24" i="213" s="1"/>
  <c r="U26" i="213" s="1"/>
  <c r="U28" i="213" s="1"/>
  <c r="U29" i="213" s="1"/>
  <c r="R23" i="213"/>
  <c r="R24" i="213" s="1"/>
  <c r="R26" i="213" s="1"/>
  <c r="R28" i="213" s="1"/>
  <c r="R29" i="213" s="1"/>
  <c r="Q23" i="213"/>
  <c r="Q24" i="213" s="1"/>
  <c r="Q26" i="213" s="1"/>
  <c r="Q28" i="213" s="1"/>
  <c r="Q29" i="213" s="1"/>
  <c r="O23" i="213"/>
  <c r="O24" i="213" s="1"/>
  <c r="O26" i="213" s="1"/>
  <c r="O28" i="213" s="1"/>
  <c r="O29" i="213" s="1"/>
  <c r="L23" i="213"/>
  <c r="L24" i="213" s="1"/>
  <c r="L26" i="213" s="1"/>
  <c r="L28" i="213" s="1"/>
  <c r="L29" i="213" s="1"/>
  <c r="K23" i="213"/>
  <c r="K24" i="213" s="1"/>
  <c r="K26" i="213" s="1"/>
  <c r="K28" i="213" s="1"/>
  <c r="K29" i="213" s="1"/>
  <c r="I23" i="213"/>
  <c r="I24" i="213" s="1"/>
  <c r="I26" i="213" s="1"/>
  <c r="I28" i="213" s="1"/>
  <c r="I29" i="213" s="1"/>
  <c r="F23" i="213"/>
  <c r="F24" i="213" s="1"/>
  <c r="F26" i="213" s="1"/>
  <c r="F28" i="213" s="1"/>
  <c r="F29" i="213" s="1"/>
  <c r="E23" i="213"/>
  <c r="AB22" i="213"/>
  <c r="AA22" i="213"/>
  <c r="Z22" i="213"/>
  <c r="Y22" i="213"/>
  <c r="X22" i="213"/>
  <c r="W22" i="213"/>
  <c r="V22" i="213"/>
  <c r="U22" i="213"/>
  <c r="T22" i="213"/>
  <c r="S22" i="213"/>
  <c r="R22" i="213"/>
  <c r="Q22" i="213"/>
  <c r="P22" i="213"/>
  <c r="O22" i="213"/>
  <c r="N22" i="213"/>
  <c r="M22" i="213"/>
  <c r="L22" i="213"/>
  <c r="K22" i="213"/>
  <c r="J22" i="213"/>
  <c r="I22" i="213"/>
  <c r="H22" i="213"/>
  <c r="G22" i="213"/>
  <c r="F22" i="213"/>
  <c r="E22" i="213"/>
  <c r="AC22" i="213" s="1"/>
  <c r="AB21" i="213"/>
  <c r="AB23" i="213" s="1"/>
  <c r="AB24" i="213" s="1"/>
  <c r="AB26" i="213" s="1"/>
  <c r="AB28" i="213" s="1"/>
  <c r="AB29" i="213" s="1"/>
  <c r="AA21" i="213"/>
  <c r="Z21" i="213"/>
  <c r="Z23" i="213" s="1"/>
  <c r="Z24" i="213" s="1"/>
  <c r="Z26" i="213" s="1"/>
  <c r="Z28" i="213" s="1"/>
  <c r="Z29" i="213" s="1"/>
  <c r="Y21" i="213"/>
  <c r="Y23" i="213" s="1"/>
  <c r="Y24" i="213" s="1"/>
  <c r="Y26" i="213" s="1"/>
  <c r="Y28" i="213" s="1"/>
  <c r="Y29" i="213" s="1"/>
  <c r="X21" i="213"/>
  <c r="W21" i="213"/>
  <c r="V21" i="213"/>
  <c r="V23" i="213" s="1"/>
  <c r="V24" i="213" s="1"/>
  <c r="V26" i="213" s="1"/>
  <c r="V28" i="213" s="1"/>
  <c r="V29" i="213" s="1"/>
  <c r="U21" i="213"/>
  <c r="T21" i="213"/>
  <c r="T23" i="213" s="1"/>
  <c r="T24" i="213" s="1"/>
  <c r="T26" i="213" s="1"/>
  <c r="T28" i="213" s="1"/>
  <c r="T29" i="213" s="1"/>
  <c r="S21" i="213"/>
  <c r="S23" i="213" s="1"/>
  <c r="S24" i="213" s="1"/>
  <c r="S26" i="213" s="1"/>
  <c r="S28" i="213" s="1"/>
  <c r="S29" i="213" s="1"/>
  <c r="R21" i="213"/>
  <c r="Q21" i="213"/>
  <c r="P21" i="213"/>
  <c r="P23" i="213" s="1"/>
  <c r="P24" i="213" s="1"/>
  <c r="P26" i="213" s="1"/>
  <c r="P28" i="213" s="1"/>
  <c r="P29" i="213" s="1"/>
  <c r="O21" i="213"/>
  <c r="N21" i="213"/>
  <c r="N23" i="213" s="1"/>
  <c r="N24" i="213" s="1"/>
  <c r="N26" i="213" s="1"/>
  <c r="N28" i="213" s="1"/>
  <c r="N29" i="213" s="1"/>
  <c r="M21" i="213"/>
  <c r="M23" i="213" s="1"/>
  <c r="M24" i="213" s="1"/>
  <c r="M26" i="213" s="1"/>
  <c r="M28" i="213" s="1"/>
  <c r="M29" i="213" s="1"/>
  <c r="L21" i="213"/>
  <c r="K21" i="213"/>
  <c r="J21" i="213"/>
  <c r="J23" i="213" s="1"/>
  <c r="J24" i="213" s="1"/>
  <c r="J26" i="213" s="1"/>
  <c r="J28" i="213" s="1"/>
  <c r="J29" i="213" s="1"/>
  <c r="I21" i="213"/>
  <c r="H21" i="213"/>
  <c r="H23" i="213" s="1"/>
  <c r="H24" i="213" s="1"/>
  <c r="H26" i="213" s="1"/>
  <c r="H28" i="213" s="1"/>
  <c r="H29" i="213" s="1"/>
  <c r="G21" i="213"/>
  <c r="G23" i="213" s="1"/>
  <c r="G24" i="213" s="1"/>
  <c r="G26" i="213" s="1"/>
  <c r="G28" i="213" s="1"/>
  <c r="G29" i="213" s="1"/>
  <c r="F21" i="213"/>
  <c r="E21" i="213"/>
  <c r="AC21" i="213" s="1"/>
  <c r="AC20" i="213"/>
  <c r="AC19" i="213"/>
  <c r="AC18" i="213"/>
  <c r="AC17" i="213"/>
  <c r="AC16" i="213"/>
  <c r="AC15" i="213"/>
  <c r="AB14" i="213"/>
  <c r="AA14" i="213"/>
  <c r="Z14" i="213"/>
  <c r="Y14" i="213"/>
  <c r="X14" i="213"/>
  <c r="W14" i="213"/>
  <c r="V14" i="213"/>
  <c r="U14" i="213"/>
  <c r="T14" i="213"/>
  <c r="S14" i="213"/>
  <c r="R14" i="213"/>
  <c r="Q14" i="213"/>
  <c r="P14" i="213"/>
  <c r="O14" i="213"/>
  <c r="N14" i="213"/>
  <c r="M14" i="213"/>
  <c r="L14" i="213"/>
  <c r="K14" i="213"/>
  <c r="J14" i="213"/>
  <c r="I14" i="213"/>
  <c r="H14" i="213"/>
  <c r="G14" i="213"/>
  <c r="F14" i="213"/>
  <c r="E14" i="213"/>
  <c r="AC14" i="213" s="1"/>
  <c r="AC13" i="213"/>
  <c r="AC12" i="213"/>
  <c r="AB11" i="213"/>
  <c r="AA11" i="213"/>
  <c r="Z11" i="213"/>
  <c r="Y11" i="213"/>
  <c r="X11" i="213"/>
  <c r="W11" i="213"/>
  <c r="V11" i="213"/>
  <c r="U11" i="213"/>
  <c r="T11" i="213"/>
  <c r="S11" i="213"/>
  <c r="R11" i="213"/>
  <c r="Q11" i="213"/>
  <c r="P11" i="213"/>
  <c r="O11" i="213"/>
  <c r="N11" i="213"/>
  <c r="M11" i="213"/>
  <c r="L11" i="213"/>
  <c r="K11" i="213"/>
  <c r="J11" i="213"/>
  <c r="I11" i="213"/>
  <c r="H11" i="213"/>
  <c r="G11" i="213"/>
  <c r="F11" i="213"/>
  <c r="E11" i="213"/>
  <c r="AC11" i="213" s="1"/>
  <c r="AC10" i="213"/>
  <c r="AC9" i="213"/>
  <c r="AC8" i="213"/>
  <c r="AC7" i="213"/>
  <c r="AB176" i="210"/>
  <c r="AA176" i="210"/>
  <c r="Z176" i="210"/>
  <c r="Y176" i="210"/>
  <c r="X176" i="210"/>
  <c r="W176" i="210"/>
  <c r="V176" i="210"/>
  <c r="U176" i="210"/>
  <c r="T176" i="210"/>
  <c r="S176" i="210"/>
  <c r="R176" i="210"/>
  <c r="Q176" i="210"/>
  <c r="P176" i="210"/>
  <c r="O176" i="210"/>
  <c r="N176" i="210"/>
  <c r="M176" i="210"/>
  <c r="L176" i="210"/>
  <c r="K176" i="210"/>
  <c r="J176" i="210"/>
  <c r="I176" i="210"/>
  <c r="H176" i="210"/>
  <c r="G176" i="210"/>
  <c r="F176" i="210"/>
  <c r="E176" i="210"/>
  <c r="AB175" i="210"/>
  <c r="AA175" i="210"/>
  <c r="Z175" i="210"/>
  <c r="Y175" i="210"/>
  <c r="X175" i="210"/>
  <c r="W175" i="210"/>
  <c r="V175" i="210"/>
  <c r="U175" i="210"/>
  <c r="T175" i="210"/>
  <c r="S175" i="210"/>
  <c r="R175" i="210"/>
  <c r="Q175" i="210"/>
  <c r="P175" i="210"/>
  <c r="O175" i="210"/>
  <c r="N175" i="210"/>
  <c r="M175" i="210"/>
  <c r="L175" i="210"/>
  <c r="K175" i="210"/>
  <c r="J175" i="210"/>
  <c r="I175" i="210"/>
  <c r="H175" i="210"/>
  <c r="G175" i="210"/>
  <c r="F175" i="210"/>
  <c r="E175" i="210"/>
  <c r="AB167" i="210"/>
  <c r="AA167" i="210"/>
  <c r="Z167" i="210"/>
  <c r="Y167" i="210"/>
  <c r="X167" i="210"/>
  <c r="W167" i="210"/>
  <c r="V167" i="210"/>
  <c r="U167" i="210"/>
  <c r="T167" i="210"/>
  <c r="S167" i="210"/>
  <c r="R167" i="210"/>
  <c r="Q167" i="210"/>
  <c r="P167" i="210"/>
  <c r="O167" i="210"/>
  <c r="N167" i="210"/>
  <c r="M167" i="210"/>
  <c r="L167" i="210"/>
  <c r="K167" i="210"/>
  <c r="J167" i="210"/>
  <c r="I167" i="210"/>
  <c r="H167" i="210"/>
  <c r="G167" i="210"/>
  <c r="F167" i="210"/>
  <c r="E167" i="210"/>
  <c r="AB166" i="210"/>
  <c r="AB168" i="210" s="1"/>
  <c r="AB169" i="210" s="1"/>
  <c r="AB171" i="210" s="1"/>
  <c r="AB173" i="210" s="1"/>
  <c r="AB174" i="210" s="1"/>
  <c r="AA166" i="210"/>
  <c r="AA168" i="210" s="1"/>
  <c r="AA169" i="210" s="1"/>
  <c r="AA171" i="210" s="1"/>
  <c r="AA173" i="210" s="1"/>
  <c r="AA174" i="210" s="1"/>
  <c r="Z166" i="210"/>
  <c r="Z168" i="210" s="1"/>
  <c r="Z169" i="210" s="1"/>
  <c r="Z171" i="210" s="1"/>
  <c r="Z173" i="210" s="1"/>
  <c r="Z174" i="210" s="1"/>
  <c r="Y166" i="210"/>
  <c r="Y168" i="210" s="1"/>
  <c r="Y169" i="210" s="1"/>
  <c r="Y171" i="210" s="1"/>
  <c r="Y173" i="210" s="1"/>
  <c r="Y174" i="210" s="1"/>
  <c r="X166" i="210"/>
  <c r="X168" i="210" s="1"/>
  <c r="X169" i="210" s="1"/>
  <c r="X171" i="210" s="1"/>
  <c r="X173" i="210" s="1"/>
  <c r="X174" i="210" s="1"/>
  <c r="W166" i="210"/>
  <c r="W168" i="210" s="1"/>
  <c r="W169" i="210" s="1"/>
  <c r="W171" i="210" s="1"/>
  <c r="W173" i="210" s="1"/>
  <c r="W174" i="210" s="1"/>
  <c r="V166" i="210"/>
  <c r="V168" i="210" s="1"/>
  <c r="V169" i="210" s="1"/>
  <c r="V171" i="210" s="1"/>
  <c r="V173" i="210" s="1"/>
  <c r="V174" i="210" s="1"/>
  <c r="U166" i="210"/>
  <c r="U168" i="210" s="1"/>
  <c r="U169" i="210" s="1"/>
  <c r="U171" i="210" s="1"/>
  <c r="U173" i="210" s="1"/>
  <c r="U174" i="210" s="1"/>
  <c r="T166" i="210"/>
  <c r="T168" i="210" s="1"/>
  <c r="T169" i="210" s="1"/>
  <c r="T171" i="210" s="1"/>
  <c r="T173" i="210" s="1"/>
  <c r="T174" i="210" s="1"/>
  <c r="S166" i="210"/>
  <c r="S168" i="210" s="1"/>
  <c r="S169" i="210" s="1"/>
  <c r="S171" i="210" s="1"/>
  <c r="S173" i="210" s="1"/>
  <c r="S174" i="210" s="1"/>
  <c r="R166" i="210"/>
  <c r="R168" i="210" s="1"/>
  <c r="R169" i="210" s="1"/>
  <c r="R171" i="210" s="1"/>
  <c r="R173" i="210" s="1"/>
  <c r="R174" i="210" s="1"/>
  <c r="Q166" i="210"/>
  <c r="Q168" i="210" s="1"/>
  <c r="Q169" i="210" s="1"/>
  <c r="Q171" i="210" s="1"/>
  <c r="Q173" i="210" s="1"/>
  <c r="Q174" i="210" s="1"/>
  <c r="P166" i="210"/>
  <c r="P168" i="210" s="1"/>
  <c r="P169" i="210" s="1"/>
  <c r="P171" i="210" s="1"/>
  <c r="P173" i="210" s="1"/>
  <c r="P174" i="210" s="1"/>
  <c r="O166" i="210"/>
  <c r="O168" i="210" s="1"/>
  <c r="O169" i="210" s="1"/>
  <c r="O171" i="210" s="1"/>
  <c r="O173" i="210" s="1"/>
  <c r="O174" i="210" s="1"/>
  <c r="N166" i="210"/>
  <c r="N168" i="210" s="1"/>
  <c r="N169" i="210" s="1"/>
  <c r="N171" i="210" s="1"/>
  <c r="N173" i="210" s="1"/>
  <c r="N174" i="210" s="1"/>
  <c r="M166" i="210"/>
  <c r="M168" i="210" s="1"/>
  <c r="M169" i="210" s="1"/>
  <c r="M171" i="210" s="1"/>
  <c r="M173" i="210" s="1"/>
  <c r="M174" i="210" s="1"/>
  <c r="L166" i="210"/>
  <c r="L168" i="210" s="1"/>
  <c r="L169" i="210" s="1"/>
  <c r="L171" i="210" s="1"/>
  <c r="L173" i="210" s="1"/>
  <c r="L174" i="210" s="1"/>
  <c r="K166" i="210"/>
  <c r="K168" i="210" s="1"/>
  <c r="K169" i="210" s="1"/>
  <c r="K171" i="210" s="1"/>
  <c r="K173" i="210" s="1"/>
  <c r="K174" i="210" s="1"/>
  <c r="J166" i="210"/>
  <c r="J168" i="210" s="1"/>
  <c r="J169" i="210" s="1"/>
  <c r="J171" i="210" s="1"/>
  <c r="J173" i="210" s="1"/>
  <c r="J174" i="210" s="1"/>
  <c r="I166" i="210"/>
  <c r="I168" i="210" s="1"/>
  <c r="I169" i="210" s="1"/>
  <c r="I171" i="210" s="1"/>
  <c r="I173" i="210" s="1"/>
  <c r="I174" i="210" s="1"/>
  <c r="H166" i="210"/>
  <c r="H168" i="210" s="1"/>
  <c r="H169" i="210" s="1"/>
  <c r="H171" i="210" s="1"/>
  <c r="H173" i="210" s="1"/>
  <c r="H174" i="210" s="1"/>
  <c r="G166" i="210"/>
  <c r="G168" i="210" s="1"/>
  <c r="G169" i="210" s="1"/>
  <c r="G171" i="210" s="1"/>
  <c r="G173" i="210" s="1"/>
  <c r="G174" i="210" s="1"/>
  <c r="F166" i="210"/>
  <c r="F168" i="210" s="1"/>
  <c r="F169" i="210" s="1"/>
  <c r="F171" i="210" s="1"/>
  <c r="F173" i="210" s="1"/>
  <c r="F174" i="210" s="1"/>
  <c r="E166" i="210"/>
  <c r="E168" i="210" s="1"/>
  <c r="E169" i="210" s="1"/>
  <c r="E171" i="210" s="1"/>
  <c r="AB159" i="210"/>
  <c r="AA159" i="210"/>
  <c r="Z159" i="210"/>
  <c r="Y159" i="210"/>
  <c r="X159" i="210"/>
  <c r="W159" i="210"/>
  <c r="V159" i="210"/>
  <c r="U159" i="210"/>
  <c r="T159" i="210"/>
  <c r="S159" i="210"/>
  <c r="R159" i="210"/>
  <c r="Q159" i="210"/>
  <c r="P159" i="210"/>
  <c r="O159" i="210"/>
  <c r="N159" i="210"/>
  <c r="M159" i="210"/>
  <c r="L159" i="210"/>
  <c r="K159" i="210"/>
  <c r="J159" i="210"/>
  <c r="I159" i="210"/>
  <c r="H159" i="210"/>
  <c r="G159" i="210"/>
  <c r="F159" i="210"/>
  <c r="E159" i="210"/>
  <c r="AB156" i="210"/>
  <c r="AA156" i="210"/>
  <c r="Z156" i="210"/>
  <c r="Y156" i="210"/>
  <c r="X156" i="210"/>
  <c r="W156" i="210"/>
  <c r="V156" i="210"/>
  <c r="U156" i="210"/>
  <c r="T156" i="210"/>
  <c r="S156" i="210"/>
  <c r="R156" i="210"/>
  <c r="Q156" i="210"/>
  <c r="P156" i="210"/>
  <c r="O156" i="210"/>
  <c r="N156" i="210"/>
  <c r="M156" i="210"/>
  <c r="L156" i="210"/>
  <c r="K156" i="210"/>
  <c r="J156" i="210"/>
  <c r="I156" i="210"/>
  <c r="H156" i="210"/>
  <c r="G156" i="210"/>
  <c r="F156" i="210"/>
  <c r="E156" i="210"/>
  <c r="AB147" i="210"/>
  <c r="AA147" i="210"/>
  <c r="Z147" i="210"/>
  <c r="Y147" i="210"/>
  <c r="X147" i="210"/>
  <c r="W147" i="210"/>
  <c r="V147" i="210"/>
  <c r="U147" i="210"/>
  <c r="T147" i="210"/>
  <c r="S147" i="210"/>
  <c r="R147" i="210"/>
  <c r="Q147" i="210"/>
  <c r="P147" i="210"/>
  <c r="O147" i="210"/>
  <c r="N147" i="210"/>
  <c r="M147" i="210"/>
  <c r="L147" i="210"/>
  <c r="K147" i="210"/>
  <c r="J147" i="210"/>
  <c r="I147" i="210"/>
  <c r="H147" i="210"/>
  <c r="G147" i="210"/>
  <c r="F147" i="210"/>
  <c r="E147" i="210"/>
  <c r="AB146" i="210"/>
  <c r="AA146" i="210"/>
  <c r="Z146" i="210"/>
  <c r="Y146" i="210"/>
  <c r="X146" i="210"/>
  <c r="W146" i="210"/>
  <c r="V146" i="210"/>
  <c r="U146" i="210"/>
  <c r="T146" i="210"/>
  <c r="S146" i="210"/>
  <c r="R146" i="210"/>
  <c r="Q146" i="210"/>
  <c r="P146" i="210"/>
  <c r="O146" i="210"/>
  <c r="N146" i="210"/>
  <c r="M146" i="210"/>
  <c r="L146" i="210"/>
  <c r="K146" i="210"/>
  <c r="J146" i="210"/>
  <c r="I146" i="210"/>
  <c r="H146" i="210"/>
  <c r="G146" i="210"/>
  <c r="F146" i="210"/>
  <c r="E146" i="210"/>
  <c r="AB139" i="210"/>
  <c r="AB140" i="210" s="1"/>
  <c r="AB142" i="210" s="1"/>
  <c r="AB144" i="210" s="1"/>
  <c r="AB145" i="210" s="1"/>
  <c r="AA139" i="210"/>
  <c r="AA140" i="210" s="1"/>
  <c r="AA142" i="210" s="1"/>
  <c r="AA144" i="210" s="1"/>
  <c r="AA145" i="210" s="1"/>
  <c r="Z139" i="210"/>
  <c r="Z140" i="210" s="1"/>
  <c r="Z142" i="210" s="1"/>
  <c r="Z144" i="210" s="1"/>
  <c r="Z145" i="210" s="1"/>
  <c r="Y139" i="210"/>
  <c r="Y140" i="210" s="1"/>
  <c r="Y142" i="210" s="1"/>
  <c r="Y144" i="210" s="1"/>
  <c r="Y145" i="210" s="1"/>
  <c r="X139" i="210"/>
  <c r="X140" i="210" s="1"/>
  <c r="X142" i="210" s="1"/>
  <c r="X144" i="210" s="1"/>
  <c r="X145" i="210" s="1"/>
  <c r="W139" i="210"/>
  <c r="W140" i="210" s="1"/>
  <c r="W142" i="210" s="1"/>
  <c r="W144" i="210" s="1"/>
  <c r="W145" i="210" s="1"/>
  <c r="V139" i="210"/>
  <c r="V140" i="210" s="1"/>
  <c r="V142" i="210" s="1"/>
  <c r="V144" i="210" s="1"/>
  <c r="V145" i="210" s="1"/>
  <c r="U139" i="210"/>
  <c r="U140" i="210" s="1"/>
  <c r="U142" i="210" s="1"/>
  <c r="U144" i="210" s="1"/>
  <c r="U145" i="210" s="1"/>
  <c r="T139" i="210"/>
  <c r="T140" i="210" s="1"/>
  <c r="T142" i="210" s="1"/>
  <c r="T144" i="210" s="1"/>
  <c r="T145" i="210" s="1"/>
  <c r="S139" i="210"/>
  <c r="S140" i="210" s="1"/>
  <c r="S142" i="210" s="1"/>
  <c r="S144" i="210" s="1"/>
  <c r="S145" i="210" s="1"/>
  <c r="R139" i="210"/>
  <c r="R140" i="210" s="1"/>
  <c r="R142" i="210" s="1"/>
  <c r="R144" i="210" s="1"/>
  <c r="R145" i="210" s="1"/>
  <c r="Q139" i="210"/>
  <c r="Q140" i="210" s="1"/>
  <c r="Q142" i="210" s="1"/>
  <c r="Q144" i="210" s="1"/>
  <c r="Q145" i="210" s="1"/>
  <c r="P139" i="210"/>
  <c r="P140" i="210" s="1"/>
  <c r="P142" i="210" s="1"/>
  <c r="P144" i="210" s="1"/>
  <c r="P145" i="210" s="1"/>
  <c r="O139" i="210"/>
  <c r="O140" i="210" s="1"/>
  <c r="O142" i="210" s="1"/>
  <c r="O144" i="210" s="1"/>
  <c r="O145" i="210" s="1"/>
  <c r="N139" i="210"/>
  <c r="N140" i="210" s="1"/>
  <c r="N142" i="210" s="1"/>
  <c r="N144" i="210" s="1"/>
  <c r="N145" i="210" s="1"/>
  <c r="M139" i="210"/>
  <c r="M140" i="210" s="1"/>
  <c r="M142" i="210" s="1"/>
  <c r="M144" i="210" s="1"/>
  <c r="M145" i="210" s="1"/>
  <c r="L139" i="210"/>
  <c r="L140" i="210" s="1"/>
  <c r="L142" i="210" s="1"/>
  <c r="L144" i="210" s="1"/>
  <c r="L145" i="210" s="1"/>
  <c r="K139" i="210"/>
  <c r="K140" i="210" s="1"/>
  <c r="K142" i="210" s="1"/>
  <c r="K144" i="210" s="1"/>
  <c r="K145" i="210" s="1"/>
  <c r="J139" i="210"/>
  <c r="J140" i="210" s="1"/>
  <c r="J142" i="210" s="1"/>
  <c r="J144" i="210" s="1"/>
  <c r="J145" i="210" s="1"/>
  <c r="I139" i="210"/>
  <c r="I140" i="210" s="1"/>
  <c r="I142" i="210" s="1"/>
  <c r="I144" i="210" s="1"/>
  <c r="I145" i="210" s="1"/>
  <c r="H139" i="210"/>
  <c r="H140" i="210" s="1"/>
  <c r="H142" i="210" s="1"/>
  <c r="H144" i="210" s="1"/>
  <c r="H145" i="210" s="1"/>
  <c r="G139" i="210"/>
  <c r="G140" i="210" s="1"/>
  <c r="G142" i="210" s="1"/>
  <c r="G144" i="210" s="1"/>
  <c r="G145" i="210" s="1"/>
  <c r="F139" i="210"/>
  <c r="F140" i="210" s="1"/>
  <c r="F142" i="210" s="1"/>
  <c r="F144" i="210" s="1"/>
  <c r="F145" i="210" s="1"/>
  <c r="E139" i="210"/>
  <c r="E140" i="210" s="1"/>
  <c r="E142" i="210" s="1"/>
  <c r="AB138" i="210"/>
  <c r="AA138" i="210"/>
  <c r="Z138" i="210"/>
  <c r="Y138" i="210"/>
  <c r="X138" i="210"/>
  <c r="W138" i="210"/>
  <c r="V138" i="210"/>
  <c r="U138" i="210"/>
  <c r="T138" i="210"/>
  <c r="S138" i="210"/>
  <c r="R138" i="210"/>
  <c r="Q138" i="210"/>
  <c r="P138" i="210"/>
  <c r="O138" i="210"/>
  <c r="N138" i="210"/>
  <c r="M138" i="210"/>
  <c r="L138" i="210"/>
  <c r="K138" i="210"/>
  <c r="J138" i="210"/>
  <c r="I138" i="210"/>
  <c r="H138" i="210"/>
  <c r="G138" i="210"/>
  <c r="F138" i="210"/>
  <c r="E138" i="210"/>
  <c r="AB137" i="210"/>
  <c r="AA137" i="210"/>
  <c r="Z137" i="210"/>
  <c r="Y137" i="210"/>
  <c r="X137" i="210"/>
  <c r="W137" i="210"/>
  <c r="V137" i="210"/>
  <c r="U137" i="210"/>
  <c r="T137" i="210"/>
  <c r="S137" i="210"/>
  <c r="R137" i="210"/>
  <c r="Q137" i="210"/>
  <c r="P137" i="210"/>
  <c r="O137" i="210"/>
  <c r="N137" i="210"/>
  <c r="M137" i="210"/>
  <c r="L137" i="210"/>
  <c r="K137" i="210"/>
  <c r="J137" i="210"/>
  <c r="I137" i="210"/>
  <c r="H137" i="210"/>
  <c r="G137" i="210"/>
  <c r="F137" i="210"/>
  <c r="E137" i="210"/>
  <c r="AB130" i="210"/>
  <c r="AA130" i="210"/>
  <c r="Z130" i="210"/>
  <c r="Y130" i="210"/>
  <c r="X130" i="210"/>
  <c r="W130" i="210"/>
  <c r="V130" i="210"/>
  <c r="U130" i="210"/>
  <c r="T130" i="210"/>
  <c r="S130" i="210"/>
  <c r="R130" i="210"/>
  <c r="Q130" i="210"/>
  <c r="P130" i="210"/>
  <c r="O130" i="210"/>
  <c r="N130" i="210"/>
  <c r="M130" i="210"/>
  <c r="L130" i="210"/>
  <c r="K130" i="210"/>
  <c r="J130" i="210"/>
  <c r="I130" i="210"/>
  <c r="H130" i="210"/>
  <c r="G130" i="210"/>
  <c r="F130" i="210"/>
  <c r="E130" i="210"/>
  <c r="AB127" i="210"/>
  <c r="AA127" i="210"/>
  <c r="Z127" i="210"/>
  <c r="Y127" i="210"/>
  <c r="X127" i="210"/>
  <c r="W127" i="210"/>
  <c r="V127" i="210"/>
  <c r="U127" i="210"/>
  <c r="T127" i="210"/>
  <c r="S127" i="210"/>
  <c r="R127" i="210"/>
  <c r="Q127" i="210"/>
  <c r="P127" i="210"/>
  <c r="O127" i="210"/>
  <c r="N127" i="210"/>
  <c r="M127" i="210"/>
  <c r="L127" i="210"/>
  <c r="K127" i="210"/>
  <c r="J127" i="210"/>
  <c r="I127" i="210"/>
  <c r="H127" i="210"/>
  <c r="G127" i="210"/>
  <c r="F127" i="210"/>
  <c r="E127" i="210"/>
  <c r="AB60" i="210"/>
  <c r="AA60" i="210"/>
  <c r="Z60" i="210"/>
  <c r="Y60" i="210"/>
  <c r="X60" i="210"/>
  <c r="W60" i="210"/>
  <c r="V60" i="210"/>
  <c r="U60" i="210"/>
  <c r="T60" i="210"/>
  <c r="S60" i="210"/>
  <c r="R60" i="210"/>
  <c r="Q60" i="210"/>
  <c r="P60" i="210"/>
  <c r="O60" i="210"/>
  <c r="N60" i="210"/>
  <c r="M60" i="210"/>
  <c r="L60" i="210"/>
  <c r="K60" i="210"/>
  <c r="J60" i="210"/>
  <c r="I60" i="210"/>
  <c r="H60" i="210"/>
  <c r="G60" i="210"/>
  <c r="F60" i="210"/>
  <c r="E60" i="210"/>
  <c r="AB59" i="210"/>
  <c r="AA59" i="210"/>
  <c r="Z59" i="210"/>
  <c r="Y59" i="210"/>
  <c r="X59" i="210"/>
  <c r="W59" i="210"/>
  <c r="V59" i="210"/>
  <c r="U59" i="210"/>
  <c r="T59" i="210"/>
  <c r="S59" i="210"/>
  <c r="R59" i="210"/>
  <c r="Q59" i="210"/>
  <c r="P59" i="210"/>
  <c r="O59" i="210"/>
  <c r="N59" i="210"/>
  <c r="M59" i="210"/>
  <c r="L59" i="210"/>
  <c r="K59" i="210"/>
  <c r="J59" i="210"/>
  <c r="I59" i="210"/>
  <c r="H59" i="210"/>
  <c r="G59" i="210"/>
  <c r="F59" i="210"/>
  <c r="E59" i="210"/>
  <c r="AB51" i="210"/>
  <c r="AA51" i="210"/>
  <c r="Z51" i="210"/>
  <c r="Y51" i="210"/>
  <c r="X51" i="210"/>
  <c r="W51" i="210"/>
  <c r="V51" i="210"/>
  <c r="U51" i="210"/>
  <c r="T51" i="210"/>
  <c r="S51" i="210"/>
  <c r="R51" i="210"/>
  <c r="Q51" i="210"/>
  <c r="P51" i="210"/>
  <c r="O51" i="210"/>
  <c r="N51" i="210"/>
  <c r="M51" i="210"/>
  <c r="L51" i="210"/>
  <c r="K51" i="210"/>
  <c r="J51" i="210"/>
  <c r="I51" i="210"/>
  <c r="H51" i="210"/>
  <c r="G51" i="210"/>
  <c r="F51" i="210"/>
  <c r="E51" i="210"/>
  <c r="AB50" i="210"/>
  <c r="AB52" i="210" s="1"/>
  <c r="AB53" i="210" s="1"/>
  <c r="AB55" i="210" s="1"/>
  <c r="AB57" i="210" s="1"/>
  <c r="AB58" i="210" s="1"/>
  <c r="AA50" i="210"/>
  <c r="AA52" i="210" s="1"/>
  <c r="AA53" i="210" s="1"/>
  <c r="AA55" i="210" s="1"/>
  <c r="AA57" i="210" s="1"/>
  <c r="AA58" i="210" s="1"/>
  <c r="Z50" i="210"/>
  <c r="Z52" i="210" s="1"/>
  <c r="Z53" i="210" s="1"/>
  <c r="Z55" i="210" s="1"/>
  <c r="Z57" i="210" s="1"/>
  <c r="Z58" i="210" s="1"/>
  <c r="Y50" i="210"/>
  <c r="Y52" i="210" s="1"/>
  <c r="Y53" i="210" s="1"/>
  <c r="Y55" i="210" s="1"/>
  <c r="Y57" i="210" s="1"/>
  <c r="Y58" i="210" s="1"/>
  <c r="X50" i="210"/>
  <c r="X52" i="210" s="1"/>
  <c r="X53" i="210" s="1"/>
  <c r="X55" i="210" s="1"/>
  <c r="X57" i="210" s="1"/>
  <c r="X58" i="210" s="1"/>
  <c r="W50" i="210"/>
  <c r="W52" i="210" s="1"/>
  <c r="W53" i="210" s="1"/>
  <c r="W55" i="210" s="1"/>
  <c r="W57" i="210" s="1"/>
  <c r="W58" i="210" s="1"/>
  <c r="V50" i="210"/>
  <c r="V52" i="210" s="1"/>
  <c r="V53" i="210" s="1"/>
  <c r="V55" i="210" s="1"/>
  <c r="V57" i="210" s="1"/>
  <c r="V58" i="210" s="1"/>
  <c r="U50" i="210"/>
  <c r="U52" i="210" s="1"/>
  <c r="U53" i="210" s="1"/>
  <c r="U55" i="210" s="1"/>
  <c r="U57" i="210" s="1"/>
  <c r="U58" i="210" s="1"/>
  <c r="T50" i="210"/>
  <c r="T52" i="210" s="1"/>
  <c r="T53" i="210" s="1"/>
  <c r="T55" i="210" s="1"/>
  <c r="T57" i="210" s="1"/>
  <c r="T58" i="210" s="1"/>
  <c r="S50" i="210"/>
  <c r="S52" i="210" s="1"/>
  <c r="S53" i="210" s="1"/>
  <c r="S55" i="210" s="1"/>
  <c r="S57" i="210" s="1"/>
  <c r="S58" i="210" s="1"/>
  <c r="R50" i="210"/>
  <c r="R52" i="210" s="1"/>
  <c r="R53" i="210" s="1"/>
  <c r="R55" i="210" s="1"/>
  <c r="R57" i="210" s="1"/>
  <c r="R58" i="210" s="1"/>
  <c r="Q50" i="210"/>
  <c r="Q52" i="210" s="1"/>
  <c r="Q53" i="210" s="1"/>
  <c r="Q55" i="210" s="1"/>
  <c r="Q57" i="210" s="1"/>
  <c r="Q58" i="210" s="1"/>
  <c r="P50" i="210"/>
  <c r="P52" i="210" s="1"/>
  <c r="P53" i="210" s="1"/>
  <c r="P55" i="210" s="1"/>
  <c r="P57" i="210" s="1"/>
  <c r="P58" i="210" s="1"/>
  <c r="O50" i="210"/>
  <c r="O52" i="210" s="1"/>
  <c r="O53" i="210" s="1"/>
  <c r="O55" i="210" s="1"/>
  <c r="O57" i="210" s="1"/>
  <c r="O58" i="210" s="1"/>
  <c r="N50" i="210"/>
  <c r="N52" i="210" s="1"/>
  <c r="N53" i="210" s="1"/>
  <c r="N55" i="210" s="1"/>
  <c r="N57" i="210" s="1"/>
  <c r="N58" i="210" s="1"/>
  <c r="M50" i="210"/>
  <c r="M52" i="210" s="1"/>
  <c r="M53" i="210" s="1"/>
  <c r="M55" i="210" s="1"/>
  <c r="M57" i="210" s="1"/>
  <c r="M58" i="210" s="1"/>
  <c r="L50" i="210"/>
  <c r="L52" i="210" s="1"/>
  <c r="L53" i="210" s="1"/>
  <c r="L55" i="210" s="1"/>
  <c r="L57" i="210" s="1"/>
  <c r="L58" i="210" s="1"/>
  <c r="K50" i="210"/>
  <c r="K52" i="210" s="1"/>
  <c r="K53" i="210" s="1"/>
  <c r="K55" i="210" s="1"/>
  <c r="K57" i="210" s="1"/>
  <c r="K58" i="210" s="1"/>
  <c r="J50" i="210"/>
  <c r="J52" i="210" s="1"/>
  <c r="J53" i="210" s="1"/>
  <c r="J55" i="210" s="1"/>
  <c r="J57" i="210" s="1"/>
  <c r="J58" i="210" s="1"/>
  <c r="I50" i="210"/>
  <c r="I52" i="210" s="1"/>
  <c r="I53" i="210" s="1"/>
  <c r="I55" i="210" s="1"/>
  <c r="I57" i="210" s="1"/>
  <c r="I58" i="210" s="1"/>
  <c r="H50" i="210"/>
  <c r="H52" i="210" s="1"/>
  <c r="H53" i="210" s="1"/>
  <c r="H55" i="210" s="1"/>
  <c r="H57" i="210" s="1"/>
  <c r="H58" i="210" s="1"/>
  <c r="G50" i="210"/>
  <c r="G52" i="210" s="1"/>
  <c r="G53" i="210" s="1"/>
  <c r="G55" i="210" s="1"/>
  <c r="G57" i="210" s="1"/>
  <c r="G58" i="210" s="1"/>
  <c r="F50" i="210"/>
  <c r="F52" i="210" s="1"/>
  <c r="F53" i="210" s="1"/>
  <c r="F55" i="210" s="1"/>
  <c r="F57" i="210" s="1"/>
  <c r="F58" i="210" s="1"/>
  <c r="E50" i="210"/>
  <c r="E52" i="210" s="1"/>
  <c r="E53" i="210" s="1"/>
  <c r="E55" i="210" s="1"/>
  <c r="AB43" i="210"/>
  <c r="AA43" i="210"/>
  <c r="Z43" i="210"/>
  <c r="Y43" i="210"/>
  <c r="X43" i="210"/>
  <c r="W43" i="210"/>
  <c r="V43" i="210"/>
  <c r="U43" i="210"/>
  <c r="T43" i="210"/>
  <c r="S43" i="210"/>
  <c r="R43" i="210"/>
  <c r="Q43" i="210"/>
  <c r="P43" i="210"/>
  <c r="O43" i="210"/>
  <c r="N43" i="210"/>
  <c r="M43" i="210"/>
  <c r="L43" i="210"/>
  <c r="K43" i="210"/>
  <c r="J43" i="210"/>
  <c r="I43" i="210"/>
  <c r="H43" i="210"/>
  <c r="G43" i="210"/>
  <c r="F43" i="210"/>
  <c r="E43" i="210"/>
  <c r="AB40" i="210"/>
  <c r="AA40" i="210"/>
  <c r="Z40" i="210"/>
  <c r="Y40" i="210"/>
  <c r="X40" i="210"/>
  <c r="W40" i="210"/>
  <c r="V40" i="210"/>
  <c r="U40" i="210"/>
  <c r="T40" i="210"/>
  <c r="S40" i="210"/>
  <c r="R40" i="210"/>
  <c r="Q40" i="210"/>
  <c r="P40" i="210"/>
  <c r="O40" i="210"/>
  <c r="N40" i="210"/>
  <c r="M40" i="210"/>
  <c r="L40" i="210"/>
  <c r="K40" i="210"/>
  <c r="J40" i="210"/>
  <c r="I40" i="210"/>
  <c r="H40" i="210"/>
  <c r="G40" i="210"/>
  <c r="F40" i="210"/>
  <c r="E40" i="210"/>
  <c r="DT34" i="52" l="1"/>
  <c r="DY34" i="52"/>
  <c r="DT33" i="52"/>
  <c r="DY33" i="52"/>
  <c r="DY32" i="52"/>
  <c r="DV34" i="52"/>
  <c r="DV33" i="52"/>
  <c r="DV32" i="52"/>
  <c r="AC176" i="216"/>
  <c r="AC101" i="216"/>
  <c r="AC98" i="216"/>
  <c r="AC14" i="216"/>
  <c r="AC30" i="216"/>
  <c r="AC31" i="216"/>
  <c r="AC159" i="215"/>
  <c r="AC89" i="215"/>
  <c r="AC156" i="214"/>
  <c r="AC159" i="214"/>
  <c r="AC146" i="214"/>
  <c r="AC130" i="214"/>
  <c r="AC89" i="214"/>
  <c r="AC88" i="214"/>
  <c r="AC72" i="214"/>
  <c r="AC146" i="213"/>
  <c r="AC147" i="213"/>
  <c r="AC130" i="213"/>
  <c r="AC89" i="213"/>
  <c r="AC69" i="213"/>
  <c r="AC72" i="213"/>
  <c r="E53" i="216"/>
  <c r="AC52" i="216"/>
  <c r="E142" i="216"/>
  <c r="AC140" i="216"/>
  <c r="AC24" i="216"/>
  <c r="E82" i="216"/>
  <c r="AC81" i="216"/>
  <c r="AC23" i="216"/>
  <c r="AC50" i="216"/>
  <c r="AC156" i="216"/>
  <c r="AC139" i="216"/>
  <c r="AC79" i="216"/>
  <c r="AC110" i="216"/>
  <c r="AC109" i="216"/>
  <c r="AC159" i="216"/>
  <c r="AC168" i="216"/>
  <c r="AC166" i="216"/>
  <c r="AC108" i="216"/>
  <c r="AC23" i="214"/>
  <c r="E24" i="214"/>
  <c r="AC52" i="214"/>
  <c r="E53" i="214"/>
  <c r="AC80" i="214"/>
  <c r="E81" i="214"/>
  <c r="AC139" i="214"/>
  <c r="AC138" i="214"/>
  <c r="AC168" i="214"/>
  <c r="AC24" i="215"/>
  <c r="AC21" i="214"/>
  <c r="E172" i="214"/>
  <c r="AC172" i="214" s="1"/>
  <c r="AC171" i="214"/>
  <c r="AC101" i="214"/>
  <c r="E111" i="214"/>
  <c r="AC110" i="214"/>
  <c r="AC108" i="214"/>
  <c r="AC26" i="215"/>
  <c r="E28" i="215"/>
  <c r="E27" i="215"/>
  <c r="AC27" i="215" s="1"/>
  <c r="AC127" i="214"/>
  <c r="AC22" i="215"/>
  <c r="AC43" i="215"/>
  <c r="E53" i="215"/>
  <c r="AC52" i="215"/>
  <c r="AC50" i="215"/>
  <c r="AC137" i="214"/>
  <c r="AC166" i="214"/>
  <c r="AC79" i="215"/>
  <c r="AC80" i="215"/>
  <c r="E169" i="215"/>
  <c r="AC168" i="215"/>
  <c r="AC169" i="214"/>
  <c r="AC40" i="215"/>
  <c r="AC14" i="215"/>
  <c r="AC69" i="215"/>
  <c r="AC127" i="215"/>
  <c r="AC130" i="215"/>
  <c r="AC138" i="215"/>
  <c r="E111" i="215"/>
  <c r="AC110" i="215"/>
  <c r="AC109" i="215"/>
  <c r="E82" i="215"/>
  <c r="AC81" i="215"/>
  <c r="AC156" i="215"/>
  <c r="E139" i="215"/>
  <c r="AC166" i="215"/>
  <c r="AC108" i="215"/>
  <c r="AC23" i="213"/>
  <c r="E53" i="213"/>
  <c r="AC52" i="213"/>
  <c r="AC98" i="213"/>
  <c r="AC127" i="213"/>
  <c r="AC50" i="213"/>
  <c r="E24" i="213"/>
  <c r="E111" i="213"/>
  <c r="AC110" i="213"/>
  <c r="AC109" i="213"/>
  <c r="E169" i="213"/>
  <c r="AC168" i="213"/>
  <c r="E82" i="213"/>
  <c r="AC81" i="213"/>
  <c r="E139" i="213"/>
  <c r="AC166" i="213"/>
  <c r="AC108" i="213"/>
  <c r="E172" i="210"/>
  <c r="E173" i="210"/>
  <c r="E174" i="210" s="1"/>
  <c r="E144" i="210"/>
  <c r="E145" i="210" s="1"/>
  <c r="E143" i="210"/>
  <c r="E56" i="210"/>
  <c r="E57" i="210"/>
  <c r="E58" i="210" s="1"/>
  <c r="AB176" i="201"/>
  <c r="AA176" i="201"/>
  <c r="Z176" i="201"/>
  <c r="Y176" i="201"/>
  <c r="X176" i="201"/>
  <c r="W176" i="201"/>
  <c r="V176" i="201"/>
  <c r="U176" i="201"/>
  <c r="T176" i="201"/>
  <c r="S176" i="201"/>
  <c r="R176" i="201"/>
  <c r="Q176" i="201"/>
  <c r="P176" i="201"/>
  <c r="O176" i="201"/>
  <c r="N176" i="201"/>
  <c r="M176" i="201"/>
  <c r="L176" i="201"/>
  <c r="K176" i="201"/>
  <c r="J176" i="201"/>
  <c r="I176" i="201"/>
  <c r="H176" i="201"/>
  <c r="G176" i="201"/>
  <c r="F176" i="201"/>
  <c r="E176" i="201"/>
  <c r="AB175" i="201"/>
  <c r="AA175" i="201"/>
  <c r="Z175" i="201"/>
  <c r="Y175" i="201"/>
  <c r="X175" i="201"/>
  <c r="W175" i="201"/>
  <c r="V175" i="201"/>
  <c r="U175" i="201"/>
  <c r="T175" i="201"/>
  <c r="S175" i="201"/>
  <c r="R175" i="201"/>
  <c r="Q175" i="201"/>
  <c r="P175" i="201"/>
  <c r="O175" i="201"/>
  <c r="N175" i="201"/>
  <c r="M175" i="201"/>
  <c r="L175" i="201"/>
  <c r="K175" i="201"/>
  <c r="J175" i="201"/>
  <c r="I175" i="201"/>
  <c r="H175" i="201"/>
  <c r="G175" i="201"/>
  <c r="F175" i="201"/>
  <c r="E175" i="201"/>
  <c r="AB167" i="201"/>
  <c r="AA167" i="201"/>
  <c r="Z167" i="201"/>
  <c r="Y167" i="201"/>
  <c r="X167" i="201"/>
  <c r="W167" i="201"/>
  <c r="V167" i="201"/>
  <c r="U167" i="201"/>
  <c r="T167" i="201"/>
  <c r="S167" i="201"/>
  <c r="R167" i="201"/>
  <c r="Q167" i="201"/>
  <c r="P167" i="201"/>
  <c r="O167" i="201"/>
  <c r="N167" i="201"/>
  <c r="M167" i="201"/>
  <c r="L167" i="201"/>
  <c r="K167" i="201"/>
  <c r="J167" i="201"/>
  <c r="I167" i="201"/>
  <c r="H167" i="201"/>
  <c r="G167" i="201"/>
  <c r="F167" i="201"/>
  <c r="E167" i="201"/>
  <c r="AB166" i="201"/>
  <c r="AB168" i="201" s="1"/>
  <c r="AB169" i="201" s="1"/>
  <c r="AB171" i="201" s="1"/>
  <c r="AB173" i="201" s="1"/>
  <c r="AB174" i="201" s="1"/>
  <c r="AA166" i="201"/>
  <c r="AA168" i="201" s="1"/>
  <c r="AA169" i="201" s="1"/>
  <c r="AA171" i="201" s="1"/>
  <c r="AA173" i="201" s="1"/>
  <c r="AA174" i="201" s="1"/>
  <c r="Z166" i="201"/>
  <c r="Z168" i="201" s="1"/>
  <c r="Z169" i="201" s="1"/>
  <c r="Z171" i="201" s="1"/>
  <c r="Z173" i="201" s="1"/>
  <c r="Z174" i="201" s="1"/>
  <c r="Y166" i="201"/>
  <c r="Y168" i="201" s="1"/>
  <c r="Y169" i="201" s="1"/>
  <c r="Y171" i="201" s="1"/>
  <c r="Y173" i="201" s="1"/>
  <c r="Y174" i="201" s="1"/>
  <c r="X166" i="201"/>
  <c r="X168" i="201" s="1"/>
  <c r="X169" i="201" s="1"/>
  <c r="X171" i="201" s="1"/>
  <c r="X173" i="201" s="1"/>
  <c r="X174" i="201" s="1"/>
  <c r="W166" i="201"/>
  <c r="W168" i="201" s="1"/>
  <c r="W169" i="201" s="1"/>
  <c r="W171" i="201" s="1"/>
  <c r="W173" i="201" s="1"/>
  <c r="W174" i="201" s="1"/>
  <c r="V166" i="201"/>
  <c r="V168" i="201" s="1"/>
  <c r="V169" i="201" s="1"/>
  <c r="V171" i="201" s="1"/>
  <c r="V173" i="201" s="1"/>
  <c r="V174" i="201" s="1"/>
  <c r="U166" i="201"/>
  <c r="U168" i="201" s="1"/>
  <c r="U169" i="201" s="1"/>
  <c r="U171" i="201" s="1"/>
  <c r="U173" i="201" s="1"/>
  <c r="U174" i="201" s="1"/>
  <c r="T166" i="201"/>
  <c r="T168" i="201" s="1"/>
  <c r="T169" i="201" s="1"/>
  <c r="T171" i="201" s="1"/>
  <c r="T173" i="201" s="1"/>
  <c r="T174" i="201" s="1"/>
  <c r="S166" i="201"/>
  <c r="S168" i="201" s="1"/>
  <c r="S169" i="201" s="1"/>
  <c r="S171" i="201" s="1"/>
  <c r="S173" i="201" s="1"/>
  <c r="S174" i="201" s="1"/>
  <c r="R166" i="201"/>
  <c r="R168" i="201" s="1"/>
  <c r="R169" i="201" s="1"/>
  <c r="R171" i="201" s="1"/>
  <c r="R173" i="201" s="1"/>
  <c r="R174" i="201" s="1"/>
  <c r="Q166" i="201"/>
  <c r="Q168" i="201" s="1"/>
  <c r="Q169" i="201" s="1"/>
  <c r="Q171" i="201" s="1"/>
  <c r="Q173" i="201" s="1"/>
  <c r="Q174" i="201" s="1"/>
  <c r="P166" i="201"/>
  <c r="P168" i="201" s="1"/>
  <c r="P169" i="201" s="1"/>
  <c r="P171" i="201" s="1"/>
  <c r="P173" i="201" s="1"/>
  <c r="P174" i="201" s="1"/>
  <c r="O166" i="201"/>
  <c r="O168" i="201" s="1"/>
  <c r="O169" i="201" s="1"/>
  <c r="O171" i="201" s="1"/>
  <c r="O173" i="201" s="1"/>
  <c r="O174" i="201" s="1"/>
  <c r="N166" i="201"/>
  <c r="N168" i="201" s="1"/>
  <c r="N169" i="201" s="1"/>
  <c r="N171" i="201" s="1"/>
  <c r="N173" i="201" s="1"/>
  <c r="N174" i="201" s="1"/>
  <c r="M166" i="201"/>
  <c r="M168" i="201" s="1"/>
  <c r="M169" i="201" s="1"/>
  <c r="M171" i="201" s="1"/>
  <c r="M173" i="201" s="1"/>
  <c r="M174" i="201" s="1"/>
  <c r="L166" i="201"/>
  <c r="L168" i="201" s="1"/>
  <c r="L169" i="201" s="1"/>
  <c r="L171" i="201" s="1"/>
  <c r="L173" i="201" s="1"/>
  <c r="L174" i="201" s="1"/>
  <c r="K166" i="201"/>
  <c r="K168" i="201" s="1"/>
  <c r="K169" i="201" s="1"/>
  <c r="K171" i="201" s="1"/>
  <c r="K173" i="201" s="1"/>
  <c r="K174" i="201" s="1"/>
  <c r="J166" i="201"/>
  <c r="J168" i="201" s="1"/>
  <c r="J169" i="201" s="1"/>
  <c r="J171" i="201" s="1"/>
  <c r="J173" i="201" s="1"/>
  <c r="J174" i="201" s="1"/>
  <c r="I166" i="201"/>
  <c r="I168" i="201" s="1"/>
  <c r="I169" i="201" s="1"/>
  <c r="I171" i="201" s="1"/>
  <c r="I173" i="201" s="1"/>
  <c r="I174" i="201" s="1"/>
  <c r="H166" i="201"/>
  <c r="H168" i="201" s="1"/>
  <c r="H169" i="201" s="1"/>
  <c r="H171" i="201" s="1"/>
  <c r="H173" i="201" s="1"/>
  <c r="H174" i="201" s="1"/>
  <c r="G166" i="201"/>
  <c r="G168" i="201" s="1"/>
  <c r="G169" i="201" s="1"/>
  <c r="G171" i="201" s="1"/>
  <c r="G173" i="201" s="1"/>
  <c r="G174" i="201" s="1"/>
  <c r="F166" i="201"/>
  <c r="F168" i="201" s="1"/>
  <c r="F169" i="201" s="1"/>
  <c r="F171" i="201" s="1"/>
  <c r="F173" i="201" s="1"/>
  <c r="F174" i="201" s="1"/>
  <c r="E166" i="201"/>
  <c r="E168" i="201" s="1"/>
  <c r="E169" i="201" s="1"/>
  <c r="E171" i="201" s="1"/>
  <c r="AB159" i="201"/>
  <c r="AA159" i="201"/>
  <c r="Z159" i="201"/>
  <c r="Y159" i="201"/>
  <c r="X159" i="201"/>
  <c r="W159" i="201"/>
  <c r="V159" i="201"/>
  <c r="U159" i="201"/>
  <c r="T159" i="201"/>
  <c r="S159" i="201"/>
  <c r="R159" i="201"/>
  <c r="Q159" i="201"/>
  <c r="P159" i="201"/>
  <c r="O159" i="201"/>
  <c r="N159" i="201"/>
  <c r="M159" i="201"/>
  <c r="L159" i="201"/>
  <c r="K159" i="201"/>
  <c r="J159" i="201"/>
  <c r="I159" i="201"/>
  <c r="H159" i="201"/>
  <c r="G159" i="201"/>
  <c r="F159" i="201"/>
  <c r="E159" i="201"/>
  <c r="AB156" i="201"/>
  <c r="AA156" i="201"/>
  <c r="Z156" i="201"/>
  <c r="Y156" i="201"/>
  <c r="X156" i="201"/>
  <c r="W156" i="201"/>
  <c r="V156" i="201"/>
  <c r="U156" i="201"/>
  <c r="T156" i="201"/>
  <c r="S156" i="201"/>
  <c r="R156" i="201"/>
  <c r="Q156" i="201"/>
  <c r="P156" i="201"/>
  <c r="O156" i="201"/>
  <c r="N156" i="201"/>
  <c r="M156" i="201"/>
  <c r="L156" i="201"/>
  <c r="K156" i="201"/>
  <c r="J156" i="201"/>
  <c r="I156" i="201"/>
  <c r="H156" i="201"/>
  <c r="G156" i="201"/>
  <c r="F156" i="201"/>
  <c r="E156" i="201"/>
  <c r="AC169" i="216" l="1"/>
  <c r="E27" i="216"/>
  <c r="AC27" i="216" s="1"/>
  <c r="AC26" i="216"/>
  <c r="E143" i="216"/>
  <c r="AC143" i="216" s="1"/>
  <c r="AC142" i="216"/>
  <c r="E144" i="216"/>
  <c r="AC111" i="216"/>
  <c r="E84" i="216"/>
  <c r="AC82" i="216"/>
  <c r="AC53" i="216"/>
  <c r="E55" i="216"/>
  <c r="AC139" i="215"/>
  <c r="E140" i="215"/>
  <c r="E82" i="214"/>
  <c r="AC81" i="214"/>
  <c r="E113" i="214"/>
  <c r="AC111" i="214"/>
  <c r="E55" i="214"/>
  <c r="AC53" i="214"/>
  <c r="AC111" i="215"/>
  <c r="E113" i="215"/>
  <c r="E84" i="215"/>
  <c r="AC82" i="215"/>
  <c r="E171" i="215"/>
  <c r="AC169" i="215"/>
  <c r="E29" i="215"/>
  <c r="AC29" i="215" s="1"/>
  <c r="AC28" i="215"/>
  <c r="AC174" i="214"/>
  <c r="AC173" i="214"/>
  <c r="E55" i="215"/>
  <c r="AC53" i="215"/>
  <c r="E26" i="214"/>
  <c r="AC24" i="214"/>
  <c r="AC140" i="214"/>
  <c r="E171" i="213"/>
  <c r="AC169" i="213"/>
  <c r="AC139" i="213"/>
  <c r="E140" i="213"/>
  <c r="AC111" i="213"/>
  <c r="E113" i="213"/>
  <c r="AC53" i="213"/>
  <c r="E55" i="213"/>
  <c r="E84" i="213"/>
  <c r="AC82" i="213"/>
  <c r="AC24" i="213"/>
  <c r="E26" i="213"/>
  <c r="E172" i="201"/>
  <c r="E173" i="201"/>
  <c r="E174" i="201" s="1"/>
  <c r="AC29" i="216" l="1"/>
  <c r="AC28" i="216"/>
  <c r="AC84" i="216"/>
  <c r="E86" i="216"/>
  <c r="E85" i="216"/>
  <c r="AC85" i="216" s="1"/>
  <c r="E114" i="216"/>
  <c r="AC114" i="216" s="1"/>
  <c r="AC113" i="216"/>
  <c r="AC55" i="216"/>
  <c r="E57" i="216"/>
  <c r="E56" i="216"/>
  <c r="AC56" i="216" s="1"/>
  <c r="AC144" i="216"/>
  <c r="E145" i="216"/>
  <c r="AC145" i="216" s="1"/>
  <c r="AC171" i="216"/>
  <c r="AC172" i="216"/>
  <c r="AC84" i="215"/>
  <c r="E86" i="215"/>
  <c r="E85" i="215"/>
  <c r="AC85" i="215" s="1"/>
  <c r="AC113" i="214"/>
  <c r="E115" i="214"/>
  <c r="E114" i="214"/>
  <c r="AC114" i="214" s="1"/>
  <c r="E143" i="214"/>
  <c r="AC143" i="214" s="1"/>
  <c r="AC142" i="214"/>
  <c r="E115" i="215"/>
  <c r="E114" i="215"/>
  <c r="AC114" i="215" s="1"/>
  <c r="AC113" i="215"/>
  <c r="E28" i="214"/>
  <c r="E27" i="214"/>
  <c r="AC27" i="214" s="1"/>
  <c r="AC26" i="214"/>
  <c r="E84" i="214"/>
  <c r="AC82" i="214"/>
  <c r="E142" i="215"/>
  <c r="AC140" i="215"/>
  <c r="AC55" i="215"/>
  <c r="E57" i="215"/>
  <c r="E56" i="215"/>
  <c r="AC56" i="215" s="1"/>
  <c r="AC171" i="215"/>
  <c r="E173" i="215"/>
  <c r="E172" i="215"/>
  <c r="AC172" i="215" s="1"/>
  <c r="E56" i="214"/>
  <c r="AC56" i="214" s="1"/>
  <c r="AC55" i="214"/>
  <c r="E57" i="214"/>
  <c r="E115" i="213"/>
  <c r="E114" i="213"/>
  <c r="AC114" i="213" s="1"/>
  <c r="AC113" i="213"/>
  <c r="E142" i="213"/>
  <c r="AC140" i="213"/>
  <c r="E56" i="213"/>
  <c r="AC56" i="213" s="1"/>
  <c r="E57" i="213"/>
  <c r="AC55" i="213"/>
  <c r="E27" i="213"/>
  <c r="AC27" i="213" s="1"/>
  <c r="E28" i="213"/>
  <c r="AC26" i="213"/>
  <c r="AC84" i="213"/>
  <c r="E86" i="213"/>
  <c r="E85" i="213"/>
  <c r="AC85" i="213" s="1"/>
  <c r="AC171" i="213"/>
  <c r="E173" i="213"/>
  <c r="E172" i="213"/>
  <c r="AC172" i="213" s="1"/>
  <c r="AC116" i="216" l="1"/>
  <c r="AC115" i="216"/>
  <c r="E58" i="216"/>
  <c r="AC58" i="216" s="1"/>
  <c r="AC57" i="216"/>
  <c r="E87" i="216"/>
  <c r="AC87" i="216" s="1"/>
  <c r="AC86" i="216"/>
  <c r="AC174" i="216"/>
  <c r="AC173" i="216"/>
  <c r="E174" i="215"/>
  <c r="AC174" i="215" s="1"/>
  <c r="AC173" i="215"/>
  <c r="E116" i="214"/>
  <c r="AC116" i="214" s="1"/>
  <c r="AC115" i="214"/>
  <c r="AC57" i="214"/>
  <c r="E58" i="214"/>
  <c r="AC58" i="214" s="1"/>
  <c r="E85" i="214"/>
  <c r="AC85" i="214" s="1"/>
  <c r="AC84" i="214"/>
  <c r="E86" i="214"/>
  <c r="E116" i="215"/>
  <c r="AC116" i="215" s="1"/>
  <c r="AC115" i="215"/>
  <c r="E143" i="215"/>
  <c r="AC143" i="215" s="1"/>
  <c r="AC142" i="215"/>
  <c r="E144" i="215"/>
  <c r="E58" i="215"/>
  <c r="AC58" i="215" s="1"/>
  <c r="AC57" i="215"/>
  <c r="E87" i="215"/>
  <c r="AC87" i="215" s="1"/>
  <c r="AC86" i="215"/>
  <c r="AC28" i="214"/>
  <c r="E29" i="214"/>
  <c r="AC29" i="214" s="1"/>
  <c r="AC145" i="214"/>
  <c r="AC144" i="214"/>
  <c r="E29" i="213"/>
  <c r="AC29" i="213" s="1"/>
  <c r="AC28" i="213"/>
  <c r="E174" i="213"/>
  <c r="AC174" i="213" s="1"/>
  <c r="AC173" i="213"/>
  <c r="E143" i="213"/>
  <c r="AC143" i="213" s="1"/>
  <c r="AC142" i="213"/>
  <c r="E144" i="213"/>
  <c r="E87" i="213"/>
  <c r="AC87" i="213" s="1"/>
  <c r="AC86" i="213"/>
  <c r="E58" i="213"/>
  <c r="AC58" i="213" s="1"/>
  <c r="AC57" i="213"/>
  <c r="E116" i="213"/>
  <c r="AC116" i="213" s="1"/>
  <c r="AC115" i="213"/>
  <c r="E87" i="214" l="1"/>
  <c r="AC87" i="214" s="1"/>
  <c r="AC86" i="214"/>
  <c r="AC144" i="215"/>
  <c r="E145" i="215"/>
  <c r="AC145" i="215" s="1"/>
  <c r="AC144" i="213"/>
  <c r="E145" i="213"/>
  <c r="AC145" i="213" s="1"/>
  <c r="W127" i="197"/>
  <c r="AC16" i="195" l="1"/>
  <c r="AC15" i="195"/>
  <c r="AB176" i="195" l="1"/>
  <c r="AA176" i="195"/>
  <c r="Z176" i="195"/>
  <c r="Y176" i="195"/>
  <c r="X176" i="195"/>
  <c r="W176" i="195"/>
  <c r="V176" i="195"/>
  <c r="U176" i="195"/>
  <c r="T176" i="195"/>
  <c r="S176" i="195"/>
  <c r="R176" i="195"/>
  <c r="Q176" i="195"/>
  <c r="P176" i="195"/>
  <c r="O176" i="195"/>
  <c r="N176" i="195"/>
  <c r="M176" i="195"/>
  <c r="L176" i="195"/>
  <c r="K176" i="195"/>
  <c r="J176" i="195"/>
  <c r="I176" i="195"/>
  <c r="H176" i="195"/>
  <c r="G176" i="195"/>
  <c r="F176" i="195"/>
  <c r="E176" i="195"/>
  <c r="AB175" i="195"/>
  <c r="AA175" i="195"/>
  <c r="Z175" i="195"/>
  <c r="Y175" i="195"/>
  <c r="X175" i="195"/>
  <c r="W175" i="195"/>
  <c r="V175" i="195"/>
  <c r="U175" i="195"/>
  <c r="T175" i="195"/>
  <c r="S175" i="195"/>
  <c r="R175" i="195"/>
  <c r="Q175" i="195"/>
  <c r="P175" i="195"/>
  <c r="O175" i="195"/>
  <c r="N175" i="195"/>
  <c r="M175" i="195"/>
  <c r="L175" i="195"/>
  <c r="K175" i="195"/>
  <c r="J175" i="195"/>
  <c r="I175" i="195"/>
  <c r="H175" i="195"/>
  <c r="G175" i="195"/>
  <c r="F175" i="195"/>
  <c r="E175" i="195"/>
  <c r="AB167" i="195"/>
  <c r="AA167" i="195"/>
  <c r="Z167" i="195"/>
  <c r="Y167" i="195"/>
  <c r="X167" i="195"/>
  <c r="W167" i="195"/>
  <c r="V167" i="195"/>
  <c r="U167" i="195"/>
  <c r="T167" i="195"/>
  <c r="S167" i="195"/>
  <c r="R167" i="195"/>
  <c r="Q167" i="195"/>
  <c r="P167" i="195"/>
  <c r="O167" i="195"/>
  <c r="N167" i="195"/>
  <c r="M167" i="195"/>
  <c r="L167" i="195"/>
  <c r="K167" i="195"/>
  <c r="J167" i="195"/>
  <c r="I167" i="195"/>
  <c r="H167" i="195"/>
  <c r="G167" i="195"/>
  <c r="F167" i="195"/>
  <c r="E167" i="195"/>
  <c r="AB166" i="195"/>
  <c r="AB168" i="195" s="1"/>
  <c r="AB169" i="195" s="1"/>
  <c r="AB171" i="195" s="1"/>
  <c r="AB173" i="195" s="1"/>
  <c r="AB174" i="195" s="1"/>
  <c r="AA166" i="195"/>
  <c r="AA168" i="195" s="1"/>
  <c r="AA169" i="195" s="1"/>
  <c r="AA171" i="195" s="1"/>
  <c r="AA173" i="195" s="1"/>
  <c r="AA174" i="195" s="1"/>
  <c r="Z166" i="195"/>
  <c r="Z168" i="195" s="1"/>
  <c r="Z169" i="195" s="1"/>
  <c r="Z171" i="195" s="1"/>
  <c r="Z173" i="195" s="1"/>
  <c r="Z174" i="195" s="1"/>
  <c r="Y166" i="195"/>
  <c r="Y168" i="195" s="1"/>
  <c r="Y169" i="195" s="1"/>
  <c r="Y171" i="195" s="1"/>
  <c r="Y173" i="195" s="1"/>
  <c r="Y174" i="195" s="1"/>
  <c r="X166" i="195"/>
  <c r="X168" i="195" s="1"/>
  <c r="X169" i="195" s="1"/>
  <c r="X171" i="195" s="1"/>
  <c r="X173" i="195" s="1"/>
  <c r="X174" i="195" s="1"/>
  <c r="W166" i="195"/>
  <c r="W168" i="195" s="1"/>
  <c r="W169" i="195" s="1"/>
  <c r="W171" i="195" s="1"/>
  <c r="W173" i="195" s="1"/>
  <c r="W174" i="195" s="1"/>
  <c r="V166" i="195"/>
  <c r="V168" i="195" s="1"/>
  <c r="V169" i="195" s="1"/>
  <c r="V171" i="195" s="1"/>
  <c r="V173" i="195" s="1"/>
  <c r="V174" i="195" s="1"/>
  <c r="U166" i="195"/>
  <c r="U168" i="195" s="1"/>
  <c r="U169" i="195" s="1"/>
  <c r="U171" i="195" s="1"/>
  <c r="U173" i="195" s="1"/>
  <c r="U174" i="195" s="1"/>
  <c r="T166" i="195"/>
  <c r="T168" i="195" s="1"/>
  <c r="T169" i="195" s="1"/>
  <c r="T171" i="195" s="1"/>
  <c r="T173" i="195" s="1"/>
  <c r="T174" i="195" s="1"/>
  <c r="S166" i="195"/>
  <c r="S168" i="195" s="1"/>
  <c r="S169" i="195" s="1"/>
  <c r="S171" i="195" s="1"/>
  <c r="S173" i="195" s="1"/>
  <c r="S174" i="195" s="1"/>
  <c r="R166" i="195"/>
  <c r="R168" i="195" s="1"/>
  <c r="R169" i="195" s="1"/>
  <c r="R171" i="195" s="1"/>
  <c r="R173" i="195" s="1"/>
  <c r="R174" i="195" s="1"/>
  <c r="Q166" i="195"/>
  <c r="Q168" i="195" s="1"/>
  <c r="Q169" i="195" s="1"/>
  <c r="Q171" i="195" s="1"/>
  <c r="Q173" i="195" s="1"/>
  <c r="Q174" i="195" s="1"/>
  <c r="P166" i="195"/>
  <c r="P168" i="195" s="1"/>
  <c r="P169" i="195" s="1"/>
  <c r="P171" i="195" s="1"/>
  <c r="P173" i="195" s="1"/>
  <c r="P174" i="195" s="1"/>
  <c r="O166" i="195"/>
  <c r="O168" i="195" s="1"/>
  <c r="O169" i="195" s="1"/>
  <c r="O171" i="195" s="1"/>
  <c r="O173" i="195" s="1"/>
  <c r="O174" i="195" s="1"/>
  <c r="N166" i="195"/>
  <c r="N168" i="195" s="1"/>
  <c r="N169" i="195" s="1"/>
  <c r="N171" i="195" s="1"/>
  <c r="N173" i="195" s="1"/>
  <c r="N174" i="195" s="1"/>
  <c r="M166" i="195"/>
  <c r="M168" i="195" s="1"/>
  <c r="M169" i="195" s="1"/>
  <c r="M171" i="195" s="1"/>
  <c r="M173" i="195" s="1"/>
  <c r="M174" i="195" s="1"/>
  <c r="L166" i="195"/>
  <c r="L168" i="195" s="1"/>
  <c r="L169" i="195" s="1"/>
  <c r="L171" i="195" s="1"/>
  <c r="L173" i="195" s="1"/>
  <c r="L174" i="195" s="1"/>
  <c r="K166" i="195"/>
  <c r="K168" i="195" s="1"/>
  <c r="K169" i="195" s="1"/>
  <c r="K171" i="195" s="1"/>
  <c r="K173" i="195" s="1"/>
  <c r="K174" i="195" s="1"/>
  <c r="J166" i="195"/>
  <c r="J168" i="195" s="1"/>
  <c r="J169" i="195" s="1"/>
  <c r="J171" i="195" s="1"/>
  <c r="J173" i="195" s="1"/>
  <c r="J174" i="195" s="1"/>
  <c r="I166" i="195"/>
  <c r="I168" i="195" s="1"/>
  <c r="I169" i="195" s="1"/>
  <c r="I171" i="195" s="1"/>
  <c r="I173" i="195" s="1"/>
  <c r="I174" i="195" s="1"/>
  <c r="H166" i="195"/>
  <c r="H168" i="195" s="1"/>
  <c r="H169" i="195" s="1"/>
  <c r="H171" i="195" s="1"/>
  <c r="H173" i="195" s="1"/>
  <c r="H174" i="195" s="1"/>
  <c r="G166" i="195"/>
  <c r="G168" i="195" s="1"/>
  <c r="G169" i="195" s="1"/>
  <c r="G171" i="195" s="1"/>
  <c r="G173" i="195" s="1"/>
  <c r="G174" i="195" s="1"/>
  <c r="F166" i="195"/>
  <c r="F168" i="195" s="1"/>
  <c r="F169" i="195" s="1"/>
  <c r="F171" i="195" s="1"/>
  <c r="F173" i="195" s="1"/>
  <c r="F174" i="195" s="1"/>
  <c r="E166" i="195"/>
  <c r="E168" i="195" s="1"/>
  <c r="E169" i="195" s="1"/>
  <c r="E171" i="195" s="1"/>
  <c r="AB159" i="195"/>
  <c r="AA159" i="195"/>
  <c r="Z159" i="195"/>
  <c r="Y159" i="195"/>
  <c r="X159" i="195"/>
  <c r="W159" i="195"/>
  <c r="V159" i="195"/>
  <c r="U159" i="195"/>
  <c r="T159" i="195"/>
  <c r="S159" i="195"/>
  <c r="R159" i="195"/>
  <c r="Q159" i="195"/>
  <c r="P159" i="195"/>
  <c r="O159" i="195"/>
  <c r="N159" i="195"/>
  <c r="M159" i="195"/>
  <c r="L159" i="195"/>
  <c r="K159" i="195"/>
  <c r="J159" i="195"/>
  <c r="I159" i="195"/>
  <c r="H159" i="195"/>
  <c r="G159" i="195"/>
  <c r="F159" i="195"/>
  <c r="E159" i="195"/>
  <c r="AB156" i="195"/>
  <c r="AA156" i="195"/>
  <c r="Z156" i="195"/>
  <c r="Y156" i="195"/>
  <c r="X156" i="195"/>
  <c r="W156" i="195"/>
  <c r="V156" i="195"/>
  <c r="U156" i="195"/>
  <c r="T156" i="195"/>
  <c r="S156" i="195"/>
  <c r="R156" i="195"/>
  <c r="Q156" i="195"/>
  <c r="P156" i="195"/>
  <c r="O156" i="195"/>
  <c r="N156" i="195"/>
  <c r="M156" i="195"/>
  <c r="L156" i="195"/>
  <c r="K156" i="195"/>
  <c r="J156" i="195"/>
  <c r="I156" i="195"/>
  <c r="H156" i="195"/>
  <c r="G156" i="195"/>
  <c r="F156" i="195"/>
  <c r="E156" i="195"/>
  <c r="AC94" i="193"/>
  <c r="AB176" i="193"/>
  <c r="AA176" i="193"/>
  <c r="Z176" i="193"/>
  <c r="Y176" i="193"/>
  <c r="X176" i="193"/>
  <c r="W176" i="193"/>
  <c r="V176" i="193"/>
  <c r="U176" i="193"/>
  <c r="T176" i="193"/>
  <c r="S176" i="193"/>
  <c r="R176" i="193"/>
  <c r="Q176" i="193"/>
  <c r="P176" i="193"/>
  <c r="O176" i="193"/>
  <c r="N176" i="193"/>
  <c r="M176" i="193"/>
  <c r="L176" i="193"/>
  <c r="K176" i="193"/>
  <c r="J176" i="193"/>
  <c r="I176" i="193"/>
  <c r="H176" i="193"/>
  <c r="G176" i="193"/>
  <c r="F176" i="193"/>
  <c r="E176" i="193"/>
  <c r="AB175" i="193"/>
  <c r="AA175" i="193"/>
  <c r="Z175" i="193"/>
  <c r="Y175" i="193"/>
  <c r="X175" i="193"/>
  <c r="W175" i="193"/>
  <c r="V175" i="193"/>
  <c r="U175" i="193"/>
  <c r="T175" i="193"/>
  <c r="S175" i="193"/>
  <c r="R175" i="193"/>
  <c r="Q175" i="193"/>
  <c r="P175" i="193"/>
  <c r="O175" i="193"/>
  <c r="N175" i="193"/>
  <c r="M175" i="193"/>
  <c r="L175" i="193"/>
  <c r="K175" i="193"/>
  <c r="J175" i="193"/>
  <c r="I175" i="193"/>
  <c r="H175" i="193"/>
  <c r="G175" i="193"/>
  <c r="F175" i="193"/>
  <c r="E175" i="193"/>
  <c r="AB167" i="193"/>
  <c r="AA167" i="193"/>
  <c r="Z167" i="193"/>
  <c r="Y167" i="193"/>
  <c r="X167" i="193"/>
  <c r="W167" i="193"/>
  <c r="V167" i="193"/>
  <c r="U167" i="193"/>
  <c r="T167" i="193"/>
  <c r="S167" i="193"/>
  <c r="R167" i="193"/>
  <c r="Q167" i="193"/>
  <c r="P167" i="193"/>
  <c r="O167" i="193"/>
  <c r="N167" i="193"/>
  <c r="M167" i="193"/>
  <c r="L167" i="193"/>
  <c r="K167" i="193"/>
  <c r="J167" i="193"/>
  <c r="I167" i="193"/>
  <c r="H167" i="193"/>
  <c r="G167" i="193"/>
  <c r="F167" i="193"/>
  <c r="E167" i="193"/>
  <c r="AB166" i="193"/>
  <c r="AB168" i="193" s="1"/>
  <c r="AB169" i="193" s="1"/>
  <c r="AB171" i="193" s="1"/>
  <c r="AB173" i="193" s="1"/>
  <c r="AB174" i="193" s="1"/>
  <c r="AA166" i="193"/>
  <c r="AA168" i="193" s="1"/>
  <c r="AA169" i="193" s="1"/>
  <c r="AA171" i="193" s="1"/>
  <c r="AA173" i="193" s="1"/>
  <c r="AA174" i="193" s="1"/>
  <c r="Z166" i="193"/>
  <c r="Z168" i="193" s="1"/>
  <c r="Z169" i="193" s="1"/>
  <c r="Z171" i="193" s="1"/>
  <c r="Z173" i="193" s="1"/>
  <c r="Z174" i="193" s="1"/>
  <c r="Y166" i="193"/>
  <c r="Y168" i="193" s="1"/>
  <c r="Y169" i="193" s="1"/>
  <c r="Y171" i="193" s="1"/>
  <c r="Y173" i="193" s="1"/>
  <c r="Y174" i="193" s="1"/>
  <c r="X166" i="193"/>
  <c r="X168" i="193" s="1"/>
  <c r="X169" i="193" s="1"/>
  <c r="X171" i="193" s="1"/>
  <c r="X173" i="193" s="1"/>
  <c r="X174" i="193" s="1"/>
  <c r="W166" i="193"/>
  <c r="W168" i="193" s="1"/>
  <c r="W169" i="193" s="1"/>
  <c r="W171" i="193" s="1"/>
  <c r="W173" i="193" s="1"/>
  <c r="W174" i="193" s="1"/>
  <c r="V166" i="193"/>
  <c r="V168" i="193" s="1"/>
  <c r="V169" i="193" s="1"/>
  <c r="V171" i="193" s="1"/>
  <c r="V173" i="193" s="1"/>
  <c r="V174" i="193" s="1"/>
  <c r="U166" i="193"/>
  <c r="U168" i="193" s="1"/>
  <c r="U169" i="193" s="1"/>
  <c r="U171" i="193" s="1"/>
  <c r="U173" i="193" s="1"/>
  <c r="U174" i="193" s="1"/>
  <c r="T166" i="193"/>
  <c r="T168" i="193" s="1"/>
  <c r="T169" i="193" s="1"/>
  <c r="T171" i="193" s="1"/>
  <c r="T173" i="193" s="1"/>
  <c r="T174" i="193" s="1"/>
  <c r="S166" i="193"/>
  <c r="S168" i="193" s="1"/>
  <c r="S169" i="193" s="1"/>
  <c r="S171" i="193" s="1"/>
  <c r="S173" i="193" s="1"/>
  <c r="S174" i="193" s="1"/>
  <c r="R166" i="193"/>
  <c r="R168" i="193" s="1"/>
  <c r="R169" i="193" s="1"/>
  <c r="R171" i="193" s="1"/>
  <c r="R173" i="193" s="1"/>
  <c r="R174" i="193" s="1"/>
  <c r="Q166" i="193"/>
  <c r="Q168" i="193" s="1"/>
  <c r="Q169" i="193" s="1"/>
  <c r="Q171" i="193" s="1"/>
  <c r="Q173" i="193" s="1"/>
  <c r="Q174" i="193" s="1"/>
  <c r="P166" i="193"/>
  <c r="P168" i="193" s="1"/>
  <c r="P169" i="193" s="1"/>
  <c r="P171" i="193" s="1"/>
  <c r="P173" i="193" s="1"/>
  <c r="P174" i="193" s="1"/>
  <c r="O166" i="193"/>
  <c r="O168" i="193" s="1"/>
  <c r="O169" i="193" s="1"/>
  <c r="O171" i="193" s="1"/>
  <c r="O173" i="193" s="1"/>
  <c r="O174" i="193" s="1"/>
  <c r="N166" i="193"/>
  <c r="N168" i="193" s="1"/>
  <c r="N169" i="193" s="1"/>
  <c r="N171" i="193" s="1"/>
  <c r="N173" i="193" s="1"/>
  <c r="N174" i="193" s="1"/>
  <c r="M166" i="193"/>
  <c r="M168" i="193" s="1"/>
  <c r="M169" i="193" s="1"/>
  <c r="M171" i="193" s="1"/>
  <c r="M173" i="193" s="1"/>
  <c r="M174" i="193" s="1"/>
  <c r="L166" i="193"/>
  <c r="L168" i="193" s="1"/>
  <c r="L169" i="193" s="1"/>
  <c r="L171" i="193" s="1"/>
  <c r="L173" i="193" s="1"/>
  <c r="L174" i="193" s="1"/>
  <c r="K166" i="193"/>
  <c r="K168" i="193" s="1"/>
  <c r="K169" i="193" s="1"/>
  <c r="K171" i="193" s="1"/>
  <c r="K173" i="193" s="1"/>
  <c r="K174" i="193" s="1"/>
  <c r="J166" i="193"/>
  <c r="J168" i="193" s="1"/>
  <c r="J169" i="193" s="1"/>
  <c r="J171" i="193" s="1"/>
  <c r="J173" i="193" s="1"/>
  <c r="J174" i="193" s="1"/>
  <c r="I166" i="193"/>
  <c r="I168" i="193" s="1"/>
  <c r="I169" i="193" s="1"/>
  <c r="I171" i="193" s="1"/>
  <c r="I173" i="193" s="1"/>
  <c r="I174" i="193" s="1"/>
  <c r="H166" i="193"/>
  <c r="H168" i="193" s="1"/>
  <c r="H169" i="193" s="1"/>
  <c r="H171" i="193" s="1"/>
  <c r="H173" i="193" s="1"/>
  <c r="H174" i="193" s="1"/>
  <c r="G166" i="193"/>
  <c r="G168" i="193" s="1"/>
  <c r="G169" i="193" s="1"/>
  <c r="G171" i="193" s="1"/>
  <c r="G173" i="193" s="1"/>
  <c r="G174" i="193" s="1"/>
  <c r="F166" i="193"/>
  <c r="F168" i="193" s="1"/>
  <c r="F169" i="193" s="1"/>
  <c r="F171" i="193" s="1"/>
  <c r="F173" i="193" s="1"/>
  <c r="F174" i="193" s="1"/>
  <c r="E166" i="193"/>
  <c r="E168" i="193" s="1"/>
  <c r="E169" i="193" s="1"/>
  <c r="E171" i="193" s="1"/>
  <c r="AB159" i="193"/>
  <c r="AA159" i="193"/>
  <c r="Z159" i="193"/>
  <c r="Y159" i="193"/>
  <c r="X159" i="193"/>
  <c r="W159" i="193"/>
  <c r="V159" i="193"/>
  <c r="U159" i="193"/>
  <c r="T159" i="193"/>
  <c r="S159" i="193"/>
  <c r="R159" i="193"/>
  <c r="Q159" i="193"/>
  <c r="P159" i="193"/>
  <c r="O159" i="193"/>
  <c r="N159" i="193"/>
  <c r="M159" i="193"/>
  <c r="L159" i="193"/>
  <c r="K159" i="193"/>
  <c r="J159" i="193"/>
  <c r="I159" i="193"/>
  <c r="H159" i="193"/>
  <c r="G159" i="193"/>
  <c r="F159" i="193"/>
  <c r="E159" i="193"/>
  <c r="AB156" i="193"/>
  <c r="AA156" i="193"/>
  <c r="Z156" i="193"/>
  <c r="Y156" i="193"/>
  <c r="X156" i="193"/>
  <c r="W156" i="193"/>
  <c r="V156" i="193"/>
  <c r="U156" i="193"/>
  <c r="T156" i="193"/>
  <c r="S156" i="193"/>
  <c r="R156" i="193"/>
  <c r="Q156" i="193"/>
  <c r="P156" i="193"/>
  <c r="O156" i="193"/>
  <c r="N156" i="193"/>
  <c r="M156" i="193"/>
  <c r="L156" i="193"/>
  <c r="K156" i="193"/>
  <c r="J156" i="193"/>
  <c r="I156" i="193"/>
  <c r="H156" i="193"/>
  <c r="G156" i="193"/>
  <c r="F156" i="193"/>
  <c r="E156" i="193"/>
  <c r="E172" i="195" l="1"/>
  <c r="E173" i="195"/>
  <c r="E174" i="195" s="1"/>
  <c r="E172" i="194"/>
  <c r="E56" i="194"/>
  <c r="E172" i="193"/>
  <c r="E173" i="193"/>
  <c r="E174" i="193" s="1"/>
  <c r="E98" i="192"/>
  <c r="F98" i="192"/>
  <c r="G98" i="192"/>
  <c r="H98" i="192"/>
  <c r="I98" i="192"/>
  <c r="J98" i="192"/>
  <c r="K98" i="192"/>
  <c r="L98" i="192"/>
  <c r="M98" i="192"/>
  <c r="N98" i="192"/>
  <c r="O98" i="192"/>
  <c r="P98" i="192"/>
  <c r="Q98" i="192"/>
  <c r="R98" i="192"/>
  <c r="S98" i="192"/>
  <c r="T98" i="192"/>
  <c r="U98" i="192"/>
  <c r="V98" i="192"/>
  <c r="W98" i="192"/>
  <c r="X98" i="192"/>
  <c r="Y98" i="192"/>
  <c r="Z98" i="192"/>
  <c r="AA98" i="192"/>
  <c r="AB98" i="192"/>
  <c r="E101" i="192"/>
  <c r="F101" i="192"/>
  <c r="G101" i="192"/>
  <c r="H101" i="192"/>
  <c r="I101" i="192"/>
  <c r="J101" i="192"/>
  <c r="K101" i="192"/>
  <c r="L101" i="192"/>
  <c r="M101" i="192"/>
  <c r="N101" i="192"/>
  <c r="O101" i="192"/>
  <c r="P101" i="192"/>
  <c r="Q101" i="192"/>
  <c r="R101" i="192"/>
  <c r="S101" i="192"/>
  <c r="T101" i="192"/>
  <c r="U101" i="192"/>
  <c r="V101" i="192"/>
  <c r="W101" i="192"/>
  <c r="X101" i="192"/>
  <c r="Y101" i="192"/>
  <c r="Z101" i="192"/>
  <c r="AA101" i="192"/>
  <c r="AB101" i="192"/>
  <c r="E108" i="192"/>
  <c r="F108" i="192"/>
  <c r="G108" i="192"/>
  <c r="H108" i="192"/>
  <c r="I108" i="192"/>
  <c r="J108" i="192"/>
  <c r="K108" i="192"/>
  <c r="L108" i="192"/>
  <c r="M108" i="192"/>
  <c r="N108" i="192"/>
  <c r="O108" i="192"/>
  <c r="P108" i="192"/>
  <c r="Q108" i="192"/>
  <c r="R108" i="192"/>
  <c r="S108" i="192"/>
  <c r="T108" i="192"/>
  <c r="U108" i="192"/>
  <c r="V108" i="192"/>
  <c r="W108" i="192"/>
  <c r="X108" i="192"/>
  <c r="Y108" i="192"/>
  <c r="Z108" i="192"/>
  <c r="AA108" i="192"/>
  <c r="AB108" i="192"/>
  <c r="E109" i="192"/>
  <c r="F109" i="192"/>
  <c r="G109" i="192"/>
  <c r="H109" i="192"/>
  <c r="I109" i="192"/>
  <c r="J109" i="192"/>
  <c r="K109" i="192"/>
  <c r="L109" i="192"/>
  <c r="M109" i="192"/>
  <c r="N109" i="192"/>
  <c r="O109" i="192"/>
  <c r="P109" i="192"/>
  <c r="Q109" i="192"/>
  <c r="R109" i="192"/>
  <c r="S109" i="192"/>
  <c r="T109" i="192"/>
  <c r="U109" i="192"/>
  <c r="V109" i="192"/>
  <c r="W109" i="192"/>
  <c r="X109" i="192"/>
  <c r="Y109" i="192"/>
  <c r="Z109" i="192"/>
  <c r="AA109" i="192"/>
  <c r="AB109" i="192"/>
  <c r="E110" i="192"/>
  <c r="F110" i="192"/>
  <c r="G110" i="192"/>
  <c r="H110" i="192"/>
  <c r="I110" i="192"/>
  <c r="J110" i="192"/>
  <c r="K110" i="192"/>
  <c r="L110" i="192"/>
  <c r="M110" i="192"/>
  <c r="N110" i="192"/>
  <c r="O110" i="192"/>
  <c r="P110" i="192"/>
  <c r="Q110" i="192"/>
  <c r="R110" i="192"/>
  <c r="S110" i="192"/>
  <c r="T110" i="192"/>
  <c r="U110" i="192"/>
  <c r="V110" i="192"/>
  <c r="W110" i="192"/>
  <c r="X110" i="192"/>
  <c r="Y110" i="192"/>
  <c r="Z110" i="192"/>
  <c r="AA110" i="192"/>
  <c r="AB110" i="192"/>
  <c r="E111" i="192"/>
  <c r="F111" i="192"/>
  <c r="G111" i="192"/>
  <c r="H111" i="192"/>
  <c r="I111" i="192"/>
  <c r="J111" i="192"/>
  <c r="K111" i="192"/>
  <c r="L111" i="192"/>
  <c r="M111" i="192"/>
  <c r="N111" i="192"/>
  <c r="O111" i="192"/>
  <c r="P111" i="192"/>
  <c r="Q111" i="192"/>
  <c r="R111" i="192"/>
  <c r="S111" i="192"/>
  <c r="T111" i="192"/>
  <c r="U111" i="192"/>
  <c r="V111" i="192"/>
  <c r="W111" i="192"/>
  <c r="X111" i="192"/>
  <c r="Y111" i="192"/>
  <c r="Z111" i="192"/>
  <c r="AA111" i="192"/>
  <c r="AB111" i="192"/>
  <c r="E113" i="192"/>
  <c r="F113" i="192"/>
  <c r="F115" i="192" s="1"/>
  <c r="F116" i="192" s="1"/>
  <c r="G113" i="192"/>
  <c r="G115" i="192" s="1"/>
  <c r="G116" i="192" s="1"/>
  <c r="H113" i="192"/>
  <c r="H115" i="192" s="1"/>
  <c r="H116" i="192" s="1"/>
  <c r="I113" i="192"/>
  <c r="J113" i="192"/>
  <c r="J115" i="192" s="1"/>
  <c r="J116" i="192" s="1"/>
  <c r="K113" i="192"/>
  <c r="K115" i="192" s="1"/>
  <c r="K116" i="192" s="1"/>
  <c r="L113" i="192"/>
  <c r="L115" i="192" s="1"/>
  <c r="L116" i="192" s="1"/>
  <c r="M113" i="192"/>
  <c r="M115" i="192" s="1"/>
  <c r="M116" i="192" s="1"/>
  <c r="N113" i="192"/>
  <c r="N115" i="192" s="1"/>
  <c r="N116" i="192" s="1"/>
  <c r="O113" i="192"/>
  <c r="P113" i="192"/>
  <c r="P115" i="192" s="1"/>
  <c r="P116" i="192" s="1"/>
  <c r="Q113" i="192"/>
  <c r="Q115" i="192" s="1"/>
  <c r="Q116" i="192" s="1"/>
  <c r="R113" i="192"/>
  <c r="R115" i="192" s="1"/>
  <c r="R116" i="192" s="1"/>
  <c r="S113" i="192"/>
  <c r="S115" i="192" s="1"/>
  <c r="S116" i="192" s="1"/>
  <c r="T113" i="192"/>
  <c r="T115" i="192" s="1"/>
  <c r="T116" i="192" s="1"/>
  <c r="U113" i="192"/>
  <c r="V113" i="192"/>
  <c r="V115" i="192" s="1"/>
  <c r="V116" i="192" s="1"/>
  <c r="W113" i="192"/>
  <c r="W115" i="192" s="1"/>
  <c r="W116" i="192" s="1"/>
  <c r="X113" i="192"/>
  <c r="X115" i="192" s="1"/>
  <c r="X116" i="192" s="1"/>
  <c r="Y113" i="192"/>
  <c r="Y115" i="192" s="1"/>
  <c r="Y116" i="192" s="1"/>
  <c r="Z113" i="192"/>
  <c r="Z115" i="192" s="1"/>
  <c r="Z116" i="192" s="1"/>
  <c r="AA113" i="192"/>
  <c r="AB113" i="192"/>
  <c r="AB115" i="192" s="1"/>
  <c r="AB116" i="192" s="1"/>
  <c r="E115" i="192"/>
  <c r="E116" i="192" s="1"/>
  <c r="I115" i="192"/>
  <c r="I116" i="192" s="1"/>
  <c r="O115" i="192"/>
  <c r="O116" i="192" s="1"/>
  <c r="U115" i="192"/>
  <c r="U116" i="192" s="1"/>
  <c r="AA115" i="192"/>
  <c r="AA116" i="192" s="1"/>
  <c r="E117" i="192"/>
  <c r="F117" i="192"/>
  <c r="G117" i="192"/>
  <c r="H117" i="192"/>
  <c r="I117" i="192"/>
  <c r="J117" i="192"/>
  <c r="K117" i="192"/>
  <c r="L117" i="192"/>
  <c r="M117" i="192"/>
  <c r="N117" i="192"/>
  <c r="O117" i="192"/>
  <c r="P117" i="192"/>
  <c r="Q117" i="192"/>
  <c r="R117" i="192"/>
  <c r="S117" i="192"/>
  <c r="T117" i="192"/>
  <c r="U117" i="192"/>
  <c r="V117" i="192"/>
  <c r="W117" i="192"/>
  <c r="X117" i="192"/>
  <c r="Y117" i="192"/>
  <c r="Z117" i="192"/>
  <c r="AA117" i="192"/>
  <c r="AB117" i="192"/>
  <c r="E118" i="192"/>
  <c r="F118" i="192"/>
  <c r="G118" i="192"/>
  <c r="H118" i="192"/>
  <c r="I118" i="192"/>
  <c r="J118" i="192"/>
  <c r="K118" i="192"/>
  <c r="L118" i="192"/>
  <c r="M118" i="192"/>
  <c r="N118" i="192"/>
  <c r="O118" i="192"/>
  <c r="P118" i="192"/>
  <c r="Q118" i="192"/>
  <c r="R118" i="192"/>
  <c r="S118" i="192"/>
  <c r="T118" i="192"/>
  <c r="U118" i="192"/>
  <c r="V118" i="192"/>
  <c r="W118" i="192"/>
  <c r="X118" i="192"/>
  <c r="Y118" i="192"/>
  <c r="Z118" i="192"/>
  <c r="AA118" i="192"/>
  <c r="AB118" i="192"/>
  <c r="AC60" i="190"/>
  <c r="AC59" i="190"/>
  <c r="AC55" i="190"/>
  <c r="AC54" i="190"/>
  <c r="AC53" i="190"/>
  <c r="AC52" i="190"/>
  <c r="AC51" i="190"/>
  <c r="AC50" i="190"/>
  <c r="AC49" i="190"/>
  <c r="AC48" i="190"/>
  <c r="AC47" i="190"/>
  <c r="AC46" i="190"/>
  <c r="AC45" i="190"/>
  <c r="AC44" i="190"/>
  <c r="AC43" i="190"/>
  <c r="AC42" i="190"/>
  <c r="AC41" i="190"/>
  <c r="AC40" i="190"/>
  <c r="AC39" i="190"/>
  <c r="AC38" i="190"/>
  <c r="AC37" i="190"/>
  <c r="AC36" i="190"/>
  <c r="AC58" i="190"/>
  <c r="AC65" i="190"/>
  <c r="AC66" i="190"/>
  <c r="AC67" i="190"/>
  <c r="AC68" i="190"/>
  <c r="AC69" i="190"/>
  <c r="AC70" i="190"/>
  <c r="AC71" i="190"/>
  <c r="E114" i="192" l="1"/>
  <c r="AC57" i="190"/>
  <c r="AC56" i="190"/>
  <c r="AB176" i="189" l="1"/>
  <c r="AA176" i="189"/>
  <c r="Z176" i="189"/>
  <c r="Y176" i="189"/>
  <c r="X176" i="189"/>
  <c r="W176" i="189"/>
  <c r="V176" i="189"/>
  <c r="U176" i="189"/>
  <c r="T176" i="189"/>
  <c r="S176" i="189"/>
  <c r="R176" i="189"/>
  <c r="Q176" i="189"/>
  <c r="P176" i="189"/>
  <c r="O176" i="189"/>
  <c r="N176" i="189"/>
  <c r="M176" i="189"/>
  <c r="L176" i="189"/>
  <c r="K176" i="189"/>
  <c r="J176" i="189"/>
  <c r="I176" i="189"/>
  <c r="H176" i="189"/>
  <c r="G176" i="189"/>
  <c r="F176" i="189"/>
  <c r="E176" i="189"/>
  <c r="AB175" i="189"/>
  <c r="AA175" i="189"/>
  <c r="Z175" i="189"/>
  <c r="Y175" i="189"/>
  <c r="X175" i="189"/>
  <c r="W175" i="189"/>
  <c r="V175" i="189"/>
  <c r="U175" i="189"/>
  <c r="T175" i="189"/>
  <c r="S175" i="189"/>
  <c r="R175" i="189"/>
  <c r="Q175" i="189"/>
  <c r="P175" i="189"/>
  <c r="O175" i="189"/>
  <c r="N175" i="189"/>
  <c r="M175" i="189"/>
  <c r="L175" i="189"/>
  <c r="K175" i="189"/>
  <c r="J175" i="189"/>
  <c r="I175" i="189"/>
  <c r="H175" i="189"/>
  <c r="G175" i="189"/>
  <c r="F175" i="189"/>
  <c r="E175" i="189"/>
  <c r="AB167" i="189"/>
  <c r="AA167" i="189"/>
  <c r="Z167" i="189"/>
  <c r="Y167" i="189"/>
  <c r="X167" i="189"/>
  <c r="W167" i="189"/>
  <c r="V167" i="189"/>
  <c r="U167" i="189"/>
  <c r="T167" i="189"/>
  <c r="S167" i="189"/>
  <c r="R167" i="189"/>
  <c r="Q167" i="189"/>
  <c r="P167" i="189"/>
  <c r="O167" i="189"/>
  <c r="N167" i="189"/>
  <c r="M167" i="189"/>
  <c r="L167" i="189"/>
  <c r="K167" i="189"/>
  <c r="J167" i="189"/>
  <c r="I167" i="189"/>
  <c r="H167" i="189"/>
  <c r="G167" i="189"/>
  <c r="F167" i="189"/>
  <c r="E167" i="189"/>
  <c r="AB166" i="189"/>
  <c r="AB168" i="189" s="1"/>
  <c r="AB169" i="189" s="1"/>
  <c r="AB171" i="189" s="1"/>
  <c r="AB173" i="189" s="1"/>
  <c r="AB174" i="189" s="1"/>
  <c r="AA166" i="189"/>
  <c r="AA168" i="189" s="1"/>
  <c r="AA169" i="189" s="1"/>
  <c r="AA171" i="189" s="1"/>
  <c r="AA173" i="189" s="1"/>
  <c r="AA174" i="189" s="1"/>
  <c r="Z166" i="189"/>
  <c r="Z168" i="189" s="1"/>
  <c r="Z169" i="189" s="1"/>
  <c r="Z171" i="189" s="1"/>
  <c r="Z173" i="189" s="1"/>
  <c r="Z174" i="189" s="1"/>
  <c r="Y166" i="189"/>
  <c r="Y168" i="189" s="1"/>
  <c r="Y169" i="189" s="1"/>
  <c r="Y171" i="189" s="1"/>
  <c r="Y173" i="189" s="1"/>
  <c r="Y174" i="189" s="1"/>
  <c r="X166" i="189"/>
  <c r="X168" i="189" s="1"/>
  <c r="X169" i="189" s="1"/>
  <c r="X171" i="189" s="1"/>
  <c r="X173" i="189" s="1"/>
  <c r="X174" i="189" s="1"/>
  <c r="W166" i="189"/>
  <c r="W168" i="189" s="1"/>
  <c r="W169" i="189" s="1"/>
  <c r="W171" i="189" s="1"/>
  <c r="W173" i="189" s="1"/>
  <c r="W174" i="189" s="1"/>
  <c r="V166" i="189"/>
  <c r="V168" i="189" s="1"/>
  <c r="V169" i="189" s="1"/>
  <c r="V171" i="189" s="1"/>
  <c r="V173" i="189" s="1"/>
  <c r="V174" i="189" s="1"/>
  <c r="U166" i="189"/>
  <c r="U168" i="189" s="1"/>
  <c r="U169" i="189" s="1"/>
  <c r="U171" i="189" s="1"/>
  <c r="U173" i="189" s="1"/>
  <c r="U174" i="189" s="1"/>
  <c r="T166" i="189"/>
  <c r="T168" i="189" s="1"/>
  <c r="T169" i="189" s="1"/>
  <c r="T171" i="189" s="1"/>
  <c r="T173" i="189" s="1"/>
  <c r="T174" i="189" s="1"/>
  <c r="S166" i="189"/>
  <c r="S168" i="189" s="1"/>
  <c r="S169" i="189" s="1"/>
  <c r="S171" i="189" s="1"/>
  <c r="S173" i="189" s="1"/>
  <c r="S174" i="189" s="1"/>
  <c r="R166" i="189"/>
  <c r="R168" i="189" s="1"/>
  <c r="R169" i="189" s="1"/>
  <c r="R171" i="189" s="1"/>
  <c r="R173" i="189" s="1"/>
  <c r="R174" i="189" s="1"/>
  <c r="Q166" i="189"/>
  <c r="Q168" i="189" s="1"/>
  <c r="Q169" i="189" s="1"/>
  <c r="Q171" i="189" s="1"/>
  <c r="Q173" i="189" s="1"/>
  <c r="Q174" i="189" s="1"/>
  <c r="P166" i="189"/>
  <c r="P168" i="189" s="1"/>
  <c r="P169" i="189" s="1"/>
  <c r="P171" i="189" s="1"/>
  <c r="P173" i="189" s="1"/>
  <c r="P174" i="189" s="1"/>
  <c r="O166" i="189"/>
  <c r="O168" i="189" s="1"/>
  <c r="O169" i="189" s="1"/>
  <c r="O171" i="189" s="1"/>
  <c r="O173" i="189" s="1"/>
  <c r="O174" i="189" s="1"/>
  <c r="N166" i="189"/>
  <c r="N168" i="189" s="1"/>
  <c r="N169" i="189" s="1"/>
  <c r="N171" i="189" s="1"/>
  <c r="N173" i="189" s="1"/>
  <c r="N174" i="189" s="1"/>
  <c r="M166" i="189"/>
  <c r="M168" i="189" s="1"/>
  <c r="M169" i="189" s="1"/>
  <c r="M171" i="189" s="1"/>
  <c r="M173" i="189" s="1"/>
  <c r="M174" i="189" s="1"/>
  <c r="L166" i="189"/>
  <c r="L168" i="189" s="1"/>
  <c r="L169" i="189" s="1"/>
  <c r="L171" i="189" s="1"/>
  <c r="L173" i="189" s="1"/>
  <c r="L174" i="189" s="1"/>
  <c r="K166" i="189"/>
  <c r="K168" i="189" s="1"/>
  <c r="K169" i="189" s="1"/>
  <c r="K171" i="189" s="1"/>
  <c r="K173" i="189" s="1"/>
  <c r="K174" i="189" s="1"/>
  <c r="J166" i="189"/>
  <c r="J168" i="189" s="1"/>
  <c r="J169" i="189" s="1"/>
  <c r="J171" i="189" s="1"/>
  <c r="J173" i="189" s="1"/>
  <c r="J174" i="189" s="1"/>
  <c r="I166" i="189"/>
  <c r="I168" i="189" s="1"/>
  <c r="I169" i="189" s="1"/>
  <c r="I171" i="189" s="1"/>
  <c r="I173" i="189" s="1"/>
  <c r="I174" i="189" s="1"/>
  <c r="H166" i="189"/>
  <c r="H168" i="189" s="1"/>
  <c r="H169" i="189" s="1"/>
  <c r="H171" i="189" s="1"/>
  <c r="H173" i="189" s="1"/>
  <c r="H174" i="189" s="1"/>
  <c r="G166" i="189"/>
  <c r="G168" i="189" s="1"/>
  <c r="G169" i="189" s="1"/>
  <c r="G171" i="189" s="1"/>
  <c r="G173" i="189" s="1"/>
  <c r="G174" i="189" s="1"/>
  <c r="F166" i="189"/>
  <c r="F168" i="189" s="1"/>
  <c r="F169" i="189" s="1"/>
  <c r="F171" i="189" s="1"/>
  <c r="F173" i="189" s="1"/>
  <c r="F174" i="189" s="1"/>
  <c r="E166" i="189"/>
  <c r="E168" i="189" s="1"/>
  <c r="E169" i="189" s="1"/>
  <c r="E171" i="189" s="1"/>
  <c r="AB159" i="189"/>
  <c r="AA159" i="189"/>
  <c r="Z159" i="189"/>
  <c r="Y159" i="189"/>
  <c r="X159" i="189"/>
  <c r="W159" i="189"/>
  <c r="V159" i="189"/>
  <c r="U159" i="189"/>
  <c r="T159" i="189"/>
  <c r="S159" i="189"/>
  <c r="R159" i="189"/>
  <c r="Q159" i="189"/>
  <c r="P159" i="189"/>
  <c r="O159" i="189"/>
  <c r="N159" i="189"/>
  <c r="M159" i="189"/>
  <c r="L159" i="189"/>
  <c r="K159" i="189"/>
  <c r="J159" i="189"/>
  <c r="I159" i="189"/>
  <c r="H159" i="189"/>
  <c r="G159" i="189"/>
  <c r="F159" i="189"/>
  <c r="E159" i="189"/>
  <c r="AB156" i="189"/>
  <c r="AA156" i="189"/>
  <c r="Z156" i="189"/>
  <c r="Y156" i="189"/>
  <c r="X156" i="189"/>
  <c r="W156" i="189"/>
  <c r="V156" i="189"/>
  <c r="U156" i="189"/>
  <c r="T156" i="189"/>
  <c r="S156" i="189"/>
  <c r="R156" i="189"/>
  <c r="Q156" i="189"/>
  <c r="P156" i="189"/>
  <c r="O156" i="189"/>
  <c r="N156" i="189"/>
  <c r="M156" i="189"/>
  <c r="L156" i="189"/>
  <c r="K156" i="189"/>
  <c r="J156" i="189"/>
  <c r="I156" i="189"/>
  <c r="H156" i="189"/>
  <c r="G156" i="189"/>
  <c r="F156" i="189"/>
  <c r="E156" i="189"/>
  <c r="E172" i="189" l="1"/>
  <c r="E173" i="189"/>
  <c r="E174" i="189" s="1"/>
  <c r="AC7" i="185"/>
  <c r="AC176" i="206" l="1"/>
  <c r="AC175" i="206"/>
  <c r="AC170" i="206"/>
  <c r="AC165" i="206"/>
  <c r="AC164" i="206"/>
  <c r="AC163" i="206"/>
  <c r="AC162" i="206"/>
  <c r="AC161" i="206"/>
  <c r="AC160" i="206"/>
  <c r="AC159" i="206"/>
  <c r="AC158" i="206"/>
  <c r="AC157" i="206"/>
  <c r="AC156" i="206"/>
  <c r="AC155" i="206"/>
  <c r="AC154" i="206"/>
  <c r="AC153" i="206"/>
  <c r="AC152" i="206"/>
  <c r="AC147" i="206"/>
  <c r="AC146" i="206"/>
  <c r="AC141" i="206"/>
  <c r="AC136" i="206"/>
  <c r="AC135" i="206"/>
  <c r="AC134" i="206"/>
  <c r="AC133" i="206"/>
  <c r="AC132" i="206"/>
  <c r="AC131" i="206"/>
  <c r="AC130" i="206"/>
  <c r="AC129" i="206"/>
  <c r="AC128" i="206"/>
  <c r="AC126" i="206"/>
  <c r="AC125" i="206"/>
  <c r="AC124" i="206"/>
  <c r="AC123" i="206"/>
  <c r="AC118" i="206"/>
  <c r="AC117" i="206"/>
  <c r="AC112" i="206"/>
  <c r="AC109" i="206"/>
  <c r="AC108" i="206"/>
  <c r="AC107" i="206"/>
  <c r="AC106" i="206"/>
  <c r="AC105" i="206"/>
  <c r="AC104" i="206"/>
  <c r="AC103" i="206"/>
  <c r="AC102" i="206"/>
  <c r="AC100" i="206"/>
  <c r="AC99" i="206"/>
  <c r="AC97" i="206"/>
  <c r="AC96" i="206"/>
  <c r="AC95" i="206"/>
  <c r="AC94" i="206"/>
  <c r="AC89" i="206"/>
  <c r="AC88" i="206"/>
  <c r="AC83" i="206"/>
  <c r="AC80" i="206"/>
  <c r="AC79" i="206"/>
  <c r="AC78" i="206"/>
  <c r="AC77" i="206"/>
  <c r="AC76" i="206"/>
  <c r="AC75" i="206"/>
  <c r="AC74" i="206"/>
  <c r="AC73" i="206"/>
  <c r="AC72" i="206"/>
  <c r="AC71" i="206"/>
  <c r="AC70" i="206"/>
  <c r="AC69" i="206"/>
  <c r="AC68" i="206"/>
  <c r="AC67" i="206"/>
  <c r="AC66" i="206"/>
  <c r="AC65" i="206"/>
  <c r="W60" i="206"/>
  <c r="V60" i="206"/>
  <c r="U60" i="206"/>
  <c r="T60" i="206"/>
  <c r="S60" i="206"/>
  <c r="R60" i="206"/>
  <c r="Q60" i="206"/>
  <c r="P60" i="206"/>
  <c r="O60" i="206"/>
  <c r="N60" i="206"/>
  <c r="M60" i="206"/>
  <c r="L60" i="206"/>
  <c r="K60" i="206"/>
  <c r="J60" i="206"/>
  <c r="I60" i="206"/>
  <c r="H60" i="206"/>
  <c r="G60" i="206"/>
  <c r="F60" i="206"/>
  <c r="E60" i="206"/>
  <c r="W59" i="206"/>
  <c r="V59" i="206"/>
  <c r="U59" i="206"/>
  <c r="T59" i="206"/>
  <c r="S59" i="206"/>
  <c r="R59" i="206"/>
  <c r="Q59" i="206"/>
  <c r="P59" i="206"/>
  <c r="O59" i="206"/>
  <c r="N59" i="206"/>
  <c r="M59" i="206"/>
  <c r="L59" i="206"/>
  <c r="K59" i="206"/>
  <c r="J59" i="206"/>
  <c r="I59" i="206"/>
  <c r="H59" i="206"/>
  <c r="G59" i="206"/>
  <c r="F59" i="206"/>
  <c r="E59" i="206"/>
  <c r="AC54" i="206"/>
  <c r="W55" i="206"/>
  <c r="W57" i="206" s="1"/>
  <c r="W58" i="206" s="1"/>
  <c r="Q55" i="206"/>
  <c r="Q57" i="206" s="1"/>
  <c r="Q58" i="206" s="1"/>
  <c r="K55" i="206"/>
  <c r="K57" i="206" s="1"/>
  <c r="K58" i="206" s="1"/>
  <c r="E55" i="206"/>
  <c r="W52" i="206"/>
  <c r="S52" i="206"/>
  <c r="S55" i="206" s="1"/>
  <c r="S57" i="206" s="1"/>
  <c r="S58" i="206" s="1"/>
  <c r="R52" i="206"/>
  <c r="R55" i="206" s="1"/>
  <c r="R57" i="206" s="1"/>
  <c r="R58" i="206" s="1"/>
  <c r="Q52" i="206"/>
  <c r="M52" i="206"/>
  <c r="M55" i="206" s="1"/>
  <c r="M57" i="206" s="1"/>
  <c r="M58" i="206" s="1"/>
  <c r="L52" i="206"/>
  <c r="L55" i="206" s="1"/>
  <c r="L57" i="206" s="1"/>
  <c r="L58" i="206" s="1"/>
  <c r="K52" i="206"/>
  <c r="G52" i="206"/>
  <c r="G55" i="206" s="1"/>
  <c r="G57" i="206" s="1"/>
  <c r="G58" i="206" s="1"/>
  <c r="F52" i="206"/>
  <c r="F55" i="206" s="1"/>
  <c r="F57" i="206" s="1"/>
  <c r="F58" i="206" s="1"/>
  <c r="E52" i="206"/>
  <c r="W51" i="206"/>
  <c r="V51" i="206"/>
  <c r="U51" i="206"/>
  <c r="T51" i="206"/>
  <c r="S51" i="206"/>
  <c r="R51" i="206"/>
  <c r="Q51" i="206"/>
  <c r="P51" i="206"/>
  <c r="O51" i="206"/>
  <c r="N51" i="206"/>
  <c r="M51" i="206"/>
  <c r="L51" i="206"/>
  <c r="K51" i="206"/>
  <c r="J51" i="206"/>
  <c r="I51" i="206"/>
  <c r="H51" i="206"/>
  <c r="G51" i="206"/>
  <c r="F51" i="206"/>
  <c r="E51" i="206"/>
  <c r="W50" i="206"/>
  <c r="V50" i="206"/>
  <c r="V52" i="206" s="1"/>
  <c r="V55" i="206" s="1"/>
  <c r="V57" i="206" s="1"/>
  <c r="V58" i="206" s="1"/>
  <c r="U50" i="206"/>
  <c r="U52" i="206" s="1"/>
  <c r="U55" i="206" s="1"/>
  <c r="U57" i="206" s="1"/>
  <c r="U58" i="206" s="1"/>
  <c r="T50" i="206"/>
  <c r="T52" i="206" s="1"/>
  <c r="T55" i="206" s="1"/>
  <c r="T57" i="206" s="1"/>
  <c r="T58" i="206" s="1"/>
  <c r="S50" i="206"/>
  <c r="R50" i="206"/>
  <c r="Q50" i="206"/>
  <c r="P50" i="206"/>
  <c r="P52" i="206" s="1"/>
  <c r="P55" i="206" s="1"/>
  <c r="P57" i="206" s="1"/>
  <c r="P58" i="206" s="1"/>
  <c r="O50" i="206"/>
  <c r="O52" i="206" s="1"/>
  <c r="O55" i="206" s="1"/>
  <c r="O57" i="206" s="1"/>
  <c r="O58" i="206" s="1"/>
  <c r="N50" i="206"/>
  <c r="N52" i="206" s="1"/>
  <c r="N55" i="206" s="1"/>
  <c r="N57" i="206" s="1"/>
  <c r="N58" i="206" s="1"/>
  <c r="M50" i="206"/>
  <c r="L50" i="206"/>
  <c r="K50" i="206"/>
  <c r="J50" i="206"/>
  <c r="J52" i="206" s="1"/>
  <c r="J55" i="206" s="1"/>
  <c r="J57" i="206" s="1"/>
  <c r="J58" i="206" s="1"/>
  <c r="I50" i="206"/>
  <c r="I52" i="206" s="1"/>
  <c r="I55" i="206" s="1"/>
  <c r="I57" i="206" s="1"/>
  <c r="I58" i="206" s="1"/>
  <c r="H50" i="206"/>
  <c r="H52" i="206" s="1"/>
  <c r="H55" i="206" s="1"/>
  <c r="H57" i="206" s="1"/>
  <c r="H58" i="206" s="1"/>
  <c r="G50" i="206"/>
  <c r="F50" i="206"/>
  <c r="E50" i="206"/>
  <c r="AC49" i="206"/>
  <c r="AC48" i="206"/>
  <c r="AC47" i="206"/>
  <c r="AC46" i="206"/>
  <c r="AC45" i="206"/>
  <c r="AC44" i="206"/>
  <c r="W43" i="206"/>
  <c r="V43" i="206"/>
  <c r="U43" i="206"/>
  <c r="T43" i="206"/>
  <c r="S43" i="206"/>
  <c r="R43" i="206"/>
  <c r="Q43" i="206"/>
  <c r="P43" i="206"/>
  <c r="O43" i="206"/>
  <c r="N43" i="206"/>
  <c r="M43" i="206"/>
  <c r="L43" i="206"/>
  <c r="K43" i="206"/>
  <c r="J43" i="206"/>
  <c r="I43" i="206"/>
  <c r="H43" i="206"/>
  <c r="G43" i="206"/>
  <c r="F43" i="206"/>
  <c r="E43" i="206"/>
  <c r="AC42" i="206"/>
  <c r="AC41" i="206"/>
  <c r="W40" i="206"/>
  <c r="V40" i="206"/>
  <c r="U40" i="206"/>
  <c r="T40" i="206"/>
  <c r="S40" i="206"/>
  <c r="R40" i="206"/>
  <c r="Q40" i="206"/>
  <c r="P40" i="206"/>
  <c r="O40" i="206"/>
  <c r="N40" i="206"/>
  <c r="M40" i="206"/>
  <c r="L40" i="206"/>
  <c r="K40" i="206"/>
  <c r="J40" i="206"/>
  <c r="I40" i="206"/>
  <c r="H40" i="206"/>
  <c r="G40" i="206"/>
  <c r="F40" i="206"/>
  <c r="E40" i="206"/>
  <c r="AC39" i="206"/>
  <c r="AC38" i="206"/>
  <c r="AC37" i="206"/>
  <c r="AC36" i="206"/>
  <c r="AB31" i="206"/>
  <c r="AA31" i="206"/>
  <c r="Z31" i="206"/>
  <c r="Y31" i="206"/>
  <c r="X31" i="206"/>
  <c r="W31" i="206"/>
  <c r="V31" i="206"/>
  <c r="U31" i="206"/>
  <c r="T31" i="206"/>
  <c r="S31" i="206"/>
  <c r="R31" i="206"/>
  <c r="Q31" i="206"/>
  <c r="P31" i="206"/>
  <c r="O31" i="206"/>
  <c r="N31" i="206"/>
  <c r="M31" i="206"/>
  <c r="L31" i="206"/>
  <c r="K31" i="206"/>
  <c r="J31" i="206"/>
  <c r="I31" i="206"/>
  <c r="H31" i="206"/>
  <c r="G31" i="206"/>
  <c r="F31" i="206"/>
  <c r="E31" i="206"/>
  <c r="AC31" i="206" s="1"/>
  <c r="AB30" i="206"/>
  <c r="AA30" i="206"/>
  <c r="Z30" i="206"/>
  <c r="Y30" i="206"/>
  <c r="X30" i="206"/>
  <c r="W30" i="206"/>
  <c r="V30" i="206"/>
  <c r="U30" i="206"/>
  <c r="T30" i="206"/>
  <c r="S30" i="206"/>
  <c r="R30" i="206"/>
  <c r="Q30" i="206"/>
  <c r="P30" i="206"/>
  <c r="O30" i="206"/>
  <c r="N30" i="206"/>
  <c r="M30" i="206"/>
  <c r="L30" i="206"/>
  <c r="K30" i="206"/>
  <c r="J30" i="206"/>
  <c r="I30" i="206"/>
  <c r="H30" i="206"/>
  <c r="G30" i="206"/>
  <c r="F30" i="206"/>
  <c r="E30" i="206"/>
  <c r="AC30" i="206" s="1"/>
  <c r="AC25" i="206"/>
  <c r="Y26" i="206"/>
  <c r="Y28" i="206" s="1"/>
  <c r="Y29" i="206" s="1"/>
  <c r="T26" i="206"/>
  <c r="T28" i="206" s="1"/>
  <c r="T29" i="206" s="1"/>
  <c r="S26" i="206"/>
  <c r="S28" i="206" s="1"/>
  <c r="S29" i="206" s="1"/>
  <c r="N26" i="206"/>
  <c r="N28" i="206" s="1"/>
  <c r="N29" i="206" s="1"/>
  <c r="M26" i="206"/>
  <c r="M28" i="206" s="1"/>
  <c r="M29" i="206" s="1"/>
  <c r="G26" i="206"/>
  <c r="G28" i="206" s="1"/>
  <c r="G29" i="206" s="1"/>
  <c r="AA23" i="206"/>
  <c r="AA26" i="206" s="1"/>
  <c r="AA28" i="206" s="1"/>
  <c r="AA29" i="206" s="1"/>
  <c r="Z23" i="206"/>
  <c r="Z26" i="206" s="1"/>
  <c r="Z28" i="206" s="1"/>
  <c r="Z29" i="206" s="1"/>
  <c r="Y23" i="206"/>
  <c r="U23" i="206"/>
  <c r="U26" i="206" s="1"/>
  <c r="U28" i="206" s="1"/>
  <c r="U29" i="206" s="1"/>
  <c r="T23" i="206"/>
  <c r="S23" i="206"/>
  <c r="O23" i="206"/>
  <c r="O26" i="206" s="1"/>
  <c r="O28" i="206" s="1"/>
  <c r="O29" i="206" s="1"/>
  <c r="N23" i="206"/>
  <c r="M23" i="206"/>
  <c r="I23" i="206"/>
  <c r="I26" i="206" s="1"/>
  <c r="I28" i="206" s="1"/>
  <c r="I29" i="206" s="1"/>
  <c r="H23" i="206"/>
  <c r="H26" i="206" s="1"/>
  <c r="H28" i="206" s="1"/>
  <c r="H29" i="206" s="1"/>
  <c r="G23" i="206"/>
  <c r="AB22" i="206"/>
  <c r="AA22" i="206"/>
  <c r="Z22" i="206"/>
  <c r="Y22" i="206"/>
  <c r="X22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AB21" i="206"/>
  <c r="AB23" i="206" s="1"/>
  <c r="AB26" i="206" s="1"/>
  <c r="AB28" i="206" s="1"/>
  <c r="AB29" i="206" s="1"/>
  <c r="AA21" i="206"/>
  <c r="Z21" i="206"/>
  <c r="Y21" i="206"/>
  <c r="X21" i="206"/>
  <c r="X23" i="206" s="1"/>
  <c r="X26" i="206" s="1"/>
  <c r="X28" i="206" s="1"/>
  <c r="X29" i="206" s="1"/>
  <c r="W21" i="206"/>
  <c r="W23" i="206" s="1"/>
  <c r="W26" i="206" s="1"/>
  <c r="W28" i="206" s="1"/>
  <c r="W29" i="206" s="1"/>
  <c r="V21" i="206"/>
  <c r="V23" i="206" s="1"/>
  <c r="V26" i="206" s="1"/>
  <c r="V28" i="206" s="1"/>
  <c r="V29" i="206" s="1"/>
  <c r="U21" i="206"/>
  <c r="T21" i="206"/>
  <c r="S21" i="206"/>
  <c r="R21" i="206"/>
  <c r="R23" i="206" s="1"/>
  <c r="R26" i="206" s="1"/>
  <c r="R28" i="206" s="1"/>
  <c r="R29" i="206" s="1"/>
  <c r="Q21" i="206"/>
  <c r="Q23" i="206" s="1"/>
  <c r="Q26" i="206" s="1"/>
  <c r="Q28" i="206" s="1"/>
  <c r="Q29" i="206" s="1"/>
  <c r="P21" i="206"/>
  <c r="P23" i="206" s="1"/>
  <c r="P26" i="206" s="1"/>
  <c r="P28" i="206" s="1"/>
  <c r="P29" i="206" s="1"/>
  <c r="O21" i="206"/>
  <c r="N21" i="206"/>
  <c r="M21" i="206"/>
  <c r="L21" i="206"/>
  <c r="L23" i="206" s="1"/>
  <c r="L26" i="206" s="1"/>
  <c r="L28" i="206" s="1"/>
  <c r="L29" i="206" s="1"/>
  <c r="K21" i="206"/>
  <c r="K23" i="206" s="1"/>
  <c r="K26" i="206" s="1"/>
  <c r="K28" i="206" s="1"/>
  <c r="K29" i="206" s="1"/>
  <c r="J21" i="206"/>
  <c r="J23" i="206" s="1"/>
  <c r="J26" i="206" s="1"/>
  <c r="J28" i="206" s="1"/>
  <c r="J29" i="206" s="1"/>
  <c r="I21" i="206"/>
  <c r="H21" i="206"/>
  <c r="G21" i="206"/>
  <c r="F21" i="206"/>
  <c r="F23" i="206" s="1"/>
  <c r="F26" i="206" s="1"/>
  <c r="F28" i="206" s="1"/>
  <c r="F29" i="206" s="1"/>
  <c r="E21" i="206"/>
  <c r="E23" i="206" s="1"/>
  <c r="AC20" i="206"/>
  <c r="AC19" i="206"/>
  <c r="AC18" i="206"/>
  <c r="AC17" i="206"/>
  <c r="AC16" i="206"/>
  <c r="AC15" i="206"/>
  <c r="AB14" i="206"/>
  <c r="AA14" i="206"/>
  <c r="Z14" i="206"/>
  <c r="Y14" i="206"/>
  <c r="X14" i="206"/>
  <c r="W14" i="206"/>
  <c r="V14" i="206"/>
  <c r="U14" i="206"/>
  <c r="T14" i="206"/>
  <c r="S14" i="206"/>
  <c r="R14" i="206"/>
  <c r="Q14" i="206"/>
  <c r="P14" i="206"/>
  <c r="O14" i="206"/>
  <c r="N14" i="206"/>
  <c r="M14" i="206"/>
  <c r="L14" i="206"/>
  <c r="K14" i="206"/>
  <c r="J14" i="206"/>
  <c r="I14" i="206"/>
  <c r="H14" i="206"/>
  <c r="G14" i="206"/>
  <c r="F14" i="206"/>
  <c r="E14" i="206"/>
  <c r="AC13" i="206"/>
  <c r="AC12" i="206"/>
  <c r="AB11" i="206"/>
  <c r="AA11" i="206"/>
  <c r="Z11" i="206"/>
  <c r="Y11" i="206"/>
  <c r="X11" i="206"/>
  <c r="W11" i="206"/>
  <c r="V11" i="206"/>
  <c r="U11" i="206"/>
  <c r="T11" i="206"/>
  <c r="S11" i="206"/>
  <c r="R11" i="206"/>
  <c r="Q11" i="206"/>
  <c r="P11" i="206"/>
  <c r="O11" i="206"/>
  <c r="N11" i="206"/>
  <c r="M11" i="206"/>
  <c r="L11" i="206"/>
  <c r="K11" i="206"/>
  <c r="J11" i="206"/>
  <c r="I11" i="206"/>
  <c r="H11" i="206"/>
  <c r="G11" i="206"/>
  <c r="F11" i="206"/>
  <c r="E11" i="206"/>
  <c r="AC10" i="206"/>
  <c r="AC9" i="206"/>
  <c r="AC8" i="206"/>
  <c r="AC7" i="206"/>
  <c r="AC176" i="205"/>
  <c r="AC175" i="205"/>
  <c r="AC170" i="205"/>
  <c r="AC167" i="205"/>
  <c r="AC165" i="205"/>
  <c r="AC164" i="205"/>
  <c r="AC163" i="205"/>
  <c r="AC162" i="205"/>
  <c r="AC161" i="205"/>
  <c r="AC160" i="205"/>
  <c r="AC158" i="205"/>
  <c r="AC157" i="205"/>
  <c r="AC155" i="205"/>
  <c r="AC154" i="205"/>
  <c r="AC153" i="205"/>
  <c r="AC152" i="205"/>
  <c r="AC147" i="205"/>
  <c r="AC146" i="205"/>
  <c r="AC141" i="205"/>
  <c r="AC138" i="205"/>
  <c r="AC136" i="205"/>
  <c r="AC135" i="205"/>
  <c r="AC134" i="205"/>
  <c r="AC133" i="205"/>
  <c r="AC132" i="205"/>
  <c r="AC131" i="205"/>
  <c r="AC130" i="205"/>
  <c r="AC129" i="205"/>
  <c r="AC128" i="205"/>
  <c r="AC127" i="205"/>
  <c r="AC126" i="205"/>
  <c r="AC125" i="205"/>
  <c r="AC124" i="205"/>
  <c r="AC123" i="205"/>
  <c r="AC118" i="205"/>
  <c r="AC117" i="205"/>
  <c r="AC112" i="205"/>
  <c r="AC109" i="205"/>
  <c r="AC107" i="205"/>
  <c r="AC106" i="205"/>
  <c r="AC105" i="205"/>
  <c r="AC104" i="205"/>
  <c r="AC103" i="205"/>
  <c r="AC102" i="205"/>
  <c r="AC101" i="205"/>
  <c r="AC100" i="205"/>
  <c r="AC99" i="205"/>
  <c r="AC98" i="205"/>
  <c r="AC73" i="205"/>
  <c r="AC71" i="205"/>
  <c r="AC70" i="205"/>
  <c r="AC68" i="205"/>
  <c r="AC67" i="205"/>
  <c r="AC66" i="205"/>
  <c r="AC65" i="205"/>
  <c r="AB60" i="205"/>
  <c r="AB59" i="205"/>
  <c r="AC54" i="205"/>
  <c r="AB52" i="205"/>
  <c r="AB53" i="205" s="1"/>
  <c r="AB55" i="205" s="1"/>
  <c r="AB57" i="205" s="1"/>
  <c r="AB58" i="205" s="1"/>
  <c r="AB51" i="205"/>
  <c r="AC51" i="205"/>
  <c r="AB50" i="205"/>
  <c r="AC50" i="205"/>
  <c r="AC49" i="205"/>
  <c r="AC48" i="205"/>
  <c r="AC47" i="205"/>
  <c r="AC46" i="205"/>
  <c r="AC45" i="205"/>
  <c r="AC44" i="205"/>
  <c r="AB43" i="205"/>
  <c r="AC42" i="205"/>
  <c r="AC41" i="205"/>
  <c r="AB40" i="205"/>
  <c r="AC39" i="205"/>
  <c r="AC38" i="205"/>
  <c r="AC37" i="205"/>
  <c r="AC36" i="205"/>
  <c r="AB31" i="205"/>
  <c r="AA31" i="205"/>
  <c r="Z31" i="205"/>
  <c r="Y31" i="205"/>
  <c r="X31" i="205"/>
  <c r="W31" i="205"/>
  <c r="V31" i="205"/>
  <c r="U31" i="205"/>
  <c r="T31" i="205"/>
  <c r="S31" i="205"/>
  <c r="R31" i="205"/>
  <c r="Q31" i="205"/>
  <c r="P31" i="205"/>
  <c r="O31" i="205"/>
  <c r="N31" i="205"/>
  <c r="M31" i="205"/>
  <c r="L31" i="205"/>
  <c r="K31" i="205"/>
  <c r="J31" i="205"/>
  <c r="I31" i="205"/>
  <c r="H31" i="205"/>
  <c r="G31" i="205"/>
  <c r="F31" i="205"/>
  <c r="E31" i="205"/>
  <c r="AB30" i="205"/>
  <c r="AA30" i="205"/>
  <c r="Z30" i="205"/>
  <c r="Y30" i="205"/>
  <c r="X30" i="205"/>
  <c r="W30" i="205"/>
  <c r="V30" i="205"/>
  <c r="U30" i="205"/>
  <c r="T30" i="205"/>
  <c r="S30" i="205"/>
  <c r="R30" i="205"/>
  <c r="Q30" i="205"/>
  <c r="P30" i="205"/>
  <c r="O30" i="205"/>
  <c r="N30" i="205"/>
  <c r="M30" i="205"/>
  <c r="L30" i="205"/>
  <c r="K30" i="205"/>
  <c r="J30" i="205"/>
  <c r="I30" i="205"/>
  <c r="H30" i="205"/>
  <c r="G30" i="205"/>
  <c r="F30" i="205"/>
  <c r="E30" i="205"/>
  <c r="AC25" i="205"/>
  <c r="W24" i="205"/>
  <c r="W26" i="205" s="1"/>
  <c r="W28" i="205" s="1"/>
  <c r="W29" i="205" s="1"/>
  <c r="Q24" i="205"/>
  <c r="Q26" i="205" s="1"/>
  <c r="Q28" i="205" s="1"/>
  <c r="Q29" i="205" s="1"/>
  <c r="K24" i="205"/>
  <c r="K26" i="205" s="1"/>
  <c r="K28" i="205" s="1"/>
  <c r="K29" i="205" s="1"/>
  <c r="E24" i="205"/>
  <c r="E26" i="205" s="1"/>
  <c r="AB23" i="205"/>
  <c r="AB24" i="205" s="1"/>
  <c r="AB26" i="205" s="1"/>
  <c r="AB28" i="205" s="1"/>
  <c r="AB29" i="205" s="1"/>
  <c r="X23" i="205"/>
  <c r="X24" i="205" s="1"/>
  <c r="X26" i="205" s="1"/>
  <c r="X28" i="205" s="1"/>
  <c r="X29" i="205" s="1"/>
  <c r="W23" i="205"/>
  <c r="V23" i="205"/>
  <c r="V24" i="205" s="1"/>
  <c r="V26" i="205" s="1"/>
  <c r="V28" i="205" s="1"/>
  <c r="V29" i="205" s="1"/>
  <c r="R23" i="205"/>
  <c r="R24" i="205" s="1"/>
  <c r="R26" i="205" s="1"/>
  <c r="R28" i="205" s="1"/>
  <c r="R29" i="205" s="1"/>
  <c r="Q23" i="205"/>
  <c r="P23" i="205"/>
  <c r="P24" i="205" s="1"/>
  <c r="P26" i="205" s="1"/>
  <c r="P28" i="205" s="1"/>
  <c r="P29" i="205" s="1"/>
  <c r="L23" i="205"/>
  <c r="L24" i="205" s="1"/>
  <c r="L26" i="205" s="1"/>
  <c r="L28" i="205" s="1"/>
  <c r="L29" i="205" s="1"/>
  <c r="K23" i="205"/>
  <c r="J23" i="205"/>
  <c r="J24" i="205" s="1"/>
  <c r="J26" i="205" s="1"/>
  <c r="J28" i="205" s="1"/>
  <c r="J29" i="205" s="1"/>
  <c r="F23" i="205"/>
  <c r="F24" i="205" s="1"/>
  <c r="F26" i="205" s="1"/>
  <c r="F28" i="205" s="1"/>
  <c r="F29" i="205" s="1"/>
  <c r="E23" i="205"/>
  <c r="AC23" i="205" s="1"/>
  <c r="AB22" i="205"/>
  <c r="AA22" i="205"/>
  <c r="Z22" i="205"/>
  <c r="Y22" i="205"/>
  <c r="X22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AC22" i="205" s="1"/>
  <c r="AB21" i="205"/>
  <c r="AA21" i="205"/>
  <c r="AA23" i="205" s="1"/>
  <c r="AA24" i="205" s="1"/>
  <c r="AA26" i="205" s="1"/>
  <c r="AA28" i="205" s="1"/>
  <c r="AA29" i="205" s="1"/>
  <c r="Z21" i="205"/>
  <c r="Z23" i="205" s="1"/>
  <c r="Z24" i="205" s="1"/>
  <c r="Z26" i="205" s="1"/>
  <c r="Z28" i="205" s="1"/>
  <c r="Z29" i="205" s="1"/>
  <c r="Y21" i="205"/>
  <c r="Y23" i="205" s="1"/>
  <c r="Y24" i="205" s="1"/>
  <c r="Y26" i="205" s="1"/>
  <c r="Y28" i="205" s="1"/>
  <c r="Y29" i="205" s="1"/>
  <c r="X21" i="205"/>
  <c r="W21" i="205"/>
  <c r="V21" i="205"/>
  <c r="U21" i="205"/>
  <c r="U23" i="205" s="1"/>
  <c r="U24" i="205" s="1"/>
  <c r="U26" i="205" s="1"/>
  <c r="U28" i="205" s="1"/>
  <c r="U29" i="205" s="1"/>
  <c r="T21" i="205"/>
  <c r="T23" i="205" s="1"/>
  <c r="T24" i="205" s="1"/>
  <c r="T26" i="205" s="1"/>
  <c r="T28" i="205" s="1"/>
  <c r="T29" i="205" s="1"/>
  <c r="S21" i="205"/>
  <c r="S23" i="205" s="1"/>
  <c r="S24" i="205" s="1"/>
  <c r="S26" i="205" s="1"/>
  <c r="S28" i="205" s="1"/>
  <c r="S29" i="205" s="1"/>
  <c r="R21" i="205"/>
  <c r="Q21" i="205"/>
  <c r="P21" i="205"/>
  <c r="O21" i="205"/>
  <c r="O23" i="205" s="1"/>
  <c r="O24" i="205" s="1"/>
  <c r="O26" i="205" s="1"/>
  <c r="O28" i="205" s="1"/>
  <c r="O29" i="205" s="1"/>
  <c r="N21" i="205"/>
  <c r="N23" i="205" s="1"/>
  <c r="N24" i="205" s="1"/>
  <c r="N26" i="205" s="1"/>
  <c r="N28" i="205" s="1"/>
  <c r="N29" i="205" s="1"/>
  <c r="M21" i="205"/>
  <c r="M23" i="205" s="1"/>
  <c r="M24" i="205" s="1"/>
  <c r="M26" i="205" s="1"/>
  <c r="M28" i="205" s="1"/>
  <c r="M29" i="205" s="1"/>
  <c r="L21" i="205"/>
  <c r="K21" i="205"/>
  <c r="J21" i="205"/>
  <c r="I21" i="205"/>
  <c r="I23" i="205" s="1"/>
  <c r="I24" i="205" s="1"/>
  <c r="I26" i="205" s="1"/>
  <c r="I28" i="205" s="1"/>
  <c r="I29" i="205" s="1"/>
  <c r="H21" i="205"/>
  <c r="H23" i="205" s="1"/>
  <c r="H24" i="205" s="1"/>
  <c r="H26" i="205" s="1"/>
  <c r="H28" i="205" s="1"/>
  <c r="H29" i="205" s="1"/>
  <c r="G21" i="205"/>
  <c r="G23" i="205" s="1"/>
  <c r="G24" i="205" s="1"/>
  <c r="G26" i="205" s="1"/>
  <c r="G28" i="205" s="1"/>
  <c r="G29" i="205" s="1"/>
  <c r="F21" i="205"/>
  <c r="E21" i="205"/>
  <c r="AC21" i="205" s="1"/>
  <c r="AC20" i="205"/>
  <c r="AC19" i="205"/>
  <c r="AC18" i="205"/>
  <c r="AC17" i="205"/>
  <c r="AC16" i="205"/>
  <c r="AC15" i="205"/>
  <c r="AB14" i="205"/>
  <c r="AA14" i="205"/>
  <c r="Z14" i="205"/>
  <c r="Y14" i="205"/>
  <c r="X14" i="205"/>
  <c r="W14" i="205"/>
  <c r="V14" i="205"/>
  <c r="U14" i="205"/>
  <c r="T14" i="205"/>
  <c r="S14" i="205"/>
  <c r="R14" i="205"/>
  <c r="Q14" i="205"/>
  <c r="P14" i="205"/>
  <c r="O14" i="205"/>
  <c r="N14" i="205"/>
  <c r="M14" i="205"/>
  <c r="L14" i="205"/>
  <c r="K14" i="205"/>
  <c r="J14" i="205"/>
  <c r="I14" i="205"/>
  <c r="H14" i="205"/>
  <c r="G14" i="205"/>
  <c r="F14" i="205"/>
  <c r="E14" i="205"/>
  <c r="AC13" i="205"/>
  <c r="AC12" i="205"/>
  <c r="AB11" i="205"/>
  <c r="AA11" i="205"/>
  <c r="Z11" i="205"/>
  <c r="Y11" i="205"/>
  <c r="X11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AC10" i="205"/>
  <c r="AC9" i="205"/>
  <c r="AC8" i="205"/>
  <c r="AC7" i="205"/>
  <c r="AC176" i="204"/>
  <c r="AC175" i="204"/>
  <c r="AC170" i="204"/>
  <c r="AC167" i="204"/>
  <c r="AC165" i="204"/>
  <c r="AC164" i="204"/>
  <c r="AC163" i="204"/>
  <c r="AC162" i="204"/>
  <c r="AC161" i="204"/>
  <c r="AC160" i="204"/>
  <c r="AC158" i="204"/>
  <c r="AC157" i="204"/>
  <c r="AC156" i="204"/>
  <c r="AC155" i="204"/>
  <c r="AC154" i="204"/>
  <c r="AC153" i="204"/>
  <c r="AC152" i="204"/>
  <c r="O147" i="204"/>
  <c r="N147" i="204"/>
  <c r="M147" i="204"/>
  <c r="L147" i="204"/>
  <c r="K147" i="204"/>
  <c r="J147" i="204"/>
  <c r="I147" i="204"/>
  <c r="H147" i="204"/>
  <c r="G147" i="204"/>
  <c r="F147" i="204"/>
  <c r="E147" i="204"/>
  <c r="O146" i="204"/>
  <c r="N146" i="204"/>
  <c r="M146" i="204"/>
  <c r="L146" i="204"/>
  <c r="K146" i="204"/>
  <c r="J146" i="204"/>
  <c r="I146" i="204"/>
  <c r="H146" i="204"/>
  <c r="G146" i="204"/>
  <c r="F146" i="204"/>
  <c r="E146" i="204"/>
  <c r="AC141" i="204"/>
  <c r="F139" i="204"/>
  <c r="F140" i="204" s="1"/>
  <c r="F142" i="204" s="1"/>
  <c r="F144" i="204" s="1"/>
  <c r="F145" i="204" s="1"/>
  <c r="O138" i="204"/>
  <c r="N138" i="204"/>
  <c r="M138" i="204"/>
  <c r="L138" i="204"/>
  <c r="K138" i="204"/>
  <c r="J138" i="204"/>
  <c r="I138" i="204"/>
  <c r="H138" i="204"/>
  <c r="G138" i="204"/>
  <c r="F138" i="204"/>
  <c r="E138" i="204"/>
  <c r="O137" i="204"/>
  <c r="O139" i="204" s="1"/>
  <c r="O140" i="204" s="1"/>
  <c r="O142" i="204" s="1"/>
  <c r="O144" i="204" s="1"/>
  <c r="O145" i="204" s="1"/>
  <c r="N137" i="204"/>
  <c r="N139" i="204" s="1"/>
  <c r="N140" i="204" s="1"/>
  <c r="N142" i="204" s="1"/>
  <c r="N144" i="204" s="1"/>
  <c r="N145" i="204" s="1"/>
  <c r="M137" i="204"/>
  <c r="M139" i="204" s="1"/>
  <c r="M140" i="204" s="1"/>
  <c r="M142" i="204" s="1"/>
  <c r="M144" i="204" s="1"/>
  <c r="M145" i="204" s="1"/>
  <c r="L137" i="204"/>
  <c r="L139" i="204" s="1"/>
  <c r="L140" i="204" s="1"/>
  <c r="L142" i="204" s="1"/>
  <c r="L144" i="204" s="1"/>
  <c r="L145" i="204" s="1"/>
  <c r="K137" i="204"/>
  <c r="K139" i="204" s="1"/>
  <c r="K140" i="204" s="1"/>
  <c r="K142" i="204" s="1"/>
  <c r="K144" i="204" s="1"/>
  <c r="K145" i="204" s="1"/>
  <c r="J137" i="204"/>
  <c r="J139" i="204" s="1"/>
  <c r="J140" i="204" s="1"/>
  <c r="J142" i="204" s="1"/>
  <c r="J144" i="204" s="1"/>
  <c r="J145" i="204" s="1"/>
  <c r="I137" i="204"/>
  <c r="I139" i="204" s="1"/>
  <c r="I140" i="204" s="1"/>
  <c r="I142" i="204" s="1"/>
  <c r="I144" i="204" s="1"/>
  <c r="I145" i="204" s="1"/>
  <c r="H137" i="204"/>
  <c r="H139" i="204" s="1"/>
  <c r="H140" i="204" s="1"/>
  <c r="H142" i="204" s="1"/>
  <c r="H144" i="204" s="1"/>
  <c r="H145" i="204" s="1"/>
  <c r="G137" i="204"/>
  <c r="G139" i="204" s="1"/>
  <c r="G140" i="204" s="1"/>
  <c r="G142" i="204" s="1"/>
  <c r="G144" i="204" s="1"/>
  <c r="G145" i="204" s="1"/>
  <c r="F137" i="204"/>
  <c r="E137" i="204"/>
  <c r="E139" i="204" s="1"/>
  <c r="AC136" i="204"/>
  <c r="AC135" i="204"/>
  <c r="AC134" i="204"/>
  <c r="AC133" i="204"/>
  <c r="AC132" i="204"/>
  <c r="AC131" i="204"/>
  <c r="O130" i="204"/>
  <c r="N130" i="204"/>
  <c r="M130" i="204"/>
  <c r="L130" i="204"/>
  <c r="K130" i="204"/>
  <c r="J130" i="204"/>
  <c r="I130" i="204"/>
  <c r="H130" i="204"/>
  <c r="G130" i="204"/>
  <c r="F130" i="204"/>
  <c r="E130" i="204"/>
  <c r="AC129" i="204"/>
  <c r="AC128" i="204"/>
  <c r="O127" i="204"/>
  <c r="N127" i="204"/>
  <c r="M127" i="204"/>
  <c r="L127" i="204"/>
  <c r="K127" i="204"/>
  <c r="J127" i="204"/>
  <c r="I127" i="204"/>
  <c r="H127" i="204"/>
  <c r="G127" i="204"/>
  <c r="F127" i="204"/>
  <c r="E127" i="204"/>
  <c r="AC126" i="204"/>
  <c r="AC125" i="204"/>
  <c r="AC124" i="204"/>
  <c r="AC123" i="204"/>
  <c r="AC112" i="204"/>
  <c r="AC107" i="204"/>
  <c r="AC106" i="204"/>
  <c r="AC105" i="204"/>
  <c r="AC104" i="204"/>
  <c r="AC103" i="204"/>
  <c r="AC102" i="204"/>
  <c r="AC100" i="204"/>
  <c r="AC99" i="204"/>
  <c r="AC97" i="204"/>
  <c r="AC96" i="204"/>
  <c r="AC95" i="204"/>
  <c r="AC94" i="204"/>
  <c r="AB89" i="204"/>
  <c r="AA89" i="204"/>
  <c r="Z89" i="204"/>
  <c r="Y89" i="204"/>
  <c r="X89" i="204"/>
  <c r="W89" i="204"/>
  <c r="V89" i="204"/>
  <c r="U89" i="204"/>
  <c r="T89" i="204"/>
  <c r="S89" i="204"/>
  <c r="R89" i="204"/>
  <c r="Q89" i="204"/>
  <c r="P89" i="204"/>
  <c r="O89" i="204"/>
  <c r="N89" i="204"/>
  <c r="M89" i="204"/>
  <c r="L89" i="204"/>
  <c r="K89" i="204"/>
  <c r="J89" i="204"/>
  <c r="I89" i="204"/>
  <c r="H89" i="204"/>
  <c r="G89" i="204"/>
  <c r="F89" i="204"/>
  <c r="E89" i="204"/>
  <c r="AB88" i="204"/>
  <c r="AA88" i="204"/>
  <c r="Z88" i="204"/>
  <c r="Y88" i="204"/>
  <c r="X88" i="204"/>
  <c r="W88" i="204"/>
  <c r="V88" i="204"/>
  <c r="U88" i="204"/>
  <c r="T88" i="204"/>
  <c r="S88" i="204"/>
  <c r="R88" i="204"/>
  <c r="Q88" i="204"/>
  <c r="P88" i="204"/>
  <c r="O88" i="204"/>
  <c r="N88" i="204"/>
  <c r="M88" i="204"/>
  <c r="L88" i="204"/>
  <c r="K88" i="204"/>
  <c r="J88" i="204"/>
  <c r="I88" i="204"/>
  <c r="H88" i="204"/>
  <c r="G88" i="204"/>
  <c r="F88" i="204"/>
  <c r="E88" i="204"/>
  <c r="AC83" i="204"/>
  <c r="AB81" i="204"/>
  <c r="AB82" i="204" s="1"/>
  <c r="AB84" i="204" s="1"/>
  <c r="AB86" i="204" s="1"/>
  <c r="AB87" i="204" s="1"/>
  <c r="G81" i="204"/>
  <c r="G82" i="204" s="1"/>
  <c r="G84" i="204" s="1"/>
  <c r="G86" i="204" s="1"/>
  <c r="G87" i="204" s="1"/>
  <c r="AB80" i="204"/>
  <c r="AA80" i="204"/>
  <c r="Z80" i="204"/>
  <c r="Y80" i="204"/>
  <c r="X80" i="204"/>
  <c r="W80" i="204"/>
  <c r="V80" i="204"/>
  <c r="U80" i="204"/>
  <c r="T80" i="204"/>
  <c r="S80" i="204"/>
  <c r="R80" i="204"/>
  <c r="Q80" i="204"/>
  <c r="P80" i="204"/>
  <c r="O80" i="204"/>
  <c r="N80" i="204"/>
  <c r="M80" i="204"/>
  <c r="L80" i="204"/>
  <c r="K80" i="204"/>
  <c r="J80" i="204"/>
  <c r="I80" i="204"/>
  <c r="H80" i="204"/>
  <c r="G80" i="204"/>
  <c r="F80" i="204"/>
  <c r="E80" i="204"/>
  <c r="AB79" i="204"/>
  <c r="AA79" i="204"/>
  <c r="AA81" i="204" s="1"/>
  <c r="AA82" i="204" s="1"/>
  <c r="AA84" i="204" s="1"/>
  <c r="AA86" i="204" s="1"/>
  <c r="AA87" i="204" s="1"/>
  <c r="Z79" i="204"/>
  <c r="Z81" i="204" s="1"/>
  <c r="Z82" i="204" s="1"/>
  <c r="Z84" i="204" s="1"/>
  <c r="Z86" i="204" s="1"/>
  <c r="Z87" i="204" s="1"/>
  <c r="Y79" i="204"/>
  <c r="Y81" i="204" s="1"/>
  <c r="Y82" i="204" s="1"/>
  <c r="Y84" i="204" s="1"/>
  <c r="Y86" i="204" s="1"/>
  <c r="Y87" i="204" s="1"/>
  <c r="X79" i="204"/>
  <c r="X81" i="204" s="1"/>
  <c r="X82" i="204" s="1"/>
  <c r="X84" i="204" s="1"/>
  <c r="X86" i="204" s="1"/>
  <c r="X87" i="204" s="1"/>
  <c r="W79" i="204"/>
  <c r="W81" i="204" s="1"/>
  <c r="W82" i="204" s="1"/>
  <c r="W84" i="204" s="1"/>
  <c r="W86" i="204" s="1"/>
  <c r="W87" i="204" s="1"/>
  <c r="V79" i="204"/>
  <c r="V81" i="204" s="1"/>
  <c r="V82" i="204" s="1"/>
  <c r="V84" i="204" s="1"/>
  <c r="V86" i="204" s="1"/>
  <c r="V87" i="204" s="1"/>
  <c r="U79" i="204"/>
  <c r="U81" i="204" s="1"/>
  <c r="U82" i="204" s="1"/>
  <c r="U84" i="204" s="1"/>
  <c r="U86" i="204" s="1"/>
  <c r="U87" i="204" s="1"/>
  <c r="T79" i="204"/>
  <c r="T81" i="204" s="1"/>
  <c r="T82" i="204" s="1"/>
  <c r="T84" i="204" s="1"/>
  <c r="T86" i="204" s="1"/>
  <c r="T87" i="204" s="1"/>
  <c r="S79" i="204"/>
  <c r="S81" i="204" s="1"/>
  <c r="S82" i="204" s="1"/>
  <c r="S84" i="204" s="1"/>
  <c r="S86" i="204" s="1"/>
  <c r="S87" i="204" s="1"/>
  <c r="R79" i="204"/>
  <c r="R81" i="204" s="1"/>
  <c r="R82" i="204" s="1"/>
  <c r="R84" i="204" s="1"/>
  <c r="R86" i="204" s="1"/>
  <c r="R87" i="204" s="1"/>
  <c r="Q79" i="204"/>
  <c r="Q81" i="204" s="1"/>
  <c r="Q82" i="204" s="1"/>
  <c r="Q84" i="204" s="1"/>
  <c r="Q86" i="204" s="1"/>
  <c r="Q87" i="204" s="1"/>
  <c r="P79" i="204"/>
  <c r="P81" i="204" s="1"/>
  <c r="P82" i="204" s="1"/>
  <c r="P84" i="204" s="1"/>
  <c r="P86" i="204" s="1"/>
  <c r="P87" i="204" s="1"/>
  <c r="O79" i="204"/>
  <c r="O81" i="204" s="1"/>
  <c r="O82" i="204" s="1"/>
  <c r="O84" i="204" s="1"/>
  <c r="O86" i="204" s="1"/>
  <c r="O87" i="204" s="1"/>
  <c r="N79" i="204"/>
  <c r="N81" i="204" s="1"/>
  <c r="N82" i="204" s="1"/>
  <c r="N84" i="204" s="1"/>
  <c r="N86" i="204" s="1"/>
  <c r="N87" i="204" s="1"/>
  <c r="M79" i="204"/>
  <c r="M81" i="204" s="1"/>
  <c r="M82" i="204" s="1"/>
  <c r="M84" i="204" s="1"/>
  <c r="M86" i="204" s="1"/>
  <c r="M87" i="204" s="1"/>
  <c r="L79" i="204"/>
  <c r="L81" i="204" s="1"/>
  <c r="L82" i="204" s="1"/>
  <c r="L84" i="204" s="1"/>
  <c r="L86" i="204" s="1"/>
  <c r="L87" i="204" s="1"/>
  <c r="K79" i="204"/>
  <c r="K81" i="204" s="1"/>
  <c r="K82" i="204" s="1"/>
  <c r="K84" i="204" s="1"/>
  <c r="K86" i="204" s="1"/>
  <c r="K87" i="204" s="1"/>
  <c r="J79" i="204"/>
  <c r="J81" i="204" s="1"/>
  <c r="J82" i="204" s="1"/>
  <c r="J84" i="204" s="1"/>
  <c r="J86" i="204" s="1"/>
  <c r="J87" i="204" s="1"/>
  <c r="I79" i="204"/>
  <c r="I81" i="204" s="1"/>
  <c r="I82" i="204" s="1"/>
  <c r="I84" i="204" s="1"/>
  <c r="I86" i="204" s="1"/>
  <c r="I87" i="204" s="1"/>
  <c r="H79" i="204"/>
  <c r="H81" i="204" s="1"/>
  <c r="H82" i="204" s="1"/>
  <c r="H84" i="204" s="1"/>
  <c r="H86" i="204" s="1"/>
  <c r="H87" i="204" s="1"/>
  <c r="G79" i="204"/>
  <c r="F79" i="204"/>
  <c r="F81" i="204" s="1"/>
  <c r="F82" i="204" s="1"/>
  <c r="F84" i="204" s="1"/>
  <c r="F86" i="204" s="1"/>
  <c r="F87" i="204" s="1"/>
  <c r="E79" i="204"/>
  <c r="E81" i="204" s="1"/>
  <c r="AC78" i="204"/>
  <c r="AC77" i="204"/>
  <c r="AC76" i="204"/>
  <c r="AC75" i="204"/>
  <c r="AC74" i="204"/>
  <c r="AC73" i="204"/>
  <c r="AC71" i="204"/>
  <c r="AC70" i="204"/>
  <c r="AC68" i="204"/>
  <c r="AC67" i="204"/>
  <c r="AC66" i="204"/>
  <c r="AC65" i="204"/>
  <c r="AC60" i="204"/>
  <c r="AC59" i="204"/>
  <c r="AC54" i="204"/>
  <c r="AC51" i="204"/>
  <c r="AC49" i="204"/>
  <c r="AC48" i="204"/>
  <c r="AC47" i="204"/>
  <c r="AC46" i="204"/>
  <c r="AC45" i="204"/>
  <c r="AC44" i="204"/>
  <c r="AC42" i="204"/>
  <c r="AC41" i="204"/>
  <c r="AC39" i="204"/>
  <c r="AC38" i="204"/>
  <c r="AC37" i="204"/>
  <c r="AC36" i="204"/>
  <c r="AB31" i="204"/>
  <c r="AA31" i="204"/>
  <c r="Z31" i="204"/>
  <c r="Y31" i="204"/>
  <c r="X31" i="204"/>
  <c r="W31" i="204"/>
  <c r="V31" i="204"/>
  <c r="U31" i="204"/>
  <c r="T31" i="204"/>
  <c r="S31" i="204"/>
  <c r="R31" i="204"/>
  <c r="Q31" i="204"/>
  <c r="P31" i="204"/>
  <c r="O31" i="204"/>
  <c r="N31" i="204"/>
  <c r="M31" i="204"/>
  <c r="L31" i="204"/>
  <c r="AB30" i="204"/>
  <c r="AA30" i="204"/>
  <c r="Z30" i="204"/>
  <c r="Y30" i="204"/>
  <c r="X30" i="204"/>
  <c r="W30" i="204"/>
  <c r="V30" i="204"/>
  <c r="U30" i="204"/>
  <c r="T30" i="204"/>
  <c r="S30" i="204"/>
  <c r="R30" i="204"/>
  <c r="Q30" i="204"/>
  <c r="P30" i="204"/>
  <c r="O30" i="204"/>
  <c r="N30" i="204"/>
  <c r="M30" i="204"/>
  <c r="L30" i="204"/>
  <c r="AC25" i="204"/>
  <c r="X23" i="204"/>
  <c r="X24" i="204" s="1"/>
  <c r="X26" i="204" s="1"/>
  <c r="X28" i="204" s="1"/>
  <c r="X29" i="204" s="1"/>
  <c r="W23" i="204"/>
  <c r="W24" i="204" s="1"/>
  <c r="W26" i="204" s="1"/>
  <c r="W28" i="204" s="1"/>
  <c r="W29" i="204" s="1"/>
  <c r="R23" i="204"/>
  <c r="R24" i="204" s="1"/>
  <c r="R26" i="204" s="1"/>
  <c r="R28" i="204" s="1"/>
  <c r="R29" i="204" s="1"/>
  <c r="Q23" i="204"/>
  <c r="Q24" i="204" s="1"/>
  <c r="Q26" i="204" s="1"/>
  <c r="Q28" i="204" s="1"/>
  <c r="Q29" i="204" s="1"/>
  <c r="L23" i="204"/>
  <c r="AB23" i="204"/>
  <c r="AB24" i="204" s="1"/>
  <c r="AB26" i="204" s="1"/>
  <c r="AB28" i="204" s="1"/>
  <c r="AB29" i="204" s="1"/>
  <c r="AA23" i="204"/>
  <c r="AA24" i="204" s="1"/>
  <c r="AA26" i="204" s="1"/>
  <c r="AA28" i="204" s="1"/>
  <c r="AA29" i="204" s="1"/>
  <c r="Z23" i="204"/>
  <c r="Z24" i="204" s="1"/>
  <c r="Z26" i="204" s="1"/>
  <c r="Z28" i="204" s="1"/>
  <c r="Z29" i="204" s="1"/>
  <c r="Y23" i="204"/>
  <c r="Y24" i="204" s="1"/>
  <c r="Y26" i="204" s="1"/>
  <c r="Y28" i="204" s="1"/>
  <c r="Y29" i="204" s="1"/>
  <c r="V23" i="204"/>
  <c r="V24" i="204" s="1"/>
  <c r="V26" i="204" s="1"/>
  <c r="V28" i="204" s="1"/>
  <c r="V29" i="204" s="1"/>
  <c r="U23" i="204"/>
  <c r="U24" i="204" s="1"/>
  <c r="U26" i="204" s="1"/>
  <c r="U28" i="204" s="1"/>
  <c r="U29" i="204" s="1"/>
  <c r="T23" i="204"/>
  <c r="T24" i="204" s="1"/>
  <c r="T26" i="204" s="1"/>
  <c r="T28" i="204" s="1"/>
  <c r="T29" i="204" s="1"/>
  <c r="S23" i="204"/>
  <c r="S24" i="204" s="1"/>
  <c r="S26" i="204" s="1"/>
  <c r="S28" i="204" s="1"/>
  <c r="S29" i="204" s="1"/>
  <c r="P23" i="204"/>
  <c r="P24" i="204" s="1"/>
  <c r="P26" i="204" s="1"/>
  <c r="P28" i="204" s="1"/>
  <c r="P29" i="204" s="1"/>
  <c r="O23" i="204"/>
  <c r="O24" i="204" s="1"/>
  <c r="O26" i="204" s="1"/>
  <c r="O28" i="204" s="1"/>
  <c r="O29" i="204" s="1"/>
  <c r="N23" i="204"/>
  <c r="N24" i="204" s="1"/>
  <c r="N26" i="204" s="1"/>
  <c r="N28" i="204" s="1"/>
  <c r="N29" i="204" s="1"/>
  <c r="M23" i="204"/>
  <c r="M24" i="204" s="1"/>
  <c r="M26" i="204" s="1"/>
  <c r="M28" i="204" s="1"/>
  <c r="M29" i="204" s="1"/>
  <c r="AC16" i="204"/>
  <c r="AC15" i="204"/>
  <c r="AB14" i="204"/>
  <c r="AA14" i="204"/>
  <c r="Z14" i="204"/>
  <c r="Y14" i="204"/>
  <c r="X14" i="204"/>
  <c r="W14" i="204"/>
  <c r="V14" i="204"/>
  <c r="U14" i="204"/>
  <c r="T14" i="204"/>
  <c r="S14" i="204"/>
  <c r="R14" i="204"/>
  <c r="Q14" i="204"/>
  <c r="P14" i="204"/>
  <c r="O14" i="204"/>
  <c r="N14" i="204"/>
  <c r="M14" i="204"/>
  <c r="L14" i="204"/>
  <c r="AC13" i="204"/>
  <c r="AC12" i="204"/>
  <c r="AB11" i="204"/>
  <c r="AA11" i="204"/>
  <c r="Z11" i="204"/>
  <c r="Y11" i="204"/>
  <c r="X11" i="204"/>
  <c r="W11" i="204"/>
  <c r="V11" i="204"/>
  <c r="U11" i="204"/>
  <c r="T11" i="204"/>
  <c r="S11" i="204"/>
  <c r="R11" i="204"/>
  <c r="Q11" i="204"/>
  <c r="P11" i="204"/>
  <c r="O11" i="204"/>
  <c r="N11" i="204"/>
  <c r="M11" i="204"/>
  <c r="L11" i="204"/>
  <c r="AC10" i="204"/>
  <c r="AC9" i="204"/>
  <c r="AC8" i="204"/>
  <c r="AC7" i="204"/>
  <c r="AC176" i="203"/>
  <c r="AC175" i="203"/>
  <c r="AC170" i="203"/>
  <c r="AC167" i="203"/>
  <c r="AC165" i="203"/>
  <c r="AC164" i="203"/>
  <c r="AC163" i="203"/>
  <c r="AC162" i="203"/>
  <c r="AC161" i="203"/>
  <c r="AC160" i="203"/>
  <c r="AC159" i="203"/>
  <c r="AC158" i="203"/>
  <c r="AC157" i="203"/>
  <c r="AC156" i="203"/>
  <c r="AC155" i="203"/>
  <c r="AC154" i="203"/>
  <c r="AC153" i="203"/>
  <c r="AC152" i="203"/>
  <c r="AB147" i="203"/>
  <c r="AA147" i="203"/>
  <c r="Z147" i="203"/>
  <c r="Y147" i="203"/>
  <c r="X147" i="203"/>
  <c r="W147" i="203"/>
  <c r="V147" i="203"/>
  <c r="U147" i="203"/>
  <c r="T147" i="203"/>
  <c r="S147" i="203"/>
  <c r="R147" i="203"/>
  <c r="Q147" i="203"/>
  <c r="P147" i="203"/>
  <c r="O147" i="203"/>
  <c r="N147" i="203"/>
  <c r="M147" i="203"/>
  <c r="L147" i="203"/>
  <c r="K147" i="203"/>
  <c r="J147" i="203"/>
  <c r="I147" i="203"/>
  <c r="H147" i="203"/>
  <c r="G147" i="203"/>
  <c r="F147" i="203"/>
  <c r="E147" i="203"/>
  <c r="AB146" i="203"/>
  <c r="AA146" i="203"/>
  <c r="Z146" i="203"/>
  <c r="Y146" i="203"/>
  <c r="X146" i="203"/>
  <c r="W146" i="203"/>
  <c r="V146" i="203"/>
  <c r="U146" i="203"/>
  <c r="T146" i="203"/>
  <c r="S146" i="203"/>
  <c r="R146" i="203"/>
  <c r="Q146" i="203"/>
  <c r="P146" i="203"/>
  <c r="O146" i="203"/>
  <c r="N146" i="203"/>
  <c r="M146" i="203"/>
  <c r="L146" i="203"/>
  <c r="K146" i="203"/>
  <c r="J146" i="203"/>
  <c r="I146" i="203"/>
  <c r="H146" i="203"/>
  <c r="G146" i="203"/>
  <c r="F146" i="203"/>
  <c r="E146" i="203"/>
  <c r="AC141" i="203"/>
  <c r="Z140" i="203"/>
  <c r="Z142" i="203" s="1"/>
  <c r="Z144" i="203" s="1"/>
  <c r="Z145" i="203" s="1"/>
  <c r="T140" i="203"/>
  <c r="T142" i="203" s="1"/>
  <c r="T144" i="203" s="1"/>
  <c r="T145" i="203" s="1"/>
  <c r="H140" i="203"/>
  <c r="H142" i="203" s="1"/>
  <c r="H144" i="203" s="1"/>
  <c r="H145" i="203" s="1"/>
  <c r="AB139" i="203"/>
  <c r="AB140" i="203" s="1"/>
  <c r="AB142" i="203" s="1"/>
  <c r="AB144" i="203" s="1"/>
  <c r="AB145" i="203" s="1"/>
  <c r="AA139" i="203"/>
  <c r="AA140" i="203" s="1"/>
  <c r="AA142" i="203" s="1"/>
  <c r="AA144" i="203" s="1"/>
  <c r="AA145" i="203" s="1"/>
  <c r="V139" i="203"/>
  <c r="V140" i="203" s="1"/>
  <c r="V142" i="203" s="1"/>
  <c r="V144" i="203" s="1"/>
  <c r="V145" i="203" s="1"/>
  <c r="U139" i="203"/>
  <c r="U140" i="203" s="1"/>
  <c r="U142" i="203" s="1"/>
  <c r="U144" i="203" s="1"/>
  <c r="U145" i="203" s="1"/>
  <c r="P139" i="203"/>
  <c r="P140" i="203" s="1"/>
  <c r="P142" i="203" s="1"/>
  <c r="P144" i="203" s="1"/>
  <c r="P145" i="203" s="1"/>
  <c r="O139" i="203"/>
  <c r="O140" i="203" s="1"/>
  <c r="O142" i="203" s="1"/>
  <c r="O144" i="203" s="1"/>
  <c r="O145" i="203" s="1"/>
  <c r="J139" i="203"/>
  <c r="J140" i="203" s="1"/>
  <c r="J142" i="203" s="1"/>
  <c r="J144" i="203" s="1"/>
  <c r="J145" i="203" s="1"/>
  <c r="I139" i="203"/>
  <c r="I140" i="203" s="1"/>
  <c r="I142" i="203" s="1"/>
  <c r="I144" i="203" s="1"/>
  <c r="I145" i="203" s="1"/>
  <c r="AB138" i="203"/>
  <c r="AA138" i="203"/>
  <c r="Z138" i="203"/>
  <c r="Y138" i="203"/>
  <c r="X138" i="203"/>
  <c r="W138" i="203"/>
  <c r="V138" i="203"/>
  <c r="U138" i="203"/>
  <c r="T138" i="203"/>
  <c r="S138" i="203"/>
  <c r="R138" i="203"/>
  <c r="Q138" i="203"/>
  <c r="P138" i="203"/>
  <c r="O138" i="203"/>
  <c r="N138" i="203"/>
  <c r="M138" i="203"/>
  <c r="L138" i="203"/>
  <c r="K138" i="203"/>
  <c r="J138" i="203"/>
  <c r="I138" i="203"/>
  <c r="H138" i="203"/>
  <c r="G138" i="203"/>
  <c r="F138" i="203"/>
  <c r="E138" i="203"/>
  <c r="AC138" i="203" s="1"/>
  <c r="AB137" i="203"/>
  <c r="AA137" i="203"/>
  <c r="Z137" i="203"/>
  <c r="Z139" i="203" s="1"/>
  <c r="Y137" i="203"/>
  <c r="Y139" i="203" s="1"/>
  <c r="Y140" i="203" s="1"/>
  <c r="Y142" i="203" s="1"/>
  <c r="Y144" i="203" s="1"/>
  <c r="Y145" i="203" s="1"/>
  <c r="X137" i="203"/>
  <c r="X139" i="203" s="1"/>
  <c r="X140" i="203" s="1"/>
  <c r="X142" i="203" s="1"/>
  <c r="X144" i="203" s="1"/>
  <c r="X145" i="203" s="1"/>
  <c r="W137" i="203"/>
  <c r="W139" i="203" s="1"/>
  <c r="W140" i="203" s="1"/>
  <c r="W142" i="203" s="1"/>
  <c r="W144" i="203" s="1"/>
  <c r="W145" i="203" s="1"/>
  <c r="V137" i="203"/>
  <c r="U137" i="203"/>
  <c r="T137" i="203"/>
  <c r="T139" i="203" s="1"/>
  <c r="S137" i="203"/>
  <c r="S139" i="203" s="1"/>
  <c r="S140" i="203" s="1"/>
  <c r="S142" i="203" s="1"/>
  <c r="S144" i="203" s="1"/>
  <c r="S145" i="203" s="1"/>
  <c r="R137" i="203"/>
  <c r="R139" i="203" s="1"/>
  <c r="R140" i="203" s="1"/>
  <c r="R142" i="203" s="1"/>
  <c r="R144" i="203" s="1"/>
  <c r="R145" i="203" s="1"/>
  <c r="Q137" i="203"/>
  <c r="Q139" i="203" s="1"/>
  <c r="Q140" i="203" s="1"/>
  <c r="Q142" i="203" s="1"/>
  <c r="Q144" i="203" s="1"/>
  <c r="Q145" i="203" s="1"/>
  <c r="P137" i="203"/>
  <c r="O137" i="203"/>
  <c r="N137" i="203"/>
  <c r="N139" i="203" s="1"/>
  <c r="N140" i="203" s="1"/>
  <c r="N142" i="203" s="1"/>
  <c r="N144" i="203" s="1"/>
  <c r="N145" i="203" s="1"/>
  <c r="M137" i="203"/>
  <c r="M139" i="203" s="1"/>
  <c r="M140" i="203" s="1"/>
  <c r="M142" i="203" s="1"/>
  <c r="M144" i="203" s="1"/>
  <c r="M145" i="203" s="1"/>
  <c r="L137" i="203"/>
  <c r="L139" i="203" s="1"/>
  <c r="L140" i="203" s="1"/>
  <c r="L142" i="203" s="1"/>
  <c r="L144" i="203" s="1"/>
  <c r="L145" i="203" s="1"/>
  <c r="K137" i="203"/>
  <c r="K139" i="203" s="1"/>
  <c r="K140" i="203" s="1"/>
  <c r="K142" i="203" s="1"/>
  <c r="K144" i="203" s="1"/>
  <c r="K145" i="203" s="1"/>
  <c r="J137" i="203"/>
  <c r="I137" i="203"/>
  <c r="H137" i="203"/>
  <c r="H139" i="203" s="1"/>
  <c r="G137" i="203"/>
  <c r="G139" i="203" s="1"/>
  <c r="G140" i="203" s="1"/>
  <c r="G142" i="203" s="1"/>
  <c r="G144" i="203" s="1"/>
  <c r="G145" i="203" s="1"/>
  <c r="F137" i="203"/>
  <c r="F139" i="203" s="1"/>
  <c r="F140" i="203" s="1"/>
  <c r="F142" i="203" s="1"/>
  <c r="F144" i="203" s="1"/>
  <c r="F145" i="203" s="1"/>
  <c r="E137" i="203"/>
  <c r="E139" i="203" s="1"/>
  <c r="AC136" i="203"/>
  <c r="AC135" i="203"/>
  <c r="AC134" i="203"/>
  <c r="AC133" i="203"/>
  <c r="AC132" i="203"/>
  <c r="AC131" i="203"/>
  <c r="AB130" i="203"/>
  <c r="AA130" i="203"/>
  <c r="Z130" i="203"/>
  <c r="Y130" i="203"/>
  <c r="X130" i="203"/>
  <c r="W130" i="203"/>
  <c r="V130" i="203"/>
  <c r="U130" i="203"/>
  <c r="T130" i="203"/>
  <c r="S130" i="203"/>
  <c r="R130" i="203"/>
  <c r="Q130" i="203"/>
  <c r="P130" i="203"/>
  <c r="O130" i="203"/>
  <c r="N130" i="203"/>
  <c r="M130" i="203"/>
  <c r="L130" i="203"/>
  <c r="K130" i="203"/>
  <c r="J130" i="203"/>
  <c r="I130" i="203"/>
  <c r="H130" i="203"/>
  <c r="G130" i="203"/>
  <c r="F130" i="203"/>
  <c r="E130" i="203"/>
  <c r="AC129" i="203"/>
  <c r="AC128" i="203"/>
  <c r="AB127" i="203"/>
  <c r="AA127" i="203"/>
  <c r="Z127" i="203"/>
  <c r="Y127" i="203"/>
  <c r="X127" i="203"/>
  <c r="W127" i="203"/>
  <c r="V127" i="203"/>
  <c r="U127" i="203"/>
  <c r="T127" i="203"/>
  <c r="S127" i="203"/>
  <c r="R127" i="203"/>
  <c r="Q127" i="203"/>
  <c r="P127" i="203"/>
  <c r="O127" i="203"/>
  <c r="N127" i="203"/>
  <c r="M127" i="203"/>
  <c r="L127" i="203"/>
  <c r="K127" i="203"/>
  <c r="J127" i="203"/>
  <c r="I127" i="203"/>
  <c r="H127" i="203"/>
  <c r="G127" i="203"/>
  <c r="F127" i="203"/>
  <c r="E127" i="203"/>
  <c r="AC126" i="203"/>
  <c r="AC125" i="203"/>
  <c r="AC124" i="203"/>
  <c r="AC123" i="203"/>
  <c r="AC118" i="203"/>
  <c r="AC117" i="203"/>
  <c r="AC112" i="203"/>
  <c r="AC107" i="203"/>
  <c r="AC106" i="203"/>
  <c r="AC105" i="203"/>
  <c r="AC104" i="203"/>
  <c r="AC103" i="203"/>
  <c r="AC102" i="203"/>
  <c r="AC100" i="203"/>
  <c r="AC99" i="203"/>
  <c r="AC97" i="203"/>
  <c r="AC96" i="203"/>
  <c r="AC95" i="203"/>
  <c r="AC94" i="203"/>
  <c r="AB89" i="203"/>
  <c r="AA89" i="203"/>
  <c r="Z89" i="203"/>
  <c r="Y89" i="203"/>
  <c r="X89" i="203"/>
  <c r="W89" i="203"/>
  <c r="V89" i="203"/>
  <c r="U89" i="203"/>
  <c r="T89" i="203"/>
  <c r="S89" i="203"/>
  <c r="R89" i="203"/>
  <c r="Q89" i="203"/>
  <c r="P89" i="203"/>
  <c r="O89" i="203"/>
  <c r="N89" i="203"/>
  <c r="M89" i="203"/>
  <c r="L89" i="203"/>
  <c r="K89" i="203"/>
  <c r="J89" i="203"/>
  <c r="I89" i="203"/>
  <c r="H89" i="203"/>
  <c r="G89" i="203"/>
  <c r="F89" i="203"/>
  <c r="E89" i="203"/>
  <c r="AB88" i="203"/>
  <c r="AA88" i="203"/>
  <c r="Z88" i="203"/>
  <c r="Y88" i="203"/>
  <c r="X88" i="203"/>
  <c r="W88" i="203"/>
  <c r="V88" i="203"/>
  <c r="U88" i="203"/>
  <c r="T88" i="203"/>
  <c r="S88" i="203"/>
  <c r="R88" i="203"/>
  <c r="Q88" i="203"/>
  <c r="P88" i="203"/>
  <c r="O88" i="203"/>
  <c r="N88" i="203"/>
  <c r="M88" i="203"/>
  <c r="L88" i="203"/>
  <c r="K88" i="203"/>
  <c r="J88" i="203"/>
  <c r="I88" i="203"/>
  <c r="H88" i="203"/>
  <c r="G88" i="203"/>
  <c r="F88" i="203"/>
  <c r="E88" i="203"/>
  <c r="AB84" i="203"/>
  <c r="AB86" i="203" s="1"/>
  <c r="AB87" i="203" s="1"/>
  <c r="AC83" i="203"/>
  <c r="X82" i="203"/>
  <c r="X84" i="203" s="1"/>
  <c r="X86" i="203" s="1"/>
  <c r="X87" i="203" s="1"/>
  <c r="R82" i="203"/>
  <c r="R84" i="203" s="1"/>
  <c r="R86" i="203" s="1"/>
  <c r="R87" i="203" s="1"/>
  <c r="L82" i="203"/>
  <c r="L84" i="203" s="1"/>
  <c r="L86" i="203" s="1"/>
  <c r="L87" i="203" s="1"/>
  <c r="F82" i="203"/>
  <c r="F84" i="203" s="1"/>
  <c r="F86" i="203" s="1"/>
  <c r="F87" i="203" s="1"/>
  <c r="Z81" i="203"/>
  <c r="Z82" i="203" s="1"/>
  <c r="Z84" i="203" s="1"/>
  <c r="Z86" i="203" s="1"/>
  <c r="Z87" i="203" s="1"/>
  <c r="Y81" i="203"/>
  <c r="Y82" i="203" s="1"/>
  <c r="Y84" i="203" s="1"/>
  <c r="Y86" i="203" s="1"/>
  <c r="Y87" i="203" s="1"/>
  <c r="T81" i="203"/>
  <c r="T82" i="203" s="1"/>
  <c r="T84" i="203" s="1"/>
  <c r="T86" i="203" s="1"/>
  <c r="T87" i="203" s="1"/>
  <c r="S81" i="203"/>
  <c r="S82" i="203" s="1"/>
  <c r="S84" i="203" s="1"/>
  <c r="S86" i="203" s="1"/>
  <c r="S87" i="203" s="1"/>
  <c r="N81" i="203"/>
  <c r="N82" i="203" s="1"/>
  <c r="N84" i="203" s="1"/>
  <c r="N86" i="203" s="1"/>
  <c r="N87" i="203" s="1"/>
  <c r="M81" i="203"/>
  <c r="M82" i="203" s="1"/>
  <c r="M84" i="203" s="1"/>
  <c r="M86" i="203" s="1"/>
  <c r="M87" i="203" s="1"/>
  <c r="H81" i="203"/>
  <c r="H82" i="203" s="1"/>
  <c r="H84" i="203" s="1"/>
  <c r="H86" i="203" s="1"/>
  <c r="H87" i="203" s="1"/>
  <c r="G81" i="203"/>
  <c r="G82" i="203" s="1"/>
  <c r="G84" i="203" s="1"/>
  <c r="G86" i="203" s="1"/>
  <c r="G87" i="203" s="1"/>
  <c r="AB80" i="203"/>
  <c r="AA80" i="203"/>
  <c r="Z80" i="203"/>
  <c r="Y80" i="203"/>
  <c r="X80" i="203"/>
  <c r="W80" i="203"/>
  <c r="V80" i="203"/>
  <c r="U80" i="203"/>
  <c r="T80" i="203"/>
  <c r="S80" i="203"/>
  <c r="R80" i="203"/>
  <c r="Q80" i="203"/>
  <c r="P80" i="203"/>
  <c r="O80" i="203"/>
  <c r="N80" i="203"/>
  <c r="M80" i="203"/>
  <c r="L80" i="203"/>
  <c r="K80" i="203"/>
  <c r="J80" i="203"/>
  <c r="I80" i="203"/>
  <c r="H80" i="203"/>
  <c r="G80" i="203"/>
  <c r="F80" i="203"/>
  <c r="E80" i="203"/>
  <c r="AB79" i="203"/>
  <c r="AB81" i="203" s="1"/>
  <c r="AB82" i="203" s="1"/>
  <c r="AA79" i="203"/>
  <c r="AA81" i="203" s="1"/>
  <c r="AA82" i="203" s="1"/>
  <c r="AA84" i="203" s="1"/>
  <c r="AA86" i="203" s="1"/>
  <c r="AA87" i="203" s="1"/>
  <c r="Z79" i="203"/>
  <c r="Y79" i="203"/>
  <c r="X79" i="203"/>
  <c r="X81" i="203" s="1"/>
  <c r="W79" i="203"/>
  <c r="W81" i="203" s="1"/>
  <c r="W82" i="203" s="1"/>
  <c r="W84" i="203" s="1"/>
  <c r="W86" i="203" s="1"/>
  <c r="W87" i="203" s="1"/>
  <c r="V79" i="203"/>
  <c r="V81" i="203" s="1"/>
  <c r="V82" i="203" s="1"/>
  <c r="V84" i="203" s="1"/>
  <c r="V86" i="203" s="1"/>
  <c r="V87" i="203" s="1"/>
  <c r="U79" i="203"/>
  <c r="U81" i="203" s="1"/>
  <c r="U82" i="203" s="1"/>
  <c r="U84" i="203" s="1"/>
  <c r="U86" i="203" s="1"/>
  <c r="U87" i="203" s="1"/>
  <c r="T79" i="203"/>
  <c r="S79" i="203"/>
  <c r="R79" i="203"/>
  <c r="R81" i="203" s="1"/>
  <c r="Q79" i="203"/>
  <c r="Q81" i="203" s="1"/>
  <c r="Q82" i="203" s="1"/>
  <c r="Q84" i="203" s="1"/>
  <c r="Q86" i="203" s="1"/>
  <c r="Q87" i="203" s="1"/>
  <c r="P79" i="203"/>
  <c r="P81" i="203" s="1"/>
  <c r="P82" i="203" s="1"/>
  <c r="P84" i="203" s="1"/>
  <c r="P86" i="203" s="1"/>
  <c r="P87" i="203" s="1"/>
  <c r="O79" i="203"/>
  <c r="O81" i="203" s="1"/>
  <c r="O82" i="203" s="1"/>
  <c r="O84" i="203" s="1"/>
  <c r="O86" i="203" s="1"/>
  <c r="O87" i="203" s="1"/>
  <c r="N79" i="203"/>
  <c r="M79" i="203"/>
  <c r="L79" i="203"/>
  <c r="L81" i="203" s="1"/>
  <c r="K79" i="203"/>
  <c r="K81" i="203" s="1"/>
  <c r="K82" i="203" s="1"/>
  <c r="K84" i="203" s="1"/>
  <c r="K86" i="203" s="1"/>
  <c r="K87" i="203" s="1"/>
  <c r="J79" i="203"/>
  <c r="J81" i="203" s="1"/>
  <c r="J82" i="203" s="1"/>
  <c r="J84" i="203" s="1"/>
  <c r="J86" i="203" s="1"/>
  <c r="J87" i="203" s="1"/>
  <c r="I79" i="203"/>
  <c r="I81" i="203" s="1"/>
  <c r="I82" i="203" s="1"/>
  <c r="I84" i="203" s="1"/>
  <c r="I86" i="203" s="1"/>
  <c r="I87" i="203" s="1"/>
  <c r="H79" i="203"/>
  <c r="G79" i="203"/>
  <c r="F79" i="203"/>
  <c r="F81" i="203" s="1"/>
  <c r="E79" i="203"/>
  <c r="E81" i="203" s="1"/>
  <c r="AC78" i="203"/>
  <c r="AC77" i="203"/>
  <c r="AC76" i="203"/>
  <c r="AC75" i="203"/>
  <c r="AC74" i="203"/>
  <c r="AC73" i="203"/>
  <c r="AB72" i="203"/>
  <c r="AA72" i="203"/>
  <c r="Z72" i="203"/>
  <c r="Y72" i="203"/>
  <c r="X72" i="203"/>
  <c r="W72" i="203"/>
  <c r="V72" i="203"/>
  <c r="U72" i="203"/>
  <c r="T72" i="203"/>
  <c r="S72" i="203"/>
  <c r="R72" i="203"/>
  <c r="Q72" i="203"/>
  <c r="P72" i="203"/>
  <c r="O72" i="203"/>
  <c r="N72" i="203"/>
  <c r="M72" i="203"/>
  <c r="L72" i="203"/>
  <c r="K72" i="203"/>
  <c r="J72" i="203"/>
  <c r="I72" i="203"/>
  <c r="H72" i="203"/>
  <c r="G72" i="203"/>
  <c r="F72" i="203"/>
  <c r="E72" i="203"/>
  <c r="AC71" i="203"/>
  <c r="AC70" i="203"/>
  <c r="AB69" i="203"/>
  <c r="AA69" i="203"/>
  <c r="Z69" i="203"/>
  <c r="Y69" i="203"/>
  <c r="X69" i="203"/>
  <c r="W69" i="203"/>
  <c r="V69" i="203"/>
  <c r="U69" i="203"/>
  <c r="T69" i="203"/>
  <c r="S69" i="203"/>
  <c r="R69" i="203"/>
  <c r="Q69" i="203"/>
  <c r="P69" i="203"/>
  <c r="O69" i="203"/>
  <c r="N69" i="203"/>
  <c r="M69" i="203"/>
  <c r="L69" i="203"/>
  <c r="K69" i="203"/>
  <c r="J69" i="203"/>
  <c r="I69" i="203"/>
  <c r="H69" i="203"/>
  <c r="G69" i="203"/>
  <c r="F69" i="203"/>
  <c r="E69" i="203"/>
  <c r="AC68" i="203"/>
  <c r="AC67" i="203"/>
  <c r="AC66" i="203"/>
  <c r="AC65" i="203"/>
  <c r="AC60" i="203"/>
  <c r="AC54" i="203"/>
  <c r="AC51" i="203"/>
  <c r="AC50" i="203"/>
  <c r="AC49" i="203"/>
  <c r="AC48" i="203"/>
  <c r="AC47" i="203"/>
  <c r="AC46" i="203"/>
  <c r="AC45" i="203"/>
  <c r="AC44" i="203"/>
  <c r="AC42" i="203"/>
  <c r="AC41" i="203"/>
  <c r="AC39" i="203"/>
  <c r="AC38" i="203"/>
  <c r="AC37" i="203"/>
  <c r="AC36" i="203"/>
  <c r="AC25" i="203"/>
  <c r="AC22" i="203"/>
  <c r="AC20" i="203"/>
  <c r="AC19" i="203"/>
  <c r="AC18" i="203"/>
  <c r="AC17" i="203"/>
  <c r="AC16" i="203"/>
  <c r="AC15" i="203"/>
  <c r="AC13" i="203"/>
  <c r="AC12" i="203"/>
  <c r="AC10" i="203"/>
  <c r="AC9" i="203"/>
  <c r="AC8" i="203"/>
  <c r="AC7" i="203"/>
  <c r="AC176" i="202"/>
  <c r="AC175" i="202"/>
  <c r="AC170" i="202"/>
  <c r="AC167" i="202"/>
  <c r="AC165" i="202"/>
  <c r="AC164" i="202"/>
  <c r="AC163" i="202"/>
  <c r="AC162" i="202"/>
  <c r="AC161" i="202"/>
  <c r="AC160" i="202"/>
  <c r="AC159" i="202"/>
  <c r="AC158" i="202"/>
  <c r="AC157" i="202"/>
  <c r="AC156" i="202"/>
  <c r="AC155" i="202"/>
  <c r="AC154" i="202"/>
  <c r="AC153" i="202"/>
  <c r="AC152" i="202"/>
  <c r="AB147" i="202"/>
  <c r="AA147" i="202"/>
  <c r="Z147" i="202"/>
  <c r="Y147" i="202"/>
  <c r="X147" i="202"/>
  <c r="W147" i="202"/>
  <c r="V147" i="202"/>
  <c r="U147" i="202"/>
  <c r="T147" i="202"/>
  <c r="S147" i="202"/>
  <c r="R147" i="202"/>
  <c r="Q147" i="202"/>
  <c r="P147" i="202"/>
  <c r="O147" i="202"/>
  <c r="N147" i="202"/>
  <c r="M147" i="202"/>
  <c r="L147" i="202"/>
  <c r="K147" i="202"/>
  <c r="J147" i="202"/>
  <c r="I147" i="202"/>
  <c r="H147" i="202"/>
  <c r="G147" i="202"/>
  <c r="F147" i="202"/>
  <c r="E147" i="202"/>
  <c r="AB146" i="202"/>
  <c r="AA146" i="202"/>
  <c r="Z146" i="202"/>
  <c r="Y146" i="202"/>
  <c r="X146" i="202"/>
  <c r="W146" i="202"/>
  <c r="V146" i="202"/>
  <c r="U146" i="202"/>
  <c r="T146" i="202"/>
  <c r="S146" i="202"/>
  <c r="R146" i="202"/>
  <c r="Q146" i="202"/>
  <c r="P146" i="202"/>
  <c r="O146" i="202"/>
  <c r="N146" i="202"/>
  <c r="M146" i="202"/>
  <c r="L146" i="202"/>
  <c r="K146" i="202"/>
  <c r="J146" i="202"/>
  <c r="I146" i="202"/>
  <c r="H146" i="202"/>
  <c r="G146" i="202"/>
  <c r="F146" i="202"/>
  <c r="E146" i="202"/>
  <c r="X142" i="202"/>
  <c r="X144" i="202" s="1"/>
  <c r="X145" i="202" s="1"/>
  <c r="AC141" i="202"/>
  <c r="AB140" i="202"/>
  <c r="AB142" i="202" s="1"/>
  <c r="AB144" i="202" s="1"/>
  <c r="AB145" i="202" s="1"/>
  <c r="Z140" i="202"/>
  <c r="Z142" i="202" s="1"/>
  <c r="Z144" i="202" s="1"/>
  <c r="Z145" i="202" s="1"/>
  <c r="V140" i="202"/>
  <c r="V142" i="202" s="1"/>
  <c r="V144" i="202" s="1"/>
  <c r="V145" i="202" s="1"/>
  <c r="T140" i="202"/>
  <c r="T142" i="202" s="1"/>
  <c r="T144" i="202" s="1"/>
  <c r="T145" i="202" s="1"/>
  <c r="P140" i="202"/>
  <c r="P142" i="202" s="1"/>
  <c r="P144" i="202" s="1"/>
  <c r="P145" i="202" s="1"/>
  <c r="N140" i="202"/>
  <c r="N142" i="202" s="1"/>
  <c r="N144" i="202" s="1"/>
  <c r="N145" i="202" s="1"/>
  <c r="J140" i="202"/>
  <c r="J142" i="202" s="1"/>
  <c r="J144" i="202" s="1"/>
  <c r="J145" i="202" s="1"/>
  <c r="H140" i="202"/>
  <c r="H142" i="202" s="1"/>
  <c r="H144" i="202" s="1"/>
  <c r="H145" i="202" s="1"/>
  <c r="AB139" i="202"/>
  <c r="AA139" i="202"/>
  <c r="AA140" i="202" s="1"/>
  <c r="AA142" i="202" s="1"/>
  <c r="AA144" i="202" s="1"/>
  <c r="AA145" i="202" s="1"/>
  <c r="Z139" i="202"/>
  <c r="V139" i="202"/>
  <c r="U139" i="202"/>
  <c r="U140" i="202" s="1"/>
  <c r="U142" i="202" s="1"/>
  <c r="U144" i="202" s="1"/>
  <c r="U145" i="202" s="1"/>
  <c r="T139" i="202"/>
  <c r="P139" i="202"/>
  <c r="O139" i="202"/>
  <c r="O140" i="202" s="1"/>
  <c r="O142" i="202" s="1"/>
  <c r="O144" i="202" s="1"/>
  <c r="O145" i="202" s="1"/>
  <c r="N139" i="202"/>
  <c r="K139" i="202"/>
  <c r="K140" i="202" s="1"/>
  <c r="K142" i="202" s="1"/>
  <c r="K144" i="202" s="1"/>
  <c r="K145" i="202" s="1"/>
  <c r="J139" i="202"/>
  <c r="I139" i="202"/>
  <c r="I140" i="202" s="1"/>
  <c r="I142" i="202" s="1"/>
  <c r="I144" i="202" s="1"/>
  <c r="I145" i="202" s="1"/>
  <c r="H139" i="202"/>
  <c r="AB138" i="202"/>
  <c r="AA138" i="202"/>
  <c r="Z138" i="202"/>
  <c r="Y138" i="202"/>
  <c r="X138" i="202"/>
  <c r="W138" i="202"/>
  <c r="V138" i="202"/>
  <c r="U138" i="202"/>
  <c r="T138" i="202"/>
  <c r="S138" i="202"/>
  <c r="R138" i="202"/>
  <c r="Q138" i="202"/>
  <c r="P138" i="202"/>
  <c r="O138" i="202"/>
  <c r="N138" i="202"/>
  <c r="M138" i="202"/>
  <c r="L138" i="202"/>
  <c r="K138" i="202"/>
  <c r="J138" i="202"/>
  <c r="I138" i="202"/>
  <c r="H138" i="202"/>
  <c r="G138" i="202"/>
  <c r="F138" i="202"/>
  <c r="E138" i="202"/>
  <c r="AB137" i="202"/>
  <c r="AA137" i="202"/>
  <c r="Z137" i="202"/>
  <c r="Y137" i="202"/>
  <c r="Y139" i="202" s="1"/>
  <c r="Y140" i="202" s="1"/>
  <c r="Y142" i="202" s="1"/>
  <c r="Y144" i="202" s="1"/>
  <c r="Y145" i="202" s="1"/>
  <c r="X137" i="202"/>
  <c r="X139" i="202" s="1"/>
  <c r="X140" i="202" s="1"/>
  <c r="W137" i="202"/>
  <c r="W139" i="202" s="1"/>
  <c r="W140" i="202" s="1"/>
  <c r="W142" i="202" s="1"/>
  <c r="W144" i="202" s="1"/>
  <c r="W145" i="202" s="1"/>
  <c r="V137" i="202"/>
  <c r="U137" i="202"/>
  <c r="T137" i="202"/>
  <c r="S137" i="202"/>
  <c r="S139" i="202" s="1"/>
  <c r="S140" i="202" s="1"/>
  <c r="S142" i="202" s="1"/>
  <c r="S144" i="202" s="1"/>
  <c r="S145" i="202" s="1"/>
  <c r="R137" i="202"/>
  <c r="R139" i="202" s="1"/>
  <c r="R140" i="202" s="1"/>
  <c r="R142" i="202" s="1"/>
  <c r="R144" i="202" s="1"/>
  <c r="R145" i="202" s="1"/>
  <c r="Q137" i="202"/>
  <c r="Q139" i="202" s="1"/>
  <c r="Q140" i="202" s="1"/>
  <c r="Q142" i="202" s="1"/>
  <c r="Q144" i="202" s="1"/>
  <c r="Q145" i="202" s="1"/>
  <c r="P137" i="202"/>
  <c r="O137" i="202"/>
  <c r="N137" i="202"/>
  <c r="M137" i="202"/>
  <c r="M139" i="202" s="1"/>
  <c r="M140" i="202" s="1"/>
  <c r="M142" i="202" s="1"/>
  <c r="M144" i="202" s="1"/>
  <c r="M145" i="202" s="1"/>
  <c r="L137" i="202"/>
  <c r="L139" i="202" s="1"/>
  <c r="L140" i="202" s="1"/>
  <c r="L142" i="202" s="1"/>
  <c r="L144" i="202" s="1"/>
  <c r="L145" i="202" s="1"/>
  <c r="K137" i="202"/>
  <c r="J137" i="202"/>
  <c r="I137" i="202"/>
  <c r="H137" i="202"/>
  <c r="G137" i="202"/>
  <c r="G139" i="202" s="1"/>
  <c r="G140" i="202" s="1"/>
  <c r="G142" i="202" s="1"/>
  <c r="G144" i="202" s="1"/>
  <c r="G145" i="202" s="1"/>
  <c r="F137" i="202"/>
  <c r="F139" i="202" s="1"/>
  <c r="F140" i="202" s="1"/>
  <c r="F142" i="202" s="1"/>
  <c r="F144" i="202" s="1"/>
  <c r="F145" i="202" s="1"/>
  <c r="E137" i="202"/>
  <c r="E139" i="202" s="1"/>
  <c r="AC136" i="202"/>
  <c r="AC135" i="202"/>
  <c r="AC134" i="202"/>
  <c r="AC133" i="202"/>
  <c r="AC132" i="202"/>
  <c r="AC131" i="202"/>
  <c r="AB130" i="202"/>
  <c r="AA130" i="202"/>
  <c r="Z130" i="202"/>
  <c r="Y130" i="202"/>
  <c r="X130" i="202"/>
  <c r="W130" i="202"/>
  <c r="V130" i="202"/>
  <c r="U130" i="202"/>
  <c r="T130" i="202"/>
  <c r="S130" i="202"/>
  <c r="R130" i="202"/>
  <c r="Q130" i="202"/>
  <c r="P130" i="202"/>
  <c r="O130" i="202"/>
  <c r="N130" i="202"/>
  <c r="M130" i="202"/>
  <c r="L130" i="202"/>
  <c r="K130" i="202"/>
  <c r="J130" i="202"/>
  <c r="I130" i="202"/>
  <c r="H130" i="202"/>
  <c r="G130" i="202"/>
  <c r="F130" i="202"/>
  <c r="E130" i="202"/>
  <c r="AC130" i="202" s="1"/>
  <c r="AC129" i="202"/>
  <c r="AC128" i="202"/>
  <c r="AB127" i="202"/>
  <c r="AA127" i="202"/>
  <c r="Z127" i="202"/>
  <c r="Y127" i="202"/>
  <c r="X127" i="202"/>
  <c r="W127" i="202"/>
  <c r="V127" i="202"/>
  <c r="U127" i="202"/>
  <c r="T127" i="202"/>
  <c r="S127" i="202"/>
  <c r="R127" i="202"/>
  <c r="Q127" i="202"/>
  <c r="P127" i="202"/>
  <c r="O127" i="202"/>
  <c r="N127" i="202"/>
  <c r="M127" i="202"/>
  <c r="L127" i="202"/>
  <c r="K127" i="202"/>
  <c r="J127" i="202"/>
  <c r="I127" i="202"/>
  <c r="H127" i="202"/>
  <c r="G127" i="202"/>
  <c r="F127" i="202"/>
  <c r="E127" i="202"/>
  <c r="AC126" i="202"/>
  <c r="AC125" i="202"/>
  <c r="AC124" i="202"/>
  <c r="AC123" i="202"/>
  <c r="AC112" i="202"/>
  <c r="AC116" i="202"/>
  <c r="AC107" i="202"/>
  <c r="AC106" i="202"/>
  <c r="AC105" i="202"/>
  <c r="AC104" i="202"/>
  <c r="AC103" i="202"/>
  <c r="AC102" i="202"/>
  <c r="AC100" i="202"/>
  <c r="AC99" i="202"/>
  <c r="AC97" i="202"/>
  <c r="AC96" i="202"/>
  <c r="AC95" i="202"/>
  <c r="AC94" i="202"/>
  <c r="AB89" i="202"/>
  <c r="AA89" i="202"/>
  <c r="Z89" i="202"/>
  <c r="Y89" i="202"/>
  <c r="X89" i="202"/>
  <c r="W89" i="202"/>
  <c r="V89" i="202"/>
  <c r="U89" i="202"/>
  <c r="T89" i="202"/>
  <c r="S89" i="202"/>
  <c r="R89" i="202"/>
  <c r="Q89" i="202"/>
  <c r="P89" i="202"/>
  <c r="O89" i="202"/>
  <c r="N89" i="202"/>
  <c r="M89" i="202"/>
  <c r="L89" i="202"/>
  <c r="K89" i="202"/>
  <c r="J89" i="202"/>
  <c r="I89" i="202"/>
  <c r="H89" i="202"/>
  <c r="G89" i="202"/>
  <c r="F89" i="202"/>
  <c r="E89" i="202"/>
  <c r="AC89" i="202" s="1"/>
  <c r="AB88" i="202"/>
  <c r="AA88" i="202"/>
  <c r="Z88" i="202"/>
  <c r="Y88" i="202"/>
  <c r="X88" i="202"/>
  <c r="W88" i="202"/>
  <c r="V88" i="202"/>
  <c r="U88" i="202"/>
  <c r="T88" i="202"/>
  <c r="S88" i="202"/>
  <c r="R88" i="202"/>
  <c r="Q88" i="202"/>
  <c r="P88" i="202"/>
  <c r="O88" i="202"/>
  <c r="N88" i="202"/>
  <c r="M88" i="202"/>
  <c r="L88" i="202"/>
  <c r="K88" i="202"/>
  <c r="J88" i="202"/>
  <c r="I88" i="202"/>
  <c r="H88" i="202"/>
  <c r="G88" i="202"/>
  <c r="F88" i="202"/>
  <c r="E88" i="202"/>
  <c r="AC88" i="202" s="1"/>
  <c r="M87" i="202"/>
  <c r="K84" i="202"/>
  <c r="K86" i="202" s="1"/>
  <c r="K87" i="202" s="1"/>
  <c r="J84" i="202"/>
  <c r="J86" i="202" s="1"/>
  <c r="J87" i="202" s="1"/>
  <c r="AC83" i="202"/>
  <c r="Q82" i="202"/>
  <c r="Q84" i="202" s="1"/>
  <c r="Q86" i="202" s="1"/>
  <c r="Q87" i="202" s="1"/>
  <c r="L82" i="202"/>
  <c r="L84" i="202" s="1"/>
  <c r="L86" i="202" s="1"/>
  <c r="L87" i="202" s="1"/>
  <c r="K82" i="202"/>
  <c r="Y81" i="202"/>
  <c r="Y82" i="202" s="1"/>
  <c r="Y84" i="202" s="1"/>
  <c r="Y86" i="202" s="1"/>
  <c r="Y87" i="202" s="1"/>
  <c r="X81" i="202"/>
  <c r="X82" i="202" s="1"/>
  <c r="X84" i="202" s="1"/>
  <c r="X86" i="202" s="1"/>
  <c r="X87" i="202" s="1"/>
  <c r="S81" i="202"/>
  <c r="S82" i="202" s="1"/>
  <c r="S84" i="202" s="1"/>
  <c r="S86" i="202" s="1"/>
  <c r="S87" i="202" s="1"/>
  <c r="R81" i="202"/>
  <c r="R82" i="202" s="1"/>
  <c r="R84" i="202" s="1"/>
  <c r="R86" i="202" s="1"/>
  <c r="R87" i="202" s="1"/>
  <c r="M81" i="202"/>
  <c r="M82" i="202" s="1"/>
  <c r="M84" i="202" s="1"/>
  <c r="M86" i="202" s="1"/>
  <c r="L81" i="202"/>
  <c r="H81" i="202"/>
  <c r="H82" i="202" s="1"/>
  <c r="H84" i="202" s="1"/>
  <c r="H86" i="202" s="1"/>
  <c r="H87" i="202" s="1"/>
  <c r="G81" i="202"/>
  <c r="G82" i="202" s="1"/>
  <c r="G84" i="202" s="1"/>
  <c r="G86" i="202" s="1"/>
  <c r="G87" i="202" s="1"/>
  <c r="F81" i="202"/>
  <c r="F82" i="202" s="1"/>
  <c r="F84" i="202" s="1"/>
  <c r="F86" i="202" s="1"/>
  <c r="F87" i="202" s="1"/>
  <c r="AB80" i="202"/>
  <c r="AA80" i="202"/>
  <c r="Z80" i="202"/>
  <c r="Y80" i="202"/>
  <c r="X80" i="202"/>
  <c r="W80" i="202"/>
  <c r="V80" i="202"/>
  <c r="U80" i="202"/>
  <c r="T80" i="202"/>
  <c r="S80" i="202"/>
  <c r="R80" i="202"/>
  <c r="Q80" i="202"/>
  <c r="P80" i="202"/>
  <c r="O80" i="202"/>
  <c r="N80" i="202"/>
  <c r="M80" i="202"/>
  <c r="L80" i="202"/>
  <c r="K80" i="202"/>
  <c r="J80" i="202"/>
  <c r="I80" i="202"/>
  <c r="H80" i="202"/>
  <c r="G80" i="202"/>
  <c r="F80" i="202"/>
  <c r="E80" i="202"/>
  <c r="AB79" i="202"/>
  <c r="AB81" i="202" s="1"/>
  <c r="AB82" i="202" s="1"/>
  <c r="AB84" i="202" s="1"/>
  <c r="AB86" i="202" s="1"/>
  <c r="AB87" i="202" s="1"/>
  <c r="AA79" i="202"/>
  <c r="AA81" i="202" s="1"/>
  <c r="AA82" i="202" s="1"/>
  <c r="AA84" i="202" s="1"/>
  <c r="AA86" i="202" s="1"/>
  <c r="AA87" i="202" s="1"/>
  <c r="Z79" i="202"/>
  <c r="Z81" i="202" s="1"/>
  <c r="Z82" i="202" s="1"/>
  <c r="Z84" i="202" s="1"/>
  <c r="Z86" i="202" s="1"/>
  <c r="Z87" i="202" s="1"/>
  <c r="Y79" i="202"/>
  <c r="X79" i="202"/>
  <c r="W79" i="202"/>
  <c r="W81" i="202" s="1"/>
  <c r="W82" i="202" s="1"/>
  <c r="W84" i="202" s="1"/>
  <c r="W86" i="202" s="1"/>
  <c r="W87" i="202" s="1"/>
  <c r="V79" i="202"/>
  <c r="V81" i="202" s="1"/>
  <c r="V82" i="202" s="1"/>
  <c r="V84" i="202" s="1"/>
  <c r="V86" i="202" s="1"/>
  <c r="V87" i="202" s="1"/>
  <c r="U79" i="202"/>
  <c r="U81" i="202" s="1"/>
  <c r="U82" i="202" s="1"/>
  <c r="U84" i="202" s="1"/>
  <c r="U86" i="202" s="1"/>
  <c r="U87" i="202" s="1"/>
  <c r="T79" i="202"/>
  <c r="T81" i="202" s="1"/>
  <c r="T82" i="202" s="1"/>
  <c r="T84" i="202" s="1"/>
  <c r="T86" i="202" s="1"/>
  <c r="T87" i="202" s="1"/>
  <c r="S79" i="202"/>
  <c r="R79" i="202"/>
  <c r="Q79" i="202"/>
  <c r="Q81" i="202" s="1"/>
  <c r="P79" i="202"/>
  <c r="P81" i="202" s="1"/>
  <c r="P82" i="202" s="1"/>
  <c r="P84" i="202" s="1"/>
  <c r="P86" i="202" s="1"/>
  <c r="P87" i="202" s="1"/>
  <c r="O79" i="202"/>
  <c r="O81" i="202" s="1"/>
  <c r="O82" i="202" s="1"/>
  <c r="O84" i="202" s="1"/>
  <c r="O86" i="202" s="1"/>
  <c r="O87" i="202" s="1"/>
  <c r="N79" i="202"/>
  <c r="N81" i="202" s="1"/>
  <c r="N82" i="202" s="1"/>
  <c r="N84" i="202" s="1"/>
  <c r="N86" i="202" s="1"/>
  <c r="N87" i="202" s="1"/>
  <c r="M79" i="202"/>
  <c r="L79" i="202"/>
  <c r="K79" i="202"/>
  <c r="K81" i="202" s="1"/>
  <c r="J79" i="202"/>
  <c r="J81" i="202" s="1"/>
  <c r="J82" i="202" s="1"/>
  <c r="I79" i="202"/>
  <c r="I81" i="202" s="1"/>
  <c r="I82" i="202" s="1"/>
  <c r="I84" i="202" s="1"/>
  <c r="I86" i="202" s="1"/>
  <c r="I87" i="202" s="1"/>
  <c r="H79" i="202"/>
  <c r="G79" i="202"/>
  <c r="F79" i="202"/>
  <c r="E79" i="202"/>
  <c r="E81" i="202" s="1"/>
  <c r="E82" i="202" s="1"/>
  <c r="E84" i="202" s="1"/>
  <c r="AC78" i="202"/>
  <c r="AC77" i="202"/>
  <c r="AC76" i="202"/>
  <c r="AC75" i="202"/>
  <c r="AC74" i="202"/>
  <c r="AC73" i="202"/>
  <c r="AB72" i="202"/>
  <c r="AA72" i="202"/>
  <c r="Z72" i="202"/>
  <c r="Y72" i="202"/>
  <c r="X72" i="202"/>
  <c r="W72" i="202"/>
  <c r="V72" i="202"/>
  <c r="U72" i="202"/>
  <c r="T72" i="202"/>
  <c r="S72" i="202"/>
  <c r="R72" i="202"/>
  <c r="Q72" i="202"/>
  <c r="P72" i="202"/>
  <c r="O72" i="202"/>
  <c r="N72" i="202"/>
  <c r="M72" i="202"/>
  <c r="L72" i="202"/>
  <c r="K72" i="202"/>
  <c r="J72" i="202"/>
  <c r="I72" i="202"/>
  <c r="H72" i="202"/>
  <c r="G72" i="202"/>
  <c r="F72" i="202"/>
  <c r="E72" i="202"/>
  <c r="AC71" i="202"/>
  <c r="AC70" i="202"/>
  <c r="AB69" i="202"/>
  <c r="AA69" i="202"/>
  <c r="Z69" i="202"/>
  <c r="Y69" i="202"/>
  <c r="X69" i="202"/>
  <c r="W69" i="202"/>
  <c r="V69" i="202"/>
  <c r="U69" i="202"/>
  <c r="T69" i="202"/>
  <c r="S69" i="202"/>
  <c r="R69" i="202"/>
  <c r="Q69" i="202"/>
  <c r="P69" i="202"/>
  <c r="O69" i="202"/>
  <c r="N69" i="202"/>
  <c r="M69" i="202"/>
  <c r="L69" i="202"/>
  <c r="K69" i="202"/>
  <c r="J69" i="202"/>
  <c r="I69" i="202"/>
  <c r="H69" i="202"/>
  <c r="G69" i="202"/>
  <c r="F69" i="202"/>
  <c r="E69" i="202"/>
  <c r="AC68" i="202"/>
  <c r="AC67" i="202"/>
  <c r="AC66" i="202"/>
  <c r="AC65" i="202"/>
  <c r="AB60" i="202"/>
  <c r="AA60" i="202"/>
  <c r="Z60" i="202"/>
  <c r="Y60" i="202"/>
  <c r="X60" i="202"/>
  <c r="W60" i="202"/>
  <c r="V60" i="202"/>
  <c r="U60" i="202"/>
  <c r="T60" i="202"/>
  <c r="S60" i="202"/>
  <c r="R60" i="202"/>
  <c r="Q60" i="202"/>
  <c r="P60" i="202"/>
  <c r="O60" i="202"/>
  <c r="N60" i="202"/>
  <c r="M60" i="202"/>
  <c r="L60" i="202"/>
  <c r="K60" i="202"/>
  <c r="J60" i="202"/>
  <c r="I60" i="202"/>
  <c r="H60" i="202"/>
  <c r="G60" i="202"/>
  <c r="F60" i="202"/>
  <c r="E60" i="202"/>
  <c r="AC60" i="202" s="1"/>
  <c r="AB59" i="202"/>
  <c r="AA59" i="202"/>
  <c r="Z59" i="202"/>
  <c r="Y59" i="202"/>
  <c r="X59" i="202"/>
  <c r="W59" i="202"/>
  <c r="V59" i="202"/>
  <c r="U59" i="202"/>
  <c r="T59" i="202"/>
  <c r="S59" i="202"/>
  <c r="R59" i="202"/>
  <c r="Q59" i="202"/>
  <c r="P59" i="202"/>
  <c r="O59" i="202"/>
  <c r="N59" i="202"/>
  <c r="M59" i="202"/>
  <c r="L59" i="202"/>
  <c r="K59" i="202"/>
  <c r="J59" i="202"/>
  <c r="I59" i="202"/>
  <c r="H59" i="202"/>
  <c r="G59" i="202"/>
  <c r="F59" i="202"/>
  <c r="E59" i="202"/>
  <c r="AC59" i="202" s="1"/>
  <c r="M58" i="202"/>
  <c r="AA55" i="202"/>
  <c r="AA57" i="202" s="1"/>
  <c r="AA58" i="202" s="1"/>
  <c r="N55" i="202"/>
  <c r="N57" i="202" s="1"/>
  <c r="N58" i="202" s="1"/>
  <c r="I55" i="202"/>
  <c r="I57" i="202" s="1"/>
  <c r="I58" i="202" s="1"/>
  <c r="AC54" i="202"/>
  <c r="AB53" i="202"/>
  <c r="AB55" i="202" s="1"/>
  <c r="AB57" i="202" s="1"/>
  <c r="AB58" i="202" s="1"/>
  <c r="W53" i="202"/>
  <c r="W55" i="202" s="1"/>
  <c r="W57" i="202" s="1"/>
  <c r="W58" i="202" s="1"/>
  <c r="V53" i="202"/>
  <c r="V55" i="202" s="1"/>
  <c r="V57" i="202" s="1"/>
  <c r="V58" i="202" s="1"/>
  <c r="P53" i="202"/>
  <c r="P55" i="202" s="1"/>
  <c r="P57" i="202" s="1"/>
  <c r="P58" i="202" s="1"/>
  <c r="J53" i="202"/>
  <c r="J55" i="202" s="1"/>
  <c r="J57" i="202" s="1"/>
  <c r="J58" i="202" s="1"/>
  <c r="E53" i="202"/>
  <c r="E55" i="202" s="1"/>
  <c r="AB52" i="202"/>
  <c r="X52" i="202"/>
  <c r="X53" i="202" s="1"/>
  <c r="X55" i="202" s="1"/>
  <c r="X57" i="202" s="1"/>
  <c r="X58" i="202" s="1"/>
  <c r="W52" i="202"/>
  <c r="V52" i="202"/>
  <c r="R52" i="202"/>
  <c r="R53" i="202" s="1"/>
  <c r="R55" i="202" s="1"/>
  <c r="R57" i="202" s="1"/>
  <c r="R58" i="202" s="1"/>
  <c r="Q52" i="202"/>
  <c r="Q53" i="202" s="1"/>
  <c r="Q55" i="202" s="1"/>
  <c r="Q57" i="202" s="1"/>
  <c r="Q58" i="202" s="1"/>
  <c r="P52" i="202"/>
  <c r="L52" i="202"/>
  <c r="L53" i="202" s="1"/>
  <c r="L55" i="202" s="1"/>
  <c r="L57" i="202" s="1"/>
  <c r="L58" i="202" s="1"/>
  <c r="K52" i="202"/>
  <c r="K53" i="202" s="1"/>
  <c r="K55" i="202" s="1"/>
  <c r="K57" i="202" s="1"/>
  <c r="K58" i="202" s="1"/>
  <c r="J52" i="202"/>
  <c r="F52" i="202"/>
  <c r="F53" i="202" s="1"/>
  <c r="F55" i="202" s="1"/>
  <c r="F57" i="202" s="1"/>
  <c r="F58" i="202" s="1"/>
  <c r="E52" i="202"/>
  <c r="AC52" i="202" s="1"/>
  <c r="AB51" i="202"/>
  <c r="AA51" i="202"/>
  <c r="Z51" i="202"/>
  <c r="Y51" i="202"/>
  <c r="X51" i="202"/>
  <c r="W51" i="202"/>
  <c r="V51" i="202"/>
  <c r="U51" i="202"/>
  <c r="T51" i="202"/>
  <c r="S51" i="202"/>
  <c r="R51" i="202"/>
  <c r="Q51" i="202"/>
  <c r="P51" i="202"/>
  <c r="O51" i="202"/>
  <c r="N51" i="202"/>
  <c r="M51" i="202"/>
  <c r="L51" i="202"/>
  <c r="K51" i="202"/>
  <c r="J51" i="202"/>
  <c r="I51" i="202"/>
  <c r="H51" i="202"/>
  <c r="G51" i="202"/>
  <c r="F51" i="202"/>
  <c r="E51" i="202"/>
  <c r="AB50" i="202"/>
  <c r="AA50" i="202"/>
  <c r="AA52" i="202" s="1"/>
  <c r="AA53" i="202" s="1"/>
  <c r="Z50" i="202"/>
  <c r="Z52" i="202" s="1"/>
  <c r="Z53" i="202" s="1"/>
  <c r="Z55" i="202" s="1"/>
  <c r="Z57" i="202" s="1"/>
  <c r="Z58" i="202" s="1"/>
  <c r="Y50" i="202"/>
  <c r="Y52" i="202" s="1"/>
  <c r="Y53" i="202" s="1"/>
  <c r="Y55" i="202" s="1"/>
  <c r="Y57" i="202" s="1"/>
  <c r="Y58" i="202" s="1"/>
  <c r="X50" i="202"/>
  <c r="W50" i="202"/>
  <c r="V50" i="202"/>
  <c r="U50" i="202"/>
  <c r="U52" i="202" s="1"/>
  <c r="U53" i="202" s="1"/>
  <c r="U55" i="202" s="1"/>
  <c r="U57" i="202" s="1"/>
  <c r="U58" i="202" s="1"/>
  <c r="T50" i="202"/>
  <c r="T52" i="202" s="1"/>
  <c r="T53" i="202" s="1"/>
  <c r="T55" i="202" s="1"/>
  <c r="T57" i="202" s="1"/>
  <c r="T58" i="202" s="1"/>
  <c r="S50" i="202"/>
  <c r="S52" i="202" s="1"/>
  <c r="S53" i="202" s="1"/>
  <c r="S55" i="202" s="1"/>
  <c r="S57" i="202" s="1"/>
  <c r="S58" i="202" s="1"/>
  <c r="R50" i="202"/>
  <c r="Q50" i="202"/>
  <c r="P50" i="202"/>
  <c r="O50" i="202"/>
  <c r="O52" i="202" s="1"/>
  <c r="O53" i="202" s="1"/>
  <c r="O55" i="202" s="1"/>
  <c r="O57" i="202" s="1"/>
  <c r="O58" i="202" s="1"/>
  <c r="N50" i="202"/>
  <c r="N52" i="202" s="1"/>
  <c r="N53" i="202" s="1"/>
  <c r="M50" i="202"/>
  <c r="M52" i="202" s="1"/>
  <c r="M53" i="202" s="1"/>
  <c r="M55" i="202" s="1"/>
  <c r="M57" i="202" s="1"/>
  <c r="L50" i="202"/>
  <c r="K50" i="202"/>
  <c r="J50" i="202"/>
  <c r="I50" i="202"/>
  <c r="I52" i="202" s="1"/>
  <c r="I53" i="202" s="1"/>
  <c r="H50" i="202"/>
  <c r="H52" i="202" s="1"/>
  <c r="H53" i="202" s="1"/>
  <c r="H55" i="202" s="1"/>
  <c r="H57" i="202" s="1"/>
  <c r="H58" i="202" s="1"/>
  <c r="G50" i="202"/>
  <c r="G52" i="202" s="1"/>
  <c r="G53" i="202" s="1"/>
  <c r="G55" i="202" s="1"/>
  <c r="G57" i="202" s="1"/>
  <c r="G58" i="202" s="1"/>
  <c r="F50" i="202"/>
  <c r="E50" i="202"/>
  <c r="AC50" i="202" s="1"/>
  <c r="AC49" i="202"/>
  <c r="AC48" i="202"/>
  <c r="AC47" i="202"/>
  <c r="AC46" i="202"/>
  <c r="AC45" i="202"/>
  <c r="AC44" i="202"/>
  <c r="AB43" i="202"/>
  <c r="AA43" i="202"/>
  <c r="Z43" i="202"/>
  <c r="Y43" i="202"/>
  <c r="X43" i="202"/>
  <c r="W43" i="202"/>
  <c r="V43" i="202"/>
  <c r="U43" i="202"/>
  <c r="T43" i="202"/>
  <c r="S43" i="202"/>
  <c r="R43" i="202"/>
  <c r="Q43" i="202"/>
  <c r="P43" i="202"/>
  <c r="O43" i="202"/>
  <c r="N43" i="202"/>
  <c r="M43" i="202"/>
  <c r="L43" i="202"/>
  <c r="K43" i="202"/>
  <c r="J43" i="202"/>
  <c r="I43" i="202"/>
  <c r="H43" i="202"/>
  <c r="G43" i="202"/>
  <c r="F43" i="202"/>
  <c r="E43" i="202"/>
  <c r="AC43" i="202" s="1"/>
  <c r="AC42" i="202"/>
  <c r="AC41" i="202"/>
  <c r="AB40" i="202"/>
  <c r="AA40" i="202"/>
  <c r="Z40" i="202"/>
  <c r="Y40" i="202"/>
  <c r="X40" i="202"/>
  <c r="W40" i="202"/>
  <c r="V40" i="202"/>
  <c r="U40" i="202"/>
  <c r="T40" i="202"/>
  <c r="S40" i="202"/>
  <c r="R40" i="202"/>
  <c r="Q40" i="202"/>
  <c r="P40" i="202"/>
  <c r="O40" i="202"/>
  <c r="N40" i="202"/>
  <c r="M40" i="202"/>
  <c r="L40" i="202"/>
  <c r="K40" i="202"/>
  <c r="J40" i="202"/>
  <c r="I40" i="202"/>
  <c r="H40" i="202"/>
  <c r="G40" i="202"/>
  <c r="F40" i="202"/>
  <c r="E40" i="202"/>
  <c r="AC40" i="202" s="1"/>
  <c r="AC39" i="202"/>
  <c r="AC38" i="202"/>
  <c r="AC37" i="202"/>
  <c r="AC36" i="202"/>
  <c r="AC25" i="202"/>
  <c r="AC20" i="202"/>
  <c r="AC19" i="202"/>
  <c r="AC18" i="202"/>
  <c r="AC17" i="202"/>
  <c r="AC16" i="202"/>
  <c r="AC15" i="202"/>
  <c r="AC13" i="202"/>
  <c r="AC12" i="202"/>
  <c r="AC10" i="202"/>
  <c r="AC9" i="202"/>
  <c r="AC8" i="202"/>
  <c r="AC7" i="202"/>
  <c r="AC176" i="201"/>
  <c r="AC175" i="201"/>
  <c r="AC170" i="201"/>
  <c r="AC167" i="201"/>
  <c r="AC165" i="201"/>
  <c r="AC164" i="201"/>
  <c r="AC163" i="201"/>
  <c r="AC162" i="201"/>
  <c r="AC161" i="201"/>
  <c r="AC160" i="201"/>
  <c r="AC159" i="201"/>
  <c r="AC158" i="201"/>
  <c r="AC157" i="201"/>
  <c r="AC155" i="201"/>
  <c r="AC154" i="201"/>
  <c r="AC153" i="201"/>
  <c r="AC152" i="201"/>
  <c r="AB147" i="201"/>
  <c r="AA147" i="201"/>
  <c r="Z147" i="201"/>
  <c r="Y147" i="201"/>
  <c r="X147" i="201"/>
  <c r="W147" i="201"/>
  <c r="V147" i="201"/>
  <c r="U147" i="201"/>
  <c r="T147" i="201"/>
  <c r="S147" i="201"/>
  <c r="R147" i="201"/>
  <c r="Q147" i="201"/>
  <c r="P147" i="201"/>
  <c r="O147" i="201"/>
  <c r="N147" i="201"/>
  <c r="M147" i="201"/>
  <c r="L147" i="201"/>
  <c r="K147" i="201"/>
  <c r="J147" i="201"/>
  <c r="I147" i="201"/>
  <c r="H147" i="201"/>
  <c r="G147" i="201"/>
  <c r="F147" i="201"/>
  <c r="E147" i="201"/>
  <c r="AB146" i="201"/>
  <c r="AA146" i="201"/>
  <c r="Z146" i="201"/>
  <c r="Y146" i="201"/>
  <c r="X146" i="201"/>
  <c r="W146" i="201"/>
  <c r="V146" i="201"/>
  <c r="U146" i="201"/>
  <c r="T146" i="201"/>
  <c r="S146" i="201"/>
  <c r="R146" i="201"/>
  <c r="Q146" i="201"/>
  <c r="P146" i="201"/>
  <c r="O146" i="201"/>
  <c r="N146" i="201"/>
  <c r="M146" i="201"/>
  <c r="L146" i="201"/>
  <c r="K146" i="201"/>
  <c r="J146" i="201"/>
  <c r="I146" i="201"/>
  <c r="H146" i="201"/>
  <c r="G146" i="201"/>
  <c r="F146" i="201"/>
  <c r="E146" i="201"/>
  <c r="AC141" i="201"/>
  <c r="O139" i="201"/>
  <c r="O140" i="201" s="1"/>
  <c r="O142" i="201" s="1"/>
  <c r="O144" i="201" s="1"/>
  <c r="O145" i="201" s="1"/>
  <c r="AB138" i="201"/>
  <c r="AA138" i="201"/>
  <c r="Z138" i="201"/>
  <c r="Y138" i="201"/>
  <c r="X138" i="201"/>
  <c r="W138" i="201"/>
  <c r="V138" i="201"/>
  <c r="U138" i="201"/>
  <c r="T138" i="201"/>
  <c r="S138" i="201"/>
  <c r="R138" i="201"/>
  <c r="Q138" i="201"/>
  <c r="P138" i="201"/>
  <c r="O138" i="201"/>
  <c r="N138" i="201"/>
  <c r="M138" i="201"/>
  <c r="L138" i="201"/>
  <c r="K138" i="201"/>
  <c r="J138" i="201"/>
  <c r="I138" i="201"/>
  <c r="H138" i="201"/>
  <c r="G138" i="201"/>
  <c r="F138" i="201"/>
  <c r="E138" i="201"/>
  <c r="AB137" i="201"/>
  <c r="AB139" i="201" s="1"/>
  <c r="AB140" i="201" s="1"/>
  <c r="AB142" i="201" s="1"/>
  <c r="AB144" i="201" s="1"/>
  <c r="AB145" i="201" s="1"/>
  <c r="AA137" i="201"/>
  <c r="AA139" i="201" s="1"/>
  <c r="AA140" i="201" s="1"/>
  <c r="AA142" i="201" s="1"/>
  <c r="AA144" i="201" s="1"/>
  <c r="AA145" i="201" s="1"/>
  <c r="Z137" i="201"/>
  <c r="Z139" i="201" s="1"/>
  <c r="Z140" i="201" s="1"/>
  <c r="Z142" i="201" s="1"/>
  <c r="Z144" i="201" s="1"/>
  <c r="Z145" i="201" s="1"/>
  <c r="Y137" i="201"/>
  <c r="Y139" i="201" s="1"/>
  <c r="Y140" i="201" s="1"/>
  <c r="Y142" i="201" s="1"/>
  <c r="Y144" i="201" s="1"/>
  <c r="Y145" i="201" s="1"/>
  <c r="X137" i="201"/>
  <c r="X139" i="201" s="1"/>
  <c r="X140" i="201" s="1"/>
  <c r="X142" i="201" s="1"/>
  <c r="X144" i="201" s="1"/>
  <c r="X145" i="201" s="1"/>
  <c r="W137" i="201"/>
  <c r="W139" i="201" s="1"/>
  <c r="W140" i="201" s="1"/>
  <c r="W142" i="201" s="1"/>
  <c r="W144" i="201" s="1"/>
  <c r="W145" i="201" s="1"/>
  <c r="V137" i="201"/>
  <c r="V139" i="201" s="1"/>
  <c r="V140" i="201" s="1"/>
  <c r="V142" i="201" s="1"/>
  <c r="V144" i="201" s="1"/>
  <c r="V145" i="201" s="1"/>
  <c r="U137" i="201"/>
  <c r="U139" i="201" s="1"/>
  <c r="U140" i="201" s="1"/>
  <c r="U142" i="201" s="1"/>
  <c r="U144" i="201" s="1"/>
  <c r="U145" i="201" s="1"/>
  <c r="T137" i="201"/>
  <c r="T139" i="201" s="1"/>
  <c r="T140" i="201" s="1"/>
  <c r="T142" i="201" s="1"/>
  <c r="T144" i="201" s="1"/>
  <c r="T145" i="201" s="1"/>
  <c r="S137" i="201"/>
  <c r="S139" i="201" s="1"/>
  <c r="S140" i="201" s="1"/>
  <c r="S142" i="201" s="1"/>
  <c r="S144" i="201" s="1"/>
  <c r="S145" i="201" s="1"/>
  <c r="R137" i="201"/>
  <c r="R139" i="201" s="1"/>
  <c r="R140" i="201" s="1"/>
  <c r="R142" i="201" s="1"/>
  <c r="R144" i="201" s="1"/>
  <c r="R145" i="201" s="1"/>
  <c r="Q137" i="201"/>
  <c r="Q139" i="201" s="1"/>
  <c r="Q140" i="201" s="1"/>
  <c r="Q142" i="201" s="1"/>
  <c r="Q144" i="201" s="1"/>
  <c r="Q145" i="201" s="1"/>
  <c r="P137" i="201"/>
  <c r="P139" i="201" s="1"/>
  <c r="P140" i="201" s="1"/>
  <c r="P142" i="201" s="1"/>
  <c r="P144" i="201" s="1"/>
  <c r="P145" i="201" s="1"/>
  <c r="O137" i="201"/>
  <c r="N137" i="201"/>
  <c r="N139" i="201" s="1"/>
  <c r="N140" i="201" s="1"/>
  <c r="N142" i="201" s="1"/>
  <c r="N144" i="201" s="1"/>
  <c r="N145" i="201" s="1"/>
  <c r="M137" i="201"/>
  <c r="M139" i="201" s="1"/>
  <c r="M140" i="201" s="1"/>
  <c r="M142" i="201" s="1"/>
  <c r="M144" i="201" s="1"/>
  <c r="M145" i="201" s="1"/>
  <c r="L137" i="201"/>
  <c r="L139" i="201" s="1"/>
  <c r="L140" i="201" s="1"/>
  <c r="L142" i="201" s="1"/>
  <c r="L144" i="201" s="1"/>
  <c r="L145" i="201" s="1"/>
  <c r="K137" i="201"/>
  <c r="K139" i="201" s="1"/>
  <c r="K140" i="201" s="1"/>
  <c r="K142" i="201" s="1"/>
  <c r="K144" i="201" s="1"/>
  <c r="K145" i="201" s="1"/>
  <c r="J137" i="201"/>
  <c r="J139" i="201" s="1"/>
  <c r="J140" i="201" s="1"/>
  <c r="J142" i="201" s="1"/>
  <c r="J144" i="201" s="1"/>
  <c r="J145" i="201" s="1"/>
  <c r="I137" i="201"/>
  <c r="I139" i="201" s="1"/>
  <c r="I140" i="201" s="1"/>
  <c r="I142" i="201" s="1"/>
  <c r="I144" i="201" s="1"/>
  <c r="I145" i="201" s="1"/>
  <c r="H137" i="201"/>
  <c r="H139" i="201" s="1"/>
  <c r="H140" i="201" s="1"/>
  <c r="H142" i="201" s="1"/>
  <c r="H144" i="201" s="1"/>
  <c r="H145" i="201" s="1"/>
  <c r="G137" i="201"/>
  <c r="G139" i="201" s="1"/>
  <c r="G140" i="201" s="1"/>
  <c r="G142" i="201" s="1"/>
  <c r="G144" i="201" s="1"/>
  <c r="G145" i="201" s="1"/>
  <c r="F137" i="201"/>
  <c r="F139" i="201" s="1"/>
  <c r="F140" i="201" s="1"/>
  <c r="F142" i="201" s="1"/>
  <c r="F144" i="201" s="1"/>
  <c r="F145" i="201" s="1"/>
  <c r="E137" i="201"/>
  <c r="E139" i="201" s="1"/>
  <c r="AC136" i="201"/>
  <c r="AC135" i="201"/>
  <c r="AC134" i="201"/>
  <c r="AC133" i="201"/>
  <c r="AC132" i="201"/>
  <c r="AC131" i="201"/>
  <c r="AB130" i="201"/>
  <c r="AA130" i="201"/>
  <c r="Z130" i="201"/>
  <c r="Y130" i="201"/>
  <c r="X130" i="201"/>
  <c r="W130" i="201"/>
  <c r="V130" i="201"/>
  <c r="U130" i="201"/>
  <c r="T130" i="201"/>
  <c r="S130" i="201"/>
  <c r="R130" i="201"/>
  <c r="Q130" i="201"/>
  <c r="P130" i="201"/>
  <c r="O130" i="201"/>
  <c r="N130" i="201"/>
  <c r="M130" i="201"/>
  <c r="L130" i="201"/>
  <c r="K130" i="201"/>
  <c r="J130" i="201"/>
  <c r="I130" i="201"/>
  <c r="H130" i="201"/>
  <c r="G130" i="201"/>
  <c r="F130" i="201"/>
  <c r="E130" i="201"/>
  <c r="AC129" i="201"/>
  <c r="AC128" i="201"/>
  <c r="AB127" i="201"/>
  <c r="AA127" i="201"/>
  <c r="Z127" i="201"/>
  <c r="Y127" i="201"/>
  <c r="X127" i="201"/>
  <c r="W127" i="201"/>
  <c r="V127" i="201"/>
  <c r="U127" i="201"/>
  <c r="T127" i="201"/>
  <c r="S127" i="201"/>
  <c r="R127" i="201"/>
  <c r="Q127" i="201"/>
  <c r="P127" i="201"/>
  <c r="O127" i="201"/>
  <c r="N127" i="201"/>
  <c r="M127" i="201"/>
  <c r="L127" i="201"/>
  <c r="K127" i="201"/>
  <c r="J127" i="201"/>
  <c r="I127" i="201"/>
  <c r="H127" i="201"/>
  <c r="G127" i="201"/>
  <c r="F127" i="201"/>
  <c r="E127" i="201"/>
  <c r="AC126" i="201"/>
  <c r="AC125" i="201"/>
  <c r="AC124" i="201"/>
  <c r="AC123" i="201"/>
  <c r="AC118" i="201"/>
  <c r="AC117" i="201"/>
  <c r="AC112" i="201"/>
  <c r="AC109" i="201"/>
  <c r="AC107" i="201"/>
  <c r="AC106" i="201"/>
  <c r="AC105" i="201"/>
  <c r="AC104" i="201"/>
  <c r="AC103" i="201"/>
  <c r="AC102" i="201"/>
  <c r="AC100" i="201"/>
  <c r="AC99" i="201"/>
  <c r="AC97" i="201"/>
  <c r="AC96" i="201"/>
  <c r="AC95" i="201"/>
  <c r="AC94" i="201"/>
  <c r="AB89" i="201"/>
  <c r="AA89" i="201"/>
  <c r="Z89" i="201"/>
  <c r="Y89" i="201"/>
  <c r="X89" i="201"/>
  <c r="W89" i="201"/>
  <c r="V89" i="201"/>
  <c r="U89" i="201"/>
  <c r="T89" i="201"/>
  <c r="S89" i="201"/>
  <c r="R89" i="201"/>
  <c r="Q89" i="201"/>
  <c r="P89" i="201"/>
  <c r="O89" i="201"/>
  <c r="N89" i="201"/>
  <c r="M89" i="201"/>
  <c r="L89" i="201"/>
  <c r="K89" i="201"/>
  <c r="J89" i="201"/>
  <c r="I89" i="201"/>
  <c r="H89" i="201"/>
  <c r="G89" i="201"/>
  <c r="F89" i="201"/>
  <c r="E89" i="201"/>
  <c r="AB88" i="201"/>
  <c r="AA88" i="201"/>
  <c r="Z88" i="201"/>
  <c r="Y88" i="201"/>
  <c r="X88" i="201"/>
  <c r="W88" i="201"/>
  <c r="V88" i="201"/>
  <c r="U88" i="201"/>
  <c r="T88" i="201"/>
  <c r="S88" i="201"/>
  <c r="R88" i="201"/>
  <c r="Q88" i="201"/>
  <c r="P88" i="201"/>
  <c r="O88" i="201"/>
  <c r="N88" i="201"/>
  <c r="M88" i="201"/>
  <c r="L88" i="201"/>
  <c r="K88" i="201"/>
  <c r="J88" i="201"/>
  <c r="I88" i="201"/>
  <c r="H88" i="201"/>
  <c r="G88" i="201"/>
  <c r="F88" i="201"/>
  <c r="E88" i="201"/>
  <c r="AC83" i="201"/>
  <c r="Y81" i="201"/>
  <c r="Y82" i="201" s="1"/>
  <c r="Y84" i="201" s="1"/>
  <c r="Y86" i="201" s="1"/>
  <c r="Y87" i="201" s="1"/>
  <c r="S81" i="201"/>
  <c r="S82" i="201" s="1"/>
  <c r="S84" i="201" s="1"/>
  <c r="S86" i="201" s="1"/>
  <c r="S87" i="201" s="1"/>
  <c r="G81" i="201"/>
  <c r="G82" i="201" s="1"/>
  <c r="G84" i="201" s="1"/>
  <c r="G86" i="201" s="1"/>
  <c r="G87" i="201" s="1"/>
  <c r="AB80" i="201"/>
  <c r="AA80" i="201"/>
  <c r="Z80" i="201"/>
  <c r="Y80" i="201"/>
  <c r="X80" i="201"/>
  <c r="W80" i="201"/>
  <c r="V80" i="201"/>
  <c r="U80" i="201"/>
  <c r="T80" i="201"/>
  <c r="S80" i="201"/>
  <c r="R80" i="201"/>
  <c r="Q80" i="201"/>
  <c r="P80" i="201"/>
  <c r="O80" i="201"/>
  <c r="N80" i="201"/>
  <c r="M80" i="201"/>
  <c r="L80" i="201"/>
  <c r="K80" i="201"/>
  <c r="J80" i="201"/>
  <c r="I80" i="201"/>
  <c r="H80" i="201"/>
  <c r="G80" i="201"/>
  <c r="F80" i="201"/>
  <c r="E80" i="201"/>
  <c r="AB79" i="201"/>
  <c r="AB81" i="201" s="1"/>
  <c r="AB82" i="201" s="1"/>
  <c r="AB84" i="201" s="1"/>
  <c r="AB86" i="201" s="1"/>
  <c r="AB87" i="201" s="1"/>
  <c r="AA79" i="201"/>
  <c r="AA81" i="201" s="1"/>
  <c r="AA82" i="201" s="1"/>
  <c r="AA84" i="201" s="1"/>
  <c r="AA86" i="201" s="1"/>
  <c r="AA87" i="201" s="1"/>
  <c r="Z79" i="201"/>
  <c r="Z81" i="201" s="1"/>
  <c r="Z82" i="201" s="1"/>
  <c r="Z84" i="201" s="1"/>
  <c r="Z86" i="201" s="1"/>
  <c r="Z87" i="201" s="1"/>
  <c r="Y79" i="201"/>
  <c r="X79" i="201"/>
  <c r="X81" i="201" s="1"/>
  <c r="X82" i="201" s="1"/>
  <c r="X84" i="201" s="1"/>
  <c r="X86" i="201" s="1"/>
  <c r="X87" i="201" s="1"/>
  <c r="W79" i="201"/>
  <c r="W81" i="201" s="1"/>
  <c r="W82" i="201" s="1"/>
  <c r="W84" i="201" s="1"/>
  <c r="W86" i="201" s="1"/>
  <c r="W87" i="201" s="1"/>
  <c r="V79" i="201"/>
  <c r="V81" i="201" s="1"/>
  <c r="V82" i="201" s="1"/>
  <c r="V84" i="201" s="1"/>
  <c r="V86" i="201" s="1"/>
  <c r="V87" i="201" s="1"/>
  <c r="U79" i="201"/>
  <c r="U81" i="201" s="1"/>
  <c r="U82" i="201" s="1"/>
  <c r="U84" i="201" s="1"/>
  <c r="U86" i="201" s="1"/>
  <c r="U87" i="201" s="1"/>
  <c r="T79" i="201"/>
  <c r="T81" i="201" s="1"/>
  <c r="T82" i="201" s="1"/>
  <c r="T84" i="201" s="1"/>
  <c r="T86" i="201" s="1"/>
  <c r="T87" i="201" s="1"/>
  <c r="S79" i="201"/>
  <c r="R79" i="201"/>
  <c r="R81" i="201" s="1"/>
  <c r="R82" i="201" s="1"/>
  <c r="R84" i="201" s="1"/>
  <c r="R86" i="201" s="1"/>
  <c r="R87" i="201" s="1"/>
  <c r="Q79" i="201"/>
  <c r="Q81" i="201" s="1"/>
  <c r="Q82" i="201" s="1"/>
  <c r="Q84" i="201" s="1"/>
  <c r="Q86" i="201" s="1"/>
  <c r="Q87" i="201" s="1"/>
  <c r="P79" i="201"/>
  <c r="P81" i="201" s="1"/>
  <c r="P82" i="201" s="1"/>
  <c r="P84" i="201" s="1"/>
  <c r="P86" i="201" s="1"/>
  <c r="P87" i="201" s="1"/>
  <c r="O79" i="201"/>
  <c r="O81" i="201" s="1"/>
  <c r="O82" i="201" s="1"/>
  <c r="O84" i="201" s="1"/>
  <c r="O86" i="201" s="1"/>
  <c r="O87" i="201" s="1"/>
  <c r="N79" i="201"/>
  <c r="N81" i="201" s="1"/>
  <c r="N82" i="201" s="1"/>
  <c r="N84" i="201" s="1"/>
  <c r="N86" i="201" s="1"/>
  <c r="N87" i="201" s="1"/>
  <c r="M79" i="201"/>
  <c r="M81" i="201" s="1"/>
  <c r="M82" i="201" s="1"/>
  <c r="M84" i="201" s="1"/>
  <c r="M86" i="201" s="1"/>
  <c r="M87" i="201" s="1"/>
  <c r="L79" i="201"/>
  <c r="L81" i="201" s="1"/>
  <c r="L82" i="201" s="1"/>
  <c r="L84" i="201" s="1"/>
  <c r="L86" i="201" s="1"/>
  <c r="L87" i="201" s="1"/>
  <c r="K79" i="201"/>
  <c r="K81" i="201" s="1"/>
  <c r="K82" i="201" s="1"/>
  <c r="K84" i="201" s="1"/>
  <c r="K86" i="201" s="1"/>
  <c r="K87" i="201" s="1"/>
  <c r="J79" i="201"/>
  <c r="J81" i="201" s="1"/>
  <c r="J82" i="201" s="1"/>
  <c r="J84" i="201" s="1"/>
  <c r="J86" i="201" s="1"/>
  <c r="J87" i="201" s="1"/>
  <c r="I79" i="201"/>
  <c r="I81" i="201" s="1"/>
  <c r="I82" i="201" s="1"/>
  <c r="I84" i="201" s="1"/>
  <c r="I86" i="201" s="1"/>
  <c r="I87" i="201" s="1"/>
  <c r="H79" i="201"/>
  <c r="H81" i="201" s="1"/>
  <c r="H82" i="201" s="1"/>
  <c r="H84" i="201" s="1"/>
  <c r="H86" i="201" s="1"/>
  <c r="H87" i="201" s="1"/>
  <c r="G79" i="201"/>
  <c r="F79" i="201"/>
  <c r="F81" i="201" s="1"/>
  <c r="F82" i="201" s="1"/>
  <c r="F84" i="201" s="1"/>
  <c r="F86" i="201" s="1"/>
  <c r="F87" i="201" s="1"/>
  <c r="E79" i="201"/>
  <c r="E81" i="201" s="1"/>
  <c r="AC78" i="201"/>
  <c r="AC77" i="201"/>
  <c r="AC76" i="201"/>
  <c r="AC75" i="201"/>
  <c r="AC74" i="201"/>
  <c r="AC73" i="201"/>
  <c r="AB72" i="201"/>
  <c r="AA72" i="201"/>
  <c r="Z72" i="201"/>
  <c r="Y72" i="201"/>
  <c r="X72" i="201"/>
  <c r="W72" i="201"/>
  <c r="V72" i="201"/>
  <c r="U72" i="201"/>
  <c r="T72" i="201"/>
  <c r="S72" i="201"/>
  <c r="R72" i="201"/>
  <c r="Q72" i="201"/>
  <c r="P72" i="201"/>
  <c r="O72" i="201"/>
  <c r="N72" i="201"/>
  <c r="M72" i="201"/>
  <c r="L72" i="201"/>
  <c r="K72" i="201"/>
  <c r="J72" i="201"/>
  <c r="I72" i="201"/>
  <c r="H72" i="201"/>
  <c r="G72" i="201"/>
  <c r="F72" i="201"/>
  <c r="E72" i="201"/>
  <c r="AC71" i="201"/>
  <c r="AC70" i="201"/>
  <c r="AB69" i="201"/>
  <c r="AA69" i="201"/>
  <c r="Z69" i="201"/>
  <c r="Y69" i="201"/>
  <c r="X69" i="201"/>
  <c r="W69" i="201"/>
  <c r="V69" i="201"/>
  <c r="U69" i="201"/>
  <c r="T69" i="201"/>
  <c r="S69" i="201"/>
  <c r="R69" i="201"/>
  <c r="Q69" i="201"/>
  <c r="P69" i="201"/>
  <c r="O69" i="201"/>
  <c r="N69" i="201"/>
  <c r="M69" i="201"/>
  <c r="L69" i="201"/>
  <c r="K69" i="201"/>
  <c r="J69" i="201"/>
  <c r="I69" i="201"/>
  <c r="H69" i="201"/>
  <c r="G69" i="201"/>
  <c r="F69" i="201"/>
  <c r="E69" i="201"/>
  <c r="AC68" i="201"/>
  <c r="AC67" i="201"/>
  <c r="AC66" i="201"/>
  <c r="AC65" i="201"/>
  <c r="AC59" i="201"/>
  <c r="AC54" i="201"/>
  <c r="AC49" i="201"/>
  <c r="AC48" i="201"/>
  <c r="AC47" i="201"/>
  <c r="AC46" i="201"/>
  <c r="AC45" i="201"/>
  <c r="AC44" i="201"/>
  <c r="AC42" i="201"/>
  <c r="AC41" i="201"/>
  <c r="AC40" i="201"/>
  <c r="AC39" i="201"/>
  <c r="AC38" i="201"/>
  <c r="AC37" i="201"/>
  <c r="AC36" i="201"/>
  <c r="AC25" i="201"/>
  <c r="AC22" i="201"/>
  <c r="AC21" i="201"/>
  <c r="AC20" i="201"/>
  <c r="AC19" i="201"/>
  <c r="AC18" i="201"/>
  <c r="AC17" i="201"/>
  <c r="AC16" i="201"/>
  <c r="AC15" i="201"/>
  <c r="AC13" i="201"/>
  <c r="AC12" i="201"/>
  <c r="AC10" i="201"/>
  <c r="AC9" i="201"/>
  <c r="AC8" i="201"/>
  <c r="AC7" i="201"/>
  <c r="AC175" i="200"/>
  <c r="AC170" i="200"/>
  <c r="AC167" i="200"/>
  <c r="AC165" i="200"/>
  <c r="AC164" i="200"/>
  <c r="AC163" i="200"/>
  <c r="AC162" i="200"/>
  <c r="AC161" i="200"/>
  <c r="AC160" i="200"/>
  <c r="AC158" i="200"/>
  <c r="AC157" i="200"/>
  <c r="AC156" i="200"/>
  <c r="AC155" i="200"/>
  <c r="AC154" i="200"/>
  <c r="AC153" i="200"/>
  <c r="AC152" i="200"/>
  <c r="AB147" i="200"/>
  <c r="AA147" i="200"/>
  <c r="Z147" i="200"/>
  <c r="Y147" i="200"/>
  <c r="X147" i="200"/>
  <c r="W147" i="200"/>
  <c r="V147" i="200"/>
  <c r="U147" i="200"/>
  <c r="T147" i="200"/>
  <c r="S147" i="200"/>
  <c r="R147" i="200"/>
  <c r="Q147" i="200"/>
  <c r="P147" i="200"/>
  <c r="O147" i="200"/>
  <c r="N147" i="200"/>
  <c r="M147" i="200"/>
  <c r="L147" i="200"/>
  <c r="K147" i="200"/>
  <c r="J147" i="200"/>
  <c r="I147" i="200"/>
  <c r="H147" i="200"/>
  <c r="G147" i="200"/>
  <c r="F147" i="200"/>
  <c r="E147" i="200"/>
  <c r="AC147" i="200" s="1"/>
  <c r="AB146" i="200"/>
  <c r="AA146" i="200"/>
  <c r="Z146" i="200"/>
  <c r="Y146" i="200"/>
  <c r="X146" i="200"/>
  <c r="W146" i="200"/>
  <c r="V146" i="200"/>
  <c r="U146" i="200"/>
  <c r="T146" i="200"/>
  <c r="S146" i="200"/>
  <c r="R146" i="200"/>
  <c r="Q146" i="200"/>
  <c r="P146" i="200"/>
  <c r="O146" i="200"/>
  <c r="N146" i="200"/>
  <c r="M146" i="200"/>
  <c r="L146" i="200"/>
  <c r="K146" i="200"/>
  <c r="J146" i="200"/>
  <c r="I146" i="200"/>
  <c r="H146" i="200"/>
  <c r="G146" i="200"/>
  <c r="F146" i="200"/>
  <c r="E146" i="200"/>
  <c r="AC146" i="200" s="1"/>
  <c r="X142" i="200"/>
  <c r="X144" i="200" s="1"/>
  <c r="X145" i="200" s="1"/>
  <c r="F142" i="200"/>
  <c r="F144" i="200" s="1"/>
  <c r="F145" i="200" s="1"/>
  <c r="AC141" i="200"/>
  <c r="T140" i="200"/>
  <c r="T142" i="200" s="1"/>
  <c r="T144" i="200" s="1"/>
  <c r="T145" i="200" s="1"/>
  <c r="S140" i="200"/>
  <c r="S142" i="200" s="1"/>
  <c r="S144" i="200" s="1"/>
  <c r="S145" i="200" s="1"/>
  <c r="AA139" i="200"/>
  <c r="AA140" i="200" s="1"/>
  <c r="AA142" i="200" s="1"/>
  <c r="AA144" i="200" s="1"/>
  <c r="AA145" i="200" s="1"/>
  <c r="Z139" i="200"/>
  <c r="Z140" i="200" s="1"/>
  <c r="Z142" i="200" s="1"/>
  <c r="Z144" i="200" s="1"/>
  <c r="Z145" i="200" s="1"/>
  <c r="X139" i="200"/>
  <c r="X140" i="200" s="1"/>
  <c r="U139" i="200"/>
  <c r="U140" i="200" s="1"/>
  <c r="U142" i="200" s="1"/>
  <c r="U144" i="200" s="1"/>
  <c r="U145" i="200" s="1"/>
  <c r="T139" i="200"/>
  <c r="R139" i="200"/>
  <c r="R140" i="200" s="1"/>
  <c r="R142" i="200" s="1"/>
  <c r="R144" i="200" s="1"/>
  <c r="R145" i="200" s="1"/>
  <c r="O139" i="200"/>
  <c r="O140" i="200" s="1"/>
  <c r="O142" i="200" s="1"/>
  <c r="O144" i="200" s="1"/>
  <c r="O145" i="200" s="1"/>
  <c r="N139" i="200"/>
  <c r="N140" i="200" s="1"/>
  <c r="N142" i="200" s="1"/>
  <c r="N144" i="200" s="1"/>
  <c r="N145" i="200" s="1"/>
  <c r="L139" i="200"/>
  <c r="L140" i="200" s="1"/>
  <c r="L142" i="200" s="1"/>
  <c r="L144" i="200" s="1"/>
  <c r="L145" i="200" s="1"/>
  <c r="I139" i="200"/>
  <c r="I140" i="200" s="1"/>
  <c r="I142" i="200" s="1"/>
  <c r="I144" i="200" s="1"/>
  <c r="I145" i="200" s="1"/>
  <c r="H139" i="200"/>
  <c r="H140" i="200" s="1"/>
  <c r="H142" i="200" s="1"/>
  <c r="H144" i="200" s="1"/>
  <c r="H145" i="200" s="1"/>
  <c r="F139" i="200"/>
  <c r="F140" i="200" s="1"/>
  <c r="AB138" i="200"/>
  <c r="AA138" i="200"/>
  <c r="Z138" i="200"/>
  <c r="Y138" i="200"/>
  <c r="X138" i="200"/>
  <c r="W138" i="200"/>
  <c r="V138" i="200"/>
  <c r="U138" i="200"/>
  <c r="T138" i="200"/>
  <c r="S138" i="200"/>
  <c r="R138" i="200"/>
  <c r="Q138" i="200"/>
  <c r="P138" i="200"/>
  <c r="O138" i="200"/>
  <c r="N138" i="200"/>
  <c r="M138" i="200"/>
  <c r="L138" i="200"/>
  <c r="K138" i="200"/>
  <c r="J138" i="200"/>
  <c r="I138" i="200"/>
  <c r="H138" i="200"/>
  <c r="G138" i="200"/>
  <c r="F138" i="200"/>
  <c r="E138" i="200"/>
  <c r="AB137" i="200"/>
  <c r="AB139" i="200" s="1"/>
  <c r="AB140" i="200" s="1"/>
  <c r="AB142" i="200" s="1"/>
  <c r="AB144" i="200" s="1"/>
  <c r="AB145" i="200" s="1"/>
  <c r="AA137" i="200"/>
  <c r="Z137" i="200"/>
  <c r="Y137" i="200"/>
  <c r="Y139" i="200" s="1"/>
  <c r="Y140" i="200" s="1"/>
  <c r="Y142" i="200" s="1"/>
  <c r="Y144" i="200" s="1"/>
  <c r="Y145" i="200" s="1"/>
  <c r="X137" i="200"/>
  <c r="W137" i="200"/>
  <c r="W139" i="200" s="1"/>
  <c r="W140" i="200" s="1"/>
  <c r="W142" i="200" s="1"/>
  <c r="W144" i="200" s="1"/>
  <c r="W145" i="200" s="1"/>
  <c r="V137" i="200"/>
  <c r="V139" i="200" s="1"/>
  <c r="V140" i="200" s="1"/>
  <c r="V142" i="200" s="1"/>
  <c r="V144" i="200" s="1"/>
  <c r="V145" i="200" s="1"/>
  <c r="U137" i="200"/>
  <c r="T137" i="200"/>
  <c r="S137" i="200"/>
  <c r="S139" i="200" s="1"/>
  <c r="R137" i="200"/>
  <c r="Q137" i="200"/>
  <c r="Q139" i="200" s="1"/>
  <c r="Q140" i="200" s="1"/>
  <c r="Q142" i="200" s="1"/>
  <c r="Q144" i="200" s="1"/>
  <c r="Q145" i="200" s="1"/>
  <c r="P137" i="200"/>
  <c r="P139" i="200" s="1"/>
  <c r="P140" i="200" s="1"/>
  <c r="P142" i="200" s="1"/>
  <c r="P144" i="200" s="1"/>
  <c r="P145" i="200" s="1"/>
  <c r="O137" i="200"/>
  <c r="N137" i="200"/>
  <c r="M137" i="200"/>
  <c r="M139" i="200" s="1"/>
  <c r="M140" i="200" s="1"/>
  <c r="M142" i="200" s="1"/>
  <c r="M144" i="200" s="1"/>
  <c r="M145" i="200" s="1"/>
  <c r="L137" i="200"/>
  <c r="K137" i="200"/>
  <c r="K139" i="200" s="1"/>
  <c r="K140" i="200" s="1"/>
  <c r="K142" i="200" s="1"/>
  <c r="K144" i="200" s="1"/>
  <c r="K145" i="200" s="1"/>
  <c r="J137" i="200"/>
  <c r="J139" i="200" s="1"/>
  <c r="J140" i="200" s="1"/>
  <c r="J142" i="200" s="1"/>
  <c r="J144" i="200" s="1"/>
  <c r="J145" i="200" s="1"/>
  <c r="I137" i="200"/>
  <c r="H137" i="200"/>
  <c r="G137" i="200"/>
  <c r="G139" i="200" s="1"/>
  <c r="G140" i="200" s="1"/>
  <c r="G142" i="200" s="1"/>
  <c r="G144" i="200" s="1"/>
  <c r="G145" i="200" s="1"/>
  <c r="F137" i="200"/>
  <c r="E137" i="200"/>
  <c r="E139" i="200" s="1"/>
  <c r="AC136" i="200"/>
  <c r="AC135" i="200"/>
  <c r="AC134" i="200"/>
  <c r="AC133" i="200"/>
  <c r="AC132" i="200"/>
  <c r="AC131" i="200"/>
  <c r="AB130" i="200"/>
  <c r="AA130" i="200"/>
  <c r="Z130" i="200"/>
  <c r="Y130" i="200"/>
  <c r="X130" i="200"/>
  <c r="W130" i="200"/>
  <c r="V130" i="200"/>
  <c r="U130" i="200"/>
  <c r="T130" i="200"/>
  <c r="S130" i="200"/>
  <c r="R130" i="200"/>
  <c r="Q130" i="200"/>
  <c r="P130" i="200"/>
  <c r="O130" i="200"/>
  <c r="N130" i="200"/>
  <c r="M130" i="200"/>
  <c r="L130" i="200"/>
  <c r="K130" i="200"/>
  <c r="J130" i="200"/>
  <c r="I130" i="200"/>
  <c r="H130" i="200"/>
  <c r="G130" i="200"/>
  <c r="F130" i="200"/>
  <c r="E130" i="200"/>
  <c r="AC130" i="200" s="1"/>
  <c r="AC129" i="200"/>
  <c r="AC128" i="200"/>
  <c r="AB127" i="200"/>
  <c r="AA127" i="200"/>
  <c r="Z127" i="200"/>
  <c r="Y127" i="200"/>
  <c r="X127" i="200"/>
  <c r="W127" i="200"/>
  <c r="V127" i="200"/>
  <c r="U127" i="200"/>
  <c r="T127" i="200"/>
  <c r="S127" i="200"/>
  <c r="R127" i="200"/>
  <c r="Q127" i="200"/>
  <c r="P127" i="200"/>
  <c r="O127" i="200"/>
  <c r="N127" i="200"/>
  <c r="M127" i="200"/>
  <c r="L127" i="200"/>
  <c r="K127" i="200"/>
  <c r="J127" i="200"/>
  <c r="I127" i="200"/>
  <c r="H127" i="200"/>
  <c r="G127" i="200"/>
  <c r="F127" i="200"/>
  <c r="E127" i="200"/>
  <c r="AC126" i="200"/>
  <c r="AC125" i="200"/>
  <c r="AC124" i="200"/>
  <c r="AC123" i="200"/>
  <c r="AB118" i="200"/>
  <c r="AA118" i="200"/>
  <c r="Z118" i="200"/>
  <c r="Y118" i="200"/>
  <c r="X118" i="200"/>
  <c r="W118" i="200"/>
  <c r="V118" i="200"/>
  <c r="U118" i="200"/>
  <c r="T118" i="200"/>
  <c r="S118" i="200"/>
  <c r="R118" i="200"/>
  <c r="Q118" i="200"/>
  <c r="P118" i="200"/>
  <c r="O118" i="200"/>
  <c r="N118" i="200"/>
  <c r="M118" i="200"/>
  <c r="L118" i="200"/>
  <c r="K118" i="200"/>
  <c r="J118" i="200"/>
  <c r="I118" i="200"/>
  <c r="H118" i="200"/>
  <c r="G118" i="200"/>
  <c r="F118" i="200"/>
  <c r="E118" i="200"/>
  <c r="AC118" i="200" s="1"/>
  <c r="AB117" i="200"/>
  <c r="AA117" i="200"/>
  <c r="Z117" i="200"/>
  <c r="Y117" i="200"/>
  <c r="X117" i="200"/>
  <c r="W117" i="200"/>
  <c r="V117" i="200"/>
  <c r="U117" i="200"/>
  <c r="T117" i="200"/>
  <c r="S117" i="200"/>
  <c r="R117" i="200"/>
  <c r="Q117" i="200"/>
  <c r="P117" i="200"/>
  <c r="O117" i="200"/>
  <c r="N117" i="200"/>
  <c r="M117" i="200"/>
  <c r="L117" i="200"/>
  <c r="K117" i="200"/>
  <c r="J117" i="200"/>
  <c r="I117" i="200"/>
  <c r="H117" i="200"/>
  <c r="G117" i="200"/>
  <c r="F117" i="200"/>
  <c r="E117" i="200"/>
  <c r="AC117" i="200" s="1"/>
  <c r="Z113" i="200"/>
  <c r="Z115" i="200" s="1"/>
  <c r="Z116" i="200" s="1"/>
  <c r="N113" i="200"/>
  <c r="N115" i="200" s="1"/>
  <c r="N116" i="200" s="1"/>
  <c r="AC112" i="200"/>
  <c r="AB111" i="200"/>
  <c r="AB113" i="200" s="1"/>
  <c r="AB115" i="200" s="1"/>
  <c r="AB116" i="200" s="1"/>
  <c r="P111" i="200"/>
  <c r="P113" i="200" s="1"/>
  <c r="P115" i="200" s="1"/>
  <c r="P116" i="200" s="1"/>
  <c r="AB110" i="200"/>
  <c r="Z110" i="200"/>
  <c r="Z111" i="200" s="1"/>
  <c r="W110" i="200"/>
  <c r="W111" i="200" s="1"/>
  <c r="W113" i="200" s="1"/>
  <c r="W115" i="200" s="1"/>
  <c r="W116" i="200" s="1"/>
  <c r="V110" i="200"/>
  <c r="V111" i="200" s="1"/>
  <c r="V113" i="200" s="1"/>
  <c r="V115" i="200" s="1"/>
  <c r="V116" i="200" s="1"/>
  <c r="T110" i="200"/>
  <c r="T111" i="200" s="1"/>
  <c r="T113" i="200" s="1"/>
  <c r="T115" i="200" s="1"/>
  <c r="T116" i="200" s="1"/>
  <c r="Q110" i="200"/>
  <c r="Q111" i="200" s="1"/>
  <c r="Q113" i="200" s="1"/>
  <c r="Q115" i="200" s="1"/>
  <c r="Q116" i="200" s="1"/>
  <c r="P110" i="200"/>
  <c r="N110" i="200"/>
  <c r="N111" i="200" s="1"/>
  <c r="K110" i="200"/>
  <c r="K111" i="200" s="1"/>
  <c r="K113" i="200" s="1"/>
  <c r="K115" i="200" s="1"/>
  <c r="K116" i="200" s="1"/>
  <c r="J110" i="200"/>
  <c r="J111" i="200" s="1"/>
  <c r="J113" i="200" s="1"/>
  <c r="J115" i="200" s="1"/>
  <c r="J116" i="200" s="1"/>
  <c r="H110" i="200"/>
  <c r="H111" i="200" s="1"/>
  <c r="H113" i="200" s="1"/>
  <c r="H115" i="200" s="1"/>
  <c r="H116" i="200" s="1"/>
  <c r="E110" i="200"/>
  <c r="E111" i="200" s="1"/>
  <c r="AB109" i="200"/>
  <c r="AA109" i="200"/>
  <c r="Z109" i="200"/>
  <c r="Y109" i="200"/>
  <c r="X109" i="200"/>
  <c r="W109" i="200"/>
  <c r="V109" i="200"/>
  <c r="U109" i="200"/>
  <c r="T109" i="200"/>
  <c r="S109" i="200"/>
  <c r="R109" i="200"/>
  <c r="Q109" i="200"/>
  <c r="P109" i="200"/>
  <c r="O109" i="200"/>
  <c r="N109" i="200"/>
  <c r="M109" i="200"/>
  <c r="L109" i="200"/>
  <c r="K109" i="200"/>
  <c r="J109" i="200"/>
  <c r="I109" i="200"/>
  <c r="H109" i="200"/>
  <c r="G109" i="200"/>
  <c r="F109" i="200"/>
  <c r="E109" i="200"/>
  <c r="AC109" i="200" s="1"/>
  <c r="AB108" i="200"/>
  <c r="AA108" i="200"/>
  <c r="AA110" i="200" s="1"/>
  <c r="AA111" i="200" s="1"/>
  <c r="AA113" i="200" s="1"/>
  <c r="AA115" i="200" s="1"/>
  <c r="AA116" i="200" s="1"/>
  <c r="Z108" i="200"/>
  <c r="Y108" i="200"/>
  <c r="Y110" i="200" s="1"/>
  <c r="Y111" i="200" s="1"/>
  <c r="Y113" i="200" s="1"/>
  <c r="Y115" i="200" s="1"/>
  <c r="Y116" i="200" s="1"/>
  <c r="X108" i="200"/>
  <c r="X110" i="200" s="1"/>
  <c r="X111" i="200" s="1"/>
  <c r="X113" i="200" s="1"/>
  <c r="X115" i="200" s="1"/>
  <c r="X116" i="200" s="1"/>
  <c r="W108" i="200"/>
  <c r="V108" i="200"/>
  <c r="U108" i="200"/>
  <c r="U110" i="200" s="1"/>
  <c r="U111" i="200" s="1"/>
  <c r="U113" i="200" s="1"/>
  <c r="U115" i="200" s="1"/>
  <c r="U116" i="200" s="1"/>
  <c r="T108" i="200"/>
  <c r="S108" i="200"/>
  <c r="S110" i="200" s="1"/>
  <c r="S111" i="200" s="1"/>
  <c r="S113" i="200" s="1"/>
  <c r="S115" i="200" s="1"/>
  <c r="S116" i="200" s="1"/>
  <c r="R108" i="200"/>
  <c r="R110" i="200" s="1"/>
  <c r="R111" i="200" s="1"/>
  <c r="R113" i="200" s="1"/>
  <c r="R115" i="200" s="1"/>
  <c r="R116" i="200" s="1"/>
  <c r="Q108" i="200"/>
  <c r="P108" i="200"/>
  <c r="O108" i="200"/>
  <c r="O110" i="200" s="1"/>
  <c r="O111" i="200" s="1"/>
  <c r="O113" i="200" s="1"/>
  <c r="O115" i="200" s="1"/>
  <c r="O116" i="200" s="1"/>
  <c r="N108" i="200"/>
  <c r="M108" i="200"/>
  <c r="M110" i="200" s="1"/>
  <c r="M111" i="200" s="1"/>
  <c r="M113" i="200" s="1"/>
  <c r="M115" i="200" s="1"/>
  <c r="M116" i="200" s="1"/>
  <c r="L108" i="200"/>
  <c r="L110" i="200" s="1"/>
  <c r="L111" i="200" s="1"/>
  <c r="L113" i="200" s="1"/>
  <c r="L115" i="200" s="1"/>
  <c r="L116" i="200" s="1"/>
  <c r="K108" i="200"/>
  <c r="J108" i="200"/>
  <c r="I108" i="200"/>
  <c r="I110" i="200" s="1"/>
  <c r="I111" i="200" s="1"/>
  <c r="I113" i="200" s="1"/>
  <c r="I115" i="200" s="1"/>
  <c r="I116" i="200" s="1"/>
  <c r="H108" i="200"/>
  <c r="G108" i="200"/>
  <c r="G110" i="200" s="1"/>
  <c r="G111" i="200" s="1"/>
  <c r="G113" i="200" s="1"/>
  <c r="G115" i="200" s="1"/>
  <c r="G116" i="200" s="1"/>
  <c r="F108" i="200"/>
  <c r="F110" i="200" s="1"/>
  <c r="F111" i="200" s="1"/>
  <c r="F113" i="200" s="1"/>
  <c r="F115" i="200" s="1"/>
  <c r="F116" i="200" s="1"/>
  <c r="E108" i="200"/>
  <c r="AC107" i="200"/>
  <c r="AC106" i="200"/>
  <c r="AC105" i="200"/>
  <c r="AC104" i="200"/>
  <c r="AC103" i="200"/>
  <c r="AC102" i="200"/>
  <c r="AB101" i="200"/>
  <c r="AA101" i="200"/>
  <c r="Z101" i="200"/>
  <c r="Y101" i="200"/>
  <c r="X101" i="200"/>
  <c r="W101" i="200"/>
  <c r="V101" i="200"/>
  <c r="U101" i="200"/>
  <c r="T101" i="200"/>
  <c r="S101" i="200"/>
  <c r="R101" i="200"/>
  <c r="Q101" i="200"/>
  <c r="P101" i="200"/>
  <c r="O101" i="200"/>
  <c r="N101" i="200"/>
  <c r="M101" i="200"/>
  <c r="L101" i="200"/>
  <c r="K101" i="200"/>
  <c r="J101" i="200"/>
  <c r="I101" i="200"/>
  <c r="H101" i="200"/>
  <c r="G101" i="200"/>
  <c r="F101" i="200"/>
  <c r="E101" i="200"/>
  <c r="AC101" i="200" s="1"/>
  <c r="AC100" i="200"/>
  <c r="AC99" i="200"/>
  <c r="AB98" i="200"/>
  <c r="AA98" i="200"/>
  <c r="Z98" i="200"/>
  <c r="Y98" i="200"/>
  <c r="X98" i="200"/>
  <c r="W98" i="200"/>
  <c r="V98" i="200"/>
  <c r="U98" i="200"/>
  <c r="T98" i="200"/>
  <c r="S98" i="200"/>
  <c r="R98" i="200"/>
  <c r="Q98" i="200"/>
  <c r="P98" i="200"/>
  <c r="O98" i="200"/>
  <c r="N98" i="200"/>
  <c r="M98" i="200"/>
  <c r="L98" i="200"/>
  <c r="K98" i="200"/>
  <c r="J98" i="200"/>
  <c r="I98" i="200"/>
  <c r="H98" i="200"/>
  <c r="G98" i="200"/>
  <c r="F98" i="200"/>
  <c r="E98" i="200"/>
  <c r="AC98" i="200" s="1"/>
  <c r="AC97" i="200"/>
  <c r="AC96" i="200"/>
  <c r="AC95" i="200"/>
  <c r="AC94" i="200"/>
  <c r="AB89" i="200"/>
  <c r="AA89" i="200"/>
  <c r="Z89" i="200"/>
  <c r="Y89" i="200"/>
  <c r="X89" i="200"/>
  <c r="W89" i="200"/>
  <c r="V89" i="200"/>
  <c r="U89" i="200"/>
  <c r="T89" i="200"/>
  <c r="S89" i="200"/>
  <c r="R89" i="200"/>
  <c r="Q89" i="200"/>
  <c r="P89" i="200"/>
  <c r="O89" i="200"/>
  <c r="N89" i="200"/>
  <c r="M89" i="200"/>
  <c r="L89" i="200"/>
  <c r="K89" i="200"/>
  <c r="J89" i="200"/>
  <c r="I89" i="200"/>
  <c r="H89" i="200"/>
  <c r="G89" i="200"/>
  <c r="F89" i="200"/>
  <c r="E89" i="200"/>
  <c r="AC89" i="200" s="1"/>
  <c r="AB88" i="200"/>
  <c r="AA88" i="200"/>
  <c r="Z88" i="200"/>
  <c r="Y88" i="200"/>
  <c r="X88" i="200"/>
  <c r="W88" i="200"/>
  <c r="V88" i="200"/>
  <c r="U88" i="200"/>
  <c r="T88" i="200"/>
  <c r="S88" i="200"/>
  <c r="R88" i="200"/>
  <c r="Q88" i="200"/>
  <c r="P88" i="200"/>
  <c r="O88" i="200"/>
  <c r="N88" i="200"/>
  <c r="M88" i="200"/>
  <c r="L88" i="200"/>
  <c r="K88" i="200"/>
  <c r="J88" i="200"/>
  <c r="I88" i="200"/>
  <c r="H88" i="200"/>
  <c r="G88" i="200"/>
  <c r="F88" i="200"/>
  <c r="E88" i="200"/>
  <c r="AC88" i="200" s="1"/>
  <c r="G84" i="200"/>
  <c r="G86" i="200" s="1"/>
  <c r="G87" i="200" s="1"/>
  <c r="AC83" i="200"/>
  <c r="W82" i="200"/>
  <c r="W84" i="200" s="1"/>
  <c r="W86" i="200" s="1"/>
  <c r="W87" i="200" s="1"/>
  <c r="U82" i="200"/>
  <c r="U84" i="200" s="1"/>
  <c r="U86" i="200" s="1"/>
  <c r="U87" i="200" s="1"/>
  <c r="K82" i="200"/>
  <c r="K84" i="200" s="1"/>
  <c r="K86" i="200" s="1"/>
  <c r="K87" i="200" s="1"/>
  <c r="I82" i="200"/>
  <c r="I84" i="200" s="1"/>
  <c r="I86" i="200" s="1"/>
  <c r="I87" i="200" s="1"/>
  <c r="AB81" i="200"/>
  <c r="AB82" i="200" s="1"/>
  <c r="AB84" i="200" s="1"/>
  <c r="AB86" i="200" s="1"/>
  <c r="AB87" i="200" s="1"/>
  <c r="Y81" i="200"/>
  <c r="Y82" i="200" s="1"/>
  <c r="Y84" i="200" s="1"/>
  <c r="Y86" i="200" s="1"/>
  <c r="Y87" i="200" s="1"/>
  <c r="X81" i="200"/>
  <c r="X82" i="200" s="1"/>
  <c r="X84" i="200" s="1"/>
  <c r="X86" i="200" s="1"/>
  <c r="X87" i="200" s="1"/>
  <c r="V81" i="200"/>
  <c r="V82" i="200" s="1"/>
  <c r="V84" i="200" s="1"/>
  <c r="V86" i="200" s="1"/>
  <c r="V87" i="200" s="1"/>
  <c r="S81" i="200"/>
  <c r="S82" i="200" s="1"/>
  <c r="S84" i="200" s="1"/>
  <c r="S86" i="200" s="1"/>
  <c r="S87" i="200" s="1"/>
  <c r="P81" i="200"/>
  <c r="P82" i="200" s="1"/>
  <c r="P84" i="200" s="1"/>
  <c r="P86" i="200" s="1"/>
  <c r="P87" i="200" s="1"/>
  <c r="M81" i="200"/>
  <c r="M82" i="200" s="1"/>
  <c r="M84" i="200" s="1"/>
  <c r="M86" i="200" s="1"/>
  <c r="M87" i="200" s="1"/>
  <c r="L81" i="200"/>
  <c r="L82" i="200" s="1"/>
  <c r="L84" i="200" s="1"/>
  <c r="L86" i="200" s="1"/>
  <c r="L87" i="200" s="1"/>
  <c r="J81" i="200"/>
  <c r="J82" i="200" s="1"/>
  <c r="J84" i="200" s="1"/>
  <c r="J86" i="200" s="1"/>
  <c r="J87" i="200" s="1"/>
  <c r="G81" i="200"/>
  <c r="G82" i="200" s="1"/>
  <c r="AB80" i="200"/>
  <c r="AA80" i="200"/>
  <c r="Z80" i="200"/>
  <c r="Y80" i="200"/>
  <c r="X80" i="200"/>
  <c r="W80" i="200"/>
  <c r="V80" i="200"/>
  <c r="U80" i="200"/>
  <c r="T80" i="200"/>
  <c r="S80" i="200"/>
  <c r="R80" i="200"/>
  <c r="Q80" i="200"/>
  <c r="P80" i="200"/>
  <c r="O80" i="200"/>
  <c r="N80" i="200"/>
  <c r="M80" i="200"/>
  <c r="L80" i="200"/>
  <c r="K80" i="200"/>
  <c r="J80" i="200"/>
  <c r="I80" i="200"/>
  <c r="H80" i="200"/>
  <c r="G80" i="200"/>
  <c r="F80" i="200"/>
  <c r="E80" i="200"/>
  <c r="AC80" i="200" s="1"/>
  <c r="AB79" i="200"/>
  <c r="AA79" i="200"/>
  <c r="AA81" i="200" s="1"/>
  <c r="AA82" i="200" s="1"/>
  <c r="AA84" i="200" s="1"/>
  <c r="AA86" i="200" s="1"/>
  <c r="AA87" i="200" s="1"/>
  <c r="Z79" i="200"/>
  <c r="Z81" i="200" s="1"/>
  <c r="Z82" i="200" s="1"/>
  <c r="Z84" i="200" s="1"/>
  <c r="Z86" i="200" s="1"/>
  <c r="Z87" i="200" s="1"/>
  <c r="Y79" i="200"/>
  <c r="X79" i="200"/>
  <c r="W79" i="200"/>
  <c r="W81" i="200" s="1"/>
  <c r="V79" i="200"/>
  <c r="U79" i="200"/>
  <c r="U81" i="200" s="1"/>
  <c r="T79" i="200"/>
  <c r="T81" i="200" s="1"/>
  <c r="T82" i="200" s="1"/>
  <c r="T84" i="200" s="1"/>
  <c r="T86" i="200" s="1"/>
  <c r="T87" i="200" s="1"/>
  <c r="S79" i="200"/>
  <c r="R79" i="200"/>
  <c r="R81" i="200" s="1"/>
  <c r="R82" i="200" s="1"/>
  <c r="R84" i="200" s="1"/>
  <c r="R86" i="200" s="1"/>
  <c r="R87" i="200" s="1"/>
  <c r="Q79" i="200"/>
  <c r="Q81" i="200" s="1"/>
  <c r="Q82" i="200" s="1"/>
  <c r="Q84" i="200" s="1"/>
  <c r="Q86" i="200" s="1"/>
  <c r="Q87" i="200" s="1"/>
  <c r="P79" i="200"/>
  <c r="O79" i="200"/>
  <c r="O81" i="200" s="1"/>
  <c r="O82" i="200" s="1"/>
  <c r="O84" i="200" s="1"/>
  <c r="O86" i="200" s="1"/>
  <c r="O87" i="200" s="1"/>
  <c r="N79" i="200"/>
  <c r="N81" i="200" s="1"/>
  <c r="N82" i="200" s="1"/>
  <c r="N84" i="200" s="1"/>
  <c r="N86" i="200" s="1"/>
  <c r="N87" i="200" s="1"/>
  <c r="M79" i="200"/>
  <c r="L79" i="200"/>
  <c r="K79" i="200"/>
  <c r="K81" i="200" s="1"/>
  <c r="J79" i="200"/>
  <c r="I79" i="200"/>
  <c r="I81" i="200" s="1"/>
  <c r="H79" i="200"/>
  <c r="H81" i="200" s="1"/>
  <c r="H82" i="200" s="1"/>
  <c r="H84" i="200" s="1"/>
  <c r="H86" i="200" s="1"/>
  <c r="H87" i="200" s="1"/>
  <c r="G79" i="200"/>
  <c r="F79" i="200"/>
  <c r="F81" i="200" s="1"/>
  <c r="F82" i="200" s="1"/>
  <c r="F84" i="200" s="1"/>
  <c r="F86" i="200" s="1"/>
  <c r="F87" i="200" s="1"/>
  <c r="E79" i="200"/>
  <c r="E81" i="200" s="1"/>
  <c r="AC78" i="200"/>
  <c r="AC77" i="200"/>
  <c r="AC76" i="200"/>
  <c r="AC75" i="200"/>
  <c r="AC74" i="200"/>
  <c r="AC73" i="200"/>
  <c r="AB72" i="200"/>
  <c r="AA72" i="200"/>
  <c r="Z72" i="200"/>
  <c r="Y72" i="200"/>
  <c r="X72" i="200"/>
  <c r="W72" i="200"/>
  <c r="V72" i="200"/>
  <c r="U72" i="200"/>
  <c r="T72" i="200"/>
  <c r="S72" i="200"/>
  <c r="R72" i="200"/>
  <c r="Q72" i="200"/>
  <c r="P72" i="200"/>
  <c r="O72" i="200"/>
  <c r="N72" i="200"/>
  <c r="M72" i="200"/>
  <c r="L72" i="200"/>
  <c r="K72" i="200"/>
  <c r="J72" i="200"/>
  <c r="I72" i="200"/>
  <c r="H72" i="200"/>
  <c r="G72" i="200"/>
  <c r="F72" i="200"/>
  <c r="E72" i="200"/>
  <c r="AC71" i="200"/>
  <c r="AC70" i="200"/>
  <c r="AB69" i="200"/>
  <c r="AA69" i="200"/>
  <c r="Z69" i="200"/>
  <c r="Y69" i="200"/>
  <c r="X69" i="200"/>
  <c r="W69" i="200"/>
  <c r="V69" i="200"/>
  <c r="U69" i="200"/>
  <c r="T69" i="200"/>
  <c r="S69" i="200"/>
  <c r="R69" i="200"/>
  <c r="Q69" i="200"/>
  <c r="P69" i="200"/>
  <c r="O69" i="200"/>
  <c r="N69" i="200"/>
  <c r="M69" i="200"/>
  <c r="L69" i="200"/>
  <c r="K69" i="200"/>
  <c r="J69" i="200"/>
  <c r="I69" i="200"/>
  <c r="H69" i="200"/>
  <c r="G69" i="200"/>
  <c r="F69" i="200"/>
  <c r="E69" i="200"/>
  <c r="AC68" i="200"/>
  <c r="AC67" i="200"/>
  <c r="AC66" i="200"/>
  <c r="AC65" i="200"/>
  <c r="AC54" i="200"/>
  <c r="AC51" i="200"/>
  <c r="AC50" i="200"/>
  <c r="AC49" i="200"/>
  <c r="AC48" i="200"/>
  <c r="AC47" i="200"/>
  <c r="AC46" i="200"/>
  <c r="AC45" i="200"/>
  <c r="AC44" i="200"/>
  <c r="AC42" i="200"/>
  <c r="AC41" i="200"/>
  <c r="AC39" i="200"/>
  <c r="AC38" i="200"/>
  <c r="AC37" i="200"/>
  <c r="AC36" i="200"/>
  <c r="AC31" i="200"/>
  <c r="AC30" i="200"/>
  <c r="AC25" i="200"/>
  <c r="AC22" i="200"/>
  <c r="AC20" i="200"/>
  <c r="AC19" i="200"/>
  <c r="AC18" i="200"/>
  <c r="AC17" i="200"/>
  <c r="AC16" i="200"/>
  <c r="AC15" i="200"/>
  <c r="AC13" i="200"/>
  <c r="AC12" i="200"/>
  <c r="AC11" i="200"/>
  <c r="AC10" i="200"/>
  <c r="AC9" i="200"/>
  <c r="AC8" i="200"/>
  <c r="AC7" i="200"/>
  <c r="AC176" i="199"/>
  <c r="AC175" i="199"/>
  <c r="AC170" i="199"/>
  <c r="AC167" i="199"/>
  <c r="AC165" i="199"/>
  <c r="AC164" i="199"/>
  <c r="AC163" i="199"/>
  <c r="AC162" i="199"/>
  <c r="AC161" i="199"/>
  <c r="AC160" i="199"/>
  <c r="AC159" i="199"/>
  <c r="AC158" i="199"/>
  <c r="AC157" i="199"/>
  <c r="AC156" i="199"/>
  <c r="AC155" i="199"/>
  <c r="AC154" i="199"/>
  <c r="AC153" i="199"/>
  <c r="AC152" i="199"/>
  <c r="AC141" i="199"/>
  <c r="AC136" i="199"/>
  <c r="AC135" i="199"/>
  <c r="AC134" i="199"/>
  <c r="AC133" i="199"/>
  <c r="AC132" i="199"/>
  <c r="AC131" i="199"/>
  <c r="AC130" i="199"/>
  <c r="AC129" i="199"/>
  <c r="AC128" i="199"/>
  <c r="AC126" i="199"/>
  <c r="AC125" i="199"/>
  <c r="AC124" i="199"/>
  <c r="AC123" i="199"/>
  <c r="AB118" i="199"/>
  <c r="AA118" i="199"/>
  <c r="Z118" i="199"/>
  <c r="Y118" i="199"/>
  <c r="X118" i="199"/>
  <c r="W118" i="199"/>
  <c r="V118" i="199"/>
  <c r="U118" i="199"/>
  <c r="T118" i="199"/>
  <c r="S118" i="199"/>
  <c r="R118" i="199"/>
  <c r="Q118" i="199"/>
  <c r="P118" i="199"/>
  <c r="O118" i="199"/>
  <c r="N118" i="199"/>
  <c r="M118" i="199"/>
  <c r="L118" i="199"/>
  <c r="K118" i="199"/>
  <c r="J118" i="199"/>
  <c r="I118" i="199"/>
  <c r="H118" i="199"/>
  <c r="G118" i="199"/>
  <c r="F118" i="199"/>
  <c r="E118" i="199"/>
  <c r="AC118" i="199" s="1"/>
  <c r="AB117" i="199"/>
  <c r="AA117" i="199"/>
  <c r="Z117" i="199"/>
  <c r="Y117" i="199"/>
  <c r="X117" i="199"/>
  <c r="W117" i="199"/>
  <c r="V117" i="199"/>
  <c r="U117" i="199"/>
  <c r="T117" i="199"/>
  <c r="S117" i="199"/>
  <c r="R117" i="199"/>
  <c r="Q117" i="199"/>
  <c r="P117" i="199"/>
  <c r="O117" i="199"/>
  <c r="N117" i="199"/>
  <c r="M117" i="199"/>
  <c r="L117" i="199"/>
  <c r="K117" i="199"/>
  <c r="J117" i="199"/>
  <c r="I117" i="199"/>
  <c r="H117" i="199"/>
  <c r="G117" i="199"/>
  <c r="F117" i="199"/>
  <c r="E117" i="199"/>
  <c r="AC117" i="199" s="1"/>
  <c r="W115" i="199"/>
  <c r="W116" i="199" s="1"/>
  <c r="Q115" i="199"/>
  <c r="Q116" i="199" s="1"/>
  <c r="K115" i="199"/>
  <c r="K116" i="199" s="1"/>
  <c r="Z113" i="199"/>
  <c r="Z115" i="199" s="1"/>
  <c r="Z116" i="199" s="1"/>
  <c r="AC112" i="199"/>
  <c r="V111" i="199"/>
  <c r="V113" i="199" s="1"/>
  <c r="V115" i="199" s="1"/>
  <c r="V116" i="199" s="1"/>
  <c r="J111" i="199"/>
  <c r="J113" i="199" s="1"/>
  <c r="J115" i="199" s="1"/>
  <c r="J116" i="199" s="1"/>
  <c r="X110" i="199"/>
  <c r="X111" i="199" s="1"/>
  <c r="X113" i="199" s="1"/>
  <c r="X115" i="199" s="1"/>
  <c r="X116" i="199" s="1"/>
  <c r="W110" i="199"/>
  <c r="W111" i="199" s="1"/>
  <c r="W113" i="199" s="1"/>
  <c r="R110" i="199"/>
  <c r="R111" i="199" s="1"/>
  <c r="R113" i="199" s="1"/>
  <c r="R115" i="199" s="1"/>
  <c r="R116" i="199" s="1"/>
  <c r="Q110" i="199"/>
  <c r="Q111" i="199" s="1"/>
  <c r="Q113" i="199" s="1"/>
  <c r="L110" i="199"/>
  <c r="L111" i="199" s="1"/>
  <c r="L113" i="199" s="1"/>
  <c r="L115" i="199" s="1"/>
  <c r="L116" i="199" s="1"/>
  <c r="K110" i="199"/>
  <c r="K111" i="199" s="1"/>
  <c r="K113" i="199" s="1"/>
  <c r="F110" i="199"/>
  <c r="F111" i="199" s="1"/>
  <c r="F113" i="199" s="1"/>
  <c r="F115" i="199" s="1"/>
  <c r="F116" i="199" s="1"/>
  <c r="E110" i="199"/>
  <c r="E111" i="199" s="1"/>
  <c r="AB109" i="199"/>
  <c r="AA109" i="199"/>
  <c r="Z109" i="199"/>
  <c r="Y109" i="199"/>
  <c r="X109" i="199"/>
  <c r="W109" i="199"/>
  <c r="V109" i="199"/>
  <c r="U109" i="199"/>
  <c r="T109" i="199"/>
  <c r="S109" i="199"/>
  <c r="R109" i="199"/>
  <c r="Q109" i="199"/>
  <c r="P109" i="199"/>
  <c r="O109" i="199"/>
  <c r="N109" i="199"/>
  <c r="M109" i="199"/>
  <c r="L109" i="199"/>
  <c r="K109" i="199"/>
  <c r="J109" i="199"/>
  <c r="I109" i="199"/>
  <c r="H109" i="199"/>
  <c r="G109" i="199"/>
  <c r="F109" i="199"/>
  <c r="E109" i="199"/>
  <c r="AC109" i="199" s="1"/>
  <c r="AB108" i="199"/>
  <c r="AB110" i="199" s="1"/>
  <c r="AB111" i="199" s="1"/>
  <c r="AB113" i="199" s="1"/>
  <c r="AB115" i="199" s="1"/>
  <c r="AB116" i="199" s="1"/>
  <c r="AA108" i="199"/>
  <c r="AA110" i="199" s="1"/>
  <c r="AA111" i="199" s="1"/>
  <c r="AA113" i="199" s="1"/>
  <c r="AA115" i="199" s="1"/>
  <c r="AA116" i="199" s="1"/>
  <c r="Z108" i="199"/>
  <c r="Z110" i="199" s="1"/>
  <c r="Z111" i="199" s="1"/>
  <c r="Y108" i="199"/>
  <c r="Y110" i="199" s="1"/>
  <c r="Y111" i="199" s="1"/>
  <c r="Y113" i="199" s="1"/>
  <c r="Y115" i="199" s="1"/>
  <c r="Y116" i="199" s="1"/>
  <c r="X108" i="199"/>
  <c r="W108" i="199"/>
  <c r="V108" i="199"/>
  <c r="V110" i="199" s="1"/>
  <c r="U108" i="199"/>
  <c r="U110" i="199" s="1"/>
  <c r="U111" i="199" s="1"/>
  <c r="U113" i="199" s="1"/>
  <c r="U115" i="199" s="1"/>
  <c r="U116" i="199" s="1"/>
  <c r="T108" i="199"/>
  <c r="T110" i="199" s="1"/>
  <c r="T111" i="199" s="1"/>
  <c r="T113" i="199" s="1"/>
  <c r="T115" i="199" s="1"/>
  <c r="T116" i="199" s="1"/>
  <c r="S108" i="199"/>
  <c r="S110" i="199" s="1"/>
  <c r="S111" i="199" s="1"/>
  <c r="S113" i="199" s="1"/>
  <c r="S115" i="199" s="1"/>
  <c r="S116" i="199" s="1"/>
  <c r="R108" i="199"/>
  <c r="Q108" i="199"/>
  <c r="P108" i="199"/>
  <c r="P110" i="199" s="1"/>
  <c r="P111" i="199" s="1"/>
  <c r="P113" i="199" s="1"/>
  <c r="P115" i="199" s="1"/>
  <c r="P116" i="199" s="1"/>
  <c r="O108" i="199"/>
  <c r="O110" i="199" s="1"/>
  <c r="O111" i="199" s="1"/>
  <c r="O113" i="199" s="1"/>
  <c r="O115" i="199" s="1"/>
  <c r="O116" i="199" s="1"/>
  <c r="N108" i="199"/>
  <c r="N110" i="199" s="1"/>
  <c r="N111" i="199" s="1"/>
  <c r="N113" i="199" s="1"/>
  <c r="N115" i="199" s="1"/>
  <c r="N116" i="199" s="1"/>
  <c r="M108" i="199"/>
  <c r="M110" i="199" s="1"/>
  <c r="M111" i="199" s="1"/>
  <c r="M113" i="199" s="1"/>
  <c r="M115" i="199" s="1"/>
  <c r="M116" i="199" s="1"/>
  <c r="L108" i="199"/>
  <c r="K108" i="199"/>
  <c r="J108" i="199"/>
  <c r="J110" i="199" s="1"/>
  <c r="I108" i="199"/>
  <c r="I110" i="199" s="1"/>
  <c r="I111" i="199" s="1"/>
  <c r="I113" i="199" s="1"/>
  <c r="I115" i="199" s="1"/>
  <c r="I116" i="199" s="1"/>
  <c r="H108" i="199"/>
  <c r="H110" i="199" s="1"/>
  <c r="H111" i="199" s="1"/>
  <c r="H113" i="199" s="1"/>
  <c r="H115" i="199" s="1"/>
  <c r="H116" i="199" s="1"/>
  <c r="G108" i="199"/>
  <c r="G110" i="199" s="1"/>
  <c r="G111" i="199" s="1"/>
  <c r="G113" i="199" s="1"/>
  <c r="G115" i="199" s="1"/>
  <c r="G116" i="199" s="1"/>
  <c r="F108" i="199"/>
  <c r="E108" i="199"/>
  <c r="AC108" i="199" s="1"/>
  <c r="AC107" i="199"/>
  <c r="AC106" i="199"/>
  <c r="AC105" i="199"/>
  <c r="AC104" i="199"/>
  <c r="AC103" i="199"/>
  <c r="AC102" i="199"/>
  <c r="AB101" i="199"/>
  <c r="AA101" i="199"/>
  <c r="Z101" i="199"/>
  <c r="Y101" i="199"/>
  <c r="X101" i="199"/>
  <c r="W101" i="199"/>
  <c r="V101" i="199"/>
  <c r="U101" i="199"/>
  <c r="T101" i="199"/>
  <c r="S101" i="199"/>
  <c r="R101" i="199"/>
  <c r="Q101" i="199"/>
  <c r="P101" i="199"/>
  <c r="O101" i="199"/>
  <c r="N101" i="199"/>
  <c r="M101" i="199"/>
  <c r="L101" i="199"/>
  <c r="K101" i="199"/>
  <c r="J101" i="199"/>
  <c r="I101" i="199"/>
  <c r="H101" i="199"/>
  <c r="G101" i="199"/>
  <c r="F101" i="199"/>
  <c r="E101" i="199"/>
  <c r="AC100" i="199"/>
  <c r="AC99" i="199"/>
  <c r="AB98" i="199"/>
  <c r="AA98" i="199"/>
  <c r="Z98" i="199"/>
  <c r="Y98" i="199"/>
  <c r="X98" i="199"/>
  <c r="W98" i="199"/>
  <c r="V98" i="199"/>
  <c r="U98" i="199"/>
  <c r="T98" i="199"/>
  <c r="S98" i="199"/>
  <c r="R98" i="199"/>
  <c r="Q98" i="199"/>
  <c r="P98" i="199"/>
  <c r="O98" i="199"/>
  <c r="N98" i="199"/>
  <c r="M98" i="199"/>
  <c r="L98" i="199"/>
  <c r="K98" i="199"/>
  <c r="J98" i="199"/>
  <c r="I98" i="199"/>
  <c r="H98" i="199"/>
  <c r="G98" i="199"/>
  <c r="F98" i="199"/>
  <c r="E98" i="199"/>
  <c r="AC98" i="199" s="1"/>
  <c r="AC97" i="199"/>
  <c r="AC96" i="199"/>
  <c r="AC95" i="199"/>
  <c r="AC94" i="199"/>
  <c r="AB89" i="199"/>
  <c r="AA89" i="199"/>
  <c r="Z89" i="199"/>
  <c r="Y89" i="199"/>
  <c r="X89" i="199"/>
  <c r="W89" i="199"/>
  <c r="V89" i="199"/>
  <c r="U89" i="199"/>
  <c r="T89" i="199"/>
  <c r="S89" i="199"/>
  <c r="R89" i="199"/>
  <c r="Q89" i="199"/>
  <c r="P89" i="199"/>
  <c r="O89" i="199"/>
  <c r="N89" i="199"/>
  <c r="M89" i="199"/>
  <c r="L89" i="199"/>
  <c r="K89" i="199"/>
  <c r="J89" i="199"/>
  <c r="I89" i="199"/>
  <c r="H89" i="199"/>
  <c r="G89" i="199"/>
  <c r="F89" i="199"/>
  <c r="E89" i="199"/>
  <c r="AB88" i="199"/>
  <c r="AA88" i="199"/>
  <c r="Z88" i="199"/>
  <c r="Y88" i="199"/>
  <c r="X88" i="199"/>
  <c r="W88" i="199"/>
  <c r="V88" i="199"/>
  <c r="U88" i="199"/>
  <c r="T88" i="199"/>
  <c r="S88" i="199"/>
  <c r="R88" i="199"/>
  <c r="Q88" i="199"/>
  <c r="P88" i="199"/>
  <c r="O88" i="199"/>
  <c r="N88" i="199"/>
  <c r="M88" i="199"/>
  <c r="L88" i="199"/>
  <c r="K88" i="199"/>
  <c r="J88" i="199"/>
  <c r="I88" i="199"/>
  <c r="H88" i="199"/>
  <c r="G88" i="199"/>
  <c r="F88" i="199"/>
  <c r="E88" i="199"/>
  <c r="AB84" i="199"/>
  <c r="AB86" i="199" s="1"/>
  <c r="AB87" i="199" s="1"/>
  <c r="V84" i="199"/>
  <c r="V86" i="199" s="1"/>
  <c r="V87" i="199" s="1"/>
  <c r="AC83" i="199"/>
  <c r="X82" i="199"/>
  <c r="X84" i="199" s="1"/>
  <c r="X86" i="199" s="1"/>
  <c r="X87" i="199" s="1"/>
  <c r="R82" i="199"/>
  <c r="R84" i="199" s="1"/>
  <c r="R86" i="199" s="1"/>
  <c r="R87" i="199" s="1"/>
  <c r="L82" i="199"/>
  <c r="L84" i="199" s="1"/>
  <c r="L86" i="199" s="1"/>
  <c r="L87" i="199" s="1"/>
  <c r="F82" i="199"/>
  <c r="F84" i="199" s="1"/>
  <c r="F86" i="199" s="1"/>
  <c r="F87" i="199" s="1"/>
  <c r="Z81" i="199"/>
  <c r="Z82" i="199" s="1"/>
  <c r="Z84" i="199" s="1"/>
  <c r="Z86" i="199" s="1"/>
  <c r="Z87" i="199" s="1"/>
  <c r="Y81" i="199"/>
  <c r="Y82" i="199" s="1"/>
  <c r="Y84" i="199" s="1"/>
  <c r="Y86" i="199" s="1"/>
  <c r="Y87" i="199" s="1"/>
  <c r="T81" i="199"/>
  <c r="T82" i="199" s="1"/>
  <c r="T84" i="199" s="1"/>
  <c r="T86" i="199" s="1"/>
  <c r="T87" i="199" s="1"/>
  <c r="S81" i="199"/>
  <c r="S82" i="199" s="1"/>
  <c r="S84" i="199" s="1"/>
  <c r="S86" i="199" s="1"/>
  <c r="S87" i="199" s="1"/>
  <c r="N81" i="199"/>
  <c r="N82" i="199" s="1"/>
  <c r="N84" i="199" s="1"/>
  <c r="N86" i="199" s="1"/>
  <c r="N87" i="199" s="1"/>
  <c r="M81" i="199"/>
  <c r="M82" i="199" s="1"/>
  <c r="M84" i="199" s="1"/>
  <c r="M86" i="199" s="1"/>
  <c r="M87" i="199" s="1"/>
  <c r="H81" i="199"/>
  <c r="H82" i="199" s="1"/>
  <c r="H84" i="199" s="1"/>
  <c r="H86" i="199" s="1"/>
  <c r="H87" i="199" s="1"/>
  <c r="G81" i="199"/>
  <c r="G82" i="199" s="1"/>
  <c r="G84" i="199" s="1"/>
  <c r="G86" i="199" s="1"/>
  <c r="G87" i="199" s="1"/>
  <c r="AB80" i="199"/>
  <c r="AA80" i="199"/>
  <c r="Z80" i="199"/>
  <c r="Y80" i="199"/>
  <c r="X80" i="199"/>
  <c r="W80" i="199"/>
  <c r="V80" i="199"/>
  <c r="U80" i="199"/>
  <c r="T80" i="199"/>
  <c r="S80" i="199"/>
  <c r="R80" i="199"/>
  <c r="Q80" i="199"/>
  <c r="P80" i="199"/>
  <c r="O80" i="199"/>
  <c r="N80" i="199"/>
  <c r="M80" i="199"/>
  <c r="L80" i="199"/>
  <c r="K80" i="199"/>
  <c r="J80" i="199"/>
  <c r="I80" i="199"/>
  <c r="H80" i="199"/>
  <c r="G80" i="199"/>
  <c r="F80" i="199"/>
  <c r="E80" i="199"/>
  <c r="AC80" i="199" s="1"/>
  <c r="AB79" i="199"/>
  <c r="AB81" i="199" s="1"/>
  <c r="AB82" i="199" s="1"/>
  <c r="AA79" i="199"/>
  <c r="AA81" i="199" s="1"/>
  <c r="AA82" i="199" s="1"/>
  <c r="AA84" i="199" s="1"/>
  <c r="AA86" i="199" s="1"/>
  <c r="AA87" i="199" s="1"/>
  <c r="Z79" i="199"/>
  <c r="Y79" i="199"/>
  <c r="X79" i="199"/>
  <c r="X81" i="199" s="1"/>
  <c r="W79" i="199"/>
  <c r="W81" i="199" s="1"/>
  <c r="W82" i="199" s="1"/>
  <c r="W84" i="199" s="1"/>
  <c r="W86" i="199" s="1"/>
  <c r="W87" i="199" s="1"/>
  <c r="V79" i="199"/>
  <c r="V81" i="199" s="1"/>
  <c r="V82" i="199" s="1"/>
  <c r="U79" i="199"/>
  <c r="U81" i="199" s="1"/>
  <c r="U82" i="199" s="1"/>
  <c r="U84" i="199" s="1"/>
  <c r="U86" i="199" s="1"/>
  <c r="U87" i="199" s="1"/>
  <c r="T79" i="199"/>
  <c r="S79" i="199"/>
  <c r="R79" i="199"/>
  <c r="R81" i="199" s="1"/>
  <c r="Q79" i="199"/>
  <c r="Q81" i="199" s="1"/>
  <c r="Q82" i="199" s="1"/>
  <c r="Q84" i="199" s="1"/>
  <c r="Q86" i="199" s="1"/>
  <c r="Q87" i="199" s="1"/>
  <c r="P79" i="199"/>
  <c r="P81" i="199" s="1"/>
  <c r="P82" i="199" s="1"/>
  <c r="P84" i="199" s="1"/>
  <c r="P86" i="199" s="1"/>
  <c r="P87" i="199" s="1"/>
  <c r="O79" i="199"/>
  <c r="O81" i="199" s="1"/>
  <c r="O82" i="199" s="1"/>
  <c r="O84" i="199" s="1"/>
  <c r="O86" i="199" s="1"/>
  <c r="O87" i="199" s="1"/>
  <c r="N79" i="199"/>
  <c r="M79" i="199"/>
  <c r="L79" i="199"/>
  <c r="L81" i="199" s="1"/>
  <c r="K79" i="199"/>
  <c r="K81" i="199" s="1"/>
  <c r="K82" i="199" s="1"/>
  <c r="K84" i="199" s="1"/>
  <c r="K86" i="199" s="1"/>
  <c r="K87" i="199" s="1"/>
  <c r="J79" i="199"/>
  <c r="J81" i="199" s="1"/>
  <c r="J82" i="199" s="1"/>
  <c r="J84" i="199" s="1"/>
  <c r="J86" i="199" s="1"/>
  <c r="J87" i="199" s="1"/>
  <c r="I79" i="199"/>
  <c r="I81" i="199" s="1"/>
  <c r="I82" i="199" s="1"/>
  <c r="I84" i="199" s="1"/>
  <c r="I86" i="199" s="1"/>
  <c r="I87" i="199" s="1"/>
  <c r="H79" i="199"/>
  <c r="G79" i="199"/>
  <c r="F79" i="199"/>
  <c r="F81" i="199" s="1"/>
  <c r="E79" i="199"/>
  <c r="AC78" i="199"/>
  <c r="AC77" i="199"/>
  <c r="AC76" i="199"/>
  <c r="AC75" i="199"/>
  <c r="AC74" i="199"/>
  <c r="AC73" i="199"/>
  <c r="AB72" i="199"/>
  <c r="AA72" i="199"/>
  <c r="Z72" i="199"/>
  <c r="Y72" i="199"/>
  <c r="X72" i="199"/>
  <c r="W72" i="199"/>
  <c r="V72" i="199"/>
  <c r="U72" i="199"/>
  <c r="T72" i="199"/>
  <c r="S72" i="199"/>
  <c r="R72" i="199"/>
  <c r="Q72" i="199"/>
  <c r="P72" i="199"/>
  <c r="O72" i="199"/>
  <c r="N72" i="199"/>
  <c r="M72" i="199"/>
  <c r="L72" i="199"/>
  <c r="K72" i="199"/>
  <c r="J72" i="199"/>
  <c r="I72" i="199"/>
  <c r="H72" i="199"/>
  <c r="G72" i="199"/>
  <c r="F72" i="199"/>
  <c r="E72" i="199"/>
  <c r="AC72" i="199" s="1"/>
  <c r="AC71" i="199"/>
  <c r="AC70" i="199"/>
  <c r="AB69" i="199"/>
  <c r="AA69" i="199"/>
  <c r="Z69" i="199"/>
  <c r="Y69" i="199"/>
  <c r="X69" i="199"/>
  <c r="W69" i="199"/>
  <c r="V69" i="199"/>
  <c r="U69" i="199"/>
  <c r="T69" i="199"/>
  <c r="S69" i="199"/>
  <c r="R69" i="199"/>
  <c r="Q69" i="199"/>
  <c r="P69" i="199"/>
  <c r="O69" i="199"/>
  <c r="N69" i="199"/>
  <c r="M69" i="199"/>
  <c r="L69" i="199"/>
  <c r="K69" i="199"/>
  <c r="J69" i="199"/>
  <c r="I69" i="199"/>
  <c r="H69" i="199"/>
  <c r="G69" i="199"/>
  <c r="F69" i="199"/>
  <c r="E69" i="199"/>
  <c r="AC68" i="199"/>
  <c r="AC67" i="199"/>
  <c r="AC66" i="199"/>
  <c r="AC65" i="199"/>
  <c r="AC60" i="199"/>
  <c r="AC54" i="199"/>
  <c r="AC51" i="199"/>
  <c r="AC49" i="199"/>
  <c r="AC48" i="199"/>
  <c r="AC47" i="199"/>
  <c r="AC46" i="199"/>
  <c r="AC45" i="199"/>
  <c r="AC44" i="199"/>
  <c r="AC42" i="199"/>
  <c r="AC41" i="199"/>
  <c r="AC39" i="199"/>
  <c r="AC38" i="199"/>
  <c r="AC37" i="199"/>
  <c r="AC36" i="199"/>
  <c r="AB31" i="199"/>
  <c r="AA31" i="199"/>
  <c r="Z31" i="199"/>
  <c r="Y31" i="199"/>
  <c r="X31" i="199"/>
  <c r="W31" i="199"/>
  <c r="V31" i="199"/>
  <c r="U31" i="199"/>
  <c r="T31" i="199"/>
  <c r="S31" i="199"/>
  <c r="R31" i="199"/>
  <c r="Q31" i="199"/>
  <c r="P31" i="199"/>
  <c r="O31" i="199"/>
  <c r="N31" i="199"/>
  <c r="M31" i="199"/>
  <c r="L31" i="199"/>
  <c r="K31" i="199"/>
  <c r="J31" i="199"/>
  <c r="I31" i="199"/>
  <c r="H31" i="199"/>
  <c r="G31" i="199"/>
  <c r="F31" i="199"/>
  <c r="E31" i="199"/>
  <c r="AC31" i="199" s="1"/>
  <c r="AB30" i="199"/>
  <c r="AA30" i="199"/>
  <c r="Z30" i="199"/>
  <c r="Y30" i="199"/>
  <c r="X30" i="199"/>
  <c r="W30" i="199"/>
  <c r="V30" i="199"/>
  <c r="U30" i="199"/>
  <c r="T30" i="199"/>
  <c r="S30" i="199"/>
  <c r="R30" i="199"/>
  <c r="Q30" i="199"/>
  <c r="P30" i="199"/>
  <c r="O30" i="199"/>
  <c r="N30" i="199"/>
  <c r="M30" i="199"/>
  <c r="L30" i="199"/>
  <c r="K30" i="199"/>
  <c r="J30" i="199"/>
  <c r="I30" i="199"/>
  <c r="H30" i="199"/>
  <c r="G30" i="199"/>
  <c r="F30" i="199"/>
  <c r="E30" i="199"/>
  <c r="AC30" i="199" s="1"/>
  <c r="N29" i="199"/>
  <c r="AB26" i="199"/>
  <c r="AB28" i="199" s="1"/>
  <c r="AB29" i="199" s="1"/>
  <c r="V26" i="199"/>
  <c r="V28" i="199" s="1"/>
  <c r="V29" i="199" s="1"/>
  <c r="S26" i="199"/>
  <c r="S28" i="199" s="1"/>
  <c r="S29" i="199" s="1"/>
  <c r="P26" i="199"/>
  <c r="P28" i="199" s="1"/>
  <c r="P29" i="199" s="1"/>
  <c r="J26" i="199"/>
  <c r="J28" i="199" s="1"/>
  <c r="J29" i="199" s="1"/>
  <c r="AC25" i="199"/>
  <c r="Z24" i="199"/>
  <c r="Z26" i="199" s="1"/>
  <c r="Z28" i="199" s="1"/>
  <c r="Z29" i="199" s="1"/>
  <c r="X24" i="199"/>
  <c r="X26" i="199" s="1"/>
  <c r="X28" i="199" s="1"/>
  <c r="X29" i="199" s="1"/>
  <c r="U24" i="199"/>
  <c r="U26" i="199" s="1"/>
  <c r="U28" i="199" s="1"/>
  <c r="U29" i="199" s="1"/>
  <c r="T24" i="199"/>
  <c r="T26" i="199" s="1"/>
  <c r="T28" i="199" s="1"/>
  <c r="T29" i="199" s="1"/>
  <c r="R24" i="199"/>
  <c r="R26" i="199" s="1"/>
  <c r="R28" i="199" s="1"/>
  <c r="R29" i="199" s="1"/>
  <c r="N24" i="199"/>
  <c r="N26" i="199" s="1"/>
  <c r="N28" i="199" s="1"/>
  <c r="L24" i="199"/>
  <c r="L26" i="199" s="1"/>
  <c r="L28" i="199" s="1"/>
  <c r="L29" i="199" s="1"/>
  <c r="H24" i="199"/>
  <c r="H26" i="199" s="1"/>
  <c r="H28" i="199" s="1"/>
  <c r="H29" i="199" s="1"/>
  <c r="F24" i="199"/>
  <c r="F26" i="199" s="1"/>
  <c r="F28" i="199" s="1"/>
  <c r="F29" i="199" s="1"/>
  <c r="AB23" i="199"/>
  <c r="AB24" i="199" s="1"/>
  <c r="Z23" i="199"/>
  <c r="Y23" i="199"/>
  <c r="Y24" i="199" s="1"/>
  <c r="Y26" i="199" s="1"/>
  <c r="Y28" i="199" s="1"/>
  <c r="Y29" i="199" s="1"/>
  <c r="V23" i="199"/>
  <c r="V24" i="199" s="1"/>
  <c r="U23" i="199"/>
  <c r="T23" i="199"/>
  <c r="S23" i="199"/>
  <c r="S24" i="199" s="1"/>
  <c r="P23" i="199"/>
  <c r="P24" i="199" s="1"/>
  <c r="O23" i="199"/>
  <c r="O24" i="199" s="1"/>
  <c r="O26" i="199" s="1"/>
  <c r="O28" i="199" s="1"/>
  <c r="O29" i="199" s="1"/>
  <c r="N23" i="199"/>
  <c r="M23" i="199"/>
  <c r="M24" i="199" s="1"/>
  <c r="M26" i="199" s="1"/>
  <c r="M28" i="199" s="1"/>
  <c r="M29" i="199" s="1"/>
  <c r="J23" i="199"/>
  <c r="J24" i="199" s="1"/>
  <c r="H23" i="199"/>
  <c r="G23" i="199"/>
  <c r="G24" i="199" s="1"/>
  <c r="G26" i="199" s="1"/>
  <c r="G28" i="199" s="1"/>
  <c r="G29" i="199" s="1"/>
  <c r="AB22" i="199"/>
  <c r="AA22" i="199"/>
  <c r="Z22" i="199"/>
  <c r="Y22" i="199"/>
  <c r="X22" i="199"/>
  <c r="W22" i="199"/>
  <c r="V22" i="199"/>
  <c r="U22" i="199"/>
  <c r="T22" i="199"/>
  <c r="S22" i="199"/>
  <c r="R22" i="199"/>
  <c r="Q22" i="199"/>
  <c r="P22" i="199"/>
  <c r="O22" i="199"/>
  <c r="N22" i="199"/>
  <c r="M22" i="199"/>
  <c r="L22" i="199"/>
  <c r="K22" i="199"/>
  <c r="J22" i="199"/>
  <c r="I22" i="199"/>
  <c r="H22" i="199"/>
  <c r="G22" i="199"/>
  <c r="F22" i="199"/>
  <c r="E22" i="199"/>
  <c r="AC22" i="199" s="1"/>
  <c r="AB21" i="199"/>
  <c r="AA21" i="199"/>
  <c r="AA23" i="199" s="1"/>
  <c r="AA24" i="199" s="1"/>
  <c r="AA26" i="199" s="1"/>
  <c r="AA28" i="199" s="1"/>
  <c r="AA29" i="199" s="1"/>
  <c r="Z21" i="199"/>
  <c r="Y21" i="199"/>
  <c r="X21" i="199"/>
  <c r="X23" i="199" s="1"/>
  <c r="W21" i="199"/>
  <c r="W23" i="199" s="1"/>
  <c r="W24" i="199" s="1"/>
  <c r="W26" i="199" s="1"/>
  <c r="W28" i="199" s="1"/>
  <c r="W29" i="199" s="1"/>
  <c r="V21" i="199"/>
  <c r="U21" i="199"/>
  <c r="T21" i="199"/>
  <c r="S21" i="199"/>
  <c r="R21" i="199"/>
  <c r="R23" i="199" s="1"/>
  <c r="Q21" i="199"/>
  <c r="Q23" i="199" s="1"/>
  <c r="Q24" i="199" s="1"/>
  <c r="Q26" i="199" s="1"/>
  <c r="Q28" i="199" s="1"/>
  <c r="Q29" i="199" s="1"/>
  <c r="P21" i="199"/>
  <c r="O21" i="199"/>
  <c r="N21" i="199"/>
  <c r="M21" i="199"/>
  <c r="L21" i="199"/>
  <c r="L23" i="199" s="1"/>
  <c r="K21" i="199"/>
  <c r="K23" i="199" s="1"/>
  <c r="K24" i="199" s="1"/>
  <c r="K26" i="199" s="1"/>
  <c r="K28" i="199" s="1"/>
  <c r="K29" i="199" s="1"/>
  <c r="J21" i="199"/>
  <c r="I21" i="199"/>
  <c r="I23" i="199" s="1"/>
  <c r="I24" i="199" s="1"/>
  <c r="I26" i="199" s="1"/>
  <c r="I28" i="199" s="1"/>
  <c r="I29" i="199" s="1"/>
  <c r="H21" i="199"/>
  <c r="G21" i="199"/>
  <c r="F21" i="199"/>
  <c r="F23" i="199" s="1"/>
  <c r="E21" i="199"/>
  <c r="E23" i="199" s="1"/>
  <c r="AC20" i="199"/>
  <c r="AC19" i="199"/>
  <c r="AC18" i="199"/>
  <c r="AC17" i="199"/>
  <c r="AC16" i="199"/>
  <c r="AC15" i="199"/>
  <c r="AB14" i="199"/>
  <c r="AA14" i="199"/>
  <c r="Z14" i="199"/>
  <c r="Y14" i="199"/>
  <c r="X14" i="199"/>
  <c r="W14" i="199"/>
  <c r="V14" i="199"/>
  <c r="U14" i="199"/>
  <c r="T14" i="199"/>
  <c r="S14" i="199"/>
  <c r="R14" i="199"/>
  <c r="Q14" i="199"/>
  <c r="P14" i="199"/>
  <c r="O14" i="199"/>
  <c r="N14" i="199"/>
  <c r="M14" i="199"/>
  <c r="L14" i="199"/>
  <c r="K14" i="199"/>
  <c r="J14" i="199"/>
  <c r="I14" i="199"/>
  <c r="H14" i="199"/>
  <c r="G14" i="199"/>
  <c r="F14" i="199"/>
  <c r="E14" i="199"/>
  <c r="AC13" i="199"/>
  <c r="AC12" i="199"/>
  <c r="AB11" i="199"/>
  <c r="AA11" i="199"/>
  <c r="Z11" i="199"/>
  <c r="Y11" i="199"/>
  <c r="X11" i="199"/>
  <c r="W11" i="199"/>
  <c r="V11" i="199"/>
  <c r="U11" i="199"/>
  <c r="T11" i="199"/>
  <c r="S11" i="199"/>
  <c r="R11" i="199"/>
  <c r="Q11" i="199"/>
  <c r="P11" i="199"/>
  <c r="O11" i="199"/>
  <c r="N11" i="199"/>
  <c r="M11" i="199"/>
  <c r="L11" i="199"/>
  <c r="K11" i="199"/>
  <c r="J11" i="199"/>
  <c r="I11" i="199"/>
  <c r="H11" i="199"/>
  <c r="G11" i="199"/>
  <c r="F11" i="199"/>
  <c r="E11" i="199"/>
  <c r="AC10" i="199"/>
  <c r="AC9" i="199"/>
  <c r="AC8" i="199"/>
  <c r="AC7" i="199"/>
  <c r="AC176" i="198"/>
  <c r="AC175" i="198"/>
  <c r="AC170" i="198"/>
  <c r="AC167" i="198"/>
  <c r="AC165" i="198"/>
  <c r="AC164" i="198"/>
  <c r="AC163" i="198"/>
  <c r="AC162" i="198"/>
  <c r="AC161" i="198"/>
  <c r="AC160" i="198"/>
  <c r="AC159" i="198"/>
  <c r="AC158" i="198"/>
  <c r="AC157" i="198"/>
  <c r="AC156" i="198"/>
  <c r="AC155" i="198"/>
  <c r="AC154" i="198"/>
  <c r="AC153" i="198"/>
  <c r="AC152" i="198"/>
  <c r="AC147" i="198"/>
  <c r="AC146" i="198"/>
  <c r="AC141" i="198"/>
  <c r="AC138" i="198"/>
  <c r="AC136" i="198"/>
  <c r="AC135" i="198"/>
  <c r="AC134" i="198"/>
  <c r="AC133" i="198"/>
  <c r="AC132" i="198"/>
  <c r="AC131" i="198"/>
  <c r="AC129" i="198"/>
  <c r="AC128" i="198"/>
  <c r="AC126" i="198"/>
  <c r="AC125" i="198"/>
  <c r="AC124" i="198"/>
  <c r="AC123" i="198"/>
  <c r="AB118" i="198"/>
  <c r="AA118" i="198"/>
  <c r="Z118" i="198"/>
  <c r="Y118" i="198"/>
  <c r="X118" i="198"/>
  <c r="W118" i="198"/>
  <c r="V118" i="198"/>
  <c r="U118" i="198"/>
  <c r="T118" i="198"/>
  <c r="S118" i="198"/>
  <c r="R118" i="198"/>
  <c r="Q118" i="198"/>
  <c r="P118" i="198"/>
  <c r="O118" i="198"/>
  <c r="N118" i="198"/>
  <c r="M118" i="198"/>
  <c r="L118" i="198"/>
  <c r="K118" i="198"/>
  <c r="J118" i="198"/>
  <c r="I118" i="198"/>
  <c r="H118" i="198"/>
  <c r="G118" i="198"/>
  <c r="F118" i="198"/>
  <c r="E118" i="198"/>
  <c r="AC118" i="198" s="1"/>
  <c r="AB117" i="198"/>
  <c r="AA117" i="198"/>
  <c r="Z117" i="198"/>
  <c r="Y117" i="198"/>
  <c r="X117" i="198"/>
  <c r="W117" i="198"/>
  <c r="V117" i="198"/>
  <c r="U117" i="198"/>
  <c r="T117" i="198"/>
  <c r="S117" i="198"/>
  <c r="R117" i="198"/>
  <c r="Q117" i="198"/>
  <c r="P117" i="198"/>
  <c r="O117" i="198"/>
  <c r="N117" i="198"/>
  <c r="M117" i="198"/>
  <c r="L117" i="198"/>
  <c r="K117" i="198"/>
  <c r="J117" i="198"/>
  <c r="I117" i="198"/>
  <c r="H117" i="198"/>
  <c r="G117" i="198"/>
  <c r="F117" i="198"/>
  <c r="E117" i="198"/>
  <c r="AC117" i="198" s="1"/>
  <c r="L115" i="198"/>
  <c r="L116" i="198" s="1"/>
  <c r="K115" i="198"/>
  <c r="K116" i="198" s="1"/>
  <c r="AA113" i="198"/>
  <c r="AA115" i="198" s="1"/>
  <c r="AA116" i="198" s="1"/>
  <c r="Z113" i="198"/>
  <c r="Z115" i="198" s="1"/>
  <c r="Z116" i="198" s="1"/>
  <c r="U113" i="198"/>
  <c r="U115" i="198" s="1"/>
  <c r="U116" i="198" s="1"/>
  <c r="T113" i="198"/>
  <c r="T115" i="198" s="1"/>
  <c r="T116" i="198" s="1"/>
  <c r="I113" i="198"/>
  <c r="I115" i="198" s="1"/>
  <c r="I116" i="198" s="1"/>
  <c r="H113" i="198"/>
  <c r="H115" i="198" s="1"/>
  <c r="H116" i="198" s="1"/>
  <c r="AC112" i="198"/>
  <c r="AC111" i="198"/>
  <c r="Q111" i="198"/>
  <c r="Q113" i="198" s="1"/>
  <c r="Q115" i="198" s="1"/>
  <c r="Q116" i="198" s="1"/>
  <c r="K111" i="198"/>
  <c r="K113" i="198" s="1"/>
  <c r="X110" i="198"/>
  <c r="X111" i="198" s="1"/>
  <c r="X113" i="198" s="1"/>
  <c r="X115" i="198" s="1"/>
  <c r="X116" i="198" s="1"/>
  <c r="W110" i="198"/>
  <c r="W111" i="198" s="1"/>
  <c r="W113" i="198" s="1"/>
  <c r="W115" i="198" s="1"/>
  <c r="W116" i="198" s="1"/>
  <c r="R110" i="198"/>
  <c r="R111" i="198" s="1"/>
  <c r="R113" i="198" s="1"/>
  <c r="R115" i="198" s="1"/>
  <c r="R116" i="198" s="1"/>
  <c r="Q110" i="198"/>
  <c r="L110" i="198"/>
  <c r="L111" i="198" s="1"/>
  <c r="L113" i="198" s="1"/>
  <c r="K110" i="198"/>
  <c r="F110" i="198"/>
  <c r="F111" i="198" s="1"/>
  <c r="F113" i="198" s="1"/>
  <c r="F115" i="198" s="1"/>
  <c r="F116" i="198" s="1"/>
  <c r="E110" i="198"/>
  <c r="E111" i="198" s="1"/>
  <c r="E113" i="198" s="1"/>
  <c r="AB109" i="198"/>
  <c r="AA109" i="198"/>
  <c r="Z109" i="198"/>
  <c r="Y109" i="198"/>
  <c r="X109" i="198"/>
  <c r="W109" i="198"/>
  <c r="V109" i="198"/>
  <c r="U109" i="198"/>
  <c r="T109" i="198"/>
  <c r="S109" i="198"/>
  <c r="R109" i="198"/>
  <c r="Q109" i="198"/>
  <c r="P109" i="198"/>
  <c r="O109" i="198"/>
  <c r="N109" i="198"/>
  <c r="M109" i="198"/>
  <c r="L109" i="198"/>
  <c r="K109" i="198"/>
  <c r="J109" i="198"/>
  <c r="I109" i="198"/>
  <c r="H109" i="198"/>
  <c r="G109" i="198"/>
  <c r="F109" i="198"/>
  <c r="E109" i="198"/>
  <c r="AB108" i="198"/>
  <c r="AB110" i="198" s="1"/>
  <c r="AB111" i="198" s="1"/>
  <c r="AB113" i="198" s="1"/>
  <c r="AB115" i="198" s="1"/>
  <c r="AB116" i="198" s="1"/>
  <c r="AA108" i="198"/>
  <c r="AA110" i="198" s="1"/>
  <c r="AA111" i="198" s="1"/>
  <c r="Z108" i="198"/>
  <c r="Z110" i="198" s="1"/>
  <c r="Z111" i="198" s="1"/>
  <c r="Y108" i="198"/>
  <c r="Y110" i="198" s="1"/>
  <c r="Y111" i="198" s="1"/>
  <c r="Y113" i="198" s="1"/>
  <c r="Y115" i="198" s="1"/>
  <c r="Y116" i="198" s="1"/>
  <c r="X108" i="198"/>
  <c r="W108" i="198"/>
  <c r="V108" i="198"/>
  <c r="V110" i="198" s="1"/>
  <c r="V111" i="198" s="1"/>
  <c r="V113" i="198" s="1"/>
  <c r="V115" i="198" s="1"/>
  <c r="V116" i="198" s="1"/>
  <c r="U108" i="198"/>
  <c r="U110" i="198" s="1"/>
  <c r="U111" i="198" s="1"/>
  <c r="T108" i="198"/>
  <c r="T110" i="198" s="1"/>
  <c r="T111" i="198" s="1"/>
  <c r="S108" i="198"/>
  <c r="S110" i="198" s="1"/>
  <c r="S111" i="198" s="1"/>
  <c r="S113" i="198" s="1"/>
  <c r="S115" i="198" s="1"/>
  <c r="S116" i="198" s="1"/>
  <c r="R108" i="198"/>
  <c r="Q108" i="198"/>
  <c r="P108" i="198"/>
  <c r="P110" i="198" s="1"/>
  <c r="P111" i="198" s="1"/>
  <c r="P113" i="198" s="1"/>
  <c r="P115" i="198" s="1"/>
  <c r="P116" i="198" s="1"/>
  <c r="O108" i="198"/>
  <c r="O110" i="198" s="1"/>
  <c r="O111" i="198" s="1"/>
  <c r="O113" i="198" s="1"/>
  <c r="O115" i="198" s="1"/>
  <c r="O116" i="198" s="1"/>
  <c r="N108" i="198"/>
  <c r="N110" i="198" s="1"/>
  <c r="N111" i="198" s="1"/>
  <c r="N113" i="198" s="1"/>
  <c r="N115" i="198" s="1"/>
  <c r="N116" i="198" s="1"/>
  <c r="M108" i="198"/>
  <c r="M110" i="198" s="1"/>
  <c r="M111" i="198" s="1"/>
  <c r="M113" i="198" s="1"/>
  <c r="M115" i="198" s="1"/>
  <c r="M116" i="198" s="1"/>
  <c r="L108" i="198"/>
  <c r="K108" i="198"/>
  <c r="J108" i="198"/>
  <c r="J110" i="198" s="1"/>
  <c r="J111" i="198" s="1"/>
  <c r="J113" i="198" s="1"/>
  <c r="J115" i="198" s="1"/>
  <c r="J116" i="198" s="1"/>
  <c r="I108" i="198"/>
  <c r="I110" i="198" s="1"/>
  <c r="I111" i="198" s="1"/>
  <c r="H108" i="198"/>
  <c r="H110" i="198" s="1"/>
  <c r="H111" i="198" s="1"/>
  <c r="G108" i="198"/>
  <c r="G110" i="198" s="1"/>
  <c r="G111" i="198" s="1"/>
  <c r="G113" i="198" s="1"/>
  <c r="G115" i="198" s="1"/>
  <c r="G116" i="198" s="1"/>
  <c r="F108" i="198"/>
  <c r="E108" i="198"/>
  <c r="AC108" i="198" s="1"/>
  <c r="AC107" i="198"/>
  <c r="AC106" i="198"/>
  <c r="AC105" i="198"/>
  <c r="AC104" i="198"/>
  <c r="AC103" i="198"/>
  <c r="AC102" i="198"/>
  <c r="AB101" i="198"/>
  <c r="AA101" i="198"/>
  <c r="Z101" i="198"/>
  <c r="Y101" i="198"/>
  <c r="X101" i="198"/>
  <c r="W101" i="198"/>
  <c r="V101" i="198"/>
  <c r="U101" i="198"/>
  <c r="T101" i="198"/>
  <c r="S101" i="198"/>
  <c r="R101" i="198"/>
  <c r="Q101" i="198"/>
  <c r="P101" i="198"/>
  <c r="O101" i="198"/>
  <c r="N101" i="198"/>
  <c r="M101" i="198"/>
  <c r="L101" i="198"/>
  <c r="K101" i="198"/>
  <c r="J101" i="198"/>
  <c r="I101" i="198"/>
  <c r="H101" i="198"/>
  <c r="G101" i="198"/>
  <c r="F101" i="198"/>
  <c r="E101" i="198"/>
  <c r="AC101" i="198" s="1"/>
  <c r="AC100" i="198"/>
  <c r="AC99" i="198"/>
  <c r="AB98" i="198"/>
  <c r="AA98" i="198"/>
  <c r="Z98" i="198"/>
  <c r="Y98" i="198"/>
  <c r="X98" i="198"/>
  <c r="W98" i="198"/>
  <c r="V98" i="198"/>
  <c r="U98" i="198"/>
  <c r="T98" i="198"/>
  <c r="S98" i="198"/>
  <c r="R98" i="198"/>
  <c r="Q98" i="198"/>
  <c r="P98" i="198"/>
  <c r="O98" i="198"/>
  <c r="N98" i="198"/>
  <c r="M98" i="198"/>
  <c r="L98" i="198"/>
  <c r="K98" i="198"/>
  <c r="J98" i="198"/>
  <c r="I98" i="198"/>
  <c r="H98" i="198"/>
  <c r="G98" i="198"/>
  <c r="F98" i="198"/>
  <c r="E98" i="198"/>
  <c r="AC98" i="198" s="1"/>
  <c r="AC97" i="198"/>
  <c r="AC96" i="198"/>
  <c r="AC95" i="198"/>
  <c r="AC94" i="198"/>
  <c r="AB89" i="198"/>
  <c r="AB88" i="198"/>
  <c r="AC83" i="198"/>
  <c r="AB80" i="198"/>
  <c r="AB79" i="198"/>
  <c r="AB81" i="198" s="1"/>
  <c r="AB82" i="198" s="1"/>
  <c r="AB84" i="198" s="1"/>
  <c r="AB86" i="198" s="1"/>
  <c r="AB87" i="198" s="1"/>
  <c r="AC78" i="198"/>
  <c r="AC77" i="198"/>
  <c r="AC76" i="198"/>
  <c r="AC75" i="198"/>
  <c r="AC74" i="198"/>
  <c r="AC73" i="198"/>
  <c r="AB72" i="198"/>
  <c r="AC72" i="198"/>
  <c r="AC71" i="198"/>
  <c r="AC70" i="198"/>
  <c r="AB69" i="198"/>
  <c r="AC68" i="198"/>
  <c r="AC67" i="198"/>
  <c r="AC66" i="198"/>
  <c r="AC65" i="198"/>
  <c r="AC54" i="198"/>
  <c r="AC51" i="198"/>
  <c r="AC50" i="198"/>
  <c r="AC49" i="198"/>
  <c r="AC48" i="198"/>
  <c r="AC47" i="198"/>
  <c r="AC46" i="198"/>
  <c r="AC45" i="198"/>
  <c r="AC44" i="198"/>
  <c r="AC43" i="198"/>
  <c r="AC42" i="198"/>
  <c r="AC41" i="198"/>
  <c r="AC39" i="198"/>
  <c r="AC38" i="198"/>
  <c r="AC37" i="198"/>
  <c r="AC36" i="198"/>
  <c r="AA31" i="198"/>
  <c r="Z31" i="198"/>
  <c r="Y31" i="198"/>
  <c r="X31" i="198"/>
  <c r="W31" i="198"/>
  <c r="V31" i="198"/>
  <c r="U31" i="198"/>
  <c r="T31" i="198"/>
  <c r="S31" i="198"/>
  <c r="R31" i="198"/>
  <c r="Q31" i="198"/>
  <c r="P31" i="198"/>
  <c r="O31" i="198"/>
  <c r="N31" i="198"/>
  <c r="M31" i="198"/>
  <c r="L31" i="198"/>
  <c r="K31" i="198"/>
  <c r="J31" i="198"/>
  <c r="I31" i="198"/>
  <c r="H31" i="198"/>
  <c r="G31" i="198"/>
  <c r="F31" i="198"/>
  <c r="E31" i="198"/>
  <c r="AA30" i="198"/>
  <c r="Z30" i="198"/>
  <c r="Y30" i="198"/>
  <c r="X30" i="198"/>
  <c r="W30" i="198"/>
  <c r="V30" i="198"/>
  <c r="U30" i="198"/>
  <c r="T30" i="198"/>
  <c r="S30" i="198"/>
  <c r="R30" i="198"/>
  <c r="Q30" i="198"/>
  <c r="P30" i="198"/>
  <c r="O30" i="198"/>
  <c r="N30" i="198"/>
  <c r="M30" i="198"/>
  <c r="L30" i="198"/>
  <c r="K30" i="198"/>
  <c r="J30" i="198"/>
  <c r="I30" i="198"/>
  <c r="H30" i="198"/>
  <c r="G30" i="198"/>
  <c r="F30" i="198"/>
  <c r="E30" i="198"/>
  <c r="AC30" i="198" s="1"/>
  <c r="S29" i="198"/>
  <c r="Q26" i="198"/>
  <c r="Q28" i="198" s="1"/>
  <c r="Q29" i="198" s="1"/>
  <c r="AC25" i="198"/>
  <c r="Y24" i="198"/>
  <c r="Y26" i="198" s="1"/>
  <c r="Y28" i="198" s="1"/>
  <c r="Y29" i="198" s="1"/>
  <c r="S24" i="198"/>
  <c r="S26" i="198" s="1"/>
  <c r="S28" i="198" s="1"/>
  <c r="Q24" i="198"/>
  <c r="M24" i="198"/>
  <c r="M26" i="198" s="1"/>
  <c r="M28" i="198" s="1"/>
  <c r="M29" i="198" s="1"/>
  <c r="K24" i="198"/>
  <c r="K26" i="198" s="1"/>
  <c r="K28" i="198" s="1"/>
  <c r="K29" i="198" s="1"/>
  <c r="G24" i="198"/>
  <c r="G26" i="198" s="1"/>
  <c r="G28" i="198" s="1"/>
  <c r="G29" i="198" s="1"/>
  <c r="Y23" i="198"/>
  <c r="X23" i="198"/>
  <c r="X24" i="198" s="1"/>
  <c r="X26" i="198" s="1"/>
  <c r="X28" i="198" s="1"/>
  <c r="X29" i="198" s="1"/>
  <c r="S23" i="198"/>
  <c r="R23" i="198"/>
  <c r="R24" i="198" s="1"/>
  <c r="R26" i="198" s="1"/>
  <c r="R28" i="198" s="1"/>
  <c r="R29" i="198" s="1"/>
  <c r="M23" i="198"/>
  <c r="L23" i="198"/>
  <c r="L24" i="198" s="1"/>
  <c r="L26" i="198" s="1"/>
  <c r="L28" i="198" s="1"/>
  <c r="L29" i="198" s="1"/>
  <c r="G23" i="198"/>
  <c r="F23" i="198"/>
  <c r="F24" i="198" s="1"/>
  <c r="F26" i="198" s="1"/>
  <c r="F28" i="198" s="1"/>
  <c r="F29" i="198" s="1"/>
  <c r="AA22" i="198"/>
  <c r="Z22" i="198"/>
  <c r="Y22" i="198"/>
  <c r="X22" i="198"/>
  <c r="W22" i="198"/>
  <c r="V22" i="198"/>
  <c r="U22" i="198"/>
  <c r="T22" i="198"/>
  <c r="S22" i="198"/>
  <c r="R22" i="198"/>
  <c r="Q22" i="198"/>
  <c r="P22" i="198"/>
  <c r="O22" i="198"/>
  <c r="N22" i="198"/>
  <c r="M22" i="198"/>
  <c r="L22" i="198"/>
  <c r="K22" i="198"/>
  <c r="J22" i="198"/>
  <c r="I22" i="198"/>
  <c r="H22" i="198"/>
  <c r="G22" i="198"/>
  <c r="F22" i="198"/>
  <c r="E22" i="198"/>
  <c r="AA21" i="198"/>
  <c r="AA23" i="198" s="1"/>
  <c r="AA24" i="198" s="1"/>
  <c r="AA26" i="198" s="1"/>
  <c r="AA28" i="198" s="1"/>
  <c r="AA29" i="198" s="1"/>
  <c r="Z21" i="198"/>
  <c r="Z23" i="198" s="1"/>
  <c r="Z24" i="198" s="1"/>
  <c r="Z26" i="198" s="1"/>
  <c r="Z28" i="198" s="1"/>
  <c r="Z29" i="198" s="1"/>
  <c r="Y21" i="198"/>
  <c r="X21" i="198"/>
  <c r="W21" i="198"/>
  <c r="W23" i="198" s="1"/>
  <c r="W24" i="198" s="1"/>
  <c r="W26" i="198" s="1"/>
  <c r="W28" i="198" s="1"/>
  <c r="W29" i="198" s="1"/>
  <c r="V21" i="198"/>
  <c r="V23" i="198" s="1"/>
  <c r="V24" i="198" s="1"/>
  <c r="V26" i="198" s="1"/>
  <c r="V28" i="198" s="1"/>
  <c r="V29" i="198" s="1"/>
  <c r="U21" i="198"/>
  <c r="U23" i="198" s="1"/>
  <c r="U24" i="198" s="1"/>
  <c r="U26" i="198" s="1"/>
  <c r="U28" i="198" s="1"/>
  <c r="U29" i="198" s="1"/>
  <c r="T21" i="198"/>
  <c r="T23" i="198" s="1"/>
  <c r="T24" i="198" s="1"/>
  <c r="T26" i="198" s="1"/>
  <c r="T28" i="198" s="1"/>
  <c r="T29" i="198" s="1"/>
  <c r="S21" i="198"/>
  <c r="R21" i="198"/>
  <c r="Q21" i="198"/>
  <c r="Q23" i="198" s="1"/>
  <c r="P21" i="198"/>
  <c r="P23" i="198" s="1"/>
  <c r="P24" i="198" s="1"/>
  <c r="P26" i="198" s="1"/>
  <c r="P28" i="198" s="1"/>
  <c r="P29" i="198" s="1"/>
  <c r="O21" i="198"/>
  <c r="O23" i="198" s="1"/>
  <c r="O24" i="198" s="1"/>
  <c r="O26" i="198" s="1"/>
  <c r="O28" i="198" s="1"/>
  <c r="O29" i="198" s="1"/>
  <c r="N21" i="198"/>
  <c r="N23" i="198" s="1"/>
  <c r="N24" i="198" s="1"/>
  <c r="N26" i="198" s="1"/>
  <c r="N28" i="198" s="1"/>
  <c r="N29" i="198" s="1"/>
  <c r="M21" i="198"/>
  <c r="L21" i="198"/>
  <c r="K21" i="198"/>
  <c r="K23" i="198" s="1"/>
  <c r="J21" i="198"/>
  <c r="J23" i="198" s="1"/>
  <c r="J24" i="198" s="1"/>
  <c r="J26" i="198" s="1"/>
  <c r="J28" i="198" s="1"/>
  <c r="J29" i="198" s="1"/>
  <c r="I21" i="198"/>
  <c r="I23" i="198" s="1"/>
  <c r="I24" i="198" s="1"/>
  <c r="I26" i="198" s="1"/>
  <c r="I28" i="198" s="1"/>
  <c r="I29" i="198" s="1"/>
  <c r="H21" i="198"/>
  <c r="H23" i="198" s="1"/>
  <c r="H24" i="198" s="1"/>
  <c r="H26" i="198" s="1"/>
  <c r="H28" i="198" s="1"/>
  <c r="H29" i="198" s="1"/>
  <c r="G21" i="198"/>
  <c r="F21" i="198"/>
  <c r="E21" i="198"/>
  <c r="E23" i="198" s="1"/>
  <c r="AC20" i="198"/>
  <c r="AC19" i="198"/>
  <c r="AC18" i="198"/>
  <c r="AC17" i="198"/>
  <c r="AC16" i="198"/>
  <c r="AC15" i="198"/>
  <c r="AA14" i="198"/>
  <c r="Z14" i="198"/>
  <c r="Y14" i="198"/>
  <c r="X14" i="198"/>
  <c r="W14" i="198"/>
  <c r="V14" i="198"/>
  <c r="U14" i="198"/>
  <c r="T14" i="198"/>
  <c r="S14" i="198"/>
  <c r="R14" i="198"/>
  <c r="Q14" i="198"/>
  <c r="P14" i="198"/>
  <c r="O14" i="198"/>
  <c r="N14" i="198"/>
  <c r="M14" i="198"/>
  <c r="L14" i="198"/>
  <c r="K14" i="198"/>
  <c r="J14" i="198"/>
  <c r="I14" i="198"/>
  <c r="H14" i="198"/>
  <c r="G14" i="198"/>
  <c r="F14" i="198"/>
  <c r="E14" i="198"/>
  <c r="AC13" i="198"/>
  <c r="AC12" i="198"/>
  <c r="AA11" i="198"/>
  <c r="Z11" i="198"/>
  <c r="Y11" i="198"/>
  <c r="X11" i="198"/>
  <c r="W11" i="198"/>
  <c r="V11" i="198"/>
  <c r="U11" i="198"/>
  <c r="T11" i="198"/>
  <c r="S11" i="198"/>
  <c r="R11" i="198"/>
  <c r="Q11" i="198"/>
  <c r="P11" i="198"/>
  <c r="O11" i="198"/>
  <c r="N11" i="198"/>
  <c r="M11" i="198"/>
  <c r="L11" i="198"/>
  <c r="K11" i="198"/>
  <c r="J11" i="198"/>
  <c r="I11" i="198"/>
  <c r="H11" i="198"/>
  <c r="G11" i="198"/>
  <c r="F11" i="198"/>
  <c r="E11" i="198"/>
  <c r="AC11" i="198" s="1"/>
  <c r="AC10" i="198"/>
  <c r="AC9" i="198"/>
  <c r="AC8" i="198"/>
  <c r="AC7" i="198"/>
  <c r="AC176" i="197"/>
  <c r="V176" i="197"/>
  <c r="U176" i="197"/>
  <c r="T176" i="197"/>
  <c r="S176" i="197"/>
  <c r="R176" i="197"/>
  <c r="Q176" i="197"/>
  <c r="P176" i="197"/>
  <c r="O176" i="197"/>
  <c r="N176" i="197"/>
  <c r="M176" i="197"/>
  <c r="L176" i="197"/>
  <c r="K176" i="197"/>
  <c r="V175" i="197"/>
  <c r="U175" i="197"/>
  <c r="T175" i="197"/>
  <c r="S175" i="197"/>
  <c r="R175" i="197"/>
  <c r="Q175" i="197"/>
  <c r="P175" i="197"/>
  <c r="O175" i="197"/>
  <c r="N175" i="197"/>
  <c r="M175" i="197"/>
  <c r="L175" i="197"/>
  <c r="K175" i="197"/>
  <c r="AC175" i="197"/>
  <c r="AC170" i="197"/>
  <c r="K169" i="197"/>
  <c r="K171" i="197" s="1"/>
  <c r="K173" i="197" s="1"/>
  <c r="K174" i="197" s="1"/>
  <c r="V168" i="197"/>
  <c r="V169" i="197" s="1"/>
  <c r="V171" i="197" s="1"/>
  <c r="V173" i="197" s="1"/>
  <c r="V174" i="197" s="1"/>
  <c r="U168" i="197"/>
  <c r="U169" i="197" s="1"/>
  <c r="U171" i="197" s="1"/>
  <c r="U173" i="197" s="1"/>
  <c r="U174" i="197" s="1"/>
  <c r="T168" i="197"/>
  <c r="T169" i="197" s="1"/>
  <c r="T171" i="197" s="1"/>
  <c r="T173" i="197" s="1"/>
  <c r="T174" i="197" s="1"/>
  <c r="S168" i="197"/>
  <c r="S169" i="197" s="1"/>
  <c r="S171" i="197" s="1"/>
  <c r="S173" i="197" s="1"/>
  <c r="S174" i="197" s="1"/>
  <c r="P168" i="197"/>
  <c r="P169" i="197" s="1"/>
  <c r="P171" i="197" s="1"/>
  <c r="P173" i="197" s="1"/>
  <c r="P174" i="197" s="1"/>
  <c r="O168" i="197"/>
  <c r="O169" i="197" s="1"/>
  <c r="O171" i="197" s="1"/>
  <c r="O173" i="197" s="1"/>
  <c r="O174" i="197" s="1"/>
  <c r="N168" i="197"/>
  <c r="N169" i="197" s="1"/>
  <c r="N171" i="197" s="1"/>
  <c r="N173" i="197" s="1"/>
  <c r="N174" i="197" s="1"/>
  <c r="M168" i="197"/>
  <c r="M169" i="197" s="1"/>
  <c r="M171" i="197" s="1"/>
  <c r="M173" i="197" s="1"/>
  <c r="M174" i="197" s="1"/>
  <c r="V167" i="197"/>
  <c r="U167" i="197"/>
  <c r="T167" i="197"/>
  <c r="S167" i="197"/>
  <c r="R167" i="197"/>
  <c r="Q167" i="197"/>
  <c r="P167" i="197"/>
  <c r="O167" i="197"/>
  <c r="N167" i="197"/>
  <c r="M167" i="197"/>
  <c r="L167" i="197"/>
  <c r="K167" i="197"/>
  <c r="AC167" i="197"/>
  <c r="V166" i="197"/>
  <c r="U166" i="197"/>
  <c r="T166" i="197"/>
  <c r="S166" i="197"/>
  <c r="R166" i="197"/>
  <c r="R168" i="197" s="1"/>
  <c r="R169" i="197" s="1"/>
  <c r="R171" i="197" s="1"/>
  <c r="R173" i="197" s="1"/>
  <c r="R174" i="197" s="1"/>
  <c r="Q166" i="197"/>
  <c r="Q168" i="197" s="1"/>
  <c r="Q169" i="197" s="1"/>
  <c r="Q171" i="197" s="1"/>
  <c r="Q173" i="197" s="1"/>
  <c r="Q174" i="197" s="1"/>
  <c r="P166" i="197"/>
  <c r="O166" i="197"/>
  <c r="N166" i="197"/>
  <c r="M166" i="197"/>
  <c r="L166" i="197"/>
  <c r="L168" i="197" s="1"/>
  <c r="L169" i="197" s="1"/>
  <c r="L171" i="197" s="1"/>
  <c r="L173" i="197" s="1"/>
  <c r="L174" i="197" s="1"/>
  <c r="K166" i="197"/>
  <c r="K168" i="197" s="1"/>
  <c r="AC165" i="197"/>
  <c r="AC164" i="197"/>
  <c r="AC163" i="197"/>
  <c r="AC162" i="197"/>
  <c r="AC161" i="197"/>
  <c r="AC160" i="197"/>
  <c r="V159" i="197"/>
  <c r="U159" i="197"/>
  <c r="T159" i="197"/>
  <c r="S159" i="197"/>
  <c r="R159" i="197"/>
  <c r="Q159" i="197"/>
  <c r="P159" i="197"/>
  <c r="O159" i="197"/>
  <c r="N159" i="197"/>
  <c r="M159" i="197"/>
  <c r="L159" i="197"/>
  <c r="K159" i="197"/>
  <c r="AC158" i="197"/>
  <c r="AC157" i="197"/>
  <c r="V156" i="197"/>
  <c r="U156" i="197"/>
  <c r="T156" i="197"/>
  <c r="S156" i="197"/>
  <c r="R156" i="197"/>
  <c r="Q156" i="197"/>
  <c r="P156" i="197"/>
  <c r="O156" i="197"/>
  <c r="N156" i="197"/>
  <c r="M156" i="197"/>
  <c r="L156" i="197"/>
  <c r="K156" i="197"/>
  <c r="AC155" i="197"/>
  <c r="AC154" i="197"/>
  <c r="AC153" i="197"/>
  <c r="AC152" i="197"/>
  <c r="W147" i="197"/>
  <c r="AC147" i="197" s="1"/>
  <c r="V147" i="197"/>
  <c r="U147" i="197"/>
  <c r="T147" i="197"/>
  <c r="S147" i="197"/>
  <c r="R147" i="197"/>
  <c r="Q147" i="197"/>
  <c r="P147" i="197"/>
  <c r="O147" i="197"/>
  <c r="N147" i="197"/>
  <c r="M147" i="197"/>
  <c r="L147" i="197"/>
  <c r="K147" i="197"/>
  <c r="J147" i="197"/>
  <c r="I147" i="197"/>
  <c r="H147" i="197"/>
  <c r="W146" i="197"/>
  <c r="V146" i="197"/>
  <c r="U146" i="197"/>
  <c r="T146" i="197"/>
  <c r="S146" i="197"/>
  <c r="R146" i="197"/>
  <c r="Q146" i="197"/>
  <c r="P146" i="197"/>
  <c r="O146" i="197"/>
  <c r="N146" i="197"/>
  <c r="M146" i="197"/>
  <c r="L146" i="197"/>
  <c r="K146" i="197"/>
  <c r="J146" i="197"/>
  <c r="I146" i="197"/>
  <c r="H146" i="197"/>
  <c r="AC146" i="197"/>
  <c r="AC141" i="197"/>
  <c r="S140" i="197"/>
  <c r="S142" i="197" s="1"/>
  <c r="S144" i="197" s="1"/>
  <c r="S145" i="197" s="1"/>
  <c r="N140" i="197"/>
  <c r="N142" i="197" s="1"/>
  <c r="N144" i="197" s="1"/>
  <c r="N145" i="197" s="1"/>
  <c r="M140" i="197"/>
  <c r="M142" i="197" s="1"/>
  <c r="M144" i="197" s="1"/>
  <c r="M145" i="197" s="1"/>
  <c r="U139" i="197"/>
  <c r="U140" i="197" s="1"/>
  <c r="U142" i="197" s="1"/>
  <c r="U144" i="197" s="1"/>
  <c r="U145" i="197" s="1"/>
  <c r="T139" i="197"/>
  <c r="T140" i="197" s="1"/>
  <c r="T142" i="197" s="1"/>
  <c r="T144" i="197" s="1"/>
  <c r="T145" i="197" s="1"/>
  <c r="S139" i="197"/>
  <c r="R139" i="197"/>
  <c r="R140" i="197" s="1"/>
  <c r="R142" i="197" s="1"/>
  <c r="R144" i="197" s="1"/>
  <c r="R145" i="197" s="1"/>
  <c r="O139" i="197"/>
  <c r="O140" i="197" s="1"/>
  <c r="O142" i="197" s="1"/>
  <c r="O144" i="197" s="1"/>
  <c r="O145" i="197" s="1"/>
  <c r="N139" i="197"/>
  <c r="M139" i="197"/>
  <c r="L139" i="197"/>
  <c r="L140" i="197" s="1"/>
  <c r="L142" i="197" s="1"/>
  <c r="L144" i="197" s="1"/>
  <c r="L145" i="197" s="1"/>
  <c r="I139" i="197"/>
  <c r="I140" i="197" s="1"/>
  <c r="I142" i="197" s="1"/>
  <c r="I144" i="197" s="1"/>
  <c r="I145" i="197" s="1"/>
  <c r="H139" i="197"/>
  <c r="H140" i="197" s="1"/>
  <c r="H142" i="197" s="1"/>
  <c r="H144" i="197" s="1"/>
  <c r="H145" i="197" s="1"/>
  <c r="W138" i="197"/>
  <c r="V138" i="197"/>
  <c r="U138" i="197"/>
  <c r="T138" i="197"/>
  <c r="S138" i="197"/>
  <c r="R138" i="197"/>
  <c r="Q138" i="197"/>
  <c r="P138" i="197"/>
  <c r="O138" i="197"/>
  <c r="N138" i="197"/>
  <c r="M138" i="197"/>
  <c r="L138" i="197"/>
  <c r="K138" i="197"/>
  <c r="J138" i="197"/>
  <c r="I138" i="197"/>
  <c r="H138" i="197"/>
  <c r="W137" i="197"/>
  <c r="W139" i="197" s="1"/>
  <c r="W140" i="197" s="1"/>
  <c r="W142" i="197" s="1"/>
  <c r="W144" i="197" s="1"/>
  <c r="W145" i="197" s="1"/>
  <c r="V137" i="197"/>
  <c r="V139" i="197" s="1"/>
  <c r="V140" i="197" s="1"/>
  <c r="V142" i="197" s="1"/>
  <c r="V144" i="197" s="1"/>
  <c r="V145" i="197" s="1"/>
  <c r="U137" i="197"/>
  <c r="T137" i="197"/>
  <c r="S137" i="197"/>
  <c r="R137" i="197"/>
  <c r="Q137" i="197"/>
  <c r="Q139" i="197" s="1"/>
  <c r="Q140" i="197" s="1"/>
  <c r="Q142" i="197" s="1"/>
  <c r="Q144" i="197" s="1"/>
  <c r="Q145" i="197" s="1"/>
  <c r="P137" i="197"/>
  <c r="P139" i="197" s="1"/>
  <c r="P140" i="197" s="1"/>
  <c r="P142" i="197" s="1"/>
  <c r="P144" i="197" s="1"/>
  <c r="P145" i="197" s="1"/>
  <c r="O137" i="197"/>
  <c r="N137" i="197"/>
  <c r="M137" i="197"/>
  <c r="L137" i="197"/>
  <c r="K137" i="197"/>
  <c r="K139" i="197" s="1"/>
  <c r="K140" i="197" s="1"/>
  <c r="K142" i="197" s="1"/>
  <c r="K144" i="197" s="1"/>
  <c r="K145" i="197" s="1"/>
  <c r="J137" i="197"/>
  <c r="J139" i="197" s="1"/>
  <c r="J140" i="197" s="1"/>
  <c r="J142" i="197" s="1"/>
  <c r="J144" i="197" s="1"/>
  <c r="J145" i="197" s="1"/>
  <c r="I137" i="197"/>
  <c r="H137" i="197"/>
  <c r="AC136" i="197"/>
  <c r="AC135" i="197"/>
  <c r="AC134" i="197"/>
  <c r="AC133" i="197"/>
  <c r="AC132" i="197"/>
  <c r="AC131" i="197"/>
  <c r="W130" i="197"/>
  <c r="V130" i="197"/>
  <c r="U130" i="197"/>
  <c r="T130" i="197"/>
  <c r="S130" i="197"/>
  <c r="R130" i="197"/>
  <c r="Q130" i="197"/>
  <c r="P130" i="197"/>
  <c r="O130" i="197"/>
  <c r="N130" i="197"/>
  <c r="M130" i="197"/>
  <c r="L130" i="197"/>
  <c r="K130" i="197"/>
  <c r="J130" i="197"/>
  <c r="I130" i="197"/>
  <c r="H130" i="197"/>
  <c r="AC129" i="197"/>
  <c r="AC128" i="197"/>
  <c r="V127" i="197"/>
  <c r="U127" i="197"/>
  <c r="T127" i="197"/>
  <c r="S127" i="197"/>
  <c r="R127" i="197"/>
  <c r="Q127" i="197"/>
  <c r="P127" i="197"/>
  <c r="O127" i="197"/>
  <c r="N127" i="197"/>
  <c r="M127" i="197"/>
  <c r="L127" i="197"/>
  <c r="K127" i="197"/>
  <c r="J127" i="197"/>
  <c r="I127" i="197"/>
  <c r="H127" i="197"/>
  <c r="AC126" i="197"/>
  <c r="AC125" i="197"/>
  <c r="AC124" i="197"/>
  <c r="AC123" i="197"/>
  <c r="H118" i="197"/>
  <c r="G118" i="197"/>
  <c r="F118" i="197"/>
  <c r="E118" i="197"/>
  <c r="AC118" i="197" s="1"/>
  <c r="H117" i="197"/>
  <c r="G117" i="197"/>
  <c r="F117" i="197"/>
  <c r="E117" i="197"/>
  <c r="AC112" i="197"/>
  <c r="H110" i="197"/>
  <c r="H111" i="197" s="1"/>
  <c r="H113" i="197" s="1"/>
  <c r="H115" i="197" s="1"/>
  <c r="H116" i="197" s="1"/>
  <c r="E110" i="197"/>
  <c r="E111" i="197" s="1"/>
  <c r="H109" i="197"/>
  <c r="G109" i="197"/>
  <c r="F109" i="197"/>
  <c r="E109" i="197"/>
  <c r="H108" i="197"/>
  <c r="G108" i="197"/>
  <c r="G110" i="197" s="1"/>
  <c r="G111" i="197" s="1"/>
  <c r="G113" i="197" s="1"/>
  <c r="G115" i="197" s="1"/>
  <c r="G116" i="197" s="1"/>
  <c r="F108" i="197"/>
  <c r="F110" i="197" s="1"/>
  <c r="F111" i="197" s="1"/>
  <c r="F113" i="197" s="1"/>
  <c r="F115" i="197" s="1"/>
  <c r="F116" i="197" s="1"/>
  <c r="E108" i="197"/>
  <c r="AC107" i="197"/>
  <c r="AC106" i="197"/>
  <c r="AC105" i="197"/>
  <c r="AC104" i="197"/>
  <c r="AC103" i="197"/>
  <c r="AC102" i="197"/>
  <c r="H101" i="197"/>
  <c r="G101" i="197"/>
  <c r="F101" i="197"/>
  <c r="E101" i="197"/>
  <c r="AC100" i="197"/>
  <c r="AC99" i="197"/>
  <c r="H98" i="197"/>
  <c r="G98" i="197"/>
  <c r="F98" i="197"/>
  <c r="E98" i="197"/>
  <c r="AC98" i="197" s="1"/>
  <c r="AC97" i="197"/>
  <c r="AC96" i="197"/>
  <c r="AC95" i="197"/>
  <c r="AC94" i="197"/>
  <c r="AB89" i="197"/>
  <c r="AA89" i="197"/>
  <c r="Z89" i="197"/>
  <c r="Y89" i="197"/>
  <c r="X89" i="197"/>
  <c r="W89" i="197"/>
  <c r="V89" i="197"/>
  <c r="U89" i="197"/>
  <c r="T89" i="197"/>
  <c r="S89" i="197"/>
  <c r="R89" i="197"/>
  <c r="Q89" i="197"/>
  <c r="P89" i="197"/>
  <c r="O89" i="197"/>
  <c r="N89" i="197"/>
  <c r="M89" i="197"/>
  <c r="L89" i="197"/>
  <c r="K89" i="197"/>
  <c r="J89" i="197"/>
  <c r="I89" i="197"/>
  <c r="H89" i="197"/>
  <c r="G89" i="197"/>
  <c r="F89" i="197"/>
  <c r="E89" i="197"/>
  <c r="AC89" i="197" s="1"/>
  <c r="AB88" i="197"/>
  <c r="AA88" i="197"/>
  <c r="Z88" i="197"/>
  <c r="Y88" i="197"/>
  <c r="X88" i="197"/>
  <c r="W88" i="197"/>
  <c r="V88" i="197"/>
  <c r="U88" i="197"/>
  <c r="T88" i="197"/>
  <c r="S88" i="197"/>
  <c r="R88" i="197"/>
  <c r="Q88" i="197"/>
  <c r="P88" i="197"/>
  <c r="O88" i="197"/>
  <c r="N88" i="197"/>
  <c r="M88" i="197"/>
  <c r="L88" i="197"/>
  <c r="K88" i="197"/>
  <c r="J88" i="197"/>
  <c r="I88" i="197"/>
  <c r="H88" i="197"/>
  <c r="G88" i="197"/>
  <c r="F88" i="197"/>
  <c r="E88" i="197"/>
  <c r="AC88" i="197" s="1"/>
  <c r="W87" i="197"/>
  <c r="M86" i="197"/>
  <c r="M87" i="197" s="1"/>
  <c r="L86" i="197"/>
  <c r="L87" i="197" s="1"/>
  <c r="U84" i="197"/>
  <c r="U86" i="197" s="1"/>
  <c r="U87" i="197" s="1"/>
  <c r="AC83" i="197"/>
  <c r="W82" i="197"/>
  <c r="W84" i="197" s="1"/>
  <c r="W86" i="197" s="1"/>
  <c r="L82" i="197"/>
  <c r="L84" i="197" s="1"/>
  <c r="K82" i="197"/>
  <c r="K84" i="197" s="1"/>
  <c r="K86" i="197" s="1"/>
  <c r="K87" i="197" s="1"/>
  <c r="E82" i="197"/>
  <c r="E84" i="197" s="1"/>
  <c r="Y81" i="197"/>
  <c r="Y82" i="197" s="1"/>
  <c r="Y84" i="197" s="1"/>
  <c r="Y86" i="197" s="1"/>
  <c r="Y87" i="197" s="1"/>
  <c r="X81" i="197"/>
  <c r="X82" i="197" s="1"/>
  <c r="X84" i="197" s="1"/>
  <c r="X86" i="197" s="1"/>
  <c r="X87" i="197" s="1"/>
  <c r="S81" i="197"/>
  <c r="S82" i="197" s="1"/>
  <c r="S84" i="197" s="1"/>
  <c r="S86" i="197" s="1"/>
  <c r="S87" i="197" s="1"/>
  <c r="R81" i="197"/>
  <c r="R82" i="197" s="1"/>
  <c r="R84" i="197" s="1"/>
  <c r="R86" i="197" s="1"/>
  <c r="R87" i="197" s="1"/>
  <c r="M81" i="197"/>
  <c r="M82" i="197" s="1"/>
  <c r="M84" i="197" s="1"/>
  <c r="L81" i="197"/>
  <c r="G81" i="197"/>
  <c r="G82" i="197" s="1"/>
  <c r="G84" i="197" s="1"/>
  <c r="G86" i="197" s="1"/>
  <c r="G87" i="197" s="1"/>
  <c r="F81" i="197"/>
  <c r="F82" i="197" s="1"/>
  <c r="F84" i="197" s="1"/>
  <c r="F86" i="197" s="1"/>
  <c r="F87" i="197" s="1"/>
  <c r="AB80" i="197"/>
  <c r="AA80" i="197"/>
  <c r="Z80" i="197"/>
  <c r="Y80" i="197"/>
  <c r="X80" i="197"/>
  <c r="W80" i="197"/>
  <c r="V80" i="197"/>
  <c r="U80" i="197"/>
  <c r="T80" i="197"/>
  <c r="S80" i="197"/>
  <c r="R80" i="197"/>
  <c r="Q80" i="197"/>
  <c r="P80" i="197"/>
  <c r="O80" i="197"/>
  <c r="N80" i="197"/>
  <c r="M80" i="197"/>
  <c r="L80" i="197"/>
  <c r="K80" i="197"/>
  <c r="J80" i="197"/>
  <c r="I80" i="197"/>
  <c r="H80" i="197"/>
  <c r="G80" i="197"/>
  <c r="F80" i="197"/>
  <c r="E80" i="197"/>
  <c r="AB79" i="197"/>
  <c r="AB81" i="197" s="1"/>
  <c r="AB82" i="197" s="1"/>
  <c r="AB84" i="197" s="1"/>
  <c r="AB86" i="197" s="1"/>
  <c r="AB87" i="197" s="1"/>
  <c r="AA79" i="197"/>
  <c r="AA81" i="197" s="1"/>
  <c r="AA82" i="197" s="1"/>
  <c r="AA84" i="197" s="1"/>
  <c r="AA86" i="197" s="1"/>
  <c r="AA87" i="197" s="1"/>
  <c r="Z79" i="197"/>
  <c r="Z81" i="197" s="1"/>
  <c r="Z82" i="197" s="1"/>
  <c r="Z84" i="197" s="1"/>
  <c r="Z86" i="197" s="1"/>
  <c r="Z87" i="197" s="1"/>
  <c r="Y79" i="197"/>
  <c r="X79" i="197"/>
  <c r="W79" i="197"/>
  <c r="W81" i="197" s="1"/>
  <c r="V79" i="197"/>
  <c r="V81" i="197" s="1"/>
  <c r="V82" i="197" s="1"/>
  <c r="V84" i="197" s="1"/>
  <c r="V86" i="197" s="1"/>
  <c r="V87" i="197" s="1"/>
  <c r="U79" i="197"/>
  <c r="U81" i="197" s="1"/>
  <c r="U82" i="197" s="1"/>
  <c r="T79" i="197"/>
  <c r="T81" i="197" s="1"/>
  <c r="T82" i="197" s="1"/>
  <c r="T84" i="197" s="1"/>
  <c r="T86" i="197" s="1"/>
  <c r="T87" i="197" s="1"/>
  <c r="S79" i="197"/>
  <c r="R79" i="197"/>
  <c r="Q79" i="197"/>
  <c r="Q81" i="197" s="1"/>
  <c r="Q82" i="197" s="1"/>
  <c r="Q84" i="197" s="1"/>
  <c r="Q86" i="197" s="1"/>
  <c r="Q87" i="197" s="1"/>
  <c r="P79" i="197"/>
  <c r="P81" i="197" s="1"/>
  <c r="P82" i="197" s="1"/>
  <c r="P84" i="197" s="1"/>
  <c r="P86" i="197" s="1"/>
  <c r="P87" i="197" s="1"/>
  <c r="O79" i="197"/>
  <c r="O81" i="197" s="1"/>
  <c r="O82" i="197" s="1"/>
  <c r="O84" i="197" s="1"/>
  <c r="O86" i="197" s="1"/>
  <c r="O87" i="197" s="1"/>
  <c r="N79" i="197"/>
  <c r="N81" i="197" s="1"/>
  <c r="N82" i="197" s="1"/>
  <c r="N84" i="197" s="1"/>
  <c r="N86" i="197" s="1"/>
  <c r="N87" i="197" s="1"/>
  <c r="M79" i="197"/>
  <c r="L79" i="197"/>
  <c r="K79" i="197"/>
  <c r="K81" i="197" s="1"/>
  <c r="J79" i="197"/>
  <c r="J81" i="197" s="1"/>
  <c r="J82" i="197" s="1"/>
  <c r="J84" i="197" s="1"/>
  <c r="J86" i="197" s="1"/>
  <c r="J87" i="197" s="1"/>
  <c r="I79" i="197"/>
  <c r="I81" i="197" s="1"/>
  <c r="I82" i="197" s="1"/>
  <c r="I84" i="197" s="1"/>
  <c r="I86" i="197" s="1"/>
  <c r="I87" i="197" s="1"/>
  <c r="H79" i="197"/>
  <c r="H81" i="197" s="1"/>
  <c r="H82" i="197" s="1"/>
  <c r="H84" i="197" s="1"/>
  <c r="H86" i="197" s="1"/>
  <c r="H87" i="197" s="1"/>
  <c r="G79" i="197"/>
  <c r="F79" i="197"/>
  <c r="E79" i="197"/>
  <c r="E81" i="197" s="1"/>
  <c r="AC78" i="197"/>
  <c r="AC77" i="197"/>
  <c r="AC76" i="197"/>
  <c r="AC75" i="197"/>
  <c r="AC74" i="197"/>
  <c r="AC73" i="197"/>
  <c r="AB72" i="197"/>
  <c r="AA72" i="197"/>
  <c r="Z72" i="197"/>
  <c r="Y72" i="197"/>
  <c r="X72" i="197"/>
  <c r="W72" i="197"/>
  <c r="V72" i="197"/>
  <c r="U72" i="197"/>
  <c r="T72" i="197"/>
  <c r="S72" i="197"/>
  <c r="R72" i="197"/>
  <c r="Q72" i="197"/>
  <c r="P72" i="197"/>
  <c r="O72" i="197"/>
  <c r="N72" i="197"/>
  <c r="M72" i="197"/>
  <c r="L72" i="197"/>
  <c r="K72" i="197"/>
  <c r="J72" i="197"/>
  <c r="I72" i="197"/>
  <c r="H72" i="197"/>
  <c r="G72" i="197"/>
  <c r="F72" i="197"/>
  <c r="E72" i="197"/>
  <c r="AC71" i="197"/>
  <c r="AC70" i="197"/>
  <c r="AB69" i="197"/>
  <c r="AA69" i="197"/>
  <c r="Z69" i="197"/>
  <c r="Y69" i="197"/>
  <c r="X69" i="197"/>
  <c r="W69" i="197"/>
  <c r="V69" i="197"/>
  <c r="U69" i="197"/>
  <c r="T69" i="197"/>
  <c r="S69" i="197"/>
  <c r="R69" i="197"/>
  <c r="Q69" i="197"/>
  <c r="P69" i="197"/>
  <c r="O69" i="197"/>
  <c r="N69" i="197"/>
  <c r="M69" i="197"/>
  <c r="L69" i="197"/>
  <c r="K69" i="197"/>
  <c r="J69" i="197"/>
  <c r="I69" i="197"/>
  <c r="H69" i="197"/>
  <c r="G69" i="197"/>
  <c r="F69" i="197"/>
  <c r="E69" i="197"/>
  <c r="AC69" i="197" s="1"/>
  <c r="AC68" i="197"/>
  <c r="AC67" i="197"/>
  <c r="AC66" i="197"/>
  <c r="AC65" i="197"/>
  <c r="AB60" i="197"/>
  <c r="AA60" i="197"/>
  <c r="Z60" i="197"/>
  <c r="Y60" i="197"/>
  <c r="X60" i="197"/>
  <c r="W60" i="197"/>
  <c r="V60" i="197"/>
  <c r="U60" i="197"/>
  <c r="T60" i="197"/>
  <c r="S60" i="197"/>
  <c r="R60" i="197"/>
  <c r="Q60" i="197"/>
  <c r="P60" i="197"/>
  <c r="O60" i="197"/>
  <c r="N60" i="197"/>
  <c r="M60" i="197"/>
  <c r="L60" i="197"/>
  <c r="K60" i="197"/>
  <c r="J60" i="197"/>
  <c r="I60" i="197"/>
  <c r="H60" i="197"/>
  <c r="G60" i="197"/>
  <c r="F60" i="197"/>
  <c r="E60" i="197"/>
  <c r="AB59" i="197"/>
  <c r="AA59" i="197"/>
  <c r="Z59" i="197"/>
  <c r="Y59" i="197"/>
  <c r="X59" i="197"/>
  <c r="W59" i="197"/>
  <c r="V59" i="197"/>
  <c r="U59" i="197"/>
  <c r="T59" i="197"/>
  <c r="S59" i="197"/>
  <c r="R59" i="197"/>
  <c r="Q59" i="197"/>
  <c r="P59" i="197"/>
  <c r="O59" i="197"/>
  <c r="N59" i="197"/>
  <c r="M59" i="197"/>
  <c r="L59" i="197"/>
  <c r="K59" i="197"/>
  <c r="J59" i="197"/>
  <c r="I59" i="197"/>
  <c r="H59" i="197"/>
  <c r="G59" i="197"/>
  <c r="F59" i="197"/>
  <c r="E59" i="197"/>
  <c r="AC59" i="197" s="1"/>
  <c r="AC54" i="197"/>
  <c r="AA53" i="197"/>
  <c r="AA55" i="197" s="1"/>
  <c r="AA57" i="197" s="1"/>
  <c r="AA58" i="197" s="1"/>
  <c r="AB52" i="197"/>
  <c r="AB53" i="197" s="1"/>
  <c r="AB55" i="197" s="1"/>
  <c r="AB57" i="197" s="1"/>
  <c r="AB58" i="197" s="1"/>
  <c r="AA52" i="197"/>
  <c r="Y52" i="197"/>
  <c r="Y53" i="197" s="1"/>
  <c r="Y55" i="197" s="1"/>
  <c r="Y57" i="197" s="1"/>
  <c r="Y58" i="197" s="1"/>
  <c r="V52" i="197"/>
  <c r="V53" i="197" s="1"/>
  <c r="V55" i="197" s="1"/>
  <c r="V57" i="197" s="1"/>
  <c r="V58" i="197" s="1"/>
  <c r="U52" i="197"/>
  <c r="U53" i="197" s="1"/>
  <c r="U55" i="197" s="1"/>
  <c r="U57" i="197" s="1"/>
  <c r="U58" i="197" s="1"/>
  <c r="S52" i="197"/>
  <c r="S53" i="197" s="1"/>
  <c r="S55" i="197" s="1"/>
  <c r="S57" i="197" s="1"/>
  <c r="S58" i="197" s="1"/>
  <c r="P52" i="197"/>
  <c r="P53" i="197" s="1"/>
  <c r="P55" i="197" s="1"/>
  <c r="P57" i="197" s="1"/>
  <c r="P58" i="197" s="1"/>
  <c r="O52" i="197"/>
  <c r="O53" i="197" s="1"/>
  <c r="O55" i="197" s="1"/>
  <c r="O57" i="197" s="1"/>
  <c r="O58" i="197" s="1"/>
  <c r="M52" i="197"/>
  <c r="M53" i="197" s="1"/>
  <c r="M55" i="197" s="1"/>
  <c r="M57" i="197" s="1"/>
  <c r="M58" i="197" s="1"/>
  <c r="J52" i="197"/>
  <c r="J53" i="197" s="1"/>
  <c r="J55" i="197" s="1"/>
  <c r="J57" i="197" s="1"/>
  <c r="J58" i="197" s="1"/>
  <c r="I52" i="197"/>
  <c r="I53" i="197" s="1"/>
  <c r="I55" i="197" s="1"/>
  <c r="I57" i="197" s="1"/>
  <c r="I58" i="197" s="1"/>
  <c r="G52" i="197"/>
  <c r="G53" i="197" s="1"/>
  <c r="G55" i="197" s="1"/>
  <c r="G57" i="197" s="1"/>
  <c r="G58" i="197" s="1"/>
  <c r="AB51" i="197"/>
  <c r="AA51" i="197"/>
  <c r="Z51" i="197"/>
  <c r="Y51" i="197"/>
  <c r="X51" i="197"/>
  <c r="W51" i="197"/>
  <c r="V51" i="197"/>
  <c r="U51" i="197"/>
  <c r="T51" i="197"/>
  <c r="S51" i="197"/>
  <c r="R51" i="197"/>
  <c r="Q51" i="197"/>
  <c r="P51" i="197"/>
  <c r="O51" i="197"/>
  <c r="N51" i="197"/>
  <c r="M51" i="197"/>
  <c r="L51" i="197"/>
  <c r="K51" i="197"/>
  <c r="J51" i="197"/>
  <c r="I51" i="197"/>
  <c r="H51" i="197"/>
  <c r="G51" i="197"/>
  <c r="F51" i="197"/>
  <c r="E51" i="197"/>
  <c r="AC51" i="197" s="1"/>
  <c r="AB50" i="197"/>
  <c r="AA50" i="197"/>
  <c r="Z50" i="197"/>
  <c r="Z52" i="197" s="1"/>
  <c r="Z53" i="197" s="1"/>
  <c r="Z55" i="197" s="1"/>
  <c r="Z57" i="197" s="1"/>
  <c r="Z58" i="197" s="1"/>
  <c r="Y50" i="197"/>
  <c r="X50" i="197"/>
  <c r="X52" i="197" s="1"/>
  <c r="X53" i="197" s="1"/>
  <c r="X55" i="197" s="1"/>
  <c r="X57" i="197" s="1"/>
  <c r="X58" i="197" s="1"/>
  <c r="W50" i="197"/>
  <c r="W52" i="197" s="1"/>
  <c r="W53" i="197" s="1"/>
  <c r="W55" i="197" s="1"/>
  <c r="W57" i="197" s="1"/>
  <c r="W58" i="197" s="1"/>
  <c r="V50" i="197"/>
  <c r="U50" i="197"/>
  <c r="T50" i="197"/>
  <c r="T52" i="197" s="1"/>
  <c r="T53" i="197" s="1"/>
  <c r="T55" i="197" s="1"/>
  <c r="T57" i="197" s="1"/>
  <c r="T58" i="197" s="1"/>
  <c r="S50" i="197"/>
  <c r="R50" i="197"/>
  <c r="R52" i="197" s="1"/>
  <c r="R53" i="197" s="1"/>
  <c r="R55" i="197" s="1"/>
  <c r="R57" i="197" s="1"/>
  <c r="R58" i="197" s="1"/>
  <c r="Q50" i="197"/>
  <c r="Q52" i="197" s="1"/>
  <c r="Q53" i="197" s="1"/>
  <c r="Q55" i="197" s="1"/>
  <c r="Q57" i="197" s="1"/>
  <c r="Q58" i="197" s="1"/>
  <c r="P50" i="197"/>
  <c r="O50" i="197"/>
  <c r="N50" i="197"/>
  <c r="N52" i="197" s="1"/>
  <c r="N53" i="197" s="1"/>
  <c r="N55" i="197" s="1"/>
  <c r="N57" i="197" s="1"/>
  <c r="N58" i="197" s="1"/>
  <c r="M50" i="197"/>
  <c r="L50" i="197"/>
  <c r="L52" i="197" s="1"/>
  <c r="L53" i="197" s="1"/>
  <c r="L55" i="197" s="1"/>
  <c r="L57" i="197" s="1"/>
  <c r="L58" i="197" s="1"/>
  <c r="K50" i="197"/>
  <c r="K52" i="197" s="1"/>
  <c r="K53" i="197" s="1"/>
  <c r="K55" i="197" s="1"/>
  <c r="K57" i="197" s="1"/>
  <c r="K58" i="197" s="1"/>
  <c r="J50" i="197"/>
  <c r="I50" i="197"/>
  <c r="H50" i="197"/>
  <c r="H52" i="197" s="1"/>
  <c r="H53" i="197" s="1"/>
  <c r="H55" i="197" s="1"/>
  <c r="H57" i="197" s="1"/>
  <c r="H58" i="197" s="1"/>
  <c r="G50" i="197"/>
  <c r="F50" i="197"/>
  <c r="F52" i="197" s="1"/>
  <c r="F53" i="197" s="1"/>
  <c r="F55" i="197" s="1"/>
  <c r="F57" i="197" s="1"/>
  <c r="F58" i="197" s="1"/>
  <c r="E50" i="197"/>
  <c r="E52" i="197" s="1"/>
  <c r="AC49" i="197"/>
  <c r="AC48" i="197"/>
  <c r="AC47" i="197"/>
  <c r="AC46" i="197"/>
  <c r="AC45" i="197"/>
  <c r="AC44" i="197"/>
  <c r="AB43" i="197"/>
  <c r="AA43" i="197"/>
  <c r="Z43" i="197"/>
  <c r="Y43" i="197"/>
  <c r="X43" i="197"/>
  <c r="W43" i="197"/>
  <c r="V43" i="197"/>
  <c r="U43" i="197"/>
  <c r="T43" i="197"/>
  <c r="S43" i="197"/>
  <c r="R43" i="197"/>
  <c r="Q43" i="197"/>
  <c r="P43" i="197"/>
  <c r="O43" i="197"/>
  <c r="N43" i="197"/>
  <c r="M43" i="197"/>
  <c r="L43" i="197"/>
  <c r="K43" i="197"/>
  <c r="J43" i="197"/>
  <c r="I43" i="197"/>
  <c r="H43" i="197"/>
  <c r="G43" i="197"/>
  <c r="F43" i="197"/>
  <c r="E43" i="197"/>
  <c r="AC43" i="197" s="1"/>
  <c r="AC42" i="197"/>
  <c r="AC41" i="197"/>
  <c r="AB40" i="197"/>
  <c r="AA40" i="197"/>
  <c r="Z40" i="197"/>
  <c r="Y40" i="197"/>
  <c r="X40" i="197"/>
  <c r="W40" i="197"/>
  <c r="V40" i="197"/>
  <c r="U40" i="197"/>
  <c r="T40" i="197"/>
  <c r="S40" i="197"/>
  <c r="R40" i="197"/>
  <c r="Q40" i="197"/>
  <c r="P40" i="197"/>
  <c r="O40" i="197"/>
  <c r="N40" i="197"/>
  <c r="M40" i="197"/>
  <c r="L40" i="197"/>
  <c r="K40" i="197"/>
  <c r="J40" i="197"/>
  <c r="I40" i="197"/>
  <c r="H40" i="197"/>
  <c r="G40" i="197"/>
  <c r="F40" i="197"/>
  <c r="E40" i="197"/>
  <c r="AC39" i="197"/>
  <c r="AC38" i="197"/>
  <c r="AC37" i="197"/>
  <c r="AC36" i="197"/>
  <c r="AB31" i="197"/>
  <c r="AA31" i="197"/>
  <c r="Z31" i="197"/>
  <c r="Y31" i="197"/>
  <c r="X31" i="197"/>
  <c r="W31" i="197"/>
  <c r="V31" i="197"/>
  <c r="U31" i="197"/>
  <c r="T31" i="197"/>
  <c r="S31" i="197"/>
  <c r="R31" i="197"/>
  <c r="Q31" i="197"/>
  <c r="P31" i="197"/>
  <c r="O31" i="197"/>
  <c r="N31" i="197"/>
  <c r="M31" i="197"/>
  <c r="L31" i="197"/>
  <c r="K31" i="197"/>
  <c r="J31" i="197"/>
  <c r="I31" i="197"/>
  <c r="H31" i="197"/>
  <c r="G31" i="197"/>
  <c r="F31" i="197"/>
  <c r="E31" i="197"/>
  <c r="AB30" i="197"/>
  <c r="AA30" i="197"/>
  <c r="Z30" i="197"/>
  <c r="Y30" i="197"/>
  <c r="X30" i="197"/>
  <c r="W30" i="197"/>
  <c r="V30" i="197"/>
  <c r="U30" i="197"/>
  <c r="T30" i="197"/>
  <c r="S30" i="197"/>
  <c r="R30" i="197"/>
  <c r="Q30" i="197"/>
  <c r="P30" i="197"/>
  <c r="O30" i="197"/>
  <c r="N30" i="197"/>
  <c r="M30" i="197"/>
  <c r="L30" i="197"/>
  <c r="K30" i="197"/>
  <c r="J30" i="197"/>
  <c r="I30" i="197"/>
  <c r="H30" i="197"/>
  <c r="G30" i="197"/>
  <c r="F30" i="197"/>
  <c r="E30" i="197"/>
  <c r="AA26" i="197"/>
  <c r="AA28" i="197" s="1"/>
  <c r="AA29" i="197" s="1"/>
  <c r="AC25" i="197"/>
  <c r="AA23" i="197"/>
  <c r="AA24" i="197" s="1"/>
  <c r="X23" i="197"/>
  <c r="X24" i="197" s="1"/>
  <c r="X26" i="197" s="1"/>
  <c r="X28" i="197" s="1"/>
  <c r="X29" i="197" s="1"/>
  <c r="U23" i="197"/>
  <c r="U24" i="197" s="1"/>
  <c r="U26" i="197" s="1"/>
  <c r="U28" i="197" s="1"/>
  <c r="U29" i="197" s="1"/>
  <c r="R23" i="197"/>
  <c r="R24" i="197" s="1"/>
  <c r="R26" i="197" s="1"/>
  <c r="R28" i="197" s="1"/>
  <c r="R29" i="197" s="1"/>
  <c r="O23" i="197"/>
  <c r="O24" i="197" s="1"/>
  <c r="O26" i="197" s="1"/>
  <c r="O28" i="197" s="1"/>
  <c r="O29" i="197" s="1"/>
  <c r="L23" i="197"/>
  <c r="L24" i="197" s="1"/>
  <c r="L26" i="197" s="1"/>
  <c r="L28" i="197" s="1"/>
  <c r="L29" i="197" s="1"/>
  <c r="I23" i="197"/>
  <c r="I24" i="197" s="1"/>
  <c r="I26" i="197" s="1"/>
  <c r="I28" i="197" s="1"/>
  <c r="I29" i="197" s="1"/>
  <c r="F23" i="197"/>
  <c r="F24" i="197" s="1"/>
  <c r="F26" i="197" s="1"/>
  <c r="F28" i="197" s="1"/>
  <c r="F29" i="197" s="1"/>
  <c r="AB22" i="197"/>
  <c r="AA22" i="197"/>
  <c r="Z22" i="197"/>
  <c r="Y22" i="197"/>
  <c r="X22" i="197"/>
  <c r="W22" i="197"/>
  <c r="V22" i="197"/>
  <c r="U22" i="197"/>
  <c r="T22" i="197"/>
  <c r="S22" i="197"/>
  <c r="R22" i="197"/>
  <c r="Q22" i="197"/>
  <c r="P22" i="197"/>
  <c r="O22" i="197"/>
  <c r="N22" i="197"/>
  <c r="M22" i="197"/>
  <c r="L22" i="197"/>
  <c r="K22" i="197"/>
  <c r="J22" i="197"/>
  <c r="I22" i="197"/>
  <c r="H22" i="197"/>
  <c r="G22" i="197"/>
  <c r="F22" i="197"/>
  <c r="E22" i="197"/>
  <c r="AB21" i="197"/>
  <c r="AB23" i="197" s="1"/>
  <c r="AB24" i="197" s="1"/>
  <c r="AB26" i="197" s="1"/>
  <c r="AB28" i="197" s="1"/>
  <c r="AB29" i="197" s="1"/>
  <c r="AA21" i="197"/>
  <c r="Z21" i="197"/>
  <c r="Z23" i="197" s="1"/>
  <c r="Z24" i="197" s="1"/>
  <c r="Z26" i="197" s="1"/>
  <c r="Z28" i="197" s="1"/>
  <c r="Z29" i="197" s="1"/>
  <c r="Y21" i="197"/>
  <c r="Y23" i="197" s="1"/>
  <c r="Y24" i="197" s="1"/>
  <c r="Y26" i="197" s="1"/>
  <c r="Y28" i="197" s="1"/>
  <c r="Y29" i="197" s="1"/>
  <c r="X21" i="197"/>
  <c r="W21" i="197"/>
  <c r="W23" i="197" s="1"/>
  <c r="W24" i="197" s="1"/>
  <c r="W26" i="197" s="1"/>
  <c r="W28" i="197" s="1"/>
  <c r="W29" i="197" s="1"/>
  <c r="V21" i="197"/>
  <c r="V23" i="197" s="1"/>
  <c r="V24" i="197" s="1"/>
  <c r="V26" i="197" s="1"/>
  <c r="V28" i="197" s="1"/>
  <c r="V29" i="197" s="1"/>
  <c r="U21" i="197"/>
  <c r="T21" i="197"/>
  <c r="T23" i="197" s="1"/>
  <c r="T24" i="197" s="1"/>
  <c r="T26" i="197" s="1"/>
  <c r="T28" i="197" s="1"/>
  <c r="T29" i="197" s="1"/>
  <c r="S21" i="197"/>
  <c r="S23" i="197" s="1"/>
  <c r="S24" i="197" s="1"/>
  <c r="S26" i="197" s="1"/>
  <c r="S28" i="197" s="1"/>
  <c r="S29" i="197" s="1"/>
  <c r="R21" i="197"/>
  <c r="Q21" i="197"/>
  <c r="Q23" i="197" s="1"/>
  <c r="Q24" i="197" s="1"/>
  <c r="Q26" i="197" s="1"/>
  <c r="Q28" i="197" s="1"/>
  <c r="Q29" i="197" s="1"/>
  <c r="P21" i="197"/>
  <c r="P23" i="197" s="1"/>
  <c r="P24" i="197" s="1"/>
  <c r="P26" i="197" s="1"/>
  <c r="P28" i="197" s="1"/>
  <c r="P29" i="197" s="1"/>
  <c r="O21" i="197"/>
  <c r="N21" i="197"/>
  <c r="N23" i="197" s="1"/>
  <c r="N24" i="197" s="1"/>
  <c r="N26" i="197" s="1"/>
  <c r="N28" i="197" s="1"/>
  <c r="N29" i="197" s="1"/>
  <c r="M21" i="197"/>
  <c r="M23" i="197" s="1"/>
  <c r="M24" i="197" s="1"/>
  <c r="M26" i="197" s="1"/>
  <c r="M28" i="197" s="1"/>
  <c r="M29" i="197" s="1"/>
  <c r="L21" i="197"/>
  <c r="K21" i="197"/>
  <c r="K23" i="197" s="1"/>
  <c r="K24" i="197" s="1"/>
  <c r="K26" i="197" s="1"/>
  <c r="K28" i="197" s="1"/>
  <c r="K29" i="197" s="1"/>
  <c r="J21" i="197"/>
  <c r="J23" i="197" s="1"/>
  <c r="J24" i="197" s="1"/>
  <c r="J26" i="197" s="1"/>
  <c r="J28" i="197" s="1"/>
  <c r="J29" i="197" s="1"/>
  <c r="I21" i="197"/>
  <c r="H21" i="197"/>
  <c r="H23" i="197" s="1"/>
  <c r="H24" i="197" s="1"/>
  <c r="H26" i="197" s="1"/>
  <c r="H28" i="197" s="1"/>
  <c r="H29" i="197" s="1"/>
  <c r="G21" i="197"/>
  <c r="G23" i="197" s="1"/>
  <c r="G24" i="197" s="1"/>
  <c r="G26" i="197" s="1"/>
  <c r="G28" i="197" s="1"/>
  <c r="G29" i="197" s="1"/>
  <c r="F21" i="197"/>
  <c r="E21" i="197"/>
  <c r="E23" i="197" s="1"/>
  <c r="AC20" i="197"/>
  <c r="AC19" i="197"/>
  <c r="AC18" i="197"/>
  <c r="AC17" i="197"/>
  <c r="AC16" i="197"/>
  <c r="AC15" i="197"/>
  <c r="AB14" i="197"/>
  <c r="AA14" i="197"/>
  <c r="Z14" i="197"/>
  <c r="Y14" i="197"/>
  <c r="X14" i="197"/>
  <c r="W14" i="197"/>
  <c r="V14" i="197"/>
  <c r="U14" i="197"/>
  <c r="T14" i="197"/>
  <c r="S14" i="197"/>
  <c r="R14" i="197"/>
  <c r="Q14" i="197"/>
  <c r="P14" i="197"/>
  <c r="O14" i="197"/>
  <c r="N14" i="197"/>
  <c r="M14" i="197"/>
  <c r="L14" i="197"/>
  <c r="K14" i="197"/>
  <c r="J14" i="197"/>
  <c r="I14" i="197"/>
  <c r="H14" i="197"/>
  <c r="G14" i="197"/>
  <c r="F14" i="197"/>
  <c r="E14" i="197"/>
  <c r="AC13" i="197"/>
  <c r="AC12" i="197"/>
  <c r="AB11" i="197"/>
  <c r="AA11" i="197"/>
  <c r="Z11" i="197"/>
  <c r="Y11" i="197"/>
  <c r="X11" i="197"/>
  <c r="W11" i="197"/>
  <c r="V11" i="197"/>
  <c r="U11" i="197"/>
  <c r="T11" i="197"/>
  <c r="S11" i="197"/>
  <c r="R11" i="197"/>
  <c r="Q11" i="197"/>
  <c r="P11" i="197"/>
  <c r="O11" i="197"/>
  <c r="N11" i="197"/>
  <c r="M11" i="197"/>
  <c r="L11" i="197"/>
  <c r="K11" i="197"/>
  <c r="J11" i="197"/>
  <c r="I11" i="197"/>
  <c r="H11" i="197"/>
  <c r="G11" i="197"/>
  <c r="F11" i="197"/>
  <c r="E11" i="197"/>
  <c r="AC11" i="197" s="1"/>
  <c r="AC10" i="197"/>
  <c r="AC9" i="197"/>
  <c r="AC8" i="197"/>
  <c r="AC7" i="197"/>
  <c r="V176" i="196"/>
  <c r="U176" i="196"/>
  <c r="T176" i="196"/>
  <c r="S176" i="196"/>
  <c r="R176" i="196"/>
  <c r="Q176" i="196"/>
  <c r="P176" i="196"/>
  <c r="O176" i="196"/>
  <c r="N176" i="196"/>
  <c r="M176" i="196"/>
  <c r="L176" i="196"/>
  <c r="K176" i="196"/>
  <c r="H176" i="196"/>
  <c r="G176" i="196"/>
  <c r="F176" i="196"/>
  <c r="AC176" i="196" s="1"/>
  <c r="AC175" i="196"/>
  <c r="V175" i="196"/>
  <c r="U175" i="196"/>
  <c r="T175" i="196"/>
  <c r="S175" i="196"/>
  <c r="R175" i="196"/>
  <c r="Q175" i="196"/>
  <c r="P175" i="196"/>
  <c r="O175" i="196"/>
  <c r="N175" i="196"/>
  <c r="M175" i="196"/>
  <c r="L175" i="196"/>
  <c r="K175" i="196"/>
  <c r="H175" i="196"/>
  <c r="G175" i="196"/>
  <c r="F175" i="196"/>
  <c r="N174" i="196"/>
  <c r="M171" i="196"/>
  <c r="M173" i="196" s="1"/>
  <c r="M174" i="196" s="1"/>
  <c r="AC170" i="196"/>
  <c r="K169" i="196"/>
  <c r="K171" i="196" s="1"/>
  <c r="K173" i="196" s="1"/>
  <c r="K174" i="196" s="1"/>
  <c r="V168" i="196"/>
  <c r="V169" i="196" s="1"/>
  <c r="V171" i="196" s="1"/>
  <c r="V173" i="196" s="1"/>
  <c r="V174" i="196" s="1"/>
  <c r="U168" i="196"/>
  <c r="U169" i="196" s="1"/>
  <c r="U171" i="196" s="1"/>
  <c r="U173" i="196" s="1"/>
  <c r="U174" i="196" s="1"/>
  <c r="P168" i="196"/>
  <c r="P169" i="196" s="1"/>
  <c r="P171" i="196" s="1"/>
  <c r="P173" i="196" s="1"/>
  <c r="P174" i="196" s="1"/>
  <c r="O168" i="196"/>
  <c r="O169" i="196" s="1"/>
  <c r="O171" i="196" s="1"/>
  <c r="O173" i="196" s="1"/>
  <c r="O174" i="196" s="1"/>
  <c r="H168" i="196"/>
  <c r="H169" i="196" s="1"/>
  <c r="H171" i="196" s="1"/>
  <c r="H173" i="196" s="1"/>
  <c r="H174" i="196" s="1"/>
  <c r="G168" i="196"/>
  <c r="G169" i="196" s="1"/>
  <c r="G171" i="196" s="1"/>
  <c r="G173" i="196" s="1"/>
  <c r="G174" i="196" s="1"/>
  <c r="V167" i="196"/>
  <c r="U167" i="196"/>
  <c r="T167" i="196"/>
  <c r="S167" i="196"/>
  <c r="R167" i="196"/>
  <c r="Q167" i="196"/>
  <c r="P167" i="196"/>
  <c r="O167" i="196"/>
  <c r="N167" i="196"/>
  <c r="M167" i="196"/>
  <c r="L167" i="196"/>
  <c r="K167" i="196"/>
  <c r="H167" i="196"/>
  <c r="G167" i="196"/>
  <c r="F167" i="196"/>
  <c r="V166" i="196"/>
  <c r="U166" i="196"/>
  <c r="T166" i="196"/>
  <c r="T168" i="196" s="1"/>
  <c r="T169" i="196" s="1"/>
  <c r="T171" i="196" s="1"/>
  <c r="T173" i="196" s="1"/>
  <c r="T174" i="196" s="1"/>
  <c r="S166" i="196"/>
  <c r="S168" i="196" s="1"/>
  <c r="S169" i="196" s="1"/>
  <c r="S171" i="196" s="1"/>
  <c r="S173" i="196" s="1"/>
  <c r="S174" i="196" s="1"/>
  <c r="R166" i="196"/>
  <c r="R168" i="196" s="1"/>
  <c r="R169" i="196" s="1"/>
  <c r="R171" i="196" s="1"/>
  <c r="R173" i="196" s="1"/>
  <c r="R174" i="196" s="1"/>
  <c r="Q166" i="196"/>
  <c r="Q168" i="196" s="1"/>
  <c r="Q169" i="196" s="1"/>
  <c r="Q171" i="196" s="1"/>
  <c r="Q173" i="196" s="1"/>
  <c r="Q174" i="196" s="1"/>
  <c r="P166" i="196"/>
  <c r="O166" i="196"/>
  <c r="N166" i="196"/>
  <c r="N168" i="196" s="1"/>
  <c r="N169" i="196" s="1"/>
  <c r="N171" i="196" s="1"/>
  <c r="N173" i="196" s="1"/>
  <c r="M166" i="196"/>
  <c r="M168" i="196" s="1"/>
  <c r="M169" i="196" s="1"/>
  <c r="L166" i="196"/>
  <c r="L168" i="196" s="1"/>
  <c r="L169" i="196" s="1"/>
  <c r="L171" i="196" s="1"/>
  <c r="L173" i="196" s="1"/>
  <c r="L174" i="196" s="1"/>
  <c r="K166" i="196"/>
  <c r="K168" i="196" s="1"/>
  <c r="H166" i="196"/>
  <c r="G166" i="196"/>
  <c r="F166" i="196"/>
  <c r="F168" i="196" s="1"/>
  <c r="AC165" i="196"/>
  <c r="AC164" i="196"/>
  <c r="AC163" i="196"/>
  <c r="AC162" i="196"/>
  <c r="AC161" i="196"/>
  <c r="AC160" i="196"/>
  <c r="V159" i="196"/>
  <c r="U159" i="196"/>
  <c r="T159" i="196"/>
  <c r="S159" i="196"/>
  <c r="R159" i="196"/>
  <c r="Q159" i="196"/>
  <c r="P159" i="196"/>
  <c r="O159" i="196"/>
  <c r="N159" i="196"/>
  <c r="M159" i="196"/>
  <c r="L159" i="196"/>
  <c r="K159" i="196"/>
  <c r="H159" i="196"/>
  <c r="G159" i="196"/>
  <c r="F159" i="196"/>
  <c r="AC159" i="196" s="1"/>
  <c r="AC158" i="196"/>
  <c r="AC157" i="196"/>
  <c r="V156" i="196"/>
  <c r="U156" i="196"/>
  <c r="T156" i="196"/>
  <c r="S156" i="196"/>
  <c r="R156" i="196"/>
  <c r="Q156" i="196"/>
  <c r="P156" i="196"/>
  <c r="O156" i="196"/>
  <c r="N156" i="196"/>
  <c r="M156" i="196"/>
  <c r="L156" i="196"/>
  <c r="K156" i="196"/>
  <c r="H156" i="196"/>
  <c r="G156" i="196"/>
  <c r="F156" i="196"/>
  <c r="AC155" i="196"/>
  <c r="AC154" i="196"/>
  <c r="AC153" i="196"/>
  <c r="AC152" i="196"/>
  <c r="AB147" i="196"/>
  <c r="AA147" i="196"/>
  <c r="Z147" i="196"/>
  <c r="Y147" i="196"/>
  <c r="X147" i="196"/>
  <c r="W147" i="196"/>
  <c r="V147" i="196"/>
  <c r="U147" i="196"/>
  <c r="T147" i="196"/>
  <c r="S147" i="196"/>
  <c r="R147" i="196"/>
  <c r="Q147" i="196"/>
  <c r="P147" i="196"/>
  <c r="O147" i="196"/>
  <c r="N147" i="196"/>
  <c r="M147" i="196"/>
  <c r="L147" i="196"/>
  <c r="K147" i="196"/>
  <c r="J147" i="196"/>
  <c r="I147" i="196"/>
  <c r="H147" i="196"/>
  <c r="G147" i="196"/>
  <c r="F147" i="196"/>
  <c r="E147" i="196"/>
  <c r="AC147" i="196" s="1"/>
  <c r="AB146" i="196"/>
  <c r="AA146" i="196"/>
  <c r="Z146" i="196"/>
  <c r="Y146" i="196"/>
  <c r="X146" i="196"/>
  <c r="W146" i="196"/>
  <c r="V146" i="196"/>
  <c r="U146" i="196"/>
  <c r="T146" i="196"/>
  <c r="S146" i="196"/>
  <c r="R146" i="196"/>
  <c r="Q146" i="196"/>
  <c r="P146" i="196"/>
  <c r="O146" i="196"/>
  <c r="N146" i="196"/>
  <c r="M146" i="196"/>
  <c r="L146" i="196"/>
  <c r="K146" i="196"/>
  <c r="J146" i="196"/>
  <c r="I146" i="196"/>
  <c r="H146" i="196"/>
  <c r="G146" i="196"/>
  <c r="F146" i="196"/>
  <c r="E146" i="196"/>
  <c r="AC146" i="196" s="1"/>
  <c r="U144" i="196"/>
  <c r="U145" i="196" s="1"/>
  <c r="Q142" i="196"/>
  <c r="Q144" i="196" s="1"/>
  <c r="Q145" i="196" s="1"/>
  <c r="L142" i="196"/>
  <c r="L144" i="196" s="1"/>
  <c r="L145" i="196" s="1"/>
  <c r="AC141" i="196"/>
  <c r="Z140" i="196"/>
  <c r="Z142" i="196" s="1"/>
  <c r="Z144" i="196" s="1"/>
  <c r="Z145" i="196" s="1"/>
  <c r="Y140" i="196"/>
  <c r="Y142" i="196" s="1"/>
  <c r="Y144" i="196" s="1"/>
  <c r="Y145" i="196" s="1"/>
  <c r="T140" i="196"/>
  <c r="T142" i="196" s="1"/>
  <c r="T144" i="196" s="1"/>
  <c r="T145" i="196" s="1"/>
  <c r="H140" i="196"/>
  <c r="H142" i="196" s="1"/>
  <c r="H144" i="196" s="1"/>
  <c r="H145" i="196" s="1"/>
  <c r="G140" i="196"/>
  <c r="G142" i="196" s="1"/>
  <c r="G144" i="196" s="1"/>
  <c r="G145" i="196" s="1"/>
  <c r="AA139" i="196"/>
  <c r="AA140" i="196" s="1"/>
  <c r="AA142" i="196" s="1"/>
  <c r="AA144" i="196" s="1"/>
  <c r="AA145" i="196" s="1"/>
  <c r="Z139" i="196"/>
  <c r="U139" i="196"/>
  <c r="U140" i="196" s="1"/>
  <c r="U142" i="196" s="1"/>
  <c r="T139" i="196"/>
  <c r="O139" i="196"/>
  <c r="O140" i="196" s="1"/>
  <c r="O142" i="196" s="1"/>
  <c r="O144" i="196" s="1"/>
  <c r="O145" i="196" s="1"/>
  <c r="N139" i="196"/>
  <c r="N140" i="196" s="1"/>
  <c r="N142" i="196" s="1"/>
  <c r="N144" i="196" s="1"/>
  <c r="N145" i="196" s="1"/>
  <c r="I139" i="196"/>
  <c r="I140" i="196" s="1"/>
  <c r="I142" i="196" s="1"/>
  <c r="I144" i="196" s="1"/>
  <c r="I145" i="196" s="1"/>
  <c r="H139" i="196"/>
  <c r="AB138" i="196"/>
  <c r="AA138" i="196"/>
  <c r="Z138" i="196"/>
  <c r="Y138" i="196"/>
  <c r="X138" i="196"/>
  <c r="W138" i="196"/>
  <c r="V138" i="196"/>
  <c r="U138" i="196"/>
  <c r="T138" i="196"/>
  <c r="S138" i="196"/>
  <c r="R138" i="196"/>
  <c r="Q138" i="196"/>
  <c r="P138" i="196"/>
  <c r="O138" i="196"/>
  <c r="N138" i="196"/>
  <c r="M138" i="196"/>
  <c r="L138" i="196"/>
  <c r="K138" i="196"/>
  <c r="J138" i="196"/>
  <c r="I138" i="196"/>
  <c r="H138" i="196"/>
  <c r="G138" i="196"/>
  <c r="F138" i="196"/>
  <c r="E138" i="196"/>
  <c r="AB137" i="196"/>
  <c r="AB139" i="196" s="1"/>
  <c r="AB140" i="196" s="1"/>
  <c r="AB142" i="196" s="1"/>
  <c r="AB144" i="196" s="1"/>
  <c r="AB145" i="196" s="1"/>
  <c r="AA137" i="196"/>
  <c r="Z137" i="196"/>
  <c r="Y137" i="196"/>
  <c r="Y139" i="196" s="1"/>
  <c r="X137" i="196"/>
  <c r="X139" i="196" s="1"/>
  <c r="X140" i="196" s="1"/>
  <c r="X142" i="196" s="1"/>
  <c r="X144" i="196" s="1"/>
  <c r="X145" i="196" s="1"/>
  <c r="W137" i="196"/>
  <c r="W139" i="196" s="1"/>
  <c r="W140" i="196" s="1"/>
  <c r="W142" i="196" s="1"/>
  <c r="W144" i="196" s="1"/>
  <c r="W145" i="196" s="1"/>
  <c r="V137" i="196"/>
  <c r="V139" i="196" s="1"/>
  <c r="V140" i="196" s="1"/>
  <c r="V142" i="196" s="1"/>
  <c r="V144" i="196" s="1"/>
  <c r="V145" i="196" s="1"/>
  <c r="U137" i="196"/>
  <c r="T137" i="196"/>
  <c r="S137" i="196"/>
  <c r="S139" i="196" s="1"/>
  <c r="S140" i="196" s="1"/>
  <c r="S142" i="196" s="1"/>
  <c r="S144" i="196" s="1"/>
  <c r="S145" i="196" s="1"/>
  <c r="R137" i="196"/>
  <c r="R139" i="196" s="1"/>
  <c r="R140" i="196" s="1"/>
  <c r="R142" i="196" s="1"/>
  <c r="R144" i="196" s="1"/>
  <c r="R145" i="196" s="1"/>
  <c r="Q137" i="196"/>
  <c r="Q139" i="196" s="1"/>
  <c r="Q140" i="196" s="1"/>
  <c r="P137" i="196"/>
  <c r="P139" i="196" s="1"/>
  <c r="P140" i="196" s="1"/>
  <c r="P142" i="196" s="1"/>
  <c r="P144" i="196" s="1"/>
  <c r="P145" i="196" s="1"/>
  <c r="O137" i="196"/>
  <c r="N137" i="196"/>
  <c r="M137" i="196"/>
  <c r="M139" i="196" s="1"/>
  <c r="M140" i="196" s="1"/>
  <c r="M142" i="196" s="1"/>
  <c r="M144" i="196" s="1"/>
  <c r="M145" i="196" s="1"/>
  <c r="L137" i="196"/>
  <c r="L139" i="196" s="1"/>
  <c r="L140" i="196" s="1"/>
  <c r="K137" i="196"/>
  <c r="K139" i="196" s="1"/>
  <c r="K140" i="196" s="1"/>
  <c r="K142" i="196" s="1"/>
  <c r="K144" i="196" s="1"/>
  <c r="K145" i="196" s="1"/>
  <c r="J137" i="196"/>
  <c r="J139" i="196" s="1"/>
  <c r="J140" i="196" s="1"/>
  <c r="J142" i="196" s="1"/>
  <c r="J144" i="196" s="1"/>
  <c r="J145" i="196" s="1"/>
  <c r="I137" i="196"/>
  <c r="H137" i="196"/>
  <c r="G137" i="196"/>
  <c r="G139" i="196" s="1"/>
  <c r="F137" i="196"/>
  <c r="F139" i="196" s="1"/>
  <c r="F140" i="196" s="1"/>
  <c r="F142" i="196" s="1"/>
  <c r="F144" i="196" s="1"/>
  <c r="F145" i="196" s="1"/>
  <c r="E137" i="196"/>
  <c r="E139" i="196" s="1"/>
  <c r="AC136" i="196"/>
  <c r="AC135" i="196"/>
  <c r="AC134" i="196"/>
  <c r="AC133" i="196"/>
  <c r="AC132" i="196"/>
  <c r="AC131" i="196"/>
  <c r="AB130" i="196"/>
  <c r="AA130" i="196"/>
  <c r="Z130" i="196"/>
  <c r="Y130" i="196"/>
  <c r="X130" i="196"/>
  <c r="W130" i="196"/>
  <c r="V130" i="196"/>
  <c r="U130" i="196"/>
  <c r="T130" i="196"/>
  <c r="S130" i="196"/>
  <c r="R130" i="196"/>
  <c r="Q130" i="196"/>
  <c r="P130" i="196"/>
  <c r="O130" i="196"/>
  <c r="N130" i="196"/>
  <c r="M130" i="196"/>
  <c r="L130" i="196"/>
  <c r="K130" i="196"/>
  <c r="J130" i="196"/>
  <c r="I130" i="196"/>
  <c r="H130" i="196"/>
  <c r="G130" i="196"/>
  <c r="F130" i="196"/>
  <c r="E130" i="196"/>
  <c r="AC130" i="196" s="1"/>
  <c r="AC129" i="196"/>
  <c r="AC128" i="196"/>
  <c r="AB127" i="196"/>
  <c r="AA127" i="196"/>
  <c r="Z127" i="196"/>
  <c r="Y127" i="196"/>
  <c r="X127" i="196"/>
  <c r="W127" i="196"/>
  <c r="V127" i="196"/>
  <c r="U127" i="196"/>
  <c r="T127" i="196"/>
  <c r="S127" i="196"/>
  <c r="R127" i="196"/>
  <c r="Q127" i="196"/>
  <c r="P127" i="196"/>
  <c r="O127" i="196"/>
  <c r="N127" i="196"/>
  <c r="M127" i="196"/>
  <c r="L127" i="196"/>
  <c r="K127" i="196"/>
  <c r="J127" i="196"/>
  <c r="I127" i="196"/>
  <c r="H127" i="196"/>
  <c r="G127" i="196"/>
  <c r="F127" i="196"/>
  <c r="E127" i="196"/>
  <c r="AC127" i="196" s="1"/>
  <c r="AC126" i="196"/>
  <c r="AC125" i="196"/>
  <c r="AC124" i="196"/>
  <c r="AC123" i="196"/>
  <c r="V118" i="196"/>
  <c r="U118" i="196"/>
  <c r="T118" i="196"/>
  <c r="S118" i="196"/>
  <c r="R118" i="196"/>
  <c r="Q118" i="196"/>
  <c r="P118" i="196"/>
  <c r="O118" i="196"/>
  <c r="N118" i="196"/>
  <c r="M118" i="196"/>
  <c r="L118" i="196"/>
  <c r="K118" i="196"/>
  <c r="J118" i="196"/>
  <c r="I118" i="196"/>
  <c r="H118" i="196"/>
  <c r="G118" i="196"/>
  <c r="F118" i="196"/>
  <c r="E118" i="196"/>
  <c r="V117" i="196"/>
  <c r="U117" i="196"/>
  <c r="T117" i="196"/>
  <c r="S117" i="196"/>
  <c r="R117" i="196"/>
  <c r="Q117" i="196"/>
  <c r="P117" i="196"/>
  <c r="O117" i="196"/>
  <c r="N117" i="196"/>
  <c r="M117" i="196"/>
  <c r="L117" i="196"/>
  <c r="K117" i="196"/>
  <c r="J117" i="196"/>
  <c r="I117" i="196"/>
  <c r="H117" i="196"/>
  <c r="G117" i="196"/>
  <c r="F117" i="196"/>
  <c r="E117" i="196"/>
  <c r="AC112" i="196"/>
  <c r="U111" i="196"/>
  <c r="U113" i="196" s="1"/>
  <c r="U115" i="196" s="1"/>
  <c r="U116" i="196" s="1"/>
  <c r="P111" i="196"/>
  <c r="P113" i="196" s="1"/>
  <c r="P115" i="196" s="1"/>
  <c r="P116" i="196" s="1"/>
  <c r="V110" i="196"/>
  <c r="V111" i="196" s="1"/>
  <c r="V113" i="196" s="1"/>
  <c r="V115" i="196" s="1"/>
  <c r="V116" i="196" s="1"/>
  <c r="Q110" i="196"/>
  <c r="Q111" i="196" s="1"/>
  <c r="Q113" i="196" s="1"/>
  <c r="Q115" i="196" s="1"/>
  <c r="Q116" i="196" s="1"/>
  <c r="P110" i="196"/>
  <c r="K110" i="196"/>
  <c r="K111" i="196" s="1"/>
  <c r="K113" i="196" s="1"/>
  <c r="K115" i="196" s="1"/>
  <c r="K116" i="196" s="1"/>
  <c r="J110" i="196"/>
  <c r="J111" i="196" s="1"/>
  <c r="J113" i="196" s="1"/>
  <c r="J115" i="196" s="1"/>
  <c r="J116" i="196" s="1"/>
  <c r="E110" i="196"/>
  <c r="E111" i="196" s="1"/>
  <c r="V109" i="196"/>
  <c r="U109" i="196"/>
  <c r="T109" i="196"/>
  <c r="S109" i="196"/>
  <c r="R109" i="196"/>
  <c r="Q109" i="196"/>
  <c r="P109" i="196"/>
  <c r="O109" i="196"/>
  <c r="N109" i="196"/>
  <c r="M109" i="196"/>
  <c r="L109" i="196"/>
  <c r="K109" i="196"/>
  <c r="J109" i="196"/>
  <c r="I109" i="196"/>
  <c r="H109" i="196"/>
  <c r="G109" i="196"/>
  <c r="F109" i="196"/>
  <c r="E109" i="196"/>
  <c r="AC109" i="196" s="1"/>
  <c r="V108" i="196"/>
  <c r="U108" i="196"/>
  <c r="U110" i="196" s="1"/>
  <c r="T108" i="196"/>
  <c r="T110" i="196" s="1"/>
  <c r="T111" i="196" s="1"/>
  <c r="T113" i="196" s="1"/>
  <c r="T115" i="196" s="1"/>
  <c r="T116" i="196" s="1"/>
  <c r="S108" i="196"/>
  <c r="S110" i="196" s="1"/>
  <c r="S111" i="196" s="1"/>
  <c r="S113" i="196" s="1"/>
  <c r="S115" i="196" s="1"/>
  <c r="S116" i="196" s="1"/>
  <c r="R108" i="196"/>
  <c r="R110" i="196" s="1"/>
  <c r="R111" i="196" s="1"/>
  <c r="R113" i="196" s="1"/>
  <c r="R115" i="196" s="1"/>
  <c r="R116" i="196" s="1"/>
  <c r="Q108" i="196"/>
  <c r="P108" i="196"/>
  <c r="O108" i="196"/>
  <c r="O110" i="196" s="1"/>
  <c r="O111" i="196" s="1"/>
  <c r="O113" i="196" s="1"/>
  <c r="O115" i="196" s="1"/>
  <c r="O116" i="196" s="1"/>
  <c r="N108" i="196"/>
  <c r="N110" i="196" s="1"/>
  <c r="N111" i="196" s="1"/>
  <c r="N113" i="196" s="1"/>
  <c r="N115" i="196" s="1"/>
  <c r="N116" i="196" s="1"/>
  <c r="M108" i="196"/>
  <c r="M110" i="196" s="1"/>
  <c r="M111" i="196" s="1"/>
  <c r="M113" i="196" s="1"/>
  <c r="M115" i="196" s="1"/>
  <c r="M116" i="196" s="1"/>
  <c r="L108" i="196"/>
  <c r="L110" i="196" s="1"/>
  <c r="L111" i="196" s="1"/>
  <c r="L113" i="196" s="1"/>
  <c r="L115" i="196" s="1"/>
  <c r="L116" i="196" s="1"/>
  <c r="K108" i="196"/>
  <c r="J108" i="196"/>
  <c r="I108" i="196"/>
  <c r="I110" i="196" s="1"/>
  <c r="I111" i="196" s="1"/>
  <c r="I113" i="196" s="1"/>
  <c r="I115" i="196" s="1"/>
  <c r="I116" i="196" s="1"/>
  <c r="H108" i="196"/>
  <c r="H110" i="196" s="1"/>
  <c r="H111" i="196" s="1"/>
  <c r="H113" i="196" s="1"/>
  <c r="H115" i="196" s="1"/>
  <c r="H116" i="196" s="1"/>
  <c r="G108" i="196"/>
  <c r="G110" i="196" s="1"/>
  <c r="G111" i="196" s="1"/>
  <c r="G113" i="196" s="1"/>
  <c r="G115" i="196" s="1"/>
  <c r="G116" i="196" s="1"/>
  <c r="F108" i="196"/>
  <c r="F110" i="196" s="1"/>
  <c r="F111" i="196" s="1"/>
  <c r="F113" i="196" s="1"/>
  <c r="F115" i="196" s="1"/>
  <c r="F116" i="196" s="1"/>
  <c r="E108" i="196"/>
  <c r="AC107" i="196"/>
  <c r="AC106" i="196"/>
  <c r="AC105" i="196"/>
  <c r="AC104" i="196"/>
  <c r="AC103" i="196"/>
  <c r="AC102" i="196"/>
  <c r="V101" i="196"/>
  <c r="U101" i="196"/>
  <c r="T101" i="196"/>
  <c r="S101" i="196"/>
  <c r="R101" i="196"/>
  <c r="Q101" i="196"/>
  <c r="P101" i="196"/>
  <c r="O101" i="196"/>
  <c r="N101" i="196"/>
  <c r="M101" i="196"/>
  <c r="L101" i="196"/>
  <c r="K101" i="196"/>
  <c r="J101" i="196"/>
  <c r="I101" i="196"/>
  <c r="H101" i="196"/>
  <c r="G101" i="196"/>
  <c r="F101" i="196"/>
  <c r="E101" i="196"/>
  <c r="AC100" i="196"/>
  <c r="AC99" i="196"/>
  <c r="V98" i="196"/>
  <c r="U98" i="196"/>
  <c r="T98" i="196"/>
  <c r="S98" i="196"/>
  <c r="R98" i="196"/>
  <c r="Q98" i="196"/>
  <c r="P98" i="196"/>
  <c r="O98" i="196"/>
  <c r="N98" i="196"/>
  <c r="M98" i="196"/>
  <c r="L98" i="196"/>
  <c r="K98" i="196"/>
  <c r="J98" i="196"/>
  <c r="I98" i="196"/>
  <c r="H98" i="196"/>
  <c r="G98" i="196"/>
  <c r="F98" i="196"/>
  <c r="E98" i="196"/>
  <c r="AC97" i="196"/>
  <c r="AC96" i="196"/>
  <c r="AC95" i="196"/>
  <c r="AC94" i="196"/>
  <c r="AA89" i="196"/>
  <c r="Z89" i="196"/>
  <c r="Y89" i="196"/>
  <c r="X89" i="196"/>
  <c r="W89" i="196"/>
  <c r="V89" i="196"/>
  <c r="U89" i="196"/>
  <c r="T89" i="196"/>
  <c r="S89" i="196"/>
  <c r="R89" i="196"/>
  <c r="Q89" i="196"/>
  <c r="P89" i="196"/>
  <c r="O89" i="196"/>
  <c r="N89" i="196"/>
  <c r="M89" i="196"/>
  <c r="L89" i="196"/>
  <c r="K89" i="196"/>
  <c r="J89" i="196"/>
  <c r="I89" i="196"/>
  <c r="H89" i="196"/>
  <c r="G89" i="196"/>
  <c r="F89" i="196"/>
  <c r="E89" i="196"/>
  <c r="AA88" i="196"/>
  <c r="Z88" i="196"/>
  <c r="Y88" i="196"/>
  <c r="X88" i="196"/>
  <c r="W88" i="196"/>
  <c r="V88" i="196"/>
  <c r="U88" i="196"/>
  <c r="T88" i="196"/>
  <c r="S88" i="196"/>
  <c r="R88" i="196"/>
  <c r="Q88" i="196"/>
  <c r="P88" i="196"/>
  <c r="O88" i="196"/>
  <c r="N88" i="196"/>
  <c r="M88" i="196"/>
  <c r="L88" i="196"/>
  <c r="K88" i="196"/>
  <c r="J88" i="196"/>
  <c r="I88" i="196"/>
  <c r="H88" i="196"/>
  <c r="G88" i="196"/>
  <c r="F88" i="196"/>
  <c r="E88" i="196"/>
  <c r="AC83" i="196"/>
  <c r="L82" i="196"/>
  <c r="L84" i="196" s="1"/>
  <c r="L86" i="196" s="1"/>
  <c r="L87" i="196" s="1"/>
  <c r="K82" i="196"/>
  <c r="K84" i="196" s="1"/>
  <c r="K86" i="196" s="1"/>
  <c r="K87" i="196" s="1"/>
  <c r="Y81" i="196"/>
  <c r="Y82" i="196" s="1"/>
  <c r="Y84" i="196" s="1"/>
  <c r="Y86" i="196" s="1"/>
  <c r="Y87" i="196" s="1"/>
  <c r="X81" i="196"/>
  <c r="X82" i="196" s="1"/>
  <c r="X84" i="196" s="1"/>
  <c r="X86" i="196" s="1"/>
  <c r="X87" i="196" s="1"/>
  <c r="S81" i="196"/>
  <c r="S82" i="196" s="1"/>
  <c r="S84" i="196" s="1"/>
  <c r="S86" i="196" s="1"/>
  <c r="S87" i="196" s="1"/>
  <c r="R81" i="196"/>
  <c r="R82" i="196" s="1"/>
  <c r="R84" i="196" s="1"/>
  <c r="R86" i="196" s="1"/>
  <c r="R87" i="196" s="1"/>
  <c r="M81" i="196"/>
  <c r="M82" i="196" s="1"/>
  <c r="M84" i="196" s="1"/>
  <c r="M86" i="196" s="1"/>
  <c r="M87" i="196" s="1"/>
  <c r="L81" i="196"/>
  <c r="G81" i="196"/>
  <c r="G82" i="196" s="1"/>
  <c r="G84" i="196" s="1"/>
  <c r="G86" i="196" s="1"/>
  <c r="G87" i="196" s="1"/>
  <c r="F81" i="196"/>
  <c r="F82" i="196" s="1"/>
  <c r="F84" i="196" s="1"/>
  <c r="F86" i="196" s="1"/>
  <c r="F87" i="196" s="1"/>
  <c r="AA80" i="196"/>
  <c r="Z80" i="196"/>
  <c r="Y80" i="196"/>
  <c r="X80" i="196"/>
  <c r="W80" i="196"/>
  <c r="V80" i="196"/>
  <c r="U80" i="196"/>
  <c r="T80" i="196"/>
  <c r="S80" i="196"/>
  <c r="R80" i="196"/>
  <c r="Q80" i="196"/>
  <c r="P80" i="196"/>
  <c r="O80" i="196"/>
  <c r="N80" i="196"/>
  <c r="M80" i="196"/>
  <c r="L80" i="196"/>
  <c r="K80" i="196"/>
  <c r="J80" i="196"/>
  <c r="I80" i="196"/>
  <c r="H80" i="196"/>
  <c r="G80" i="196"/>
  <c r="F80" i="196"/>
  <c r="E80" i="196"/>
  <c r="AC80" i="196" s="1"/>
  <c r="AA79" i="196"/>
  <c r="AA81" i="196" s="1"/>
  <c r="AA82" i="196" s="1"/>
  <c r="AA84" i="196" s="1"/>
  <c r="AA86" i="196" s="1"/>
  <c r="AA87" i="196" s="1"/>
  <c r="Z79" i="196"/>
  <c r="Z81" i="196" s="1"/>
  <c r="Z82" i="196" s="1"/>
  <c r="Z84" i="196" s="1"/>
  <c r="Z86" i="196" s="1"/>
  <c r="Z87" i="196" s="1"/>
  <c r="Y79" i="196"/>
  <c r="X79" i="196"/>
  <c r="W79" i="196"/>
  <c r="W81" i="196" s="1"/>
  <c r="W82" i="196" s="1"/>
  <c r="W84" i="196" s="1"/>
  <c r="W86" i="196" s="1"/>
  <c r="W87" i="196" s="1"/>
  <c r="V79" i="196"/>
  <c r="V81" i="196" s="1"/>
  <c r="V82" i="196" s="1"/>
  <c r="V84" i="196" s="1"/>
  <c r="V86" i="196" s="1"/>
  <c r="V87" i="196" s="1"/>
  <c r="U79" i="196"/>
  <c r="U81" i="196" s="1"/>
  <c r="U82" i="196" s="1"/>
  <c r="U84" i="196" s="1"/>
  <c r="U86" i="196" s="1"/>
  <c r="U87" i="196" s="1"/>
  <c r="T79" i="196"/>
  <c r="T81" i="196" s="1"/>
  <c r="T82" i="196" s="1"/>
  <c r="T84" i="196" s="1"/>
  <c r="T86" i="196" s="1"/>
  <c r="T87" i="196" s="1"/>
  <c r="S79" i="196"/>
  <c r="R79" i="196"/>
  <c r="Q79" i="196"/>
  <c r="Q81" i="196" s="1"/>
  <c r="Q82" i="196" s="1"/>
  <c r="Q84" i="196" s="1"/>
  <c r="Q86" i="196" s="1"/>
  <c r="Q87" i="196" s="1"/>
  <c r="P79" i="196"/>
  <c r="P81" i="196" s="1"/>
  <c r="P82" i="196" s="1"/>
  <c r="P84" i="196" s="1"/>
  <c r="P86" i="196" s="1"/>
  <c r="P87" i="196" s="1"/>
  <c r="O79" i="196"/>
  <c r="O81" i="196" s="1"/>
  <c r="O82" i="196" s="1"/>
  <c r="O84" i="196" s="1"/>
  <c r="O86" i="196" s="1"/>
  <c r="O87" i="196" s="1"/>
  <c r="N79" i="196"/>
  <c r="N81" i="196" s="1"/>
  <c r="N82" i="196" s="1"/>
  <c r="N84" i="196" s="1"/>
  <c r="N86" i="196" s="1"/>
  <c r="N87" i="196" s="1"/>
  <c r="M79" i="196"/>
  <c r="L79" i="196"/>
  <c r="K79" i="196"/>
  <c r="K81" i="196" s="1"/>
  <c r="J79" i="196"/>
  <c r="J81" i="196" s="1"/>
  <c r="J82" i="196" s="1"/>
  <c r="J84" i="196" s="1"/>
  <c r="J86" i="196" s="1"/>
  <c r="J87" i="196" s="1"/>
  <c r="I79" i="196"/>
  <c r="I81" i="196" s="1"/>
  <c r="I82" i="196" s="1"/>
  <c r="I84" i="196" s="1"/>
  <c r="I86" i="196" s="1"/>
  <c r="I87" i="196" s="1"/>
  <c r="H79" i="196"/>
  <c r="H81" i="196" s="1"/>
  <c r="H82" i="196" s="1"/>
  <c r="H84" i="196" s="1"/>
  <c r="H86" i="196" s="1"/>
  <c r="H87" i="196" s="1"/>
  <c r="G79" i="196"/>
  <c r="F79" i="196"/>
  <c r="E79" i="196"/>
  <c r="E81" i="196" s="1"/>
  <c r="AC78" i="196"/>
  <c r="AC77" i="196"/>
  <c r="AC76" i="196"/>
  <c r="AC75" i="196"/>
  <c r="AC74" i="196"/>
  <c r="AC73" i="196"/>
  <c r="AA72" i="196"/>
  <c r="Z72" i="196"/>
  <c r="Y72" i="196"/>
  <c r="X72" i="196"/>
  <c r="W72" i="196"/>
  <c r="V72" i="196"/>
  <c r="U72" i="196"/>
  <c r="T72" i="196"/>
  <c r="S72" i="196"/>
  <c r="R72" i="196"/>
  <c r="Q72" i="196"/>
  <c r="P72" i="196"/>
  <c r="O72" i="196"/>
  <c r="N72" i="196"/>
  <c r="M72" i="196"/>
  <c r="L72" i="196"/>
  <c r="K72" i="196"/>
  <c r="J72" i="196"/>
  <c r="I72" i="196"/>
  <c r="H72" i="196"/>
  <c r="G72" i="196"/>
  <c r="F72" i="196"/>
  <c r="E72" i="196"/>
  <c r="AC71" i="196"/>
  <c r="AC70" i="196"/>
  <c r="AA69" i="196"/>
  <c r="Z69" i="196"/>
  <c r="Y69" i="196"/>
  <c r="X69" i="196"/>
  <c r="W69" i="196"/>
  <c r="V69" i="196"/>
  <c r="U69" i="196"/>
  <c r="T69" i="196"/>
  <c r="S69" i="196"/>
  <c r="R69" i="196"/>
  <c r="Q69" i="196"/>
  <c r="P69" i="196"/>
  <c r="O69" i="196"/>
  <c r="N69" i="196"/>
  <c r="M69" i="196"/>
  <c r="L69" i="196"/>
  <c r="K69" i="196"/>
  <c r="J69" i="196"/>
  <c r="I69" i="196"/>
  <c r="H69" i="196"/>
  <c r="G69" i="196"/>
  <c r="F69" i="196"/>
  <c r="E69" i="196"/>
  <c r="AC68" i="196"/>
  <c r="AC67" i="196"/>
  <c r="AC66" i="196"/>
  <c r="AC65" i="196"/>
  <c r="AB60" i="196"/>
  <c r="AA60" i="196"/>
  <c r="Z60" i="196"/>
  <c r="Y60" i="196"/>
  <c r="X60" i="196"/>
  <c r="W60" i="196"/>
  <c r="V60" i="196"/>
  <c r="U60" i="196"/>
  <c r="T60" i="196"/>
  <c r="S60" i="196"/>
  <c r="R60" i="196"/>
  <c r="Q60" i="196"/>
  <c r="P60" i="196"/>
  <c r="O60" i="196"/>
  <c r="N60" i="196"/>
  <c r="M60" i="196"/>
  <c r="AB59" i="196"/>
  <c r="AA59" i="196"/>
  <c r="Z59" i="196"/>
  <c r="Y59" i="196"/>
  <c r="X59" i="196"/>
  <c r="W59" i="196"/>
  <c r="V59" i="196"/>
  <c r="U59" i="196"/>
  <c r="T59" i="196"/>
  <c r="S59" i="196"/>
  <c r="R59" i="196"/>
  <c r="Q59" i="196"/>
  <c r="P59" i="196"/>
  <c r="O59" i="196"/>
  <c r="N59" i="196"/>
  <c r="M59" i="196"/>
  <c r="AC54" i="196"/>
  <c r="Z53" i="196"/>
  <c r="Z55" i="196" s="1"/>
  <c r="Z57" i="196" s="1"/>
  <c r="Z58" i="196" s="1"/>
  <c r="T53" i="196"/>
  <c r="T55" i="196" s="1"/>
  <c r="T57" i="196" s="1"/>
  <c r="T58" i="196" s="1"/>
  <c r="N53" i="196"/>
  <c r="N55" i="196" s="1"/>
  <c r="N57" i="196" s="1"/>
  <c r="N58" i="196" s="1"/>
  <c r="AA52" i="196"/>
  <c r="AA53" i="196" s="1"/>
  <c r="AA55" i="196" s="1"/>
  <c r="AA57" i="196" s="1"/>
  <c r="AA58" i="196" s="1"/>
  <c r="Z52" i="196"/>
  <c r="U52" i="196"/>
  <c r="U53" i="196" s="1"/>
  <c r="U55" i="196" s="1"/>
  <c r="U57" i="196" s="1"/>
  <c r="U58" i="196" s="1"/>
  <c r="T52" i="196"/>
  <c r="O52" i="196"/>
  <c r="O53" i="196" s="1"/>
  <c r="O55" i="196" s="1"/>
  <c r="O57" i="196" s="1"/>
  <c r="O58" i="196" s="1"/>
  <c r="N52" i="196"/>
  <c r="AB51" i="196"/>
  <c r="AA51" i="196"/>
  <c r="Z51" i="196"/>
  <c r="Y51" i="196"/>
  <c r="X51" i="196"/>
  <c r="W51" i="196"/>
  <c r="V51" i="196"/>
  <c r="U51" i="196"/>
  <c r="T51" i="196"/>
  <c r="S51" i="196"/>
  <c r="R51" i="196"/>
  <c r="Q51" i="196"/>
  <c r="P51" i="196"/>
  <c r="O51" i="196"/>
  <c r="N51" i="196"/>
  <c r="M51" i="196"/>
  <c r="AC51" i="196"/>
  <c r="AB50" i="196"/>
  <c r="AB52" i="196" s="1"/>
  <c r="AB53" i="196" s="1"/>
  <c r="AB55" i="196" s="1"/>
  <c r="AB57" i="196" s="1"/>
  <c r="AB58" i="196" s="1"/>
  <c r="AA50" i="196"/>
  <c r="Z50" i="196"/>
  <c r="Y50" i="196"/>
  <c r="Y52" i="196" s="1"/>
  <c r="Y53" i="196" s="1"/>
  <c r="Y55" i="196" s="1"/>
  <c r="Y57" i="196" s="1"/>
  <c r="Y58" i="196" s="1"/>
  <c r="X50" i="196"/>
  <c r="X52" i="196" s="1"/>
  <c r="X53" i="196" s="1"/>
  <c r="X55" i="196" s="1"/>
  <c r="X57" i="196" s="1"/>
  <c r="X58" i="196" s="1"/>
  <c r="W50" i="196"/>
  <c r="W52" i="196" s="1"/>
  <c r="W53" i="196" s="1"/>
  <c r="W55" i="196" s="1"/>
  <c r="W57" i="196" s="1"/>
  <c r="W58" i="196" s="1"/>
  <c r="V50" i="196"/>
  <c r="V52" i="196" s="1"/>
  <c r="V53" i="196" s="1"/>
  <c r="V55" i="196" s="1"/>
  <c r="V57" i="196" s="1"/>
  <c r="V58" i="196" s="1"/>
  <c r="U50" i="196"/>
  <c r="T50" i="196"/>
  <c r="S50" i="196"/>
  <c r="S52" i="196" s="1"/>
  <c r="S53" i="196" s="1"/>
  <c r="S55" i="196" s="1"/>
  <c r="S57" i="196" s="1"/>
  <c r="S58" i="196" s="1"/>
  <c r="R50" i="196"/>
  <c r="R52" i="196" s="1"/>
  <c r="R53" i="196" s="1"/>
  <c r="R55" i="196" s="1"/>
  <c r="R57" i="196" s="1"/>
  <c r="R58" i="196" s="1"/>
  <c r="Q50" i="196"/>
  <c r="Q52" i="196" s="1"/>
  <c r="Q53" i="196" s="1"/>
  <c r="Q55" i="196" s="1"/>
  <c r="Q57" i="196" s="1"/>
  <c r="Q58" i="196" s="1"/>
  <c r="P50" i="196"/>
  <c r="P52" i="196" s="1"/>
  <c r="P53" i="196" s="1"/>
  <c r="P55" i="196" s="1"/>
  <c r="P57" i="196" s="1"/>
  <c r="P58" i="196" s="1"/>
  <c r="O50" i="196"/>
  <c r="N50" i="196"/>
  <c r="M50" i="196"/>
  <c r="M52" i="196" s="1"/>
  <c r="M53" i="196" s="1"/>
  <c r="M55" i="196" s="1"/>
  <c r="M57" i="196" s="1"/>
  <c r="M58" i="196" s="1"/>
  <c r="AC49" i="196"/>
  <c r="AC48" i="196"/>
  <c r="AC47" i="196"/>
  <c r="AC46" i="196"/>
  <c r="AC45" i="196"/>
  <c r="AC44" i="196"/>
  <c r="AB43" i="196"/>
  <c r="AA43" i="196"/>
  <c r="Z43" i="196"/>
  <c r="Y43" i="196"/>
  <c r="X43" i="196"/>
  <c r="W43" i="196"/>
  <c r="V43" i="196"/>
  <c r="U43" i="196"/>
  <c r="T43" i="196"/>
  <c r="S43" i="196"/>
  <c r="R43" i="196"/>
  <c r="Q43" i="196"/>
  <c r="P43" i="196"/>
  <c r="O43" i="196"/>
  <c r="N43" i="196"/>
  <c r="M43" i="196"/>
  <c r="AC42" i="196"/>
  <c r="AC41" i="196"/>
  <c r="AB40" i="196"/>
  <c r="AA40" i="196"/>
  <c r="Z40" i="196"/>
  <c r="Y40" i="196"/>
  <c r="X40" i="196"/>
  <c r="W40" i="196"/>
  <c r="V40" i="196"/>
  <c r="U40" i="196"/>
  <c r="T40" i="196"/>
  <c r="S40" i="196"/>
  <c r="R40" i="196"/>
  <c r="Q40" i="196"/>
  <c r="P40" i="196"/>
  <c r="O40" i="196"/>
  <c r="N40" i="196"/>
  <c r="M40" i="196"/>
  <c r="AC39" i="196"/>
  <c r="AC38" i="196"/>
  <c r="AC37" i="196"/>
  <c r="AC36" i="196"/>
  <c r="AC30" i="196"/>
  <c r="AC25" i="196"/>
  <c r="AC23" i="196"/>
  <c r="AC22" i="196"/>
  <c r="AC21" i="196"/>
  <c r="AC20" i="196"/>
  <c r="AC19" i="196"/>
  <c r="AC18" i="196"/>
  <c r="AC17" i="196"/>
  <c r="AC16" i="196"/>
  <c r="AC15" i="196"/>
  <c r="AC13" i="196"/>
  <c r="AC12" i="196"/>
  <c r="AC11" i="196"/>
  <c r="AC10" i="196"/>
  <c r="AC9" i="196"/>
  <c r="AC8" i="196"/>
  <c r="AC7" i="196"/>
  <c r="AC176" i="195"/>
  <c r="AC175" i="195"/>
  <c r="AC170" i="195"/>
  <c r="AC165" i="195"/>
  <c r="AC164" i="195"/>
  <c r="AC163" i="195"/>
  <c r="AC162" i="195"/>
  <c r="AC161" i="195"/>
  <c r="AC160" i="195"/>
  <c r="AC159" i="195"/>
  <c r="AC158" i="195"/>
  <c r="AC157" i="195"/>
  <c r="AC156" i="195"/>
  <c r="AC155" i="195"/>
  <c r="AC154" i="195"/>
  <c r="AC153" i="195"/>
  <c r="AC152" i="195"/>
  <c r="AB147" i="195"/>
  <c r="AA147" i="195"/>
  <c r="Z147" i="195"/>
  <c r="Y147" i="195"/>
  <c r="X147" i="195"/>
  <c r="W147" i="195"/>
  <c r="V147" i="195"/>
  <c r="U147" i="195"/>
  <c r="T147" i="195"/>
  <c r="S147" i="195"/>
  <c r="R147" i="195"/>
  <c r="Q147" i="195"/>
  <c r="P147" i="195"/>
  <c r="O147" i="195"/>
  <c r="N147" i="195"/>
  <c r="M147" i="195"/>
  <c r="L147" i="195"/>
  <c r="K147" i="195"/>
  <c r="J147" i="195"/>
  <c r="I147" i="195"/>
  <c r="H147" i="195"/>
  <c r="G147" i="195"/>
  <c r="F147" i="195"/>
  <c r="E147" i="195"/>
  <c r="AC147" i="195" s="1"/>
  <c r="AB146" i="195"/>
  <c r="AA146" i="195"/>
  <c r="Z146" i="195"/>
  <c r="Y146" i="195"/>
  <c r="X146" i="195"/>
  <c r="W146" i="195"/>
  <c r="V146" i="195"/>
  <c r="U146" i="195"/>
  <c r="T146" i="195"/>
  <c r="S146" i="195"/>
  <c r="R146" i="195"/>
  <c r="Q146" i="195"/>
  <c r="P146" i="195"/>
  <c r="O146" i="195"/>
  <c r="N146" i="195"/>
  <c r="M146" i="195"/>
  <c r="L146" i="195"/>
  <c r="K146" i="195"/>
  <c r="J146" i="195"/>
  <c r="I146" i="195"/>
  <c r="H146" i="195"/>
  <c r="G146" i="195"/>
  <c r="F146" i="195"/>
  <c r="E146" i="195"/>
  <c r="AC146" i="195" s="1"/>
  <c r="Z144" i="195"/>
  <c r="Z145" i="195" s="1"/>
  <c r="T144" i="195"/>
  <c r="T145" i="195" s="1"/>
  <c r="W142" i="195"/>
  <c r="W144" i="195" s="1"/>
  <c r="W145" i="195" s="1"/>
  <c r="AC141" i="195"/>
  <c r="S140" i="195"/>
  <c r="S142" i="195" s="1"/>
  <c r="S144" i="195" s="1"/>
  <c r="S145" i="195" s="1"/>
  <c r="M140" i="195"/>
  <c r="M142" i="195" s="1"/>
  <c r="M144" i="195" s="1"/>
  <c r="M145" i="195" s="1"/>
  <c r="Z139" i="195"/>
  <c r="Z140" i="195" s="1"/>
  <c r="Z142" i="195" s="1"/>
  <c r="W139" i="195"/>
  <c r="W140" i="195" s="1"/>
  <c r="T139" i="195"/>
  <c r="T140" i="195" s="1"/>
  <c r="T142" i="195" s="1"/>
  <c r="Q139" i="195"/>
  <c r="Q140" i="195" s="1"/>
  <c r="Q142" i="195" s="1"/>
  <c r="Q144" i="195" s="1"/>
  <c r="Q145" i="195" s="1"/>
  <c r="N139" i="195"/>
  <c r="N140" i="195" s="1"/>
  <c r="N142" i="195" s="1"/>
  <c r="N144" i="195" s="1"/>
  <c r="N145" i="195" s="1"/>
  <c r="K139" i="195"/>
  <c r="K140" i="195" s="1"/>
  <c r="K142" i="195" s="1"/>
  <c r="K144" i="195" s="1"/>
  <c r="K145" i="195" s="1"/>
  <c r="H139" i="195"/>
  <c r="H140" i="195" s="1"/>
  <c r="H142" i="195" s="1"/>
  <c r="H144" i="195" s="1"/>
  <c r="H145" i="195" s="1"/>
  <c r="E139" i="195"/>
  <c r="E140" i="195" s="1"/>
  <c r="AB138" i="195"/>
  <c r="AA138" i="195"/>
  <c r="Z138" i="195"/>
  <c r="Y138" i="195"/>
  <c r="X138" i="195"/>
  <c r="W138" i="195"/>
  <c r="V138" i="195"/>
  <c r="U138" i="195"/>
  <c r="T138" i="195"/>
  <c r="S138" i="195"/>
  <c r="R138" i="195"/>
  <c r="Q138" i="195"/>
  <c r="P138" i="195"/>
  <c r="O138" i="195"/>
  <c r="N138" i="195"/>
  <c r="M138" i="195"/>
  <c r="L138" i="195"/>
  <c r="K138" i="195"/>
  <c r="J138" i="195"/>
  <c r="I138" i="195"/>
  <c r="H138" i="195"/>
  <c r="G138" i="195"/>
  <c r="F138" i="195"/>
  <c r="E138" i="195"/>
  <c r="AB137" i="195"/>
  <c r="AB139" i="195" s="1"/>
  <c r="AB140" i="195" s="1"/>
  <c r="AB142" i="195" s="1"/>
  <c r="AB144" i="195" s="1"/>
  <c r="AB145" i="195" s="1"/>
  <c r="AA137" i="195"/>
  <c r="AA139" i="195" s="1"/>
  <c r="AA140" i="195" s="1"/>
  <c r="AA142" i="195" s="1"/>
  <c r="AA144" i="195" s="1"/>
  <c r="AA145" i="195" s="1"/>
  <c r="Z137" i="195"/>
  <c r="Y137" i="195"/>
  <c r="Y139" i="195" s="1"/>
  <c r="Y140" i="195" s="1"/>
  <c r="Y142" i="195" s="1"/>
  <c r="Y144" i="195" s="1"/>
  <c r="Y145" i="195" s="1"/>
  <c r="X137" i="195"/>
  <c r="X139" i="195" s="1"/>
  <c r="X140" i="195" s="1"/>
  <c r="X142" i="195" s="1"/>
  <c r="X144" i="195" s="1"/>
  <c r="X145" i="195" s="1"/>
  <c r="W137" i="195"/>
  <c r="V137" i="195"/>
  <c r="V139" i="195" s="1"/>
  <c r="V140" i="195" s="1"/>
  <c r="V142" i="195" s="1"/>
  <c r="V144" i="195" s="1"/>
  <c r="V145" i="195" s="1"/>
  <c r="U137" i="195"/>
  <c r="U139" i="195" s="1"/>
  <c r="U140" i="195" s="1"/>
  <c r="U142" i="195" s="1"/>
  <c r="U144" i="195" s="1"/>
  <c r="U145" i="195" s="1"/>
  <c r="T137" i="195"/>
  <c r="S137" i="195"/>
  <c r="S139" i="195" s="1"/>
  <c r="R137" i="195"/>
  <c r="R139" i="195" s="1"/>
  <c r="R140" i="195" s="1"/>
  <c r="R142" i="195" s="1"/>
  <c r="R144" i="195" s="1"/>
  <c r="R145" i="195" s="1"/>
  <c r="Q137" i="195"/>
  <c r="P137" i="195"/>
  <c r="P139" i="195" s="1"/>
  <c r="P140" i="195" s="1"/>
  <c r="P142" i="195" s="1"/>
  <c r="P144" i="195" s="1"/>
  <c r="P145" i="195" s="1"/>
  <c r="O137" i="195"/>
  <c r="O139" i="195" s="1"/>
  <c r="O140" i="195" s="1"/>
  <c r="O142" i="195" s="1"/>
  <c r="O144" i="195" s="1"/>
  <c r="O145" i="195" s="1"/>
  <c r="N137" i="195"/>
  <c r="M137" i="195"/>
  <c r="M139" i="195" s="1"/>
  <c r="L137" i="195"/>
  <c r="L139" i="195" s="1"/>
  <c r="L140" i="195" s="1"/>
  <c r="L142" i="195" s="1"/>
  <c r="L144" i="195" s="1"/>
  <c r="L145" i="195" s="1"/>
  <c r="K137" i="195"/>
  <c r="J137" i="195"/>
  <c r="J139" i="195" s="1"/>
  <c r="J140" i="195" s="1"/>
  <c r="J142" i="195" s="1"/>
  <c r="J144" i="195" s="1"/>
  <c r="J145" i="195" s="1"/>
  <c r="I137" i="195"/>
  <c r="I139" i="195" s="1"/>
  <c r="I140" i="195" s="1"/>
  <c r="I142" i="195" s="1"/>
  <c r="I144" i="195" s="1"/>
  <c r="I145" i="195" s="1"/>
  <c r="H137" i="195"/>
  <c r="G137" i="195"/>
  <c r="G139" i="195" s="1"/>
  <c r="G140" i="195" s="1"/>
  <c r="G142" i="195" s="1"/>
  <c r="G144" i="195" s="1"/>
  <c r="G145" i="195" s="1"/>
  <c r="F137" i="195"/>
  <c r="F139" i="195" s="1"/>
  <c r="F140" i="195" s="1"/>
  <c r="F142" i="195" s="1"/>
  <c r="F144" i="195" s="1"/>
  <c r="F145" i="195" s="1"/>
  <c r="E137" i="195"/>
  <c r="AC137" i="195" s="1"/>
  <c r="AC136" i="195"/>
  <c r="AC135" i="195"/>
  <c r="AC134" i="195"/>
  <c r="AC133" i="195"/>
  <c r="AC132" i="195"/>
  <c r="AC131" i="195"/>
  <c r="AB130" i="195"/>
  <c r="AA130" i="195"/>
  <c r="Z130" i="195"/>
  <c r="Y130" i="195"/>
  <c r="X130" i="195"/>
  <c r="W130" i="195"/>
  <c r="V130" i="195"/>
  <c r="U130" i="195"/>
  <c r="T130" i="195"/>
  <c r="S130" i="195"/>
  <c r="R130" i="195"/>
  <c r="Q130" i="195"/>
  <c r="P130" i="195"/>
  <c r="O130" i="195"/>
  <c r="N130" i="195"/>
  <c r="M130" i="195"/>
  <c r="L130" i="195"/>
  <c r="K130" i="195"/>
  <c r="J130" i="195"/>
  <c r="I130" i="195"/>
  <c r="H130" i="195"/>
  <c r="G130" i="195"/>
  <c r="F130" i="195"/>
  <c r="E130" i="195"/>
  <c r="AC130" i="195" s="1"/>
  <c r="AC129" i="195"/>
  <c r="AC128" i="195"/>
  <c r="AB127" i="195"/>
  <c r="AA127" i="195"/>
  <c r="Z127" i="195"/>
  <c r="Y127" i="195"/>
  <c r="X127" i="195"/>
  <c r="W127" i="195"/>
  <c r="V127" i="195"/>
  <c r="U127" i="195"/>
  <c r="T127" i="195"/>
  <c r="S127" i="195"/>
  <c r="R127" i="195"/>
  <c r="Q127" i="195"/>
  <c r="P127" i="195"/>
  <c r="O127" i="195"/>
  <c r="N127" i="195"/>
  <c r="M127" i="195"/>
  <c r="L127" i="195"/>
  <c r="K127" i="195"/>
  <c r="J127" i="195"/>
  <c r="I127" i="195"/>
  <c r="H127" i="195"/>
  <c r="G127" i="195"/>
  <c r="F127" i="195"/>
  <c r="E127" i="195"/>
  <c r="AC127" i="195" s="1"/>
  <c r="AC126" i="195"/>
  <c r="AC125" i="195"/>
  <c r="AC124" i="195"/>
  <c r="AC123" i="195"/>
  <c r="AB118" i="195"/>
  <c r="AC118" i="195"/>
  <c r="AB117" i="195"/>
  <c r="AC112" i="195"/>
  <c r="AB110" i="195"/>
  <c r="AB111" i="195" s="1"/>
  <c r="AB115" i="195" s="1"/>
  <c r="AB116" i="195" s="1"/>
  <c r="AB109" i="195"/>
  <c r="AC109" i="195"/>
  <c r="AB108" i="195"/>
  <c r="AC107" i="195"/>
  <c r="AC106" i="195"/>
  <c r="AC105" i="195"/>
  <c r="AC104" i="195"/>
  <c r="AB101" i="195"/>
  <c r="AB98" i="195"/>
  <c r="AC95" i="195"/>
  <c r="AC94" i="195"/>
  <c r="AB89" i="195"/>
  <c r="AA89" i="195"/>
  <c r="Z89" i="195"/>
  <c r="Y89" i="195"/>
  <c r="X89" i="195"/>
  <c r="W89" i="195"/>
  <c r="V89" i="195"/>
  <c r="U89" i="195"/>
  <c r="T89" i="195"/>
  <c r="S89" i="195"/>
  <c r="R89" i="195"/>
  <c r="Q89" i="195"/>
  <c r="P89" i="195"/>
  <c r="O89" i="195"/>
  <c r="N89" i="195"/>
  <c r="M89" i="195"/>
  <c r="L89" i="195"/>
  <c r="K89" i="195"/>
  <c r="J89" i="195"/>
  <c r="I89" i="195"/>
  <c r="H89" i="195"/>
  <c r="G89" i="195"/>
  <c r="F89" i="195"/>
  <c r="E89" i="195"/>
  <c r="AB88" i="195"/>
  <c r="AA88" i="195"/>
  <c r="Z88" i="195"/>
  <c r="Y88" i="195"/>
  <c r="X88" i="195"/>
  <c r="W88" i="195"/>
  <c r="V88" i="195"/>
  <c r="U88" i="195"/>
  <c r="T88" i="195"/>
  <c r="S88" i="195"/>
  <c r="R88" i="195"/>
  <c r="Q88" i="195"/>
  <c r="P88" i="195"/>
  <c r="O88" i="195"/>
  <c r="N88" i="195"/>
  <c r="M88" i="195"/>
  <c r="L88" i="195"/>
  <c r="K88" i="195"/>
  <c r="J88" i="195"/>
  <c r="I88" i="195"/>
  <c r="H88" i="195"/>
  <c r="G88" i="195"/>
  <c r="F88" i="195"/>
  <c r="E88" i="195"/>
  <c r="AC88" i="195" s="1"/>
  <c r="AC83" i="195"/>
  <c r="Z82" i="195"/>
  <c r="Z84" i="195" s="1"/>
  <c r="Z86" i="195" s="1"/>
  <c r="Z87" i="195" s="1"/>
  <c r="W82" i="195"/>
  <c r="W84" i="195" s="1"/>
  <c r="W86" i="195" s="1"/>
  <c r="W87" i="195" s="1"/>
  <c r="Q82" i="195"/>
  <c r="Q84" i="195" s="1"/>
  <c r="Q86" i="195" s="1"/>
  <c r="Q87" i="195" s="1"/>
  <c r="K82" i="195"/>
  <c r="K84" i="195" s="1"/>
  <c r="K86" i="195" s="1"/>
  <c r="K87" i="195" s="1"/>
  <c r="H82" i="195"/>
  <c r="H84" i="195" s="1"/>
  <c r="H86" i="195" s="1"/>
  <c r="H87" i="195" s="1"/>
  <c r="E82" i="195"/>
  <c r="E84" i="195" s="1"/>
  <c r="AA81" i="195"/>
  <c r="AA82" i="195" s="1"/>
  <c r="AA84" i="195" s="1"/>
  <c r="AA86" i="195" s="1"/>
  <c r="AA87" i="195" s="1"/>
  <c r="X81" i="195"/>
  <c r="X82" i="195" s="1"/>
  <c r="X84" i="195" s="1"/>
  <c r="X86" i="195" s="1"/>
  <c r="X87" i="195" s="1"/>
  <c r="U81" i="195"/>
  <c r="U82" i="195" s="1"/>
  <c r="U84" i="195" s="1"/>
  <c r="U86" i="195" s="1"/>
  <c r="U87" i="195" s="1"/>
  <c r="R81" i="195"/>
  <c r="R82" i="195" s="1"/>
  <c r="R84" i="195" s="1"/>
  <c r="R86" i="195" s="1"/>
  <c r="R87" i="195" s="1"/>
  <c r="O81" i="195"/>
  <c r="O82" i="195" s="1"/>
  <c r="O84" i="195" s="1"/>
  <c r="O86" i="195" s="1"/>
  <c r="O87" i="195" s="1"/>
  <c r="L81" i="195"/>
  <c r="L82" i="195" s="1"/>
  <c r="L84" i="195" s="1"/>
  <c r="L86" i="195" s="1"/>
  <c r="L87" i="195" s="1"/>
  <c r="I81" i="195"/>
  <c r="I82" i="195" s="1"/>
  <c r="I84" i="195" s="1"/>
  <c r="I86" i="195" s="1"/>
  <c r="I87" i="195" s="1"/>
  <c r="F81" i="195"/>
  <c r="F82" i="195" s="1"/>
  <c r="F84" i="195" s="1"/>
  <c r="F86" i="195" s="1"/>
  <c r="F87" i="195" s="1"/>
  <c r="AB80" i="195"/>
  <c r="AA80" i="195"/>
  <c r="Z80" i="195"/>
  <c r="Y80" i="195"/>
  <c r="X80" i="195"/>
  <c r="W80" i="195"/>
  <c r="V80" i="195"/>
  <c r="U80" i="195"/>
  <c r="T80" i="195"/>
  <c r="S80" i="195"/>
  <c r="R80" i="195"/>
  <c r="Q80" i="195"/>
  <c r="P80" i="195"/>
  <c r="O80" i="195"/>
  <c r="N80" i="195"/>
  <c r="M80" i="195"/>
  <c r="L80" i="195"/>
  <c r="K80" i="195"/>
  <c r="J80" i="195"/>
  <c r="I80" i="195"/>
  <c r="H80" i="195"/>
  <c r="G80" i="195"/>
  <c r="F80" i="195"/>
  <c r="E80" i="195"/>
  <c r="AB79" i="195"/>
  <c r="AB81" i="195" s="1"/>
  <c r="AB82" i="195" s="1"/>
  <c r="AB84" i="195" s="1"/>
  <c r="AB86" i="195" s="1"/>
  <c r="AB87" i="195" s="1"/>
  <c r="AA79" i="195"/>
  <c r="Z79" i="195"/>
  <c r="Z81" i="195" s="1"/>
  <c r="Y79" i="195"/>
  <c r="Y81" i="195" s="1"/>
  <c r="Y82" i="195" s="1"/>
  <c r="Y84" i="195" s="1"/>
  <c r="Y86" i="195" s="1"/>
  <c r="Y87" i="195" s="1"/>
  <c r="X79" i="195"/>
  <c r="W79" i="195"/>
  <c r="W81" i="195" s="1"/>
  <c r="V79" i="195"/>
  <c r="V81" i="195" s="1"/>
  <c r="V82" i="195" s="1"/>
  <c r="V84" i="195" s="1"/>
  <c r="V86" i="195" s="1"/>
  <c r="V87" i="195" s="1"/>
  <c r="U79" i="195"/>
  <c r="T79" i="195"/>
  <c r="T81" i="195" s="1"/>
  <c r="T82" i="195" s="1"/>
  <c r="T84" i="195" s="1"/>
  <c r="T86" i="195" s="1"/>
  <c r="T87" i="195" s="1"/>
  <c r="S79" i="195"/>
  <c r="S81" i="195" s="1"/>
  <c r="S82" i="195" s="1"/>
  <c r="S84" i="195" s="1"/>
  <c r="S86" i="195" s="1"/>
  <c r="S87" i="195" s="1"/>
  <c r="R79" i="195"/>
  <c r="Q79" i="195"/>
  <c r="Q81" i="195" s="1"/>
  <c r="P79" i="195"/>
  <c r="P81" i="195" s="1"/>
  <c r="P82" i="195" s="1"/>
  <c r="P86" i="195" s="1"/>
  <c r="P87" i="195" s="1"/>
  <c r="O79" i="195"/>
  <c r="N79" i="195"/>
  <c r="N81" i="195" s="1"/>
  <c r="N82" i="195" s="1"/>
  <c r="N84" i="195" s="1"/>
  <c r="N86" i="195" s="1"/>
  <c r="N87" i="195" s="1"/>
  <c r="M79" i="195"/>
  <c r="M81" i="195" s="1"/>
  <c r="M82" i="195" s="1"/>
  <c r="M84" i="195" s="1"/>
  <c r="M86" i="195" s="1"/>
  <c r="M87" i="195" s="1"/>
  <c r="L79" i="195"/>
  <c r="K79" i="195"/>
  <c r="K81" i="195" s="1"/>
  <c r="J79" i="195"/>
  <c r="J81" i="195" s="1"/>
  <c r="J82" i="195" s="1"/>
  <c r="J84" i="195" s="1"/>
  <c r="J86" i="195" s="1"/>
  <c r="J87" i="195" s="1"/>
  <c r="I79" i="195"/>
  <c r="H79" i="195"/>
  <c r="H81" i="195" s="1"/>
  <c r="G79" i="195"/>
  <c r="G81" i="195" s="1"/>
  <c r="G82" i="195" s="1"/>
  <c r="G84" i="195" s="1"/>
  <c r="G86" i="195" s="1"/>
  <c r="G87" i="195" s="1"/>
  <c r="F79" i="195"/>
  <c r="E79" i="195"/>
  <c r="E81" i="195" s="1"/>
  <c r="AC78" i="195"/>
  <c r="AC77" i="195"/>
  <c r="AC76" i="195"/>
  <c r="AC75" i="195"/>
  <c r="AC74" i="195"/>
  <c r="AC73" i="195"/>
  <c r="AB72" i="195"/>
  <c r="AA72" i="195"/>
  <c r="Z72" i="195"/>
  <c r="Y72" i="195"/>
  <c r="X72" i="195"/>
  <c r="W72" i="195"/>
  <c r="V72" i="195"/>
  <c r="U72" i="195"/>
  <c r="T72" i="195"/>
  <c r="S72" i="195"/>
  <c r="R72" i="195"/>
  <c r="Q72" i="195"/>
  <c r="P72" i="195"/>
  <c r="O72" i="195"/>
  <c r="N72" i="195"/>
  <c r="M72" i="195"/>
  <c r="L72" i="195"/>
  <c r="K72" i="195"/>
  <c r="J72" i="195"/>
  <c r="I72" i="195"/>
  <c r="H72" i="195"/>
  <c r="G72" i="195"/>
  <c r="F72" i="195"/>
  <c r="E72" i="195"/>
  <c r="AC71" i="195"/>
  <c r="AC70" i="195"/>
  <c r="AB69" i="195"/>
  <c r="AA69" i="195"/>
  <c r="Z69" i="195"/>
  <c r="Y69" i="195"/>
  <c r="X69" i="195"/>
  <c r="W69" i="195"/>
  <c r="V69" i="195"/>
  <c r="U69" i="195"/>
  <c r="T69" i="195"/>
  <c r="S69" i="195"/>
  <c r="R69" i="195"/>
  <c r="Q69" i="195"/>
  <c r="P69" i="195"/>
  <c r="O69" i="195"/>
  <c r="N69" i="195"/>
  <c r="M69" i="195"/>
  <c r="L69" i="195"/>
  <c r="K69" i="195"/>
  <c r="J69" i="195"/>
  <c r="I69" i="195"/>
  <c r="H69" i="195"/>
  <c r="G69" i="195"/>
  <c r="F69" i="195"/>
  <c r="E69" i="195"/>
  <c r="AC68" i="195"/>
  <c r="AC67" i="195"/>
  <c r="AC66" i="195"/>
  <c r="AC65" i="195"/>
  <c r="AB60" i="195"/>
  <c r="AA60" i="195"/>
  <c r="Z60" i="195"/>
  <c r="Y60" i="195"/>
  <c r="X60" i="195"/>
  <c r="W60" i="195"/>
  <c r="V60" i="195"/>
  <c r="U60" i="195"/>
  <c r="T60" i="195"/>
  <c r="S60" i="195"/>
  <c r="R60" i="195"/>
  <c r="Q60" i="195"/>
  <c r="P60" i="195"/>
  <c r="O60" i="195"/>
  <c r="N60" i="195"/>
  <c r="M60" i="195"/>
  <c r="L60" i="195"/>
  <c r="K60" i="195"/>
  <c r="J60" i="195"/>
  <c r="I60" i="195"/>
  <c r="H60" i="195"/>
  <c r="G60" i="195"/>
  <c r="F60" i="195"/>
  <c r="E60" i="195"/>
  <c r="AC60" i="195" s="1"/>
  <c r="AB59" i="195"/>
  <c r="AA59" i="195"/>
  <c r="Z59" i="195"/>
  <c r="Y59" i="195"/>
  <c r="X59" i="195"/>
  <c r="W59" i="195"/>
  <c r="V59" i="195"/>
  <c r="U59" i="195"/>
  <c r="T59" i="195"/>
  <c r="S59" i="195"/>
  <c r="R59" i="195"/>
  <c r="Q59" i="195"/>
  <c r="P59" i="195"/>
  <c r="O59" i="195"/>
  <c r="N59" i="195"/>
  <c r="M59" i="195"/>
  <c r="L59" i="195"/>
  <c r="K59" i="195"/>
  <c r="J59" i="195"/>
  <c r="I59" i="195"/>
  <c r="H59" i="195"/>
  <c r="G59" i="195"/>
  <c r="F59" i="195"/>
  <c r="E59" i="195"/>
  <c r="AC59" i="195" s="1"/>
  <c r="AA55" i="195"/>
  <c r="AA57" i="195" s="1"/>
  <c r="AA58" i="195" s="1"/>
  <c r="U55" i="195"/>
  <c r="U57" i="195" s="1"/>
  <c r="U58" i="195" s="1"/>
  <c r="O55" i="195"/>
  <c r="O57" i="195" s="1"/>
  <c r="O58" i="195" s="1"/>
  <c r="I55" i="195"/>
  <c r="I57" i="195" s="1"/>
  <c r="I58" i="195" s="1"/>
  <c r="AC54" i="195"/>
  <c r="AB53" i="195"/>
  <c r="AB55" i="195" s="1"/>
  <c r="AB57" i="195" s="1"/>
  <c r="AB58" i="195" s="1"/>
  <c r="AA53" i="195"/>
  <c r="W53" i="195"/>
  <c r="W55" i="195" s="1"/>
  <c r="W57" i="195" s="1"/>
  <c r="W58" i="195" s="1"/>
  <c r="V53" i="195"/>
  <c r="V55" i="195" s="1"/>
  <c r="V57" i="195" s="1"/>
  <c r="V58" i="195" s="1"/>
  <c r="U53" i="195"/>
  <c r="Q53" i="195"/>
  <c r="Q55" i="195" s="1"/>
  <c r="Q57" i="195" s="1"/>
  <c r="Q58" i="195" s="1"/>
  <c r="P53" i="195"/>
  <c r="P55" i="195" s="1"/>
  <c r="P57" i="195" s="1"/>
  <c r="P58" i="195" s="1"/>
  <c r="O53" i="195"/>
  <c r="K53" i="195"/>
  <c r="K55" i="195" s="1"/>
  <c r="K57" i="195" s="1"/>
  <c r="K58" i="195" s="1"/>
  <c r="J53" i="195"/>
  <c r="J55" i="195" s="1"/>
  <c r="J57" i="195" s="1"/>
  <c r="J58" i="195" s="1"/>
  <c r="I53" i="195"/>
  <c r="E53" i="195"/>
  <c r="E55" i="195" s="1"/>
  <c r="AB52" i="195"/>
  <c r="AA52" i="195"/>
  <c r="X52" i="195"/>
  <c r="X53" i="195" s="1"/>
  <c r="X55" i="195" s="1"/>
  <c r="X57" i="195" s="1"/>
  <c r="X58" i="195" s="1"/>
  <c r="W52" i="195"/>
  <c r="V52" i="195"/>
  <c r="U52" i="195"/>
  <c r="R52" i="195"/>
  <c r="R53" i="195" s="1"/>
  <c r="R55" i="195" s="1"/>
  <c r="R57" i="195" s="1"/>
  <c r="R58" i="195" s="1"/>
  <c r="Q52" i="195"/>
  <c r="P52" i="195"/>
  <c r="O52" i="195"/>
  <c r="L52" i="195"/>
  <c r="L53" i="195" s="1"/>
  <c r="L55" i="195" s="1"/>
  <c r="L57" i="195" s="1"/>
  <c r="L58" i="195" s="1"/>
  <c r="K52" i="195"/>
  <c r="J52" i="195"/>
  <c r="I52" i="195"/>
  <c r="F52" i="195"/>
  <c r="F53" i="195" s="1"/>
  <c r="F55" i="195" s="1"/>
  <c r="F57" i="195" s="1"/>
  <c r="F58" i="195" s="1"/>
  <c r="E52" i="195"/>
  <c r="AB51" i="195"/>
  <c r="AA51" i="195"/>
  <c r="Z51" i="195"/>
  <c r="Y51" i="195"/>
  <c r="X51" i="195"/>
  <c r="W51" i="195"/>
  <c r="V51" i="195"/>
  <c r="U51" i="195"/>
  <c r="T51" i="195"/>
  <c r="S51" i="195"/>
  <c r="R51" i="195"/>
  <c r="Q51" i="195"/>
  <c r="P51" i="195"/>
  <c r="O51" i="195"/>
  <c r="N51" i="195"/>
  <c r="M51" i="195"/>
  <c r="L51" i="195"/>
  <c r="K51" i="195"/>
  <c r="J51" i="195"/>
  <c r="I51" i="195"/>
  <c r="H51" i="195"/>
  <c r="G51" i="195"/>
  <c r="F51" i="195"/>
  <c r="E51" i="195"/>
  <c r="AC51" i="195" s="1"/>
  <c r="AB50" i="195"/>
  <c r="AA50" i="195"/>
  <c r="Z50" i="195"/>
  <c r="Z52" i="195" s="1"/>
  <c r="Z53" i="195" s="1"/>
  <c r="Z55" i="195" s="1"/>
  <c r="Z57" i="195" s="1"/>
  <c r="Z58" i="195" s="1"/>
  <c r="Y50" i="195"/>
  <c r="Y52" i="195" s="1"/>
  <c r="Y53" i="195" s="1"/>
  <c r="Y55" i="195" s="1"/>
  <c r="Y57" i="195" s="1"/>
  <c r="Y58" i="195" s="1"/>
  <c r="X50" i="195"/>
  <c r="W50" i="195"/>
  <c r="V50" i="195"/>
  <c r="U50" i="195"/>
  <c r="T50" i="195"/>
  <c r="T52" i="195" s="1"/>
  <c r="T53" i="195" s="1"/>
  <c r="T55" i="195" s="1"/>
  <c r="T57" i="195" s="1"/>
  <c r="T58" i="195" s="1"/>
  <c r="S50" i="195"/>
  <c r="S52" i="195" s="1"/>
  <c r="S53" i="195" s="1"/>
  <c r="S55" i="195" s="1"/>
  <c r="S57" i="195" s="1"/>
  <c r="S58" i="195" s="1"/>
  <c r="R50" i="195"/>
  <c r="Q50" i="195"/>
  <c r="P50" i="195"/>
  <c r="O50" i="195"/>
  <c r="N50" i="195"/>
  <c r="N52" i="195" s="1"/>
  <c r="N53" i="195" s="1"/>
  <c r="N55" i="195" s="1"/>
  <c r="N57" i="195" s="1"/>
  <c r="N58" i="195" s="1"/>
  <c r="M50" i="195"/>
  <c r="M52" i="195" s="1"/>
  <c r="M53" i="195" s="1"/>
  <c r="M55" i="195" s="1"/>
  <c r="M57" i="195" s="1"/>
  <c r="M58" i="195" s="1"/>
  <c r="L50" i="195"/>
  <c r="K50" i="195"/>
  <c r="J50" i="195"/>
  <c r="I50" i="195"/>
  <c r="H50" i="195"/>
  <c r="H52" i="195" s="1"/>
  <c r="H53" i="195" s="1"/>
  <c r="H55" i="195" s="1"/>
  <c r="H57" i="195" s="1"/>
  <c r="H58" i="195" s="1"/>
  <c r="G50" i="195"/>
  <c r="G52" i="195" s="1"/>
  <c r="G53" i="195" s="1"/>
  <c r="G55" i="195" s="1"/>
  <c r="G57" i="195" s="1"/>
  <c r="G58" i="195" s="1"/>
  <c r="F50" i="195"/>
  <c r="E50" i="195"/>
  <c r="AC50" i="195" s="1"/>
  <c r="AC49" i="195"/>
  <c r="AC48" i="195"/>
  <c r="AC47" i="195"/>
  <c r="AC46" i="195"/>
  <c r="AC45" i="195"/>
  <c r="AC44" i="195"/>
  <c r="AB43" i="195"/>
  <c r="AA43" i="195"/>
  <c r="Z43" i="195"/>
  <c r="Y43" i="195"/>
  <c r="X43" i="195"/>
  <c r="W43" i="195"/>
  <c r="V43" i="195"/>
  <c r="U43" i="195"/>
  <c r="T43" i="195"/>
  <c r="S43" i="195"/>
  <c r="R43" i="195"/>
  <c r="Q43" i="195"/>
  <c r="P43" i="195"/>
  <c r="O43" i="195"/>
  <c r="N43" i="195"/>
  <c r="M43" i="195"/>
  <c r="L43" i="195"/>
  <c r="K43" i="195"/>
  <c r="J43" i="195"/>
  <c r="I43" i="195"/>
  <c r="H43" i="195"/>
  <c r="G43" i="195"/>
  <c r="F43" i="195"/>
  <c r="E43" i="195"/>
  <c r="AC43" i="195" s="1"/>
  <c r="AC42" i="195"/>
  <c r="AC41" i="195"/>
  <c r="AB40" i="195"/>
  <c r="AA40" i="195"/>
  <c r="Z40" i="195"/>
  <c r="Y40" i="195"/>
  <c r="X40" i="195"/>
  <c r="W40" i="195"/>
  <c r="V40" i="195"/>
  <c r="U40" i="195"/>
  <c r="T40" i="195"/>
  <c r="S40" i="195"/>
  <c r="R40" i="195"/>
  <c r="Q40" i="195"/>
  <c r="P40" i="195"/>
  <c r="O40" i="195"/>
  <c r="N40" i="195"/>
  <c r="M40" i="195"/>
  <c r="L40" i="195"/>
  <c r="K40" i="195"/>
  <c r="J40" i="195"/>
  <c r="I40" i="195"/>
  <c r="H40" i="195"/>
  <c r="G40" i="195"/>
  <c r="F40" i="195"/>
  <c r="E40" i="195"/>
  <c r="AC40" i="195" s="1"/>
  <c r="AC39" i="195"/>
  <c r="AC38" i="195"/>
  <c r="AC37" i="195"/>
  <c r="AC36" i="195"/>
  <c r="W31" i="195"/>
  <c r="V31" i="195"/>
  <c r="U31" i="195"/>
  <c r="T31" i="195"/>
  <c r="S31" i="195"/>
  <c r="R31" i="195"/>
  <c r="Q31" i="195"/>
  <c r="P31" i="195"/>
  <c r="O31" i="195"/>
  <c r="N31" i="195"/>
  <c r="M31" i="195"/>
  <c r="L31" i="195"/>
  <c r="K31" i="195"/>
  <c r="J31" i="195"/>
  <c r="I31" i="195"/>
  <c r="W30" i="195"/>
  <c r="V30" i="195"/>
  <c r="U30" i="195"/>
  <c r="T30" i="195"/>
  <c r="S30" i="195"/>
  <c r="R30" i="195"/>
  <c r="Q30" i="195"/>
  <c r="P30" i="195"/>
  <c r="O30" i="195"/>
  <c r="N30" i="195"/>
  <c r="M30" i="195"/>
  <c r="L30" i="195"/>
  <c r="K30" i="195"/>
  <c r="J30" i="195"/>
  <c r="I30" i="195"/>
  <c r="AC25" i="195"/>
  <c r="W24" i="195"/>
  <c r="W26" i="195" s="1"/>
  <c r="W28" i="195" s="1"/>
  <c r="W29" i="195" s="1"/>
  <c r="S24" i="195"/>
  <c r="S26" i="195" s="1"/>
  <c r="S28" i="195" s="1"/>
  <c r="S29" i="195" s="1"/>
  <c r="R24" i="195"/>
  <c r="R26" i="195" s="1"/>
  <c r="R28" i="195" s="1"/>
  <c r="R29" i="195" s="1"/>
  <c r="Q24" i="195"/>
  <c r="Q26" i="195" s="1"/>
  <c r="Q28" i="195" s="1"/>
  <c r="Q29" i="195" s="1"/>
  <c r="M24" i="195"/>
  <c r="M26" i="195" s="1"/>
  <c r="M28" i="195" s="1"/>
  <c r="M29" i="195" s="1"/>
  <c r="L24" i="195"/>
  <c r="L26" i="195" s="1"/>
  <c r="L28" i="195" s="1"/>
  <c r="L29" i="195" s="1"/>
  <c r="K24" i="195"/>
  <c r="K26" i="195" s="1"/>
  <c r="K28" i="195" s="1"/>
  <c r="K29" i="195" s="1"/>
  <c r="W23" i="195"/>
  <c r="T23" i="195"/>
  <c r="T24" i="195" s="1"/>
  <c r="T26" i="195" s="1"/>
  <c r="T28" i="195" s="1"/>
  <c r="T29" i="195" s="1"/>
  <c r="S23" i="195"/>
  <c r="R23" i="195"/>
  <c r="Q23" i="195"/>
  <c r="N23" i="195"/>
  <c r="N24" i="195" s="1"/>
  <c r="N26" i="195" s="1"/>
  <c r="N28" i="195" s="1"/>
  <c r="N29" i="195" s="1"/>
  <c r="M23" i="195"/>
  <c r="L23" i="195"/>
  <c r="K23" i="195"/>
  <c r="W22" i="195"/>
  <c r="V22" i="195"/>
  <c r="U22" i="195"/>
  <c r="T22" i="195"/>
  <c r="S22" i="195"/>
  <c r="R22" i="195"/>
  <c r="Q22" i="195"/>
  <c r="P22" i="195"/>
  <c r="O22" i="195"/>
  <c r="N22" i="195"/>
  <c r="M22" i="195"/>
  <c r="L22" i="195"/>
  <c r="K22" i="195"/>
  <c r="J22" i="195"/>
  <c r="I22" i="195"/>
  <c r="AC22" i="195"/>
  <c r="W21" i="195"/>
  <c r="V21" i="195"/>
  <c r="V23" i="195" s="1"/>
  <c r="V24" i="195" s="1"/>
  <c r="V26" i="195" s="1"/>
  <c r="V28" i="195" s="1"/>
  <c r="V29" i="195" s="1"/>
  <c r="U21" i="195"/>
  <c r="U23" i="195" s="1"/>
  <c r="U24" i="195" s="1"/>
  <c r="U26" i="195" s="1"/>
  <c r="U28" i="195" s="1"/>
  <c r="U29" i="195" s="1"/>
  <c r="T21" i="195"/>
  <c r="S21" i="195"/>
  <c r="R21" i="195"/>
  <c r="Q21" i="195"/>
  <c r="P21" i="195"/>
  <c r="P23" i="195" s="1"/>
  <c r="P24" i="195" s="1"/>
  <c r="P26" i="195" s="1"/>
  <c r="P28" i="195" s="1"/>
  <c r="P29" i="195" s="1"/>
  <c r="O21" i="195"/>
  <c r="O23" i="195" s="1"/>
  <c r="O24" i="195" s="1"/>
  <c r="O26" i="195" s="1"/>
  <c r="O28" i="195" s="1"/>
  <c r="O29" i="195" s="1"/>
  <c r="N21" i="195"/>
  <c r="M21" i="195"/>
  <c r="L21" i="195"/>
  <c r="K21" i="195"/>
  <c r="J21" i="195"/>
  <c r="J23" i="195" s="1"/>
  <c r="J24" i="195" s="1"/>
  <c r="J26" i="195" s="1"/>
  <c r="J28" i="195" s="1"/>
  <c r="J29" i="195" s="1"/>
  <c r="I21" i="195"/>
  <c r="I23" i="195" s="1"/>
  <c r="I24" i="195" s="1"/>
  <c r="I26" i="195" s="1"/>
  <c r="I28" i="195" s="1"/>
  <c r="I29" i="195" s="1"/>
  <c r="AC21" i="195"/>
  <c r="AC20" i="195"/>
  <c r="AC19" i="195"/>
  <c r="AC18" i="195"/>
  <c r="AC17" i="195"/>
  <c r="W14" i="195"/>
  <c r="V14" i="195"/>
  <c r="U14" i="195"/>
  <c r="T14" i="195"/>
  <c r="S14" i="195"/>
  <c r="R14" i="195"/>
  <c r="Q14" i="195"/>
  <c r="P14" i="195"/>
  <c r="O14" i="195"/>
  <c r="N14" i="195"/>
  <c r="M14" i="195"/>
  <c r="L14" i="195"/>
  <c r="K14" i="195"/>
  <c r="J14" i="195"/>
  <c r="I14" i="195"/>
  <c r="W11" i="195"/>
  <c r="V11" i="195"/>
  <c r="U11" i="195"/>
  <c r="T11" i="195"/>
  <c r="S11" i="195"/>
  <c r="R11" i="195"/>
  <c r="Q11" i="195"/>
  <c r="P11" i="195"/>
  <c r="O11" i="195"/>
  <c r="N11" i="195"/>
  <c r="M11" i="195"/>
  <c r="L11" i="195"/>
  <c r="K11" i="195"/>
  <c r="J11" i="195"/>
  <c r="I11" i="195"/>
  <c r="AC8" i="195"/>
  <c r="AC7" i="195"/>
  <c r="AA118" i="194"/>
  <c r="Z118" i="194"/>
  <c r="Y118" i="194"/>
  <c r="X118" i="194"/>
  <c r="W118" i="194"/>
  <c r="V118" i="194"/>
  <c r="U118" i="194"/>
  <c r="T118" i="194"/>
  <c r="S118" i="194"/>
  <c r="R118" i="194"/>
  <c r="Q118" i="194"/>
  <c r="P118" i="194"/>
  <c r="O118" i="194"/>
  <c r="N118" i="194"/>
  <c r="M118" i="194"/>
  <c r="L118" i="194"/>
  <c r="K118" i="194"/>
  <c r="J118" i="194"/>
  <c r="I118" i="194"/>
  <c r="H118" i="194"/>
  <c r="G118" i="194"/>
  <c r="F118" i="194"/>
  <c r="E118" i="194"/>
  <c r="AA117" i="194"/>
  <c r="Z117" i="194"/>
  <c r="Y117" i="194"/>
  <c r="X117" i="194"/>
  <c r="W117" i="194"/>
  <c r="V117" i="194"/>
  <c r="U117" i="194"/>
  <c r="T117" i="194"/>
  <c r="S117" i="194"/>
  <c r="R117" i="194"/>
  <c r="Q117" i="194"/>
  <c r="P117" i="194"/>
  <c r="O117" i="194"/>
  <c r="N117" i="194"/>
  <c r="M117" i="194"/>
  <c r="L117" i="194"/>
  <c r="K117" i="194"/>
  <c r="J117" i="194"/>
  <c r="I117" i="194"/>
  <c r="H117" i="194"/>
  <c r="G117" i="194"/>
  <c r="F117" i="194"/>
  <c r="E117" i="194"/>
  <c r="AC112" i="194"/>
  <c r="AA111" i="194"/>
  <c r="AA113" i="194" s="1"/>
  <c r="AA115" i="194" s="1"/>
  <c r="AA116" i="194" s="1"/>
  <c r="Y111" i="194"/>
  <c r="Y113" i="194" s="1"/>
  <c r="Y115" i="194" s="1"/>
  <c r="Y116" i="194" s="1"/>
  <c r="U111" i="194"/>
  <c r="U113" i="194" s="1"/>
  <c r="U115" i="194" s="1"/>
  <c r="U116" i="194" s="1"/>
  <c r="S111" i="194"/>
  <c r="S113" i="194" s="1"/>
  <c r="S115" i="194" s="1"/>
  <c r="S116" i="194" s="1"/>
  <c r="M111" i="194"/>
  <c r="M113" i="194" s="1"/>
  <c r="M115" i="194" s="1"/>
  <c r="M116" i="194" s="1"/>
  <c r="I111" i="194"/>
  <c r="I113" i="194" s="1"/>
  <c r="I115" i="194" s="1"/>
  <c r="I116" i="194" s="1"/>
  <c r="G111" i="194"/>
  <c r="G113" i="194" s="1"/>
  <c r="G115" i="194" s="1"/>
  <c r="G116" i="194" s="1"/>
  <c r="Z110" i="194"/>
  <c r="Z111" i="194" s="1"/>
  <c r="Z113" i="194" s="1"/>
  <c r="Z115" i="194" s="1"/>
  <c r="Z116" i="194" s="1"/>
  <c r="Y110" i="194"/>
  <c r="V110" i="194"/>
  <c r="V111" i="194" s="1"/>
  <c r="V113" i="194" s="1"/>
  <c r="V115" i="194" s="1"/>
  <c r="V116" i="194" s="1"/>
  <c r="T110" i="194"/>
  <c r="T111" i="194" s="1"/>
  <c r="T113" i="194" s="1"/>
  <c r="T115" i="194" s="1"/>
  <c r="T116" i="194" s="1"/>
  <c r="S110" i="194"/>
  <c r="P110" i="194"/>
  <c r="P111" i="194" s="1"/>
  <c r="P113" i="194" s="1"/>
  <c r="P115" i="194" s="1"/>
  <c r="P116" i="194" s="1"/>
  <c r="N110" i="194"/>
  <c r="N111" i="194" s="1"/>
  <c r="N113" i="194" s="1"/>
  <c r="N115" i="194" s="1"/>
  <c r="N116" i="194" s="1"/>
  <c r="M110" i="194"/>
  <c r="J110" i="194"/>
  <c r="J111" i="194" s="1"/>
  <c r="J113" i="194" s="1"/>
  <c r="J115" i="194" s="1"/>
  <c r="J116" i="194" s="1"/>
  <c r="H110" i="194"/>
  <c r="H111" i="194" s="1"/>
  <c r="H113" i="194" s="1"/>
  <c r="H115" i="194" s="1"/>
  <c r="H116" i="194" s="1"/>
  <c r="G110" i="194"/>
  <c r="AA109" i="194"/>
  <c r="Z109" i="194"/>
  <c r="Y109" i="194"/>
  <c r="X109" i="194"/>
  <c r="W109" i="194"/>
  <c r="V109" i="194"/>
  <c r="U109" i="194"/>
  <c r="T109" i="194"/>
  <c r="S109" i="194"/>
  <c r="R109" i="194"/>
  <c r="Q109" i="194"/>
  <c r="P109" i="194"/>
  <c r="O109" i="194"/>
  <c r="N109" i="194"/>
  <c r="M109" i="194"/>
  <c r="L109" i="194"/>
  <c r="K109" i="194"/>
  <c r="J109" i="194"/>
  <c r="I109" i="194"/>
  <c r="H109" i="194"/>
  <c r="G109" i="194"/>
  <c r="F109" i="194"/>
  <c r="E109" i="194"/>
  <c r="AC109" i="194" s="1"/>
  <c r="AA108" i="194"/>
  <c r="AA110" i="194" s="1"/>
  <c r="Z108" i="194"/>
  <c r="Y108" i="194"/>
  <c r="X108" i="194"/>
  <c r="X110" i="194" s="1"/>
  <c r="X111" i="194" s="1"/>
  <c r="X113" i="194" s="1"/>
  <c r="X115" i="194" s="1"/>
  <c r="X116" i="194" s="1"/>
  <c r="W108" i="194"/>
  <c r="W110" i="194" s="1"/>
  <c r="W111" i="194" s="1"/>
  <c r="W113" i="194" s="1"/>
  <c r="W115" i="194" s="1"/>
  <c r="W116" i="194" s="1"/>
  <c r="V108" i="194"/>
  <c r="U108" i="194"/>
  <c r="U110" i="194" s="1"/>
  <c r="T108" i="194"/>
  <c r="S108" i="194"/>
  <c r="R108" i="194"/>
  <c r="R110" i="194" s="1"/>
  <c r="R111" i="194" s="1"/>
  <c r="R113" i="194" s="1"/>
  <c r="R115" i="194" s="1"/>
  <c r="R116" i="194" s="1"/>
  <c r="Q108" i="194"/>
  <c r="Q110" i="194" s="1"/>
  <c r="Q111" i="194" s="1"/>
  <c r="Q113" i="194" s="1"/>
  <c r="Q115" i="194" s="1"/>
  <c r="Q116" i="194" s="1"/>
  <c r="P108" i="194"/>
  <c r="O108" i="194"/>
  <c r="O110" i="194" s="1"/>
  <c r="O111" i="194" s="1"/>
  <c r="O113" i="194" s="1"/>
  <c r="O115" i="194" s="1"/>
  <c r="O116" i="194" s="1"/>
  <c r="N108" i="194"/>
  <c r="M108" i="194"/>
  <c r="L108" i="194"/>
  <c r="L110" i="194" s="1"/>
  <c r="L111" i="194" s="1"/>
  <c r="L113" i="194" s="1"/>
  <c r="L115" i="194" s="1"/>
  <c r="L116" i="194" s="1"/>
  <c r="K108" i="194"/>
  <c r="K110" i="194" s="1"/>
  <c r="K111" i="194" s="1"/>
  <c r="K113" i="194" s="1"/>
  <c r="K115" i="194" s="1"/>
  <c r="K116" i="194" s="1"/>
  <c r="J108" i="194"/>
  <c r="I108" i="194"/>
  <c r="I110" i="194" s="1"/>
  <c r="H108" i="194"/>
  <c r="G108" i="194"/>
  <c r="F108" i="194"/>
  <c r="F110" i="194" s="1"/>
  <c r="F111" i="194" s="1"/>
  <c r="F113" i="194" s="1"/>
  <c r="F115" i="194" s="1"/>
  <c r="F116" i="194" s="1"/>
  <c r="E108" i="194"/>
  <c r="AC107" i="194"/>
  <c r="AC106" i="194"/>
  <c r="AC105" i="194"/>
  <c r="AC104" i="194"/>
  <c r="AC103" i="194"/>
  <c r="AC102" i="194"/>
  <c r="AC100" i="194"/>
  <c r="AC99" i="194"/>
  <c r="AC97" i="194"/>
  <c r="AC96" i="194"/>
  <c r="AC95" i="194"/>
  <c r="AC94" i="194"/>
  <c r="AB89" i="194"/>
  <c r="AA89" i="194"/>
  <c r="Z89" i="194"/>
  <c r="Y89" i="194"/>
  <c r="X89" i="194"/>
  <c r="W89" i="194"/>
  <c r="V89" i="194"/>
  <c r="U89" i="194"/>
  <c r="T89" i="194"/>
  <c r="S89" i="194"/>
  <c r="R89" i="194"/>
  <c r="Q89" i="194"/>
  <c r="P89" i="194"/>
  <c r="O89" i="194"/>
  <c r="N89" i="194"/>
  <c r="M89" i="194"/>
  <c r="L89" i="194"/>
  <c r="K89" i="194"/>
  <c r="J89" i="194"/>
  <c r="I89" i="194"/>
  <c r="H89" i="194"/>
  <c r="G89" i="194"/>
  <c r="F89" i="194"/>
  <c r="E89" i="194"/>
  <c r="AC89" i="194" s="1"/>
  <c r="AB88" i="194"/>
  <c r="AA88" i="194"/>
  <c r="Z88" i="194"/>
  <c r="Y88" i="194"/>
  <c r="X88" i="194"/>
  <c r="W88" i="194"/>
  <c r="V88" i="194"/>
  <c r="U88" i="194"/>
  <c r="T88" i="194"/>
  <c r="S88" i="194"/>
  <c r="R88" i="194"/>
  <c r="Q88" i="194"/>
  <c r="P88" i="194"/>
  <c r="O88" i="194"/>
  <c r="N88" i="194"/>
  <c r="M88" i="194"/>
  <c r="L88" i="194"/>
  <c r="K88" i="194"/>
  <c r="J88" i="194"/>
  <c r="I88" i="194"/>
  <c r="H88" i="194"/>
  <c r="G88" i="194"/>
  <c r="F88" i="194"/>
  <c r="E88" i="194"/>
  <c r="AC83" i="194"/>
  <c r="AA82" i="194"/>
  <c r="AA84" i="194" s="1"/>
  <c r="AA86" i="194" s="1"/>
  <c r="AA87" i="194" s="1"/>
  <c r="W82" i="194"/>
  <c r="W84" i="194" s="1"/>
  <c r="W86" i="194" s="1"/>
  <c r="W87" i="194" s="1"/>
  <c r="U82" i="194"/>
  <c r="U84" i="194" s="1"/>
  <c r="U86" i="194" s="1"/>
  <c r="U87" i="194" s="1"/>
  <c r="Q82" i="194"/>
  <c r="Q84" i="194" s="1"/>
  <c r="Q86" i="194" s="1"/>
  <c r="Q87" i="194" s="1"/>
  <c r="O82" i="194"/>
  <c r="O84" i="194" s="1"/>
  <c r="O86" i="194" s="1"/>
  <c r="O87" i="194" s="1"/>
  <c r="K82" i="194"/>
  <c r="K84" i="194" s="1"/>
  <c r="K86" i="194" s="1"/>
  <c r="K87" i="194" s="1"/>
  <c r="I82" i="194"/>
  <c r="I84" i="194" s="1"/>
  <c r="I86" i="194" s="1"/>
  <c r="I87" i="194" s="1"/>
  <c r="E82" i="194"/>
  <c r="E84" i="194" s="1"/>
  <c r="AB81" i="194"/>
  <c r="AB82" i="194" s="1"/>
  <c r="AB84" i="194" s="1"/>
  <c r="AB86" i="194" s="1"/>
  <c r="AB87" i="194" s="1"/>
  <c r="AA81" i="194"/>
  <c r="V81" i="194"/>
  <c r="V82" i="194" s="1"/>
  <c r="V84" i="194" s="1"/>
  <c r="V86" i="194" s="1"/>
  <c r="V87" i="194" s="1"/>
  <c r="U81" i="194"/>
  <c r="P81" i="194"/>
  <c r="P82" i="194" s="1"/>
  <c r="P84" i="194" s="1"/>
  <c r="P86" i="194" s="1"/>
  <c r="P87" i="194" s="1"/>
  <c r="O81" i="194"/>
  <c r="J81" i="194"/>
  <c r="J82" i="194" s="1"/>
  <c r="J84" i="194" s="1"/>
  <c r="J86" i="194" s="1"/>
  <c r="J87" i="194" s="1"/>
  <c r="I81" i="194"/>
  <c r="AB80" i="194"/>
  <c r="AA80" i="194"/>
  <c r="Z80" i="194"/>
  <c r="Y80" i="194"/>
  <c r="X80" i="194"/>
  <c r="W80" i="194"/>
  <c r="V80" i="194"/>
  <c r="U80" i="194"/>
  <c r="T80" i="194"/>
  <c r="S80" i="194"/>
  <c r="R80" i="194"/>
  <c r="Q80" i="194"/>
  <c r="P80" i="194"/>
  <c r="O80" i="194"/>
  <c r="N80" i="194"/>
  <c r="M80" i="194"/>
  <c r="L80" i="194"/>
  <c r="K80" i="194"/>
  <c r="J80" i="194"/>
  <c r="I80" i="194"/>
  <c r="H80" i="194"/>
  <c r="G80" i="194"/>
  <c r="F80" i="194"/>
  <c r="E80" i="194"/>
  <c r="AC80" i="194" s="1"/>
  <c r="AB79" i="194"/>
  <c r="AA79" i="194"/>
  <c r="Z79" i="194"/>
  <c r="Z81" i="194" s="1"/>
  <c r="Z82" i="194" s="1"/>
  <c r="Z84" i="194" s="1"/>
  <c r="Z86" i="194" s="1"/>
  <c r="Z87" i="194" s="1"/>
  <c r="Y79" i="194"/>
  <c r="Y81" i="194" s="1"/>
  <c r="Y82" i="194" s="1"/>
  <c r="Y84" i="194" s="1"/>
  <c r="Y86" i="194" s="1"/>
  <c r="Y87" i="194" s="1"/>
  <c r="X79" i="194"/>
  <c r="X81" i="194" s="1"/>
  <c r="X82" i="194" s="1"/>
  <c r="X84" i="194" s="1"/>
  <c r="X86" i="194" s="1"/>
  <c r="X87" i="194" s="1"/>
  <c r="W79" i="194"/>
  <c r="W81" i="194" s="1"/>
  <c r="V79" i="194"/>
  <c r="U79" i="194"/>
  <c r="T79" i="194"/>
  <c r="T81" i="194" s="1"/>
  <c r="T82" i="194" s="1"/>
  <c r="T84" i="194" s="1"/>
  <c r="T86" i="194" s="1"/>
  <c r="T87" i="194" s="1"/>
  <c r="S79" i="194"/>
  <c r="S81" i="194" s="1"/>
  <c r="S82" i="194" s="1"/>
  <c r="S84" i="194" s="1"/>
  <c r="S86" i="194" s="1"/>
  <c r="S87" i="194" s="1"/>
  <c r="R79" i="194"/>
  <c r="R81" i="194" s="1"/>
  <c r="R82" i="194" s="1"/>
  <c r="R84" i="194" s="1"/>
  <c r="R86" i="194" s="1"/>
  <c r="R87" i="194" s="1"/>
  <c r="Q79" i="194"/>
  <c r="Q81" i="194" s="1"/>
  <c r="P79" i="194"/>
  <c r="O79" i="194"/>
  <c r="N79" i="194"/>
  <c r="N81" i="194" s="1"/>
  <c r="N82" i="194" s="1"/>
  <c r="N84" i="194" s="1"/>
  <c r="N86" i="194" s="1"/>
  <c r="N87" i="194" s="1"/>
  <c r="M79" i="194"/>
  <c r="M81" i="194" s="1"/>
  <c r="M82" i="194" s="1"/>
  <c r="M84" i="194" s="1"/>
  <c r="M86" i="194" s="1"/>
  <c r="M87" i="194" s="1"/>
  <c r="L79" i="194"/>
  <c r="L81" i="194" s="1"/>
  <c r="L82" i="194" s="1"/>
  <c r="L84" i="194" s="1"/>
  <c r="L86" i="194" s="1"/>
  <c r="L87" i="194" s="1"/>
  <c r="K79" i="194"/>
  <c r="K81" i="194" s="1"/>
  <c r="J79" i="194"/>
  <c r="I79" i="194"/>
  <c r="H79" i="194"/>
  <c r="H81" i="194" s="1"/>
  <c r="H82" i="194" s="1"/>
  <c r="H84" i="194" s="1"/>
  <c r="H86" i="194" s="1"/>
  <c r="H87" i="194" s="1"/>
  <c r="G79" i="194"/>
  <c r="G81" i="194" s="1"/>
  <c r="G82" i="194" s="1"/>
  <c r="G84" i="194" s="1"/>
  <c r="G86" i="194" s="1"/>
  <c r="G87" i="194" s="1"/>
  <c r="F79" i="194"/>
  <c r="F81" i="194" s="1"/>
  <c r="F82" i="194" s="1"/>
  <c r="E79" i="194"/>
  <c r="E81" i="194" s="1"/>
  <c r="AC78" i="194"/>
  <c r="AC77" i="194"/>
  <c r="AC76" i="194"/>
  <c r="AC75" i="194"/>
  <c r="AC74" i="194"/>
  <c r="AC73" i="194"/>
  <c r="AB72" i="194"/>
  <c r="AA72" i="194"/>
  <c r="Z72" i="194"/>
  <c r="Y72" i="194"/>
  <c r="X72" i="194"/>
  <c r="W72" i="194"/>
  <c r="V72" i="194"/>
  <c r="U72" i="194"/>
  <c r="T72" i="194"/>
  <c r="S72" i="194"/>
  <c r="R72" i="194"/>
  <c r="Q72" i="194"/>
  <c r="P72" i="194"/>
  <c r="O72" i="194"/>
  <c r="N72" i="194"/>
  <c r="M72" i="194"/>
  <c r="L72" i="194"/>
  <c r="K72" i="194"/>
  <c r="J72" i="194"/>
  <c r="I72" i="194"/>
  <c r="H72" i="194"/>
  <c r="G72" i="194"/>
  <c r="F72" i="194"/>
  <c r="E72" i="194"/>
  <c r="AC71" i="194"/>
  <c r="AC70" i="194"/>
  <c r="AB69" i="194"/>
  <c r="AA69" i="194"/>
  <c r="Z69" i="194"/>
  <c r="Y69" i="194"/>
  <c r="X69" i="194"/>
  <c r="W69" i="194"/>
  <c r="V69" i="194"/>
  <c r="U69" i="194"/>
  <c r="T69" i="194"/>
  <c r="S69" i="194"/>
  <c r="R69" i="194"/>
  <c r="Q69" i="194"/>
  <c r="P69" i="194"/>
  <c r="O69" i="194"/>
  <c r="N69" i="194"/>
  <c r="M69" i="194"/>
  <c r="L69" i="194"/>
  <c r="K69" i="194"/>
  <c r="J69" i="194"/>
  <c r="I69" i="194"/>
  <c r="H69" i="194"/>
  <c r="G69" i="194"/>
  <c r="F69" i="194"/>
  <c r="E69" i="194"/>
  <c r="AC68" i="194"/>
  <c r="AC67" i="194"/>
  <c r="AC66" i="194"/>
  <c r="AC65" i="194"/>
  <c r="AC25" i="194"/>
  <c r="AC22" i="194"/>
  <c r="AC21" i="194"/>
  <c r="AC20" i="194"/>
  <c r="AC19" i="194"/>
  <c r="AC18" i="194"/>
  <c r="AC17" i="194"/>
  <c r="AC16" i="194"/>
  <c r="AC15" i="194"/>
  <c r="AC14" i="194"/>
  <c r="AC13" i="194"/>
  <c r="AC12" i="194"/>
  <c r="AC11" i="194"/>
  <c r="AC10" i="194"/>
  <c r="AC9" i="194"/>
  <c r="AC8" i="194"/>
  <c r="AC7" i="194"/>
  <c r="AC176" i="193"/>
  <c r="AC175" i="193"/>
  <c r="AC170" i="193"/>
  <c r="AC167" i="193"/>
  <c r="AC165" i="193"/>
  <c r="AC164" i="193"/>
  <c r="AC163" i="193"/>
  <c r="AC162" i="193"/>
  <c r="AC161" i="193"/>
  <c r="AC160" i="193"/>
  <c r="AC159" i="193"/>
  <c r="AC158" i="193"/>
  <c r="AC157" i="193"/>
  <c r="AC156" i="193"/>
  <c r="AC155" i="193"/>
  <c r="AC154" i="193"/>
  <c r="AC153" i="193"/>
  <c r="AC152" i="193"/>
  <c r="AB147" i="193"/>
  <c r="AA147" i="193"/>
  <c r="Z147" i="193"/>
  <c r="Y147" i="193"/>
  <c r="X147" i="193"/>
  <c r="W147" i="193"/>
  <c r="V147" i="193"/>
  <c r="U147" i="193"/>
  <c r="T147" i="193"/>
  <c r="S147" i="193"/>
  <c r="R147" i="193"/>
  <c r="Q147" i="193"/>
  <c r="P147" i="193"/>
  <c r="O147" i="193"/>
  <c r="N147" i="193"/>
  <c r="M147" i="193"/>
  <c r="L147" i="193"/>
  <c r="K147" i="193"/>
  <c r="J147" i="193"/>
  <c r="I147" i="193"/>
  <c r="H147" i="193"/>
  <c r="G147" i="193"/>
  <c r="F147" i="193"/>
  <c r="E147" i="193"/>
  <c r="AC147" i="193" s="1"/>
  <c r="AB146" i="193"/>
  <c r="AA146" i="193"/>
  <c r="Z146" i="193"/>
  <c r="Y146" i="193"/>
  <c r="X146" i="193"/>
  <c r="W146" i="193"/>
  <c r="V146" i="193"/>
  <c r="U146" i="193"/>
  <c r="T146" i="193"/>
  <c r="S146" i="193"/>
  <c r="R146" i="193"/>
  <c r="Q146" i="193"/>
  <c r="P146" i="193"/>
  <c r="O146" i="193"/>
  <c r="N146" i="193"/>
  <c r="M146" i="193"/>
  <c r="L146" i="193"/>
  <c r="K146" i="193"/>
  <c r="J146" i="193"/>
  <c r="I146" i="193"/>
  <c r="H146" i="193"/>
  <c r="G146" i="193"/>
  <c r="F146" i="193"/>
  <c r="E146" i="193"/>
  <c r="AC146" i="193" s="1"/>
  <c r="Y145" i="193"/>
  <c r="M145" i="193"/>
  <c r="T144" i="193"/>
  <c r="T145" i="193" s="1"/>
  <c r="N144" i="193"/>
  <c r="N145" i="193" s="1"/>
  <c r="K142" i="193"/>
  <c r="K144" i="193" s="1"/>
  <c r="K145" i="193" s="1"/>
  <c r="AC141" i="193"/>
  <c r="Y140" i="193"/>
  <c r="Y142" i="193" s="1"/>
  <c r="Y144" i="193" s="1"/>
  <c r="S140" i="193"/>
  <c r="S142" i="193" s="1"/>
  <c r="S144" i="193" s="1"/>
  <c r="S145" i="193" s="1"/>
  <c r="M140" i="193"/>
  <c r="M142" i="193" s="1"/>
  <c r="M144" i="193" s="1"/>
  <c r="G140" i="193"/>
  <c r="G142" i="193" s="1"/>
  <c r="G144" i="193" s="1"/>
  <c r="G145" i="193" s="1"/>
  <c r="Z139" i="193"/>
  <c r="Z140" i="193" s="1"/>
  <c r="Z142" i="193" s="1"/>
  <c r="Z144" i="193" s="1"/>
  <c r="Z145" i="193" s="1"/>
  <c r="T139" i="193"/>
  <c r="T140" i="193" s="1"/>
  <c r="T142" i="193" s="1"/>
  <c r="N139" i="193"/>
  <c r="N140" i="193" s="1"/>
  <c r="N142" i="193" s="1"/>
  <c r="H139" i="193"/>
  <c r="H140" i="193" s="1"/>
  <c r="H142" i="193" s="1"/>
  <c r="H144" i="193" s="1"/>
  <c r="H145" i="193" s="1"/>
  <c r="AB138" i="193"/>
  <c r="AA138" i="193"/>
  <c r="Z138" i="193"/>
  <c r="Y138" i="193"/>
  <c r="X138" i="193"/>
  <c r="W138" i="193"/>
  <c r="V138" i="193"/>
  <c r="U138" i="193"/>
  <c r="T138" i="193"/>
  <c r="S138" i="193"/>
  <c r="R138" i="193"/>
  <c r="Q138" i="193"/>
  <c r="P138" i="193"/>
  <c r="O138" i="193"/>
  <c r="N138" i="193"/>
  <c r="M138" i="193"/>
  <c r="L138" i="193"/>
  <c r="K138" i="193"/>
  <c r="J138" i="193"/>
  <c r="I138" i="193"/>
  <c r="H138" i="193"/>
  <c r="G138" i="193"/>
  <c r="F138" i="193"/>
  <c r="E138" i="193"/>
  <c r="AB137" i="193"/>
  <c r="AB139" i="193" s="1"/>
  <c r="AB140" i="193" s="1"/>
  <c r="AB142" i="193" s="1"/>
  <c r="AB144" i="193" s="1"/>
  <c r="AB145" i="193" s="1"/>
  <c r="AA137" i="193"/>
  <c r="AA139" i="193" s="1"/>
  <c r="AA140" i="193" s="1"/>
  <c r="AA142" i="193" s="1"/>
  <c r="AA144" i="193" s="1"/>
  <c r="AA145" i="193" s="1"/>
  <c r="Z137" i="193"/>
  <c r="Y137" i="193"/>
  <c r="Y139" i="193" s="1"/>
  <c r="X137" i="193"/>
  <c r="X139" i="193" s="1"/>
  <c r="X140" i="193" s="1"/>
  <c r="X142" i="193" s="1"/>
  <c r="X144" i="193" s="1"/>
  <c r="X145" i="193" s="1"/>
  <c r="W137" i="193"/>
  <c r="W139" i="193" s="1"/>
  <c r="W140" i="193" s="1"/>
  <c r="W142" i="193" s="1"/>
  <c r="W144" i="193" s="1"/>
  <c r="W145" i="193" s="1"/>
  <c r="V137" i="193"/>
  <c r="V139" i="193" s="1"/>
  <c r="V140" i="193" s="1"/>
  <c r="V142" i="193" s="1"/>
  <c r="V144" i="193" s="1"/>
  <c r="V145" i="193" s="1"/>
  <c r="U137" i="193"/>
  <c r="U139" i="193" s="1"/>
  <c r="U140" i="193" s="1"/>
  <c r="U142" i="193" s="1"/>
  <c r="U144" i="193" s="1"/>
  <c r="U145" i="193" s="1"/>
  <c r="T137" i="193"/>
  <c r="S137" i="193"/>
  <c r="S139" i="193" s="1"/>
  <c r="R137" i="193"/>
  <c r="R139" i="193" s="1"/>
  <c r="R140" i="193" s="1"/>
  <c r="R142" i="193" s="1"/>
  <c r="R144" i="193" s="1"/>
  <c r="R145" i="193" s="1"/>
  <c r="Q137" i="193"/>
  <c r="Q139" i="193" s="1"/>
  <c r="Q140" i="193" s="1"/>
  <c r="Q142" i="193" s="1"/>
  <c r="Q144" i="193" s="1"/>
  <c r="Q145" i="193" s="1"/>
  <c r="P137" i="193"/>
  <c r="P139" i="193" s="1"/>
  <c r="P140" i="193" s="1"/>
  <c r="P142" i="193" s="1"/>
  <c r="P144" i="193" s="1"/>
  <c r="P145" i="193" s="1"/>
  <c r="O137" i="193"/>
  <c r="O139" i="193" s="1"/>
  <c r="O140" i="193" s="1"/>
  <c r="O142" i="193" s="1"/>
  <c r="O144" i="193" s="1"/>
  <c r="O145" i="193" s="1"/>
  <c r="N137" i="193"/>
  <c r="M137" i="193"/>
  <c r="M139" i="193" s="1"/>
  <c r="L137" i="193"/>
  <c r="L139" i="193" s="1"/>
  <c r="L140" i="193" s="1"/>
  <c r="L142" i="193" s="1"/>
  <c r="L144" i="193" s="1"/>
  <c r="L145" i="193" s="1"/>
  <c r="K137" i="193"/>
  <c r="K139" i="193" s="1"/>
  <c r="K140" i="193" s="1"/>
  <c r="J137" i="193"/>
  <c r="J139" i="193" s="1"/>
  <c r="J140" i="193" s="1"/>
  <c r="J142" i="193" s="1"/>
  <c r="J144" i="193" s="1"/>
  <c r="J145" i="193" s="1"/>
  <c r="I137" i="193"/>
  <c r="I139" i="193" s="1"/>
  <c r="I140" i="193" s="1"/>
  <c r="I142" i="193" s="1"/>
  <c r="I144" i="193" s="1"/>
  <c r="I145" i="193" s="1"/>
  <c r="H137" i="193"/>
  <c r="G137" i="193"/>
  <c r="G139" i="193" s="1"/>
  <c r="F137" i="193"/>
  <c r="F139" i="193" s="1"/>
  <c r="F140" i="193" s="1"/>
  <c r="F142" i="193" s="1"/>
  <c r="F144" i="193" s="1"/>
  <c r="F145" i="193" s="1"/>
  <c r="E137" i="193"/>
  <c r="E139" i="193" s="1"/>
  <c r="AC136" i="193"/>
  <c r="AC135" i="193"/>
  <c r="AC134" i="193"/>
  <c r="AC133" i="193"/>
  <c r="AC132" i="193"/>
  <c r="AC131" i="193"/>
  <c r="AB130" i="193"/>
  <c r="AA130" i="193"/>
  <c r="Z130" i="193"/>
  <c r="Y130" i="193"/>
  <c r="X130" i="193"/>
  <c r="W130" i="193"/>
  <c r="V130" i="193"/>
  <c r="U130" i="193"/>
  <c r="T130" i="193"/>
  <c r="S130" i="193"/>
  <c r="R130" i="193"/>
  <c r="Q130" i="193"/>
  <c r="P130" i="193"/>
  <c r="O130" i="193"/>
  <c r="N130" i="193"/>
  <c r="M130" i="193"/>
  <c r="L130" i="193"/>
  <c r="K130" i="193"/>
  <c r="J130" i="193"/>
  <c r="I130" i="193"/>
  <c r="H130" i="193"/>
  <c r="G130" i="193"/>
  <c r="F130" i="193"/>
  <c r="E130" i="193"/>
  <c r="AC130" i="193" s="1"/>
  <c r="AC129" i="193"/>
  <c r="AC128" i="193"/>
  <c r="AB127" i="193"/>
  <c r="AA127" i="193"/>
  <c r="Z127" i="193"/>
  <c r="Y127" i="193"/>
  <c r="X127" i="193"/>
  <c r="W127" i="193"/>
  <c r="V127" i="193"/>
  <c r="U127" i="193"/>
  <c r="T127" i="193"/>
  <c r="S127" i="193"/>
  <c r="R127" i="193"/>
  <c r="Q127" i="193"/>
  <c r="P127" i="193"/>
  <c r="O127" i="193"/>
  <c r="N127" i="193"/>
  <c r="M127" i="193"/>
  <c r="L127" i="193"/>
  <c r="K127" i="193"/>
  <c r="J127" i="193"/>
  <c r="I127" i="193"/>
  <c r="H127" i="193"/>
  <c r="G127" i="193"/>
  <c r="F127" i="193"/>
  <c r="E127" i="193"/>
  <c r="AC127" i="193" s="1"/>
  <c r="AC126" i="193"/>
  <c r="AC125" i="193"/>
  <c r="AC124" i="193"/>
  <c r="AC123" i="193"/>
  <c r="AB118" i="193"/>
  <c r="AA118" i="193"/>
  <c r="Z118" i="193"/>
  <c r="Y118" i="193"/>
  <c r="X118" i="193"/>
  <c r="W118" i="193"/>
  <c r="V118" i="193"/>
  <c r="U118" i="193"/>
  <c r="T118" i="193"/>
  <c r="S118" i="193"/>
  <c r="R118" i="193"/>
  <c r="Q118" i="193"/>
  <c r="P118" i="193"/>
  <c r="O118" i="193"/>
  <c r="N118" i="193"/>
  <c r="M118" i="193"/>
  <c r="L118" i="193"/>
  <c r="K118" i="193"/>
  <c r="J118" i="193"/>
  <c r="I118" i="193"/>
  <c r="H118" i="193"/>
  <c r="G118" i="193"/>
  <c r="F118" i="193"/>
  <c r="E118" i="193"/>
  <c r="AB117" i="193"/>
  <c r="AA117" i="193"/>
  <c r="Z117" i="193"/>
  <c r="Y117" i="193"/>
  <c r="X117" i="193"/>
  <c r="W117" i="193"/>
  <c r="V117" i="193"/>
  <c r="U117" i="193"/>
  <c r="T117" i="193"/>
  <c r="S117" i="193"/>
  <c r="R117" i="193"/>
  <c r="Q117" i="193"/>
  <c r="P117" i="193"/>
  <c r="O117" i="193"/>
  <c r="N117" i="193"/>
  <c r="M117" i="193"/>
  <c r="L117" i="193"/>
  <c r="K117" i="193"/>
  <c r="J117" i="193"/>
  <c r="I117" i="193"/>
  <c r="H117" i="193"/>
  <c r="G117" i="193"/>
  <c r="F117" i="193"/>
  <c r="E117" i="193"/>
  <c r="AC112" i="193"/>
  <c r="AB110" i="193"/>
  <c r="AB111" i="193" s="1"/>
  <c r="AB113" i="193" s="1"/>
  <c r="AB115" i="193" s="1"/>
  <c r="AB116" i="193" s="1"/>
  <c r="V110" i="193"/>
  <c r="V111" i="193" s="1"/>
  <c r="V113" i="193" s="1"/>
  <c r="V115" i="193" s="1"/>
  <c r="V116" i="193" s="1"/>
  <c r="P110" i="193"/>
  <c r="P111" i="193" s="1"/>
  <c r="P113" i="193" s="1"/>
  <c r="P115" i="193" s="1"/>
  <c r="P116" i="193" s="1"/>
  <c r="J110" i="193"/>
  <c r="J111" i="193" s="1"/>
  <c r="J113" i="193" s="1"/>
  <c r="J115" i="193" s="1"/>
  <c r="J116" i="193" s="1"/>
  <c r="AB109" i="193"/>
  <c r="AA109" i="193"/>
  <c r="Z109" i="193"/>
  <c r="Y109" i="193"/>
  <c r="X109" i="193"/>
  <c r="W109" i="193"/>
  <c r="V109" i="193"/>
  <c r="U109" i="193"/>
  <c r="T109" i="193"/>
  <c r="S109" i="193"/>
  <c r="R109" i="193"/>
  <c r="Q109" i="193"/>
  <c r="P109" i="193"/>
  <c r="O109" i="193"/>
  <c r="N109" i="193"/>
  <c r="M109" i="193"/>
  <c r="L109" i="193"/>
  <c r="K109" i="193"/>
  <c r="J109" i="193"/>
  <c r="I109" i="193"/>
  <c r="H109" i="193"/>
  <c r="G109" i="193"/>
  <c r="F109" i="193"/>
  <c r="E109" i="193"/>
  <c r="AC109" i="193" s="1"/>
  <c r="AB108" i="193"/>
  <c r="AA108" i="193"/>
  <c r="AA110" i="193" s="1"/>
  <c r="AA111" i="193" s="1"/>
  <c r="AA113" i="193" s="1"/>
  <c r="AA115" i="193" s="1"/>
  <c r="AA116" i="193" s="1"/>
  <c r="Z108" i="193"/>
  <c r="Z110" i="193" s="1"/>
  <c r="Z111" i="193" s="1"/>
  <c r="Z113" i="193" s="1"/>
  <c r="Z115" i="193" s="1"/>
  <c r="Z116" i="193" s="1"/>
  <c r="Y108" i="193"/>
  <c r="Y110" i="193" s="1"/>
  <c r="Y111" i="193" s="1"/>
  <c r="Y113" i="193" s="1"/>
  <c r="Y115" i="193" s="1"/>
  <c r="Y116" i="193" s="1"/>
  <c r="X108" i="193"/>
  <c r="X110" i="193" s="1"/>
  <c r="X111" i="193" s="1"/>
  <c r="X113" i="193" s="1"/>
  <c r="X115" i="193" s="1"/>
  <c r="X116" i="193" s="1"/>
  <c r="W108" i="193"/>
  <c r="W110" i="193" s="1"/>
  <c r="W111" i="193" s="1"/>
  <c r="W113" i="193" s="1"/>
  <c r="W115" i="193" s="1"/>
  <c r="W116" i="193" s="1"/>
  <c r="V108" i="193"/>
  <c r="U108" i="193"/>
  <c r="U110" i="193" s="1"/>
  <c r="U111" i="193" s="1"/>
  <c r="U113" i="193" s="1"/>
  <c r="U115" i="193" s="1"/>
  <c r="U116" i="193" s="1"/>
  <c r="T108" i="193"/>
  <c r="T110" i="193" s="1"/>
  <c r="T111" i="193" s="1"/>
  <c r="T113" i="193" s="1"/>
  <c r="T115" i="193" s="1"/>
  <c r="T116" i="193" s="1"/>
  <c r="S108" i="193"/>
  <c r="S110" i="193" s="1"/>
  <c r="S111" i="193" s="1"/>
  <c r="S113" i="193" s="1"/>
  <c r="S115" i="193" s="1"/>
  <c r="S116" i="193" s="1"/>
  <c r="R108" i="193"/>
  <c r="R110" i="193" s="1"/>
  <c r="R111" i="193" s="1"/>
  <c r="R113" i="193" s="1"/>
  <c r="R115" i="193" s="1"/>
  <c r="R116" i="193" s="1"/>
  <c r="Q108" i="193"/>
  <c r="Q110" i="193" s="1"/>
  <c r="Q111" i="193" s="1"/>
  <c r="Q113" i="193" s="1"/>
  <c r="Q115" i="193" s="1"/>
  <c r="Q116" i="193" s="1"/>
  <c r="P108" i="193"/>
  <c r="O108" i="193"/>
  <c r="O110" i="193" s="1"/>
  <c r="O111" i="193" s="1"/>
  <c r="O113" i="193" s="1"/>
  <c r="O115" i="193" s="1"/>
  <c r="O116" i="193" s="1"/>
  <c r="N108" i="193"/>
  <c r="N110" i="193" s="1"/>
  <c r="N111" i="193" s="1"/>
  <c r="N113" i="193" s="1"/>
  <c r="N115" i="193" s="1"/>
  <c r="N116" i="193" s="1"/>
  <c r="M108" i="193"/>
  <c r="M110" i="193" s="1"/>
  <c r="M111" i="193" s="1"/>
  <c r="M113" i="193" s="1"/>
  <c r="M115" i="193" s="1"/>
  <c r="M116" i="193" s="1"/>
  <c r="L108" i="193"/>
  <c r="L110" i="193" s="1"/>
  <c r="L111" i="193" s="1"/>
  <c r="L113" i="193" s="1"/>
  <c r="L115" i="193" s="1"/>
  <c r="L116" i="193" s="1"/>
  <c r="K108" i="193"/>
  <c r="K110" i="193" s="1"/>
  <c r="K111" i="193" s="1"/>
  <c r="K113" i="193" s="1"/>
  <c r="K115" i="193" s="1"/>
  <c r="K116" i="193" s="1"/>
  <c r="J108" i="193"/>
  <c r="I108" i="193"/>
  <c r="I110" i="193" s="1"/>
  <c r="I111" i="193" s="1"/>
  <c r="I113" i="193" s="1"/>
  <c r="I115" i="193" s="1"/>
  <c r="I116" i="193" s="1"/>
  <c r="H108" i="193"/>
  <c r="H110" i="193" s="1"/>
  <c r="H111" i="193" s="1"/>
  <c r="H113" i="193" s="1"/>
  <c r="H115" i="193" s="1"/>
  <c r="H116" i="193" s="1"/>
  <c r="G108" i="193"/>
  <c r="G110" i="193" s="1"/>
  <c r="G111" i="193" s="1"/>
  <c r="G113" i="193" s="1"/>
  <c r="G115" i="193" s="1"/>
  <c r="G116" i="193" s="1"/>
  <c r="F108" i="193"/>
  <c r="F110" i="193" s="1"/>
  <c r="F113" i="193" s="1"/>
  <c r="F115" i="193" s="1"/>
  <c r="F116" i="193" s="1"/>
  <c r="E108" i="193"/>
  <c r="AC107" i="193"/>
  <c r="AC106" i="193"/>
  <c r="AC105" i="193"/>
  <c r="AC104" i="193"/>
  <c r="AC103" i="193"/>
  <c r="AC102" i="193"/>
  <c r="AB101" i="193"/>
  <c r="AA101" i="193"/>
  <c r="Z101" i="193"/>
  <c r="Y101" i="193"/>
  <c r="X101" i="193"/>
  <c r="W101" i="193"/>
  <c r="V101" i="193"/>
  <c r="U101" i="193"/>
  <c r="T101" i="193"/>
  <c r="S101" i="193"/>
  <c r="R101" i="193"/>
  <c r="Q101" i="193"/>
  <c r="P101" i="193"/>
  <c r="O101" i="193"/>
  <c r="N101" i="193"/>
  <c r="M101" i="193"/>
  <c r="L101" i="193"/>
  <c r="K101" i="193"/>
  <c r="J101" i="193"/>
  <c r="I101" i="193"/>
  <c r="H101" i="193"/>
  <c r="G101" i="193"/>
  <c r="F101" i="193"/>
  <c r="E101" i="193"/>
  <c r="AC100" i="193"/>
  <c r="AC99" i="193"/>
  <c r="AB98" i="193"/>
  <c r="AA98" i="193"/>
  <c r="Z98" i="193"/>
  <c r="Y98" i="193"/>
  <c r="X98" i="193"/>
  <c r="W98" i="193"/>
  <c r="V98" i="193"/>
  <c r="U98" i="193"/>
  <c r="T98" i="193"/>
  <c r="S98" i="193"/>
  <c r="R98" i="193"/>
  <c r="Q98" i="193"/>
  <c r="P98" i="193"/>
  <c r="O98" i="193"/>
  <c r="N98" i="193"/>
  <c r="M98" i="193"/>
  <c r="L98" i="193"/>
  <c r="K98" i="193"/>
  <c r="J98" i="193"/>
  <c r="I98" i="193"/>
  <c r="H98" i="193"/>
  <c r="G98" i="193"/>
  <c r="F98" i="193"/>
  <c r="E98" i="193"/>
  <c r="AC97" i="193"/>
  <c r="AC96" i="193"/>
  <c r="AC95" i="193"/>
  <c r="AB89" i="193"/>
  <c r="AA89" i="193"/>
  <c r="Z89" i="193"/>
  <c r="Y89" i="193"/>
  <c r="X89" i="193"/>
  <c r="W89" i="193"/>
  <c r="V89" i="193"/>
  <c r="U89" i="193"/>
  <c r="T89" i="193"/>
  <c r="S89" i="193"/>
  <c r="R89" i="193"/>
  <c r="Q89" i="193"/>
  <c r="P89" i="193"/>
  <c r="O89" i="193"/>
  <c r="N89" i="193"/>
  <c r="M89" i="193"/>
  <c r="L89" i="193"/>
  <c r="K89" i="193"/>
  <c r="J89" i="193"/>
  <c r="I89" i="193"/>
  <c r="H89" i="193"/>
  <c r="G89" i="193"/>
  <c r="F89" i="193"/>
  <c r="E89" i="193"/>
  <c r="AB88" i="193"/>
  <c r="AA88" i="193"/>
  <c r="Z88" i="193"/>
  <c r="Y88" i="193"/>
  <c r="X88" i="193"/>
  <c r="W88" i="193"/>
  <c r="V88" i="193"/>
  <c r="U88" i="193"/>
  <c r="T88" i="193"/>
  <c r="S88" i="193"/>
  <c r="R88" i="193"/>
  <c r="Q88" i="193"/>
  <c r="P88" i="193"/>
  <c r="O88" i="193"/>
  <c r="N88" i="193"/>
  <c r="M88" i="193"/>
  <c r="L88" i="193"/>
  <c r="K88" i="193"/>
  <c r="J88" i="193"/>
  <c r="I88" i="193"/>
  <c r="H88" i="193"/>
  <c r="G88" i="193"/>
  <c r="F88" i="193"/>
  <c r="E88" i="193"/>
  <c r="AC83" i="193"/>
  <c r="X81" i="193"/>
  <c r="X82" i="193" s="1"/>
  <c r="X84" i="193" s="1"/>
  <c r="X86" i="193" s="1"/>
  <c r="X87" i="193" s="1"/>
  <c r="R81" i="193"/>
  <c r="R82" i="193" s="1"/>
  <c r="R84" i="193" s="1"/>
  <c r="R86" i="193" s="1"/>
  <c r="R87" i="193" s="1"/>
  <c r="L81" i="193"/>
  <c r="L82" i="193" s="1"/>
  <c r="L84" i="193" s="1"/>
  <c r="L86" i="193" s="1"/>
  <c r="L87" i="193" s="1"/>
  <c r="F81" i="193"/>
  <c r="F82" i="193" s="1"/>
  <c r="F84" i="193" s="1"/>
  <c r="F86" i="193" s="1"/>
  <c r="F87" i="193" s="1"/>
  <c r="AB80" i="193"/>
  <c r="AA80" i="193"/>
  <c r="Z80" i="193"/>
  <c r="Y80" i="193"/>
  <c r="X80" i="193"/>
  <c r="W80" i="193"/>
  <c r="V80" i="193"/>
  <c r="U80" i="193"/>
  <c r="T80" i="193"/>
  <c r="S80" i="193"/>
  <c r="R80" i="193"/>
  <c r="Q80" i="193"/>
  <c r="P80" i="193"/>
  <c r="O80" i="193"/>
  <c r="N80" i="193"/>
  <c r="M80" i="193"/>
  <c r="L80" i="193"/>
  <c r="K80" i="193"/>
  <c r="J80" i="193"/>
  <c r="I80" i="193"/>
  <c r="H80" i="193"/>
  <c r="G80" i="193"/>
  <c r="F80" i="193"/>
  <c r="E80" i="193"/>
  <c r="AB79" i="193"/>
  <c r="AB81" i="193" s="1"/>
  <c r="AB82" i="193" s="1"/>
  <c r="AB84" i="193" s="1"/>
  <c r="AB86" i="193" s="1"/>
  <c r="AB87" i="193" s="1"/>
  <c r="AA79" i="193"/>
  <c r="AA81" i="193" s="1"/>
  <c r="AA82" i="193" s="1"/>
  <c r="AA84" i="193" s="1"/>
  <c r="AA86" i="193" s="1"/>
  <c r="AA87" i="193" s="1"/>
  <c r="Z79" i="193"/>
  <c r="Z81" i="193" s="1"/>
  <c r="Z82" i="193" s="1"/>
  <c r="Z84" i="193" s="1"/>
  <c r="Z86" i="193" s="1"/>
  <c r="Z87" i="193" s="1"/>
  <c r="Y79" i="193"/>
  <c r="Y81" i="193" s="1"/>
  <c r="Y82" i="193" s="1"/>
  <c r="Y84" i="193" s="1"/>
  <c r="Y86" i="193" s="1"/>
  <c r="Y87" i="193" s="1"/>
  <c r="X79" i="193"/>
  <c r="W79" i="193"/>
  <c r="W81" i="193" s="1"/>
  <c r="W82" i="193" s="1"/>
  <c r="W84" i="193" s="1"/>
  <c r="W86" i="193" s="1"/>
  <c r="W87" i="193" s="1"/>
  <c r="V79" i="193"/>
  <c r="V81" i="193" s="1"/>
  <c r="V82" i="193" s="1"/>
  <c r="V84" i="193" s="1"/>
  <c r="V86" i="193" s="1"/>
  <c r="V87" i="193" s="1"/>
  <c r="U79" i="193"/>
  <c r="U81" i="193" s="1"/>
  <c r="U82" i="193" s="1"/>
  <c r="U84" i="193" s="1"/>
  <c r="U86" i="193" s="1"/>
  <c r="U87" i="193" s="1"/>
  <c r="T79" i="193"/>
  <c r="T81" i="193" s="1"/>
  <c r="T82" i="193" s="1"/>
  <c r="T84" i="193" s="1"/>
  <c r="T86" i="193" s="1"/>
  <c r="T87" i="193" s="1"/>
  <c r="S79" i="193"/>
  <c r="S81" i="193" s="1"/>
  <c r="S82" i="193" s="1"/>
  <c r="S84" i="193" s="1"/>
  <c r="S86" i="193" s="1"/>
  <c r="S87" i="193" s="1"/>
  <c r="R79" i="193"/>
  <c r="Q79" i="193"/>
  <c r="Q81" i="193" s="1"/>
  <c r="Q82" i="193" s="1"/>
  <c r="Q84" i="193" s="1"/>
  <c r="Q86" i="193" s="1"/>
  <c r="Q87" i="193" s="1"/>
  <c r="P79" i="193"/>
  <c r="P81" i="193" s="1"/>
  <c r="P82" i="193" s="1"/>
  <c r="P84" i="193" s="1"/>
  <c r="P86" i="193" s="1"/>
  <c r="P87" i="193" s="1"/>
  <c r="O79" i="193"/>
  <c r="O81" i="193" s="1"/>
  <c r="O82" i="193" s="1"/>
  <c r="O84" i="193" s="1"/>
  <c r="O86" i="193" s="1"/>
  <c r="O87" i="193" s="1"/>
  <c r="N79" i="193"/>
  <c r="N81" i="193" s="1"/>
  <c r="N82" i="193" s="1"/>
  <c r="N84" i="193" s="1"/>
  <c r="N86" i="193" s="1"/>
  <c r="N87" i="193" s="1"/>
  <c r="M79" i="193"/>
  <c r="M81" i="193" s="1"/>
  <c r="M82" i="193" s="1"/>
  <c r="M84" i="193" s="1"/>
  <c r="M86" i="193" s="1"/>
  <c r="M87" i="193" s="1"/>
  <c r="L79" i="193"/>
  <c r="K79" i="193"/>
  <c r="K81" i="193" s="1"/>
  <c r="K82" i="193" s="1"/>
  <c r="K84" i="193" s="1"/>
  <c r="K86" i="193" s="1"/>
  <c r="K87" i="193" s="1"/>
  <c r="J79" i="193"/>
  <c r="J81" i="193" s="1"/>
  <c r="J82" i="193" s="1"/>
  <c r="J84" i="193" s="1"/>
  <c r="J86" i="193" s="1"/>
  <c r="J87" i="193" s="1"/>
  <c r="I79" i="193"/>
  <c r="I81" i="193" s="1"/>
  <c r="I82" i="193" s="1"/>
  <c r="I84" i="193" s="1"/>
  <c r="I86" i="193" s="1"/>
  <c r="I87" i="193" s="1"/>
  <c r="H79" i="193"/>
  <c r="H81" i="193" s="1"/>
  <c r="H82" i="193" s="1"/>
  <c r="H84" i="193" s="1"/>
  <c r="H86" i="193" s="1"/>
  <c r="H87" i="193" s="1"/>
  <c r="G79" i="193"/>
  <c r="G81" i="193" s="1"/>
  <c r="G82" i="193" s="1"/>
  <c r="G84" i="193" s="1"/>
  <c r="G86" i="193" s="1"/>
  <c r="G87" i="193" s="1"/>
  <c r="F79" i="193"/>
  <c r="E79" i="193"/>
  <c r="E81" i="193" s="1"/>
  <c r="E82" i="193" s="1"/>
  <c r="AC78" i="193"/>
  <c r="AC77" i="193"/>
  <c r="AC76" i="193"/>
  <c r="AC75" i="193"/>
  <c r="AC74" i="193"/>
  <c r="AC73" i="193"/>
  <c r="AB72" i="193"/>
  <c r="AA72" i="193"/>
  <c r="Z72" i="193"/>
  <c r="Y72" i="193"/>
  <c r="X72" i="193"/>
  <c r="W72" i="193"/>
  <c r="V72" i="193"/>
  <c r="U72" i="193"/>
  <c r="T72" i="193"/>
  <c r="S72" i="193"/>
  <c r="R72" i="193"/>
  <c r="Q72" i="193"/>
  <c r="P72" i="193"/>
  <c r="O72" i="193"/>
  <c r="N72" i="193"/>
  <c r="M72" i="193"/>
  <c r="L72" i="193"/>
  <c r="K72" i="193"/>
  <c r="J72" i="193"/>
  <c r="I72" i="193"/>
  <c r="H72" i="193"/>
  <c r="G72" i="193"/>
  <c r="F72" i="193"/>
  <c r="E72" i="193"/>
  <c r="AC72" i="193" s="1"/>
  <c r="AC71" i="193"/>
  <c r="AC70" i="193"/>
  <c r="AB69" i="193"/>
  <c r="AA69" i="193"/>
  <c r="Z69" i="193"/>
  <c r="Y69" i="193"/>
  <c r="X69" i="193"/>
  <c r="W69" i="193"/>
  <c r="V69" i="193"/>
  <c r="U69" i="193"/>
  <c r="T69" i="193"/>
  <c r="S69" i="193"/>
  <c r="R69" i="193"/>
  <c r="Q69" i="193"/>
  <c r="P69" i="193"/>
  <c r="O69" i="193"/>
  <c r="N69" i="193"/>
  <c r="M69" i="193"/>
  <c r="L69" i="193"/>
  <c r="K69" i="193"/>
  <c r="J69" i="193"/>
  <c r="I69" i="193"/>
  <c r="H69" i="193"/>
  <c r="G69" i="193"/>
  <c r="F69" i="193"/>
  <c r="E69" i="193"/>
  <c r="AC68" i="193"/>
  <c r="AC67" i="193"/>
  <c r="AC66" i="193"/>
  <c r="AC65" i="193"/>
  <c r="AB60" i="193"/>
  <c r="AA60" i="193"/>
  <c r="Z60" i="193"/>
  <c r="Y60" i="193"/>
  <c r="X60" i="193"/>
  <c r="W60" i="193"/>
  <c r="V60" i="193"/>
  <c r="U60" i="193"/>
  <c r="T60" i="193"/>
  <c r="S60" i="193"/>
  <c r="R60" i="193"/>
  <c r="Q60" i="193"/>
  <c r="P60" i="193"/>
  <c r="O60" i="193"/>
  <c r="N60" i="193"/>
  <c r="M60" i="193"/>
  <c r="L60" i="193"/>
  <c r="K60" i="193"/>
  <c r="J60" i="193"/>
  <c r="I60" i="193"/>
  <c r="H60" i="193"/>
  <c r="G60" i="193"/>
  <c r="F60" i="193"/>
  <c r="E60" i="193"/>
  <c r="AC60" i="193" s="1"/>
  <c r="AB59" i="193"/>
  <c r="AA59" i="193"/>
  <c r="Z59" i="193"/>
  <c r="Y59" i="193"/>
  <c r="X59" i="193"/>
  <c r="W59" i="193"/>
  <c r="V59" i="193"/>
  <c r="U59" i="193"/>
  <c r="T59" i="193"/>
  <c r="S59" i="193"/>
  <c r="R59" i="193"/>
  <c r="Q59" i="193"/>
  <c r="P59" i="193"/>
  <c r="O59" i="193"/>
  <c r="N59" i="193"/>
  <c r="M59" i="193"/>
  <c r="L59" i="193"/>
  <c r="K59" i="193"/>
  <c r="J59" i="193"/>
  <c r="I59" i="193"/>
  <c r="H59" i="193"/>
  <c r="G59" i="193"/>
  <c r="F59" i="193"/>
  <c r="E59" i="193"/>
  <c r="AC59" i="193" s="1"/>
  <c r="AC54" i="193"/>
  <c r="AA52" i="193"/>
  <c r="AA53" i="193" s="1"/>
  <c r="AA55" i="193" s="1"/>
  <c r="AA57" i="193" s="1"/>
  <c r="AA58" i="193" s="1"/>
  <c r="Z52" i="193"/>
  <c r="Z53" i="193" s="1"/>
  <c r="Z55" i="193" s="1"/>
  <c r="Z57" i="193" s="1"/>
  <c r="Z58" i="193" s="1"/>
  <c r="X52" i="193"/>
  <c r="X53" i="193" s="1"/>
  <c r="X55" i="193" s="1"/>
  <c r="X57" i="193" s="1"/>
  <c r="X58" i="193" s="1"/>
  <c r="U52" i="193"/>
  <c r="U53" i="193" s="1"/>
  <c r="U55" i="193" s="1"/>
  <c r="U57" i="193" s="1"/>
  <c r="U58" i="193" s="1"/>
  <c r="T52" i="193"/>
  <c r="T53" i="193" s="1"/>
  <c r="T55" i="193" s="1"/>
  <c r="T57" i="193" s="1"/>
  <c r="T58" i="193" s="1"/>
  <c r="R52" i="193"/>
  <c r="R53" i="193" s="1"/>
  <c r="R55" i="193" s="1"/>
  <c r="R57" i="193" s="1"/>
  <c r="R58" i="193" s="1"/>
  <c r="O52" i="193"/>
  <c r="O53" i="193" s="1"/>
  <c r="O55" i="193" s="1"/>
  <c r="O57" i="193" s="1"/>
  <c r="O58" i="193" s="1"/>
  <c r="N52" i="193"/>
  <c r="N53" i="193" s="1"/>
  <c r="N55" i="193" s="1"/>
  <c r="N57" i="193" s="1"/>
  <c r="N58" i="193" s="1"/>
  <c r="L52" i="193"/>
  <c r="L53" i="193" s="1"/>
  <c r="L55" i="193" s="1"/>
  <c r="L57" i="193" s="1"/>
  <c r="L58" i="193" s="1"/>
  <c r="I52" i="193"/>
  <c r="I53" i="193" s="1"/>
  <c r="I55" i="193" s="1"/>
  <c r="I57" i="193" s="1"/>
  <c r="I58" i="193" s="1"/>
  <c r="H52" i="193"/>
  <c r="H53" i="193" s="1"/>
  <c r="H55" i="193" s="1"/>
  <c r="H57" i="193" s="1"/>
  <c r="H58" i="193" s="1"/>
  <c r="F52" i="193"/>
  <c r="F53" i="193" s="1"/>
  <c r="F55" i="193" s="1"/>
  <c r="F57" i="193" s="1"/>
  <c r="F58" i="193" s="1"/>
  <c r="AB51" i="193"/>
  <c r="AA51" i="193"/>
  <c r="Z51" i="193"/>
  <c r="Y51" i="193"/>
  <c r="X51" i="193"/>
  <c r="W51" i="193"/>
  <c r="V51" i="193"/>
  <c r="U51" i="193"/>
  <c r="T51" i="193"/>
  <c r="S51" i="193"/>
  <c r="R51" i="193"/>
  <c r="Q51" i="193"/>
  <c r="P51" i="193"/>
  <c r="O51" i="193"/>
  <c r="N51" i="193"/>
  <c r="M51" i="193"/>
  <c r="L51" i="193"/>
  <c r="K51" i="193"/>
  <c r="J51" i="193"/>
  <c r="I51" i="193"/>
  <c r="H51" i="193"/>
  <c r="G51" i="193"/>
  <c r="F51" i="193"/>
  <c r="E51" i="193"/>
  <c r="AC51" i="193" s="1"/>
  <c r="AB50" i="193"/>
  <c r="AB52" i="193" s="1"/>
  <c r="AB53" i="193" s="1"/>
  <c r="AB55" i="193" s="1"/>
  <c r="AB57" i="193" s="1"/>
  <c r="AB58" i="193" s="1"/>
  <c r="AA50" i="193"/>
  <c r="Z50" i="193"/>
  <c r="Y50" i="193"/>
  <c r="Y52" i="193" s="1"/>
  <c r="Y53" i="193" s="1"/>
  <c r="Y55" i="193" s="1"/>
  <c r="Y57" i="193" s="1"/>
  <c r="Y58" i="193" s="1"/>
  <c r="X50" i="193"/>
  <c r="W50" i="193"/>
  <c r="W52" i="193" s="1"/>
  <c r="W53" i="193" s="1"/>
  <c r="W55" i="193" s="1"/>
  <c r="W57" i="193" s="1"/>
  <c r="W58" i="193" s="1"/>
  <c r="V50" i="193"/>
  <c r="V52" i="193" s="1"/>
  <c r="V53" i="193" s="1"/>
  <c r="V55" i="193" s="1"/>
  <c r="V57" i="193" s="1"/>
  <c r="V58" i="193" s="1"/>
  <c r="U50" i="193"/>
  <c r="T50" i="193"/>
  <c r="S50" i="193"/>
  <c r="S52" i="193" s="1"/>
  <c r="S53" i="193" s="1"/>
  <c r="S55" i="193" s="1"/>
  <c r="S57" i="193" s="1"/>
  <c r="S58" i="193" s="1"/>
  <c r="R50" i="193"/>
  <c r="Q50" i="193"/>
  <c r="Q52" i="193" s="1"/>
  <c r="Q53" i="193" s="1"/>
  <c r="Q55" i="193" s="1"/>
  <c r="Q57" i="193" s="1"/>
  <c r="Q58" i="193" s="1"/>
  <c r="P50" i="193"/>
  <c r="P52" i="193" s="1"/>
  <c r="P53" i="193" s="1"/>
  <c r="P55" i="193" s="1"/>
  <c r="P57" i="193" s="1"/>
  <c r="P58" i="193" s="1"/>
  <c r="O50" i="193"/>
  <c r="N50" i="193"/>
  <c r="M50" i="193"/>
  <c r="M52" i="193" s="1"/>
  <c r="M53" i="193" s="1"/>
  <c r="M55" i="193" s="1"/>
  <c r="M57" i="193" s="1"/>
  <c r="M58" i="193" s="1"/>
  <c r="L50" i="193"/>
  <c r="K50" i="193"/>
  <c r="K52" i="193" s="1"/>
  <c r="K53" i="193" s="1"/>
  <c r="K55" i="193" s="1"/>
  <c r="K57" i="193" s="1"/>
  <c r="K58" i="193" s="1"/>
  <c r="J50" i="193"/>
  <c r="J52" i="193" s="1"/>
  <c r="J53" i="193" s="1"/>
  <c r="J55" i="193" s="1"/>
  <c r="J57" i="193" s="1"/>
  <c r="J58" i="193" s="1"/>
  <c r="I50" i="193"/>
  <c r="H50" i="193"/>
  <c r="G50" i="193"/>
  <c r="G52" i="193" s="1"/>
  <c r="G53" i="193" s="1"/>
  <c r="G55" i="193" s="1"/>
  <c r="G57" i="193" s="1"/>
  <c r="G58" i="193" s="1"/>
  <c r="F50" i="193"/>
  <c r="E50" i="193"/>
  <c r="E52" i="193" s="1"/>
  <c r="AC49" i="193"/>
  <c r="AC48" i="193"/>
  <c r="AC47" i="193"/>
  <c r="AC46" i="193"/>
  <c r="AC45" i="193"/>
  <c r="AC44" i="193"/>
  <c r="AB43" i="193"/>
  <c r="AA43" i="193"/>
  <c r="Z43" i="193"/>
  <c r="Y43" i="193"/>
  <c r="X43" i="193"/>
  <c r="W43" i="193"/>
  <c r="V43" i="193"/>
  <c r="U43" i="193"/>
  <c r="T43" i="193"/>
  <c r="S43" i="193"/>
  <c r="R43" i="193"/>
  <c r="Q43" i="193"/>
  <c r="P43" i="193"/>
  <c r="O43" i="193"/>
  <c r="N43" i="193"/>
  <c r="M43" i="193"/>
  <c r="L43" i="193"/>
  <c r="K43" i="193"/>
  <c r="J43" i="193"/>
  <c r="I43" i="193"/>
  <c r="H43" i="193"/>
  <c r="G43" i="193"/>
  <c r="F43" i="193"/>
  <c r="E43" i="193"/>
  <c r="AC43" i="193" s="1"/>
  <c r="AC42" i="193"/>
  <c r="AC41" i="193"/>
  <c r="AB40" i="193"/>
  <c r="AA40" i="193"/>
  <c r="Z40" i="193"/>
  <c r="Y40" i="193"/>
  <c r="X40" i="193"/>
  <c r="W40" i="193"/>
  <c r="V40" i="193"/>
  <c r="U40" i="193"/>
  <c r="T40" i="193"/>
  <c r="S40" i="193"/>
  <c r="R40" i="193"/>
  <c r="Q40" i="193"/>
  <c r="P40" i="193"/>
  <c r="O40" i="193"/>
  <c r="N40" i="193"/>
  <c r="M40" i="193"/>
  <c r="L40" i="193"/>
  <c r="K40" i="193"/>
  <c r="J40" i="193"/>
  <c r="I40" i="193"/>
  <c r="H40" i="193"/>
  <c r="G40" i="193"/>
  <c r="F40" i="193"/>
  <c r="E40" i="193"/>
  <c r="AC40" i="193" s="1"/>
  <c r="AC39" i="193"/>
  <c r="AC38" i="193"/>
  <c r="AC37" i="193"/>
  <c r="AC36" i="193"/>
  <c r="V31" i="193"/>
  <c r="U31" i="193"/>
  <c r="T31" i="193"/>
  <c r="S31" i="193"/>
  <c r="R31" i="193"/>
  <c r="Q31" i="193"/>
  <c r="P31" i="193"/>
  <c r="O31" i="193"/>
  <c r="N31" i="193"/>
  <c r="M31" i="193"/>
  <c r="AC31" i="193" s="1"/>
  <c r="L31" i="193"/>
  <c r="K31" i="193"/>
  <c r="J31" i="193"/>
  <c r="I31" i="193"/>
  <c r="V30" i="193"/>
  <c r="U30" i="193"/>
  <c r="T30" i="193"/>
  <c r="S30" i="193"/>
  <c r="R30" i="193"/>
  <c r="Q30" i="193"/>
  <c r="P30" i="193"/>
  <c r="O30" i="193"/>
  <c r="N30" i="193"/>
  <c r="M30" i="193"/>
  <c r="L30" i="193"/>
  <c r="K30" i="193"/>
  <c r="J30" i="193"/>
  <c r="I30" i="193"/>
  <c r="AC30" i="193" s="1"/>
  <c r="AC25" i="193"/>
  <c r="V23" i="193"/>
  <c r="V24" i="193" s="1"/>
  <c r="V26" i="193" s="1"/>
  <c r="V28" i="193" s="1"/>
  <c r="V29" i="193" s="1"/>
  <c r="T23" i="193"/>
  <c r="T24" i="193" s="1"/>
  <c r="T26" i="193" s="1"/>
  <c r="T28" i="193" s="1"/>
  <c r="T29" i="193" s="1"/>
  <c r="Q23" i="193"/>
  <c r="Q24" i="193" s="1"/>
  <c r="Q26" i="193" s="1"/>
  <c r="Q28" i="193" s="1"/>
  <c r="Q29" i="193" s="1"/>
  <c r="P23" i="193"/>
  <c r="P24" i="193" s="1"/>
  <c r="P26" i="193" s="1"/>
  <c r="P28" i="193" s="1"/>
  <c r="P29" i="193" s="1"/>
  <c r="N23" i="193"/>
  <c r="N24" i="193" s="1"/>
  <c r="N26" i="193" s="1"/>
  <c r="N28" i="193" s="1"/>
  <c r="N29" i="193" s="1"/>
  <c r="K23" i="193"/>
  <c r="K24" i="193" s="1"/>
  <c r="K26" i="193" s="1"/>
  <c r="K28" i="193" s="1"/>
  <c r="K29" i="193" s="1"/>
  <c r="J23" i="193"/>
  <c r="J24" i="193" s="1"/>
  <c r="J26" i="193" s="1"/>
  <c r="J28" i="193" s="1"/>
  <c r="J29" i="193" s="1"/>
  <c r="V22" i="193"/>
  <c r="U22" i="193"/>
  <c r="T22" i="193"/>
  <c r="S22" i="193"/>
  <c r="R22" i="193"/>
  <c r="Q22" i="193"/>
  <c r="P22" i="193"/>
  <c r="O22" i="193"/>
  <c r="N22" i="193"/>
  <c r="M22" i="193"/>
  <c r="L22" i="193"/>
  <c r="K22" i="193"/>
  <c r="J22" i="193"/>
  <c r="I22" i="193"/>
  <c r="AC22" i="193"/>
  <c r="V21" i="193"/>
  <c r="U21" i="193"/>
  <c r="U23" i="193" s="1"/>
  <c r="U24" i="193" s="1"/>
  <c r="U26" i="193" s="1"/>
  <c r="U28" i="193" s="1"/>
  <c r="U29" i="193" s="1"/>
  <c r="T21" i="193"/>
  <c r="S21" i="193"/>
  <c r="S23" i="193" s="1"/>
  <c r="S24" i="193" s="1"/>
  <c r="S26" i="193" s="1"/>
  <c r="S28" i="193" s="1"/>
  <c r="S29" i="193" s="1"/>
  <c r="R21" i="193"/>
  <c r="R23" i="193" s="1"/>
  <c r="R24" i="193" s="1"/>
  <c r="R26" i="193" s="1"/>
  <c r="R28" i="193" s="1"/>
  <c r="R29" i="193" s="1"/>
  <c r="Q21" i="193"/>
  <c r="P21" i="193"/>
  <c r="O21" i="193"/>
  <c r="O23" i="193" s="1"/>
  <c r="O24" i="193" s="1"/>
  <c r="O26" i="193" s="1"/>
  <c r="O28" i="193" s="1"/>
  <c r="O29" i="193" s="1"/>
  <c r="N21" i="193"/>
  <c r="M21" i="193"/>
  <c r="M23" i="193" s="1"/>
  <c r="M24" i="193" s="1"/>
  <c r="M26" i="193" s="1"/>
  <c r="M28" i="193" s="1"/>
  <c r="M29" i="193" s="1"/>
  <c r="L21" i="193"/>
  <c r="L23" i="193" s="1"/>
  <c r="L24" i="193" s="1"/>
  <c r="L26" i="193" s="1"/>
  <c r="L28" i="193" s="1"/>
  <c r="L29" i="193" s="1"/>
  <c r="K21" i="193"/>
  <c r="J21" i="193"/>
  <c r="I21" i="193"/>
  <c r="I23" i="193" s="1"/>
  <c r="I24" i="193" s="1"/>
  <c r="I26" i="193" s="1"/>
  <c r="I28" i="193" s="1"/>
  <c r="I29" i="193" s="1"/>
  <c r="AC21" i="193"/>
  <c r="AC20" i="193"/>
  <c r="AC19" i="193"/>
  <c r="AC18" i="193"/>
  <c r="AC17" i="193"/>
  <c r="AC16" i="193"/>
  <c r="AC15" i="193"/>
  <c r="V14" i="193"/>
  <c r="U14" i="193"/>
  <c r="T14" i="193"/>
  <c r="S14" i="193"/>
  <c r="R14" i="193"/>
  <c r="Q14" i="193"/>
  <c r="P14" i="193"/>
  <c r="O14" i="193"/>
  <c r="N14" i="193"/>
  <c r="M14" i="193"/>
  <c r="L14" i="193"/>
  <c r="K14" i="193"/>
  <c r="J14" i="193"/>
  <c r="I14" i="193"/>
  <c r="AC13" i="193"/>
  <c r="AC12" i="193"/>
  <c r="V11" i="193"/>
  <c r="U11" i="193"/>
  <c r="T11" i="193"/>
  <c r="S11" i="193"/>
  <c r="R11" i="193"/>
  <c r="Q11" i="193"/>
  <c r="P11" i="193"/>
  <c r="O11" i="193"/>
  <c r="N11" i="193"/>
  <c r="M11" i="193"/>
  <c r="L11" i="193"/>
  <c r="K11" i="193"/>
  <c r="J11" i="193"/>
  <c r="I11" i="193"/>
  <c r="AC10" i="193"/>
  <c r="AC9" i="193"/>
  <c r="AC8" i="193"/>
  <c r="AC7" i="193"/>
  <c r="AC176" i="192"/>
  <c r="F176" i="192"/>
  <c r="AC175" i="192"/>
  <c r="F175" i="192"/>
  <c r="AC170" i="192"/>
  <c r="F167" i="192"/>
  <c r="F166" i="192"/>
  <c r="F168" i="192" s="1"/>
  <c r="AC165" i="192"/>
  <c r="AC164" i="192"/>
  <c r="AC163" i="192"/>
  <c r="AC162" i="192"/>
  <c r="AC161" i="192"/>
  <c r="AC160" i="192"/>
  <c r="F159" i="192"/>
  <c r="AC159" i="192" s="1"/>
  <c r="AC158" i="192"/>
  <c r="AC157" i="192"/>
  <c r="F156" i="192"/>
  <c r="AC156" i="192" s="1"/>
  <c r="AC155" i="192"/>
  <c r="AC154" i="192"/>
  <c r="AC153" i="192"/>
  <c r="AC152" i="192"/>
  <c r="AB147" i="192"/>
  <c r="AA147" i="192"/>
  <c r="Z147" i="192"/>
  <c r="Y147" i="192"/>
  <c r="X147" i="192"/>
  <c r="W147" i="192"/>
  <c r="V147" i="192"/>
  <c r="U147" i="192"/>
  <c r="T147" i="192"/>
  <c r="S147" i="192"/>
  <c r="R147" i="192"/>
  <c r="Q147" i="192"/>
  <c r="P147" i="192"/>
  <c r="O147" i="192"/>
  <c r="N147" i="192"/>
  <c r="M147" i="192"/>
  <c r="L147" i="192"/>
  <c r="K147" i="192"/>
  <c r="J147" i="192"/>
  <c r="I147" i="192"/>
  <c r="H147" i="192"/>
  <c r="G147" i="192"/>
  <c r="F147" i="192"/>
  <c r="E147" i="192"/>
  <c r="AC147" i="192" s="1"/>
  <c r="AB146" i="192"/>
  <c r="AA146" i="192"/>
  <c r="Z146" i="192"/>
  <c r="Y146" i="192"/>
  <c r="X146" i="192"/>
  <c r="W146" i="192"/>
  <c r="V146" i="192"/>
  <c r="U146" i="192"/>
  <c r="T146" i="192"/>
  <c r="S146" i="192"/>
  <c r="R146" i="192"/>
  <c r="Q146" i="192"/>
  <c r="P146" i="192"/>
  <c r="O146" i="192"/>
  <c r="N146" i="192"/>
  <c r="M146" i="192"/>
  <c r="L146" i="192"/>
  <c r="K146" i="192"/>
  <c r="J146" i="192"/>
  <c r="I146" i="192"/>
  <c r="H146" i="192"/>
  <c r="G146" i="192"/>
  <c r="F146" i="192"/>
  <c r="E146" i="192"/>
  <c r="AC146" i="192" s="1"/>
  <c r="Y145" i="192"/>
  <c r="O144" i="192"/>
  <c r="O145" i="192" s="1"/>
  <c r="W142" i="192"/>
  <c r="W144" i="192" s="1"/>
  <c r="W145" i="192" s="1"/>
  <c r="R142" i="192"/>
  <c r="R144" i="192" s="1"/>
  <c r="R145" i="192" s="1"/>
  <c r="F142" i="192"/>
  <c r="F144" i="192" s="1"/>
  <c r="F145" i="192" s="1"/>
  <c r="AC141" i="192"/>
  <c r="T140" i="192"/>
  <c r="T142" i="192" s="1"/>
  <c r="T144" i="192" s="1"/>
  <c r="T145" i="192" s="1"/>
  <c r="S140" i="192"/>
  <c r="S142" i="192" s="1"/>
  <c r="S144" i="192" s="1"/>
  <c r="S145" i="192" s="1"/>
  <c r="N140" i="192"/>
  <c r="N142" i="192" s="1"/>
  <c r="N144" i="192" s="1"/>
  <c r="N145" i="192" s="1"/>
  <c r="AA139" i="192"/>
  <c r="AA140" i="192" s="1"/>
  <c r="AA142" i="192" s="1"/>
  <c r="AA144" i="192" s="1"/>
  <c r="AA145" i="192" s="1"/>
  <c r="Z139" i="192"/>
  <c r="Z140" i="192" s="1"/>
  <c r="Z142" i="192" s="1"/>
  <c r="Z144" i="192" s="1"/>
  <c r="Z145" i="192" s="1"/>
  <c r="X139" i="192"/>
  <c r="X140" i="192" s="1"/>
  <c r="X142" i="192" s="1"/>
  <c r="X144" i="192" s="1"/>
  <c r="X145" i="192" s="1"/>
  <c r="U139" i="192"/>
  <c r="U140" i="192" s="1"/>
  <c r="U142" i="192" s="1"/>
  <c r="U144" i="192" s="1"/>
  <c r="U145" i="192" s="1"/>
  <c r="T139" i="192"/>
  <c r="R139" i="192"/>
  <c r="R140" i="192" s="1"/>
  <c r="O139" i="192"/>
  <c r="O140" i="192" s="1"/>
  <c r="O142" i="192" s="1"/>
  <c r="N139" i="192"/>
  <c r="L139" i="192"/>
  <c r="L140" i="192" s="1"/>
  <c r="L142" i="192" s="1"/>
  <c r="L144" i="192" s="1"/>
  <c r="L145" i="192" s="1"/>
  <c r="I139" i="192"/>
  <c r="I140" i="192" s="1"/>
  <c r="I142" i="192" s="1"/>
  <c r="I144" i="192" s="1"/>
  <c r="I145" i="192" s="1"/>
  <c r="H139" i="192"/>
  <c r="H140" i="192" s="1"/>
  <c r="H142" i="192" s="1"/>
  <c r="H144" i="192" s="1"/>
  <c r="H145" i="192" s="1"/>
  <c r="F139" i="192"/>
  <c r="F140" i="192" s="1"/>
  <c r="AB138" i="192"/>
  <c r="AA138" i="192"/>
  <c r="Z138" i="192"/>
  <c r="Y138" i="192"/>
  <c r="X138" i="192"/>
  <c r="W138" i="192"/>
  <c r="V138" i="192"/>
  <c r="U138" i="192"/>
  <c r="T138" i="192"/>
  <c r="S138" i="192"/>
  <c r="R138" i="192"/>
  <c r="Q138" i="192"/>
  <c r="P138" i="192"/>
  <c r="O138" i="192"/>
  <c r="N138" i="192"/>
  <c r="M138" i="192"/>
  <c r="L138" i="192"/>
  <c r="K138" i="192"/>
  <c r="J138" i="192"/>
  <c r="I138" i="192"/>
  <c r="H138" i="192"/>
  <c r="G138" i="192"/>
  <c r="F138" i="192"/>
  <c r="E138" i="192"/>
  <c r="AB137" i="192"/>
  <c r="AB139" i="192" s="1"/>
  <c r="AB140" i="192" s="1"/>
  <c r="AB142" i="192" s="1"/>
  <c r="AB144" i="192" s="1"/>
  <c r="AB145" i="192" s="1"/>
  <c r="AA137" i="192"/>
  <c r="Z137" i="192"/>
  <c r="Y137" i="192"/>
  <c r="Y139" i="192" s="1"/>
  <c r="Y140" i="192" s="1"/>
  <c r="Y142" i="192" s="1"/>
  <c r="Y144" i="192" s="1"/>
  <c r="X137" i="192"/>
  <c r="W137" i="192"/>
  <c r="W139" i="192" s="1"/>
  <c r="W140" i="192" s="1"/>
  <c r="V137" i="192"/>
  <c r="V139" i="192" s="1"/>
  <c r="V140" i="192" s="1"/>
  <c r="V142" i="192" s="1"/>
  <c r="V144" i="192" s="1"/>
  <c r="V145" i="192" s="1"/>
  <c r="U137" i="192"/>
  <c r="T137" i="192"/>
  <c r="S137" i="192"/>
  <c r="S139" i="192" s="1"/>
  <c r="R137" i="192"/>
  <c r="Q137" i="192"/>
  <c r="Q139" i="192" s="1"/>
  <c r="Q140" i="192" s="1"/>
  <c r="Q142" i="192" s="1"/>
  <c r="Q144" i="192" s="1"/>
  <c r="Q145" i="192" s="1"/>
  <c r="P137" i="192"/>
  <c r="P139" i="192" s="1"/>
  <c r="P140" i="192" s="1"/>
  <c r="P142" i="192" s="1"/>
  <c r="P144" i="192" s="1"/>
  <c r="P145" i="192" s="1"/>
  <c r="O137" i="192"/>
  <c r="N137" i="192"/>
  <c r="M137" i="192"/>
  <c r="M139" i="192" s="1"/>
  <c r="M140" i="192" s="1"/>
  <c r="M142" i="192" s="1"/>
  <c r="M144" i="192" s="1"/>
  <c r="M145" i="192" s="1"/>
  <c r="L137" i="192"/>
  <c r="K137" i="192"/>
  <c r="K139" i="192" s="1"/>
  <c r="K140" i="192" s="1"/>
  <c r="K142" i="192" s="1"/>
  <c r="K144" i="192" s="1"/>
  <c r="K145" i="192" s="1"/>
  <c r="J137" i="192"/>
  <c r="J139" i="192" s="1"/>
  <c r="J140" i="192" s="1"/>
  <c r="J142" i="192" s="1"/>
  <c r="J144" i="192" s="1"/>
  <c r="J145" i="192" s="1"/>
  <c r="I137" i="192"/>
  <c r="H137" i="192"/>
  <c r="G137" i="192"/>
  <c r="G139" i="192" s="1"/>
  <c r="G140" i="192" s="1"/>
  <c r="G142" i="192" s="1"/>
  <c r="G144" i="192" s="1"/>
  <c r="G145" i="192" s="1"/>
  <c r="F137" i="192"/>
  <c r="E137" i="192"/>
  <c r="E139" i="192" s="1"/>
  <c r="AC136" i="192"/>
  <c r="AC135" i="192"/>
  <c r="AC134" i="192"/>
  <c r="AC133" i="192"/>
  <c r="AC132" i="192"/>
  <c r="AC131" i="192"/>
  <c r="AB130" i="192"/>
  <c r="AA130" i="192"/>
  <c r="Z130" i="192"/>
  <c r="Y130" i="192"/>
  <c r="X130" i="192"/>
  <c r="W130" i="192"/>
  <c r="V130" i="192"/>
  <c r="U130" i="192"/>
  <c r="T130" i="192"/>
  <c r="S130" i="192"/>
  <c r="R130" i="192"/>
  <c r="Q130" i="192"/>
  <c r="P130" i="192"/>
  <c r="O130" i="192"/>
  <c r="N130" i="192"/>
  <c r="M130" i="192"/>
  <c r="L130" i="192"/>
  <c r="K130" i="192"/>
  <c r="J130" i="192"/>
  <c r="I130" i="192"/>
  <c r="H130" i="192"/>
  <c r="G130" i="192"/>
  <c r="F130" i="192"/>
  <c r="E130" i="192"/>
  <c r="AC130" i="192" s="1"/>
  <c r="AC129" i="192"/>
  <c r="AC128" i="192"/>
  <c r="AB127" i="192"/>
  <c r="AA127" i="192"/>
  <c r="Z127" i="192"/>
  <c r="Y127" i="192"/>
  <c r="X127" i="192"/>
  <c r="W127" i="192"/>
  <c r="V127" i="192"/>
  <c r="U127" i="192"/>
  <c r="T127" i="192"/>
  <c r="S127" i="192"/>
  <c r="R127" i="192"/>
  <c r="Q127" i="192"/>
  <c r="P127" i="192"/>
  <c r="O127" i="192"/>
  <c r="N127" i="192"/>
  <c r="M127" i="192"/>
  <c r="L127" i="192"/>
  <c r="K127" i="192"/>
  <c r="J127" i="192"/>
  <c r="I127" i="192"/>
  <c r="H127" i="192"/>
  <c r="G127" i="192"/>
  <c r="F127" i="192"/>
  <c r="E127" i="192"/>
  <c r="AC126" i="192"/>
  <c r="AC125" i="192"/>
  <c r="AC124" i="192"/>
  <c r="AC123" i="192"/>
  <c r="AC118" i="192"/>
  <c r="AC117" i="192"/>
  <c r="AC112" i="192"/>
  <c r="AC109" i="192"/>
  <c r="AC108" i="192"/>
  <c r="AC107" i="192"/>
  <c r="AC106" i="192"/>
  <c r="AC105" i="192"/>
  <c r="AC104" i="192"/>
  <c r="AC103" i="192"/>
  <c r="AC102" i="192"/>
  <c r="AC101" i="192"/>
  <c r="AC100" i="192"/>
  <c r="AC99" i="192"/>
  <c r="AC98" i="192"/>
  <c r="AC97" i="192"/>
  <c r="AC96" i="192"/>
  <c r="AC95" i="192"/>
  <c r="AC94" i="192"/>
  <c r="AB89" i="192"/>
  <c r="AA89" i="192"/>
  <c r="Z89" i="192"/>
  <c r="Y89" i="192"/>
  <c r="X89" i="192"/>
  <c r="W89" i="192"/>
  <c r="V89" i="192"/>
  <c r="U89" i="192"/>
  <c r="T89" i="192"/>
  <c r="S89" i="192"/>
  <c r="R89" i="192"/>
  <c r="Q89" i="192"/>
  <c r="P89" i="192"/>
  <c r="O89" i="192"/>
  <c r="N89" i="192"/>
  <c r="AC89" i="192" s="1"/>
  <c r="M89" i="192"/>
  <c r="AB88" i="192"/>
  <c r="AA88" i="192"/>
  <c r="Z88" i="192"/>
  <c r="Y88" i="192"/>
  <c r="X88" i="192"/>
  <c r="W88" i="192"/>
  <c r="V88" i="192"/>
  <c r="U88" i="192"/>
  <c r="T88" i="192"/>
  <c r="S88" i="192"/>
  <c r="R88" i="192"/>
  <c r="Q88" i="192"/>
  <c r="P88" i="192"/>
  <c r="O88" i="192"/>
  <c r="N88" i="192"/>
  <c r="M88" i="192"/>
  <c r="AC88" i="192" s="1"/>
  <c r="AC83" i="192"/>
  <c r="X82" i="192"/>
  <c r="X84" i="192" s="1"/>
  <c r="X86" i="192" s="1"/>
  <c r="X87" i="192" s="1"/>
  <c r="Y81" i="192"/>
  <c r="Y82" i="192" s="1"/>
  <c r="Y84" i="192" s="1"/>
  <c r="Y86" i="192" s="1"/>
  <c r="Y87" i="192" s="1"/>
  <c r="X81" i="192"/>
  <c r="S81" i="192"/>
  <c r="S82" i="192" s="1"/>
  <c r="S84" i="192" s="1"/>
  <c r="S86" i="192" s="1"/>
  <c r="S87" i="192" s="1"/>
  <c r="R81" i="192"/>
  <c r="R82" i="192" s="1"/>
  <c r="R84" i="192" s="1"/>
  <c r="R86" i="192" s="1"/>
  <c r="R87" i="192" s="1"/>
  <c r="M81" i="192"/>
  <c r="M82" i="192" s="1"/>
  <c r="M84" i="192" s="1"/>
  <c r="M86" i="192" s="1"/>
  <c r="M87" i="192" s="1"/>
  <c r="AB80" i="192"/>
  <c r="AA80" i="192"/>
  <c r="Z80" i="192"/>
  <c r="Y80" i="192"/>
  <c r="X80" i="192"/>
  <c r="W80" i="192"/>
  <c r="V80" i="192"/>
  <c r="U80" i="192"/>
  <c r="T80" i="192"/>
  <c r="S80" i="192"/>
  <c r="R80" i="192"/>
  <c r="Q80" i="192"/>
  <c r="P80" i="192"/>
  <c r="O80" i="192"/>
  <c r="N80" i="192"/>
  <c r="M80" i="192"/>
  <c r="AB79" i="192"/>
  <c r="AB81" i="192" s="1"/>
  <c r="AB82" i="192" s="1"/>
  <c r="AB84" i="192" s="1"/>
  <c r="AB86" i="192" s="1"/>
  <c r="AB87" i="192" s="1"/>
  <c r="AA79" i="192"/>
  <c r="AA81" i="192" s="1"/>
  <c r="AA82" i="192" s="1"/>
  <c r="AA84" i="192" s="1"/>
  <c r="AA86" i="192" s="1"/>
  <c r="AA87" i="192" s="1"/>
  <c r="Z79" i="192"/>
  <c r="Z81" i="192" s="1"/>
  <c r="Z82" i="192" s="1"/>
  <c r="Z84" i="192" s="1"/>
  <c r="Z86" i="192" s="1"/>
  <c r="Z87" i="192" s="1"/>
  <c r="Y79" i="192"/>
  <c r="X79" i="192"/>
  <c r="W79" i="192"/>
  <c r="W81" i="192" s="1"/>
  <c r="W82" i="192" s="1"/>
  <c r="W84" i="192" s="1"/>
  <c r="W86" i="192" s="1"/>
  <c r="W87" i="192" s="1"/>
  <c r="V79" i="192"/>
  <c r="V81" i="192" s="1"/>
  <c r="V82" i="192" s="1"/>
  <c r="V84" i="192" s="1"/>
  <c r="V86" i="192" s="1"/>
  <c r="V87" i="192" s="1"/>
  <c r="U79" i="192"/>
  <c r="U81" i="192" s="1"/>
  <c r="U82" i="192" s="1"/>
  <c r="U84" i="192" s="1"/>
  <c r="U86" i="192" s="1"/>
  <c r="U87" i="192" s="1"/>
  <c r="T79" i="192"/>
  <c r="T81" i="192" s="1"/>
  <c r="T82" i="192" s="1"/>
  <c r="T84" i="192" s="1"/>
  <c r="T86" i="192" s="1"/>
  <c r="T87" i="192" s="1"/>
  <c r="S79" i="192"/>
  <c r="R79" i="192"/>
  <c r="Q79" i="192"/>
  <c r="Q81" i="192" s="1"/>
  <c r="Q82" i="192" s="1"/>
  <c r="Q84" i="192" s="1"/>
  <c r="Q86" i="192" s="1"/>
  <c r="Q87" i="192" s="1"/>
  <c r="P79" i="192"/>
  <c r="P81" i="192" s="1"/>
  <c r="P82" i="192" s="1"/>
  <c r="P84" i="192" s="1"/>
  <c r="P86" i="192" s="1"/>
  <c r="P87" i="192" s="1"/>
  <c r="O79" i="192"/>
  <c r="O81" i="192" s="1"/>
  <c r="O82" i="192" s="1"/>
  <c r="O84" i="192" s="1"/>
  <c r="O86" i="192" s="1"/>
  <c r="O87" i="192" s="1"/>
  <c r="N79" i="192"/>
  <c r="N81" i="192" s="1"/>
  <c r="N82" i="192" s="1"/>
  <c r="N84" i="192" s="1"/>
  <c r="N86" i="192" s="1"/>
  <c r="N87" i="192" s="1"/>
  <c r="M79" i="192"/>
  <c r="AC78" i="192"/>
  <c r="AC77" i="192"/>
  <c r="AC76" i="192"/>
  <c r="AC75" i="192"/>
  <c r="AC74" i="192"/>
  <c r="AC73" i="192"/>
  <c r="AB72" i="192"/>
  <c r="AA72" i="192"/>
  <c r="Z72" i="192"/>
  <c r="Y72" i="192"/>
  <c r="X72" i="192"/>
  <c r="W72" i="192"/>
  <c r="V72" i="192"/>
  <c r="U72" i="192"/>
  <c r="T72" i="192"/>
  <c r="S72" i="192"/>
  <c r="R72" i="192"/>
  <c r="Q72" i="192"/>
  <c r="P72" i="192"/>
  <c r="O72" i="192"/>
  <c r="N72" i="192"/>
  <c r="M72" i="192"/>
  <c r="AC71" i="192"/>
  <c r="AC70" i="192"/>
  <c r="AB69" i="192"/>
  <c r="AA69" i="192"/>
  <c r="Z69" i="192"/>
  <c r="Y69" i="192"/>
  <c r="X69" i="192"/>
  <c r="W69" i="192"/>
  <c r="V69" i="192"/>
  <c r="U69" i="192"/>
  <c r="T69" i="192"/>
  <c r="S69" i="192"/>
  <c r="R69" i="192"/>
  <c r="Q69" i="192"/>
  <c r="P69" i="192"/>
  <c r="O69" i="192"/>
  <c r="N69" i="192"/>
  <c r="M69" i="192"/>
  <c r="AC69" i="192"/>
  <c r="AC68" i="192"/>
  <c r="AC67" i="192"/>
  <c r="AC66" i="192"/>
  <c r="AC65" i="192"/>
  <c r="P60" i="192"/>
  <c r="AC60" i="192" s="1"/>
  <c r="O60" i="192"/>
  <c r="N60" i="192"/>
  <c r="M60" i="192"/>
  <c r="L60" i="192"/>
  <c r="P59" i="192"/>
  <c r="O59" i="192"/>
  <c r="N59" i="192"/>
  <c r="M59" i="192"/>
  <c r="L59" i="192"/>
  <c r="AC59" i="192"/>
  <c r="AC54" i="192"/>
  <c r="P52" i="192"/>
  <c r="P55" i="192" s="1"/>
  <c r="P57" i="192" s="1"/>
  <c r="P58" i="192" s="1"/>
  <c r="O52" i="192"/>
  <c r="O55" i="192" s="1"/>
  <c r="O57" i="192" s="1"/>
  <c r="O58" i="192" s="1"/>
  <c r="P51" i="192"/>
  <c r="O51" i="192"/>
  <c r="N51" i="192"/>
  <c r="M51" i="192"/>
  <c r="L51" i="192"/>
  <c r="K51" i="192"/>
  <c r="AC51" i="192"/>
  <c r="P50" i="192"/>
  <c r="O50" i="192"/>
  <c r="N50" i="192"/>
  <c r="N52" i="192" s="1"/>
  <c r="N55" i="192" s="1"/>
  <c r="N57" i="192" s="1"/>
  <c r="N58" i="192" s="1"/>
  <c r="M50" i="192"/>
  <c r="M52" i="192" s="1"/>
  <c r="M55" i="192" s="1"/>
  <c r="M57" i="192" s="1"/>
  <c r="M58" i="192" s="1"/>
  <c r="L50" i="192"/>
  <c r="L52" i="192" s="1"/>
  <c r="L55" i="192" s="1"/>
  <c r="L57" i="192" s="1"/>
  <c r="L58" i="192" s="1"/>
  <c r="K50" i="192"/>
  <c r="AC49" i="192"/>
  <c r="AC48" i="192"/>
  <c r="AC47" i="192"/>
  <c r="AC46" i="192"/>
  <c r="AC45" i="192"/>
  <c r="AC44" i="192"/>
  <c r="P43" i="192"/>
  <c r="O43" i="192"/>
  <c r="N43" i="192"/>
  <c r="M43" i="192"/>
  <c r="L43" i="192"/>
  <c r="K43" i="192"/>
  <c r="AC42" i="192"/>
  <c r="AC41" i="192"/>
  <c r="P40" i="192"/>
  <c r="O40" i="192"/>
  <c r="N40" i="192"/>
  <c r="M40" i="192"/>
  <c r="L40" i="192"/>
  <c r="K40" i="192"/>
  <c r="AC40" i="192"/>
  <c r="AC39" i="192"/>
  <c r="AC38" i="192"/>
  <c r="AC37" i="192"/>
  <c r="AC36" i="192"/>
  <c r="J31" i="192"/>
  <c r="I31" i="192"/>
  <c r="J30" i="192"/>
  <c r="I30" i="192"/>
  <c r="AC25" i="192"/>
  <c r="J22" i="192"/>
  <c r="I22" i="192"/>
  <c r="J21" i="192"/>
  <c r="J23" i="192" s="1"/>
  <c r="J24" i="192" s="1"/>
  <c r="J26" i="192" s="1"/>
  <c r="J28" i="192" s="1"/>
  <c r="J29" i="192" s="1"/>
  <c r="I21" i="192"/>
  <c r="I23" i="192" s="1"/>
  <c r="I24" i="192" s="1"/>
  <c r="I26" i="192" s="1"/>
  <c r="I28" i="192" s="1"/>
  <c r="I29" i="192" s="1"/>
  <c r="AC20" i="192"/>
  <c r="AC19" i="192"/>
  <c r="AC18" i="192"/>
  <c r="AC17" i="192"/>
  <c r="AC16" i="192"/>
  <c r="AC15" i="192"/>
  <c r="AC13" i="192"/>
  <c r="AC12" i="192"/>
  <c r="AC10" i="192"/>
  <c r="AC9" i="192"/>
  <c r="AC8" i="192"/>
  <c r="AC7" i="192"/>
  <c r="AC176" i="191"/>
  <c r="AC175" i="191"/>
  <c r="AC170" i="191"/>
  <c r="AC167" i="191"/>
  <c r="AC165" i="191"/>
  <c r="AC164" i="191"/>
  <c r="AC163" i="191"/>
  <c r="AC162" i="191"/>
  <c r="AC161" i="191"/>
  <c r="AC160" i="191"/>
  <c r="AC159" i="191"/>
  <c r="AC158" i="191"/>
  <c r="AC157" i="191"/>
  <c r="AC155" i="191"/>
  <c r="AC154" i="191"/>
  <c r="AC153" i="191"/>
  <c r="AC152" i="191"/>
  <c r="AB147" i="191"/>
  <c r="AA147" i="191"/>
  <c r="Z147" i="191"/>
  <c r="Y147" i="191"/>
  <c r="X147" i="191"/>
  <c r="W147" i="191"/>
  <c r="V147" i="191"/>
  <c r="U147" i="191"/>
  <c r="T147" i="191"/>
  <c r="S147" i="191"/>
  <c r="R147" i="191"/>
  <c r="Q147" i="191"/>
  <c r="P147" i="191"/>
  <c r="O147" i="191"/>
  <c r="N147" i="191"/>
  <c r="M147" i="191"/>
  <c r="L147" i="191"/>
  <c r="K147" i="191"/>
  <c r="J147" i="191"/>
  <c r="I147" i="191"/>
  <c r="H147" i="191"/>
  <c r="G147" i="191"/>
  <c r="F147" i="191"/>
  <c r="E147" i="191"/>
  <c r="AC147" i="191" s="1"/>
  <c r="AB146" i="191"/>
  <c r="AA146" i="191"/>
  <c r="Z146" i="191"/>
  <c r="Y146" i="191"/>
  <c r="X146" i="191"/>
  <c r="W146" i="191"/>
  <c r="V146" i="191"/>
  <c r="U146" i="191"/>
  <c r="T146" i="191"/>
  <c r="S146" i="191"/>
  <c r="R146" i="191"/>
  <c r="Q146" i="191"/>
  <c r="P146" i="191"/>
  <c r="O146" i="191"/>
  <c r="N146" i="191"/>
  <c r="M146" i="191"/>
  <c r="L146" i="191"/>
  <c r="K146" i="191"/>
  <c r="J146" i="191"/>
  <c r="I146" i="191"/>
  <c r="H146" i="191"/>
  <c r="G146" i="191"/>
  <c r="F146" i="191"/>
  <c r="E146" i="191"/>
  <c r="AC146" i="191" s="1"/>
  <c r="AA144" i="191"/>
  <c r="AA145" i="191" s="1"/>
  <c r="U144" i="191"/>
  <c r="U145" i="191" s="1"/>
  <c r="I144" i="191"/>
  <c r="I145" i="191" s="1"/>
  <c r="R142" i="191"/>
  <c r="R144" i="191" s="1"/>
  <c r="R145" i="191" s="1"/>
  <c r="Q142" i="191"/>
  <c r="Q144" i="191" s="1"/>
  <c r="Q145" i="191" s="1"/>
  <c r="L142" i="191"/>
  <c r="L144" i="191" s="1"/>
  <c r="L145" i="191" s="1"/>
  <c r="AC141" i="191"/>
  <c r="Z140" i="191"/>
  <c r="Z142" i="191" s="1"/>
  <c r="Z144" i="191" s="1"/>
  <c r="Z145" i="191" s="1"/>
  <c r="Y140" i="191"/>
  <c r="Y142" i="191" s="1"/>
  <c r="Y144" i="191" s="1"/>
  <c r="Y145" i="191" s="1"/>
  <c r="M140" i="191"/>
  <c r="M142" i="191" s="1"/>
  <c r="M144" i="191" s="1"/>
  <c r="M145" i="191" s="1"/>
  <c r="H140" i="191"/>
  <c r="H142" i="191" s="1"/>
  <c r="H144" i="191" s="1"/>
  <c r="H145" i="191" s="1"/>
  <c r="G140" i="191"/>
  <c r="G142" i="191" s="1"/>
  <c r="G144" i="191" s="1"/>
  <c r="G145" i="191" s="1"/>
  <c r="AA139" i="191"/>
  <c r="AA140" i="191" s="1"/>
  <c r="AA142" i="191" s="1"/>
  <c r="Z139" i="191"/>
  <c r="U139" i="191"/>
  <c r="U140" i="191" s="1"/>
  <c r="U142" i="191" s="1"/>
  <c r="T139" i="191"/>
  <c r="T140" i="191" s="1"/>
  <c r="T142" i="191" s="1"/>
  <c r="T144" i="191" s="1"/>
  <c r="T145" i="191" s="1"/>
  <c r="O139" i="191"/>
  <c r="O140" i="191" s="1"/>
  <c r="O142" i="191" s="1"/>
  <c r="O144" i="191" s="1"/>
  <c r="O145" i="191" s="1"/>
  <c r="N139" i="191"/>
  <c r="N140" i="191" s="1"/>
  <c r="N142" i="191" s="1"/>
  <c r="N144" i="191" s="1"/>
  <c r="N145" i="191" s="1"/>
  <c r="I139" i="191"/>
  <c r="I140" i="191" s="1"/>
  <c r="I142" i="191" s="1"/>
  <c r="H139" i="191"/>
  <c r="AB138" i="191"/>
  <c r="AA138" i="191"/>
  <c r="Z138" i="191"/>
  <c r="Y138" i="191"/>
  <c r="X138" i="191"/>
  <c r="W138" i="191"/>
  <c r="V138" i="191"/>
  <c r="U138" i="191"/>
  <c r="T138" i="191"/>
  <c r="S138" i="191"/>
  <c r="R138" i="191"/>
  <c r="Q138" i="191"/>
  <c r="P138" i="191"/>
  <c r="O138" i="191"/>
  <c r="N138" i="191"/>
  <c r="M138" i="191"/>
  <c r="L138" i="191"/>
  <c r="K138" i="191"/>
  <c r="J138" i="191"/>
  <c r="I138" i="191"/>
  <c r="H138" i="191"/>
  <c r="G138" i="191"/>
  <c r="F138" i="191"/>
  <c r="E138" i="191"/>
  <c r="AB137" i="191"/>
  <c r="AB139" i="191" s="1"/>
  <c r="AB140" i="191" s="1"/>
  <c r="AB142" i="191" s="1"/>
  <c r="AB144" i="191" s="1"/>
  <c r="AB145" i="191" s="1"/>
  <c r="AA137" i="191"/>
  <c r="Z137" i="191"/>
  <c r="Y137" i="191"/>
  <c r="Y139" i="191" s="1"/>
  <c r="X137" i="191"/>
  <c r="X139" i="191" s="1"/>
  <c r="X140" i="191" s="1"/>
  <c r="X142" i="191" s="1"/>
  <c r="X144" i="191" s="1"/>
  <c r="X145" i="191" s="1"/>
  <c r="W137" i="191"/>
  <c r="W139" i="191" s="1"/>
  <c r="W140" i="191" s="1"/>
  <c r="W142" i="191" s="1"/>
  <c r="W144" i="191" s="1"/>
  <c r="W145" i="191" s="1"/>
  <c r="V137" i="191"/>
  <c r="V139" i="191" s="1"/>
  <c r="V140" i="191" s="1"/>
  <c r="V142" i="191" s="1"/>
  <c r="V144" i="191" s="1"/>
  <c r="V145" i="191" s="1"/>
  <c r="U137" i="191"/>
  <c r="T137" i="191"/>
  <c r="S137" i="191"/>
  <c r="S139" i="191" s="1"/>
  <c r="S140" i="191" s="1"/>
  <c r="S142" i="191" s="1"/>
  <c r="S144" i="191" s="1"/>
  <c r="S145" i="191" s="1"/>
  <c r="R137" i="191"/>
  <c r="R139" i="191" s="1"/>
  <c r="R140" i="191" s="1"/>
  <c r="Q137" i="191"/>
  <c r="Q139" i="191" s="1"/>
  <c r="Q140" i="191" s="1"/>
  <c r="P137" i="191"/>
  <c r="P139" i="191" s="1"/>
  <c r="P140" i="191" s="1"/>
  <c r="P142" i="191" s="1"/>
  <c r="P144" i="191" s="1"/>
  <c r="P145" i="191" s="1"/>
  <c r="O137" i="191"/>
  <c r="N137" i="191"/>
  <c r="M137" i="191"/>
  <c r="M139" i="191" s="1"/>
  <c r="L137" i="191"/>
  <c r="L139" i="191" s="1"/>
  <c r="L140" i="191" s="1"/>
  <c r="K137" i="191"/>
  <c r="K139" i="191" s="1"/>
  <c r="K140" i="191" s="1"/>
  <c r="K142" i="191" s="1"/>
  <c r="K144" i="191" s="1"/>
  <c r="K145" i="191" s="1"/>
  <c r="J137" i="191"/>
  <c r="J139" i="191" s="1"/>
  <c r="J140" i="191" s="1"/>
  <c r="J142" i="191" s="1"/>
  <c r="J144" i="191" s="1"/>
  <c r="J145" i="191" s="1"/>
  <c r="I137" i="191"/>
  <c r="H137" i="191"/>
  <c r="G137" i="191"/>
  <c r="G139" i="191" s="1"/>
  <c r="F137" i="191"/>
  <c r="F139" i="191" s="1"/>
  <c r="F140" i="191" s="1"/>
  <c r="F142" i="191" s="1"/>
  <c r="F144" i="191" s="1"/>
  <c r="F145" i="191" s="1"/>
  <c r="E137" i="191"/>
  <c r="E139" i="191" s="1"/>
  <c r="AC136" i="191"/>
  <c r="AC135" i="191"/>
  <c r="AC134" i="191"/>
  <c r="AC133" i="191"/>
  <c r="AC132" i="191"/>
  <c r="AC131" i="191"/>
  <c r="AB130" i="191"/>
  <c r="AA130" i="191"/>
  <c r="Z130" i="191"/>
  <c r="Y130" i="191"/>
  <c r="X130" i="191"/>
  <c r="W130" i="191"/>
  <c r="V130" i="191"/>
  <c r="U130" i="191"/>
  <c r="T130" i="191"/>
  <c r="S130" i="191"/>
  <c r="R130" i="191"/>
  <c r="Q130" i="191"/>
  <c r="P130" i="191"/>
  <c r="O130" i="191"/>
  <c r="N130" i="191"/>
  <c r="M130" i="191"/>
  <c r="L130" i="191"/>
  <c r="K130" i="191"/>
  <c r="J130" i="191"/>
  <c r="I130" i="191"/>
  <c r="H130" i="191"/>
  <c r="G130" i="191"/>
  <c r="F130" i="191"/>
  <c r="E130" i="191"/>
  <c r="AC130" i="191" s="1"/>
  <c r="AC129" i="191"/>
  <c r="AC128" i="191"/>
  <c r="AB127" i="191"/>
  <c r="AA127" i="191"/>
  <c r="Z127" i="191"/>
  <c r="Y127" i="191"/>
  <c r="X127" i="191"/>
  <c r="W127" i="191"/>
  <c r="V127" i="191"/>
  <c r="U127" i="191"/>
  <c r="T127" i="191"/>
  <c r="S127" i="191"/>
  <c r="R127" i="191"/>
  <c r="Q127" i="191"/>
  <c r="P127" i="191"/>
  <c r="O127" i="191"/>
  <c r="N127" i="191"/>
  <c r="M127" i="191"/>
  <c r="L127" i="191"/>
  <c r="K127" i="191"/>
  <c r="J127" i="191"/>
  <c r="I127" i="191"/>
  <c r="H127" i="191"/>
  <c r="G127" i="191"/>
  <c r="F127" i="191"/>
  <c r="E127" i="191"/>
  <c r="AC127" i="191" s="1"/>
  <c r="AC126" i="191"/>
  <c r="AC125" i="191"/>
  <c r="AC124" i="191"/>
  <c r="AC123" i="191"/>
  <c r="AC118" i="191"/>
  <c r="AC117" i="191"/>
  <c r="AC112" i="191"/>
  <c r="AC109" i="191"/>
  <c r="AC107" i="191"/>
  <c r="AC106" i="191"/>
  <c r="AC105" i="191"/>
  <c r="AC104" i="191"/>
  <c r="AC103" i="191"/>
  <c r="AC102" i="191"/>
  <c r="AC100" i="191"/>
  <c r="AC99" i="191"/>
  <c r="AC98" i="191"/>
  <c r="AC97" i="191"/>
  <c r="AC96" i="191"/>
  <c r="AC95" i="191"/>
  <c r="AC94" i="191"/>
  <c r="AB89" i="191"/>
  <c r="AA89" i="191"/>
  <c r="Z89" i="191"/>
  <c r="Y89" i="191"/>
  <c r="X89" i="191"/>
  <c r="W89" i="191"/>
  <c r="V89" i="191"/>
  <c r="U89" i="191"/>
  <c r="T89" i="191"/>
  <c r="S89" i="191"/>
  <c r="R89" i="191"/>
  <c r="Q89" i="191"/>
  <c r="P89" i="191"/>
  <c r="O89" i="191"/>
  <c r="N89" i="191"/>
  <c r="M89" i="191"/>
  <c r="L89" i="191"/>
  <c r="K89" i="191"/>
  <c r="J89" i="191"/>
  <c r="I89" i="191"/>
  <c r="H89" i="191"/>
  <c r="G89" i="191"/>
  <c r="F89" i="191"/>
  <c r="E89" i="191"/>
  <c r="AC89" i="191" s="1"/>
  <c r="AB88" i="191"/>
  <c r="AA88" i="191"/>
  <c r="Z88" i="191"/>
  <c r="Y88" i="191"/>
  <c r="X88" i="191"/>
  <c r="W88" i="191"/>
  <c r="V88" i="191"/>
  <c r="U88" i="191"/>
  <c r="T88" i="191"/>
  <c r="S88" i="191"/>
  <c r="R88" i="191"/>
  <c r="Q88" i="191"/>
  <c r="P88" i="191"/>
  <c r="O88" i="191"/>
  <c r="N88" i="191"/>
  <c r="M88" i="191"/>
  <c r="L88" i="191"/>
  <c r="K88" i="191"/>
  <c r="J88" i="191"/>
  <c r="I88" i="191"/>
  <c r="H88" i="191"/>
  <c r="G88" i="191"/>
  <c r="F88" i="191"/>
  <c r="E88" i="191"/>
  <c r="AC88" i="191" s="1"/>
  <c r="M86" i="191"/>
  <c r="M87" i="191" s="1"/>
  <c r="L86" i="191"/>
  <c r="L87" i="191" s="1"/>
  <c r="AC83" i="191"/>
  <c r="L82" i="191"/>
  <c r="L84" i="191" s="1"/>
  <c r="K82" i="191"/>
  <c r="K84" i="191" s="1"/>
  <c r="K86" i="191" s="1"/>
  <c r="K87" i="191" s="1"/>
  <c r="Y81" i="191"/>
  <c r="Y82" i="191" s="1"/>
  <c r="Y84" i="191" s="1"/>
  <c r="Y86" i="191" s="1"/>
  <c r="Y87" i="191" s="1"/>
  <c r="X81" i="191"/>
  <c r="X82" i="191" s="1"/>
  <c r="X84" i="191" s="1"/>
  <c r="X86" i="191" s="1"/>
  <c r="X87" i="191" s="1"/>
  <c r="S81" i="191"/>
  <c r="S82" i="191" s="1"/>
  <c r="S84" i="191" s="1"/>
  <c r="S86" i="191" s="1"/>
  <c r="S87" i="191" s="1"/>
  <c r="R81" i="191"/>
  <c r="R82" i="191" s="1"/>
  <c r="R84" i="191" s="1"/>
  <c r="R86" i="191" s="1"/>
  <c r="R87" i="191" s="1"/>
  <c r="M81" i="191"/>
  <c r="M82" i="191" s="1"/>
  <c r="M84" i="191" s="1"/>
  <c r="L81" i="191"/>
  <c r="G81" i="191"/>
  <c r="G82" i="191" s="1"/>
  <c r="G84" i="191" s="1"/>
  <c r="G86" i="191" s="1"/>
  <c r="G87" i="191" s="1"/>
  <c r="F81" i="191"/>
  <c r="F82" i="191" s="1"/>
  <c r="F84" i="191" s="1"/>
  <c r="F86" i="191" s="1"/>
  <c r="F87" i="191" s="1"/>
  <c r="AB80" i="191"/>
  <c r="AA80" i="191"/>
  <c r="Z80" i="191"/>
  <c r="Y80" i="191"/>
  <c r="X80" i="191"/>
  <c r="W80" i="191"/>
  <c r="V80" i="191"/>
  <c r="U80" i="191"/>
  <c r="T80" i="191"/>
  <c r="S80" i="191"/>
  <c r="R80" i="191"/>
  <c r="Q80" i="191"/>
  <c r="P80" i="191"/>
  <c r="O80" i="191"/>
  <c r="N80" i="191"/>
  <c r="M80" i="191"/>
  <c r="L80" i="191"/>
  <c r="K80" i="191"/>
  <c r="J80" i="191"/>
  <c r="I80" i="191"/>
  <c r="H80" i="191"/>
  <c r="G80" i="191"/>
  <c r="F80" i="191"/>
  <c r="E80" i="191"/>
  <c r="AC80" i="191" s="1"/>
  <c r="AB79" i="191"/>
  <c r="AB81" i="191" s="1"/>
  <c r="AB82" i="191" s="1"/>
  <c r="AB84" i="191" s="1"/>
  <c r="AB86" i="191" s="1"/>
  <c r="AB87" i="191" s="1"/>
  <c r="AA79" i="191"/>
  <c r="AA81" i="191" s="1"/>
  <c r="AA82" i="191" s="1"/>
  <c r="AA84" i="191" s="1"/>
  <c r="AA86" i="191" s="1"/>
  <c r="AA87" i="191" s="1"/>
  <c r="Z79" i="191"/>
  <c r="Z81" i="191" s="1"/>
  <c r="Z82" i="191" s="1"/>
  <c r="Z84" i="191" s="1"/>
  <c r="Z86" i="191" s="1"/>
  <c r="Z87" i="191" s="1"/>
  <c r="Y79" i="191"/>
  <c r="X79" i="191"/>
  <c r="W79" i="191"/>
  <c r="W81" i="191" s="1"/>
  <c r="W82" i="191" s="1"/>
  <c r="W84" i="191" s="1"/>
  <c r="W86" i="191" s="1"/>
  <c r="W87" i="191" s="1"/>
  <c r="V79" i="191"/>
  <c r="V81" i="191" s="1"/>
  <c r="V82" i="191" s="1"/>
  <c r="V84" i="191" s="1"/>
  <c r="V86" i="191" s="1"/>
  <c r="V87" i="191" s="1"/>
  <c r="U79" i="191"/>
  <c r="U81" i="191" s="1"/>
  <c r="U82" i="191" s="1"/>
  <c r="U84" i="191" s="1"/>
  <c r="U86" i="191" s="1"/>
  <c r="U87" i="191" s="1"/>
  <c r="T79" i="191"/>
  <c r="T81" i="191" s="1"/>
  <c r="T82" i="191" s="1"/>
  <c r="T84" i="191" s="1"/>
  <c r="T86" i="191" s="1"/>
  <c r="T87" i="191" s="1"/>
  <c r="S79" i="191"/>
  <c r="R79" i="191"/>
  <c r="Q79" i="191"/>
  <c r="Q81" i="191" s="1"/>
  <c r="Q82" i="191" s="1"/>
  <c r="Q84" i="191" s="1"/>
  <c r="Q86" i="191" s="1"/>
  <c r="Q87" i="191" s="1"/>
  <c r="P79" i="191"/>
  <c r="P81" i="191" s="1"/>
  <c r="P82" i="191" s="1"/>
  <c r="P84" i="191" s="1"/>
  <c r="P86" i="191" s="1"/>
  <c r="P87" i="191" s="1"/>
  <c r="O79" i="191"/>
  <c r="O81" i="191" s="1"/>
  <c r="O82" i="191" s="1"/>
  <c r="O84" i="191" s="1"/>
  <c r="O86" i="191" s="1"/>
  <c r="O87" i="191" s="1"/>
  <c r="N79" i="191"/>
  <c r="N81" i="191" s="1"/>
  <c r="N82" i="191" s="1"/>
  <c r="N84" i="191" s="1"/>
  <c r="N86" i="191" s="1"/>
  <c r="N87" i="191" s="1"/>
  <c r="M79" i="191"/>
  <c r="L79" i="191"/>
  <c r="K79" i="191"/>
  <c r="K81" i="191" s="1"/>
  <c r="J79" i="191"/>
  <c r="J81" i="191" s="1"/>
  <c r="J82" i="191" s="1"/>
  <c r="J84" i="191" s="1"/>
  <c r="J86" i="191" s="1"/>
  <c r="J87" i="191" s="1"/>
  <c r="I79" i="191"/>
  <c r="I81" i="191" s="1"/>
  <c r="I82" i="191" s="1"/>
  <c r="I84" i="191" s="1"/>
  <c r="I86" i="191" s="1"/>
  <c r="I87" i="191" s="1"/>
  <c r="H79" i="191"/>
  <c r="H81" i="191" s="1"/>
  <c r="H82" i="191" s="1"/>
  <c r="H84" i="191" s="1"/>
  <c r="H86" i="191" s="1"/>
  <c r="H87" i="191" s="1"/>
  <c r="G79" i="191"/>
  <c r="F79" i="191"/>
  <c r="E79" i="191"/>
  <c r="E81" i="191" s="1"/>
  <c r="AC78" i="191"/>
  <c r="AC77" i="191"/>
  <c r="AC76" i="191"/>
  <c r="AC75" i="191"/>
  <c r="AC74" i="191"/>
  <c r="AC73" i="191"/>
  <c r="AB72" i="191"/>
  <c r="AA72" i="191"/>
  <c r="Z72" i="191"/>
  <c r="Y72" i="191"/>
  <c r="X72" i="191"/>
  <c r="W72" i="191"/>
  <c r="V72" i="191"/>
  <c r="U72" i="191"/>
  <c r="T72" i="191"/>
  <c r="S72" i="191"/>
  <c r="R72" i="191"/>
  <c r="Q72" i="191"/>
  <c r="P72" i="191"/>
  <c r="O72" i="191"/>
  <c r="N72" i="191"/>
  <c r="M72" i="191"/>
  <c r="L72" i="191"/>
  <c r="K72" i="191"/>
  <c r="J72" i="191"/>
  <c r="I72" i="191"/>
  <c r="H72" i="191"/>
  <c r="G72" i="191"/>
  <c r="F72" i="191"/>
  <c r="E72" i="191"/>
  <c r="AC71" i="191"/>
  <c r="AC70" i="191"/>
  <c r="AB69" i="191"/>
  <c r="AA69" i="191"/>
  <c r="Z69" i="191"/>
  <c r="Y69" i="191"/>
  <c r="X69" i="191"/>
  <c r="W69" i="191"/>
  <c r="V69" i="191"/>
  <c r="U69" i="191"/>
  <c r="T69" i="191"/>
  <c r="S69" i="191"/>
  <c r="R69" i="191"/>
  <c r="Q69" i="191"/>
  <c r="P69" i="191"/>
  <c r="O69" i="191"/>
  <c r="N69" i="191"/>
  <c r="M69" i="191"/>
  <c r="L69" i="191"/>
  <c r="K69" i="191"/>
  <c r="J69" i="191"/>
  <c r="I69" i="191"/>
  <c r="H69" i="191"/>
  <c r="G69" i="191"/>
  <c r="F69" i="191"/>
  <c r="E69" i="191"/>
  <c r="AC69" i="191" s="1"/>
  <c r="AC68" i="191"/>
  <c r="AC67" i="191"/>
  <c r="AC66" i="191"/>
  <c r="AC65" i="191"/>
  <c r="AB60" i="191"/>
  <c r="AA60" i="191"/>
  <c r="Z60" i="191"/>
  <c r="Y60" i="191"/>
  <c r="X60" i="191"/>
  <c r="W60" i="191"/>
  <c r="V60" i="191"/>
  <c r="U60" i="191"/>
  <c r="T60" i="191"/>
  <c r="S60" i="191"/>
  <c r="R60" i="191"/>
  <c r="Q60" i="191"/>
  <c r="P60" i="191"/>
  <c r="O60" i="191"/>
  <c r="N60" i="191"/>
  <c r="M60" i="191"/>
  <c r="L60" i="191"/>
  <c r="K60" i="191"/>
  <c r="J60" i="191"/>
  <c r="I60" i="191"/>
  <c r="H60" i="191"/>
  <c r="G60" i="191"/>
  <c r="F60" i="191"/>
  <c r="E60" i="191"/>
  <c r="AC60" i="191" s="1"/>
  <c r="AB59" i="191"/>
  <c r="AA59" i="191"/>
  <c r="Z59" i="191"/>
  <c r="Y59" i="191"/>
  <c r="X59" i="191"/>
  <c r="W59" i="191"/>
  <c r="V59" i="191"/>
  <c r="U59" i="191"/>
  <c r="T59" i="191"/>
  <c r="S59" i="191"/>
  <c r="R59" i="191"/>
  <c r="Q59" i="191"/>
  <c r="P59" i="191"/>
  <c r="O59" i="191"/>
  <c r="N59" i="191"/>
  <c r="M59" i="191"/>
  <c r="L59" i="191"/>
  <c r="K59" i="191"/>
  <c r="J59" i="191"/>
  <c r="I59" i="191"/>
  <c r="H59" i="191"/>
  <c r="G59" i="191"/>
  <c r="F59" i="191"/>
  <c r="E59" i="191"/>
  <c r="AC59" i="191" s="1"/>
  <c r="AC54" i="191"/>
  <c r="Y52" i="191"/>
  <c r="Y53" i="191" s="1"/>
  <c r="Y55" i="191" s="1"/>
  <c r="Y57" i="191" s="1"/>
  <c r="Y58" i="191" s="1"/>
  <c r="X52" i="191"/>
  <c r="X53" i="191" s="1"/>
  <c r="X55" i="191" s="1"/>
  <c r="X57" i="191" s="1"/>
  <c r="X58" i="191" s="1"/>
  <c r="S52" i="191"/>
  <c r="S53" i="191" s="1"/>
  <c r="S55" i="191" s="1"/>
  <c r="S57" i="191" s="1"/>
  <c r="S58" i="191" s="1"/>
  <c r="R52" i="191"/>
  <c r="R53" i="191" s="1"/>
  <c r="R55" i="191" s="1"/>
  <c r="R57" i="191" s="1"/>
  <c r="R58" i="191" s="1"/>
  <c r="M52" i="191"/>
  <c r="M53" i="191" s="1"/>
  <c r="M55" i="191" s="1"/>
  <c r="M57" i="191" s="1"/>
  <c r="M58" i="191" s="1"/>
  <c r="L52" i="191"/>
  <c r="L53" i="191" s="1"/>
  <c r="L55" i="191" s="1"/>
  <c r="L57" i="191" s="1"/>
  <c r="L58" i="191" s="1"/>
  <c r="G52" i="191"/>
  <c r="G53" i="191" s="1"/>
  <c r="G55" i="191" s="1"/>
  <c r="G57" i="191" s="1"/>
  <c r="G58" i="191" s="1"/>
  <c r="F52" i="191"/>
  <c r="F53" i="191" s="1"/>
  <c r="F55" i="191" s="1"/>
  <c r="F57" i="191" s="1"/>
  <c r="F58" i="191" s="1"/>
  <c r="AB51" i="191"/>
  <c r="AA51" i="191"/>
  <c r="Z51" i="191"/>
  <c r="Y51" i="191"/>
  <c r="X51" i="191"/>
  <c r="W51" i="191"/>
  <c r="V51" i="191"/>
  <c r="U51" i="191"/>
  <c r="T51" i="191"/>
  <c r="S51" i="191"/>
  <c r="R51" i="191"/>
  <c r="Q51" i="191"/>
  <c r="P51" i="191"/>
  <c r="O51" i="191"/>
  <c r="N51" i="191"/>
  <c r="M51" i="191"/>
  <c r="L51" i="191"/>
  <c r="K51" i="191"/>
  <c r="J51" i="191"/>
  <c r="I51" i="191"/>
  <c r="H51" i="191"/>
  <c r="G51" i="191"/>
  <c r="F51" i="191"/>
  <c r="E51" i="191"/>
  <c r="AC51" i="191" s="1"/>
  <c r="AB50" i="191"/>
  <c r="AB52" i="191" s="1"/>
  <c r="AB53" i="191" s="1"/>
  <c r="AB55" i="191" s="1"/>
  <c r="AB57" i="191" s="1"/>
  <c r="AB58" i="191" s="1"/>
  <c r="AA50" i="191"/>
  <c r="AA52" i="191" s="1"/>
  <c r="AA53" i="191" s="1"/>
  <c r="AA55" i="191" s="1"/>
  <c r="AA57" i="191" s="1"/>
  <c r="AA58" i="191" s="1"/>
  <c r="Z50" i="191"/>
  <c r="Z52" i="191" s="1"/>
  <c r="Z53" i="191" s="1"/>
  <c r="Z55" i="191" s="1"/>
  <c r="Z57" i="191" s="1"/>
  <c r="Z58" i="191" s="1"/>
  <c r="Y50" i="191"/>
  <c r="X50" i="191"/>
  <c r="W50" i="191"/>
  <c r="W52" i="191" s="1"/>
  <c r="W53" i="191" s="1"/>
  <c r="W55" i="191" s="1"/>
  <c r="W57" i="191" s="1"/>
  <c r="W58" i="191" s="1"/>
  <c r="V50" i="191"/>
  <c r="V52" i="191" s="1"/>
  <c r="V53" i="191" s="1"/>
  <c r="V55" i="191" s="1"/>
  <c r="V57" i="191" s="1"/>
  <c r="V58" i="191" s="1"/>
  <c r="U50" i="191"/>
  <c r="U52" i="191" s="1"/>
  <c r="U53" i="191" s="1"/>
  <c r="U55" i="191" s="1"/>
  <c r="U57" i="191" s="1"/>
  <c r="U58" i="191" s="1"/>
  <c r="T50" i="191"/>
  <c r="T52" i="191" s="1"/>
  <c r="T53" i="191" s="1"/>
  <c r="T55" i="191" s="1"/>
  <c r="T57" i="191" s="1"/>
  <c r="T58" i="191" s="1"/>
  <c r="S50" i="191"/>
  <c r="R50" i="191"/>
  <c r="Q50" i="191"/>
  <c r="Q52" i="191" s="1"/>
  <c r="Q53" i="191" s="1"/>
  <c r="Q55" i="191" s="1"/>
  <c r="Q57" i="191" s="1"/>
  <c r="Q58" i="191" s="1"/>
  <c r="P50" i="191"/>
  <c r="P52" i="191" s="1"/>
  <c r="P53" i="191" s="1"/>
  <c r="P55" i="191" s="1"/>
  <c r="P57" i="191" s="1"/>
  <c r="P58" i="191" s="1"/>
  <c r="O50" i="191"/>
  <c r="O52" i="191" s="1"/>
  <c r="O53" i="191" s="1"/>
  <c r="O55" i="191" s="1"/>
  <c r="O57" i="191" s="1"/>
  <c r="O58" i="191" s="1"/>
  <c r="N50" i="191"/>
  <c r="N52" i="191" s="1"/>
  <c r="N53" i="191" s="1"/>
  <c r="N55" i="191" s="1"/>
  <c r="N57" i="191" s="1"/>
  <c r="N58" i="191" s="1"/>
  <c r="M50" i="191"/>
  <c r="L50" i="191"/>
  <c r="K50" i="191"/>
  <c r="K52" i="191" s="1"/>
  <c r="K53" i="191" s="1"/>
  <c r="K55" i="191" s="1"/>
  <c r="K57" i="191" s="1"/>
  <c r="K58" i="191" s="1"/>
  <c r="J50" i="191"/>
  <c r="J52" i="191" s="1"/>
  <c r="J53" i="191" s="1"/>
  <c r="J55" i="191" s="1"/>
  <c r="J57" i="191" s="1"/>
  <c r="J58" i="191" s="1"/>
  <c r="I50" i="191"/>
  <c r="I52" i="191" s="1"/>
  <c r="I53" i="191" s="1"/>
  <c r="I55" i="191" s="1"/>
  <c r="I57" i="191" s="1"/>
  <c r="I58" i="191" s="1"/>
  <c r="H50" i="191"/>
  <c r="H52" i="191" s="1"/>
  <c r="H53" i="191" s="1"/>
  <c r="H55" i="191" s="1"/>
  <c r="H57" i="191" s="1"/>
  <c r="H58" i="191" s="1"/>
  <c r="G50" i="191"/>
  <c r="F50" i="191"/>
  <c r="E50" i="191"/>
  <c r="E52" i="191" s="1"/>
  <c r="AC49" i="191"/>
  <c r="AC48" i="191"/>
  <c r="AC47" i="191"/>
  <c r="AC46" i="191"/>
  <c r="AC45" i="191"/>
  <c r="AC44" i="191"/>
  <c r="AB43" i="191"/>
  <c r="AA43" i="191"/>
  <c r="Z43" i="191"/>
  <c r="Y43" i="191"/>
  <c r="X43" i="191"/>
  <c r="W43" i="191"/>
  <c r="V43" i="191"/>
  <c r="U43" i="191"/>
  <c r="T43" i="191"/>
  <c r="S43" i="191"/>
  <c r="R43" i="191"/>
  <c r="Q43" i="191"/>
  <c r="P43" i="191"/>
  <c r="O43" i="191"/>
  <c r="N43" i="191"/>
  <c r="M43" i="191"/>
  <c r="L43" i="191"/>
  <c r="K43" i="191"/>
  <c r="J43" i="191"/>
  <c r="I43" i="191"/>
  <c r="H43" i="191"/>
  <c r="G43" i="191"/>
  <c r="F43" i="191"/>
  <c r="E43" i="191"/>
  <c r="AC43" i="191" s="1"/>
  <c r="AC42" i="191"/>
  <c r="AC41" i="191"/>
  <c r="AB40" i="191"/>
  <c r="AA40" i="191"/>
  <c r="Z40" i="191"/>
  <c r="Y40" i="191"/>
  <c r="X40" i="191"/>
  <c r="W40" i="191"/>
  <c r="V40" i="191"/>
  <c r="U40" i="191"/>
  <c r="T40" i="191"/>
  <c r="S40" i="191"/>
  <c r="R40" i="191"/>
  <c r="Q40" i="191"/>
  <c r="P40" i="191"/>
  <c r="O40" i="191"/>
  <c r="N40" i="191"/>
  <c r="M40" i="191"/>
  <c r="L40" i="191"/>
  <c r="K40" i="191"/>
  <c r="J40" i="191"/>
  <c r="I40" i="191"/>
  <c r="H40" i="191"/>
  <c r="G40" i="191"/>
  <c r="F40" i="191"/>
  <c r="E40" i="191"/>
  <c r="AC40" i="191" s="1"/>
  <c r="AC39" i="191"/>
  <c r="AC38" i="191"/>
  <c r="AC37" i="191"/>
  <c r="AC36" i="191"/>
  <c r="AC25" i="191"/>
  <c r="AC20" i="191"/>
  <c r="AC19" i="191"/>
  <c r="AC18" i="191"/>
  <c r="AC17" i="191"/>
  <c r="AC16" i="191"/>
  <c r="AC15" i="191"/>
  <c r="AC13" i="191"/>
  <c r="AC12" i="191"/>
  <c r="AC10" i="191"/>
  <c r="AC9" i="191"/>
  <c r="AC8" i="191"/>
  <c r="AC7" i="191"/>
  <c r="AC176" i="190"/>
  <c r="AC175" i="190"/>
  <c r="AC170" i="190"/>
  <c r="AC165" i="190"/>
  <c r="AC164" i="190"/>
  <c r="AC163" i="190"/>
  <c r="AC162" i="190"/>
  <c r="AC161" i="190"/>
  <c r="AC160" i="190"/>
  <c r="AC159" i="190"/>
  <c r="AC158" i="190"/>
  <c r="AC157" i="190"/>
  <c r="AC156" i="190"/>
  <c r="AC155" i="190"/>
  <c r="AC154" i="190"/>
  <c r="AC153" i="190"/>
  <c r="AC152" i="190"/>
  <c r="AB147" i="190"/>
  <c r="AA147" i="190"/>
  <c r="Z147" i="190"/>
  <c r="Y147" i="190"/>
  <c r="X147" i="190"/>
  <c r="W147" i="190"/>
  <c r="V147" i="190"/>
  <c r="U147" i="190"/>
  <c r="T147" i="190"/>
  <c r="S147" i="190"/>
  <c r="R147" i="190"/>
  <c r="Q147" i="190"/>
  <c r="P147" i="190"/>
  <c r="O147" i="190"/>
  <c r="N147" i="190"/>
  <c r="M147" i="190"/>
  <c r="L147" i="190"/>
  <c r="K147" i="190"/>
  <c r="J147" i="190"/>
  <c r="I147" i="190"/>
  <c r="H147" i="190"/>
  <c r="G147" i="190"/>
  <c r="F147" i="190"/>
  <c r="E147" i="190"/>
  <c r="AC147" i="190" s="1"/>
  <c r="AB146" i="190"/>
  <c r="AA146" i="190"/>
  <c r="Z146" i="190"/>
  <c r="Y146" i="190"/>
  <c r="X146" i="190"/>
  <c r="W146" i="190"/>
  <c r="V146" i="190"/>
  <c r="U146" i="190"/>
  <c r="T146" i="190"/>
  <c r="S146" i="190"/>
  <c r="R146" i="190"/>
  <c r="Q146" i="190"/>
  <c r="P146" i="190"/>
  <c r="O146" i="190"/>
  <c r="N146" i="190"/>
  <c r="M146" i="190"/>
  <c r="L146" i="190"/>
  <c r="K146" i="190"/>
  <c r="J146" i="190"/>
  <c r="I146" i="190"/>
  <c r="H146" i="190"/>
  <c r="G146" i="190"/>
  <c r="F146" i="190"/>
  <c r="E146" i="190"/>
  <c r="AC146" i="190" s="1"/>
  <c r="Z144" i="190"/>
  <c r="Z145" i="190" s="1"/>
  <c r="T144" i="190"/>
  <c r="T145" i="190" s="1"/>
  <c r="W142" i="190"/>
  <c r="W144" i="190" s="1"/>
  <c r="W145" i="190" s="1"/>
  <c r="Q142" i="190"/>
  <c r="Q144" i="190" s="1"/>
  <c r="Q145" i="190" s="1"/>
  <c r="AC141" i="190"/>
  <c r="S140" i="190"/>
  <c r="S142" i="190" s="1"/>
  <c r="S144" i="190" s="1"/>
  <c r="S145" i="190" s="1"/>
  <c r="M140" i="190"/>
  <c r="M142" i="190" s="1"/>
  <c r="M144" i="190" s="1"/>
  <c r="M145" i="190" s="1"/>
  <c r="Z139" i="190"/>
  <c r="Z140" i="190" s="1"/>
  <c r="Z142" i="190" s="1"/>
  <c r="W139" i="190"/>
  <c r="W140" i="190" s="1"/>
  <c r="T139" i="190"/>
  <c r="T140" i="190" s="1"/>
  <c r="T142" i="190" s="1"/>
  <c r="Q139" i="190"/>
  <c r="Q140" i="190" s="1"/>
  <c r="N139" i="190"/>
  <c r="N140" i="190" s="1"/>
  <c r="N142" i="190" s="1"/>
  <c r="N144" i="190" s="1"/>
  <c r="N145" i="190" s="1"/>
  <c r="K139" i="190"/>
  <c r="K140" i="190" s="1"/>
  <c r="K142" i="190" s="1"/>
  <c r="K144" i="190" s="1"/>
  <c r="K145" i="190" s="1"/>
  <c r="H139" i="190"/>
  <c r="H140" i="190" s="1"/>
  <c r="H142" i="190" s="1"/>
  <c r="H144" i="190" s="1"/>
  <c r="H145" i="190" s="1"/>
  <c r="E139" i="190"/>
  <c r="E140" i="190" s="1"/>
  <c r="AB138" i="190"/>
  <c r="AA138" i="190"/>
  <c r="Z138" i="190"/>
  <c r="Y138" i="190"/>
  <c r="X138" i="190"/>
  <c r="W138" i="190"/>
  <c r="V138" i="190"/>
  <c r="U138" i="190"/>
  <c r="T138" i="190"/>
  <c r="S138" i="190"/>
  <c r="R138" i="190"/>
  <c r="Q138" i="190"/>
  <c r="P138" i="190"/>
  <c r="O138" i="190"/>
  <c r="N138" i="190"/>
  <c r="M138" i="190"/>
  <c r="L138" i="190"/>
  <c r="K138" i="190"/>
  <c r="J138" i="190"/>
  <c r="I138" i="190"/>
  <c r="H138" i="190"/>
  <c r="G138" i="190"/>
  <c r="F138" i="190"/>
  <c r="E138" i="190"/>
  <c r="AB137" i="190"/>
  <c r="AB139" i="190" s="1"/>
  <c r="AB140" i="190" s="1"/>
  <c r="AB142" i="190" s="1"/>
  <c r="AB144" i="190" s="1"/>
  <c r="AB145" i="190" s="1"/>
  <c r="AA137" i="190"/>
  <c r="AA139" i="190" s="1"/>
  <c r="AA140" i="190" s="1"/>
  <c r="AA142" i="190" s="1"/>
  <c r="AA144" i="190" s="1"/>
  <c r="AA145" i="190" s="1"/>
  <c r="Z137" i="190"/>
  <c r="Y137" i="190"/>
  <c r="Y139" i="190" s="1"/>
  <c r="Y140" i="190" s="1"/>
  <c r="Y142" i="190" s="1"/>
  <c r="Y144" i="190" s="1"/>
  <c r="Y145" i="190" s="1"/>
  <c r="X137" i="190"/>
  <c r="X139" i="190" s="1"/>
  <c r="X140" i="190" s="1"/>
  <c r="X142" i="190" s="1"/>
  <c r="X144" i="190" s="1"/>
  <c r="X145" i="190" s="1"/>
  <c r="W137" i="190"/>
  <c r="V137" i="190"/>
  <c r="V139" i="190" s="1"/>
  <c r="V140" i="190" s="1"/>
  <c r="V142" i="190" s="1"/>
  <c r="V144" i="190" s="1"/>
  <c r="V145" i="190" s="1"/>
  <c r="U137" i="190"/>
  <c r="U139" i="190" s="1"/>
  <c r="U140" i="190" s="1"/>
  <c r="U142" i="190" s="1"/>
  <c r="U144" i="190" s="1"/>
  <c r="U145" i="190" s="1"/>
  <c r="T137" i="190"/>
  <c r="S137" i="190"/>
  <c r="S139" i="190" s="1"/>
  <c r="R137" i="190"/>
  <c r="R139" i="190" s="1"/>
  <c r="R140" i="190" s="1"/>
  <c r="R142" i="190" s="1"/>
  <c r="R144" i="190" s="1"/>
  <c r="R145" i="190" s="1"/>
  <c r="Q137" i="190"/>
  <c r="P137" i="190"/>
  <c r="P139" i="190" s="1"/>
  <c r="P140" i="190" s="1"/>
  <c r="P142" i="190" s="1"/>
  <c r="P144" i="190" s="1"/>
  <c r="P145" i="190" s="1"/>
  <c r="O137" i="190"/>
  <c r="O139" i="190" s="1"/>
  <c r="O140" i="190" s="1"/>
  <c r="O142" i="190" s="1"/>
  <c r="O144" i="190" s="1"/>
  <c r="O145" i="190" s="1"/>
  <c r="N137" i="190"/>
  <c r="M137" i="190"/>
  <c r="M139" i="190" s="1"/>
  <c r="L137" i="190"/>
  <c r="L139" i="190" s="1"/>
  <c r="L140" i="190" s="1"/>
  <c r="L142" i="190" s="1"/>
  <c r="L144" i="190" s="1"/>
  <c r="L145" i="190" s="1"/>
  <c r="K137" i="190"/>
  <c r="J137" i="190"/>
  <c r="J139" i="190" s="1"/>
  <c r="J140" i="190" s="1"/>
  <c r="J142" i="190" s="1"/>
  <c r="J144" i="190" s="1"/>
  <c r="J145" i="190" s="1"/>
  <c r="I137" i="190"/>
  <c r="I139" i="190" s="1"/>
  <c r="I140" i="190" s="1"/>
  <c r="I142" i="190" s="1"/>
  <c r="I144" i="190" s="1"/>
  <c r="I145" i="190" s="1"/>
  <c r="H137" i="190"/>
  <c r="G137" i="190"/>
  <c r="G139" i="190" s="1"/>
  <c r="G140" i="190" s="1"/>
  <c r="G142" i="190" s="1"/>
  <c r="G144" i="190" s="1"/>
  <c r="G145" i="190" s="1"/>
  <c r="F137" i="190"/>
  <c r="F139" i="190" s="1"/>
  <c r="F140" i="190" s="1"/>
  <c r="F142" i="190" s="1"/>
  <c r="F144" i="190" s="1"/>
  <c r="F145" i="190" s="1"/>
  <c r="E137" i="190"/>
  <c r="AC137" i="190" s="1"/>
  <c r="AC136" i="190"/>
  <c r="AC135" i="190"/>
  <c r="AC134" i="190"/>
  <c r="AC133" i="190"/>
  <c r="AC132" i="190"/>
  <c r="AC131" i="190"/>
  <c r="AB130" i="190"/>
  <c r="AA130" i="190"/>
  <c r="Z130" i="190"/>
  <c r="Y130" i="190"/>
  <c r="X130" i="190"/>
  <c r="W130" i="190"/>
  <c r="V130" i="190"/>
  <c r="U130" i="190"/>
  <c r="T130" i="190"/>
  <c r="S130" i="190"/>
  <c r="R130" i="190"/>
  <c r="Q130" i="190"/>
  <c r="P130" i="190"/>
  <c r="O130" i="190"/>
  <c r="N130" i="190"/>
  <c r="M130" i="190"/>
  <c r="L130" i="190"/>
  <c r="K130" i="190"/>
  <c r="J130" i="190"/>
  <c r="I130" i="190"/>
  <c r="H130" i="190"/>
  <c r="G130" i="190"/>
  <c r="F130" i="190"/>
  <c r="E130" i="190"/>
  <c r="AC130" i="190" s="1"/>
  <c r="AC129" i="190"/>
  <c r="AC128" i="190"/>
  <c r="AB127" i="190"/>
  <c r="AA127" i="190"/>
  <c r="Z127" i="190"/>
  <c r="Y127" i="190"/>
  <c r="X127" i="190"/>
  <c r="W127" i="190"/>
  <c r="V127" i="190"/>
  <c r="U127" i="190"/>
  <c r="T127" i="190"/>
  <c r="S127" i="190"/>
  <c r="R127" i="190"/>
  <c r="Q127" i="190"/>
  <c r="P127" i="190"/>
  <c r="O127" i="190"/>
  <c r="N127" i="190"/>
  <c r="M127" i="190"/>
  <c r="L127" i="190"/>
  <c r="K127" i="190"/>
  <c r="J127" i="190"/>
  <c r="I127" i="190"/>
  <c r="H127" i="190"/>
  <c r="G127" i="190"/>
  <c r="F127" i="190"/>
  <c r="E127" i="190"/>
  <c r="AC127" i="190" s="1"/>
  <c r="AC126" i="190"/>
  <c r="AC125" i="190"/>
  <c r="AC124" i="190"/>
  <c r="AC123" i="190"/>
  <c r="AC112" i="190"/>
  <c r="AC109" i="190"/>
  <c r="AC107" i="190"/>
  <c r="AC106" i="190"/>
  <c r="AC105" i="190"/>
  <c r="AC104" i="190"/>
  <c r="AC103" i="190"/>
  <c r="AC102" i="190"/>
  <c r="AC100" i="190"/>
  <c r="AC99" i="190"/>
  <c r="AC97" i="190"/>
  <c r="AC96" i="190"/>
  <c r="AC95" i="190"/>
  <c r="AC94" i="190"/>
  <c r="AC89" i="190"/>
  <c r="AC88" i="190"/>
  <c r="AC83" i="190"/>
  <c r="AC78" i="190"/>
  <c r="AC77" i="190"/>
  <c r="AC76" i="190"/>
  <c r="AC75" i="190"/>
  <c r="AC74" i="190"/>
  <c r="AC73" i="190"/>
  <c r="AC72" i="190"/>
  <c r="AB31" i="190"/>
  <c r="AA31" i="190"/>
  <c r="Z31" i="190"/>
  <c r="Y31" i="190"/>
  <c r="X31" i="190"/>
  <c r="W31" i="190"/>
  <c r="V31" i="190"/>
  <c r="U31" i="190"/>
  <c r="T31" i="190"/>
  <c r="S31" i="190"/>
  <c r="R31" i="190"/>
  <c r="Q31" i="190"/>
  <c r="P31" i="190"/>
  <c r="O31" i="190"/>
  <c r="N31" i="190"/>
  <c r="M31" i="190"/>
  <c r="L31" i="190"/>
  <c r="K31" i="190"/>
  <c r="J31" i="190"/>
  <c r="I31" i="190"/>
  <c r="H31" i="190"/>
  <c r="G31" i="190"/>
  <c r="F31" i="190"/>
  <c r="E31" i="190"/>
  <c r="AB30" i="190"/>
  <c r="AA30" i="190"/>
  <c r="Z30" i="190"/>
  <c r="Y30" i="190"/>
  <c r="X30" i="190"/>
  <c r="W30" i="190"/>
  <c r="V30" i="190"/>
  <c r="U30" i="190"/>
  <c r="T30" i="190"/>
  <c r="S30" i="190"/>
  <c r="R30" i="190"/>
  <c r="Q30" i="190"/>
  <c r="P30" i="190"/>
  <c r="O30" i="190"/>
  <c r="N30" i="190"/>
  <c r="M30" i="190"/>
  <c r="L30" i="190"/>
  <c r="K30" i="190"/>
  <c r="J30" i="190"/>
  <c r="I30" i="190"/>
  <c r="H30" i="190"/>
  <c r="G30" i="190"/>
  <c r="F30" i="190"/>
  <c r="E30" i="190"/>
  <c r="K26" i="190"/>
  <c r="K28" i="190" s="1"/>
  <c r="K29" i="190" s="1"/>
  <c r="AC25" i="190"/>
  <c r="X24" i="190"/>
  <c r="X26" i="190" s="1"/>
  <c r="X28" i="190" s="1"/>
  <c r="X29" i="190" s="1"/>
  <c r="W24" i="190"/>
  <c r="W26" i="190" s="1"/>
  <c r="W28" i="190" s="1"/>
  <c r="W29" i="190" s="1"/>
  <c r="R24" i="190"/>
  <c r="R26" i="190" s="1"/>
  <c r="R28" i="190" s="1"/>
  <c r="R29" i="190" s="1"/>
  <c r="Q24" i="190"/>
  <c r="Q26" i="190" s="1"/>
  <c r="Q28" i="190" s="1"/>
  <c r="Q29" i="190" s="1"/>
  <c r="L24" i="190"/>
  <c r="L26" i="190" s="1"/>
  <c r="L28" i="190" s="1"/>
  <c r="L29" i="190" s="1"/>
  <c r="K24" i="190"/>
  <c r="F24" i="190"/>
  <c r="F26" i="190" s="1"/>
  <c r="F28" i="190" s="1"/>
  <c r="F29" i="190" s="1"/>
  <c r="E24" i="190"/>
  <c r="E26" i="190" s="1"/>
  <c r="E28" i="190" s="1"/>
  <c r="Z23" i="190"/>
  <c r="Z24" i="190" s="1"/>
  <c r="Z26" i="190" s="1"/>
  <c r="Z28" i="190" s="1"/>
  <c r="Z29" i="190" s="1"/>
  <c r="Y23" i="190"/>
  <c r="Y24" i="190" s="1"/>
  <c r="Y26" i="190" s="1"/>
  <c r="Y28" i="190" s="1"/>
  <c r="Y29" i="190" s="1"/>
  <c r="X23" i="190"/>
  <c r="W23" i="190"/>
  <c r="T23" i="190"/>
  <c r="T24" i="190" s="1"/>
  <c r="T26" i="190" s="1"/>
  <c r="T28" i="190" s="1"/>
  <c r="T29" i="190" s="1"/>
  <c r="S23" i="190"/>
  <c r="S24" i="190" s="1"/>
  <c r="S26" i="190" s="1"/>
  <c r="S28" i="190" s="1"/>
  <c r="S29" i="190" s="1"/>
  <c r="R23" i="190"/>
  <c r="Q23" i="190"/>
  <c r="N23" i="190"/>
  <c r="N24" i="190" s="1"/>
  <c r="N26" i="190" s="1"/>
  <c r="N28" i="190" s="1"/>
  <c r="N29" i="190" s="1"/>
  <c r="M23" i="190"/>
  <c r="M24" i="190" s="1"/>
  <c r="M26" i="190" s="1"/>
  <c r="M28" i="190" s="1"/>
  <c r="M29" i="190" s="1"/>
  <c r="L23" i="190"/>
  <c r="K23" i="190"/>
  <c r="H23" i="190"/>
  <c r="H24" i="190" s="1"/>
  <c r="H26" i="190" s="1"/>
  <c r="H28" i="190" s="1"/>
  <c r="H29" i="190" s="1"/>
  <c r="G23" i="190"/>
  <c r="G24" i="190" s="1"/>
  <c r="G26" i="190" s="1"/>
  <c r="G28" i="190" s="1"/>
  <c r="G29" i="190" s="1"/>
  <c r="F23" i="190"/>
  <c r="E23" i="190"/>
  <c r="AC23" i="190" s="1"/>
  <c r="AB22" i="190"/>
  <c r="AA22" i="190"/>
  <c r="Z22" i="190"/>
  <c r="Y22" i="190"/>
  <c r="X22" i="190"/>
  <c r="W22" i="190"/>
  <c r="V22" i="190"/>
  <c r="U22" i="190"/>
  <c r="T22" i="190"/>
  <c r="S22" i="190"/>
  <c r="R22" i="190"/>
  <c r="Q22" i="190"/>
  <c r="P22" i="190"/>
  <c r="O22" i="190"/>
  <c r="N22" i="190"/>
  <c r="M22" i="190"/>
  <c r="L22" i="190"/>
  <c r="K22" i="190"/>
  <c r="J22" i="190"/>
  <c r="I22" i="190"/>
  <c r="H22" i="190"/>
  <c r="G22" i="190"/>
  <c r="F22" i="190"/>
  <c r="E22" i="190"/>
  <c r="AC22" i="190" s="1"/>
  <c r="AB21" i="190"/>
  <c r="AB23" i="190" s="1"/>
  <c r="AB24" i="190" s="1"/>
  <c r="AB26" i="190" s="1"/>
  <c r="AB28" i="190" s="1"/>
  <c r="AB29" i="190" s="1"/>
  <c r="AA21" i="190"/>
  <c r="AA23" i="190" s="1"/>
  <c r="AA24" i="190" s="1"/>
  <c r="AA26" i="190" s="1"/>
  <c r="AA28" i="190" s="1"/>
  <c r="AA29" i="190" s="1"/>
  <c r="Z21" i="190"/>
  <c r="Y21" i="190"/>
  <c r="X21" i="190"/>
  <c r="W21" i="190"/>
  <c r="V21" i="190"/>
  <c r="V23" i="190" s="1"/>
  <c r="V24" i="190" s="1"/>
  <c r="V26" i="190" s="1"/>
  <c r="V28" i="190" s="1"/>
  <c r="V29" i="190" s="1"/>
  <c r="U21" i="190"/>
  <c r="U23" i="190" s="1"/>
  <c r="U24" i="190" s="1"/>
  <c r="U26" i="190" s="1"/>
  <c r="U28" i="190" s="1"/>
  <c r="U29" i="190" s="1"/>
  <c r="T21" i="190"/>
  <c r="S21" i="190"/>
  <c r="R21" i="190"/>
  <c r="Q21" i="190"/>
  <c r="P21" i="190"/>
  <c r="P23" i="190" s="1"/>
  <c r="P24" i="190" s="1"/>
  <c r="P26" i="190" s="1"/>
  <c r="P28" i="190" s="1"/>
  <c r="P29" i="190" s="1"/>
  <c r="O21" i="190"/>
  <c r="O23" i="190" s="1"/>
  <c r="O24" i="190" s="1"/>
  <c r="O26" i="190" s="1"/>
  <c r="O28" i="190" s="1"/>
  <c r="O29" i="190" s="1"/>
  <c r="N21" i="190"/>
  <c r="M21" i="190"/>
  <c r="L21" i="190"/>
  <c r="K21" i="190"/>
  <c r="J21" i="190"/>
  <c r="J23" i="190" s="1"/>
  <c r="J24" i="190" s="1"/>
  <c r="J26" i="190" s="1"/>
  <c r="J28" i="190" s="1"/>
  <c r="J29" i="190" s="1"/>
  <c r="I21" i="190"/>
  <c r="I23" i="190" s="1"/>
  <c r="I24" i="190" s="1"/>
  <c r="I26" i="190" s="1"/>
  <c r="I28" i="190" s="1"/>
  <c r="I29" i="190" s="1"/>
  <c r="H21" i="190"/>
  <c r="G21" i="190"/>
  <c r="F21" i="190"/>
  <c r="E21" i="190"/>
  <c r="AC21" i="190" s="1"/>
  <c r="AC20" i="190"/>
  <c r="AC19" i="190"/>
  <c r="AC18" i="190"/>
  <c r="AC17" i="190"/>
  <c r="AC16" i="190"/>
  <c r="AC15" i="190"/>
  <c r="AB14" i="190"/>
  <c r="AA14" i="190"/>
  <c r="Z14" i="190"/>
  <c r="Y14" i="190"/>
  <c r="X14" i="190"/>
  <c r="W14" i="190"/>
  <c r="V14" i="190"/>
  <c r="U14" i="190"/>
  <c r="T14" i="190"/>
  <c r="S14" i="190"/>
  <c r="R14" i="190"/>
  <c r="Q14" i="190"/>
  <c r="P14" i="190"/>
  <c r="O14" i="190"/>
  <c r="N14" i="190"/>
  <c r="M14" i="190"/>
  <c r="L14" i="190"/>
  <c r="K14" i="190"/>
  <c r="J14" i="190"/>
  <c r="I14" i="190"/>
  <c r="H14" i="190"/>
  <c r="G14" i="190"/>
  <c r="F14" i="190"/>
  <c r="E14" i="190"/>
  <c r="AC13" i="190"/>
  <c r="AC12" i="190"/>
  <c r="AB11" i="190"/>
  <c r="AA11" i="190"/>
  <c r="Z11" i="190"/>
  <c r="Y11" i="190"/>
  <c r="X11" i="190"/>
  <c r="W11" i="190"/>
  <c r="V11" i="190"/>
  <c r="U11" i="190"/>
  <c r="T11" i="190"/>
  <c r="S11" i="190"/>
  <c r="R11" i="190"/>
  <c r="Q11" i="190"/>
  <c r="P11" i="190"/>
  <c r="O11" i="190"/>
  <c r="N11" i="190"/>
  <c r="M11" i="190"/>
  <c r="L11" i="190"/>
  <c r="K11" i="190"/>
  <c r="J11" i="190"/>
  <c r="I11" i="190"/>
  <c r="H11" i="190"/>
  <c r="G11" i="190"/>
  <c r="F11" i="190"/>
  <c r="E11" i="190"/>
  <c r="AC10" i="190"/>
  <c r="AC9" i="190"/>
  <c r="AC8" i="190"/>
  <c r="AC7" i="190"/>
  <c r="AC176" i="189"/>
  <c r="AC175" i="189"/>
  <c r="AC170" i="189"/>
  <c r="AC165" i="189"/>
  <c r="AC164" i="189"/>
  <c r="AC163" i="189"/>
  <c r="AC162" i="189"/>
  <c r="AC161" i="189"/>
  <c r="AC160" i="189"/>
  <c r="AC159" i="189"/>
  <c r="AC158" i="189"/>
  <c r="AC157" i="189"/>
  <c r="AC156" i="189"/>
  <c r="AC155" i="189"/>
  <c r="AC154" i="189"/>
  <c r="AC153" i="189"/>
  <c r="AC152" i="189"/>
  <c r="AB147" i="189"/>
  <c r="AA147" i="189"/>
  <c r="Z147" i="189"/>
  <c r="Y147" i="189"/>
  <c r="X147" i="189"/>
  <c r="W147" i="189"/>
  <c r="V147" i="189"/>
  <c r="U147" i="189"/>
  <c r="T147" i="189"/>
  <c r="S147" i="189"/>
  <c r="R147" i="189"/>
  <c r="Q147" i="189"/>
  <c r="P147" i="189"/>
  <c r="O147" i="189"/>
  <c r="N147" i="189"/>
  <c r="M147" i="189"/>
  <c r="L147" i="189"/>
  <c r="K147" i="189"/>
  <c r="J147" i="189"/>
  <c r="I147" i="189"/>
  <c r="H147" i="189"/>
  <c r="G147" i="189"/>
  <c r="F147" i="189"/>
  <c r="E147" i="189"/>
  <c r="AC147" i="189" s="1"/>
  <c r="AB146" i="189"/>
  <c r="AA146" i="189"/>
  <c r="Z146" i="189"/>
  <c r="Y146" i="189"/>
  <c r="X146" i="189"/>
  <c r="W146" i="189"/>
  <c r="V146" i="189"/>
  <c r="U146" i="189"/>
  <c r="T146" i="189"/>
  <c r="S146" i="189"/>
  <c r="R146" i="189"/>
  <c r="Q146" i="189"/>
  <c r="P146" i="189"/>
  <c r="O146" i="189"/>
  <c r="N146" i="189"/>
  <c r="M146" i="189"/>
  <c r="L146" i="189"/>
  <c r="K146" i="189"/>
  <c r="J146" i="189"/>
  <c r="I146" i="189"/>
  <c r="H146" i="189"/>
  <c r="G146" i="189"/>
  <c r="F146" i="189"/>
  <c r="E146" i="189"/>
  <c r="AC146" i="189" s="1"/>
  <c r="S142" i="189"/>
  <c r="S144" i="189" s="1"/>
  <c r="S145" i="189" s="1"/>
  <c r="G142" i="189"/>
  <c r="G144" i="189" s="1"/>
  <c r="G145" i="189" s="1"/>
  <c r="AC141" i="189"/>
  <c r="Z140" i="189"/>
  <c r="Z142" i="189" s="1"/>
  <c r="Z144" i="189" s="1"/>
  <c r="Z145" i="189" s="1"/>
  <c r="V140" i="189"/>
  <c r="V142" i="189" s="1"/>
  <c r="V144" i="189" s="1"/>
  <c r="V145" i="189" s="1"/>
  <c r="N140" i="189"/>
  <c r="N142" i="189" s="1"/>
  <c r="N144" i="189" s="1"/>
  <c r="N145" i="189" s="1"/>
  <c r="J140" i="189"/>
  <c r="J142" i="189" s="1"/>
  <c r="J144" i="189" s="1"/>
  <c r="J145" i="189" s="1"/>
  <c r="AB139" i="189"/>
  <c r="AB140" i="189" s="1"/>
  <c r="AB142" i="189" s="1"/>
  <c r="AB144" i="189" s="1"/>
  <c r="AB145" i="189" s="1"/>
  <c r="AA139" i="189"/>
  <c r="AA140" i="189" s="1"/>
  <c r="AA142" i="189" s="1"/>
  <c r="AA144" i="189" s="1"/>
  <c r="AA145" i="189" s="1"/>
  <c r="W139" i="189"/>
  <c r="W140" i="189" s="1"/>
  <c r="W142" i="189" s="1"/>
  <c r="W144" i="189" s="1"/>
  <c r="W145" i="189" s="1"/>
  <c r="V139" i="189"/>
  <c r="U139" i="189"/>
  <c r="U140" i="189" s="1"/>
  <c r="U142" i="189" s="1"/>
  <c r="U144" i="189" s="1"/>
  <c r="U145" i="189" s="1"/>
  <c r="P139" i="189"/>
  <c r="P140" i="189" s="1"/>
  <c r="P142" i="189" s="1"/>
  <c r="P144" i="189" s="1"/>
  <c r="P145" i="189" s="1"/>
  <c r="O139" i="189"/>
  <c r="O140" i="189" s="1"/>
  <c r="O142" i="189" s="1"/>
  <c r="O144" i="189" s="1"/>
  <c r="O145" i="189" s="1"/>
  <c r="K139" i="189"/>
  <c r="K140" i="189" s="1"/>
  <c r="K142" i="189" s="1"/>
  <c r="K144" i="189" s="1"/>
  <c r="K145" i="189" s="1"/>
  <c r="J139" i="189"/>
  <c r="I139" i="189"/>
  <c r="I140" i="189" s="1"/>
  <c r="I142" i="189" s="1"/>
  <c r="I144" i="189" s="1"/>
  <c r="I145" i="189" s="1"/>
  <c r="AB138" i="189"/>
  <c r="AA138" i="189"/>
  <c r="Z138" i="189"/>
  <c r="Y138" i="189"/>
  <c r="X138" i="189"/>
  <c r="W138" i="189"/>
  <c r="V138" i="189"/>
  <c r="U138" i="189"/>
  <c r="T138" i="189"/>
  <c r="S138" i="189"/>
  <c r="R138" i="189"/>
  <c r="Q138" i="189"/>
  <c r="P138" i="189"/>
  <c r="O138" i="189"/>
  <c r="N138" i="189"/>
  <c r="M138" i="189"/>
  <c r="L138" i="189"/>
  <c r="K138" i="189"/>
  <c r="J138" i="189"/>
  <c r="I138" i="189"/>
  <c r="H138" i="189"/>
  <c r="G138" i="189"/>
  <c r="F138" i="189"/>
  <c r="E138" i="189"/>
  <c r="AC138" i="189" s="1"/>
  <c r="AB137" i="189"/>
  <c r="AA137" i="189"/>
  <c r="Z137" i="189"/>
  <c r="Z139" i="189" s="1"/>
  <c r="Y137" i="189"/>
  <c r="Y139" i="189" s="1"/>
  <c r="Y140" i="189" s="1"/>
  <c r="Y142" i="189" s="1"/>
  <c r="Y144" i="189" s="1"/>
  <c r="Y145" i="189" s="1"/>
  <c r="X137" i="189"/>
  <c r="X139" i="189" s="1"/>
  <c r="X140" i="189" s="1"/>
  <c r="X142" i="189" s="1"/>
  <c r="X144" i="189" s="1"/>
  <c r="X145" i="189" s="1"/>
  <c r="W137" i="189"/>
  <c r="V137" i="189"/>
  <c r="U137" i="189"/>
  <c r="T137" i="189"/>
  <c r="T139" i="189" s="1"/>
  <c r="T140" i="189" s="1"/>
  <c r="T142" i="189" s="1"/>
  <c r="T144" i="189" s="1"/>
  <c r="T145" i="189" s="1"/>
  <c r="S137" i="189"/>
  <c r="S139" i="189" s="1"/>
  <c r="S140" i="189" s="1"/>
  <c r="R137" i="189"/>
  <c r="R139" i="189" s="1"/>
  <c r="R140" i="189" s="1"/>
  <c r="R142" i="189" s="1"/>
  <c r="R144" i="189" s="1"/>
  <c r="R145" i="189" s="1"/>
  <c r="Q137" i="189"/>
  <c r="Q139" i="189" s="1"/>
  <c r="Q140" i="189" s="1"/>
  <c r="Q142" i="189" s="1"/>
  <c r="Q144" i="189" s="1"/>
  <c r="Q145" i="189" s="1"/>
  <c r="P137" i="189"/>
  <c r="O137" i="189"/>
  <c r="N137" i="189"/>
  <c r="N139" i="189" s="1"/>
  <c r="M137" i="189"/>
  <c r="M139" i="189" s="1"/>
  <c r="M140" i="189" s="1"/>
  <c r="M142" i="189" s="1"/>
  <c r="M144" i="189" s="1"/>
  <c r="M145" i="189" s="1"/>
  <c r="L137" i="189"/>
  <c r="L139" i="189" s="1"/>
  <c r="L140" i="189" s="1"/>
  <c r="L142" i="189" s="1"/>
  <c r="L144" i="189" s="1"/>
  <c r="L145" i="189" s="1"/>
  <c r="K137" i="189"/>
  <c r="J137" i="189"/>
  <c r="I137" i="189"/>
  <c r="H137" i="189"/>
  <c r="H139" i="189" s="1"/>
  <c r="H140" i="189" s="1"/>
  <c r="H142" i="189" s="1"/>
  <c r="H144" i="189" s="1"/>
  <c r="H145" i="189" s="1"/>
  <c r="G137" i="189"/>
  <c r="G139" i="189" s="1"/>
  <c r="G140" i="189" s="1"/>
  <c r="F137" i="189"/>
  <c r="F139" i="189" s="1"/>
  <c r="F140" i="189" s="1"/>
  <c r="F142" i="189" s="1"/>
  <c r="F144" i="189" s="1"/>
  <c r="F145" i="189" s="1"/>
  <c r="E137" i="189"/>
  <c r="AC137" i="189" s="1"/>
  <c r="AC136" i="189"/>
  <c r="AC135" i="189"/>
  <c r="AC134" i="189"/>
  <c r="AC133" i="189"/>
  <c r="AC132" i="189"/>
  <c r="AC131" i="189"/>
  <c r="AB130" i="189"/>
  <c r="AA130" i="189"/>
  <c r="Z130" i="189"/>
  <c r="Y130" i="189"/>
  <c r="X130" i="189"/>
  <c r="W130" i="189"/>
  <c r="V130" i="189"/>
  <c r="U130" i="189"/>
  <c r="T130" i="189"/>
  <c r="S130" i="189"/>
  <c r="R130" i="189"/>
  <c r="Q130" i="189"/>
  <c r="P130" i="189"/>
  <c r="O130" i="189"/>
  <c r="N130" i="189"/>
  <c r="M130" i="189"/>
  <c r="L130" i="189"/>
  <c r="K130" i="189"/>
  <c r="J130" i="189"/>
  <c r="I130" i="189"/>
  <c r="H130" i="189"/>
  <c r="G130" i="189"/>
  <c r="F130" i="189"/>
  <c r="E130" i="189"/>
  <c r="AC130" i="189" s="1"/>
  <c r="AC129" i="189"/>
  <c r="AC128" i="189"/>
  <c r="AB127" i="189"/>
  <c r="AA127" i="189"/>
  <c r="Z127" i="189"/>
  <c r="Y127" i="189"/>
  <c r="X127" i="189"/>
  <c r="W127" i="189"/>
  <c r="V127" i="189"/>
  <c r="U127" i="189"/>
  <c r="T127" i="189"/>
  <c r="S127" i="189"/>
  <c r="R127" i="189"/>
  <c r="Q127" i="189"/>
  <c r="P127" i="189"/>
  <c r="O127" i="189"/>
  <c r="N127" i="189"/>
  <c r="M127" i="189"/>
  <c r="L127" i="189"/>
  <c r="K127" i="189"/>
  <c r="J127" i="189"/>
  <c r="I127" i="189"/>
  <c r="H127" i="189"/>
  <c r="G127" i="189"/>
  <c r="F127" i="189"/>
  <c r="E127" i="189"/>
  <c r="AC127" i="189" s="1"/>
  <c r="AC126" i="189"/>
  <c r="AC125" i="189"/>
  <c r="AC124" i="189"/>
  <c r="AC123" i="189"/>
  <c r="AC112" i="189"/>
  <c r="AC109" i="189"/>
  <c r="AC108" i="189"/>
  <c r="AC107" i="189"/>
  <c r="AC106" i="189"/>
  <c r="AC105" i="189"/>
  <c r="AC104" i="189"/>
  <c r="AC103" i="189"/>
  <c r="AC102" i="189"/>
  <c r="AC100" i="189"/>
  <c r="AC99" i="189"/>
  <c r="AC97" i="189"/>
  <c r="AC96" i="189"/>
  <c r="AC95" i="189"/>
  <c r="AC94" i="189"/>
  <c r="AB89" i="189"/>
  <c r="AA89" i="189"/>
  <c r="Z89" i="189"/>
  <c r="Y89" i="189"/>
  <c r="X89" i="189"/>
  <c r="W89" i="189"/>
  <c r="V89" i="189"/>
  <c r="U89" i="189"/>
  <c r="T89" i="189"/>
  <c r="S89" i="189"/>
  <c r="R89" i="189"/>
  <c r="Q89" i="189"/>
  <c r="P89" i="189"/>
  <c r="O89" i="189"/>
  <c r="N89" i="189"/>
  <c r="M89" i="189"/>
  <c r="L89" i="189"/>
  <c r="K89" i="189"/>
  <c r="J89" i="189"/>
  <c r="I89" i="189"/>
  <c r="H89" i="189"/>
  <c r="G89" i="189"/>
  <c r="F89" i="189"/>
  <c r="E89" i="189"/>
  <c r="AC89" i="189" s="1"/>
  <c r="AB88" i="189"/>
  <c r="AA88" i="189"/>
  <c r="Z88" i="189"/>
  <c r="Y88" i="189"/>
  <c r="X88" i="189"/>
  <c r="W88" i="189"/>
  <c r="V88" i="189"/>
  <c r="U88" i="189"/>
  <c r="T88" i="189"/>
  <c r="S88" i="189"/>
  <c r="R88" i="189"/>
  <c r="Q88" i="189"/>
  <c r="P88" i="189"/>
  <c r="O88" i="189"/>
  <c r="N88" i="189"/>
  <c r="M88" i="189"/>
  <c r="L88" i="189"/>
  <c r="K88" i="189"/>
  <c r="J88" i="189"/>
  <c r="I88" i="189"/>
  <c r="H88" i="189"/>
  <c r="G88" i="189"/>
  <c r="F88" i="189"/>
  <c r="E88" i="189"/>
  <c r="AC88" i="189" s="1"/>
  <c r="AB84" i="189"/>
  <c r="AB86" i="189" s="1"/>
  <c r="AB87" i="189" s="1"/>
  <c r="Q84" i="189"/>
  <c r="Q86" i="189" s="1"/>
  <c r="Q87" i="189" s="1"/>
  <c r="P84" i="189"/>
  <c r="P86" i="189" s="1"/>
  <c r="P87" i="189" s="1"/>
  <c r="AC83" i="189"/>
  <c r="Z81" i="189"/>
  <c r="Z82" i="189" s="1"/>
  <c r="Z84" i="189" s="1"/>
  <c r="Z86" i="189" s="1"/>
  <c r="Z87" i="189" s="1"/>
  <c r="Y81" i="189"/>
  <c r="Y82" i="189" s="1"/>
  <c r="Y84" i="189" s="1"/>
  <c r="Y86" i="189" s="1"/>
  <c r="Y87" i="189" s="1"/>
  <c r="U81" i="189"/>
  <c r="U82" i="189" s="1"/>
  <c r="U84" i="189" s="1"/>
  <c r="U86" i="189" s="1"/>
  <c r="U87" i="189" s="1"/>
  <c r="T81" i="189"/>
  <c r="T82" i="189" s="1"/>
  <c r="T84" i="189" s="1"/>
  <c r="T86" i="189" s="1"/>
  <c r="T87" i="189" s="1"/>
  <c r="S81" i="189"/>
  <c r="S82" i="189" s="1"/>
  <c r="S84" i="189" s="1"/>
  <c r="S86" i="189" s="1"/>
  <c r="S87" i="189" s="1"/>
  <c r="N81" i="189"/>
  <c r="N82" i="189" s="1"/>
  <c r="N84" i="189" s="1"/>
  <c r="N86" i="189" s="1"/>
  <c r="N87" i="189" s="1"/>
  <c r="M81" i="189"/>
  <c r="M82" i="189" s="1"/>
  <c r="M84" i="189" s="1"/>
  <c r="M86" i="189" s="1"/>
  <c r="M87" i="189" s="1"/>
  <c r="I81" i="189"/>
  <c r="I82" i="189" s="1"/>
  <c r="I84" i="189" s="1"/>
  <c r="I86" i="189" s="1"/>
  <c r="I87" i="189" s="1"/>
  <c r="H81" i="189"/>
  <c r="H82" i="189" s="1"/>
  <c r="H84" i="189" s="1"/>
  <c r="H86" i="189" s="1"/>
  <c r="H87" i="189" s="1"/>
  <c r="G81" i="189"/>
  <c r="G82" i="189" s="1"/>
  <c r="G84" i="189" s="1"/>
  <c r="G86" i="189" s="1"/>
  <c r="G87" i="189" s="1"/>
  <c r="AB80" i="189"/>
  <c r="AA80" i="189"/>
  <c r="Z80" i="189"/>
  <c r="Y80" i="189"/>
  <c r="X80" i="189"/>
  <c r="W80" i="189"/>
  <c r="V80" i="189"/>
  <c r="U80" i="189"/>
  <c r="T80" i="189"/>
  <c r="S80" i="189"/>
  <c r="R80" i="189"/>
  <c r="Q80" i="189"/>
  <c r="P80" i="189"/>
  <c r="O80" i="189"/>
  <c r="N80" i="189"/>
  <c r="M80" i="189"/>
  <c r="L80" i="189"/>
  <c r="K80" i="189"/>
  <c r="J80" i="189"/>
  <c r="I80" i="189"/>
  <c r="H80" i="189"/>
  <c r="G80" i="189"/>
  <c r="F80" i="189"/>
  <c r="E80" i="189"/>
  <c r="AC80" i="189" s="1"/>
  <c r="AB79" i="189"/>
  <c r="AB81" i="189" s="1"/>
  <c r="AB82" i="189" s="1"/>
  <c r="AA79" i="189"/>
  <c r="AA81" i="189" s="1"/>
  <c r="AA82" i="189" s="1"/>
  <c r="AA84" i="189" s="1"/>
  <c r="AA86" i="189" s="1"/>
  <c r="AA87" i="189" s="1"/>
  <c r="Z79" i="189"/>
  <c r="Y79" i="189"/>
  <c r="X79" i="189"/>
  <c r="X81" i="189" s="1"/>
  <c r="X82" i="189" s="1"/>
  <c r="X84" i="189" s="1"/>
  <c r="X86" i="189" s="1"/>
  <c r="X87" i="189" s="1"/>
  <c r="W79" i="189"/>
  <c r="W81" i="189" s="1"/>
  <c r="W82" i="189" s="1"/>
  <c r="W84" i="189" s="1"/>
  <c r="W86" i="189" s="1"/>
  <c r="W87" i="189" s="1"/>
  <c r="V79" i="189"/>
  <c r="V81" i="189" s="1"/>
  <c r="V82" i="189" s="1"/>
  <c r="V84" i="189" s="1"/>
  <c r="V86" i="189" s="1"/>
  <c r="V87" i="189" s="1"/>
  <c r="U79" i="189"/>
  <c r="T79" i="189"/>
  <c r="S79" i="189"/>
  <c r="R79" i="189"/>
  <c r="R81" i="189" s="1"/>
  <c r="R82" i="189" s="1"/>
  <c r="R84" i="189" s="1"/>
  <c r="R86" i="189" s="1"/>
  <c r="R87" i="189" s="1"/>
  <c r="Q79" i="189"/>
  <c r="Q81" i="189" s="1"/>
  <c r="Q82" i="189" s="1"/>
  <c r="P79" i="189"/>
  <c r="P81" i="189" s="1"/>
  <c r="P82" i="189" s="1"/>
  <c r="O79" i="189"/>
  <c r="O81" i="189" s="1"/>
  <c r="O82" i="189" s="1"/>
  <c r="O84" i="189" s="1"/>
  <c r="O86" i="189" s="1"/>
  <c r="O87" i="189" s="1"/>
  <c r="N79" i="189"/>
  <c r="M79" i="189"/>
  <c r="L79" i="189"/>
  <c r="L81" i="189" s="1"/>
  <c r="L82" i="189" s="1"/>
  <c r="L84" i="189" s="1"/>
  <c r="L86" i="189" s="1"/>
  <c r="L87" i="189" s="1"/>
  <c r="K79" i="189"/>
  <c r="K81" i="189" s="1"/>
  <c r="K82" i="189" s="1"/>
  <c r="K84" i="189" s="1"/>
  <c r="K86" i="189" s="1"/>
  <c r="K87" i="189" s="1"/>
  <c r="J79" i="189"/>
  <c r="J81" i="189" s="1"/>
  <c r="J82" i="189" s="1"/>
  <c r="J84" i="189" s="1"/>
  <c r="J86" i="189" s="1"/>
  <c r="J87" i="189" s="1"/>
  <c r="I79" i="189"/>
  <c r="H79" i="189"/>
  <c r="G79" i="189"/>
  <c r="F79" i="189"/>
  <c r="F81" i="189" s="1"/>
  <c r="F82" i="189" s="1"/>
  <c r="F84" i="189" s="1"/>
  <c r="F86" i="189" s="1"/>
  <c r="F87" i="189" s="1"/>
  <c r="E79" i="189"/>
  <c r="E81" i="189" s="1"/>
  <c r="AC78" i="189"/>
  <c r="AC77" i="189"/>
  <c r="AC76" i="189"/>
  <c r="AC75" i="189"/>
  <c r="AC74" i="189"/>
  <c r="AC73" i="189"/>
  <c r="AB72" i="189"/>
  <c r="AA72" i="189"/>
  <c r="Z72" i="189"/>
  <c r="Y72" i="189"/>
  <c r="X72" i="189"/>
  <c r="W72" i="189"/>
  <c r="V72" i="189"/>
  <c r="U72" i="189"/>
  <c r="T72" i="189"/>
  <c r="S72" i="189"/>
  <c r="R72" i="189"/>
  <c r="Q72" i="189"/>
  <c r="P72" i="189"/>
  <c r="O72" i="189"/>
  <c r="N72" i="189"/>
  <c r="M72" i="189"/>
  <c r="L72" i="189"/>
  <c r="K72" i="189"/>
  <c r="J72" i="189"/>
  <c r="I72" i="189"/>
  <c r="H72" i="189"/>
  <c r="G72" i="189"/>
  <c r="F72" i="189"/>
  <c r="E72" i="189"/>
  <c r="AC72" i="189" s="1"/>
  <c r="AC71" i="189"/>
  <c r="AC70" i="189"/>
  <c r="AB69" i="189"/>
  <c r="AA69" i="189"/>
  <c r="Z69" i="189"/>
  <c r="Y69" i="189"/>
  <c r="X69" i="189"/>
  <c r="W69" i="189"/>
  <c r="V69" i="189"/>
  <c r="U69" i="189"/>
  <c r="T69" i="189"/>
  <c r="S69" i="189"/>
  <c r="R69" i="189"/>
  <c r="Q69" i="189"/>
  <c r="P69" i="189"/>
  <c r="O69" i="189"/>
  <c r="N69" i="189"/>
  <c r="M69" i="189"/>
  <c r="L69" i="189"/>
  <c r="K69" i="189"/>
  <c r="J69" i="189"/>
  <c r="I69" i="189"/>
  <c r="H69" i="189"/>
  <c r="G69" i="189"/>
  <c r="F69" i="189"/>
  <c r="E69" i="189"/>
  <c r="AC68" i="189"/>
  <c r="AC67" i="189"/>
  <c r="AC66" i="189"/>
  <c r="AC65" i="189"/>
  <c r="AC54" i="189"/>
  <c r="AC49" i="189"/>
  <c r="AC48" i="189"/>
  <c r="AC47" i="189"/>
  <c r="AC46" i="189"/>
  <c r="AC45" i="189"/>
  <c r="AC44" i="189"/>
  <c r="AC42" i="189"/>
  <c r="AC41" i="189"/>
  <c r="AC39" i="189"/>
  <c r="AC38" i="189"/>
  <c r="AC37" i="189"/>
  <c r="AC36" i="189"/>
  <c r="AB31" i="189"/>
  <c r="AA31" i="189"/>
  <c r="Z31" i="189"/>
  <c r="Y31" i="189"/>
  <c r="X31" i="189"/>
  <c r="W31" i="189"/>
  <c r="V31" i="189"/>
  <c r="U31" i="189"/>
  <c r="T31" i="189"/>
  <c r="S31" i="189"/>
  <c r="R31" i="189"/>
  <c r="Q31" i="189"/>
  <c r="P31" i="189"/>
  <c r="O31" i="189"/>
  <c r="N31" i="189"/>
  <c r="M31" i="189"/>
  <c r="L31" i="189"/>
  <c r="K31" i="189"/>
  <c r="J31" i="189"/>
  <c r="I31" i="189"/>
  <c r="H31" i="189"/>
  <c r="G31" i="189"/>
  <c r="F31" i="189"/>
  <c r="E31" i="189"/>
  <c r="AB30" i="189"/>
  <c r="AA30" i="189"/>
  <c r="Z30" i="189"/>
  <c r="Y30" i="189"/>
  <c r="X30" i="189"/>
  <c r="W30" i="189"/>
  <c r="V30" i="189"/>
  <c r="U30" i="189"/>
  <c r="T30" i="189"/>
  <c r="S30" i="189"/>
  <c r="R30" i="189"/>
  <c r="Q30" i="189"/>
  <c r="P30" i="189"/>
  <c r="O30" i="189"/>
  <c r="N30" i="189"/>
  <c r="M30" i="189"/>
  <c r="L30" i="189"/>
  <c r="K30" i="189"/>
  <c r="J30" i="189"/>
  <c r="I30" i="189"/>
  <c r="H30" i="189"/>
  <c r="G30" i="189"/>
  <c r="F30" i="189"/>
  <c r="E30" i="189"/>
  <c r="AC25" i="189"/>
  <c r="T24" i="189"/>
  <c r="T26" i="189" s="1"/>
  <c r="T28" i="189" s="1"/>
  <c r="T29" i="189" s="1"/>
  <c r="S24" i="189"/>
  <c r="S26" i="189" s="1"/>
  <c r="S28" i="189" s="1"/>
  <c r="S29" i="189" s="1"/>
  <c r="N24" i="189"/>
  <c r="N26" i="189" s="1"/>
  <c r="N28" i="189" s="1"/>
  <c r="N29" i="189" s="1"/>
  <c r="AA23" i="189"/>
  <c r="AA24" i="189" s="1"/>
  <c r="AA26" i="189" s="1"/>
  <c r="AA28" i="189" s="1"/>
  <c r="AA29" i="189" s="1"/>
  <c r="Z23" i="189"/>
  <c r="Z24" i="189" s="1"/>
  <c r="Z26" i="189" s="1"/>
  <c r="Z28" i="189" s="1"/>
  <c r="Z29" i="189" s="1"/>
  <c r="U23" i="189"/>
  <c r="U24" i="189" s="1"/>
  <c r="U26" i="189" s="1"/>
  <c r="U28" i="189" s="1"/>
  <c r="U29" i="189" s="1"/>
  <c r="T23" i="189"/>
  <c r="O23" i="189"/>
  <c r="O24" i="189" s="1"/>
  <c r="O26" i="189" s="1"/>
  <c r="O28" i="189" s="1"/>
  <c r="O29" i="189" s="1"/>
  <c r="N23" i="189"/>
  <c r="I23" i="189"/>
  <c r="I24" i="189" s="1"/>
  <c r="I26" i="189" s="1"/>
  <c r="I28" i="189" s="1"/>
  <c r="I29" i="189" s="1"/>
  <c r="H23" i="189"/>
  <c r="H24" i="189" s="1"/>
  <c r="H26" i="189" s="1"/>
  <c r="H28" i="189" s="1"/>
  <c r="H29" i="189" s="1"/>
  <c r="AB22" i="189"/>
  <c r="AA22" i="189"/>
  <c r="Z22" i="189"/>
  <c r="Y22" i="189"/>
  <c r="X22" i="189"/>
  <c r="W22" i="189"/>
  <c r="V22" i="189"/>
  <c r="U22" i="189"/>
  <c r="T22" i="189"/>
  <c r="S22" i="189"/>
  <c r="R22" i="189"/>
  <c r="Q22" i="189"/>
  <c r="P22" i="189"/>
  <c r="O22" i="189"/>
  <c r="N22" i="189"/>
  <c r="M22" i="189"/>
  <c r="L22" i="189"/>
  <c r="K22" i="189"/>
  <c r="J22" i="189"/>
  <c r="I22" i="189"/>
  <c r="H22" i="189"/>
  <c r="G22" i="189"/>
  <c r="F22" i="189"/>
  <c r="E22" i="189"/>
  <c r="AC22" i="189" s="1"/>
  <c r="AB21" i="189"/>
  <c r="AB23" i="189" s="1"/>
  <c r="AB24" i="189" s="1"/>
  <c r="AB26" i="189" s="1"/>
  <c r="AB28" i="189" s="1"/>
  <c r="AB29" i="189" s="1"/>
  <c r="AA21" i="189"/>
  <c r="Z21" i="189"/>
  <c r="Y21" i="189"/>
  <c r="Y23" i="189" s="1"/>
  <c r="Y24" i="189" s="1"/>
  <c r="Y26" i="189" s="1"/>
  <c r="Y28" i="189" s="1"/>
  <c r="Y29" i="189" s="1"/>
  <c r="X21" i="189"/>
  <c r="X23" i="189" s="1"/>
  <c r="X24" i="189" s="1"/>
  <c r="X26" i="189" s="1"/>
  <c r="X28" i="189" s="1"/>
  <c r="X29" i="189" s="1"/>
  <c r="W21" i="189"/>
  <c r="W23" i="189" s="1"/>
  <c r="W24" i="189" s="1"/>
  <c r="W26" i="189" s="1"/>
  <c r="W28" i="189" s="1"/>
  <c r="W29" i="189" s="1"/>
  <c r="V21" i="189"/>
  <c r="V23" i="189" s="1"/>
  <c r="V24" i="189" s="1"/>
  <c r="V26" i="189" s="1"/>
  <c r="V28" i="189" s="1"/>
  <c r="V29" i="189" s="1"/>
  <c r="U21" i="189"/>
  <c r="T21" i="189"/>
  <c r="S21" i="189"/>
  <c r="S23" i="189" s="1"/>
  <c r="R21" i="189"/>
  <c r="R23" i="189" s="1"/>
  <c r="R24" i="189" s="1"/>
  <c r="R26" i="189" s="1"/>
  <c r="R28" i="189" s="1"/>
  <c r="R29" i="189" s="1"/>
  <c r="Q21" i="189"/>
  <c r="Q23" i="189" s="1"/>
  <c r="Q24" i="189" s="1"/>
  <c r="Q26" i="189" s="1"/>
  <c r="Q28" i="189" s="1"/>
  <c r="Q29" i="189" s="1"/>
  <c r="P21" i="189"/>
  <c r="P23" i="189" s="1"/>
  <c r="P24" i="189" s="1"/>
  <c r="P26" i="189" s="1"/>
  <c r="P28" i="189" s="1"/>
  <c r="P29" i="189" s="1"/>
  <c r="O21" i="189"/>
  <c r="N21" i="189"/>
  <c r="M21" i="189"/>
  <c r="M23" i="189" s="1"/>
  <c r="M24" i="189" s="1"/>
  <c r="M26" i="189" s="1"/>
  <c r="M28" i="189" s="1"/>
  <c r="M29" i="189" s="1"/>
  <c r="L21" i="189"/>
  <c r="L23" i="189" s="1"/>
  <c r="L24" i="189" s="1"/>
  <c r="L26" i="189" s="1"/>
  <c r="L28" i="189" s="1"/>
  <c r="L29" i="189" s="1"/>
  <c r="K21" i="189"/>
  <c r="K23" i="189" s="1"/>
  <c r="K24" i="189" s="1"/>
  <c r="K26" i="189" s="1"/>
  <c r="K28" i="189" s="1"/>
  <c r="K29" i="189" s="1"/>
  <c r="J21" i="189"/>
  <c r="J23" i="189" s="1"/>
  <c r="J24" i="189" s="1"/>
  <c r="J26" i="189" s="1"/>
  <c r="J28" i="189" s="1"/>
  <c r="J29" i="189" s="1"/>
  <c r="I21" i="189"/>
  <c r="H21" i="189"/>
  <c r="G21" i="189"/>
  <c r="G23" i="189" s="1"/>
  <c r="G24" i="189" s="1"/>
  <c r="G26" i="189" s="1"/>
  <c r="G28" i="189" s="1"/>
  <c r="G29" i="189" s="1"/>
  <c r="F21" i="189"/>
  <c r="F23" i="189" s="1"/>
  <c r="F24" i="189" s="1"/>
  <c r="F26" i="189" s="1"/>
  <c r="F28" i="189" s="1"/>
  <c r="F29" i="189" s="1"/>
  <c r="E21" i="189"/>
  <c r="E23" i="189" s="1"/>
  <c r="AC20" i="189"/>
  <c r="AC19" i="189"/>
  <c r="AC18" i="189"/>
  <c r="AC17" i="189"/>
  <c r="AC16" i="189"/>
  <c r="AC15" i="189"/>
  <c r="AB14" i="189"/>
  <c r="AA14" i="189"/>
  <c r="Z14" i="189"/>
  <c r="Y14" i="189"/>
  <c r="X14" i="189"/>
  <c r="W14" i="189"/>
  <c r="V14" i="189"/>
  <c r="U14" i="189"/>
  <c r="T14" i="189"/>
  <c r="S14" i="189"/>
  <c r="R14" i="189"/>
  <c r="Q14" i="189"/>
  <c r="P14" i="189"/>
  <c r="O14" i="189"/>
  <c r="N14" i="189"/>
  <c r="M14" i="189"/>
  <c r="L14" i="189"/>
  <c r="K14" i="189"/>
  <c r="J14" i="189"/>
  <c r="I14" i="189"/>
  <c r="H14" i="189"/>
  <c r="G14" i="189"/>
  <c r="F14" i="189"/>
  <c r="E14" i="189"/>
  <c r="AC13" i="189"/>
  <c r="AC12" i="189"/>
  <c r="AB11" i="189"/>
  <c r="AA11" i="189"/>
  <c r="Z11" i="189"/>
  <c r="Y11" i="189"/>
  <c r="X11" i="189"/>
  <c r="W11" i="189"/>
  <c r="V11" i="189"/>
  <c r="U11" i="189"/>
  <c r="T11" i="189"/>
  <c r="S11" i="189"/>
  <c r="R11" i="189"/>
  <c r="Q11" i="189"/>
  <c r="P11" i="189"/>
  <c r="O11" i="189"/>
  <c r="N11" i="189"/>
  <c r="M11" i="189"/>
  <c r="L11" i="189"/>
  <c r="K11" i="189"/>
  <c r="J11" i="189"/>
  <c r="I11" i="189"/>
  <c r="H11" i="189"/>
  <c r="G11" i="189"/>
  <c r="F11" i="189"/>
  <c r="E11" i="189"/>
  <c r="AC10" i="189"/>
  <c r="AC9" i="189"/>
  <c r="AC8" i="189"/>
  <c r="AC7" i="189"/>
  <c r="AC176" i="188"/>
  <c r="AC175" i="188"/>
  <c r="AC170" i="188"/>
  <c r="AC167" i="188"/>
  <c r="AC165" i="188"/>
  <c r="AC164" i="188"/>
  <c r="AC163" i="188"/>
  <c r="AC162" i="188"/>
  <c r="AC161" i="188"/>
  <c r="AC160" i="188"/>
  <c r="AC159" i="188"/>
  <c r="AC158" i="188"/>
  <c r="AC157" i="188"/>
  <c r="AC156" i="188"/>
  <c r="AC155" i="188"/>
  <c r="AC154" i="188"/>
  <c r="AC153" i="188"/>
  <c r="AC152" i="188"/>
  <c r="AB147" i="188"/>
  <c r="AA147" i="188"/>
  <c r="Z147" i="188"/>
  <c r="Y147" i="188"/>
  <c r="X147" i="188"/>
  <c r="W147" i="188"/>
  <c r="V147" i="188"/>
  <c r="U147" i="188"/>
  <c r="T147" i="188"/>
  <c r="S147" i="188"/>
  <c r="R147" i="188"/>
  <c r="Q147" i="188"/>
  <c r="P147" i="188"/>
  <c r="O147" i="188"/>
  <c r="N147" i="188"/>
  <c r="M147" i="188"/>
  <c r="L147" i="188"/>
  <c r="K147" i="188"/>
  <c r="J147" i="188"/>
  <c r="I147" i="188"/>
  <c r="H147" i="188"/>
  <c r="G147" i="188"/>
  <c r="F147" i="188"/>
  <c r="E147" i="188"/>
  <c r="AC147" i="188" s="1"/>
  <c r="AB146" i="188"/>
  <c r="AA146" i="188"/>
  <c r="Z146" i="188"/>
  <c r="Y146" i="188"/>
  <c r="X146" i="188"/>
  <c r="W146" i="188"/>
  <c r="V146" i="188"/>
  <c r="U146" i="188"/>
  <c r="T146" i="188"/>
  <c r="S146" i="188"/>
  <c r="R146" i="188"/>
  <c r="Q146" i="188"/>
  <c r="P146" i="188"/>
  <c r="O146" i="188"/>
  <c r="N146" i="188"/>
  <c r="M146" i="188"/>
  <c r="L146" i="188"/>
  <c r="K146" i="188"/>
  <c r="J146" i="188"/>
  <c r="I146" i="188"/>
  <c r="H146" i="188"/>
  <c r="G146" i="188"/>
  <c r="F146" i="188"/>
  <c r="E146" i="188"/>
  <c r="AC146" i="188" s="1"/>
  <c r="G145" i="188"/>
  <c r="Z144" i="188"/>
  <c r="Z145" i="188" s="1"/>
  <c r="T144" i="188"/>
  <c r="T145" i="188" s="1"/>
  <c r="Q142" i="188"/>
  <c r="Q144" i="188" s="1"/>
  <c r="Q145" i="188" s="1"/>
  <c r="AC141" i="188"/>
  <c r="Y140" i="188"/>
  <c r="Y142" i="188" s="1"/>
  <c r="Y144" i="188" s="1"/>
  <c r="Y145" i="188" s="1"/>
  <c r="S140" i="188"/>
  <c r="S142" i="188" s="1"/>
  <c r="S144" i="188" s="1"/>
  <c r="S145" i="188" s="1"/>
  <c r="M140" i="188"/>
  <c r="M142" i="188" s="1"/>
  <c r="M144" i="188" s="1"/>
  <c r="M145" i="188" s="1"/>
  <c r="G140" i="188"/>
  <c r="G142" i="188" s="1"/>
  <c r="G144" i="188" s="1"/>
  <c r="Z139" i="188"/>
  <c r="Z140" i="188" s="1"/>
  <c r="Z142" i="188" s="1"/>
  <c r="T139" i="188"/>
  <c r="T140" i="188" s="1"/>
  <c r="T142" i="188" s="1"/>
  <c r="N139" i="188"/>
  <c r="N140" i="188" s="1"/>
  <c r="N142" i="188" s="1"/>
  <c r="N144" i="188" s="1"/>
  <c r="N145" i="188" s="1"/>
  <c r="H139" i="188"/>
  <c r="H140" i="188" s="1"/>
  <c r="H142" i="188" s="1"/>
  <c r="H144" i="188" s="1"/>
  <c r="H145" i="188" s="1"/>
  <c r="AB138" i="188"/>
  <c r="AA138" i="188"/>
  <c r="Z138" i="188"/>
  <c r="Y138" i="188"/>
  <c r="X138" i="188"/>
  <c r="W138" i="188"/>
  <c r="V138" i="188"/>
  <c r="U138" i="188"/>
  <c r="T138" i="188"/>
  <c r="S138" i="188"/>
  <c r="R138" i="188"/>
  <c r="Q138" i="188"/>
  <c r="P138" i="188"/>
  <c r="O138" i="188"/>
  <c r="N138" i="188"/>
  <c r="M138" i="188"/>
  <c r="L138" i="188"/>
  <c r="K138" i="188"/>
  <c r="J138" i="188"/>
  <c r="I138" i="188"/>
  <c r="H138" i="188"/>
  <c r="G138" i="188"/>
  <c r="F138" i="188"/>
  <c r="E138" i="188"/>
  <c r="AC138" i="188" s="1"/>
  <c r="AB137" i="188"/>
  <c r="AB139" i="188" s="1"/>
  <c r="AB140" i="188" s="1"/>
  <c r="AB142" i="188" s="1"/>
  <c r="AB144" i="188" s="1"/>
  <c r="AB145" i="188" s="1"/>
  <c r="AA137" i="188"/>
  <c r="AA139" i="188" s="1"/>
  <c r="AA140" i="188" s="1"/>
  <c r="AA142" i="188" s="1"/>
  <c r="AA144" i="188" s="1"/>
  <c r="AA145" i="188" s="1"/>
  <c r="Z137" i="188"/>
  <c r="Y137" i="188"/>
  <c r="Y139" i="188" s="1"/>
  <c r="X137" i="188"/>
  <c r="X139" i="188" s="1"/>
  <c r="X140" i="188" s="1"/>
  <c r="X142" i="188" s="1"/>
  <c r="X144" i="188" s="1"/>
  <c r="X145" i="188" s="1"/>
  <c r="W137" i="188"/>
  <c r="W139" i="188" s="1"/>
  <c r="W140" i="188" s="1"/>
  <c r="W142" i="188" s="1"/>
  <c r="W144" i="188" s="1"/>
  <c r="W145" i="188" s="1"/>
  <c r="V137" i="188"/>
  <c r="V139" i="188" s="1"/>
  <c r="V140" i="188" s="1"/>
  <c r="V142" i="188" s="1"/>
  <c r="V144" i="188" s="1"/>
  <c r="V145" i="188" s="1"/>
  <c r="U137" i="188"/>
  <c r="U139" i="188" s="1"/>
  <c r="U140" i="188" s="1"/>
  <c r="U142" i="188" s="1"/>
  <c r="U144" i="188" s="1"/>
  <c r="U145" i="188" s="1"/>
  <c r="T137" i="188"/>
  <c r="S137" i="188"/>
  <c r="S139" i="188" s="1"/>
  <c r="R137" i="188"/>
  <c r="R139" i="188" s="1"/>
  <c r="R140" i="188" s="1"/>
  <c r="R142" i="188" s="1"/>
  <c r="R144" i="188" s="1"/>
  <c r="R145" i="188" s="1"/>
  <c r="Q137" i="188"/>
  <c r="Q139" i="188" s="1"/>
  <c r="Q140" i="188" s="1"/>
  <c r="P137" i="188"/>
  <c r="P139" i="188" s="1"/>
  <c r="P140" i="188" s="1"/>
  <c r="P142" i="188" s="1"/>
  <c r="P144" i="188" s="1"/>
  <c r="P145" i="188" s="1"/>
  <c r="O137" i="188"/>
  <c r="O139" i="188" s="1"/>
  <c r="O140" i="188" s="1"/>
  <c r="O142" i="188" s="1"/>
  <c r="O144" i="188" s="1"/>
  <c r="O145" i="188" s="1"/>
  <c r="N137" i="188"/>
  <c r="M137" i="188"/>
  <c r="M139" i="188" s="1"/>
  <c r="L137" i="188"/>
  <c r="L139" i="188" s="1"/>
  <c r="L140" i="188" s="1"/>
  <c r="L142" i="188" s="1"/>
  <c r="L144" i="188" s="1"/>
  <c r="L145" i="188" s="1"/>
  <c r="K137" i="188"/>
  <c r="K139" i="188" s="1"/>
  <c r="K140" i="188" s="1"/>
  <c r="K142" i="188" s="1"/>
  <c r="K144" i="188" s="1"/>
  <c r="K145" i="188" s="1"/>
  <c r="J137" i="188"/>
  <c r="J139" i="188" s="1"/>
  <c r="J140" i="188" s="1"/>
  <c r="J142" i="188" s="1"/>
  <c r="J144" i="188" s="1"/>
  <c r="J145" i="188" s="1"/>
  <c r="I137" i="188"/>
  <c r="I139" i="188" s="1"/>
  <c r="I140" i="188" s="1"/>
  <c r="I142" i="188" s="1"/>
  <c r="I144" i="188" s="1"/>
  <c r="I145" i="188" s="1"/>
  <c r="H137" i="188"/>
  <c r="G137" i="188"/>
  <c r="G139" i="188" s="1"/>
  <c r="F137" i="188"/>
  <c r="F139" i="188" s="1"/>
  <c r="F140" i="188" s="1"/>
  <c r="F142" i="188" s="1"/>
  <c r="F144" i="188" s="1"/>
  <c r="F145" i="188" s="1"/>
  <c r="E137" i="188"/>
  <c r="E139" i="188" s="1"/>
  <c r="AC136" i="188"/>
  <c r="AC135" i="188"/>
  <c r="AC134" i="188"/>
  <c r="AC133" i="188"/>
  <c r="AC132" i="188"/>
  <c r="AC131" i="188"/>
  <c r="AC130" i="188"/>
  <c r="AB130" i="188"/>
  <c r="AA130" i="188"/>
  <c r="Z130" i="188"/>
  <c r="Y130" i="188"/>
  <c r="X130" i="188"/>
  <c r="W130" i="188"/>
  <c r="V130" i="188"/>
  <c r="U130" i="188"/>
  <c r="T130" i="188"/>
  <c r="S130" i="188"/>
  <c r="R130" i="188"/>
  <c r="Q130" i="188"/>
  <c r="P130" i="188"/>
  <c r="O130" i="188"/>
  <c r="N130" i="188"/>
  <c r="M130" i="188"/>
  <c r="L130" i="188"/>
  <c r="K130" i="188"/>
  <c r="J130" i="188"/>
  <c r="I130" i="188"/>
  <c r="H130" i="188"/>
  <c r="G130" i="188"/>
  <c r="F130" i="188"/>
  <c r="E130" i="188"/>
  <c r="AC129" i="188"/>
  <c r="AC128" i="188"/>
  <c r="AB127" i="188"/>
  <c r="AA127" i="188"/>
  <c r="Z127" i="188"/>
  <c r="Y127" i="188"/>
  <c r="X127" i="188"/>
  <c r="W127" i="188"/>
  <c r="V127" i="188"/>
  <c r="U127" i="188"/>
  <c r="T127" i="188"/>
  <c r="S127" i="188"/>
  <c r="R127" i="188"/>
  <c r="Q127" i="188"/>
  <c r="P127" i="188"/>
  <c r="O127" i="188"/>
  <c r="N127" i="188"/>
  <c r="M127" i="188"/>
  <c r="L127" i="188"/>
  <c r="K127" i="188"/>
  <c r="J127" i="188"/>
  <c r="I127" i="188"/>
  <c r="H127" i="188"/>
  <c r="G127" i="188"/>
  <c r="F127" i="188"/>
  <c r="E127" i="188"/>
  <c r="AC126" i="188"/>
  <c r="AC125" i="188"/>
  <c r="AC124" i="188"/>
  <c r="AC123" i="188"/>
  <c r="AC118" i="188"/>
  <c r="AC117" i="188"/>
  <c r="AC112" i="188"/>
  <c r="AC109" i="188"/>
  <c r="AC108" i="188"/>
  <c r="AC107" i="188"/>
  <c r="AC106" i="188"/>
  <c r="AC105" i="188"/>
  <c r="AC104" i="188"/>
  <c r="AC103" i="188"/>
  <c r="AC102" i="188"/>
  <c r="AC100" i="188"/>
  <c r="AC99" i="188"/>
  <c r="AC97" i="188"/>
  <c r="AC96" i="188"/>
  <c r="AC95" i="188"/>
  <c r="AC94" i="188"/>
  <c r="AB89" i="188"/>
  <c r="AA89" i="188"/>
  <c r="Z89" i="188"/>
  <c r="Y89" i="188"/>
  <c r="X89" i="188"/>
  <c r="W89" i="188"/>
  <c r="V89" i="188"/>
  <c r="U89" i="188"/>
  <c r="T89" i="188"/>
  <c r="S89" i="188"/>
  <c r="R89" i="188"/>
  <c r="Q89" i="188"/>
  <c r="P89" i="188"/>
  <c r="O89" i="188"/>
  <c r="N89" i="188"/>
  <c r="M89" i="188"/>
  <c r="L89" i="188"/>
  <c r="K89" i="188"/>
  <c r="J89" i="188"/>
  <c r="I89" i="188"/>
  <c r="H89" i="188"/>
  <c r="G89" i="188"/>
  <c r="F89" i="188"/>
  <c r="E89" i="188"/>
  <c r="AC89" i="188" s="1"/>
  <c r="AB88" i="188"/>
  <c r="AA88" i="188"/>
  <c r="Z88" i="188"/>
  <c r="Y88" i="188"/>
  <c r="X88" i="188"/>
  <c r="W88" i="188"/>
  <c r="V88" i="188"/>
  <c r="U88" i="188"/>
  <c r="T88" i="188"/>
  <c r="S88" i="188"/>
  <c r="R88" i="188"/>
  <c r="Q88" i="188"/>
  <c r="P88" i="188"/>
  <c r="O88" i="188"/>
  <c r="N88" i="188"/>
  <c r="M88" i="188"/>
  <c r="L88" i="188"/>
  <c r="K88" i="188"/>
  <c r="J88" i="188"/>
  <c r="I88" i="188"/>
  <c r="H88" i="188"/>
  <c r="G88" i="188"/>
  <c r="F88" i="188"/>
  <c r="E88" i="188"/>
  <c r="AC88" i="188" s="1"/>
  <c r="X86" i="188"/>
  <c r="X87" i="188" s="1"/>
  <c r="R86" i="188"/>
  <c r="R87" i="188" s="1"/>
  <c r="L86" i="188"/>
  <c r="L87" i="188" s="1"/>
  <c r="AC83" i="188"/>
  <c r="K82" i="188"/>
  <c r="K84" i="188" s="1"/>
  <c r="K86" i="188" s="1"/>
  <c r="K87" i="188" s="1"/>
  <c r="E82" i="188"/>
  <c r="E84" i="188" s="1"/>
  <c r="X81" i="188"/>
  <c r="X82" i="188" s="1"/>
  <c r="X84" i="188" s="1"/>
  <c r="R81" i="188"/>
  <c r="R82" i="188" s="1"/>
  <c r="R84" i="188" s="1"/>
  <c r="L81" i="188"/>
  <c r="L82" i="188" s="1"/>
  <c r="L84" i="188" s="1"/>
  <c r="F81" i="188"/>
  <c r="F82" i="188" s="1"/>
  <c r="F84" i="188" s="1"/>
  <c r="F86" i="188" s="1"/>
  <c r="F87" i="188" s="1"/>
  <c r="AB80" i="188"/>
  <c r="AA80" i="188"/>
  <c r="Z80" i="188"/>
  <c r="Y80" i="188"/>
  <c r="X80" i="188"/>
  <c r="W80" i="188"/>
  <c r="V80" i="188"/>
  <c r="U80" i="188"/>
  <c r="T80" i="188"/>
  <c r="S80" i="188"/>
  <c r="R80" i="188"/>
  <c r="Q80" i="188"/>
  <c r="P80" i="188"/>
  <c r="O80" i="188"/>
  <c r="N80" i="188"/>
  <c r="M80" i="188"/>
  <c r="L80" i="188"/>
  <c r="K80" i="188"/>
  <c r="J80" i="188"/>
  <c r="I80" i="188"/>
  <c r="H80" i="188"/>
  <c r="G80" i="188"/>
  <c r="F80" i="188"/>
  <c r="E80" i="188"/>
  <c r="AC80" i="188" s="1"/>
  <c r="AB79" i="188"/>
  <c r="AB81" i="188" s="1"/>
  <c r="AB82" i="188" s="1"/>
  <c r="AB84" i="188" s="1"/>
  <c r="AB86" i="188" s="1"/>
  <c r="AB87" i="188" s="1"/>
  <c r="AA79" i="188"/>
  <c r="AA81" i="188" s="1"/>
  <c r="AA82" i="188" s="1"/>
  <c r="AA84" i="188" s="1"/>
  <c r="AA86" i="188" s="1"/>
  <c r="AA87" i="188" s="1"/>
  <c r="Z79" i="188"/>
  <c r="Z81" i="188" s="1"/>
  <c r="Z82" i="188" s="1"/>
  <c r="Z84" i="188" s="1"/>
  <c r="Z86" i="188" s="1"/>
  <c r="Z87" i="188" s="1"/>
  <c r="Y79" i="188"/>
  <c r="Y81" i="188" s="1"/>
  <c r="Y82" i="188" s="1"/>
  <c r="Y84" i="188" s="1"/>
  <c r="Y86" i="188" s="1"/>
  <c r="Y87" i="188" s="1"/>
  <c r="X79" i="188"/>
  <c r="W79" i="188"/>
  <c r="W81" i="188" s="1"/>
  <c r="W82" i="188" s="1"/>
  <c r="W84" i="188" s="1"/>
  <c r="W86" i="188" s="1"/>
  <c r="W87" i="188" s="1"/>
  <c r="V79" i="188"/>
  <c r="V81" i="188" s="1"/>
  <c r="V82" i="188" s="1"/>
  <c r="V84" i="188" s="1"/>
  <c r="V86" i="188" s="1"/>
  <c r="V87" i="188" s="1"/>
  <c r="U79" i="188"/>
  <c r="U81" i="188" s="1"/>
  <c r="U82" i="188" s="1"/>
  <c r="U84" i="188" s="1"/>
  <c r="U86" i="188" s="1"/>
  <c r="U87" i="188" s="1"/>
  <c r="T79" i="188"/>
  <c r="T81" i="188" s="1"/>
  <c r="T82" i="188" s="1"/>
  <c r="T84" i="188" s="1"/>
  <c r="T86" i="188" s="1"/>
  <c r="T87" i="188" s="1"/>
  <c r="S79" i="188"/>
  <c r="S81" i="188" s="1"/>
  <c r="S82" i="188" s="1"/>
  <c r="S84" i="188" s="1"/>
  <c r="S86" i="188" s="1"/>
  <c r="S87" i="188" s="1"/>
  <c r="R79" i="188"/>
  <c r="Q79" i="188"/>
  <c r="Q81" i="188" s="1"/>
  <c r="Q82" i="188" s="1"/>
  <c r="Q84" i="188" s="1"/>
  <c r="Q86" i="188" s="1"/>
  <c r="Q87" i="188" s="1"/>
  <c r="P79" i="188"/>
  <c r="P81" i="188" s="1"/>
  <c r="P82" i="188" s="1"/>
  <c r="P84" i="188" s="1"/>
  <c r="P86" i="188" s="1"/>
  <c r="P87" i="188" s="1"/>
  <c r="O79" i="188"/>
  <c r="O81" i="188" s="1"/>
  <c r="O82" i="188" s="1"/>
  <c r="O84" i="188" s="1"/>
  <c r="O86" i="188" s="1"/>
  <c r="O87" i="188" s="1"/>
  <c r="N79" i="188"/>
  <c r="N81" i="188" s="1"/>
  <c r="N82" i="188" s="1"/>
  <c r="N84" i="188" s="1"/>
  <c r="N86" i="188" s="1"/>
  <c r="N87" i="188" s="1"/>
  <c r="M79" i="188"/>
  <c r="M81" i="188" s="1"/>
  <c r="M82" i="188" s="1"/>
  <c r="M84" i="188" s="1"/>
  <c r="M86" i="188" s="1"/>
  <c r="M87" i="188" s="1"/>
  <c r="L79" i="188"/>
  <c r="K79" i="188"/>
  <c r="K81" i="188" s="1"/>
  <c r="J79" i="188"/>
  <c r="J81" i="188" s="1"/>
  <c r="J82" i="188" s="1"/>
  <c r="J84" i="188" s="1"/>
  <c r="J86" i="188" s="1"/>
  <c r="J87" i="188" s="1"/>
  <c r="I79" i="188"/>
  <c r="I81" i="188" s="1"/>
  <c r="I82" i="188" s="1"/>
  <c r="I84" i="188" s="1"/>
  <c r="I86" i="188" s="1"/>
  <c r="I87" i="188" s="1"/>
  <c r="H79" i="188"/>
  <c r="H81" i="188" s="1"/>
  <c r="H82" i="188" s="1"/>
  <c r="H84" i="188" s="1"/>
  <c r="H86" i="188" s="1"/>
  <c r="H87" i="188" s="1"/>
  <c r="G79" i="188"/>
  <c r="G81" i="188" s="1"/>
  <c r="G82" i="188" s="1"/>
  <c r="G84" i="188" s="1"/>
  <c r="G86" i="188" s="1"/>
  <c r="G87" i="188" s="1"/>
  <c r="F79" i="188"/>
  <c r="E79" i="188"/>
  <c r="E81" i="188" s="1"/>
  <c r="AC78" i="188"/>
  <c r="AC77" i="188"/>
  <c r="AC76" i="188"/>
  <c r="AC75" i="188"/>
  <c r="AC74" i="188"/>
  <c r="AC73" i="188"/>
  <c r="AB72" i="188"/>
  <c r="AA72" i="188"/>
  <c r="Z72" i="188"/>
  <c r="Y72" i="188"/>
  <c r="X72" i="188"/>
  <c r="W72" i="188"/>
  <c r="V72" i="188"/>
  <c r="U72" i="188"/>
  <c r="T72" i="188"/>
  <c r="S72" i="188"/>
  <c r="R72" i="188"/>
  <c r="Q72" i="188"/>
  <c r="P72" i="188"/>
  <c r="O72" i="188"/>
  <c r="N72" i="188"/>
  <c r="M72" i="188"/>
  <c r="L72" i="188"/>
  <c r="K72" i="188"/>
  <c r="J72" i="188"/>
  <c r="I72" i="188"/>
  <c r="H72" i="188"/>
  <c r="G72" i="188"/>
  <c r="F72" i="188"/>
  <c r="E72" i="188"/>
  <c r="AC71" i="188"/>
  <c r="AC70" i="188"/>
  <c r="AB69" i="188"/>
  <c r="AA69" i="188"/>
  <c r="Z69" i="188"/>
  <c r="Y69" i="188"/>
  <c r="X69" i="188"/>
  <c r="W69" i="188"/>
  <c r="V69" i="188"/>
  <c r="U69" i="188"/>
  <c r="T69" i="188"/>
  <c r="S69" i="188"/>
  <c r="R69" i="188"/>
  <c r="Q69" i="188"/>
  <c r="P69" i="188"/>
  <c r="O69" i="188"/>
  <c r="N69" i="188"/>
  <c r="M69" i="188"/>
  <c r="L69" i="188"/>
  <c r="K69" i="188"/>
  <c r="J69" i="188"/>
  <c r="I69" i="188"/>
  <c r="H69" i="188"/>
  <c r="G69" i="188"/>
  <c r="F69" i="188"/>
  <c r="E69" i="188"/>
  <c r="AC69" i="188" s="1"/>
  <c r="AC68" i="188"/>
  <c r="AC67" i="188"/>
  <c r="AC66" i="188"/>
  <c r="AC65" i="188"/>
  <c r="AC60" i="188"/>
  <c r="AC59" i="188"/>
  <c r="AC54" i="188"/>
  <c r="AC51" i="188"/>
  <c r="AC50" i="188"/>
  <c r="AC49" i="188"/>
  <c r="AC48" i="188"/>
  <c r="AC47" i="188"/>
  <c r="AC46" i="188"/>
  <c r="AC45" i="188"/>
  <c r="AC44" i="188"/>
  <c r="AC43" i="188"/>
  <c r="AC42" i="188"/>
  <c r="AC41" i="188"/>
  <c r="AC40" i="188"/>
  <c r="AC39" i="188"/>
  <c r="AC38" i="188"/>
  <c r="AC37" i="188"/>
  <c r="AC36" i="188"/>
  <c r="AB31" i="188"/>
  <c r="AA31" i="188"/>
  <c r="Z31" i="188"/>
  <c r="Y31" i="188"/>
  <c r="X31" i="188"/>
  <c r="W31" i="188"/>
  <c r="V31" i="188"/>
  <c r="U31" i="188"/>
  <c r="T31" i="188"/>
  <c r="S31" i="188"/>
  <c r="R31" i="188"/>
  <c r="Q31" i="188"/>
  <c r="P31" i="188"/>
  <c r="O31" i="188"/>
  <c r="N31" i="188"/>
  <c r="M31" i="188"/>
  <c r="L31" i="188"/>
  <c r="K31" i="188"/>
  <c r="J31" i="188"/>
  <c r="I31" i="188"/>
  <c r="H31" i="188"/>
  <c r="G31" i="188"/>
  <c r="F31" i="188"/>
  <c r="E31" i="188"/>
  <c r="AB30" i="188"/>
  <c r="AA30" i="188"/>
  <c r="Z30" i="188"/>
  <c r="Y30" i="188"/>
  <c r="X30" i="188"/>
  <c r="W30" i="188"/>
  <c r="V30" i="188"/>
  <c r="U30" i="188"/>
  <c r="T30" i="188"/>
  <c r="S30" i="188"/>
  <c r="R30" i="188"/>
  <c r="Q30" i="188"/>
  <c r="P30" i="188"/>
  <c r="O30" i="188"/>
  <c r="N30" i="188"/>
  <c r="M30" i="188"/>
  <c r="L30" i="188"/>
  <c r="K30" i="188"/>
  <c r="J30" i="188"/>
  <c r="I30" i="188"/>
  <c r="H30" i="188"/>
  <c r="G30" i="188"/>
  <c r="F30" i="188"/>
  <c r="E30" i="188"/>
  <c r="AC25" i="188"/>
  <c r="AB23" i="188"/>
  <c r="AB24" i="188" s="1"/>
  <c r="AB26" i="188" s="1"/>
  <c r="AB28" i="188" s="1"/>
  <c r="AB29" i="188" s="1"/>
  <c r="AA23" i="188"/>
  <c r="AA24" i="188" s="1"/>
  <c r="AA26" i="188" s="1"/>
  <c r="AA28" i="188" s="1"/>
  <c r="AA29" i="188" s="1"/>
  <c r="V23" i="188"/>
  <c r="V24" i="188" s="1"/>
  <c r="V26" i="188" s="1"/>
  <c r="V28" i="188" s="1"/>
  <c r="V29" i="188" s="1"/>
  <c r="U23" i="188"/>
  <c r="U24" i="188" s="1"/>
  <c r="U26" i="188" s="1"/>
  <c r="U28" i="188" s="1"/>
  <c r="U29" i="188" s="1"/>
  <c r="P23" i="188"/>
  <c r="P24" i="188" s="1"/>
  <c r="P26" i="188" s="1"/>
  <c r="P28" i="188" s="1"/>
  <c r="P29" i="188" s="1"/>
  <c r="O23" i="188"/>
  <c r="O24" i="188" s="1"/>
  <c r="O26" i="188" s="1"/>
  <c r="O28" i="188" s="1"/>
  <c r="O29" i="188" s="1"/>
  <c r="J23" i="188"/>
  <c r="J24" i="188" s="1"/>
  <c r="J26" i="188" s="1"/>
  <c r="J28" i="188" s="1"/>
  <c r="J29" i="188" s="1"/>
  <c r="I23" i="188"/>
  <c r="I24" i="188" s="1"/>
  <c r="I26" i="188" s="1"/>
  <c r="I28" i="188" s="1"/>
  <c r="I29" i="188" s="1"/>
  <c r="AB22" i="188"/>
  <c r="AA22" i="188"/>
  <c r="Z22" i="188"/>
  <c r="Y22" i="188"/>
  <c r="X22" i="188"/>
  <c r="W22" i="188"/>
  <c r="V22" i="188"/>
  <c r="U22" i="188"/>
  <c r="T22" i="188"/>
  <c r="S22" i="188"/>
  <c r="R22" i="188"/>
  <c r="Q22" i="188"/>
  <c r="P22" i="188"/>
  <c r="O22" i="188"/>
  <c r="N22" i="188"/>
  <c r="M22" i="188"/>
  <c r="L22" i="188"/>
  <c r="K22" i="188"/>
  <c r="J22" i="188"/>
  <c r="I22" i="188"/>
  <c r="H22" i="188"/>
  <c r="G22" i="188"/>
  <c r="F22" i="188"/>
  <c r="E22" i="188"/>
  <c r="AC22" i="188" s="1"/>
  <c r="AB21" i="188"/>
  <c r="AA21" i="188"/>
  <c r="Z21" i="188"/>
  <c r="Z23" i="188" s="1"/>
  <c r="Z24" i="188" s="1"/>
  <c r="Z26" i="188" s="1"/>
  <c r="Z28" i="188" s="1"/>
  <c r="Z29" i="188" s="1"/>
  <c r="Y21" i="188"/>
  <c r="Y23" i="188" s="1"/>
  <c r="Y24" i="188" s="1"/>
  <c r="Y26" i="188" s="1"/>
  <c r="Y28" i="188" s="1"/>
  <c r="Y29" i="188" s="1"/>
  <c r="X21" i="188"/>
  <c r="X23" i="188" s="1"/>
  <c r="X24" i="188" s="1"/>
  <c r="X26" i="188" s="1"/>
  <c r="X28" i="188" s="1"/>
  <c r="X29" i="188" s="1"/>
  <c r="W21" i="188"/>
  <c r="W23" i="188" s="1"/>
  <c r="W24" i="188" s="1"/>
  <c r="W26" i="188" s="1"/>
  <c r="W28" i="188" s="1"/>
  <c r="W29" i="188" s="1"/>
  <c r="V21" i="188"/>
  <c r="U21" i="188"/>
  <c r="T21" i="188"/>
  <c r="T23" i="188" s="1"/>
  <c r="T24" i="188" s="1"/>
  <c r="T26" i="188" s="1"/>
  <c r="T28" i="188" s="1"/>
  <c r="T29" i="188" s="1"/>
  <c r="S21" i="188"/>
  <c r="S23" i="188" s="1"/>
  <c r="S24" i="188" s="1"/>
  <c r="S26" i="188" s="1"/>
  <c r="S28" i="188" s="1"/>
  <c r="S29" i="188" s="1"/>
  <c r="R21" i="188"/>
  <c r="R23" i="188" s="1"/>
  <c r="R24" i="188" s="1"/>
  <c r="R26" i="188" s="1"/>
  <c r="R28" i="188" s="1"/>
  <c r="R29" i="188" s="1"/>
  <c r="Q21" i="188"/>
  <c r="Q23" i="188" s="1"/>
  <c r="Q24" i="188" s="1"/>
  <c r="Q26" i="188" s="1"/>
  <c r="Q28" i="188" s="1"/>
  <c r="Q29" i="188" s="1"/>
  <c r="P21" i="188"/>
  <c r="O21" i="188"/>
  <c r="N21" i="188"/>
  <c r="N23" i="188" s="1"/>
  <c r="N24" i="188" s="1"/>
  <c r="N26" i="188" s="1"/>
  <c r="N28" i="188" s="1"/>
  <c r="N29" i="188" s="1"/>
  <c r="M21" i="188"/>
  <c r="M23" i="188" s="1"/>
  <c r="M24" i="188" s="1"/>
  <c r="M26" i="188" s="1"/>
  <c r="M28" i="188" s="1"/>
  <c r="M29" i="188" s="1"/>
  <c r="L21" i="188"/>
  <c r="L23" i="188" s="1"/>
  <c r="L24" i="188" s="1"/>
  <c r="L26" i="188" s="1"/>
  <c r="L28" i="188" s="1"/>
  <c r="L29" i="188" s="1"/>
  <c r="K21" i="188"/>
  <c r="K23" i="188" s="1"/>
  <c r="K24" i="188" s="1"/>
  <c r="K26" i="188" s="1"/>
  <c r="K28" i="188" s="1"/>
  <c r="K29" i="188" s="1"/>
  <c r="J21" i="188"/>
  <c r="I21" i="188"/>
  <c r="H21" i="188"/>
  <c r="H23" i="188" s="1"/>
  <c r="H24" i="188" s="1"/>
  <c r="H26" i="188" s="1"/>
  <c r="H28" i="188" s="1"/>
  <c r="H29" i="188" s="1"/>
  <c r="G21" i="188"/>
  <c r="G23" i="188" s="1"/>
  <c r="G24" i="188" s="1"/>
  <c r="G26" i="188" s="1"/>
  <c r="G28" i="188" s="1"/>
  <c r="G29" i="188" s="1"/>
  <c r="F21" i="188"/>
  <c r="F23" i="188" s="1"/>
  <c r="F24" i="188" s="1"/>
  <c r="F26" i="188" s="1"/>
  <c r="F28" i="188" s="1"/>
  <c r="F29" i="188" s="1"/>
  <c r="E21" i="188"/>
  <c r="E23" i="188" s="1"/>
  <c r="AC20" i="188"/>
  <c r="AC19" i="188"/>
  <c r="AC18" i="188"/>
  <c r="AC17" i="188"/>
  <c r="AC16" i="188"/>
  <c r="AC15" i="188"/>
  <c r="AB14" i="188"/>
  <c r="AA14" i="188"/>
  <c r="Z14" i="188"/>
  <c r="Y14" i="188"/>
  <c r="X14" i="188"/>
  <c r="W14" i="188"/>
  <c r="V14" i="188"/>
  <c r="U14" i="188"/>
  <c r="T14" i="188"/>
  <c r="S14" i="188"/>
  <c r="R14" i="188"/>
  <c r="Q14" i="188"/>
  <c r="P14" i="188"/>
  <c r="O14" i="188"/>
  <c r="N14" i="188"/>
  <c r="M14" i="188"/>
  <c r="L14" i="188"/>
  <c r="K14" i="188"/>
  <c r="J14" i="188"/>
  <c r="I14" i="188"/>
  <c r="H14" i="188"/>
  <c r="G14" i="188"/>
  <c r="F14" i="188"/>
  <c r="E14" i="188"/>
  <c r="AC13" i="188"/>
  <c r="AC12" i="188"/>
  <c r="AB11" i="188"/>
  <c r="AA11" i="188"/>
  <c r="Z11" i="188"/>
  <c r="Y11" i="188"/>
  <c r="X11" i="188"/>
  <c r="W11" i="188"/>
  <c r="V11" i="188"/>
  <c r="U11" i="188"/>
  <c r="T11" i="188"/>
  <c r="S11" i="188"/>
  <c r="R11" i="188"/>
  <c r="Q11" i="188"/>
  <c r="P11" i="188"/>
  <c r="O11" i="188"/>
  <c r="N11" i="188"/>
  <c r="M11" i="188"/>
  <c r="L11" i="188"/>
  <c r="K11" i="188"/>
  <c r="J11" i="188"/>
  <c r="I11" i="188"/>
  <c r="H11" i="188"/>
  <c r="G11" i="188"/>
  <c r="F11" i="188"/>
  <c r="E11" i="188"/>
  <c r="AC10" i="188"/>
  <c r="AC9" i="188"/>
  <c r="AC8" i="188"/>
  <c r="AC7" i="188"/>
  <c r="AC176" i="187"/>
  <c r="AC175" i="187"/>
  <c r="AC170" i="187"/>
  <c r="AC165" i="187"/>
  <c r="AC164" i="187"/>
  <c r="AC163" i="187"/>
  <c r="AC162" i="187"/>
  <c r="AC161" i="187"/>
  <c r="AC160" i="187"/>
  <c r="AC159" i="187"/>
  <c r="AC158" i="187"/>
  <c r="AC157" i="187"/>
  <c r="AC155" i="187"/>
  <c r="AC154" i="187"/>
  <c r="AC153" i="187"/>
  <c r="AC152" i="187"/>
  <c r="AB147" i="187"/>
  <c r="AA147" i="187"/>
  <c r="Z147" i="187"/>
  <c r="Y147" i="187"/>
  <c r="X147" i="187"/>
  <c r="W147" i="187"/>
  <c r="V147" i="187"/>
  <c r="U147" i="187"/>
  <c r="T147" i="187"/>
  <c r="S147" i="187"/>
  <c r="R147" i="187"/>
  <c r="Q147" i="187"/>
  <c r="P147" i="187"/>
  <c r="O147" i="187"/>
  <c r="N147" i="187"/>
  <c r="M147" i="187"/>
  <c r="L147" i="187"/>
  <c r="K147" i="187"/>
  <c r="J147" i="187"/>
  <c r="I147" i="187"/>
  <c r="H147" i="187"/>
  <c r="G147" i="187"/>
  <c r="F147" i="187"/>
  <c r="E147" i="187"/>
  <c r="AC147" i="187" s="1"/>
  <c r="AB146" i="187"/>
  <c r="AA146" i="187"/>
  <c r="Z146" i="187"/>
  <c r="Y146" i="187"/>
  <c r="X146" i="187"/>
  <c r="W146" i="187"/>
  <c r="V146" i="187"/>
  <c r="U146" i="187"/>
  <c r="T146" i="187"/>
  <c r="S146" i="187"/>
  <c r="R146" i="187"/>
  <c r="Q146" i="187"/>
  <c r="P146" i="187"/>
  <c r="O146" i="187"/>
  <c r="N146" i="187"/>
  <c r="M146" i="187"/>
  <c r="L146" i="187"/>
  <c r="K146" i="187"/>
  <c r="J146" i="187"/>
  <c r="I146" i="187"/>
  <c r="H146" i="187"/>
  <c r="G146" i="187"/>
  <c r="F146" i="187"/>
  <c r="E146" i="187"/>
  <c r="AC146" i="187" s="1"/>
  <c r="T145" i="187"/>
  <c r="AA144" i="187"/>
  <c r="AA145" i="187" s="1"/>
  <c r="U144" i="187"/>
  <c r="U145" i="187" s="1"/>
  <c r="I144" i="187"/>
  <c r="I145" i="187" s="1"/>
  <c r="R142" i="187"/>
  <c r="R144" i="187" s="1"/>
  <c r="R145" i="187" s="1"/>
  <c r="L142" i="187"/>
  <c r="L144" i="187" s="1"/>
  <c r="L145" i="187" s="1"/>
  <c r="AC141" i="187"/>
  <c r="Z140" i="187"/>
  <c r="Z142" i="187" s="1"/>
  <c r="Z144" i="187" s="1"/>
  <c r="Z145" i="187" s="1"/>
  <c r="Y140" i="187"/>
  <c r="Y142" i="187" s="1"/>
  <c r="Y144" i="187" s="1"/>
  <c r="Y145" i="187" s="1"/>
  <c r="M140" i="187"/>
  <c r="M142" i="187" s="1"/>
  <c r="M144" i="187" s="1"/>
  <c r="M145" i="187" s="1"/>
  <c r="H140" i="187"/>
  <c r="H142" i="187" s="1"/>
  <c r="H144" i="187" s="1"/>
  <c r="H145" i="187" s="1"/>
  <c r="G140" i="187"/>
  <c r="G142" i="187" s="1"/>
  <c r="G144" i="187" s="1"/>
  <c r="G145" i="187" s="1"/>
  <c r="AA139" i="187"/>
  <c r="AA140" i="187" s="1"/>
  <c r="AA142" i="187" s="1"/>
  <c r="Z139" i="187"/>
  <c r="U139" i="187"/>
  <c r="U140" i="187" s="1"/>
  <c r="U142" i="187" s="1"/>
  <c r="T139" i="187"/>
  <c r="T140" i="187" s="1"/>
  <c r="T142" i="187" s="1"/>
  <c r="T144" i="187" s="1"/>
  <c r="O139" i="187"/>
  <c r="O140" i="187" s="1"/>
  <c r="O142" i="187" s="1"/>
  <c r="O144" i="187" s="1"/>
  <c r="O145" i="187" s="1"/>
  <c r="N139" i="187"/>
  <c r="N140" i="187" s="1"/>
  <c r="N142" i="187" s="1"/>
  <c r="N144" i="187" s="1"/>
  <c r="N145" i="187" s="1"/>
  <c r="I139" i="187"/>
  <c r="I140" i="187" s="1"/>
  <c r="I142" i="187" s="1"/>
  <c r="H139" i="187"/>
  <c r="AB138" i="187"/>
  <c r="AA138" i="187"/>
  <c r="Z138" i="187"/>
  <c r="Y138" i="187"/>
  <c r="X138" i="187"/>
  <c r="W138" i="187"/>
  <c r="V138" i="187"/>
  <c r="U138" i="187"/>
  <c r="T138" i="187"/>
  <c r="S138" i="187"/>
  <c r="R138" i="187"/>
  <c r="Q138" i="187"/>
  <c r="P138" i="187"/>
  <c r="O138" i="187"/>
  <c r="N138" i="187"/>
  <c r="M138" i="187"/>
  <c r="L138" i="187"/>
  <c r="K138" i="187"/>
  <c r="J138" i="187"/>
  <c r="I138" i="187"/>
  <c r="H138" i="187"/>
  <c r="G138" i="187"/>
  <c r="F138" i="187"/>
  <c r="E138" i="187"/>
  <c r="AB137" i="187"/>
  <c r="AB139" i="187" s="1"/>
  <c r="AB140" i="187" s="1"/>
  <c r="AB142" i="187" s="1"/>
  <c r="AB144" i="187" s="1"/>
  <c r="AB145" i="187" s="1"/>
  <c r="AA137" i="187"/>
  <c r="Z137" i="187"/>
  <c r="Y137" i="187"/>
  <c r="Y139" i="187" s="1"/>
  <c r="X137" i="187"/>
  <c r="X139" i="187" s="1"/>
  <c r="X140" i="187" s="1"/>
  <c r="X142" i="187" s="1"/>
  <c r="X144" i="187" s="1"/>
  <c r="X145" i="187" s="1"/>
  <c r="W137" i="187"/>
  <c r="W139" i="187" s="1"/>
  <c r="W140" i="187" s="1"/>
  <c r="W142" i="187" s="1"/>
  <c r="W144" i="187" s="1"/>
  <c r="W145" i="187" s="1"/>
  <c r="V137" i="187"/>
  <c r="V139" i="187" s="1"/>
  <c r="V140" i="187" s="1"/>
  <c r="V142" i="187" s="1"/>
  <c r="V144" i="187" s="1"/>
  <c r="V145" i="187" s="1"/>
  <c r="U137" i="187"/>
  <c r="T137" i="187"/>
  <c r="S137" i="187"/>
  <c r="S139" i="187" s="1"/>
  <c r="S140" i="187" s="1"/>
  <c r="S142" i="187" s="1"/>
  <c r="S144" i="187" s="1"/>
  <c r="S145" i="187" s="1"/>
  <c r="R137" i="187"/>
  <c r="R139" i="187" s="1"/>
  <c r="R140" i="187" s="1"/>
  <c r="Q137" i="187"/>
  <c r="Q139" i="187" s="1"/>
  <c r="Q140" i="187" s="1"/>
  <c r="Q142" i="187" s="1"/>
  <c r="Q144" i="187" s="1"/>
  <c r="Q145" i="187" s="1"/>
  <c r="P137" i="187"/>
  <c r="P139" i="187" s="1"/>
  <c r="P140" i="187" s="1"/>
  <c r="P142" i="187" s="1"/>
  <c r="P144" i="187" s="1"/>
  <c r="P145" i="187" s="1"/>
  <c r="O137" i="187"/>
  <c r="N137" i="187"/>
  <c r="M137" i="187"/>
  <c r="M139" i="187" s="1"/>
  <c r="L137" i="187"/>
  <c r="L139" i="187" s="1"/>
  <c r="L140" i="187" s="1"/>
  <c r="K137" i="187"/>
  <c r="K139" i="187" s="1"/>
  <c r="K140" i="187" s="1"/>
  <c r="K142" i="187" s="1"/>
  <c r="K144" i="187" s="1"/>
  <c r="K145" i="187" s="1"/>
  <c r="J137" i="187"/>
  <c r="J139" i="187" s="1"/>
  <c r="J140" i="187" s="1"/>
  <c r="J142" i="187" s="1"/>
  <c r="J144" i="187" s="1"/>
  <c r="J145" i="187" s="1"/>
  <c r="I137" i="187"/>
  <c r="H137" i="187"/>
  <c r="G137" i="187"/>
  <c r="G139" i="187" s="1"/>
  <c r="F137" i="187"/>
  <c r="F139" i="187" s="1"/>
  <c r="F140" i="187" s="1"/>
  <c r="F142" i="187" s="1"/>
  <c r="F144" i="187" s="1"/>
  <c r="F145" i="187" s="1"/>
  <c r="E137" i="187"/>
  <c r="E139" i="187" s="1"/>
  <c r="AC136" i="187"/>
  <c r="AC135" i="187"/>
  <c r="AC134" i="187"/>
  <c r="AC133" i="187"/>
  <c r="AC132" i="187"/>
  <c r="AC131" i="187"/>
  <c r="AB130" i="187"/>
  <c r="AA130" i="187"/>
  <c r="Z130" i="187"/>
  <c r="Y130" i="187"/>
  <c r="X130" i="187"/>
  <c r="W130" i="187"/>
  <c r="V130" i="187"/>
  <c r="U130" i="187"/>
  <c r="T130" i="187"/>
  <c r="S130" i="187"/>
  <c r="R130" i="187"/>
  <c r="Q130" i="187"/>
  <c r="P130" i="187"/>
  <c r="O130" i="187"/>
  <c r="N130" i="187"/>
  <c r="M130" i="187"/>
  <c r="L130" i="187"/>
  <c r="K130" i="187"/>
  <c r="J130" i="187"/>
  <c r="I130" i="187"/>
  <c r="H130" i="187"/>
  <c r="G130" i="187"/>
  <c r="F130" i="187"/>
  <c r="E130" i="187"/>
  <c r="AC130" i="187" s="1"/>
  <c r="AC129" i="187"/>
  <c r="AC128" i="187"/>
  <c r="AB127" i="187"/>
  <c r="AA127" i="187"/>
  <c r="Z127" i="187"/>
  <c r="Y127" i="187"/>
  <c r="X127" i="187"/>
  <c r="W127" i="187"/>
  <c r="V127" i="187"/>
  <c r="U127" i="187"/>
  <c r="T127" i="187"/>
  <c r="S127" i="187"/>
  <c r="R127" i="187"/>
  <c r="Q127" i="187"/>
  <c r="P127" i="187"/>
  <c r="O127" i="187"/>
  <c r="N127" i="187"/>
  <c r="M127" i="187"/>
  <c r="L127" i="187"/>
  <c r="K127" i="187"/>
  <c r="J127" i="187"/>
  <c r="I127" i="187"/>
  <c r="H127" i="187"/>
  <c r="G127" i="187"/>
  <c r="F127" i="187"/>
  <c r="E127" i="187"/>
  <c r="AC127" i="187" s="1"/>
  <c r="AC126" i="187"/>
  <c r="AC125" i="187"/>
  <c r="AC124" i="187"/>
  <c r="AC123" i="187"/>
  <c r="AC112" i="187"/>
  <c r="AC107" i="187"/>
  <c r="AC106" i="187"/>
  <c r="AC105" i="187"/>
  <c r="AC104" i="187"/>
  <c r="AC103" i="187"/>
  <c r="AC102" i="187"/>
  <c r="AC100" i="187"/>
  <c r="AC99" i="187"/>
  <c r="AC97" i="187"/>
  <c r="AC96" i="187"/>
  <c r="AC95" i="187"/>
  <c r="AC94" i="187"/>
  <c r="AB89" i="187"/>
  <c r="AA89" i="187"/>
  <c r="Z89" i="187"/>
  <c r="Y89" i="187"/>
  <c r="X89" i="187"/>
  <c r="W89" i="187"/>
  <c r="V89" i="187"/>
  <c r="U89" i="187"/>
  <c r="T89" i="187"/>
  <c r="S89" i="187"/>
  <c r="R89" i="187"/>
  <c r="Q89" i="187"/>
  <c r="P89" i="187"/>
  <c r="O89" i="187"/>
  <c r="N89" i="187"/>
  <c r="M89" i="187"/>
  <c r="L89" i="187"/>
  <c r="K89" i="187"/>
  <c r="J89" i="187"/>
  <c r="I89" i="187"/>
  <c r="H89" i="187"/>
  <c r="G89" i="187"/>
  <c r="F89" i="187"/>
  <c r="E89" i="187"/>
  <c r="AC89" i="187" s="1"/>
  <c r="AB88" i="187"/>
  <c r="AA88" i="187"/>
  <c r="Z88" i="187"/>
  <c r="Y88" i="187"/>
  <c r="X88" i="187"/>
  <c r="W88" i="187"/>
  <c r="V88" i="187"/>
  <c r="U88" i="187"/>
  <c r="T88" i="187"/>
  <c r="S88" i="187"/>
  <c r="R88" i="187"/>
  <c r="Q88" i="187"/>
  <c r="P88" i="187"/>
  <c r="O88" i="187"/>
  <c r="N88" i="187"/>
  <c r="M88" i="187"/>
  <c r="L88" i="187"/>
  <c r="K88" i="187"/>
  <c r="J88" i="187"/>
  <c r="I88" i="187"/>
  <c r="H88" i="187"/>
  <c r="G88" i="187"/>
  <c r="F88" i="187"/>
  <c r="E88" i="187"/>
  <c r="AC88" i="187" s="1"/>
  <c r="K87" i="187"/>
  <c r="S86" i="187"/>
  <c r="S87" i="187" s="1"/>
  <c r="M86" i="187"/>
  <c r="M87" i="187" s="1"/>
  <c r="L86" i="187"/>
  <c r="L87" i="187" s="1"/>
  <c r="AB84" i="187"/>
  <c r="AB86" i="187" s="1"/>
  <c r="AB87" i="187" s="1"/>
  <c r="J84" i="187"/>
  <c r="J86" i="187" s="1"/>
  <c r="J87" i="187" s="1"/>
  <c r="AC83" i="187"/>
  <c r="Q82" i="187"/>
  <c r="Q84" i="187" s="1"/>
  <c r="Q86" i="187" s="1"/>
  <c r="Q87" i="187" s="1"/>
  <c r="L82" i="187"/>
  <c r="L84" i="187" s="1"/>
  <c r="K82" i="187"/>
  <c r="K84" i="187" s="1"/>
  <c r="K86" i="187" s="1"/>
  <c r="Y81" i="187"/>
  <c r="Y82" i="187" s="1"/>
  <c r="Y84" i="187" s="1"/>
  <c r="Y86" i="187" s="1"/>
  <c r="Y87" i="187" s="1"/>
  <c r="X81" i="187"/>
  <c r="X82" i="187" s="1"/>
  <c r="X84" i="187" s="1"/>
  <c r="X86" i="187" s="1"/>
  <c r="X87" i="187" s="1"/>
  <c r="S81" i="187"/>
  <c r="S82" i="187" s="1"/>
  <c r="S84" i="187" s="1"/>
  <c r="R81" i="187"/>
  <c r="R82" i="187" s="1"/>
  <c r="R84" i="187" s="1"/>
  <c r="R86" i="187" s="1"/>
  <c r="R87" i="187" s="1"/>
  <c r="M81" i="187"/>
  <c r="M82" i="187" s="1"/>
  <c r="M84" i="187" s="1"/>
  <c r="L81" i="187"/>
  <c r="G81" i="187"/>
  <c r="G82" i="187" s="1"/>
  <c r="G84" i="187" s="1"/>
  <c r="G86" i="187" s="1"/>
  <c r="G87" i="187" s="1"/>
  <c r="F81" i="187"/>
  <c r="F82" i="187" s="1"/>
  <c r="F84" i="187" s="1"/>
  <c r="F86" i="187" s="1"/>
  <c r="F87" i="187" s="1"/>
  <c r="AB80" i="187"/>
  <c r="AA80" i="187"/>
  <c r="Z80" i="187"/>
  <c r="Y80" i="187"/>
  <c r="X80" i="187"/>
  <c r="W80" i="187"/>
  <c r="V80" i="187"/>
  <c r="U80" i="187"/>
  <c r="T80" i="187"/>
  <c r="S80" i="187"/>
  <c r="R80" i="187"/>
  <c r="Q80" i="187"/>
  <c r="P80" i="187"/>
  <c r="O80" i="187"/>
  <c r="N80" i="187"/>
  <c r="M80" i="187"/>
  <c r="L80" i="187"/>
  <c r="K80" i="187"/>
  <c r="J80" i="187"/>
  <c r="I80" i="187"/>
  <c r="H80" i="187"/>
  <c r="G80" i="187"/>
  <c r="F80" i="187"/>
  <c r="E80" i="187"/>
  <c r="AC80" i="187" s="1"/>
  <c r="AB79" i="187"/>
  <c r="AB81" i="187" s="1"/>
  <c r="AB82" i="187" s="1"/>
  <c r="AA79" i="187"/>
  <c r="AA81" i="187" s="1"/>
  <c r="AA82" i="187" s="1"/>
  <c r="AA84" i="187" s="1"/>
  <c r="AA86" i="187" s="1"/>
  <c r="AA87" i="187" s="1"/>
  <c r="Z79" i="187"/>
  <c r="Z81" i="187" s="1"/>
  <c r="Z82" i="187" s="1"/>
  <c r="Z84" i="187" s="1"/>
  <c r="Z86" i="187" s="1"/>
  <c r="Z87" i="187" s="1"/>
  <c r="Y79" i="187"/>
  <c r="X79" i="187"/>
  <c r="W79" i="187"/>
  <c r="W81" i="187" s="1"/>
  <c r="W82" i="187" s="1"/>
  <c r="W84" i="187" s="1"/>
  <c r="W86" i="187" s="1"/>
  <c r="W87" i="187" s="1"/>
  <c r="V79" i="187"/>
  <c r="V81" i="187" s="1"/>
  <c r="V82" i="187" s="1"/>
  <c r="V84" i="187" s="1"/>
  <c r="V86" i="187" s="1"/>
  <c r="V87" i="187" s="1"/>
  <c r="U79" i="187"/>
  <c r="U81" i="187" s="1"/>
  <c r="U82" i="187" s="1"/>
  <c r="U84" i="187" s="1"/>
  <c r="U86" i="187" s="1"/>
  <c r="U87" i="187" s="1"/>
  <c r="T79" i="187"/>
  <c r="T81" i="187" s="1"/>
  <c r="T82" i="187" s="1"/>
  <c r="T84" i="187" s="1"/>
  <c r="T86" i="187" s="1"/>
  <c r="T87" i="187" s="1"/>
  <c r="S79" i="187"/>
  <c r="R79" i="187"/>
  <c r="Q79" i="187"/>
  <c r="Q81" i="187" s="1"/>
  <c r="P79" i="187"/>
  <c r="P81" i="187" s="1"/>
  <c r="P82" i="187" s="1"/>
  <c r="P84" i="187" s="1"/>
  <c r="P86" i="187" s="1"/>
  <c r="P87" i="187" s="1"/>
  <c r="O79" i="187"/>
  <c r="O81" i="187" s="1"/>
  <c r="O82" i="187" s="1"/>
  <c r="O84" i="187" s="1"/>
  <c r="O86" i="187" s="1"/>
  <c r="O87" i="187" s="1"/>
  <c r="N79" i="187"/>
  <c r="N81" i="187" s="1"/>
  <c r="N82" i="187" s="1"/>
  <c r="N84" i="187" s="1"/>
  <c r="N86" i="187" s="1"/>
  <c r="N87" i="187" s="1"/>
  <c r="M79" i="187"/>
  <c r="L79" i="187"/>
  <c r="K79" i="187"/>
  <c r="K81" i="187" s="1"/>
  <c r="J79" i="187"/>
  <c r="J81" i="187" s="1"/>
  <c r="J82" i="187" s="1"/>
  <c r="I79" i="187"/>
  <c r="I81" i="187" s="1"/>
  <c r="I82" i="187" s="1"/>
  <c r="I84" i="187" s="1"/>
  <c r="I86" i="187" s="1"/>
  <c r="I87" i="187" s="1"/>
  <c r="H79" i="187"/>
  <c r="H81" i="187" s="1"/>
  <c r="H82" i="187" s="1"/>
  <c r="H84" i="187" s="1"/>
  <c r="H86" i="187" s="1"/>
  <c r="H87" i="187" s="1"/>
  <c r="G79" i="187"/>
  <c r="F79" i="187"/>
  <c r="E79" i="187"/>
  <c r="E81" i="187" s="1"/>
  <c r="AC78" i="187"/>
  <c r="AC77" i="187"/>
  <c r="AC76" i="187"/>
  <c r="AC75" i="187"/>
  <c r="AC74" i="187"/>
  <c r="AC73" i="187"/>
  <c r="AB72" i="187"/>
  <c r="AA72" i="187"/>
  <c r="Z72" i="187"/>
  <c r="Y72" i="187"/>
  <c r="X72" i="187"/>
  <c r="W72" i="187"/>
  <c r="V72" i="187"/>
  <c r="U72" i="187"/>
  <c r="T72" i="187"/>
  <c r="S72" i="187"/>
  <c r="R72" i="187"/>
  <c r="Q72" i="187"/>
  <c r="P72" i="187"/>
  <c r="O72" i="187"/>
  <c r="N72" i="187"/>
  <c r="M72" i="187"/>
  <c r="L72" i="187"/>
  <c r="K72" i="187"/>
  <c r="J72" i="187"/>
  <c r="I72" i="187"/>
  <c r="H72" i="187"/>
  <c r="G72" i="187"/>
  <c r="F72" i="187"/>
  <c r="E72" i="187"/>
  <c r="AC71" i="187"/>
  <c r="AC70" i="187"/>
  <c r="AB69" i="187"/>
  <c r="AA69" i="187"/>
  <c r="Z69" i="187"/>
  <c r="Y69" i="187"/>
  <c r="X69" i="187"/>
  <c r="W69" i="187"/>
  <c r="V69" i="187"/>
  <c r="U69" i="187"/>
  <c r="T69" i="187"/>
  <c r="S69" i="187"/>
  <c r="R69" i="187"/>
  <c r="Q69" i="187"/>
  <c r="P69" i="187"/>
  <c r="O69" i="187"/>
  <c r="N69" i="187"/>
  <c r="M69" i="187"/>
  <c r="L69" i="187"/>
  <c r="K69" i="187"/>
  <c r="J69" i="187"/>
  <c r="I69" i="187"/>
  <c r="H69" i="187"/>
  <c r="G69" i="187"/>
  <c r="F69" i="187"/>
  <c r="E69" i="187"/>
  <c r="AC69" i="187" s="1"/>
  <c r="AC68" i="187"/>
  <c r="AC67" i="187"/>
  <c r="AC66" i="187"/>
  <c r="AC65" i="187"/>
  <c r="AB60" i="187"/>
  <c r="AA60" i="187"/>
  <c r="Z60" i="187"/>
  <c r="Y60" i="187"/>
  <c r="X60" i="187"/>
  <c r="W60" i="187"/>
  <c r="V60" i="187"/>
  <c r="U60" i="187"/>
  <c r="T60" i="187"/>
  <c r="S60" i="187"/>
  <c r="R60" i="187"/>
  <c r="Q60" i="187"/>
  <c r="P60" i="187"/>
  <c r="O60" i="187"/>
  <c r="N60" i="187"/>
  <c r="M60" i="187"/>
  <c r="L60" i="187"/>
  <c r="K60" i="187"/>
  <c r="J60" i="187"/>
  <c r="I60" i="187"/>
  <c r="H60" i="187"/>
  <c r="G60" i="187"/>
  <c r="F60" i="187"/>
  <c r="E60" i="187"/>
  <c r="AC60" i="187" s="1"/>
  <c r="AB59" i="187"/>
  <c r="AA59" i="187"/>
  <c r="Z59" i="187"/>
  <c r="Y59" i="187"/>
  <c r="X59" i="187"/>
  <c r="W59" i="187"/>
  <c r="V59" i="187"/>
  <c r="U59" i="187"/>
  <c r="T59" i="187"/>
  <c r="S59" i="187"/>
  <c r="R59" i="187"/>
  <c r="Q59" i="187"/>
  <c r="P59" i="187"/>
  <c r="O59" i="187"/>
  <c r="N59" i="187"/>
  <c r="M59" i="187"/>
  <c r="L59" i="187"/>
  <c r="K59" i="187"/>
  <c r="J59" i="187"/>
  <c r="I59" i="187"/>
  <c r="H59" i="187"/>
  <c r="G59" i="187"/>
  <c r="F59" i="187"/>
  <c r="E59" i="187"/>
  <c r="AC59" i="187" s="1"/>
  <c r="R55" i="187"/>
  <c r="R57" i="187" s="1"/>
  <c r="R58" i="187" s="1"/>
  <c r="AC54" i="187"/>
  <c r="AB53" i="187"/>
  <c r="AB55" i="187" s="1"/>
  <c r="AB57" i="187" s="1"/>
  <c r="AB58" i="187" s="1"/>
  <c r="V53" i="187"/>
  <c r="V55" i="187" s="1"/>
  <c r="V57" i="187" s="1"/>
  <c r="V58" i="187" s="1"/>
  <c r="P53" i="187"/>
  <c r="P55" i="187" s="1"/>
  <c r="P57" i="187" s="1"/>
  <c r="P58" i="187" s="1"/>
  <c r="J53" i="187"/>
  <c r="J55" i="187" s="1"/>
  <c r="J57" i="187" s="1"/>
  <c r="J58" i="187" s="1"/>
  <c r="AB52" i="187"/>
  <c r="AA52" i="187"/>
  <c r="AA53" i="187" s="1"/>
  <c r="AA55" i="187" s="1"/>
  <c r="AA57" i="187" s="1"/>
  <c r="AA58" i="187" s="1"/>
  <c r="X52" i="187"/>
  <c r="X53" i="187" s="1"/>
  <c r="X55" i="187" s="1"/>
  <c r="X57" i="187" s="1"/>
  <c r="X58" i="187" s="1"/>
  <c r="V52" i="187"/>
  <c r="U52" i="187"/>
  <c r="U53" i="187" s="1"/>
  <c r="U55" i="187" s="1"/>
  <c r="U57" i="187" s="1"/>
  <c r="U58" i="187" s="1"/>
  <c r="R52" i="187"/>
  <c r="R53" i="187" s="1"/>
  <c r="Q52" i="187"/>
  <c r="Q53" i="187" s="1"/>
  <c r="Q55" i="187" s="1"/>
  <c r="Q57" i="187" s="1"/>
  <c r="Q58" i="187" s="1"/>
  <c r="P52" i="187"/>
  <c r="O52" i="187"/>
  <c r="O53" i="187" s="1"/>
  <c r="O55" i="187" s="1"/>
  <c r="O57" i="187" s="1"/>
  <c r="O58" i="187" s="1"/>
  <c r="L52" i="187"/>
  <c r="L53" i="187" s="1"/>
  <c r="L55" i="187" s="1"/>
  <c r="L57" i="187" s="1"/>
  <c r="L58" i="187" s="1"/>
  <c r="J52" i="187"/>
  <c r="I52" i="187"/>
  <c r="I53" i="187" s="1"/>
  <c r="I55" i="187" s="1"/>
  <c r="I57" i="187" s="1"/>
  <c r="I58" i="187" s="1"/>
  <c r="F52" i="187"/>
  <c r="F53" i="187" s="1"/>
  <c r="F55" i="187" s="1"/>
  <c r="F57" i="187" s="1"/>
  <c r="F58" i="187" s="1"/>
  <c r="AB51" i="187"/>
  <c r="AA51" i="187"/>
  <c r="Z51" i="187"/>
  <c r="Y51" i="187"/>
  <c r="X51" i="187"/>
  <c r="W51" i="187"/>
  <c r="V51" i="187"/>
  <c r="U51" i="187"/>
  <c r="T51" i="187"/>
  <c r="S51" i="187"/>
  <c r="R51" i="187"/>
  <c r="Q51" i="187"/>
  <c r="P51" i="187"/>
  <c r="O51" i="187"/>
  <c r="N51" i="187"/>
  <c r="M51" i="187"/>
  <c r="L51" i="187"/>
  <c r="K51" i="187"/>
  <c r="J51" i="187"/>
  <c r="I51" i="187"/>
  <c r="H51" i="187"/>
  <c r="G51" i="187"/>
  <c r="F51" i="187"/>
  <c r="E51" i="187"/>
  <c r="AB50" i="187"/>
  <c r="AA50" i="187"/>
  <c r="Z50" i="187"/>
  <c r="Z52" i="187" s="1"/>
  <c r="Z53" i="187" s="1"/>
  <c r="Z55" i="187" s="1"/>
  <c r="Z57" i="187" s="1"/>
  <c r="Z58" i="187" s="1"/>
  <c r="Y50" i="187"/>
  <c r="Y52" i="187" s="1"/>
  <c r="Y53" i="187" s="1"/>
  <c r="Y55" i="187" s="1"/>
  <c r="Y57" i="187" s="1"/>
  <c r="Y58" i="187" s="1"/>
  <c r="X50" i="187"/>
  <c r="W50" i="187"/>
  <c r="W52" i="187" s="1"/>
  <c r="W53" i="187" s="1"/>
  <c r="W55" i="187" s="1"/>
  <c r="W57" i="187" s="1"/>
  <c r="W58" i="187" s="1"/>
  <c r="V50" i="187"/>
  <c r="U50" i="187"/>
  <c r="T50" i="187"/>
  <c r="T52" i="187" s="1"/>
  <c r="T53" i="187" s="1"/>
  <c r="T55" i="187" s="1"/>
  <c r="T57" i="187" s="1"/>
  <c r="T58" i="187" s="1"/>
  <c r="S50" i="187"/>
  <c r="S52" i="187" s="1"/>
  <c r="S53" i="187" s="1"/>
  <c r="S55" i="187" s="1"/>
  <c r="S57" i="187" s="1"/>
  <c r="S58" i="187" s="1"/>
  <c r="R50" i="187"/>
  <c r="Q50" i="187"/>
  <c r="P50" i="187"/>
  <c r="O50" i="187"/>
  <c r="N50" i="187"/>
  <c r="N52" i="187" s="1"/>
  <c r="N53" i="187" s="1"/>
  <c r="N55" i="187" s="1"/>
  <c r="N57" i="187" s="1"/>
  <c r="N58" i="187" s="1"/>
  <c r="M50" i="187"/>
  <c r="M52" i="187" s="1"/>
  <c r="M53" i="187" s="1"/>
  <c r="M55" i="187" s="1"/>
  <c r="M57" i="187" s="1"/>
  <c r="M58" i="187" s="1"/>
  <c r="L50" i="187"/>
  <c r="K50" i="187"/>
  <c r="K52" i="187" s="1"/>
  <c r="K53" i="187" s="1"/>
  <c r="K55" i="187" s="1"/>
  <c r="K57" i="187" s="1"/>
  <c r="K58" i="187" s="1"/>
  <c r="J50" i="187"/>
  <c r="I50" i="187"/>
  <c r="H50" i="187"/>
  <c r="H52" i="187" s="1"/>
  <c r="H53" i="187" s="1"/>
  <c r="H55" i="187" s="1"/>
  <c r="H57" i="187" s="1"/>
  <c r="H58" i="187" s="1"/>
  <c r="G50" i="187"/>
  <c r="G52" i="187" s="1"/>
  <c r="G53" i="187" s="1"/>
  <c r="G55" i="187" s="1"/>
  <c r="G57" i="187" s="1"/>
  <c r="G58" i="187" s="1"/>
  <c r="F50" i="187"/>
  <c r="E50" i="187"/>
  <c r="E52" i="187" s="1"/>
  <c r="AC49" i="187"/>
  <c r="AC48" i="187"/>
  <c r="AC47" i="187"/>
  <c r="AC46" i="187"/>
  <c r="AC45" i="187"/>
  <c r="AC44" i="187"/>
  <c r="AB43" i="187"/>
  <c r="AA43" i="187"/>
  <c r="Z43" i="187"/>
  <c r="Y43" i="187"/>
  <c r="X43" i="187"/>
  <c r="W43" i="187"/>
  <c r="V43" i="187"/>
  <c r="U43" i="187"/>
  <c r="T43" i="187"/>
  <c r="S43" i="187"/>
  <c r="R43" i="187"/>
  <c r="Q43" i="187"/>
  <c r="P43" i="187"/>
  <c r="O43" i="187"/>
  <c r="N43" i="187"/>
  <c r="M43" i="187"/>
  <c r="L43" i="187"/>
  <c r="K43" i="187"/>
  <c r="J43" i="187"/>
  <c r="I43" i="187"/>
  <c r="H43" i="187"/>
  <c r="G43" i="187"/>
  <c r="F43" i="187"/>
  <c r="E43" i="187"/>
  <c r="AC42" i="187"/>
  <c r="AC41" i="187"/>
  <c r="AB40" i="187"/>
  <c r="AA40" i="187"/>
  <c r="Z40" i="187"/>
  <c r="Y40" i="187"/>
  <c r="X40" i="187"/>
  <c r="W40" i="187"/>
  <c r="V40" i="187"/>
  <c r="U40" i="187"/>
  <c r="T40" i="187"/>
  <c r="S40" i="187"/>
  <c r="R40" i="187"/>
  <c r="Q40" i="187"/>
  <c r="P40" i="187"/>
  <c r="O40" i="187"/>
  <c r="N40" i="187"/>
  <c r="M40" i="187"/>
  <c r="L40" i="187"/>
  <c r="K40" i="187"/>
  <c r="J40" i="187"/>
  <c r="I40" i="187"/>
  <c r="H40" i="187"/>
  <c r="G40" i="187"/>
  <c r="F40" i="187"/>
  <c r="E40" i="187"/>
  <c r="AC40" i="187" s="1"/>
  <c r="AC39" i="187"/>
  <c r="AC38" i="187"/>
  <c r="AC37" i="187"/>
  <c r="AC36" i="187"/>
  <c r="AC30" i="187"/>
  <c r="AC25" i="187"/>
  <c r="AC20" i="187"/>
  <c r="AC19" i="187"/>
  <c r="AC18" i="187"/>
  <c r="AC17" i="187"/>
  <c r="AC16" i="187"/>
  <c r="AC15" i="187"/>
  <c r="AC13" i="187"/>
  <c r="AC12" i="187"/>
  <c r="AC10" i="187"/>
  <c r="AC9" i="187"/>
  <c r="AC8" i="187"/>
  <c r="AC7" i="187"/>
  <c r="AC176" i="186"/>
  <c r="AC175" i="186"/>
  <c r="AC170" i="186"/>
  <c r="AC167" i="186"/>
  <c r="AC165" i="186"/>
  <c r="AC164" i="186"/>
  <c r="AC163" i="186"/>
  <c r="AC162" i="186"/>
  <c r="AC161" i="186"/>
  <c r="AC160" i="186"/>
  <c r="AC158" i="186"/>
  <c r="AC157" i="186"/>
  <c r="AC156" i="186"/>
  <c r="AC155" i="186"/>
  <c r="AC154" i="186"/>
  <c r="AC153" i="186"/>
  <c r="AC152" i="186"/>
  <c r="AB147" i="186"/>
  <c r="AA147" i="186"/>
  <c r="Z147" i="186"/>
  <c r="Y147" i="186"/>
  <c r="X147" i="186"/>
  <c r="W147" i="186"/>
  <c r="V147" i="186"/>
  <c r="U147" i="186"/>
  <c r="T147" i="186"/>
  <c r="S147" i="186"/>
  <c r="R147" i="186"/>
  <c r="Q147" i="186"/>
  <c r="P147" i="186"/>
  <c r="O147" i="186"/>
  <c r="N147" i="186"/>
  <c r="M147" i="186"/>
  <c r="L147" i="186"/>
  <c r="K147" i="186"/>
  <c r="J147" i="186"/>
  <c r="I147" i="186"/>
  <c r="H147" i="186"/>
  <c r="G147" i="186"/>
  <c r="F147" i="186"/>
  <c r="E147" i="186"/>
  <c r="AC147" i="186" s="1"/>
  <c r="AB146" i="186"/>
  <c r="AA146" i="186"/>
  <c r="Z146" i="186"/>
  <c r="Y146" i="186"/>
  <c r="X146" i="186"/>
  <c r="W146" i="186"/>
  <c r="V146" i="186"/>
  <c r="U146" i="186"/>
  <c r="T146" i="186"/>
  <c r="S146" i="186"/>
  <c r="R146" i="186"/>
  <c r="Q146" i="186"/>
  <c r="P146" i="186"/>
  <c r="O146" i="186"/>
  <c r="N146" i="186"/>
  <c r="M146" i="186"/>
  <c r="L146" i="186"/>
  <c r="K146" i="186"/>
  <c r="J146" i="186"/>
  <c r="I146" i="186"/>
  <c r="H146" i="186"/>
  <c r="G146" i="186"/>
  <c r="F146" i="186"/>
  <c r="E146" i="186"/>
  <c r="AC146" i="186" s="1"/>
  <c r="U144" i="186"/>
  <c r="U145" i="186" s="1"/>
  <c r="O144" i="186"/>
  <c r="O145" i="186" s="1"/>
  <c r="Q142" i="186"/>
  <c r="Q144" i="186" s="1"/>
  <c r="Q145" i="186" s="1"/>
  <c r="K142" i="186"/>
  <c r="K144" i="186" s="1"/>
  <c r="K145" i="186" s="1"/>
  <c r="AC141" i="186"/>
  <c r="Y140" i="186"/>
  <c r="Y142" i="186" s="1"/>
  <c r="Y144" i="186" s="1"/>
  <c r="Y145" i="186" s="1"/>
  <c r="T140" i="186"/>
  <c r="T142" i="186" s="1"/>
  <c r="T144" i="186" s="1"/>
  <c r="T145" i="186" s="1"/>
  <c r="S140" i="186"/>
  <c r="S142" i="186" s="1"/>
  <c r="S144" i="186" s="1"/>
  <c r="S145" i="186" s="1"/>
  <c r="G140" i="186"/>
  <c r="G142" i="186" s="1"/>
  <c r="G144" i="186" s="1"/>
  <c r="G145" i="186" s="1"/>
  <c r="AA139" i="186"/>
  <c r="AA140" i="186" s="1"/>
  <c r="AA142" i="186" s="1"/>
  <c r="AA144" i="186" s="1"/>
  <c r="AA145" i="186" s="1"/>
  <c r="Z139" i="186"/>
  <c r="Z140" i="186" s="1"/>
  <c r="Z142" i="186" s="1"/>
  <c r="Z144" i="186" s="1"/>
  <c r="Z145" i="186" s="1"/>
  <c r="U139" i="186"/>
  <c r="U140" i="186" s="1"/>
  <c r="U142" i="186" s="1"/>
  <c r="T139" i="186"/>
  <c r="O139" i="186"/>
  <c r="O140" i="186" s="1"/>
  <c r="O142" i="186" s="1"/>
  <c r="N139" i="186"/>
  <c r="N140" i="186" s="1"/>
  <c r="N142" i="186" s="1"/>
  <c r="N144" i="186" s="1"/>
  <c r="N145" i="186" s="1"/>
  <c r="I139" i="186"/>
  <c r="I140" i="186" s="1"/>
  <c r="I142" i="186" s="1"/>
  <c r="I144" i="186" s="1"/>
  <c r="I145" i="186" s="1"/>
  <c r="H139" i="186"/>
  <c r="H140" i="186" s="1"/>
  <c r="H142" i="186" s="1"/>
  <c r="H144" i="186" s="1"/>
  <c r="H145" i="186" s="1"/>
  <c r="AB138" i="186"/>
  <c r="AA138" i="186"/>
  <c r="Z138" i="186"/>
  <c r="Y138" i="186"/>
  <c r="X138" i="186"/>
  <c r="W138" i="186"/>
  <c r="V138" i="186"/>
  <c r="U138" i="186"/>
  <c r="T138" i="186"/>
  <c r="S138" i="186"/>
  <c r="R138" i="186"/>
  <c r="Q138" i="186"/>
  <c r="P138" i="186"/>
  <c r="O138" i="186"/>
  <c r="N138" i="186"/>
  <c r="M138" i="186"/>
  <c r="L138" i="186"/>
  <c r="K138" i="186"/>
  <c r="J138" i="186"/>
  <c r="I138" i="186"/>
  <c r="H138" i="186"/>
  <c r="G138" i="186"/>
  <c r="F138" i="186"/>
  <c r="E138" i="186"/>
  <c r="AC138" i="186" s="1"/>
  <c r="AB137" i="186"/>
  <c r="AB139" i="186" s="1"/>
  <c r="AB140" i="186" s="1"/>
  <c r="AB142" i="186" s="1"/>
  <c r="AB144" i="186" s="1"/>
  <c r="AB145" i="186" s="1"/>
  <c r="AA137" i="186"/>
  <c r="Z137" i="186"/>
  <c r="Y137" i="186"/>
  <c r="Y139" i="186" s="1"/>
  <c r="X137" i="186"/>
  <c r="X139" i="186" s="1"/>
  <c r="X140" i="186" s="1"/>
  <c r="X142" i="186" s="1"/>
  <c r="X144" i="186" s="1"/>
  <c r="X145" i="186" s="1"/>
  <c r="W137" i="186"/>
  <c r="W139" i="186" s="1"/>
  <c r="W140" i="186" s="1"/>
  <c r="W142" i="186" s="1"/>
  <c r="W144" i="186" s="1"/>
  <c r="W145" i="186" s="1"/>
  <c r="V137" i="186"/>
  <c r="V139" i="186" s="1"/>
  <c r="V140" i="186" s="1"/>
  <c r="V142" i="186" s="1"/>
  <c r="V144" i="186" s="1"/>
  <c r="V145" i="186" s="1"/>
  <c r="U137" i="186"/>
  <c r="T137" i="186"/>
  <c r="S137" i="186"/>
  <c r="S139" i="186" s="1"/>
  <c r="R137" i="186"/>
  <c r="R139" i="186" s="1"/>
  <c r="R140" i="186" s="1"/>
  <c r="R142" i="186" s="1"/>
  <c r="R144" i="186" s="1"/>
  <c r="R145" i="186" s="1"/>
  <c r="Q137" i="186"/>
  <c r="Q139" i="186" s="1"/>
  <c r="Q140" i="186" s="1"/>
  <c r="P137" i="186"/>
  <c r="P139" i="186" s="1"/>
  <c r="P140" i="186" s="1"/>
  <c r="P142" i="186" s="1"/>
  <c r="P144" i="186" s="1"/>
  <c r="P145" i="186" s="1"/>
  <c r="O137" i="186"/>
  <c r="N137" i="186"/>
  <c r="M137" i="186"/>
  <c r="M139" i="186" s="1"/>
  <c r="M140" i="186" s="1"/>
  <c r="M142" i="186" s="1"/>
  <c r="M144" i="186" s="1"/>
  <c r="M145" i="186" s="1"/>
  <c r="L137" i="186"/>
  <c r="L139" i="186" s="1"/>
  <c r="L140" i="186" s="1"/>
  <c r="L142" i="186" s="1"/>
  <c r="L144" i="186" s="1"/>
  <c r="L145" i="186" s="1"/>
  <c r="K137" i="186"/>
  <c r="K139" i="186" s="1"/>
  <c r="K140" i="186" s="1"/>
  <c r="J137" i="186"/>
  <c r="J139" i="186" s="1"/>
  <c r="J140" i="186" s="1"/>
  <c r="J142" i="186" s="1"/>
  <c r="J144" i="186" s="1"/>
  <c r="J145" i="186" s="1"/>
  <c r="I137" i="186"/>
  <c r="H137" i="186"/>
  <c r="G137" i="186"/>
  <c r="G139" i="186" s="1"/>
  <c r="F137" i="186"/>
  <c r="F139" i="186" s="1"/>
  <c r="F140" i="186" s="1"/>
  <c r="F142" i="186" s="1"/>
  <c r="F144" i="186" s="1"/>
  <c r="F145" i="186" s="1"/>
  <c r="E137" i="186"/>
  <c r="E139" i="186" s="1"/>
  <c r="AC136" i="186"/>
  <c r="AC135" i="186"/>
  <c r="AC134" i="186"/>
  <c r="AC133" i="186"/>
  <c r="AC132" i="186"/>
  <c r="AC131" i="186"/>
  <c r="AB130" i="186"/>
  <c r="AA130" i="186"/>
  <c r="Z130" i="186"/>
  <c r="Y130" i="186"/>
  <c r="X130" i="186"/>
  <c r="W130" i="186"/>
  <c r="V130" i="186"/>
  <c r="U130" i="186"/>
  <c r="T130" i="186"/>
  <c r="S130" i="186"/>
  <c r="R130" i="186"/>
  <c r="Q130" i="186"/>
  <c r="P130" i="186"/>
  <c r="O130" i="186"/>
  <c r="N130" i="186"/>
  <c r="M130" i="186"/>
  <c r="L130" i="186"/>
  <c r="K130" i="186"/>
  <c r="J130" i="186"/>
  <c r="I130" i="186"/>
  <c r="H130" i="186"/>
  <c r="G130" i="186"/>
  <c r="F130" i="186"/>
  <c r="E130" i="186"/>
  <c r="AC130" i="186" s="1"/>
  <c r="AC129" i="186"/>
  <c r="AC128" i="186"/>
  <c r="AB127" i="186"/>
  <c r="AA127" i="186"/>
  <c r="Z127" i="186"/>
  <c r="Y127" i="186"/>
  <c r="X127" i="186"/>
  <c r="W127" i="186"/>
  <c r="V127" i="186"/>
  <c r="U127" i="186"/>
  <c r="T127" i="186"/>
  <c r="S127" i="186"/>
  <c r="R127" i="186"/>
  <c r="Q127" i="186"/>
  <c r="P127" i="186"/>
  <c r="O127" i="186"/>
  <c r="N127" i="186"/>
  <c r="M127" i="186"/>
  <c r="L127" i="186"/>
  <c r="K127" i="186"/>
  <c r="J127" i="186"/>
  <c r="I127" i="186"/>
  <c r="H127" i="186"/>
  <c r="G127" i="186"/>
  <c r="F127" i="186"/>
  <c r="E127" i="186"/>
  <c r="AC126" i="186"/>
  <c r="AC125" i="186"/>
  <c r="AC124" i="186"/>
  <c r="AC123" i="186"/>
  <c r="AB118" i="186"/>
  <c r="AA118" i="186"/>
  <c r="Z118" i="186"/>
  <c r="Y118" i="186"/>
  <c r="X118" i="186"/>
  <c r="W118" i="186"/>
  <c r="V118" i="186"/>
  <c r="U118" i="186"/>
  <c r="T118" i="186"/>
  <c r="S118" i="186"/>
  <c r="R118" i="186"/>
  <c r="Q118" i="186"/>
  <c r="P118" i="186"/>
  <c r="O118" i="186"/>
  <c r="N118" i="186"/>
  <c r="M118" i="186"/>
  <c r="L118" i="186"/>
  <c r="K118" i="186"/>
  <c r="J118" i="186"/>
  <c r="I118" i="186"/>
  <c r="H118" i="186"/>
  <c r="G118" i="186"/>
  <c r="F118" i="186"/>
  <c r="E118" i="186"/>
  <c r="AC118" i="186" s="1"/>
  <c r="AB117" i="186"/>
  <c r="AA117" i="186"/>
  <c r="Z117" i="186"/>
  <c r="Y117" i="186"/>
  <c r="X117" i="186"/>
  <c r="W117" i="186"/>
  <c r="V117" i="186"/>
  <c r="U117" i="186"/>
  <c r="T117" i="186"/>
  <c r="S117" i="186"/>
  <c r="R117" i="186"/>
  <c r="Q117" i="186"/>
  <c r="P117" i="186"/>
  <c r="O117" i="186"/>
  <c r="N117" i="186"/>
  <c r="M117" i="186"/>
  <c r="L117" i="186"/>
  <c r="K117" i="186"/>
  <c r="J117" i="186"/>
  <c r="I117" i="186"/>
  <c r="H117" i="186"/>
  <c r="G117" i="186"/>
  <c r="F117" i="186"/>
  <c r="E117" i="186"/>
  <c r="AC117" i="186" s="1"/>
  <c r="U116" i="186"/>
  <c r="K115" i="186"/>
  <c r="K116" i="186" s="1"/>
  <c r="Z113" i="186"/>
  <c r="Z115" i="186" s="1"/>
  <c r="Z116" i="186" s="1"/>
  <c r="Y113" i="186"/>
  <c r="Y115" i="186" s="1"/>
  <c r="Y116" i="186" s="1"/>
  <c r="T113" i="186"/>
  <c r="T115" i="186" s="1"/>
  <c r="T116" i="186" s="1"/>
  <c r="S113" i="186"/>
  <c r="S115" i="186" s="1"/>
  <c r="S116" i="186" s="1"/>
  <c r="H113" i="186"/>
  <c r="H115" i="186" s="1"/>
  <c r="H116" i="186" s="1"/>
  <c r="G113" i="186"/>
  <c r="G115" i="186" s="1"/>
  <c r="G116" i="186" s="1"/>
  <c r="AC112" i="186"/>
  <c r="AB111" i="186"/>
  <c r="AB113" i="186" s="1"/>
  <c r="AB115" i="186" s="1"/>
  <c r="AB116" i="186" s="1"/>
  <c r="U111" i="186"/>
  <c r="U113" i="186" s="1"/>
  <c r="U115" i="186" s="1"/>
  <c r="P111" i="186"/>
  <c r="P113" i="186" s="1"/>
  <c r="P115" i="186" s="1"/>
  <c r="P116" i="186" s="1"/>
  <c r="O111" i="186"/>
  <c r="O113" i="186" s="1"/>
  <c r="O115" i="186" s="1"/>
  <c r="O116" i="186" s="1"/>
  <c r="J111" i="186"/>
  <c r="J113" i="186" s="1"/>
  <c r="J115" i="186" s="1"/>
  <c r="J116" i="186" s="1"/>
  <c r="AB110" i="186"/>
  <c r="W110" i="186"/>
  <c r="W111" i="186" s="1"/>
  <c r="W113" i="186" s="1"/>
  <c r="W115" i="186" s="1"/>
  <c r="W116" i="186" s="1"/>
  <c r="V110" i="186"/>
  <c r="V111" i="186" s="1"/>
  <c r="V113" i="186" s="1"/>
  <c r="V115" i="186" s="1"/>
  <c r="V116" i="186" s="1"/>
  <c r="Q110" i="186"/>
  <c r="Q111" i="186" s="1"/>
  <c r="Q113" i="186" s="1"/>
  <c r="Q115" i="186" s="1"/>
  <c r="Q116" i="186" s="1"/>
  <c r="P110" i="186"/>
  <c r="K110" i="186"/>
  <c r="K111" i="186" s="1"/>
  <c r="K113" i="186" s="1"/>
  <c r="J110" i="186"/>
  <c r="E110" i="186"/>
  <c r="E111" i="186" s="1"/>
  <c r="AB109" i="186"/>
  <c r="AA109" i="186"/>
  <c r="Z109" i="186"/>
  <c r="Y109" i="186"/>
  <c r="X109" i="186"/>
  <c r="W109" i="186"/>
  <c r="V109" i="186"/>
  <c r="U109" i="186"/>
  <c r="T109" i="186"/>
  <c r="S109" i="186"/>
  <c r="R109" i="186"/>
  <c r="Q109" i="186"/>
  <c r="P109" i="186"/>
  <c r="O109" i="186"/>
  <c r="N109" i="186"/>
  <c r="M109" i="186"/>
  <c r="L109" i="186"/>
  <c r="K109" i="186"/>
  <c r="J109" i="186"/>
  <c r="I109" i="186"/>
  <c r="H109" i="186"/>
  <c r="G109" i="186"/>
  <c r="F109" i="186"/>
  <c r="E109" i="186"/>
  <c r="AC109" i="186" s="1"/>
  <c r="AB108" i="186"/>
  <c r="AA108" i="186"/>
  <c r="AA110" i="186" s="1"/>
  <c r="AA111" i="186" s="1"/>
  <c r="AA113" i="186" s="1"/>
  <c r="AA115" i="186" s="1"/>
  <c r="AA116" i="186" s="1"/>
  <c r="Z108" i="186"/>
  <c r="Z110" i="186" s="1"/>
  <c r="Z111" i="186" s="1"/>
  <c r="Y108" i="186"/>
  <c r="Y110" i="186" s="1"/>
  <c r="Y111" i="186" s="1"/>
  <c r="X108" i="186"/>
  <c r="X110" i="186" s="1"/>
  <c r="X111" i="186" s="1"/>
  <c r="X113" i="186" s="1"/>
  <c r="X115" i="186" s="1"/>
  <c r="X116" i="186" s="1"/>
  <c r="W108" i="186"/>
  <c r="V108" i="186"/>
  <c r="U108" i="186"/>
  <c r="U110" i="186" s="1"/>
  <c r="T108" i="186"/>
  <c r="T110" i="186" s="1"/>
  <c r="T111" i="186" s="1"/>
  <c r="S108" i="186"/>
  <c r="S110" i="186" s="1"/>
  <c r="S111" i="186" s="1"/>
  <c r="R108" i="186"/>
  <c r="R110" i="186" s="1"/>
  <c r="R111" i="186" s="1"/>
  <c r="R113" i="186" s="1"/>
  <c r="R115" i="186" s="1"/>
  <c r="R116" i="186" s="1"/>
  <c r="Q108" i="186"/>
  <c r="P108" i="186"/>
  <c r="O108" i="186"/>
  <c r="O110" i="186" s="1"/>
  <c r="N108" i="186"/>
  <c r="N110" i="186" s="1"/>
  <c r="N111" i="186" s="1"/>
  <c r="N113" i="186" s="1"/>
  <c r="N115" i="186" s="1"/>
  <c r="N116" i="186" s="1"/>
  <c r="M108" i="186"/>
  <c r="M110" i="186" s="1"/>
  <c r="M111" i="186" s="1"/>
  <c r="M113" i="186" s="1"/>
  <c r="M115" i="186" s="1"/>
  <c r="M116" i="186" s="1"/>
  <c r="L108" i="186"/>
  <c r="L110" i="186" s="1"/>
  <c r="L111" i="186" s="1"/>
  <c r="L113" i="186" s="1"/>
  <c r="L115" i="186" s="1"/>
  <c r="L116" i="186" s="1"/>
  <c r="K108" i="186"/>
  <c r="J108" i="186"/>
  <c r="I108" i="186"/>
  <c r="I110" i="186" s="1"/>
  <c r="I111" i="186" s="1"/>
  <c r="I113" i="186" s="1"/>
  <c r="I115" i="186" s="1"/>
  <c r="I116" i="186" s="1"/>
  <c r="H108" i="186"/>
  <c r="H110" i="186" s="1"/>
  <c r="H111" i="186" s="1"/>
  <c r="G108" i="186"/>
  <c r="G110" i="186" s="1"/>
  <c r="G111" i="186" s="1"/>
  <c r="F108" i="186"/>
  <c r="F110" i="186" s="1"/>
  <c r="F111" i="186" s="1"/>
  <c r="F113" i="186" s="1"/>
  <c r="F115" i="186" s="1"/>
  <c r="F116" i="186" s="1"/>
  <c r="E108" i="186"/>
  <c r="AC107" i="186"/>
  <c r="AC106" i="186"/>
  <c r="AC105" i="186"/>
  <c r="AC104" i="186"/>
  <c r="AC103" i="186"/>
  <c r="AC102" i="186"/>
  <c r="AB101" i="186"/>
  <c r="AA101" i="186"/>
  <c r="Z101" i="186"/>
  <c r="Y101" i="186"/>
  <c r="X101" i="186"/>
  <c r="W101" i="186"/>
  <c r="V101" i="186"/>
  <c r="U101" i="186"/>
  <c r="T101" i="186"/>
  <c r="S101" i="186"/>
  <c r="R101" i="186"/>
  <c r="Q101" i="186"/>
  <c r="P101" i="186"/>
  <c r="O101" i="186"/>
  <c r="N101" i="186"/>
  <c r="M101" i="186"/>
  <c r="L101" i="186"/>
  <c r="K101" i="186"/>
  <c r="J101" i="186"/>
  <c r="I101" i="186"/>
  <c r="H101" i="186"/>
  <c r="G101" i="186"/>
  <c r="F101" i="186"/>
  <c r="E101" i="186"/>
  <c r="AC101" i="186" s="1"/>
  <c r="AC100" i="186"/>
  <c r="AC99" i="186"/>
  <c r="AB98" i="186"/>
  <c r="AA98" i="186"/>
  <c r="Z98" i="186"/>
  <c r="Y98" i="186"/>
  <c r="X98" i="186"/>
  <c r="W98" i="186"/>
  <c r="V98" i="186"/>
  <c r="U98" i="186"/>
  <c r="T98" i="186"/>
  <c r="S98" i="186"/>
  <c r="R98" i="186"/>
  <c r="Q98" i="186"/>
  <c r="P98" i="186"/>
  <c r="O98" i="186"/>
  <c r="N98" i="186"/>
  <c r="M98" i="186"/>
  <c r="L98" i="186"/>
  <c r="K98" i="186"/>
  <c r="J98" i="186"/>
  <c r="I98" i="186"/>
  <c r="H98" i="186"/>
  <c r="G98" i="186"/>
  <c r="F98" i="186"/>
  <c r="E98" i="186"/>
  <c r="AC98" i="186" s="1"/>
  <c r="AC97" i="186"/>
  <c r="AC96" i="186"/>
  <c r="AC95" i="186"/>
  <c r="AC94" i="186"/>
  <c r="AB89" i="186"/>
  <c r="AA89" i="186"/>
  <c r="Z89" i="186"/>
  <c r="Y89" i="186"/>
  <c r="X89" i="186"/>
  <c r="W89" i="186"/>
  <c r="V89" i="186"/>
  <c r="U89" i="186"/>
  <c r="T89" i="186"/>
  <c r="S89" i="186"/>
  <c r="R89" i="186"/>
  <c r="Q89" i="186"/>
  <c r="P89" i="186"/>
  <c r="O89" i="186"/>
  <c r="N89" i="186"/>
  <c r="M89" i="186"/>
  <c r="L89" i="186"/>
  <c r="K89" i="186"/>
  <c r="J89" i="186"/>
  <c r="I89" i="186"/>
  <c r="H89" i="186"/>
  <c r="G89" i="186"/>
  <c r="F89" i="186"/>
  <c r="E89" i="186"/>
  <c r="AC89" i="186" s="1"/>
  <c r="AB88" i="186"/>
  <c r="AA88" i="186"/>
  <c r="Z88" i="186"/>
  <c r="Y88" i="186"/>
  <c r="X88" i="186"/>
  <c r="W88" i="186"/>
  <c r="V88" i="186"/>
  <c r="U88" i="186"/>
  <c r="T88" i="186"/>
  <c r="S88" i="186"/>
  <c r="R88" i="186"/>
  <c r="Q88" i="186"/>
  <c r="P88" i="186"/>
  <c r="O88" i="186"/>
  <c r="N88" i="186"/>
  <c r="M88" i="186"/>
  <c r="L88" i="186"/>
  <c r="K88" i="186"/>
  <c r="J88" i="186"/>
  <c r="I88" i="186"/>
  <c r="H88" i="186"/>
  <c r="G88" i="186"/>
  <c r="F88" i="186"/>
  <c r="E88" i="186"/>
  <c r="AC88" i="186" s="1"/>
  <c r="Y86" i="186"/>
  <c r="Y87" i="186" s="1"/>
  <c r="X86" i="186"/>
  <c r="X87" i="186" s="1"/>
  <c r="G86" i="186"/>
  <c r="G87" i="186" s="1"/>
  <c r="F86" i="186"/>
  <c r="F87" i="186" s="1"/>
  <c r="P84" i="186"/>
  <c r="P86" i="186" s="1"/>
  <c r="P87" i="186" s="1"/>
  <c r="O84" i="186"/>
  <c r="O86" i="186" s="1"/>
  <c r="O87" i="186" s="1"/>
  <c r="AC83" i="186"/>
  <c r="X82" i="186"/>
  <c r="X84" i="186" s="1"/>
  <c r="W82" i="186"/>
  <c r="W84" i="186" s="1"/>
  <c r="W86" i="186" s="1"/>
  <c r="W87" i="186" s="1"/>
  <c r="K82" i="186"/>
  <c r="K84" i="186" s="1"/>
  <c r="K86" i="186" s="1"/>
  <c r="K87" i="186" s="1"/>
  <c r="F82" i="186"/>
  <c r="F84" i="186" s="1"/>
  <c r="E82" i="186"/>
  <c r="E84" i="186" s="1"/>
  <c r="Y81" i="186"/>
  <c r="Y82" i="186" s="1"/>
  <c r="Y84" i="186" s="1"/>
  <c r="X81" i="186"/>
  <c r="S81" i="186"/>
  <c r="S82" i="186" s="1"/>
  <c r="S84" i="186" s="1"/>
  <c r="S86" i="186" s="1"/>
  <c r="S87" i="186" s="1"/>
  <c r="R81" i="186"/>
  <c r="R82" i="186" s="1"/>
  <c r="R84" i="186" s="1"/>
  <c r="R86" i="186" s="1"/>
  <c r="R87" i="186" s="1"/>
  <c r="M81" i="186"/>
  <c r="M82" i="186" s="1"/>
  <c r="M84" i="186" s="1"/>
  <c r="M86" i="186" s="1"/>
  <c r="M87" i="186" s="1"/>
  <c r="L81" i="186"/>
  <c r="L82" i="186" s="1"/>
  <c r="L84" i="186" s="1"/>
  <c r="L86" i="186" s="1"/>
  <c r="L87" i="186" s="1"/>
  <c r="G81" i="186"/>
  <c r="G82" i="186" s="1"/>
  <c r="G84" i="186" s="1"/>
  <c r="F81" i="186"/>
  <c r="AB80" i="186"/>
  <c r="AA80" i="186"/>
  <c r="Z80" i="186"/>
  <c r="Y80" i="186"/>
  <c r="X80" i="186"/>
  <c r="W80" i="186"/>
  <c r="V80" i="186"/>
  <c r="U80" i="186"/>
  <c r="T80" i="186"/>
  <c r="S80" i="186"/>
  <c r="R80" i="186"/>
  <c r="Q80" i="186"/>
  <c r="P80" i="186"/>
  <c r="O80" i="186"/>
  <c r="N80" i="186"/>
  <c r="M80" i="186"/>
  <c r="L80" i="186"/>
  <c r="K80" i="186"/>
  <c r="J80" i="186"/>
  <c r="I80" i="186"/>
  <c r="H80" i="186"/>
  <c r="G80" i="186"/>
  <c r="F80" i="186"/>
  <c r="E80" i="186"/>
  <c r="AB79" i="186"/>
  <c r="AB81" i="186" s="1"/>
  <c r="AB82" i="186" s="1"/>
  <c r="AB84" i="186" s="1"/>
  <c r="AB86" i="186" s="1"/>
  <c r="AB87" i="186" s="1"/>
  <c r="AA79" i="186"/>
  <c r="AA81" i="186" s="1"/>
  <c r="AA82" i="186" s="1"/>
  <c r="AA84" i="186" s="1"/>
  <c r="AA86" i="186" s="1"/>
  <c r="AA87" i="186" s="1"/>
  <c r="Z79" i="186"/>
  <c r="Z81" i="186" s="1"/>
  <c r="Z82" i="186" s="1"/>
  <c r="Z84" i="186" s="1"/>
  <c r="Z86" i="186" s="1"/>
  <c r="Z87" i="186" s="1"/>
  <c r="Y79" i="186"/>
  <c r="X79" i="186"/>
  <c r="W79" i="186"/>
  <c r="W81" i="186" s="1"/>
  <c r="V79" i="186"/>
  <c r="V81" i="186" s="1"/>
  <c r="V82" i="186" s="1"/>
  <c r="V84" i="186" s="1"/>
  <c r="V86" i="186" s="1"/>
  <c r="V87" i="186" s="1"/>
  <c r="U79" i="186"/>
  <c r="U81" i="186" s="1"/>
  <c r="U82" i="186" s="1"/>
  <c r="U84" i="186" s="1"/>
  <c r="U86" i="186" s="1"/>
  <c r="U87" i="186" s="1"/>
  <c r="T79" i="186"/>
  <c r="T81" i="186" s="1"/>
  <c r="T82" i="186" s="1"/>
  <c r="T84" i="186" s="1"/>
  <c r="T86" i="186" s="1"/>
  <c r="T87" i="186" s="1"/>
  <c r="S79" i="186"/>
  <c r="R79" i="186"/>
  <c r="Q79" i="186"/>
  <c r="Q81" i="186" s="1"/>
  <c r="Q82" i="186" s="1"/>
  <c r="Q84" i="186" s="1"/>
  <c r="Q86" i="186" s="1"/>
  <c r="Q87" i="186" s="1"/>
  <c r="P79" i="186"/>
  <c r="P81" i="186" s="1"/>
  <c r="P82" i="186" s="1"/>
  <c r="O79" i="186"/>
  <c r="O81" i="186" s="1"/>
  <c r="O82" i="186" s="1"/>
  <c r="N79" i="186"/>
  <c r="N81" i="186" s="1"/>
  <c r="N82" i="186" s="1"/>
  <c r="N84" i="186" s="1"/>
  <c r="N86" i="186" s="1"/>
  <c r="N87" i="186" s="1"/>
  <c r="M79" i="186"/>
  <c r="L79" i="186"/>
  <c r="K79" i="186"/>
  <c r="K81" i="186" s="1"/>
  <c r="J79" i="186"/>
  <c r="J81" i="186" s="1"/>
  <c r="J82" i="186" s="1"/>
  <c r="J84" i="186" s="1"/>
  <c r="J86" i="186" s="1"/>
  <c r="J87" i="186" s="1"/>
  <c r="I79" i="186"/>
  <c r="I81" i="186" s="1"/>
  <c r="I82" i="186" s="1"/>
  <c r="I84" i="186" s="1"/>
  <c r="I86" i="186" s="1"/>
  <c r="I87" i="186" s="1"/>
  <c r="H79" i="186"/>
  <c r="H81" i="186" s="1"/>
  <c r="H82" i="186" s="1"/>
  <c r="H84" i="186" s="1"/>
  <c r="H86" i="186" s="1"/>
  <c r="H87" i="186" s="1"/>
  <c r="G79" i="186"/>
  <c r="F79" i="186"/>
  <c r="E79" i="186"/>
  <c r="E81" i="186" s="1"/>
  <c r="AC78" i="186"/>
  <c r="AC77" i="186"/>
  <c r="AC76" i="186"/>
  <c r="AC75" i="186"/>
  <c r="AC74" i="186"/>
  <c r="AC73" i="186"/>
  <c r="AB72" i="186"/>
  <c r="AA72" i="186"/>
  <c r="Z72" i="186"/>
  <c r="Y72" i="186"/>
  <c r="X72" i="186"/>
  <c r="W72" i="186"/>
  <c r="V72" i="186"/>
  <c r="U72" i="186"/>
  <c r="T72" i="186"/>
  <c r="S72" i="186"/>
  <c r="R72" i="186"/>
  <c r="Q72" i="186"/>
  <c r="P72" i="186"/>
  <c r="O72" i="186"/>
  <c r="N72" i="186"/>
  <c r="M72" i="186"/>
  <c r="L72" i="186"/>
  <c r="K72" i="186"/>
  <c r="J72" i="186"/>
  <c r="I72" i="186"/>
  <c r="H72" i="186"/>
  <c r="G72" i="186"/>
  <c r="F72" i="186"/>
  <c r="E72" i="186"/>
  <c r="AC71" i="186"/>
  <c r="AC70" i="186"/>
  <c r="AB69" i="186"/>
  <c r="AA69" i="186"/>
  <c r="Z69" i="186"/>
  <c r="Y69" i="186"/>
  <c r="X69" i="186"/>
  <c r="W69" i="186"/>
  <c r="V69" i="186"/>
  <c r="U69" i="186"/>
  <c r="T69" i="186"/>
  <c r="S69" i="186"/>
  <c r="R69" i="186"/>
  <c r="Q69" i="186"/>
  <c r="P69" i="186"/>
  <c r="O69" i="186"/>
  <c r="N69" i="186"/>
  <c r="M69" i="186"/>
  <c r="L69" i="186"/>
  <c r="K69" i="186"/>
  <c r="J69" i="186"/>
  <c r="I69" i="186"/>
  <c r="H69" i="186"/>
  <c r="G69" i="186"/>
  <c r="F69" i="186"/>
  <c r="E69" i="186"/>
  <c r="AC69" i="186" s="1"/>
  <c r="AC68" i="186"/>
  <c r="AC67" i="186"/>
  <c r="AC66" i="186"/>
  <c r="AC65" i="186"/>
  <c r="AB60" i="186"/>
  <c r="AA60" i="186"/>
  <c r="Z60" i="186"/>
  <c r="Y60" i="186"/>
  <c r="X60" i="186"/>
  <c r="W60" i="186"/>
  <c r="V60" i="186"/>
  <c r="U60" i="186"/>
  <c r="T60" i="186"/>
  <c r="S60" i="186"/>
  <c r="R60" i="186"/>
  <c r="Q60" i="186"/>
  <c r="P60" i="186"/>
  <c r="O60" i="186"/>
  <c r="N60" i="186"/>
  <c r="M60" i="186"/>
  <c r="L60" i="186"/>
  <c r="K60" i="186"/>
  <c r="J60" i="186"/>
  <c r="I60" i="186"/>
  <c r="H60" i="186"/>
  <c r="G60" i="186"/>
  <c r="F60" i="186"/>
  <c r="E60" i="186"/>
  <c r="AC60" i="186" s="1"/>
  <c r="AB59" i="186"/>
  <c r="AA59" i="186"/>
  <c r="Z59" i="186"/>
  <c r="Y59" i="186"/>
  <c r="X59" i="186"/>
  <c r="W59" i="186"/>
  <c r="V59" i="186"/>
  <c r="U59" i="186"/>
  <c r="T59" i="186"/>
  <c r="S59" i="186"/>
  <c r="R59" i="186"/>
  <c r="Q59" i="186"/>
  <c r="P59" i="186"/>
  <c r="O59" i="186"/>
  <c r="N59" i="186"/>
  <c r="M59" i="186"/>
  <c r="L59" i="186"/>
  <c r="K59" i="186"/>
  <c r="J59" i="186"/>
  <c r="I59" i="186"/>
  <c r="H59" i="186"/>
  <c r="G59" i="186"/>
  <c r="F59" i="186"/>
  <c r="E59" i="186"/>
  <c r="AC59" i="186" s="1"/>
  <c r="AC54" i="186"/>
  <c r="Z53" i="186"/>
  <c r="Z55" i="186" s="1"/>
  <c r="Z57" i="186" s="1"/>
  <c r="Z58" i="186" s="1"/>
  <c r="T53" i="186"/>
  <c r="T55" i="186" s="1"/>
  <c r="T57" i="186" s="1"/>
  <c r="T58" i="186" s="1"/>
  <c r="N53" i="186"/>
  <c r="N55" i="186" s="1"/>
  <c r="N57" i="186" s="1"/>
  <c r="N58" i="186" s="1"/>
  <c r="H53" i="186"/>
  <c r="H55" i="186" s="1"/>
  <c r="H57" i="186" s="1"/>
  <c r="H58" i="186" s="1"/>
  <c r="Z52" i="186"/>
  <c r="Y52" i="186"/>
  <c r="Y53" i="186" s="1"/>
  <c r="Y55" i="186" s="1"/>
  <c r="Y57" i="186" s="1"/>
  <c r="Y58" i="186" s="1"/>
  <c r="T52" i="186"/>
  <c r="S52" i="186"/>
  <c r="S53" i="186" s="1"/>
  <c r="S55" i="186" s="1"/>
  <c r="S57" i="186" s="1"/>
  <c r="S58" i="186" s="1"/>
  <c r="N52" i="186"/>
  <c r="M52" i="186"/>
  <c r="M53" i="186" s="1"/>
  <c r="M55" i="186" s="1"/>
  <c r="M57" i="186" s="1"/>
  <c r="M58" i="186" s="1"/>
  <c r="H52" i="186"/>
  <c r="G52" i="186"/>
  <c r="G53" i="186" s="1"/>
  <c r="G55" i="186" s="1"/>
  <c r="G57" i="186" s="1"/>
  <c r="G58" i="186" s="1"/>
  <c r="AB51" i="186"/>
  <c r="AA51" i="186"/>
  <c r="Z51" i="186"/>
  <c r="Y51" i="186"/>
  <c r="X51" i="186"/>
  <c r="W51" i="186"/>
  <c r="V51" i="186"/>
  <c r="U51" i="186"/>
  <c r="T51" i="186"/>
  <c r="S51" i="186"/>
  <c r="R51" i="186"/>
  <c r="Q51" i="186"/>
  <c r="P51" i="186"/>
  <c r="O51" i="186"/>
  <c r="N51" i="186"/>
  <c r="M51" i="186"/>
  <c r="L51" i="186"/>
  <c r="K51" i="186"/>
  <c r="J51" i="186"/>
  <c r="I51" i="186"/>
  <c r="H51" i="186"/>
  <c r="G51" i="186"/>
  <c r="F51" i="186"/>
  <c r="E51" i="186"/>
  <c r="AC51" i="186" s="1"/>
  <c r="AB50" i="186"/>
  <c r="AB52" i="186" s="1"/>
  <c r="AB53" i="186" s="1"/>
  <c r="AB55" i="186" s="1"/>
  <c r="AB57" i="186" s="1"/>
  <c r="AB58" i="186" s="1"/>
  <c r="AA50" i="186"/>
  <c r="AA52" i="186" s="1"/>
  <c r="AA53" i="186" s="1"/>
  <c r="AA55" i="186" s="1"/>
  <c r="AA57" i="186" s="1"/>
  <c r="AA58" i="186" s="1"/>
  <c r="Z50" i="186"/>
  <c r="Y50" i="186"/>
  <c r="X50" i="186"/>
  <c r="X52" i="186" s="1"/>
  <c r="X53" i="186" s="1"/>
  <c r="X55" i="186" s="1"/>
  <c r="X57" i="186" s="1"/>
  <c r="X58" i="186" s="1"/>
  <c r="W50" i="186"/>
  <c r="W52" i="186" s="1"/>
  <c r="W53" i="186" s="1"/>
  <c r="W55" i="186" s="1"/>
  <c r="W57" i="186" s="1"/>
  <c r="W58" i="186" s="1"/>
  <c r="V50" i="186"/>
  <c r="V52" i="186" s="1"/>
  <c r="V53" i="186" s="1"/>
  <c r="V55" i="186" s="1"/>
  <c r="V57" i="186" s="1"/>
  <c r="V58" i="186" s="1"/>
  <c r="U50" i="186"/>
  <c r="U52" i="186" s="1"/>
  <c r="U53" i="186" s="1"/>
  <c r="U55" i="186" s="1"/>
  <c r="U57" i="186" s="1"/>
  <c r="U58" i="186" s="1"/>
  <c r="T50" i="186"/>
  <c r="S50" i="186"/>
  <c r="R50" i="186"/>
  <c r="R52" i="186" s="1"/>
  <c r="R53" i="186" s="1"/>
  <c r="R55" i="186" s="1"/>
  <c r="R57" i="186" s="1"/>
  <c r="R58" i="186" s="1"/>
  <c r="Q50" i="186"/>
  <c r="Q52" i="186" s="1"/>
  <c r="Q53" i="186" s="1"/>
  <c r="Q55" i="186" s="1"/>
  <c r="Q57" i="186" s="1"/>
  <c r="Q58" i="186" s="1"/>
  <c r="P50" i="186"/>
  <c r="P52" i="186" s="1"/>
  <c r="P53" i="186" s="1"/>
  <c r="P55" i="186" s="1"/>
  <c r="P57" i="186" s="1"/>
  <c r="P58" i="186" s="1"/>
  <c r="O50" i="186"/>
  <c r="O52" i="186" s="1"/>
  <c r="O53" i="186" s="1"/>
  <c r="O55" i="186" s="1"/>
  <c r="O57" i="186" s="1"/>
  <c r="O58" i="186" s="1"/>
  <c r="N50" i="186"/>
  <c r="M50" i="186"/>
  <c r="L50" i="186"/>
  <c r="L52" i="186" s="1"/>
  <c r="L53" i="186" s="1"/>
  <c r="L55" i="186" s="1"/>
  <c r="L57" i="186" s="1"/>
  <c r="L58" i="186" s="1"/>
  <c r="K50" i="186"/>
  <c r="K52" i="186" s="1"/>
  <c r="K53" i="186" s="1"/>
  <c r="K55" i="186" s="1"/>
  <c r="K57" i="186" s="1"/>
  <c r="K58" i="186" s="1"/>
  <c r="J50" i="186"/>
  <c r="J52" i="186" s="1"/>
  <c r="J53" i="186" s="1"/>
  <c r="J55" i="186" s="1"/>
  <c r="J57" i="186" s="1"/>
  <c r="J58" i="186" s="1"/>
  <c r="I50" i="186"/>
  <c r="I52" i="186" s="1"/>
  <c r="I53" i="186" s="1"/>
  <c r="I55" i="186" s="1"/>
  <c r="I57" i="186" s="1"/>
  <c r="I58" i="186" s="1"/>
  <c r="H50" i="186"/>
  <c r="G50" i="186"/>
  <c r="F50" i="186"/>
  <c r="F52" i="186" s="1"/>
  <c r="F53" i="186" s="1"/>
  <c r="F55" i="186" s="1"/>
  <c r="F57" i="186" s="1"/>
  <c r="F58" i="186" s="1"/>
  <c r="E50" i="186"/>
  <c r="E52" i="186" s="1"/>
  <c r="AC49" i="186"/>
  <c r="AC48" i="186"/>
  <c r="AC47" i="186"/>
  <c r="AC46" i="186"/>
  <c r="AC45" i="186"/>
  <c r="AC44" i="186"/>
  <c r="AB43" i="186"/>
  <c r="AA43" i="186"/>
  <c r="Z43" i="186"/>
  <c r="Y43" i="186"/>
  <c r="X43" i="186"/>
  <c r="W43" i="186"/>
  <c r="V43" i="186"/>
  <c r="U43" i="186"/>
  <c r="T43" i="186"/>
  <c r="S43" i="186"/>
  <c r="R43" i="186"/>
  <c r="Q43" i="186"/>
  <c r="P43" i="186"/>
  <c r="O43" i="186"/>
  <c r="N43" i="186"/>
  <c r="M43" i="186"/>
  <c r="L43" i="186"/>
  <c r="K43" i="186"/>
  <c r="J43" i="186"/>
  <c r="I43" i="186"/>
  <c r="H43" i="186"/>
  <c r="G43" i="186"/>
  <c r="F43" i="186"/>
  <c r="E43" i="186"/>
  <c r="AC43" i="186" s="1"/>
  <c r="AC42" i="186"/>
  <c r="AC41" i="186"/>
  <c r="AB40" i="186"/>
  <c r="AA40" i="186"/>
  <c r="Z40" i="186"/>
  <c r="Y40" i="186"/>
  <c r="X40" i="186"/>
  <c r="W40" i="186"/>
  <c r="V40" i="186"/>
  <c r="U40" i="186"/>
  <c r="T40" i="186"/>
  <c r="S40" i="186"/>
  <c r="R40" i="186"/>
  <c r="Q40" i="186"/>
  <c r="P40" i="186"/>
  <c r="O40" i="186"/>
  <c r="N40" i="186"/>
  <c r="M40" i="186"/>
  <c r="L40" i="186"/>
  <c r="K40" i="186"/>
  <c r="J40" i="186"/>
  <c r="I40" i="186"/>
  <c r="H40" i="186"/>
  <c r="G40" i="186"/>
  <c r="F40" i="186"/>
  <c r="E40" i="186"/>
  <c r="AC40" i="186" s="1"/>
  <c r="AC39" i="186"/>
  <c r="AC38" i="186"/>
  <c r="AC37" i="186"/>
  <c r="AC36" i="186"/>
  <c r="AB31" i="186"/>
  <c r="AA31" i="186"/>
  <c r="Z31" i="186"/>
  <c r="Y31" i="186"/>
  <c r="X31" i="186"/>
  <c r="W31" i="186"/>
  <c r="V31" i="186"/>
  <c r="U31" i="186"/>
  <c r="T31" i="186"/>
  <c r="S31" i="186"/>
  <c r="R31" i="186"/>
  <c r="Q31" i="186"/>
  <c r="P31" i="186"/>
  <c r="O31" i="186"/>
  <c r="N31" i="186"/>
  <c r="M31" i="186"/>
  <c r="L31" i="186"/>
  <c r="K31" i="186"/>
  <c r="J31" i="186"/>
  <c r="I31" i="186"/>
  <c r="H31" i="186"/>
  <c r="G31" i="186"/>
  <c r="F31" i="186"/>
  <c r="E31" i="186"/>
  <c r="AB30" i="186"/>
  <c r="AA30" i="186"/>
  <c r="Z30" i="186"/>
  <c r="Y30" i="186"/>
  <c r="X30" i="186"/>
  <c r="W30" i="186"/>
  <c r="V30" i="186"/>
  <c r="U30" i="186"/>
  <c r="T30" i="186"/>
  <c r="S30" i="186"/>
  <c r="R30" i="186"/>
  <c r="Q30" i="186"/>
  <c r="P30" i="186"/>
  <c r="O30" i="186"/>
  <c r="N30" i="186"/>
  <c r="M30" i="186"/>
  <c r="L30" i="186"/>
  <c r="K30" i="186"/>
  <c r="J30" i="186"/>
  <c r="I30" i="186"/>
  <c r="H30" i="186"/>
  <c r="G30" i="186"/>
  <c r="F30" i="186"/>
  <c r="E30" i="186"/>
  <c r="AC25" i="186"/>
  <c r="AB24" i="186"/>
  <c r="AB26" i="186" s="1"/>
  <c r="AB28" i="186" s="1"/>
  <c r="AB29" i="186" s="1"/>
  <c r="V24" i="186"/>
  <c r="V26" i="186" s="1"/>
  <c r="V28" i="186" s="1"/>
  <c r="V29" i="186" s="1"/>
  <c r="P24" i="186"/>
  <c r="P26" i="186" s="1"/>
  <c r="P28" i="186" s="1"/>
  <c r="P29" i="186" s="1"/>
  <c r="J24" i="186"/>
  <c r="J26" i="186" s="1"/>
  <c r="J28" i="186" s="1"/>
  <c r="J29" i="186" s="1"/>
  <c r="AB23" i="186"/>
  <c r="AA23" i="186"/>
  <c r="AA24" i="186" s="1"/>
  <c r="AA26" i="186" s="1"/>
  <c r="AA28" i="186" s="1"/>
  <c r="AA29" i="186" s="1"/>
  <c r="V23" i="186"/>
  <c r="U23" i="186"/>
  <c r="U24" i="186" s="1"/>
  <c r="U26" i="186" s="1"/>
  <c r="U28" i="186" s="1"/>
  <c r="U29" i="186" s="1"/>
  <c r="P23" i="186"/>
  <c r="O23" i="186"/>
  <c r="O24" i="186" s="1"/>
  <c r="O26" i="186" s="1"/>
  <c r="O28" i="186" s="1"/>
  <c r="O29" i="186" s="1"/>
  <c r="J23" i="186"/>
  <c r="I23" i="186"/>
  <c r="I24" i="186" s="1"/>
  <c r="I26" i="186" s="1"/>
  <c r="I28" i="186" s="1"/>
  <c r="I29" i="186" s="1"/>
  <c r="AB22" i="186"/>
  <c r="AA22" i="186"/>
  <c r="Z22" i="186"/>
  <c r="Y22" i="186"/>
  <c r="X22" i="186"/>
  <c r="W22" i="186"/>
  <c r="V22" i="186"/>
  <c r="U22" i="186"/>
  <c r="T22" i="186"/>
  <c r="S22" i="186"/>
  <c r="R22" i="186"/>
  <c r="Q22" i="186"/>
  <c r="P22" i="186"/>
  <c r="O22" i="186"/>
  <c r="N22" i="186"/>
  <c r="M22" i="186"/>
  <c r="L22" i="186"/>
  <c r="K22" i="186"/>
  <c r="J22" i="186"/>
  <c r="I22" i="186"/>
  <c r="H22" i="186"/>
  <c r="G22" i="186"/>
  <c r="F22" i="186"/>
  <c r="E22" i="186"/>
  <c r="AB21" i="186"/>
  <c r="AA21" i="186"/>
  <c r="Z21" i="186"/>
  <c r="Z23" i="186" s="1"/>
  <c r="Z24" i="186" s="1"/>
  <c r="Z26" i="186" s="1"/>
  <c r="Z28" i="186" s="1"/>
  <c r="Z29" i="186" s="1"/>
  <c r="Y21" i="186"/>
  <c r="Y23" i="186" s="1"/>
  <c r="Y24" i="186" s="1"/>
  <c r="Y26" i="186" s="1"/>
  <c r="Y28" i="186" s="1"/>
  <c r="Y29" i="186" s="1"/>
  <c r="X21" i="186"/>
  <c r="X23" i="186" s="1"/>
  <c r="X24" i="186" s="1"/>
  <c r="X26" i="186" s="1"/>
  <c r="X28" i="186" s="1"/>
  <c r="X29" i="186" s="1"/>
  <c r="W21" i="186"/>
  <c r="W23" i="186" s="1"/>
  <c r="W24" i="186" s="1"/>
  <c r="W26" i="186" s="1"/>
  <c r="W28" i="186" s="1"/>
  <c r="W29" i="186" s="1"/>
  <c r="V21" i="186"/>
  <c r="U21" i="186"/>
  <c r="T21" i="186"/>
  <c r="T23" i="186" s="1"/>
  <c r="T24" i="186" s="1"/>
  <c r="T26" i="186" s="1"/>
  <c r="T28" i="186" s="1"/>
  <c r="T29" i="186" s="1"/>
  <c r="S21" i="186"/>
  <c r="S23" i="186" s="1"/>
  <c r="S24" i="186" s="1"/>
  <c r="S26" i="186" s="1"/>
  <c r="S28" i="186" s="1"/>
  <c r="S29" i="186" s="1"/>
  <c r="R21" i="186"/>
  <c r="R23" i="186" s="1"/>
  <c r="R24" i="186" s="1"/>
  <c r="R26" i="186" s="1"/>
  <c r="R28" i="186" s="1"/>
  <c r="R29" i="186" s="1"/>
  <c r="Q21" i="186"/>
  <c r="Q23" i="186" s="1"/>
  <c r="Q24" i="186" s="1"/>
  <c r="Q26" i="186" s="1"/>
  <c r="Q28" i="186" s="1"/>
  <c r="Q29" i="186" s="1"/>
  <c r="P21" i="186"/>
  <c r="O21" i="186"/>
  <c r="N21" i="186"/>
  <c r="N23" i="186" s="1"/>
  <c r="N24" i="186" s="1"/>
  <c r="N26" i="186" s="1"/>
  <c r="N28" i="186" s="1"/>
  <c r="N29" i="186" s="1"/>
  <c r="M21" i="186"/>
  <c r="M23" i="186" s="1"/>
  <c r="M24" i="186" s="1"/>
  <c r="M26" i="186" s="1"/>
  <c r="M28" i="186" s="1"/>
  <c r="M29" i="186" s="1"/>
  <c r="L21" i="186"/>
  <c r="L23" i="186" s="1"/>
  <c r="L24" i="186" s="1"/>
  <c r="L26" i="186" s="1"/>
  <c r="L28" i="186" s="1"/>
  <c r="L29" i="186" s="1"/>
  <c r="K21" i="186"/>
  <c r="K23" i="186" s="1"/>
  <c r="K24" i="186" s="1"/>
  <c r="K26" i="186" s="1"/>
  <c r="K28" i="186" s="1"/>
  <c r="K29" i="186" s="1"/>
  <c r="J21" i="186"/>
  <c r="I21" i="186"/>
  <c r="H21" i="186"/>
  <c r="H23" i="186" s="1"/>
  <c r="H24" i="186" s="1"/>
  <c r="H26" i="186" s="1"/>
  <c r="H28" i="186" s="1"/>
  <c r="H29" i="186" s="1"/>
  <c r="G21" i="186"/>
  <c r="G23" i="186" s="1"/>
  <c r="G24" i="186" s="1"/>
  <c r="G26" i="186" s="1"/>
  <c r="G28" i="186" s="1"/>
  <c r="G29" i="186" s="1"/>
  <c r="F21" i="186"/>
  <c r="F23" i="186" s="1"/>
  <c r="F24" i="186" s="1"/>
  <c r="F26" i="186" s="1"/>
  <c r="F28" i="186" s="1"/>
  <c r="F29" i="186" s="1"/>
  <c r="E21" i="186"/>
  <c r="E23" i="186" s="1"/>
  <c r="AC20" i="186"/>
  <c r="AC19" i="186"/>
  <c r="AC18" i="186"/>
  <c r="AC17" i="186"/>
  <c r="AC16" i="186"/>
  <c r="AC15" i="186"/>
  <c r="AB14" i="186"/>
  <c r="AA14" i="186"/>
  <c r="Z14" i="186"/>
  <c r="Y14" i="186"/>
  <c r="X14" i="186"/>
  <c r="W14" i="186"/>
  <c r="V14" i="186"/>
  <c r="U14" i="186"/>
  <c r="T14" i="186"/>
  <c r="S14" i="186"/>
  <c r="R14" i="186"/>
  <c r="Q14" i="186"/>
  <c r="P14" i="186"/>
  <c r="O14" i="186"/>
  <c r="N14" i="186"/>
  <c r="M14" i="186"/>
  <c r="L14" i="186"/>
  <c r="K14" i="186"/>
  <c r="J14" i="186"/>
  <c r="I14" i="186"/>
  <c r="H14" i="186"/>
  <c r="G14" i="186"/>
  <c r="F14" i="186"/>
  <c r="E14" i="186"/>
  <c r="AC13" i="186"/>
  <c r="AC12" i="186"/>
  <c r="AB11" i="186"/>
  <c r="AA11" i="186"/>
  <c r="Z11" i="186"/>
  <c r="Y11" i="186"/>
  <c r="X11" i="186"/>
  <c r="W11" i="186"/>
  <c r="V11" i="186"/>
  <c r="U11" i="186"/>
  <c r="T11" i="186"/>
  <c r="S11" i="186"/>
  <c r="R11" i="186"/>
  <c r="Q11" i="186"/>
  <c r="P11" i="186"/>
  <c r="O11" i="186"/>
  <c r="N11" i="186"/>
  <c r="M11" i="186"/>
  <c r="L11" i="186"/>
  <c r="K11" i="186"/>
  <c r="J11" i="186"/>
  <c r="I11" i="186"/>
  <c r="H11" i="186"/>
  <c r="G11" i="186"/>
  <c r="F11" i="186"/>
  <c r="E11" i="186"/>
  <c r="AC10" i="186"/>
  <c r="AC9" i="186"/>
  <c r="AC8" i="186"/>
  <c r="AC7" i="186"/>
  <c r="AC176" i="185"/>
  <c r="AC175" i="185"/>
  <c r="AC170" i="185"/>
  <c r="AC165" i="185"/>
  <c r="AC164" i="185"/>
  <c r="AC163" i="185"/>
  <c r="AC162" i="185"/>
  <c r="AC161" i="185"/>
  <c r="AC160" i="185"/>
  <c r="AC159" i="185"/>
  <c r="AC158" i="185"/>
  <c r="AC157" i="185"/>
  <c r="AC156" i="185"/>
  <c r="AC155" i="185"/>
  <c r="AC154" i="185"/>
  <c r="AC153" i="185"/>
  <c r="AC152" i="185"/>
  <c r="AB147" i="185"/>
  <c r="AA147" i="185"/>
  <c r="Z147" i="185"/>
  <c r="Y147" i="185"/>
  <c r="X147" i="185"/>
  <c r="W147" i="185"/>
  <c r="V147" i="185"/>
  <c r="U147" i="185"/>
  <c r="T147" i="185"/>
  <c r="S147" i="185"/>
  <c r="R147" i="185"/>
  <c r="Q147" i="185"/>
  <c r="P147" i="185"/>
  <c r="O147" i="185"/>
  <c r="N147" i="185"/>
  <c r="M147" i="185"/>
  <c r="L147" i="185"/>
  <c r="K147" i="185"/>
  <c r="J147" i="185"/>
  <c r="I147" i="185"/>
  <c r="H147" i="185"/>
  <c r="G147" i="185"/>
  <c r="F147" i="185"/>
  <c r="E147" i="185"/>
  <c r="AC147" i="185" s="1"/>
  <c r="AB146" i="185"/>
  <c r="AA146" i="185"/>
  <c r="Z146" i="185"/>
  <c r="Y146" i="185"/>
  <c r="X146" i="185"/>
  <c r="W146" i="185"/>
  <c r="V146" i="185"/>
  <c r="U146" i="185"/>
  <c r="T146" i="185"/>
  <c r="S146" i="185"/>
  <c r="R146" i="185"/>
  <c r="Q146" i="185"/>
  <c r="P146" i="185"/>
  <c r="O146" i="185"/>
  <c r="N146" i="185"/>
  <c r="M146" i="185"/>
  <c r="L146" i="185"/>
  <c r="K146" i="185"/>
  <c r="J146" i="185"/>
  <c r="I146" i="185"/>
  <c r="H146" i="185"/>
  <c r="G146" i="185"/>
  <c r="F146" i="185"/>
  <c r="E146" i="185"/>
  <c r="AC146" i="185" s="1"/>
  <c r="AA144" i="185"/>
  <c r="AA145" i="185" s="1"/>
  <c r="O144" i="185"/>
  <c r="O145" i="185" s="1"/>
  <c r="W142" i="185"/>
  <c r="W144" i="185" s="1"/>
  <c r="W145" i="185" s="1"/>
  <c r="R142" i="185"/>
  <c r="R144" i="185" s="1"/>
  <c r="R145" i="185" s="1"/>
  <c r="F142" i="185"/>
  <c r="F144" i="185" s="1"/>
  <c r="F145" i="185" s="1"/>
  <c r="AC141" i="185"/>
  <c r="S140" i="185"/>
  <c r="S142" i="185" s="1"/>
  <c r="S144" i="185" s="1"/>
  <c r="S145" i="185" s="1"/>
  <c r="N140" i="185"/>
  <c r="N142" i="185" s="1"/>
  <c r="N144" i="185" s="1"/>
  <c r="N145" i="185" s="1"/>
  <c r="M140" i="185"/>
  <c r="M142" i="185" s="1"/>
  <c r="M144" i="185" s="1"/>
  <c r="M145" i="185" s="1"/>
  <c r="AA139" i="185"/>
  <c r="AA140" i="185" s="1"/>
  <c r="AA142" i="185" s="1"/>
  <c r="Z139" i="185"/>
  <c r="Z140" i="185" s="1"/>
  <c r="Z142" i="185" s="1"/>
  <c r="Z144" i="185" s="1"/>
  <c r="Z145" i="185" s="1"/>
  <c r="X139" i="185"/>
  <c r="X140" i="185" s="1"/>
  <c r="X142" i="185" s="1"/>
  <c r="X144" i="185" s="1"/>
  <c r="X145" i="185" s="1"/>
  <c r="U139" i="185"/>
  <c r="U140" i="185" s="1"/>
  <c r="U142" i="185" s="1"/>
  <c r="U144" i="185" s="1"/>
  <c r="U145" i="185" s="1"/>
  <c r="T139" i="185"/>
  <c r="T140" i="185" s="1"/>
  <c r="T142" i="185" s="1"/>
  <c r="T144" i="185" s="1"/>
  <c r="T145" i="185" s="1"/>
  <c r="R139" i="185"/>
  <c r="R140" i="185" s="1"/>
  <c r="O139" i="185"/>
  <c r="O140" i="185" s="1"/>
  <c r="O142" i="185" s="1"/>
  <c r="N139" i="185"/>
  <c r="L139" i="185"/>
  <c r="L140" i="185" s="1"/>
  <c r="L142" i="185" s="1"/>
  <c r="L144" i="185" s="1"/>
  <c r="L145" i="185" s="1"/>
  <c r="I139" i="185"/>
  <c r="I140" i="185" s="1"/>
  <c r="I142" i="185" s="1"/>
  <c r="I144" i="185" s="1"/>
  <c r="I145" i="185" s="1"/>
  <c r="H139" i="185"/>
  <c r="H140" i="185" s="1"/>
  <c r="H142" i="185" s="1"/>
  <c r="H144" i="185" s="1"/>
  <c r="H145" i="185" s="1"/>
  <c r="F139" i="185"/>
  <c r="F140" i="185" s="1"/>
  <c r="AB138" i="185"/>
  <c r="AA138" i="185"/>
  <c r="Z138" i="185"/>
  <c r="Y138" i="185"/>
  <c r="X138" i="185"/>
  <c r="W138" i="185"/>
  <c r="V138" i="185"/>
  <c r="U138" i="185"/>
  <c r="T138" i="185"/>
  <c r="S138" i="185"/>
  <c r="R138" i="185"/>
  <c r="Q138" i="185"/>
  <c r="P138" i="185"/>
  <c r="O138" i="185"/>
  <c r="N138" i="185"/>
  <c r="M138" i="185"/>
  <c r="L138" i="185"/>
  <c r="K138" i="185"/>
  <c r="J138" i="185"/>
  <c r="I138" i="185"/>
  <c r="H138" i="185"/>
  <c r="G138" i="185"/>
  <c r="F138" i="185"/>
  <c r="E138" i="185"/>
  <c r="AB137" i="185"/>
  <c r="AB139" i="185" s="1"/>
  <c r="AB140" i="185" s="1"/>
  <c r="AB142" i="185" s="1"/>
  <c r="AB144" i="185" s="1"/>
  <c r="AB145" i="185" s="1"/>
  <c r="AA137" i="185"/>
  <c r="Z137" i="185"/>
  <c r="Y137" i="185"/>
  <c r="Y139" i="185" s="1"/>
  <c r="Y140" i="185" s="1"/>
  <c r="Y142" i="185" s="1"/>
  <c r="Y144" i="185" s="1"/>
  <c r="Y145" i="185" s="1"/>
  <c r="X137" i="185"/>
  <c r="W137" i="185"/>
  <c r="W139" i="185" s="1"/>
  <c r="W140" i="185" s="1"/>
  <c r="V137" i="185"/>
  <c r="V139" i="185" s="1"/>
  <c r="V140" i="185" s="1"/>
  <c r="V142" i="185" s="1"/>
  <c r="V144" i="185" s="1"/>
  <c r="V145" i="185" s="1"/>
  <c r="U137" i="185"/>
  <c r="T137" i="185"/>
  <c r="S137" i="185"/>
  <c r="S139" i="185" s="1"/>
  <c r="R137" i="185"/>
  <c r="Q137" i="185"/>
  <c r="Q139" i="185" s="1"/>
  <c r="Q140" i="185" s="1"/>
  <c r="Q142" i="185" s="1"/>
  <c r="Q144" i="185" s="1"/>
  <c r="Q145" i="185" s="1"/>
  <c r="P137" i="185"/>
  <c r="P139" i="185" s="1"/>
  <c r="P140" i="185" s="1"/>
  <c r="P142" i="185" s="1"/>
  <c r="P144" i="185" s="1"/>
  <c r="P145" i="185" s="1"/>
  <c r="O137" i="185"/>
  <c r="N137" i="185"/>
  <c r="M137" i="185"/>
  <c r="M139" i="185" s="1"/>
  <c r="L137" i="185"/>
  <c r="K137" i="185"/>
  <c r="K139" i="185" s="1"/>
  <c r="K140" i="185" s="1"/>
  <c r="K142" i="185" s="1"/>
  <c r="K144" i="185" s="1"/>
  <c r="K145" i="185" s="1"/>
  <c r="J137" i="185"/>
  <c r="J139" i="185" s="1"/>
  <c r="J140" i="185" s="1"/>
  <c r="J142" i="185" s="1"/>
  <c r="J144" i="185" s="1"/>
  <c r="J145" i="185" s="1"/>
  <c r="I137" i="185"/>
  <c r="H137" i="185"/>
  <c r="G137" i="185"/>
  <c r="G139" i="185" s="1"/>
  <c r="G140" i="185" s="1"/>
  <c r="G142" i="185" s="1"/>
  <c r="G144" i="185" s="1"/>
  <c r="G145" i="185" s="1"/>
  <c r="F137" i="185"/>
  <c r="E137" i="185"/>
  <c r="E139" i="185" s="1"/>
  <c r="AC136" i="185"/>
  <c r="AC135" i="185"/>
  <c r="AC134" i="185"/>
  <c r="AC133" i="185"/>
  <c r="AC132" i="185"/>
  <c r="AC131" i="185"/>
  <c r="AB130" i="185"/>
  <c r="AA130" i="185"/>
  <c r="Z130" i="185"/>
  <c r="Y130" i="185"/>
  <c r="X130" i="185"/>
  <c r="W130" i="185"/>
  <c r="V130" i="185"/>
  <c r="U130" i="185"/>
  <c r="T130" i="185"/>
  <c r="S130" i="185"/>
  <c r="R130" i="185"/>
  <c r="Q130" i="185"/>
  <c r="P130" i="185"/>
  <c r="O130" i="185"/>
  <c r="N130" i="185"/>
  <c r="M130" i="185"/>
  <c r="L130" i="185"/>
  <c r="K130" i="185"/>
  <c r="J130" i="185"/>
  <c r="I130" i="185"/>
  <c r="H130" i="185"/>
  <c r="G130" i="185"/>
  <c r="F130" i="185"/>
  <c r="E130" i="185"/>
  <c r="AC130" i="185" s="1"/>
  <c r="AC129" i="185"/>
  <c r="AC128" i="185"/>
  <c r="AB127" i="185"/>
  <c r="AA127" i="185"/>
  <c r="Z127" i="185"/>
  <c r="Y127" i="185"/>
  <c r="X127" i="185"/>
  <c r="W127" i="185"/>
  <c r="V127" i="185"/>
  <c r="U127" i="185"/>
  <c r="T127" i="185"/>
  <c r="S127" i="185"/>
  <c r="R127" i="185"/>
  <c r="Q127" i="185"/>
  <c r="P127" i="185"/>
  <c r="O127" i="185"/>
  <c r="N127" i="185"/>
  <c r="M127" i="185"/>
  <c r="L127" i="185"/>
  <c r="K127" i="185"/>
  <c r="J127" i="185"/>
  <c r="I127" i="185"/>
  <c r="H127" i="185"/>
  <c r="G127" i="185"/>
  <c r="F127" i="185"/>
  <c r="E127" i="185"/>
  <c r="AC127" i="185" s="1"/>
  <c r="AC126" i="185"/>
  <c r="AC125" i="185"/>
  <c r="AC124" i="185"/>
  <c r="AC123" i="185"/>
  <c r="AB118" i="185"/>
  <c r="AA118" i="185"/>
  <c r="Z118" i="185"/>
  <c r="Y118" i="185"/>
  <c r="X118" i="185"/>
  <c r="W118" i="185"/>
  <c r="V118" i="185"/>
  <c r="U118" i="185"/>
  <c r="T118" i="185"/>
  <c r="S118" i="185"/>
  <c r="R118" i="185"/>
  <c r="Q118" i="185"/>
  <c r="P118" i="185"/>
  <c r="O118" i="185"/>
  <c r="N118" i="185"/>
  <c r="M118" i="185"/>
  <c r="L118" i="185"/>
  <c r="K118" i="185"/>
  <c r="J118" i="185"/>
  <c r="I118" i="185"/>
  <c r="H118" i="185"/>
  <c r="G118" i="185"/>
  <c r="F118" i="185"/>
  <c r="E118" i="185"/>
  <c r="AC118" i="185" s="1"/>
  <c r="AB117" i="185"/>
  <c r="AA117" i="185"/>
  <c r="Z117" i="185"/>
  <c r="Y117" i="185"/>
  <c r="X117" i="185"/>
  <c r="W117" i="185"/>
  <c r="V117" i="185"/>
  <c r="U117" i="185"/>
  <c r="T117" i="185"/>
  <c r="S117" i="185"/>
  <c r="R117" i="185"/>
  <c r="Q117" i="185"/>
  <c r="P117" i="185"/>
  <c r="O117" i="185"/>
  <c r="N117" i="185"/>
  <c r="M117" i="185"/>
  <c r="L117" i="185"/>
  <c r="K117" i="185"/>
  <c r="J117" i="185"/>
  <c r="I117" i="185"/>
  <c r="H117" i="185"/>
  <c r="G117" i="185"/>
  <c r="F117" i="185"/>
  <c r="E117" i="185"/>
  <c r="AC117" i="185" s="1"/>
  <c r="Q115" i="185"/>
  <c r="Q116" i="185" s="1"/>
  <c r="Y113" i="185"/>
  <c r="Y115" i="185" s="1"/>
  <c r="Y116" i="185" s="1"/>
  <c r="M113" i="185"/>
  <c r="M115" i="185" s="1"/>
  <c r="M116" i="185" s="1"/>
  <c r="H113" i="185"/>
  <c r="H115" i="185" s="1"/>
  <c r="H116" i="185" s="1"/>
  <c r="G113" i="185"/>
  <c r="G115" i="185" s="1"/>
  <c r="G116" i="185" s="1"/>
  <c r="AC112" i="185"/>
  <c r="V111" i="185"/>
  <c r="V113" i="185" s="1"/>
  <c r="V115" i="185" s="1"/>
  <c r="V116" i="185" s="1"/>
  <c r="U111" i="185"/>
  <c r="U113" i="185" s="1"/>
  <c r="U115" i="185" s="1"/>
  <c r="U116" i="185" s="1"/>
  <c r="P111" i="185"/>
  <c r="P113" i="185" s="1"/>
  <c r="P115" i="185" s="1"/>
  <c r="P116" i="185" s="1"/>
  <c r="AB110" i="185"/>
  <c r="AB111" i="185" s="1"/>
  <c r="AB113" i="185" s="1"/>
  <c r="AB115" i="185" s="1"/>
  <c r="AB116" i="185" s="1"/>
  <c r="Z110" i="185"/>
  <c r="Z111" i="185" s="1"/>
  <c r="Z113" i="185" s="1"/>
  <c r="Z115" i="185" s="1"/>
  <c r="Z116" i="185" s="1"/>
  <c r="W110" i="185"/>
  <c r="W111" i="185" s="1"/>
  <c r="W113" i="185" s="1"/>
  <c r="W115" i="185" s="1"/>
  <c r="W116" i="185" s="1"/>
  <c r="V110" i="185"/>
  <c r="T110" i="185"/>
  <c r="T111" i="185" s="1"/>
  <c r="T113" i="185" s="1"/>
  <c r="T115" i="185" s="1"/>
  <c r="T116" i="185" s="1"/>
  <c r="Q110" i="185"/>
  <c r="Q111" i="185" s="1"/>
  <c r="Q113" i="185" s="1"/>
  <c r="P110" i="185"/>
  <c r="N110" i="185"/>
  <c r="N111" i="185" s="1"/>
  <c r="N113" i="185" s="1"/>
  <c r="N115" i="185" s="1"/>
  <c r="N116" i="185" s="1"/>
  <c r="K110" i="185"/>
  <c r="K111" i="185" s="1"/>
  <c r="K113" i="185" s="1"/>
  <c r="K115" i="185" s="1"/>
  <c r="K116" i="185" s="1"/>
  <c r="J110" i="185"/>
  <c r="J111" i="185" s="1"/>
  <c r="J113" i="185" s="1"/>
  <c r="J115" i="185" s="1"/>
  <c r="J116" i="185" s="1"/>
  <c r="H110" i="185"/>
  <c r="H111" i="185" s="1"/>
  <c r="E110" i="185"/>
  <c r="E111" i="185" s="1"/>
  <c r="AB109" i="185"/>
  <c r="AA109" i="185"/>
  <c r="Z109" i="185"/>
  <c r="Y109" i="185"/>
  <c r="X109" i="185"/>
  <c r="W109" i="185"/>
  <c r="V109" i="185"/>
  <c r="U109" i="185"/>
  <c r="T109" i="185"/>
  <c r="S109" i="185"/>
  <c r="R109" i="185"/>
  <c r="Q109" i="185"/>
  <c r="P109" i="185"/>
  <c r="O109" i="185"/>
  <c r="N109" i="185"/>
  <c r="M109" i="185"/>
  <c r="L109" i="185"/>
  <c r="K109" i="185"/>
  <c r="J109" i="185"/>
  <c r="I109" i="185"/>
  <c r="H109" i="185"/>
  <c r="G109" i="185"/>
  <c r="F109" i="185"/>
  <c r="E109" i="185"/>
  <c r="AC109" i="185" s="1"/>
  <c r="AB108" i="185"/>
  <c r="AA108" i="185"/>
  <c r="AA110" i="185" s="1"/>
  <c r="AA111" i="185" s="1"/>
  <c r="AA113" i="185" s="1"/>
  <c r="AA115" i="185" s="1"/>
  <c r="AA116" i="185" s="1"/>
  <c r="Z108" i="185"/>
  <c r="Y108" i="185"/>
  <c r="Y110" i="185" s="1"/>
  <c r="Y111" i="185" s="1"/>
  <c r="X108" i="185"/>
  <c r="X110" i="185" s="1"/>
  <c r="X111" i="185" s="1"/>
  <c r="X113" i="185" s="1"/>
  <c r="X115" i="185" s="1"/>
  <c r="X116" i="185" s="1"/>
  <c r="W108" i="185"/>
  <c r="V108" i="185"/>
  <c r="U108" i="185"/>
  <c r="U110" i="185" s="1"/>
  <c r="T108" i="185"/>
  <c r="S108" i="185"/>
  <c r="S110" i="185" s="1"/>
  <c r="S111" i="185" s="1"/>
  <c r="S113" i="185" s="1"/>
  <c r="S115" i="185" s="1"/>
  <c r="S116" i="185" s="1"/>
  <c r="R108" i="185"/>
  <c r="R110" i="185" s="1"/>
  <c r="R111" i="185" s="1"/>
  <c r="R113" i="185" s="1"/>
  <c r="R115" i="185" s="1"/>
  <c r="R116" i="185" s="1"/>
  <c r="Q108" i="185"/>
  <c r="P108" i="185"/>
  <c r="O108" i="185"/>
  <c r="O110" i="185" s="1"/>
  <c r="O111" i="185" s="1"/>
  <c r="O113" i="185" s="1"/>
  <c r="O115" i="185" s="1"/>
  <c r="O116" i="185" s="1"/>
  <c r="N108" i="185"/>
  <c r="M108" i="185"/>
  <c r="M110" i="185" s="1"/>
  <c r="M111" i="185" s="1"/>
  <c r="L108" i="185"/>
  <c r="L110" i="185" s="1"/>
  <c r="L111" i="185" s="1"/>
  <c r="L113" i="185" s="1"/>
  <c r="L115" i="185" s="1"/>
  <c r="L116" i="185" s="1"/>
  <c r="K108" i="185"/>
  <c r="J108" i="185"/>
  <c r="I108" i="185"/>
  <c r="I110" i="185" s="1"/>
  <c r="I111" i="185" s="1"/>
  <c r="I113" i="185" s="1"/>
  <c r="I115" i="185" s="1"/>
  <c r="I116" i="185" s="1"/>
  <c r="H108" i="185"/>
  <c r="G108" i="185"/>
  <c r="G110" i="185" s="1"/>
  <c r="G111" i="185" s="1"/>
  <c r="F108" i="185"/>
  <c r="F110" i="185" s="1"/>
  <c r="F111" i="185" s="1"/>
  <c r="F113" i="185" s="1"/>
  <c r="F115" i="185" s="1"/>
  <c r="F116" i="185" s="1"/>
  <c r="E108" i="185"/>
  <c r="AC108" i="185" s="1"/>
  <c r="AC107" i="185"/>
  <c r="AC106" i="185"/>
  <c r="AC105" i="185"/>
  <c r="AC104" i="185"/>
  <c r="AC103" i="185"/>
  <c r="AC102" i="185"/>
  <c r="AB101" i="185"/>
  <c r="AA101" i="185"/>
  <c r="Z101" i="185"/>
  <c r="Y101" i="185"/>
  <c r="X101" i="185"/>
  <c r="W101" i="185"/>
  <c r="V101" i="185"/>
  <c r="U101" i="185"/>
  <c r="T101" i="185"/>
  <c r="S101" i="185"/>
  <c r="R101" i="185"/>
  <c r="Q101" i="185"/>
  <c r="P101" i="185"/>
  <c r="O101" i="185"/>
  <c r="N101" i="185"/>
  <c r="M101" i="185"/>
  <c r="L101" i="185"/>
  <c r="K101" i="185"/>
  <c r="J101" i="185"/>
  <c r="I101" i="185"/>
  <c r="H101" i="185"/>
  <c r="G101" i="185"/>
  <c r="F101" i="185"/>
  <c r="E101" i="185"/>
  <c r="AC101" i="185" s="1"/>
  <c r="AC100" i="185"/>
  <c r="AC99" i="185"/>
  <c r="AB98" i="185"/>
  <c r="AA98" i="185"/>
  <c r="Z98" i="185"/>
  <c r="Y98" i="185"/>
  <c r="X98" i="185"/>
  <c r="W98" i="185"/>
  <c r="V98" i="185"/>
  <c r="U98" i="185"/>
  <c r="T98" i="185"/>
  <c r="S98" i="185"/>
  <c r="R98" i="185"/>
  <c r="Q98" i="185"/>
  <c r="P98" i="185"/>
  <c r="O98" i="185"/>
  <c r="N98" i="185"/>
  <c r="M98" i="185"/>
  <c r="L98" i="185"/>
  <c r="K98" i="185"/>
  <c r="J98" i="185"/>
  <c r="I98" i="185"/>
  <c r="H98" i="185"/>
  <c r="G98" i="185"/>
  <c r="F98" i="185"/>
  <c r="E98" i="185"/>
  <c r="AC98" i="185" s="1"/>
  <c r="AC97" i="185"/>
  <c r="AC96" i="185"/>
  <c r="AC95" i="185"/>
  <c r="AC94" i="185"/>
  <c r="AB89" i="185"/>
  <c r="AA89" i="185"/>
  <c r="Z89" i="185"/>
  <c r="Y89" i="185"/>
  <c r="X89" i="185"/>
  <c r="W89" i="185"/>
  <c r="V89" i="185"/>
  <c r="U89" i="185"/>
  <c r="T89" i="185"/>
  <c r="S89" i="185"/>
  <c r="R89" i="185"/>
  <c r="Q89" i="185"/>
  <c r="P89" i="185"/>
  <c r="O89" i="185"/>
  <c r="N89" i="185"/>
  <c r="M89" i="185"/>
  <c r="L89" i="185"/>
  <c r="K89" i="185"/>
  <c r="J89" i="185"/>
  <c r="I89" i="185"/>
  <c r="H89" i="185"/>
  <c r="G89" i="185"/>
  <c r="F89" i="185"/>
  <c r="E89" i="185"/>
  <c r="AC89" i="185" s="1"/>
  <c r="AB88" i="185"/>
  <c r="AA88" i="185"/>
  <c r="Z88" i="185"/>
  <c r="Y88" i="185"/>
  <c r="X88" i="185"/>
  <c r="W88" i="185"/>
  <c r="V88" i="185"/>
  <c r="U88" i="185"/>
  <c r="T88" i="185"/>
  <c r="S88" i="185"/>
  <c r="R88" i="185"/>
  <c r="Q88" i="185"/>
  <c r="P88" i="185"/>
  <c r="O88" i="185"/>
  <c r="N88" i="185"/>
  <c r="M88" i="185"/>
  <c r="L88" i="185"/>
  <c r="K88" i="185"/>
  <c r="J88" i="185"/>
  <c r="I88" i="185"/>
  <c r="H88" i="185"/>
  <c r="G88" i="185"/>
  <c r="F88" i="185"/>
  <c r="E88" i="185"/>
  <c r="AC88" i="185" s="1"/>
  <c r="Y86" i="185"/>
  <c r="Y87" i="185" s="1"/>
  <c r="X86" i="185"/>
  <c r="X87" i="185" s="1"/>
  <c r="G86" i="185"/>
  <c r="G87" i="185" s="1"/>
  <c r="F86" i="185"/>
  <c r="F87" i="185" s="1"/>
  <c r="P84" i="185"/>
  <c r="P86" i="185" s="1"/>
  <c r="P87" i="185" s="1"/>
  <c r="O84" i="185"/>
  <c r="O86" i="185" s="1"/>
  <c r="O87" i="185" s="1"/>
  <c r="AC83" i="185"/>
  <c r="X82" i="185"/>
  <c r="X84" i="185" s="1"/>
  <c r="W82" i="185"/>
  <c r="W84" i="185" s="1"/>
  <c r="W86" i="185" s="1"/>
  <c r="W87" i="185" s="1"/>
  <c r="K82" i="185"/>
  <c r="K84" i="185" s="1"/>
  <c r="K86" i="185" s="1"/>
  <c r="K87" i="185" s="1"/>
  <c r="F82" i="185"/>
  <c r="F84" i="185" s="1"/>
  <c r="E82" i="185"/>
  <c r="E84" i="185" s="1"/>
  <c r="Y81" i="185"/>
  <c r="Y82" i="185" s="1"/>
  <c r="Y84" i="185" s="1"/>
  <c r="X81" i="185"/>
  <c r="S81" i="185"/>
  <c r="S82" i="185" s="1"/>
  <c r="S84" i="185" s="1"/>
  <c r="S86" i="185" s="1"/>
  <c r="S87" i="185" s="1"/>
  <c r="R81" i="185"/>
  <c r="R82" i="185" s="1"/>
  <c r="R84" i="185" s="1"/>
  <c r="R86" i="185" s="1"/>
  <c r="R87" i="185" s="1"/>
  <c r="M81" i="185"/>
  <c r="M82" i="185" s="1"/>
  <c r="M84" i="185" s="1"/>
  <c r="M86" i="185" s="1"/>
  <c r="M87" i="185" s="1"/>
  <c r="L81" i="185"/>
  <c r="L82" i="185" s="1"/>
  <c r="L84" i="185" s="1"/>
  <c r="L86" i="185" s="1"/>
  <c r="L87" i="185" s="1"/>
  <c r="G81" i="185"/>
  <c r="G82" i="185" s="1"/>
  <c r="G84" i="185" s="1"/>
  <c r="F81" i="185"/>
  <c r="AB80" i="185"/>
  <c r="AA80" i="185"/>
  <c r="Z80" i="185"/>
  <c r="Y80" i="185"/>
  <c r="X80" i="185"/>
  <c r="W80" i="185"/>
  <c r="V80" i="185"/>
  <c r="U80" i="185"/>
  <c r="T80" i="185"/>
  <c r="S80" i="185"/>
  <c r="R80" i="185"/>
  <c r="Q80" i="185"/>
  <c r="P80" i="185"/>
  <c r="O80" i="185"/>
  <c r="N80" i="185"/>
  <c r="M80" i="185"/>
  <c r="L80" i="185"/>
  <c r="K80" i="185"/>
  <c r="J80" i="185"/>
  <c r="I80" i="185"/>
  <c r="H80" i="185"/>
  <c r="G80" i="185"/>
  <c r="F80" i="185"/>
  <c r="E80" i="185"/>
  <c r="AB79" i="185"/>
  <c r="AB81" i="185" s="1"/>
  <c r="AB82" i="185" s="1"/>
  <c r="AB84" i="185" s="1"/>
  <c r="AB86" i="185" s="1"/>
  <c r="AB87" i="185" s="1"/>
  <c r="AA79" i="185"/>
  <c r="AA81" i="185" s="1"/>
  <c r="AA82" i="185" s="1"/>
  <c r="AA84" i="185" s="1"/>
  <c r="AA86" i="185" s="1"/>
  <c r="AA87" i="185" s="1"/>
  <c r="Z79" i="185"/>
  <c r="Z81" i="185" s="1"/>
  <c r="Z82" i="185" s="1"/>
  <c r="Z84" i="185" s="1"/>
  <c r="Z86" i="185" s="1"/>
  <c r="Z87" i="185" s="1"/>
  <c r="Y79" i="185"/>
  <c r="X79" i="185"/>
  <c r="W79" i="185"/>
  <c r="W81" i="185" s="1"/>
  <c r="V79" i="185"/>
  <c r="V81" i="185" s="1"/>
  <c r="V82" i="185" s="1"/>
  <c r="V84" i="185" s="1"/>
  <c r="V86" i="185" s="1"/>
  <c r="V87" i="185" s="1"/>
  <c r="U79" i="185"/>
  <c r="U81" i="185" s="1"/>
  <c r="U82" i="185" s="1"/>
  <c r="U84" i="185" s="1"/>
  <c r="U86" i="185" s="1"/>
  <c r="U87" i="185" s="1"/>
  <c r="T79" i="185"/>
  <c r="T81" i="185" s="1"/>
  <c r="T82" i="185" s="1"/>
  <c r="T84" i="185" s="1"/>
  <c r="T86" i="185" s="1"/>
  <c r="T87" i="185" s="1"/>
  <c r="S79" i="185"/>
  <c r="R79" i="185"/>
  <c r="Q79" i="185"/>
  <c r="Q81" i="185" s="1"/>
  <c r="Q82" i="185" s="1"/>
  <c r="Q84" i="185" s="1"/>
  <c r="Q86" i="185" s="1"/>
  <c r="Q87" i="185" s="1"/>
  <c r="P79" i="185"/>
  <c r="P81" i="185" s="1"/>
  <c r="P82" i="185" s="1"/>
  <c r="O79" i="185"/>
  <c r="O81" i="185" s="1"/>
  <c r="O82" i="185" s="1"/>
  <c r="N79" i="185"/>
  <c r="N81" i="185" s="1"/>
  <c r="N82" i="185" s="1"/>
  <c r="N84" i="185" s="1"/>
  <c r="N86" i="185" s="1"/>
  <c r="N87" i="185" s="1"/>
  <c r="M79" i="185"/>
  <c r="L79" i="185"/>
  <c r="K79" i="185"/>
  <c r="K81" i="185" s="1"/>
  <c r="J79" i="185"/>
  <c r="J81" i="185" s="1"/>
  <c r="J82" i="185" s="1"/>
  <c r="J84" i="185" s="1"/>
  <c r="J86" i="185" s="1"/>
  <c r="J87" i="185" s="1"/>
  <c r="I79" i="185"/>
  <c r="I81" i="185" s="1"/>
  <c r="I82" i="185" s="1"/>
  <c r="I84" i="185" s="1"/>
  <c r="I86" i="185" s="1"/>
  <c r="I87" i="185" s="1"/>
  <c r="H79" i="185"/>
  <c r="H81" i="185" s="1"/>
  <c r="H82" i="185" s="1"/>
  <c r="H84" i="185" s="1"/>
  <c r="H86" i="185" s="1"/>
  <c r="H87" i="185" s="1"/>
  <c r="G79" i="185"/>
  <c r="F79" i="185"/>
  <c r="E79" i="185"/>
  <c r="E81" i="185" s="1"/>
  <c r="AC78" i="185"/>
  <c r="AC77" i="185"/>
  <c r="AC76" i="185"/>
  <c r="AC75" i="185"/>
  <c r="AC74" i="185"/>
  <c r="AC73" i="185"/>
  <c r="AB72" i="185"/>
  <c r="AA72" i="185"/>
  <c r="Z72" i="185"/>
  <c r="Y72" i="185"/>
  <c r="X72" i="185"/>
  <c r="W72" i="185"/>
  <c r="V72" i="185"/>
  <c r="U72" i="185"/>
  <c r="T72" i="185"/>
  <c r="S72" i="185"/>
  <c r="R72" i="185"/>
  <c r="Q72" i="185"/>
  <c r="P72" i="185"/>
  <c r="O72" i="185"/>
  <c r="N72" i="185"/>
  <c r="M72" i="185"/>
  <c r="L72" i="185"/>
  <c r="K72" i="185"/>
  <c r="J72" i="185"/>
  <c r="I72" i="185"/>
  <c r="H72" i="185"/>
  <c r="G72" i="185"/>
  <c r="F72" i="185"/>
  <c r="E72" i="185"/>
  <c r="AC71" i="185"/>
  <c r="AC70" i="185"/>
  <c r="AB69" i="185"/>
  <c r="AA69" i="185"/>
  <c r="Z69" i="185"/>
  <c r="Y69" i="185"/>
  <c r="X69" i="185"/>
  <c r="W69" i="185"/>
  <c r="V69" i="185"/>
  <c r="U69" i="185"/>
  <c r="T69" i="185"/>
  <c r="S69" i="185"/>
  <c r="R69" i="185"/>
  <c r="Q69" i="185"/>
  <c r="P69" i="185"/>
  <c r="O69" i="185"/>
  <c r="N69" i="185"/>
  <c r="M69" i="185"/>
  <c r="L69" i="185"/>
  <c r="K69" i="185"/>
  <c r="J69" i="185"/>
  <c r="I69" i="185"/>
  <c r="H69" i="185"/>
  <c r="G69" i="185"/>
  <c r="F69" i="185"/>
  <c r="E69" i="185"/>
  <c r="AC69" i="185" s="1"/>
  <c r="AC68" i="185"/>
  <c r="AC67" i="185"/>
  <c r="AC66" i="185"/>
  <c r="AC65" i="185"/>
  <c r="AB60" i="185"/>
  <c r="AA60" i="185"/>
  <c r="Z60" i="185"/>
  <c r="Y60" i="185"/>
  <c r="X60" i="185"/>
  <c r="W60" i="185"/>
  <c r="V60" i="185"/>
  <c r="U60" i="185"/>
  <c r="T60" i="185"/>
  <c r="S60" i="185"/>
  <c r="R60" i="185"/>
  <c r="Q60" i="185"/>
  <c r="P60" i="185"/>
  <c r="O60" i="185"/>
  <c r="N60" i="185"/>
  <c r="M60" i="185"/>
  <c r="L60" i="185"/>
  <c r="K60" i="185"/>
  <c r="J60" i="185"/>
  <c r="I60" i="185"/>
  <c r="H60" i="185"/>
  <c r="G60" i="185"/>
  <c r="F60" i="185"/>
  <c r="E60" i="185"/>
  <c r="AC60" i="185" s="1"/>
  <c r="AB59" i="185"/>
  <c r="AA59" i="185"/>
  <c r="Z59" i="185"/>
  <c r="Y59" i="185"/>
  <c r="X59" i="185"/>
  <c r="W59" i="185"/>
  <c r="V59" i="185"/>
  <c r="U59" i="185"/>
  <c r="T59" i="185"/>
  <c r="S59" i="185"/>
  <c r="R59" i="185"/>
  <c r="Q59" i="185"/>
  <c r="P59" i="185"/>
  <c r="O59" i="185"/>
  <c r="N59" i="185"/>
  <c r="M59" i="185"/>
  <c r="L59" i="185"/>
  <c r="K59" i="185"/>
  <c r="J59" i="185"/>
  <c r="I59" i="185"/>
  <c r="H59" i="185"/>
  <c r="G59" i="185"/>
  <c r="F59" i="185"/>
  <c r="E59" i="185"/>
  <c r="AC59" i="185" s="1"/>
  <c r="AA57" i="185"/>
  <c r="AA58" i="185" s="1"/>
  <c r="U57" i="185"/>
  <c r="U58" i="185" s="1"/>
  <c r="X55" i="185"/>
  <c r="X57" i="185" s="1"/>
  <c r="X58" i="185" s="1"/>
  <c r="R55" i="185"/>
  <c r="R57" i="185" s="1"/>
  <c r="R58" i="185" s="1"/>
  <c r="L55" i="185"/>
  <c r="L57" i="185" s="1"/>
  <c r="L58" i="185" s="1"/>
  <c r="AC54" i="185"/>
  <c r="N53" i="185"/>
  <c r="N55" i="185" s="1"/>
  <c r="N57" i="185" s="1"/>
  <c r="N58" i="185" s="1"/>
  <c r="AB52" i="185"/>
  <c r="AB53" i="185" s="1"/>
  <c r="AB55" i="185" s="1"/>
  <c r="AB57" i="185" s="1"/>
  <c r="AB58" i="185" s="1"/>
  <c r="AA52" i="185"/>
  <c r="AA53" i="185" s="1"/>
  <c r="AA55" i="185" s="1"/>
  <c r="V52" i="185"/>
  <c r="V53" i="185" s="1"/>
  <c r="V55" i="185" s="1"/>
  <c r="V57" i="185" s="1"/>
  <c r="V58" i="185" s="1"/>
  <c r="U52" i="185"/>
  <c r="U53" i="185" s="1"/>
  <c r="U55" i="185" s="1"/>
  <c r="P52" i="185"/>
  <c r="P53" i="185" s="1"/>
  <c r="P55" i="185" s="1"/>
  <c r="P57" i="185" s="1"/>
  <c r="P58" i="185" s="1"/>
  <c r="O52" i="185"/>
  <c r="O53" i="185" s="1"/>
  <c r="O55" i="185" s="1"/>
  <c r="O57" i="185" s="1"/>
  <c r="O58" i="185" s="1"/>
  <c r="J52" i="185"/>
  <c r="J53" i="185" s="1"/>
  <c r="J55" i="185" s="1"/>
  <c r="J57" i="185" s="1"/>
  <c r="J58" i="185" s="1"/>
  <c r="I52" i="185"/>
  <c r="I53" i="185" s="1"/>
  <c r="I55" i="185" s="1"/>
  <c r="I57" i="185" s="1"/>
  <c r="I58" i="185" s="1"/>
  <c r="AB51" i="185"/>
  <c r="AA51" i="185"/>
  <c r="Z51" i="185"/>
  <c r="Y51" i="185"/>
  <c r="X51" i="185"/>
  <c r="W51" i="185"/>
  <c r="V51" i="185"/>
  <c r="U51" i="185"/>
  <c r="T51" i="185"/>
  <c r="S51" i="185"/>
  <c r="R51" i="185"/>
  <c r="Q51" i="185"/>
  <c r="P51" i="185"/>
  <c r="O51" i="185"/>
  <c r="N51" i="185"/>
  <c r="M51" i="185"/>
  <c r="L51" i="185"/>
  <c r="K51" i="185"/>
  <c r="J51" i="185"/>
  <c r="I51" i="185"/>
  <c r="H51" i="185"/>
  <c r="G51" i="185"/>
  <c r="F51" i="185"/>
  <c r="E51" i="185"/>
  <c r="AC51" i="185" s="1"/>
  <c r="AB50" i="185"/>
  <c r="AA50" i="185"/>
  <c r="Z50" i="185"/>
  <c r="Z52" i="185" s="1"/>
  <c r="Z53" i="185" s="1"/>
  <c r="Z55" i="185" s="1"/>
  <c r="Z57" i="185" s="1"/>
  <c r="Z58" i="185" s="1"/>
  <c r="Y50" i="185"/>
  <c r="Y52" i="185" s="1"/>
  <c r="Y53" i="185" s="1"/>
  <c r="Y55" i="185" s="1"/>
  <c r="Y57" i="185" s="1"/>
  <c r="Y58" i="185" s="1"/>
  <c r="X50" i="185"/>
  <c r="X52" i="185" s="1"/>
  <c r="X53" i="185" s="1"/>
  <c r="W50" i="185"/>
  <c r="W52" i="185" s="1"/>
  <c r="W53" i="185" s="1"/>
  <c r="W55" i="185" s="1"/>
  <c r="W57" i="185" s="1"/>
  <c r="W58" i="185" s="1"/>
  <c r="V50" i="185"/>
  <c r="U50" i="185"/>
  <c r="T50" i="185"/>
  <c r="T52" i="185" s="1"/>
  <c r="T53" i="185" s="1"/>
  <c r="T55" i="185" s="1"/>
  <c r="T57" i="185" s="1"/>
  <c r="T58" i="185" s="1"/>
  <c r="S50" i="185"/>
  <c r="S52" i="185" s="1"/>
  <c r="S53" i="185" s="1"/>
  <c r="S55" i="185" s="1"/>
  <c r="S57" i="185" s="1"/>
  <c r="S58" i="185" s="1"/>
  <c r="R50" i="185"/>
  <c r="R52" i="185" s="1"/>
  <c r="R53" i="185" s="1"/>
  <c r="Q50" i="185"/>
  <c r="Q52" i="185" s="1"/>
  <c r="Q53" i="185" s="1"/>
  <c r="Q55" i="185" s="1"/>
  <c r="Q57" i="185" s="1"/>
  <c r="Q58" i="185" s="1"/>
  <c r="P50" i="185"/>
  <c r="O50" i="185"/>
  <c r="N50" i="185"/>
  <c r="N52" i="185" s="1"/>
  <c r="M50" i="185"/>
  <c r="M52" i="185" s="1"/>
  <c r="M53" i="185" s="1"/>
  <c r="M55" i="185" s="1"/>
  <c r="M57" i="185" s="1"/>
  <c r="M58" i="185" s="1"/>
  <c r="L50" i="185"/>
  <c r="L52" i="185" s="1"/>
  <c r="L53" i="185" s="1"/>
  <c r="K50" i="185"/>
  <c r="K52" i="185" s="1"/>
  <c r="K53" i="185" s="1"/>
  <c r="K55" i="185" s="1"/>
  <c r="K57" i="185" s="1"/>
  <c r="K58" i="185" s="1"/>
  <c r="J50" i="185"/>
  <c r="I50" i="185"/>
  <c r="H50" i="185"/>
  <c r="H52" i="185" s="1"/>
  <c r="H53" i="185" s="1"/>
  <c r="H55" i="185" s="1"/>
  <c r="H57" i="185" s="1"/>
  <c r="H58" i="185" s="1"/>
  <c r="G50" i="185"/>
  <c r="G52" i="185" s="1"/>
  <c r="G53" i="185" s="1"/>
  <c r="G55" i="185" s="1"/>
  <c r="G57" i="185" s="1"/>
  <c r="G58" i="185" s="1"/>
  <c r="F50" i="185"/>
  <c r="F52" i="185" s="1"/>
  <c r="F53" i="185" s="1"/>
  <c r="F55" i="185" s="1"/>
  <c r="F57" i="185" s="1"/>
  <c r="F58" i="185" s="1"/>
  <c r="E50" i="185"/>
  <c r="E52" i="185" s="1"/>
  <c r="AC49" i="185"/>
  <c r="AC48" i="185"/>
  <c r="AC47" i="185"/>
  <c r="AC46" i="185"/>
  <c r="AC45" i="185"/>
  <c r="AC44" i="185"/>
  <c r="AB43" i="185"/>
  <c r="AA43" i="185"/>
  <c r="Z43" i="185"/>
  <c r="Y43" i="185"/>
  <c r="X43" i="185"/>
  <c r="W43" i="185"/>
  <c r="V43" i="185"/>
  <c r="U43" i="185"/>
  <c r="T43" i="185"/>
  <c r="S43" i="185"/>
  <c r="R43" i="185"/>
  <c r="Q43" i="185"/>
  <c r="P43" i="185"/>
  <c r="O43" i="185"/>
  <c r="N43" i="185"/>
  <c r="M43" i="185"/>
  <c r="L43" i="185"/>
  <c r="K43" i="185"/>
  <c r="J43" i="185"/>
  <c r="I43" i="185"/>
  <c r="H43" i="185"/>
  <c r="G43" i="185"/>
  <c r="F43" i="185"/>
  <c r="E43" i="185"/>
  <c r="AC42" i="185"/>
  <c r="AC41" i="185"/>
  <c r="AB40" i="185"/>
  <c r="AA40" i="185"/>
  <c r="Z40" i="185"/>
  <c r="Y40" i="185"/>
  <c r="X40" i="185"/>
  <c r="W40" i="185"/>
  <c r="V40" i="185"/>
  <c r="U40" i="185"/>
  <c r="T40" i="185"/>
  <c r="S40" i="185"/>
  <c r="R40" i="185"/>
  <c r="Q40" i="185"/>
  <c r="P40" i="185"/>
  <c r="O40" i="185"/>
  <c r="N40" i="185"/>
  <c r="M40" i="185"/>
  <c r="L40" i="185"/>
  <c r="K40" i="185"/>
  <c r="J40" i="185"/>
  <c r="I40" i="185"/>
  <c r="H40" i="185"/>
  <c r="G40" i="185"/>
  <c r="F40" i="185"/>
  <c r="E40" i="185"/>
  <c r="AC40" i="185" s="1"/>
  <c r="AC39" i="185"/>
  <c r="AC38" i="185"/>
  <c r="AC37" i="185"/>
  <c r="AC36" i="185"/>
  <c r="AC31" i="185"/>
  <c r="AC25" i="185"/>
  <c r="AC21" i="185"/>
  <c r="AC20" i="185"/>
  <c r="AC19" i="185"/>
  <c r="AC18" i="185"/>
  <c r="AC17" i="185"/>
  <c r="AC16" i="185"/>
  <c r="AC15" i="185"/>
  <c r="AC13" i="185"/>
  <c r="AC12" i="185"/>
  <c r="AC11" i="185"/>
  <c r="AC10" i="185"/>
  <c r="AC9" i="185"/>
  <c r="AC8" i="185"/>
  <c r="AC170" i="184"/>
  <c r="AC165" i="184"/>
  <c r="AC164" i="184"/>
  <c r="AC163" i="184"/>
  <c r="AC162" i="184"/>
  <c r="AC161" i="184"/>
  <c r="AC160" i="184"/>
  <c r="AC158" i="184"/>
  <c r="AC157" i="184"/>
  <c r="AC155" i="184"/>
  <c r="AC154" i="184"/>
  <c r="AC153" i="184"/>
  <c r="AC152" i="184"/>
  <c r="AB147" i="184"/>
  <c r="AA147" i="184"/>
  <c r="Z147" i="184"/>
  <c r="Y147" i="184"/>
  <c r="X147" i="184"/>
  <c r="W147" i="184"/>
  <c r="V147" i="184"/>
  <c r="U147" i="184"/>
  <c r="T147" i="184"/>
  <c r="S147" i="184"/>
  <c r="R147" i="184"/>
  <c r="Q147" i="184"/>
  <c r="P147" i="184"/>
  <c r="O147" i="184"/>
  <c r="N147" i="184"/>
  <c r="M147" i="184"/>
  <c r="L147" i="184"/>
  <c r="K147" i="184"/>
  <c r="J147" i="184"/>
  <c r="I147" i="184"/>
  <c r="H147" i="184"/>
  <c r="G147" i="184"/>
  <c r="F147" i="184"/>
  <c r="E147" i="184"/>
  <c r="AC147" i="184" s="1"/>
  <c r="AB146" i="184"/>
  <c r="AA146" i="184"/>
  <c r="Z146" i="184"/>
  <c r="Y146" i="184"/>
  <c r="X146" i="184"/>
  <c r="W146" i="184"/>
  <c r="V146" i="184"/>
  <c r="U146" i="184"/>
  <c r="T146" i="184"/>
  <c r="S146" i="184"/>
  <c r="R146" i="184"/>
  <c r="Q146" i="184"/>
  <c r="P146" i="184"/>
  <c r="O146" i="184"/>
  <c r="N146" i="184"/>
  <c r="M146" i="184"/>
  <c r="L146" i="184"/>
  <c r="K146" i="184"/>
  <c r="J146" i="184"/>
  <c r="I146" i="184"/>
  <c r="H146" i="184"/>
  <c r="G146" i="184"/>
  <c r="F146" i="184"/>
  <c r="E146" i="184"/>
  <c r="AC146" i="184" s="1"/>
  <c r="AC141" i="184"/>
  <c r="S140" i="184"/>
  <c r="S142" i="184" s="1"/>
  <c r="S144" i="184" s="1"/>
  <c r="S145" i="184" s="1"/>
  <c r="X139" i="184"/>
  <c r="X140" i="184" s="1"/>
  <c r="X142" i="184" s="1"/>
  <c r="X144" i="184" s="1"/>
  <c r="X145" i="184" s="1"/>
  <c r="L139" i="184"/>
  <c r="L140" i="184" s="1"/>
  <c r="L142" i="184" s="1"/>
  <c r="L144" i="184" s="1"/>
  <c r="L145" i="184" s="1"/>
  <c r="AB138" i="184"/>
  <c r="AA138" i="184"/>
  <c r="Z138" i="184"/>
  <c r="Y138" i="184"/>
  <c r="X138" i="184"/>
  <c r="W138" i="184"/>
  <c r="V138" i="184"/>
  <c r="U138" i="184"/>
  <c r="T138" i="184"/>
  <c r="S138" i="184"/>
  <c r="R138" i="184"/>
  <c r="Q138" i="184"/>
  <c r="P138" i="184"/>
  <c r="O138" i="184"/>
  <c r="N138" i="184"/>
  <c r="M138" i="184"/>
  <c r="L138" i="184"/>
  <c r="K138" i="184"/>
  <c r="J138" i="184"/>
  <c r="I138" i="184"/>
  <c r="H138" i="184"/>
  <c r="G138" i="184"/>
  <c r="F138" i="184"/>
  <c r="E138" i="184"/>
  <c r="AB137" i="184"/>
  <c r="AB139" i="184" s="1"/>
  <c r="AB140" i="184" s="1"/>
  <c r="AB142" i="184" s="1"/>
  <c r="AB144" i="184" s="1"/>
  <c r="AB145" i="184" s="1"/>
  <c r="AA137" i="184"/>
  <c r="AA139" i="184" s="1"/>
  <c r="AA140" i="184" s="1"/>
  <c r="AA142" i="184" s="1"/>
  <c r="AA144" i="184" s="1"/>
  <c r="AA145" i="184" s="1"/>
  <c r="Z137" i="184"/>
  <c r="Z139" i="184" s="1"/>
  <c r="Z140" i="184" s="1"/>
  <c r="Z142" i="184" s="1"/>
  <c r="Z144" i="184" s="1"/>
  <c r="Z145" i="184" s="1"/>
  <c r="Y137" i="184"/>
  <c r="Y139" i="184" s="1"/>
  <c r="Y140" i="184" s="1"/>
  <c r="Y142" i="184" s="1"/>
  <c r="Y144" i="184" s="1"/>
  <c r="Y145" i="184" s="1"/>
  <c r="X137" i="184"/>
  <c r="W137" i="184"/>
  <c r="W139" i="184" s="1"/>
  <c r="W140" i="184" s="1"/>
  <c r="W142" i="184" s="1"/>
  <c r="W144" i="184" s="1"/>
  <c r="W145" i="184" s="1"/>
  <c r="V137" i="184"/>
  <c r="V139" i="184" s="1"/>
  <c r="V140" i="184" s="1"/>
  <c r="V142" i="184" s="1"/>
  <c r="V144" i="184" s="1"/>
  <c r="V145" i="184" s="1"/>
  <c r="U137" i="184"/>
  <c r="U139" i="184" s="1"/>
  <c r="U140" i="184" s="1"/>
  <c r="U142" i="184" s="1"/>
  <c r="U144" i="184" s="1"/>
  <c r="U145" i="184" s="1"/>
  <c r="T137" i="184"/>
  <c r="T139" i="184" s="1"/>
  <c r="T140" i="184" s="1"/>
  <c r="T142" i="184" s="1"/>
  <c r="T144" i="184" s="1"/>
  <c r="T145" i="184" s="1"/>
  <c r="S137" i="184"/>
  <c r="S139" i="184" s="1"/>
  <c r="R137" i="184"/>
  <c r="R139" i="184" s="1"/>
  <c r="R140" i="184" s="1"/>
  <c r="R142" i="184" s="1"/>
  <c r="R144" i="184" s="1"/>
  <c r="R145" i="184" s="1"/>
  <c r="Q137" i="184"/>
  <c r="Q139" i="184" s="1"/>
  <c r="Q140" i="184" s="1"/>
  <c r="Q142" i="184" s="1"/>
  <c r="Q144" i="184" s="1"/>
  <c r="Q145" i="184" s="1"/>
  <c r="P137" i="184"/>
  <c r="P139" i="184" s="1"/>
  <c r="P140" i="184" s="1"/>
  <c r="P142" i="184" s="1"/>
  <c r="P144" i="184" s="1"/>
  <c r="P145" i="184" s="1"/>
  <c r="O137" i="184"/>
  <c r="O139" i="184" s="1"/>
  <c r="O140" i="184" s="1"/>
  <c r="O142" i="184" s="1"/>
  <c r="O144" i="184" s="1"/>
  <c r="O145" i="184" s="1"/>
  <c r="N137" i="184"/>
  <c r="N139" i="184" s="1"/>
  <c r="N140" i="184" s="1"/>
  <c r="N142" i="184" s="1"/>
  <c r="N144" i="184" s="1"/>
  <c r="N145" i="184" s="1"/>
  <c r="M137" i="184"/>
  <c r="M139" i="184" s="1"/>
  <c r="M140" i="184" s="1"/>
  <c r="M142" i="184" s="1"/>
  <c r="M144" i="184" s="1"/>
  <c r="M145" i="184" s="1"/>
  <c r="L137" i="184"/>
  <c r="K137" i="184"/>
  <c r="K139" i="184" s="1"/>
  <c r="K140" i="184" s="1"/>
  <c r="K142" i="184" s="1"/>
  <c r="K144" i="184" s="1"/>
  <c r="K145" i="184" s="1"/>
  <c r="J137" i="184"/>
  <c r="J139" i="184" s="1"/>
  <c r="J140" i="184" s="1"/>
  <c r="J142" i="184" s="1"/>
  <c r="J144" i="184" s="1"/>
  <c r="J145" i="184" s="1"/>
  <c r="I137" i="184"/>
  <c r="I139" i="184" s="1"/>
  <c r="I140" i="184" s="1"/>
  <c r="I142" i="184" s="1"/>
  <c r="I144" i="184" s="1"/>
  <c r="I145" i="184" s="1"/>
  <c r="H137" i="184"/>
  <c r="H139" i="184" s="1"/>
  <c r="H140" i="184" s="1"/>
  <c r="H142" i="184" s="1"/>
  <c r="H144" i="184" s="1"/>
  <c r="H145" i="184" s="1"/>
  <c r="G137" i="184"/>
  <c r="G139" i="184" s="1"/>
  <c r="G140" i="184" s="1"/>
  <c r="G142" i="184" s="1"/>
  <c r="G144" i="184" s="1"/>
  <c r="G145" i="184" s="1"/>
  <c r="F137" i="184"/>
  <c r="F139" i="184" s="1"/>
  <c r="F140" i="184" s="1"/>
  <c r="F142" i="184" s="1"/>
  <c r="F144" i="184" s="1"/>
  <c r="F145" i="184" s="1"/>
  <c r="E137" i="184"/>
  <c r="E139" i="184" s="1"/>
  <c r="AC136" i="184"/>
  <c r="AC135" i="184"/>
  <c r="AC134" i="184"/>
  <c r="AC133" i="184"/>
  <c r="AC132" i="184"/>
  <c r="AC131" i="184"/>
  <c r="AB130" i="184"/>
  <c r="AA130" i="184"/>
  <c r="Z130" i="184"/>
  <c r="Y130" i="184"/>
  <c r="X130" i="184"/>
  <c r="W130" i="184"/>
  <c r="V130" i="184"/>
  <c r="U130" i="184"/>
  <c r="T130" i="184"/>
  <c r="S130" i="184"/>
  <c r="R130" i="184"/>
  <c r="Q130" i="184"/>
  <c r="P130" i="184"/>
  <c r="O130" i="184"/>
  <c r="N130" i="184"/>
  <c r="M130" i="184"/>
  <c r="L130" i="184"/>
  <c r="K130" i="184"/>
  <c r="J130" i="184"/>
  <c r="I130" i="184"/>
  <c r="H130" i="184"/>
  <c r="G130" i="184"/>
  <c r="F130" i="184"/>
  <c r="E130" i="184"/>
  <c r="AC129" i="184"/>
  <c r="AC128" i="184"/>
  <c r="AB127" i="184"/>
  <c r="AA127" i="184"/>
  <c r="Z127" i="184"/>
  <c r="Y127" i="184"/>
  <c r="X127" i="184"/>
  <c r="W127" i="184"/>
  <c r="V127" i="184"/>
  <c r="U127" i="184"/>
  <c r="T127" i="184"/>
  <c r="S127" i="184"/>
  <c r="R127" i="184"/>
  <c r="Q127" i="184"/>
  <c r="P127" i="184"/>
  <c r="O127" i="184"/>
  <c r="N127" i="184"/>
  <c r="M127" i="184"/>
  <c r="L127" i="184"/>
  <c r="K127" i="184"/>
  <c r="J127" i="184"/>
  <c r="I127" i="184"/>
  <c r="H127" i="184"/>
  <c r="G127" i="184"/>
  <c r="F127" i="184"/>
  <c r="E127" i="184"/>
  <c r="AC126" i="184"/>
  <c r="AC125" i="184"/>
  <c r="AC124" i="184"/>
  <c r="AC123" i="184"/>
  <c r="AB118" i="184"/>
  <c r="AA118" i="184"/>
  <c r="Z118" i="184"/>
  <c r="Y118" i="184"/>
  <c r="X118" i="184"/>
  <c r="W118" i="184"/>
  <c r="V118" i="184"/>
  <c r="U118" i="184"/>
  <c r="T118" i="184"/>
  <c r="S118" i="184"/>
  <c r="R118" i="184"/>
  <c r="Q118" i="184"/>
  <c r="P118" i="184"/>
  <c r="O118" i="184"/>
  <c r="N118" i="184"/>
  <c r="M118" i="184"/>
  <c r="L118" i="184"/>
  <c r="K118" i="184"/>
  <c r="J118" i="184"/>
  <c r="I118" i="184"/>
  <c r="H118" i="184"/>
  <c r="G118" i="184"/>
  <c r="F118" i="184"/>
  <c r="E118" i="184"/>
  <c r="AC118" i="184" s="1"/>
  <c r="AB117" i="184"/>
  <c r="AA117" i="184"/>
  <c r="Z117" i="184"/>
  <c r="Y117" i="184"/>
  <c r="X117" i="184"/>
  <c r="W117" i="184"/>
  <c r="V117" i="184"/>
  <c r="U117" i="184"/>
  <c r="T117" i="184"/>
  <c r="S117" i="184"/>
  <c r="R117" i="184"/>
  <c r="Q117" i="184"/>
  <c r="P117" i="184"/>
  <c r="O117" i="184"/>
  <c r="N117" i="184"/>
  <c r="M117" i="184"/>
  <c r="L117" i="184"/>
  <c r="K117" i="184"/>
  <c r="J117" i="184"/>
  <c r="I117" i="184"/>
  <c r="H117" i="184"/>
  <c r="G117" i="184"/>
  <c r="F117" i="184"/>
  <c r="E117" i="184"/>
  <c r="AC117" i="184" s="1"/>
  <c r="Z113" i="184"/>
  <c r="Z115" i="184" s="1"/>
  <c r="Z116" i="184" s="1"/>
  <c r="AC112" i="184"/>
  <c r="AB110" i="184"/>
  <c r="AB111" i="184" s="1"/>
  <c r="AB113" i="184" s="1"/>
  <c r="AB115" i="184" s="1"/>
  <c r="AB116" i="184" s="1"/>
  <c r="Q110" i="184"/>
  <c r="Q111" i="184" s="1"/>
  <c r="Q113" i="184" s="1"/>
  <c r="Q115" i="184" s="1"/>
  <c r="Q116" i="184" s="1"/>
  <c r="J110" i="184"/>
  <c r="J111" i="184" s="1"/>
  <c r="J113" i="184" s="1"/>
  <c r="J115" i="184" s="1"/>
  <c r="J116" i="184" s="1"/>
  <c r="AB109" i="184"/>
  <c r="AA109" i="184"/>
  <c r="Z109" i="184"/>
  <c r="Y109" i="184"/>
  <c r="X109" i="184"/>
  <c r="W109" i="184"/>
  <c r="V109" i="184"/>
  <c r="U109" i="184"/>
  <c r="T109" i="184"/>
  <c r="S109" i="184"/>
  <c r="R109" i="184"/>
  <c r="Q109" i="184"/>
  <c r="P109" i="184"/>
  <c r="O109" i="184"/>
  <c r="N109" i="184"/>
  <c r="M109" i="184"/>
  <c r="L109" i="184"/>
  <c r="K109" i="184"/>
  <c r="J109" i="184"/>
  <c r="I109" i="184"/>
  <c r="H109" i="184"/>
  <c r="G109" i="184"/>
  <c r="F109" i="184"/>
  <c r="E109" i="184"/>
  <c r="AB108" i="184"/>
  <c r="AA108" i="184"/>
  <c r="AA110" i="184" s="1"/>
  <c r="AA111" i="184" s="1"/>
  <c r="AA113" i="184" s="1"/>
  <c r="AA115" i="184" s="1"/>
  <c r="AA116" i="184" s="1"/>
  <c r="Z108" i="184"/>
  <c r="Z110" i="184" s="1"/>
  <c r="Z111" i="184" s="1"/>
  <c r="Y108" i="184"/>
  <c r="Y110" i="184" s="1"/>
  <c r="Y111" i="184" s="1"/>
  <c r="Y113" i="184" s="1"/>
  <c r="Y115" i="184" s="1"/>
  <c r="Y116" i="184" s="1"/>
  <c r="X108" i="184"/>
  <c r="X110" i="184" s="1"/>
  <c r="X111" i="184" s="1"/>
  <c r="X113" i="184" s="1"/>
  <c r="X115" i="184" s="1"/>
  <c r="X116" i="184" s="1"/>
  <c r="W108" i="184"/>
  <c r="W110" i="184" s="1"/>
  <c r="W111" i="184" s="1"/>
  <c r="W113" i="184" s="1"/>
  <c r="W115" i="184" s="1"/>
  <c r="W116" i="184" s="1"/>
  <c r="V108" i="184"/>
  <c r="V110" i="184" s="1"/>
  <c r="V111" i="184" s="1"/>
  <c r="V113" i="184" s="1"/>
  <c r="V115" i="184" s="1"/>
  <c r="V116" i="184" s="1"/>
  <c r="U108" i="184"/>
  <c r="U110" i="184" s="1"/>
  <c r="U111" i="184" s="1"/>
  <c r="U113" i="184" s="1"/>
  <c r="U115" i="184" s="1"/>
  <c r="U116" i="184" s="1"/>
  <c r="T108" i="184"/>
  <c r="T110" i="184" s="1"/>
  <c r="T111" i="184" s="1"/>
  <c r="T113" i="184" s="1"/>
  <c r="T115" i="184" s="1"/>
  <c r="T116" i="184" s="1"/>
  <c r="S108" i="184"/>
  <c r="S110" i="184" s="1"/>
  <c r="S111" i="184" s="1"/>
  <c r="S113" i="184" s="1"/>
  <c r="S115" i="184" s="1"/>
  <c r="S116" i="184" s="1"/>
  <c r="R108" i="184"/>
  <c r="R110" i="184" s="1"/>
  <c r="R111" i="184" s="1"/>
  <c r="R113" i="184" s="1"/>
  <c r="R115" i="184" s="1"/>
  <c r="R116" i="184" s="1"/>
  <c r="Q108" i="184"/>
  <c r="P108" i="184"/>
  <c r="P110" i="184" s="1"/>
  <c r="P111" i="184" s="1"/>
  <c r="P113" i="184" s="1"/>
  <c r="P115" i="184" s="1"/>
  <c r="P116" i="184" s="1"/>
  <c r="O108" i="184"/>
  <c r="O110" i="184" s="1"/>
  <c r="O111" i="184" s="1"/>
  <c r="O113" i="184" s="1"/>
  <c r="O115" i="184" s="1"/>
  <c r="O116" i="184" s="1"/>
  <c r="N108" i="184"/>
  <c r="N110" i="184" s="1"/>
  <c r="N111" i="184" s="1"/>
  <c r="N113" i="184" s="1"/>
  <c r="N115" i="184" s="1"/>
  <c r="N116" i="184" s="1"/>
  <c r="M108" i="184"/>
  <c r="M110" i="184" s="1"/>
  <c r="M111" i="184" s="1"/>
  <c r="M113" i="184" s="1"/>
  <c r="M115" i="184" s="1"/>
  <c r="M116" i="184" s="1"/>
  <c r="L108" i="184"/>
  <c r="L110" i="184" s="1"/>
  <c r="L111" i="184" s="1"/>
  <c r="L113" i="184" s="1"/>
  <c r="L115" i="184" s="1"/>
  <c r="L116" i="184" s="1"/>
  <c r="K108" i="184"/>
  <c r="K110" i="184" s="1"/>
  <c r="K111" i="184" s="1"/>
  <c r="K113" i="184" s="1"/>
  <c r="K115" i="184" s="1"/>
  <c r="K116" i="184" s="1"/>
  <c r="J108" i="184"/>
  <c r="I108" i="184"/>
  <c r="I110" i="184" s="1"/>
  <c r="I111" i="184" s="1"/>
  <c r="I113" i="184" s="1"/>
  <c r="I115" i="184" s="1"/>
  <c r="I116" i="184" s="1"/>
  <c r="H108" i="184"/>
  <c r="H110" i="184" s="1"/>
  <c r="H111" i="184" s="1"/>
  <c r="H113" i="184" s="1"/>
  <c r="H115" i="184" s="1"/>
  <c r="H116" i="184" s="1"/>
  <c r="G108" i="184"/>
  <c r="G110" i="184" s="1"/>
  <c r="G111" i="184" s="1"/>
  <c r="G113" i="184" s="1"/>
  <c r="G115" i="184" s="1"/>
  <c r="G116" i="184" s="1"/>
  <c r="F108" i="184"/>
  <c r="F110" i="184" s="1"/>
  <c r="F111" i="184" s="1"/>
  <c r="F113" i="184" s="1"/>
  <c r="F115" i="184" s="1"/>
  <c r="F116" i="184" s="1"/>
  <c r="E108" i="184"/>
  <c r="E110" i="184" s="1"/>
  <c r="E111" i="184" s="1"/>
  <c r="AC107" i="184"/>
  <c r="AC106" i="184"/>
  <c r="AC105" i="184"/>
  <c r="AC104" i="184"/>
  <c r="AC103" i="184"/>
  <c r="AC102" i="184"/>
  <c r="AB101" i="184"/>
  <c r="AA101" i="184"/>
  <c r="Z101" i="184"/>
  <c r="Y101" i="184"/>
  <c r="X101" i="184"/>
  <c r="W101" i="184"/>
  <c r="V101" i="184"/>
  <c r="U101" i="184"/>
  <c r="T101" i="184"/>
  <c r="S101" i="184"/>
  <c r="R101" i="184"/>
  <c r="Q101" i="184"/>
  <c r="P101" i="184"/>
  <c r="O101" i="184"/>
  <c r="N101" i="184"/>
  <c r="M101" i="184"/>
  <c r="L101" i="184"/>
  <c r="K101" i="184"/>
  <c r="J101" i="184"/>
  <c r="I101" i="184"/>
  <c r="H101" i="184"/>
  <c r="G101" i="184"/>
  <c r="F101" i="184"/>
  <c r="E101" i="184"/>
  <c r="AC100" i="184"/>
  <c r="AC99" i="184"/>
  <c r="AB98" i="184"/>
  <c r="AA98" i="184"/>
  <c r="Z98" i="184"/>
  <c r="Y98" i="184"/>
  <c r="X98" i="184"/>
  <c r="W98" i="184"/>
  <c r="V98" i="184"/>
  <c r="U98" i="184"/>
  <c r="T98" i="184"/>
  <c r="S98" i="184"/>
  <c r="R98" i="184"/>
  <c r="Q98" i="184"/>
  <c r="P98" i="184"/>
  <c r="O98" i="184"/>
  <c r="N98" i="184"/>
  <c r="M98" i="184"/>
  <c r="L98" i="184"/>
  <c r="K98" i="184"/>
  <c r="J98" i="184"/>
  <c r="I98" i="184"/>
  <c r="H98" i="184"/>
  <c r="G98" i="184"/>
  <c r="F98" i="184"/>
  <c r="E98" i="184"/>
  <c r="AC98" i="184" s="1"/>
  <c r="AC97" i="184"/>
  <c r="AC96" i="184"/>
  <c r="AC95" i="184"/>
  <c r="AC94" i="184"/>
  <c r="AB89" i="184"/>
  <c r="AA89" i="184"/>
  <c r="Z89" i="184"/>
  <c r="Y89" i="184"/>
  <c r="X89" i="184"/>
  <c r="W89" i="184"/>
  <c r="V89" i="184"/>
  <c r="U89" i="184"/>
  <c r="T89" i="184"/>
  <c r="S89" i="184"/>
  <c r="R89" i="184"/>
  <c r="Q89" i="184"/>
  <c r="P89" i="184"/>
  <c r="O89" i="184"/>
  <c r="N89" i="184"/>
  <c r="M89" i="184"/>
  <c r="L89" i="184"/>
  <c r="K89" i="184"/>
  <c r="J89" i="184"/>
  <c r="I89" i="184"/>
  <c r="H89" i="184"/>
  <c r="G89" i="184"/>
  <c r="F89" i="184"/>
  <c r="E89" i="184"/>
  <c r="AC89" i="184" s="1"/>
  <c r="AB88" i="184"/>
  <c r="AA88" i="184"/>
  <c r="Z88" i="184"/>
  <c r="Y88" i="184"/>
  <c r="X88" i="184"/>
  <c r="W88" i="184"/>
  <c r="V88" i="184"/>
  <c r="U88" i="184"/>
  <c r="T88" i="184"/>
  <c r="S88" i="184"/>
  <c r="R88" i="184"/>
  <c r="Q88" i="184"/>
  <c r="P88" i="184"/>
  <c r="O88" i="184"/>
  <c r="N88" i="184"/>
  <c r="M88" i="184"/>
  <c r="L88" i="184"/>
  <c r="K88" i="184"/>
  <c r="J88" i="184"/>
  <c r="I88" i="184"/>
  <c r="H88" i="184"/>
  <c r="G88" i="184"/>
  <c r="F88" i="184"/>
  <c r="E88" i="184"/>
  <c r="AC88" i="184" s="1"/>
  <c r="AC83" i="184"/>
  <c r="S81" i="184"/>
  <c r="S82" i="184" s="1"/>
  <c r="S84" i="184" s="1"/>
  <c r="S86" i="184" s="1"/>
  <c r="S87" i="184" s="1"/>
  <c r="L81" i="184"/>
  <c r="L82" i="184" s="1"/>
  <c r="L84" i="184" s="1"/>
  <c r="L86" i="184" s="1"/>
  <c r="L87" i="184" s="1"/>
  <c r="AB80" i="184"/>
  <c r="AA80" i="184"/>
  <c r="Z80" i="184"/>
  <c r="Y80" i="184"/>
  <c r="X80" i="184"/>
  <c r="W80" i="184"/>
  <c r="V80" i="184"/>
  <c r="U80" i="184"/>
  <c r="T80" i="184"/>
  <c r="S80" i="184"/>
  <c r="R80" i="184"/>
  <c r="Q80" i="184"/>
  <c r="P80" i="184"/>
  <c r="O80" i="184"/>
  <c r="N80" i="184"/>
  <c r="M80" i="184"/>
  <c r="L80" i="184"/>
  <c r="K80" i="184"/>
  <c r="J80" i="184"/>
  <c r="I80" i="184"/>
  <c r="H80" i="184"/>
  <c r="G80" i="184"/>
  <c r="F80" i="184"/>
  <c r="E80" i="184"/>
  <c r="AB79" i="184"/>
  <c r="AB81" i="184" s="1"/>
  <c r="AB82" i="184" s="1"/>
  <c r="AB84" i="184" s="1"/>
  <c r="AB86" i="184" s="1"/>
  <c r="AB87" i="184" s="1"/>
  <c r="AA79" i="184"/>
  <c r="AA81" i="184" s="1"/>
  <c r="AA82" i="184" s="1"/>
  <c r="AA84" i="184" s="1"/>
  <c r="AA86" i="184" s="1"/>
  <c r="AA87" i="184" s="1"/>
  <c r="Z79" i="184"/>
  <c r="Z81" i="184" s="1"/>
  <c r="Z82" i="184" s="1"/>
  <c r="Z84" i="184" s="1"/>
  <c r="Z86" i="184" s="1"/>
  <c r="Z87" i="184" s="1"/>
  <c r="Y79" i="184"/>
  <c r="Y81" i="184" s="1"/>
  <c r="Y82" i="184" s="1"/>
  <c r="Y84" i="184" s="1"/>
  <c r="Y86" i="184" s="1"/>
  <c r="Y87" i="184" s="1"/>
  <c r="X79" i="184"/>
  <c r="X81" i="184" s="1"/>
  <c r="X82" i="184" s="1"/>
  <c r="X84" i="184" s="1"/>
  <c r="X86" i="184" s="1"/>
  <c r="X87" i="184" s="1"/>
  <c r="W79" i="184"/>
  <c r="W81" i="184" s="1"/>
  <c r="W82" i="184" s="1"/>
  <c r="W84" i="184" s="1"/>
  <c r="W86" i="184" s="1"/>
  <c r="W87" i="184" s="1"/>
  <c r="V79" i="184"/>
  <c r="V81" i="184" s="1"/>
  <c r="V82" i="184" s="1"/>
  <c r="V84" i="184" s="1"/>
  <c r="V86" i="184" s="1"/>
  <c r="V87" i="184" s="1"/>
  <c r="U79" i="184"/>
  <c r="U81" i="184" s="1"/>
  <c r="U82" i="184" s="1"/>
  <c r="U84" i="184" s="1"/>
  <c r="U86" i="184" s="1"/>
  <c r="U87" i="184" s="1"/>
  <c r="T79" i="184"/>
  <c r="T81" i="184" s="1"/>
  <c r="T82" i="184" s="1"/>
  <c r="T84" i="184" s="1"/>
  <c r="T86" i="184" s="1"/>
  <c r="T87" i="184" s="1"/>
  <c r="S79" i="184"/>
  <c r="R79" i="184"/>
  <c r="R81" i="184" s="1"/>
  <c r="R82" i="184" s="1"/>
  <c r="R84" i="184" s="1"/>
  <c r="R86" i="184" s="1"/>
  <c r="R87" i="184" s="1"/>
  <c r="Q79" i="184"/>
  <c r="Q81" i="184" s="1"/>
  <c r="Q82" i="184" s="1"/>
  <c r="Q84" i="184" s="1"/>
  <c r="Q86" i="184" s="1"/>
  <c r="Q87" i="184" s="1"/>
  <c r="P79" i="184"/>
  <c r="P81" i="184" s="1"/>
  <c r="P82" i="184" s="1"/>
  <c r="P84" i="184" s="1"/>
  <c r="P86" i="184" s="1"/>
  <c r="P87" i="184" s="1"/>
  <c r="O79" i="184"/>
  <c r="O81" i="184" s="1"/>
  <c r="O82" i="184" s="1"/>
  <c r="O84" i="184" s="1"/>
  <c r="O86" i="184" s="1"/>
  <c r="O87" i="184" s="1"/>
  <c r="N79" i="184"/>
  <c r="N81" i="184" s="1"/>
  <c r="N82" i="184" s="1"/>
  <c r="N84" i="184" s="1"/>
  <c r="N86" i="184" s="1"/>
  <c r="N87" i="184" s="1"/>
  <c r="M79" i="184"/>
  <c r="M81" i="184" s="1"/>
  <c r="M82" i="184" s="1"/>
  <c r="M84" i="184" s="1"/>
  <c r="M86" i="184" s="1"/>
  <c r="M87" i="184" s="1"/>
  <c r="L79" i="184"/>
  <c r="K79" i="184"/>
  <c r="K81" i="184" s="1"/>
  <c r="K82" i="184" s="1"/>
  <c r="K84" i="184" s="1"/>
  <c r="K86" i="184" s="1"/>
  <c r="K87" i="184" s="1"/>
  <c r="J79" i="184"/>
  <c r="J81" i="184" s="1"/>
  <c r="J82" i="184" s="1"/>
  <c r="J84" i="184" s="1"/>
  <c r="J86" i="184" s="1"/>
  <c r="J87" i="184" s="1"/>
  <c r="I79" i="184"/>
  <c r="I81" i="184" s="1"/>
  <c r="I82" i="184" s="1"/>
  <c r="I84" i="184" s="1"/>
  <c r="I86" i="184" s="1"/>
  <c r="I87" i="184" s="1"/>
  <c r="H79" i="184"/>
  <c r="H81" i="184" s="1"/>
  <c r="H82" i="184" s="1"/>
  <c r="H84" i="184" s="1"/>
  <c r="H86" i="184" s="1"/>
  <c r="H87" i="184" s="1"/>
  <c r="G79" i="184"/>
  <c r="G81" i="184" s="1"/>
  <c r="G82" i="184" s="1"/>
  <c r="G84" i="184" s="1"/>
  <c r="G86" i="184" s="1"/>
  <c r="G87" i="184" s="1"/>
  <c r="F79" i="184"/>
  <c r="F81" i="184" s="1"/>
  <c r="F82" i="184" s="1"/>
  <c r="F84" i="184" s="1"/>
  <c r="F86" i="184" s="1"/>
  <c r="F87" i="184" s="1"/>
  <c r="E79" i="184"/>
  <c r="E81" i="184" s="1"/>
  <c r="AC78" i="184"/>
  <c r="AC77" i="184"/>
  <c r="AC76" i="184"/>
  <c r="AC75" i="184"/>
  <c r="AC74" i="184"/>
  <c r="AC73" i="184"/>
  <c r="AB72" i="184"/>
  <c r="AA72" i="184"/>
  <c r="Z72" i="184"/>
  <c r="Y72" i="184"/>
  <c r="X72" i="184"/>
  <c r="W72" i="184"/>
  <c r="V72" i="184"/>
  <c r="U72" i="184"/>
  <c r="T72" i="184"/>
  <c r="S72" i="184"/>
  <c r="R72" i="184"/>
  <c r="Q72" i="184"/>
  <c r="P72" i="184"/>
  <c r="O72" i="184"/>
  <c r="N72" i="184"/>
  <c r="M72" i="184"/>
  <c r="L72" i="184"/>
  <c r="K72" i="184"/>
  <c r="J72" i="184"/>
  <c r="I72" i="184"/>
  <c r="H72" i="184"/>
  <c r="G72" i="184"/>
  <c r="F72" i="184"/>
  <c r="E72" i="184"/>
  <c r="AC71" i="184"/>
  <c r="AC70" i="184"/>
  <c r="AB69" i="184"/>
  <c r="AA69" i="184"/>
  <c r="Z69" i="184"/>
  <c r="Y69" i="184"/>
  <c r="X69" i="184"/>
  <c r="W69" i="184"/>
  <c r="V69" i="184"/>
  <c r="U69" i="184"/>
  <c r="T69" i="184"/>
  <c r="S69" i="184"/>
  <c r="R69" i="184"/>
  <c r="Q69" i="184"/>
  <c r="P69" i="184"/>
  <c r="O69" i="184"/>
  <c r="N69" i="184"/>
  <c r="M69" i="184"/>
  <c r="L69" i="184"/>
  <c r="K69" i="184"/>
  <c r="J69" i="184"/>
  <c r="I69" i="184"/>
  <c r="H69" i="184"/>
  <c r="G69" i="184"/>
  <c r="F69" i="184"/>
  <c r="E69" i="184"/>
  <c r="AC68" i="184"/>
  <c r="AC67" i="184"/>
  <c r="AC66" i="184"/>
  <c r="AC65" i="184"/>
  <c r="AB60" i="184"/>
  <c r="AA60" i="184"/>
  <c r="Z60" i="184"/>
  <c r="Y60" i="184"/>
  <c r="X60" i="184"/>
  <c r="W60" i="184"/>
  <c r="V60" i="184"/>
  <c r="U60" i="184"/>
  <c r="T60" i="184"/>
  <c r="S60" i="184"/>
  <c r="R60" i="184"/>
  <c r="Q60" i="184"/>
  <c r="P60" i="184"/>
  <c r="O60" i="184"/>
  <c r="N60" i="184"/>
  <c r="M60" i="184"/>
  <c r="L60" i="184"/>
  <c r="K60" i="184"/>
  <c r="J60" i="184"/>
  <c r="I60" i="184"/>
  <c r="H60" i="184"/>
  <c r="G60" i="184"/>
  <c r="F60" i="184"/>
  <c r="E60" i="184"/>
  <c r="AC60" i="184" s="1"/>
  <c r="AB59" i="184"/>
  <c r="AA59" i="184"/>
  <c r="Z59" i="184"/>
  <c r="Y59" i="184"/>
  <c r="X59" i="184"/>
  <c r="W59" i="184"/>
  <c r="V59" i="184"/>
  <c r="U59" i="184"/>
  <c r="T59" i="184"/>
  <c r="S59" i="184"/>
  <c r="R59" i="184"/>
  <c r="Q59" i="184"/>
  <c r="P59" i="184"/>
  <c r="O59" i="184"/>
  <c r="N59" i="184"/>
  <c r="M59" i="184"/>
  <c r="L59" i="184"/>
  <c r="K59" i="184"/>
  <c r="J59" i="184"/>
  <c r="I59" i="184"/>
  <c r="H59" i="184"/>
  <c r="G59" i="184"/>
  <c r="F59" i="184"/>
  <c r="E59" i="184"/>
  <c r="AC59" i="184" s="1"/>
  <c r="AC54" i="184"/>
  <c r="T52" i="184"/>
  <c r="T53" i="184" s="1"/>
  <c r="T55" i="184" s="1"/>
  <c r="T57" i="184" s="1"/>
  <c r="T58" i="184" s="1"/>
  <c r="S52" i="184"/>
  <c r="S53" i="184" s="1"/>
  <c r="S55" i="184" s="1"/>
  <c r="S57" i="184" s="1"/>
  <c r="S58" i="184" s="1"/>
  <c r="AB51" i="184"/>
  <c r="AA51" i="184"/>
  <c r="Z51" i="184"/>
  <c r="Y51" i="184"/>
  <c r="X51" i="184"/>
  <c r="W51" i="184"/>
  <c r="V51" i="184"/>
  <c r="U51" i="184"/>
  <c r="T51" i="184"/>
  <c r="S51" i="184"/>
  <c r="R51" i="184"/>
  <c r="Q51" i="184"/>
  <c r="P51" i="184"/>
  <c r="O51" i="184"/>
  <c r="N51" i="184"/>
  <c r="M51" i="184"/>
  <c r="L51" i="184"/>
  <c r="K51" i="184"/>
  <c r="J51" i="184"/>
  <c r="I51" i="184"/>
  <c r="H51" i="184"/>
  <c r="G51" i="184"/>
  <c r="F51" i="184"/>
  <c r="E51" i="184"/>
  <c r="AB50" i="184"/>
  <c r="AB52" i="184" s="1"/>
  <c r="AB53" i="184" s="1"/>
  <c r="AB55" i="184" s="1"/>
  <c r="AB57" i="184" s="1"/>
  <c r="AB58" i="184" s="1"/>
  <c r="AA50" i="184"/>
  <c r="AA52" i="184" s="1"/>
  <c r="AA53" i="184" s="1"/>
  <c r="AA55" i="184" s="1"/>
  <c r="AA57" i="184" s="1"/>
  <c r="AA58" i="184" s="1"/>
  <c r="Z50" i="184"/>
  <c r="Z52" i="184" s="1"/>
  <c r="Z53" i="184" s="1"/>
  <c r="Z55" i="184" s="1"/>
  <c r="Z57" i="184" s="1"/>
  <c r="Z58" i="184" s="1"/>
  <c r="Y50" i="184"/>
  <c r="Y52" i="184" s="1"/>
  <c r="Y53" i="184" s="1"/>
  <c r="Y55" i="184" s="1"/>
  <c r="Y57" i="184" s="1"/>
  <c r="Y58" i="184" s="1"/>
  <c r="X50" i="184"/>
  <c r="X52" i="184" s="1"/>
  <c r="X53" i="184" s="1"/>
  <c r="X55" i="184" s="1"/>
  <c r="X57" i="184" s="1"/>
  <c r="X58" i="184" s="1"/>
  <c r="W50" i="184"/>
  <c r="W52" i="184" s="1"/>
  <c r="W53" i="184" s="1"/>
  <c r="W55" i="184" s="1"/>
  <c r="W57" i="184" s="1"/>
  <c r="W58" i="184" s="1"/>
  <c r="V50" i="184"/>
  <c r="V52" i="184" s="1"/>
  <c r="V53" i="184" s="1"/>
  <c r="V55" i="184" s="1"/>
  <c r="V57" i="184" s="1"/>
  <c r="V58" i="184" s="1"/>
  <c r="U50" i="184"/>
  <c r="U52" i="184" s="1"/>
  <c r="U53" i="184" s="1"/>
  <c r="U55" i="184" s="1"/>
  <c r="U57" i="184" s="1"/>
  <c r="U58" i="184" s="1"/>
  <c r="T50" i="184"/>
  <c r="S50" i="184"/>
  <c r="R50" i="184"/>
  <c r="R52" i="184" s="1"/>
  <c r="R53" i="184" s="1"/>
  <c r="R55" i="184" s="1"/>
  <c r="R57" i="184" s="1"/>
  <c r="R58" i="184" s="1"/>
  <c r="Q50" i="184"/>
  <c r="Q52" i="184" s="1"/>
  <c r="Q53" i="184" s="1"/>
  <c r="Q55" i="184" s="1"/>
  <c r="Q57" i="184" s="1"/>
  <c r="Q58" i="184" s="1"/>
  <c r="P50" i="184"/>
  <c r="P52" i="184" s="1"/>
  <c r="P53" i="184" s="1"/>
  <c r="P55" i="184" s="1"/>
  <c r="P57" i="184" s="1"/>
  <c r="P58" i="184" s="1"/>
  <c r="O50" i="184"/>
  <c r="O52" i="184" s="1"/>
  <c r="O53" i="184" s="1"/>
  <c r="O55" i="184" s="1"/>
  <c r="O57" i="184" s="1"/>
  <c r="O58" i="184" s="1"/>
  <c r="N50" i="184"/>
  <c r="N52" i="184" s="1"/>
  <c r="N53" i="184" s="1"/>
  <c r="N55" i="184" s="1"/>
  <c r="N57" i="184" s="1"/>
  <c r="N58" i="184" s="1"/>
  <c r="M50" i="184"/>
  <c r="M52" i="184" s="1"/>
  <c r="M53" i="184" s="1"/>
  <c r="M55" i="184" s="1"/>
  <c r="M57" i="184" s="1"/>
  <c r="M58" i="184" s="1"/>
  <c r="L50" i="184"/>
  <c r="L52" i="184" s="1"/>
  <c r="L53" i="184" s="1"/>
  <c r="L55" i="184" s="1"/>
  <c r="L57" i="184" s="1"/>
  <c r="L58" i="184" s="1"/>
  <c r="K50" i="184"/>
  <c r="K52" i="184" s="1"/>
  <c r="K53" i="184" s="1"/>
  <c r="K55" i="184" s="1"/>
  <c r="K57" i="184" s="1"/>
  <c r="K58" i="184" s="1"/>
  <c r="J50" i="184"/>
  <c r="J52" i="184" s="1"/>
  <c r="J53" i="184" s="1"/>
  <c r="J55" i="184" s="1"/>
  <c r="J57" i="184" s="1"/>
  <c r="J58" i="184" s="1"/>
  <c r="I50" i="184"/>
  <c r="I52" i="184" s="1"/>
  <c r="I53" i="184" s="1"/>
  <c r="I55" i="184" s="1"/>
  <c r="I57" i="184" s="1"/>
  <c r="I58" i="184" s="1"/>
  <c r="H50" i="184"/>
  <c r="H52" i="184" s="1"/>
  <c r="H53" i="184" s="1"/>
  <c r="H55" i="184" s="1"/>
  <c r="H57" i="184" s="1"/>
  <c r="H58" i="184" s="1"/>
  <c r="G50" i="184"/>
  <c r="G52" i="184" s="1"/>
  <c r="G53" i="184" s="1"/>
  <c r="G55" i="184" s="1"/>
  <c r="G57" i="184" s="1"/>
  <c r="G58" i="184" s="1"/>
  <c r="F50" i="184"/>
  <c r="F52" i="184" s="1"/>
  <c r="F53" i="184" s="1"/>
  <c r="F55" i="184" s="1"/>
  <c r="F57" i="184" s="1"/>
  <c r="F58" i="184" s="1"/>
  <c r="E50" i="184"/>
  <c r="E52" i="184" s="1"/>
  <c r="AC49" i="184"/>
  <c r="AC48" i="184"/>
  <c r="AC47" i="184"/>
  <c r="AC46" i="184"/>
  <c r="AC45" i="184"/>
  <c r="AC44" i="184"/>
  <c r="AB43" i="184"/>
  <c r="AA43" i="184"/>
  <c r="Z43" i="184"/>
  <c r="Y43" i="184"/>
  <c r="X43" i="184"/>
  <c r="W43" i="184"/>
  <c r="V43" i="184"/>
  <c r="U43" i="184"/>
  <c r="T43" i="184"/>
  <c r="S43" i="184"/>
  <c r="R43" i="184"/>
  <c r="Q43" i="184"/>
  <c r="P43" i="184"/>
  <c r="O43" i="184"/>
  <c r="N43" i="184"/>
  <c r="M43" i="184"/>
  <c r="L43" i="184"/>
  <c r="K43" i="184"/>
  <c r="J43" i="184"/>
  <c r="I43" i="184"/>
  <c r="H43" i="184"/>
  <c r="G43" i="184"/>
  <c r="F43" i="184"/>
  <c r="E43" i="184"/>
  <c r="AC42" i="184"/>
  <c r="AC41" i="184"/>
  <c r="AB40" i="184"/>
  <c r="AA40" i="184"/>
  <c r="Z40" i="184"/>
  <c r="Y40" i="184"/>
  <c r="X40" i="184"/>
  <c r="W40" i="184"/>
  <c r="V40" i="184"/>
  <c r="U40" i="184"/>
  <c r="T40" i="184"/>
  <c r="S40" i="184"/>
  <c r="R40" i="184"/>
  <c r="Q40" i="184"/>
  <c r="P40" i="184"/>
  <c r="O40" i="184"/>
  <c r="N40" i="184"/>
  <c r="M40" i="184"/>
  <c r="L40" i="184"/>
  <c r="K40" i="184"/>
  <c r="J40" i="184"/>
  <c r="I40" i="184"/>
  <c r="H40" i="184"/>
  <c r="G40" i="184"/>
  <c r="F40" i="184"/>
  <c r="E40" i="184"/>
  <c r="AC39" i="184"/>
  <c r="AC38" i="184"/>
  <c r="AC37" i="184"/>
  <c r="AC36" i="184"/>
  <c r="AB31" i="184"/>
  <c r="AA31" i="184"/>
  <c r="Z31" i="184"/>
  <c r="Y31" i="184"/>
  <c r="X31" i="184"/>
  <c r="W31" i="184"/>
  <c r="V31" i="184"/>
  <c r="U31" i="184"/>
  <c r="T31" i="184"/>
  <c r="S31" i="184"/>
  <c r="R31" i="184"/>
  <c r="Q31" i="184"/>
  <c r="P31" i="184"/>
  <c r="O31" i="184"/>
  <c r="N31" i="184"/>
  <c r="M31" i="184"/>
  <c r="L31" i="184"/>
  <c r="AB30" i="184"/>
  <c r="AA30" i="184"/>
  <c r="Z30" i="184"/>
  <c r="Y30" i="184"/>
  <c r="X30" i="184"/>
  <c r="W30" i="184"/>
  <c r="V30" i="184"/>
  <c r="U30" i="184"/>
  <c r="T30" i="184"/>
  <c r="S30" i="184"/>
  <c r="R30" i="184"/>
  <c r="Q30" i="184"/>
  <c r="P30" i="184"/>
  <c r="O30" i="184"/>
  <c r="N30" i="184"/>
  <c r="M30" i="184"/>
  <c r="L30" i="184"/>
  <c r="AC25" i="184"/>
  <c r="T26" i="184"/>
  <c r="T28" i="184" s="1"/>
  <c r="T29" i="184" s="1"/>
  <c r="AB26" i="184"/>
  <c r="AB28" i="184" s="1"/>
  <c r="AB29" i="184" s="1"/>
  <c r="AA26" i="184"/>
  <c r="AA28" i="184" s="1"/>
  <c r="AA29" i="184" s="1"/>
  <c r="Z26" i="184"/>
  <c r="Z28" i="184" s="1"/>
  <c r="Z29" i="184" s="1"/>
  <c r="Y26" i="184"/>
  <c r="Y28" i="184" s="1"/>
  <c r="Y29" i="184" s="1"/>
  <c r="X26" i="184"/>
  <c r="X28" i="184" s="1"/>
  <c r="X29" i="184" s="1"/>
  <c r="W26" i="184"/>
  <c r="W28" i="184" s="1"/>
  <c r="W29" i="184" s="1"/>
  <c r="V26" i="184"/>
  <c r="V28" i="184" s="1"/>
  <c r="V29" i="184" s="1"/>
  <c r="U26" i="184"/>
  <c r="U28" i="184" s="1"/>
  <c r="U29" i="184" s="1"/>
  <c r="S26" i="184"/>
  <c r="S28" i="184" s="1"/>
  <c r="S29" i="184" s="1"/>
  <c r="R26" i="184"/>
  <c r="R28" i="184" s="1"/>
  <c r="R29" i="184" s="1"/>
  <c r="Q26" i="184"/>
  <c r="Q28" i="184" s="1"/>
  <c r="Q29" i="184" s="1"/>
  <c r="P26" i="184"/>
  <c r="P28" i="184" s="1"/>
  <c r="P29" i="184" s="1"/>
  <c r="O26" i="184"/>
  <c r="O28" i="184" s="1"/>
  <c r="O29" i="184" s="1"/>
  <c r="N26" i="184"/>
  <c r="N28" i="184" s="1"/>
  <c r="N29" i="184" s="1"/>
  <c r="M26" i="184"/>
  <c r="M28" i="184" s="1"/>
  <c r="M29" i="184" s="1"/>
  <c r="L26" i="184"/>
  <c r="L28" i="184" s="1"/>
  <c r="L29" i="184" s="1"/>
  <c r="AC20" i="184"/>
  <c r="AC19" i="184"/>
  <c r="AC18" i="184"/>
  <c r="AC17" i="184"/>
  <c r="AC16" i="184"/>
  <c r="AC15" i="184"/>
  <c r="AC13" i="184"/>
  <c r="AC12" i="184"/>
  <c r="AC10" i="184"/>
  <c r="AC9" i="184"/>
  <c r="AC8" i="184"/>
  <c r="AC7" i="184"/>
  <c r="AC59" i="206" l="1"/>
  <c r="AC60" i="206"/>
  <c r="AC40" i="206"/>
  <c r="AC14" i="206"/>
  <c r="AC59" i="205"/>
  <c r="AC43" i="205"/>
  <c r="AC40" i="205"/>
  <c r="AC60" i="205"/>
  <c r="AC14" i="205"/>
  <c r="AC30" i="205"/>
  <c r="AC11" i="205"/>
  <c r="AC31" i="205"/>
  <c r="AC11" i="204"/>
  <c r="AC30" i="204"/>
  <c r="AC147" i="204"/>
  <c r="AC80" i="204"/>
  <c r="AC138" i="204"/>
  <c r="AC146" i="204"/>
  <c r="L24" i="204"/>
  <c r="AC24" i="204" s="1"/>
  <c r="AC130" i="204"/>
  <c r="AC14" i="204"/>
  <c r="AC31" i="204"/>
  <c r="AC146" i="203"/>
  <c r="AC147" i="203"/>
  <c r="AC127" i="203"/>
  <c r="AC88" i="203"/>
  <c r="AC89" i="203"/>
  <c r="AC72" i="203"/>
  <c r="AC146" i="202"/>
  <c r="AC147" i="202"/>
  <c r="AC127" i="202"/>
  <c r="AC69" i="202"/>
  <c r="AC80" i="201"/>
  <c r="AC60" i="201"/>
  <c r="AC146" i="201"/>
  <c r="AC147" i="201"/>
  <c r="AC127" i="201"/>
  <c r="AC130" i="201"/>
  <c r="AC88" i="201"/>
  <c r="AC89" i="201"/>
  <c r="AC43" i="201"/>
  <c r="AC88" i="199"/>
  <c r="AC89" i="199"/>
  <c r="AC31" i="198"/>
  <c r="AC88" i="198"/>
  <c r="AC89" i="198"/>
  <c r="AC69" i="198"/>
  <c r="AC14" i="198"/>
  <c r="AC117" i="197"/>
  <c r="AC30" i="197"/>
  <c r="AC31" i="197"/>
  <c r="AC88" i="196"/>
  <c r="AC89" i="196"/>
  <c r="AC89" i="195"/>
  <c r="AC14" i="195"/>
  <c r="AC31" i="195"/>
  <c r="AC30" i="195"/>
  <c r="AC11" i="195"/>
  <c r="AC88" i="194"/>
  <c r="AC30" i="194"/>
  <c r="AC31" i="194"/>
  <c r="AC117" i="193"/>
  <c r="AC118" i="193"/>
  <c r="AC88" i="193"/>
  <c r="AC89" i="193"/>
  <c r="AC14" i="193"/>
  <c r="AC11" i="190"/>
  <c r="AC31" i="190"/>
  <c r="AC30" i="190"/>
  <c r="AC14" i="190"/>
  <c r="AC30" i="189"/>
  <c r="AC31" i="189"/>
  <c r="AC14" i="189"/>
  <c r="AC31" i="188"/>
  <c r="AC11" i="188"/>
  <c r="AC30" i="188"/>
  <c r="AC14" i="188"/>
  <c r="AC72" i="205"/>
  <c r="AC117" i="204"/>
  <c r="AC118" i="204"/>
  <c r="AC88" i="204"/>
  <c r="AC89" i="204"/>
  <c r="AC69" i="204"/>
  <c r="AC98" i="203"/>
  <c r="AC59" i="203"/>
  <c r="AC40" i="203"/>
  <c r="AC43" i="203"/>
  <c r="AC30" i="203"/>
  <c r="AC31" i="203"/>
  <c r="AC11" i="203"/>
  <c r="AC14" i="203"/>
  <c r="AC117" i="202"/>
  <c r="AC118" i="202"/>
  <c r="AC98" i="202"/>
  <c r="AC30" i="202"/>
  <c r="AC14" i="202"/>
  <c r="AC11" i="202"/>
  <c r="AC31" i="202"/>
  <c r="AC98" i="201"/>
  <c r="AC31" i="201"/>
  <c r="AC11" i="201"/>
  <c r="AC30" i="201"/>
  <c r="AC176" i="200"/>
  <c r="AC59" i="200"/>
  <c r="AC43" i="200"/>
  <c r="AC40" i="200"/>
  <c r="AC60" i="200"/>
  <c r="AC146" i="199"/>
  <c r="AC147" i="199"/>
  <c r="AC59" i="199"/>
  <c r="AC40" i="199"/>
  <c r="AC60" i="198"/>
  <c r="AC59" i="198"/>
  <c r="AC130" i="197"/>
  <c r="AC60" i="197"/>
  <c r="AC117" i="196"/>
  <c r="AC118" i="196"/>
  <c r="AC98" i="196"/>
  <c r="AC59" i="196"/>
  <c r="AC60" i="196"/>
  <c r="AC40" i="196"/>
  <c r="AC43" i="196"/>
  <c r="AC31" i="196"/>
  <c r="AC14" i="196"/>
  <c r="AC117" i="195"/>
  <c r="AC118" i="194"/>
  <c r="AC117" i="194"/>
  <c r="AC101" i="193"/>
  <c r="AC11" i="193"/>
  <c r="AC30" i="192"/>
  <c r="AC11" i="192"/>
  <c r="AC31" i="192"/>
  <c r="AC14" i="191"/>
  <c r="AC30" i="191"/>
  <c r="AC31" i="191"/>
  <c r="AC117" i="190"/>
  <c r="AC98" i="190"/>
  <c r="AC118" i="190"/>
  <c r="AC117" i="189"/>
  <c r="AC118" i="189"/>
  <c r="AC98" i="189"/>
  <c r="AC101" i="189"/>
  <c r="AC59" i="189"/>
  <c r="AC60" i="189"/>
  <c r="AC40" i="189"/>
  <c r="AC101" i="188"/>
  <c r="AC98" i="188"/>
  <c r="AC117" i="187"/>
  <c r="AC98" i="187"/>
  <c r="AC118" i="187"/>
  <c r="AC14" i="187"/>
  <c r="AC31" i="187"/>
  <c r="AC11" i="187"/>
  <c r="AC30" i="186"/>
  <c r="AC14" i="186"/>
  <c r="AC31" i="186"/>
  <c r="AC30" i="185"/>
  <c r="AC14" i="185"/>
  <c r="AC40" i="184"/>
  <c r="AC69" i="184"/>
  <c r="AC176" i="184"/>
  <c r="AC80" i="184"/>
  <c r="AC127" i="184"/>
  <c r="AC109" i="184"/>
  <c r="AC130" i="184"/>
  <c r="AC175" i="184"/>
  <c r="AC159" i="184"/>
  <c r="AC156" i="184"/>
  <c r="AC14" i="184"/>
  <c r="AC30" i="184"/>
  <c r="AC31" i="184"/>
  <c r="AC23" i="206"/>
  <c r="AC98" i="206"/>
  <c r="AC139" i="206"/>
  <c r="AC137" i="206"/>
  <c r="AC22" i="206"/>
  <c r="AC81" i="206"/>
  <c r="AC21" i="206"/>
  <c r="AC53" i="206"/>
  <c r="AC43" i="206"/>
  <c r="AC50" i="206"/>
  <c r="AC51" i="206"/>
  <c r="AC52" i="206"/>
  <c r="E57" i="206"/>
  <c r="E56" i="206"/>
  <c r="AC56" i="206" s="1"/>
  <c r="AC55" i="206"/>
  <c r="AC111" i="206"/>
  <c r="AC11" i="206"/>
  <c r="AC110" i="206"/>
  <c r="AC166" i="206"/>
  <c r="AC127" i="206"/>
  <c r="AC168" i="206"/>
  <c r="AC138" i="206"/>
  <c r="AC167" i="206"/>
  <c r="AC101" i="206"/>
  <c r="E28" i="205"/>
  <c r="E27" i="205"/>
  <c r="AC27" i="205" s="1"/>
  <c r="AC26" i="205"/>
  <c r="AC24" i="205"/>
  <c r="AC111" i="205"/>
  <c r="AC168" i="205"/>
  <c r="AC69" i="205"/>
  <c r="AC110" i="205"/>
  <c r="AC139" i="205"/>
  <c r="AC137" i="205"/>
  <c r="AC159" i="205"/>
  <c r="AC166" i="205"/>
  <c r="AC156" i="205"/>
  <c r="AC108" i="205"/>
  <c r="AC40" i="204"/>
  <c r="AC98" i="204"/>
  <c r="AC110" i="204"/>
  <c r="AC23" i="204"/>
  <c r="AC43" i="204"/>
  <c r="AC52" i="204"/>
  <c r="AC50" i="204"/>
  <c r="AC101" i="204"/>
  <c r="AC109" i="204"/>
  <c r="AC111" i="204"/>
  <c r="AC168" i="204"/>
  <c r="AC72" i="204"/>
  <c r="AC81" i="204"/>
  <c r="AC139" i="204"/>
  <c r="E140" i="204"/>
  <c r="E82" i="204"/>
  <c r="AC127" i="204"/>
  <c r="AC108" i="204"/>
  <c r="AC159" i="204"/>
  <c r="AC166" i="204"/>
  <c r="AC137" i="204"/>
  <c r="AC79" i="204"/>
  <c r="AC53" i="203"/>
  <c r="AC111" i="203"/>
  <c r="AC173" i="203"/>
  <c r="AC174" i="203"/>
  <c r="AC23" i="203"/>
  <c r="AC21" i="203"/>
  <c r="AC168" i="203"/>
  <c r="AC110" i="203"/>
  <c r="AC169" i="203"/>
  <c r="AC171" i="203"/>
  <c r="AC172" i="203"/>
  <c r="AC81" i="203"/>
  <c r="E82" i="203"/>
  <c r="AC80" i="203"/>
  <c r="AC130" i="203"/>
  <c r="E140" i="203"/>
  <c r="AC139" i="203"/>
  <c r="AC137" i="203"/>
  <c r="AC52" i="203"/>
  <c r="AC69" i="203"/>
  <c r="AC101" i="203"/>
  <c r="AC108" i="203"/>
  <c r="AC109" i="203"/>
  <c r="AC166" i="203"/>
  <c r="AC79" i="203"/>
  <c r="AC51" i="202"/>
  <c r="AC110" i="202"/>
  <c r="AC53" i="202"/>
  <c r="E140" i="202"/>
  <c r="AC139" i="202"/>
  <c r="E56" i="202"/>
  <c r="AC56" i="202" s="1"/>
  <c r="AC55" i="202"/>
  <c r="E57" i="202"/>
  <c r="AC82" i="202"/>
  <c r="AC23" i="202"/>
  <c r="AC22" i="202"/>
  <c r="AC72" i="202"/>
  <c r="E86" i="202"/>
  <c r="E85" i="202"/>
  <c r="AC85" i="202" s="1"/>
  <c r="AC84" i="202"/>
  <c r="AC111" i="202"/>
  <c r="AC137" i="202"/>
  <c r="AC21" i="202"/>
  <c r="AC101" i="202"/>
  <c r="AC108" i="202"/>
  <c r="AC109" i="202"/>
  <c r="AC115" i="202"/>
  <c r="AC138" i="202"/>
  <c r="AC81" i="202"/>
  <c r="AC79" i="202"/>
  <c r="AC80" i="202"/>
  <c r="AC168" i="202"/>
  <c r="AC166" i="202"/>
  <c r="AC110" i="201"/>
  <c r="AC69" i="201"/>
  <c r="AC168" i="201"/>
  <c r="AC14" i="201"/>
  <c r="AC52" i="201"/>
  <c r="AC51" i="201"/>
  <c r="AC24" i="201"/>
  <c r="AC23" i="201"/>
  <c r="AC81" i="201"/>
  <c r="E140" i="201"/>
  <c r="AC139" i="201"/>
  <c r="AC137" i="201"/>
  <c r="AC166" i="201"/>
  <c r="AC50" i="201"/>
  <c r="AC72" i="201"/>
  <c r="E82" i="201"/>
  <c r="AC138" i="201"/>
  <c r="AC156" i="201"/>
  <c r="AC101" i="201"/>
  <c r="AC108" i="201"/>
  <c r="AC79" i="201"/>
  <c r="AC14" i="200"/>
  <c r="AC21" i="200"/>
  <c r="AC53" i="200"/>
  <c r="AC110" i="200"/>
  <c r="AC108" i="200"/>
  <c r="AC159" i="200"/>
  <c r="AC166" i="200"/>
  <c r="AC111" i="200"/>
  <c r="AC52" i="200"/>
  <c r="AC69" i="200"/>
  <c r="E140" i="200"/>
  <c r="AC139" i="200"/>
  <c r="AC137" i="200"/>
  <c r="E113" i="200"/>
  <c r="AC138" i="200"/>
  <c r="AC168" i="200"/>
  <c r="AC72" i="200"/>
  <c r="AC81" i="200"/>
  <c r="E82" i="200"/>
  <c r="AC127" i="200"/>
  <c r="AC79" i="200"/>
  <c r="AC52" i="199"/>
  <c r="AC11" i="199"/>
  <c r="AC43" i="199"/>
  <c r="AC50" i="199"/>
  <c r="E81" i="199"/>
  <c r="AC79" i="199"/>
  <c r="AC139" i="199"/>
  <c r="AC137" i="199"/>
  <c r="AC14" i="199"/>
  <c r="E24" i="199"/>
  <c r="AC23" i="199"/>
  <c r="AC21" i="199"/>
  <c r="AC127" i="199"/>
  <c r="AC69" i="199"/>
  <c r="AC101" i="199"/>
  <c r="E113" i="199"/>
  <c r="AC111" i="199"/>
  <c r="AC168" i="199"/>
  <c r="AC110" i="199"/>
  <c r="AC138" i="199"/>
  <c r="AC166" i="199"/>
  <c r="AC53" i="198"/>
  <c r="E114" i="198"/>
  <c r="AC114" i="198" s="1"/>
  <c r="AC113" i="198"/>
  <c r="E115" i="198"/>
  <c r="AC40" i="198"/>
  <c r="AC23" i="198"/>
  <c r="AC22" i="198"/>
  <c r="E24" i="198"/>
  <c r="AC52" i="198"/>
  <c r="AC56" i="198"/>
  <c r="AC55" i="198"/>
  <c r="AC127" i="198"/>
  <c r="AC171" i="198"/>
  <c r="AC172" i="198"/>
  <c r="AC21" i="198"/>
  <c r="AC110" i="198"/>
  <c r="AC169" i="198"/>
  <c r="AC168" i="198"/>
  <c r="AC81" i="198"/>
  <c r="AC80" i="198"/>
  <c r="AC130" i="198"/>
  <c r="AC139" i="198"/>
  <c r="AC137" i="198"/>
  <c r="AC109" i="198"/>
  <c r="AC166" i="198"/>
  <c r="AC79" i="198"/>
  <c r="AC23" i="197"/>
  <c r="E24" i="197"/>
  <c r="AC109" i="197"/>
  <c r="E113" i="197"/>
  <c r="AC111" i="197"/>
  <c r="AC110" i="197"/>
  <c r="AC40" i="197"/>
  <c r="E53" i="197"/>
  <c r="AC52" i="197"/>
  <c r="AC50" i="197"/>
  <c r="AC82" i="197"/>
  <c r="AC14" i="197"/>
  <c r="AC21" i="197"/>
  <c r="AC22" i="197"/>
  <c r="AC139" i="197"/>
  <c r="AC137" i="197"/>
  <c r="AC171" i="197"/>
  <c r="AC72" i="197"/>
  <c r="AC81" i="197"/>
  <c r="AC80" i="197"/>
  <c r="AC138" i="197"/>
  <c r="AC159" i="197"/>
  <c r="AC166" i="197"/>
  <c r="E172" i="197"/>
  <c r="AC172" i="197" s="1"/>
  <c r="E86" i="197"/>
  <c r="E85" i="197"/>
  <c r="AC85" i="197" s="1"/>
  <c r="AC84" i="197"/>
  <c r="AC127" i="197"/>
  <c r="AC156" i="197"/>
  <c r="AC169" i="197"/>
  <c r="AC101" i="197"/>
  <c r="AC108" i="197"/>
  <c r="AC168" i="197"/>
  <c r="AC79" i="197"/>
  <c r="AC52" i="196"/>
  <c r="AC69" i="196"/>
  <c r="E113" i="196"/>
  <c r="AC111" i="196"/>
  <c r="F169" i="196"/>
  <c r="AC168" i="196"/>
  <c r="AC50" i="196"/>
  <c r="AC72" i="196"/>
  <c r="AC81" i="196"/>
  <c r="AC110" i="196"/>
  <c r="E140" i="196"/>
  <c r="AC139" i="196"/>
  <c r="AC137" i="196"/>
  <c r="AC166" i="196"/>
  <c r="E82" i="196"/>
  <c r="AC138" i="196"/>
  <c r="AC156" i="196"/>
  <c r="AC167" i="196"/>
  <c r="AC101" i="196"/>
  <c r="AC108" i="196"/>
  <c r="AC79" i="196"/>
  <c r="AC29" i="195"/>
  <c r="AC28" i="195"/>
  <c r="AC23" i="195"/>
  <c r="E56" i="195"/>
  <c r="AC56" i="195" s="1"/>
  <c r="AC55" i="195"/>
  <c r="E57" i="195"/>
  <c r="AC52" i="195"/>
  <c r="AC24" i="195"/>
  <c r="AC69" i="195"/>
  <c r="AC168" i="195"/>
  <c r="E27" i="195"/>
  <c r="AC27" i="195" s="1"/>
  <c r="AC72" i="195"/>
  <c r="AC81" i="195"/>
  <c r="AC79" i="195"/>
  <c r="AC26" i="195"/>
  <c r="AC53" i="195"/>
  <c r="AC82" i="195"/>
  <c r="AC80" i="195"/>
  <c r="AC98" i="195"/>
  <c r="AC138" i="195"/>
  <c r="AC140" i="195"/>
  <c r="AC166" i="195"/>
  <c r="E142" i="195"/>
  <c r="E86" i="195"/>
  <c r="AC84" i="195"/>
  <c r="E85" i="195"/>
  <c r="AC85" i="195" s="1"/>
  <c r="AC101" i="195"/>
  <c r="AC108" i="195"/>
  <c r="AC167" i="195"/>
  <c r="AC139" i="195"/>
  <c r="F84" i="194"/>
  <c r="F86" i="194" s="1"/>
  <c r="F87" i="194" s="1"/>
  <c r="AC82" i="194"/>
  <c r="AC24" i="194"/>
  <c r="E86" i="194"/>
  <c r="AC23" i="194"/>
  <c r="E143" i="194"/>
  <c r="AC69" i="194"/>
  <c r="AC98" i="194"/>
  <c r="AC72" i="194"/>
  <c r="AC81" i="194"/>
  <c r="AC101" i="194"/>
  <c r="AC108" i="194"/>
  <c r="E110" i="194"/>
  <c r="AC79" i="194"/>
  <c r="E84" i="193"/>
  <c r="AC82" i="193"/>
  <c r="E53" i="193"/>
  <c r="AC52" i="193"/>
  <c r="AC23" i="193"/>
  <c r="AC50" i="193"/>
  <c r="AC69" i="193"/>
  <c r="AC168" i="193"/>
  <c r="AC98" i="193"/>
  <c r="AC108" i="193"/>
  <c r="E140" i="193"/>
  <c r="AC139" i="193"/>
  <c r="AC138" i="193"/>
  <c r="AC81" i="193"/>
  <c r="AC80" i="193"/>
  <c r="AC166" i="193"/>
  <c r="E110" i="193"/>
  <c r="AC137" i="193"/>
  <c r="AC79" i="193"/>
  <c r="AC24" i="192"/>
  <c r="AC43" i="192"/>
  <c r="AC52" i="192"/>
  <c r="AC50" i="192"/>
  <c r="AC23" i="192"/>
  <c r="AC166" i="192"/>
  <c r="AC14" i="192"/>
  <c r="AC21" i="192"/>
  <c r="AC22" i="192"/>
  <c r="AC110" i="192"/>
  <c r="E140" i="192"/>
  <c r="AC139" i="192"/>
  <c r="AC137" i="192"/>
  <c r="AC111" i="192"/>
  <c r="AC167" i="192"/>
  <c r="AC72" i="192"/>
  <c r="AC81" i="192"/>
  <c r="AC80" i="192"/>
  <c r="AC138" i="192"/>
  <c r="F169" i="192"/>
  <c r="AC168" i="192"/>
  <c r="AC127" i="192"/>
  <c r="AC79" i="192"/>
  <c r="AC21" i="191"/>
  <c r="AC22" i="191"/>
  <c r="AC11" i="191"/>
  <c r="AC52" i="191"/>
  <c r="E53" i="191"/>
  <c r="AC168" i="191"/>
  <c r="AC72" i="191"/>
  <c r="AC81" i="191"/>
  <c r="AC110" i="191"/>
  <c r="AC50" i="191"/>
  <c r="E140" i="191"/>
  <c r="AC139" i="191"/>
  <c r="AC137" i="191"/>
  <c r="AC166" i="191"/>
  <c r="E82" i="191"/>
  <c r="AC138" i="191"/>
  <c r="AC156" i="191"/>
  <c r="AC111" i="191"/>
  <c r="AC101" i="191"/>
  <c r="AC108" i="191"/>
  <c r="AC79" i="191"/>
  <c r="E29" i="190"/>
  <c r="AC29" i="190" s="1"/>
  <c r="AC28" i="190"/>
  <c r="AC24" i="190"/>
  <c r="AC168" i="190"/>
  <c r="E27" i="190"/>
  <c r="AC27" i="190" s="1"/>
  <c r="AC80" i="190"/>
  <c r="AC26" i="190"/>
  <c r="AC138" i="190"/>
  <c r="AC140" i="190"/>
  <c r="AC166" i="190"/>
  <c r="AC81" i="190"/>
  <c r="AC79" i="190"/>
  <c r="E142" i="190"/>
  <c r="AC101" i="190"/>
  <c r="AC108" i="190"/>
  <c r="AC167" i="190"/>
  <c r="AC139" i="190"/>
  <c r="AC11" i="189"/>
  <c r="AC43" i="189"/>
  <c r="AC50" i="189"/>
  <c r="AC51" i="189"/>
  <c r="AC110" i="189"/>
  <c r="AC111" i="189"/>
  <c r="E24" i="189"/>
  <c r="AC23" i="189"/>
  <c r="AC21" i="189"/>
  <c r="AC81" i="189"/>
  <c r="E82" i="189"/>
  <c r="AC79" i="189"/>
  <c r="AC167" i="189"/>
  <c r="AC69" i="189"/>
  <c r="E139" i="189"/>
  <c r="AC166" i="189"/>
  <c r="AC23" i="188"/>
  <c r="E24" i="188"/>
  <c r="AC21" i="188"/>
  <c r="E86" i="188"/>
  <c r="E85" i="188"/>
  <c r="AC85" i="188" s="1"/>
  <c r="AC84" i="188"/>
  <c r="AC168" i="188"/>
  <c r="AC166" i="188"/>
  <c r="E140" i="188"/>
  <c r="AC139" i="188"/>
  <c r="AC81" i="188"/>
  <c r="AC82" i="188"/>
  <c r="AC127" i="188"/>
  <c r="AC72" i="188"/>
  <c r="AC137" i="188"/>
  <c r="AC79" i="188"/>
  <c r="E53" i="187"/>
  <c r="AC52" i="187"/>
  <c r="AC23" i="187"/>
  <c r="AC110" i="187"/>
  <c r="AC72" i="187"/>
  <c r="AC81" i="187"/>
  <c r="E82" i="187"/>
  <c r="AC168" i="187"/>
  <c r="AC43" i="187"/>
  <c r="AC50" i="187"/>
  <c r="AC21" i="187"/>
  <c r="AC22" i="187"/>
  <c r="AC24" i="187"/>
  <c r="AC51" i="187"/>
  <c r="AC109" i="187"/>
  <c r="AC111" i="187"/>
  <c r="E140" i="187"/>
  <c r="AC139" i="187"/>
  <c r="AC137" i="187"/>
  <c r="AC138" i="187"/>
  <c r="AC156" i="187"/>
  <c r="AC167" i="187"/>
  <c r="AC166" i="187"/>
  <c r="AC101" i="187"/>
  <c r="AC108" i="187"/>
  <c r="AC79" i="187"/>
  <c r="E53" i="186"/>
  <c r="AC52" i="186"/>
  <c r="AC11" i="186"/>
  <c r="AC23" i="186"/>
  <c r="E24" i="186"/>
  <c r="AC21" i="186"/>
  <c r="AC22" i="186"/>
  <c r="AC50" i="186"/>
  <c r="AC72" i="186"/>
  <c r="AC81" i="186"/>
  <c r="AC80" i="186"/>
  <c r="AC110" i="186"/>
  <c r="AC82" i="186"/>
  <c r="E113" i="186"/>
  <c r="AC111" i="186"/>
  <c r="AC127" i="186"/>
  <c r="AC168" i="186"/>
  <c r="E140" i="186"/>
  <c r="AC139" i="186"/>
  <c r="AC137" i="186"/>
  <c r="AC159" i="186"/>
  <c r="AC166" i="186"/>
  <c r="E86" i="186"/>
  <c r="E85" i="186"/>
  <c r="AC85" i="186" s="1"/>
  <c r="AC84" i="186"/>
  <c r="AC108" i="186"/>
  <c r="AC79" i="186"/>
  <c r="AC22" i="185"/>
  <c r="AC24" i="185"/>
  <c r="AC23" i="185"/>
  <c r="AC43" i="185"/>
  <c r="E53" i="185"/>
  <c r="AC52" i="185"/>
  <c r="AC50" i="185"/>
  <c r="AC166" i="185"/>
  <c r="AC82" i="185"/>
  <c r="E113" i="185"/>
  <c r="AC111" i="185"/>
  <c r="AC110" i="185"/>
  <c r="AC167" i="185"/>
  <c r="E140" i="185"/>
  <c r="AC139" i="185"/>
  <c r="AC137" i="185"/>
  <c r="E86" i="185"/>
  <c r="E85" i="185"/>
  <c r="AC85" i="185" s="1"/>
  <c r="AC84" i="185"/>
  <c r="AC72" i="185"/>
  <c r="AC81" i="185"/>
  <c r="AC80" i="185"/>
  <c r="AC138" i="185"/>
  <c r="AC168" i="185"/>
  <c r="AC79" i="185"/>
  <c r="AC11" i="184"/>
  <c r="AC23" i="184"/>
  <c r="AC21" i="184"/>
  <c r="AC22" i="184"/>
  <c r="AC43" i="184"/>
  <c r="E53" i="184"/>
  <c r="AC52" i="184"/>
  <c r="AC51" i="184"/>
  <c r="AC50" i="184"/>
  <c r="AC72" i="184"/>
  <c r="AC81" i="184"/>
  <c r="AC110" i="184"/>
  <c r="AC167" i="184"/>
  <c r="E140" i="184"/>
  <c r="AC139" i="184"/>
  <c r="AC137" i="184"/>
  <c r="E113" i="184"/>
  <c r="AC111" i="184"/>
  <c r="AC166" i="184"/>
  <c r="E82" i="184"/>
  <c r="AC138" i="184"/>
  <c r="AC168" i="184"/>
  <c r="AC101" i="184"/>
  <c r="AC108" i="184"/>
  <c r="AC79" i="184"/>
  <c r="L26" i="204" l="1"/>
  <c r="L28" i="204" s="1"/>
  <c r="L29" i="204" s="1"/>
  <c r="E85" i="194"/>
  <c r="AC85" i="194" s="1"/>
  <c r="AC84" i="194"/>
  <c r="AC113" i="202"/>
  <c r="AC114" i="202"/>
  <c r="E58" i="206"/>
  <c r="AC58" i="206" s="1"/>
  <c r="AC57" i="206"/>
  <c r="AC140" i="206"/>
  <c r="AC82" i="206"/>
  <c r="AC169" i="206"/>
  <c r="AC113" i="206"/>
  <c r="AC114" i="206"/>
  <c r="E26" i="206"/>
  <c r="AC140" i="205"/>
  <c r="AC114" i="205"/>
  <c r="AC113" i="205"/>
  <c r="AC169" i="205"/>
  <c r="AC52" i="205"/>
  <c r="AC28" i="205"/>
  <c r="E29" i="205"/>
  <c r="AC29" i="205" s="1"/>
  <c r="E84" i="204"/>
  <c r="AC82" i="204"/>
  <c r="AC169" i="204"/>
  <c r="E142" i="204"/>
  <c r="AC140" i="204"/>
  <c r="AC114" i="204"/>
  <c r="AC113" i="204"/>
  <c r="AC53" i="204"/>
  <c r="E27" i="204"/>
  <c r="AC27" i="204" s="1"/>
  <c r="AC26" i="204"/>
  <c r="AC82" i="203"/>
  <c r="E84" i="203"/>
  <c r="AC114" i="203"/>
  <c r="AC113" i="203"/>
  <c r="AC56" i="203"/>
  <c r="AC55" i="203"/>
  <c r="AC140" i="203"/>
  <c r="E142" i="203"/>
  <c r="AC24" i="203"/>
  <c r="AC140" i="202"/>
  <c r="E142" i="202"/>
  <c r="AC86" i="202"/>
  <c r="E87" i="202"/>
  <c r="AC87" i="202" s="1"/>
  <c r="E58" i="202"/>
  <c r="AC58" i="202" s="1"/>
  <c r="AC57" i="202"/>
  <c r="AC24" i="202"/>
  <c r="AC169" i="202"/>
  <c r="AC26" i="201"/>
  <c r="AC27" i="201"/>
  <c r="AC169" i="201"/>
  <c r="E84" i="201"/>
  <c r="AC82" i="201"/>
  <c r="AC140" i="201"/>
  <c r="E142" i="201"/>
  <c r="E144" i="201" s="1"/>
  <c r="AC53" i="201"/>
  <c r="AC111" i="201"/>
  <c r="AC169" i="200"/>
  <c r="AC23" i="200"/>
  <c r="E84" i="200"/>
  <c r="AC82" i="200"/>
  <c r="E114" i="200"/>
  <c r="AC114" i="200" s="1"/>
  <c r="E115" i="200"/>
  <c r="AC113" i="200"/>
  <c r="AC55" i="200"/>
  <c r="AC56" i="200"/>
  <c r="AC140" i="200"/>
  <c r="E142" i="200"/>
  <c r="AC81" i="199"/>
  <c r="E82" i="199"/>
  <c r="AC55" i="199"/>
  <c r="AC56" i="199"/>
  <c r="AC53" i="199"/>
  <c r="AC169" i="199"/>
  <c r="AC140" i="199"/>
  <c r="E114" i="199"/>
  <c r="AC114" i="199" s="1"/>
  <c r="AC113" i="199"/>
  <c r="E115" i="199"/>
  <c r="E26" i="199"/>
  <c r="AC24" i="199"/>
  <c r="AC82" i="198"/>
  <c r="AC57" i="198"/>
  <c r="AC58" i="198"/>
  <c r="E116" i="198"/>
  <c r="AC116" i="198" s="1"/>
  <c r="AC115" i="198"/>
  <c r="AC173" i="198"/>
  <c r="AC174" i="198"/>
  <c r="AC24" i="198"/>
  <c r="E26" i="198"/>
  <c r="AC140" i="198"/>
  <c r="E114" i="197"/>
  <c r="AC114" i="197" s="1"/>
  <c r="AC113" i="197"/>
  <c r="E115" i="197"/>
  <c r="AC86" i="197"/>
  <c r="E87" i="197"/>
  <c r="AC87" i="197" s="1"/>
  <c r="AC140" i="197"/>
  <c r="E55" i="197"/>
  <c r="AC53" i="197"/>
  <c r="E26" i="197"/>
  <c r="AC24" i="197"/>
  <c r="AC173" i="197"/>
  <c r="AC174" i="197"/>
  <c r="F171" i="196"/>
  <c r="AC169" i="196"/>
  <c r="E84" i="196"/>
  <c r="AC82" i="196"/>
  <c r="E114" i="196"/>
  <c r="AC114" i="196" s="1"/>
  <c r="AC113" i="196"/>
  <c r="E115" i="196"/>
  <c r="AC24" i="196"/>
  <c r="AC140" i="196"/>
  <c r="E142" i="196"/>
  <c r="AC53" i="196"/>
  <c r="E144" i="195"/>
  <c r="E143" i="195"/>
  <c r="AC143" i="195" s="1"/>
  <c r="AC142" i="195"/>
  <c r="E58" i="195"/>
  <c r="AC58" i="195" s="1"/>
  <c r="AC57" i="195"/>
  <c r="AC169" i="195"/>
  <c r="AC110" i="195"/>
  <c r="AC86" i="195"/>
  <c r="E87" i="195"/>
  <c r="AC87" i="195" s="1"/>
  <c r="AC26" i="194"/>
  <c r="E27" i="194"/>
  <c r="AC27" i="194" s="1"/>
  <c r="E111" i="194"/>
  <c r="AC110" i="194"/>
  <c r="AC86" i="194"/>
  <c r="E87" i="194"/>
  <c r="AC87" i="194" s="1"/>
  <c r="AC169" i="193"/>
  <c r="AC53" i="193"/>
  <c r="E55" i="193"/>
  <c r="AC110" i="193"/>
  <c r="AC140" i="193"/>
  <c r="E142" i="193"/>
  <c r="AC24" i="193"/>
  <c r="E86" i="193"/>
  <c r="E85" i="193"/>
  <c r="AC85" i="193" s="1"/>
  <c r="AC84" i="193"/>
  <c r="F171" i="192"/>
  <c r="AC169" i="192"/>
  <c r="AC114" i="192"/>
  <c r="AC113" i="192"/>
  <c r="AC53" i="192"/>
  <c r="AC82" i="192"/>
  <c r="AC140" i="192"/>
  <c r="E142" i="192"/>
  <c r="E27" i="192"/>
  <c r="AC27" i="192" s="1"/>
  <c r="AC26" i="192"/>
  <c r="E84" i="191"/>
  <c r="AC82" i="191"/>
  <c r="AC23" i="191"/>
  <c r="AC53" i="191"/>
  <c r="E55" i="191"/>
  <c r="AC169" i="191"/>
  <c r="AC114" i="191"/>
  <c r="AC113" i="191"/>
  <c r="AC140" i="191"/>
  <c r="E142" i="191"/>
  <c r="E144" i="190"/>
  <c r="E143" i="190"/>
  <c r="AC143" i="190" s="1"/>
  <c r="AC142" i="190"/>
  <c r="AC110" i="190"/>
  <c r="AC82" i="190"/>
  <c r="AC169" i="190"/>
  <c r="AC168" i="189"/>
  <c r="AC114" i="189"/>
  <c r="AC113" i="189"/>
  <c r="AC52" i="189"/>
  <c r="E140" i="189"/>
  <c r="AC139" i="189"/>
  <c r="AC24" i="189"/>
  <c r="E26" i="189"/>
  <c r="AC82" i="189"/>
  <c r="E84" i="189"/>
  <c r="AC110" i="188"/>
  <c r="AC140" i="188"/>
  <c r="E142" i="188"/>
  <c r="AC86" i="188"/>
  <c r="E87" i="188"/>
  <c r="AC87" i="188" s="1"/>
  <c r="E26" i="188"/>
  <c r="AC24" i="188"/>
  <c r="AC52" i="188"/>
  <c r="AC169" i="188"/>
  <c r="AC27" i="187"/>
  <c r="AC26" i="187"/>
  <c r="AC140" i="187"/>
  <c r="E142" i="187"/>
  <c r="AC169" i="187"/>
  <c r="E84" i="187"/>
  <c r="AC82" i="187"/>
  <c r="AC114" i="187"/>
  <c r="AC113" i="187"/>
  <c r="E55" i="187"/>
  <c r="AC53" i="187"/>
  <c r="AC169" i="186"/>
  <c r="E26" i="186"/>
  <c r="AC24" i="186"/>
  <c r="AC86" i="186"/>
  <c r="E87" i="186"/>
  <c r="AC87" i="186" s="1"/>
  <c r="E114" i="186"/>
  <c r="AC114" i="186" s="1"/>
  <c r="AC113" i="186"/>
  <c r="E115" i="186"/>
  <c r="AC140" i="186"/>
  <c r="E142" i="186"/>
  <c r="E55" i="186"/>
  <c r="AC53" i="186"/>
  <c r="AC27" i="185"/>
  <c r="AC26" i="185"/>
  <c r="AC86" i="185"/>
  <c r="E87" i="185"/>
  <c r="AC87" i="185" s="1"/>
  <c r="E55" i="185"/>
  <c r="AC53" i="185"/>
  <c r="E114" i="185"/>
  <c r="AC114" i="185" s="1"/>
  <c r="AC113" i="185"/>
  <c r="E115" i="185"/>
  <c r="AC140" i="185"/>
  <c r="E142" i="185"/>
  <c r="AC169" i="185"/>
  <c r="E114" i="184"/>
  <c r="AC114" i="184" s="1"/>
  <c r="AC113" i="184"/>
  <c r="E115" i="184"/>
  <c r="AC169" i="184"/>
  <c r="E84" i="184"/>
  <c r="AC82" i="184"/>
  <c r="AC140" i="184"/>
  <c r="E142" i="184"/>
  <c r="AC24" i="184"/>
  <c r="AC53" i="184"/>
  <c r="E55" i="184"/>
  <c r="E28" i="206" l="1"/>
  <c r="AC26" i="206"/>
  <c r="E27" i="206"/>
  <c r="AC27" i="206" s="1"/>
  <c r="AC171" i="206"/>
  <c r="AC172" i="206"/>
  <c r="AC85" i="206"/>
  <c r="AC84" i="206"/>
  <c r="AC143" i="206"/>
  <c r="AC142" i="206"/>
  <c r="AC116" i="206"/>
  <c r="AC115" i="206"/>
  <c r="AC116" i="205"/>
  <c r="AC115" i="205"/>
  <c r="AC53" i="205"/>
  <c r="AC171" i="205"/>
  <c r="AC172" i="205"/>
  <c r="AC142" i="205"/>
  <c r="AC143" i="205"/>
  <c r="E144" i="204"/>
  <c r="E143" i="204"/>
  <c r="AC143" i="204" s="1"/>
  <c r="AC142" i="204"/>
  <c r="AC55" i="204"/>
  <c r="AC56" i="204"/>
  <c r="AC171" i="204"/>
  <c r="AC172" i="204"/>
  <c r="AC116" i="204"/>
  <c r="AC115" i="204"/>
  <c r="AC29" i="204"/>
  <c r="AC28" i="204"/>
  <c r="E86" i="204"/>
  <c r="E85" i="204"/>
  <c r="AC85" i="204" s="1"/>
  <c r="AC84" i="204"/>
  <c r="AC57" i="203"/>
  <c r="AC58" i="203"/>
  <c r="AC26" i="203"/>
  <c r="AC27" i="203"/>
  <c r="E144" i="203"/>
  <c r="AC142" i="203"/>
  <c r="E143" i="203"/>
  <c r="AC143" i="203" s="1"/>
  <c r="E86" i="203"/>
  <c r="E85" i="203"/>
  <c r="AC85" i="203" s="1"/>
  <c r="AC84" i="203"/>
  <c r="AC116" i="203"/>
  <c r="AC115" i="203"/>
  <c r="AC171" i="202"/>
  <c r="AC172" i="202"/>
  <c r="AC27" i="202"/>
  <c r="AC26" i="202"/>
  <c r="E144" i="202"/>
  <c r="AC142" i="202"/>
  <c r="E143" i="202"/>
  <c r="AC143" i="202" s="1"/>
  <c r="AC114" i="201"/>
  <c r="AC113" i="201"/>
  <c r="E86" i="201"/>
  <c r="E85" i="201"/>
  <c r="AC85" i="201" s="1"/>
  <c r="AC84" i="201"/>
  <c r="AC56" i="201"/>
  <c r="AC55" i="201"/>
  <c r="AC171" i="201"/>
  <c r="AC172" i="201"/>
  <c r="AC142" i="201"/>
  <c r="E143" i="201"/>
  <c r="AC143" i="201" s="1"/>
  <c r="AC28" i="201"/>
  <c r="AC29" i="201"/>
  <c r="E144" i="200"/>
  <c r="E143" i="200"/>
  <c r="AC143" i="200" s="1"/>
  <c r="AC142" i="200"/>
  <c r="AC171" i="200"/>
  <c r="AC172" i="200"/>
  <c r="E116" i="200"/>
  <c r="AC116" i="200" s="1"/>
  <c r="AC115" i="200"/>
  <c r="AC58" i="200"/>
  <c r="AC57" i="200"/>
  <c r="E86" i="200"/>
  <c r="E85" i="200"/>
  <c r="AC85" i="200" s="1"/>
  <c r="AC84" i="200"/>
  <c r="AC24" i="200"/>
  <c r="AC26" i="199"/>
  <c r="E28" i="199"/>
  <c r="E27" i="199"/>
  <c r="AC27" i="199" s="1"/>
  <c r="E84" i="199"/>
  <c r="AC82" i="199"/>
  <c r="E116" i="199"/>
  <c r="AC116" i="199" s="1"/>
  <c r="AC115" i="199"/>
  <c r="AC171" i="199"/>
  <c r="AC172" i="199"/>
  <c r="AC58" i="199"/>
  <c r="AC57" i="199"/>
  <c r="AC142" i="199"/>
  <c r="AC143" i="199"/>
  <c r="E28" i="198"/>
  <c r="E27" i="198"/>
  <c r="AC27" i="198" s="1"/>
  <c r="AC26" i="198"/>
  <c r="E85" i="198"/>
  <c r="AC85" i="198" s="1"/>
  <c r="AC84" i="198"/>
  <c r="AC142" i="198"/>
  <c r="AC143" i="198"/>
  <c r="AC26" i="197"/>
  <c r="E28" i="197"/>
  <c r="E27" i="197"/>
  <c r="AC27" i="197" s="1"/>
  <c r="E116" i="197"/>
  <c r="AC116" i="197" s="1"/>
  <c r="AC115" i="197"/>
  <c r="AC55" i="197"/>
  <c r="E57" i="197"/>
  <c r="E56" i="197"/>
  <c r="AC56" i="197" s="1"/>
  <c r="AC142" i="197"/>
  <c r="E143" i="197"/>
  <c r="AC143" i="197" s="1"/>
  <c r="E144" i="196"/>
  <c r="AC142" i="196"/>
  <c r="E143" i="196"/>
  <c r="AC143" i="196" s="1"/>
  <c r="E86" i="196"/>
  <c r="E85" i="196"/>
  <c r="AC85" i="196" s="1"/>
  <c r="AC84" i="196"/>
  <c r="E27" i="196"/>
  <c r="AC27" i="196" s="1"/>
  <c r="AC26" i="196"/>
  <c r="AC55" i="196"/>
  <c r="E56" i="196"/>
  <c r="AC56" i="196" s="1"/>
  <c r="E116" i="196"/>
  <c r="AC116" i="196" s="1"/>
  <c r="AC115" i="196"/>
  <c r="AC171" i="196"/>
  <c r="F173" i="196"/>
  <c r="E172" i="196"/>
  <c r="AC172" i="196" s="1"/>
  <c r="AC171" i="195"/>
  <c r="AC172" i="195"/>
  <c r="AC111" i="195"/>
  <c r="E145" i="195"/>
  <c r="AC145" i="195" s="1"/>
  <c r="AC144" i="195"/>
  <c r="AC29" i="194"/>
  <c r="AC28" i="194"/>
  <c r="E113" i="194"/>
  <c r="AC111" i="194"/>
  <c r="AC86" i="193"/>
  <c r="E87" i="193"/>
  <c r="AC87" i="193" s="1"/>
  <c r="E113" i="193"/>
  <c r="AC111" i="193"/>
  <c r="E56" i="193"/>
  <c r="AC56" i="193" s="1"/>
  <c r="E57" i="193"/>
  <c r="AC55" i="193"/>
  <c r="E27" i="193"/>
  <c r="AC27" i="193" s="1"/>
  <c r="AC26" i="193"/>
  <c r="E144" i="193"/>
  <c r="E143" i="193"/>
  <c r="AC143" i="193" s="1"/>
  <c r="AC142" i="193"/>
  <c r="AC171" i="193"/>
  <c r="AC172" i="193"/>
  <c r="AC55" i="192"/>
  <c r="E56" i="192"/>
  <c r="AC56" i="192" s="1"/>
  <c r="E144" i="192"/>
  <c r="E143" i="192"/>
  <c r="AC143" i="192" s="1"/>
  <c r="AC142" i="192"/>
  <c r="AC116" i="192"/>
  <c r="AC115" i="192"/>
  <c r="AC29" i="192"/>
  <c r="AC28" i="192"/>
  <c r="E85" i="192"/>
  <c r="AC85" i="192" s="1"/>
  <c r="AC84" i="192"/>
  <c r="AC171" i="192"/>
  <c r="F173" i="192"/>
  <c r="E172" i="192"/>
  <c r="AC172" i="192" s="1"/>
  <c r="E86" i="191"/>
  <c r="E85" i="191"/>
  <c r="AC85" i="191" s="1"/>
  <c r="AC84" i="191"/>
  <c r="E144" i="191"/>
  <c r="AC142" i="191"/>
  <c r="E143" i="191"/>
  <c r="AC143" i="191" s="1"/>
  <c r="AC171" i="191"/>
  <c r="AC172" i="191"/>
  <c r="E57" i="191"/>
  <c r="E56" i="191"/>
  <c r="AC56" i="191" s="1"/>
  <c r="AC55" i="191"/>
  <c r="AC116" i="191"/>
  <c r="AC115" i="191"/>
  <c r="AC24" i="191"/>
  <c r="AC171" i="190"/>
  <c r="AC172" i="190"/>
  <c r="AC111" i="190"/>
  <c r="AC85" i="190"/>
  <c r="AC84" i="190"/>
  <c r="E145" i="190"/>
  <c r="AC145" i="190" s="1"/>
  <c r="AC144" i="190"/>
  <c r="AC140" i="189"/>
  <c r="E142" i="189"/>
  <c r="AC53" i="189"/>
  <c r="AC169" i="189"/>
  <c r="E86" i="189"/>
  <c r="AC84" i="189"/>
  <c r="E85" i="189"/>
  <c r="AC85" i="189" s="1"/>
  <c r="E28" i="189"/>
  <c r="AC26" i="189"/>
  <c r="E27" i="189"/>
  <c r="AC27" i="189" s="1"/>
  <c r="AC116" i="189"/>
  <c r="AC115" i="189"/>
  <c r="AC171" i="188"/>
  <c r="AC172" i="188"/>
  <c r="E144" i="188"/>
  <c r="E143" i="188"/>
  <c r="AC143" i="188" s="1"/>
  <c r="AC142" i="188"/>
  <c r="AC53" i="188"/>
  <c r="AC26" i="188"/>
  <c r="E28" i="188"/>
  <c r="E27" i="188"/>
  <c r="AC27" i="188" s="1"/>
  <c r="AC111" i="188"/>
  <c r="E86" i="187"/>
  <c r="E85" i="187"/>
  <c r="AC85" i="187" s="1"/>
  <c r="AC84" i="187"/>
  <c r="AC55" i="187"/>
  <c r="E57" i="187"/>
  <c r="E56" i="187"/>
  <c r="AC56" i="187" s="1"/>
  <c r="AC116" i="187"/>
  <c r="AC115" i="187"/>
  <c r="AC171" i="187"/>
  <c r="AC172" i="187"/>
  <c r="E144" i="187"/>
  <c r="AC142" i="187"/>
  <c r="E143" i="187"/>
  <c r="AC143" i="187" s="1"/>
  <c r="AC29" i="187"/>
  <c r="AC28" i="187"/>
  <c r="AC171" i="186"/>
  <c r="AC172" i="186"/>
  <c r="AC55" i="186"/>
  <c r="E56" i="186"/>
  <c r="AC56" i="186" s="1"/>
  <c r="E57" i="186"/>
  <c r="E144" i="186"/>
  <c r="AC142" i="186"/>
  <c r="E143" i="186"/>
  <c r="AC143" i="186" s="1"/>
  <c r="E116" i="186"/>
  <c r="AC116" i="186" s="1"/>
  <c r="AC115" i="186"/>
  <c r="AC26" i="186"/>
  <c r="E28" i="186"/>
  <c r="E27" i="186"/>
  <c r="AC27" i="186" s="1"/>
  <c r="E144" i="185"/>
  <c r="E143" i="185"/>
  <c r="AC143" i="185" s="1"/>
  <c r="AC142" i="185"/>
  <c r="AC55" i="185"/>
  <c r="E57" i="185"/>
  <c r="E56" i="185"/>
  <c r="AC56" i="185" s="1"/>
  <c r="E116" i="185"/>
  <c r="AC116" i="185" s="1"/>
  <c r="AC115" i="185"/>
  <c r="AC29" i="185"/>
  <c r="AC28" i="185"/>
  <c r="AC171" i="185"/>
  <c r="AC172" i="185"/>
  <c r="E86" i="184"/>
  <c r="E85" i="184"/>
  <c r="AC85" i="184" s="1"/>
  <c r="AC84" i="184"/>
  <c r="AC26" i="184"/>
  <c r="E27" i="184"/>
  <c r="AC27" i="184" s="1"/>
  <c r="AC171" i="184"/>
  <c r="E172" i="184"/>
  <c r="AC172" i="184" s="1"/>
  <c r="E144" i="184"/>
  <c r="E143" i="184"/>
  <c r="AC143" i="184" s="1"/>
  <c r="AC142" i="184"/>
  <c r="E116" i="184"/>
  <c r="AC116" i="184" s="1"/>
  <c r="AC115" i="184"/>
  <c r="E57" i="184"/>
  <c r="AC55" i="184"/>
  <c r="E56" i="184"/>
  <c r="AC56" i="184" s="1"/>
  <c r="E29" i="206" l="1"/>
  <c r="AC29" i="206" s="1"/>
  <c r="AC28" i="206"/>
  <c r="AC173" i="206"/>
  <c r="AC174" i="206"/>
  <c r="AC145" i="206"/>
  <c r="AC144" i="206"/>
  <c r="AC87" i="206"/>
  <c r="AC86" i="206"/>
  <c r="E56" i="205"/>
  <c r="AC56" i="205" s="1"/>
  <c r="AC55" i="205"/>
  <c r="AC145" i="205"/>
  <c r="AC144" i="205"/>
  <c r="AC173" i="205"/>
  <c r="AC174" i="205"/>
  <c r="AC58" i="204"/>
  <c r="AC57" i="204"/>
  <c r="AC86" i="204"/>
  <c r="E87" i="204"/>
  <c r="AC87" i="204" s="1"/>
  <c r="AC173" i="204"/>
  <c r="AC174" i="204"/>
  <c r="AC144" i="204"/>
  <c r="E145" i="204"/>
  <c r="AC145" i="204" s="1"/>
  <c r="E145" i="203"/>
  <c r="AC145" i="203" s="1"/>
  <c r="AC144" i="203"/>
  <c r="AC29" i="203"/>
  <c r="AC28" i="203"/>
  <c r="AC86" i="203"/>
  <c r="E87" i="203"/>
  <c r="AC87" i="203" s="1"/>
  <c r="AC29" i="202"/>
  <c r="AC28" i="202"/>
  <c r="AC173" i="202"/>
  <c r="AC174" i="202"/>
  <c r="E145" i="202"/>
  <c r="AC145" i="202" s="1"/>
  <c r="AC144" i="202"/>
  <c r="AC173" i="201"/>
  <c r="AC174" i="201"/>
  <c r="AC86" i="201"/>
  <c r="E87" i="201"/>
  <c r="AC87" i="201" s="1"/>
  <c r="AC116" i="201"/>
  <c r="AC115" i="201"/>
  <c r="E145" i="201"/>
  <c r="AC145" i="201" s="1"/>
  <c r="AC144" i="201"/>
  <c r="AC58" i="201"/>
  <c r="AC57" i="201"/>
  <c r="E145" i="200"/>
  <c r="AC145" i="200" s="1"/>
  <c r="AC144" i="200"/>
  <c r="AC86" i="200"/>
  <c r="E87" i="200"/>
  <c r="AC87" i="200" s="1"/>
  <c r="AC173" i="200"/>
  <c r="AC174" i="200"/>
  <c r="AC27" i="200"/>
  <c r="AC26" i="200"/>
  <c r="E29" i="199"/>
  <c r="AC29" i="199" s="1"/>
  <c r="AC28" i="199"/>
  <c r="AC145" i="199"/>
  <c r="AC144" i="199"/>
  <c r="E86" i="199"/>
  <c r="E85" i="199"/>
  <c r="AC85" i="199" s="1"/>
  <c r="AC84" i="199"/>
  <c r="AC173" i="199"/>
  <c r="AC174" i="199"/>
  <c r="AC86" i="198"/>
  <c r="AC87" i="198"/>
  <c r="AC145" i="198"/>
  <c r="AC144" i="198"/>
  <c r="AC28" i="198"/>
  <c r="E29" i="198"/>
  <c r="AC29" i="198" s="1"/>
  <c r="AC145" i="197"/>
  <c r="AC144" i="197"/>
  <c r="E29" i="197"/>
  <c r="AC29" i="197" s="1"/>
  <c r="AC28" i="197"/>
  <c r="AC57" i="197"/>
  <c r="E58" i="197"/>
  <c r="AC58" i="197" s="1"/>
  <c r="AC86" i="196"/>
  <c r="E87" i="196"/>
  <c r="AC87" i="196" s="1"/>
  <c r="AC28" i="196"/>
  <c r="AC29" i="196"/>
  <c r="AC173" i="196"/>
  <c r="F174" i="196"/>
  <c r="AC174" i="196" s="1"/>
  <c r="AC58" i="196"/>
  <c r="AC57" i="196"/>
  <c r="E145" i="196"/>
  <c r="AC145" i="196" s="1"/>
  <c r="AC144" i="196"/>
  <c r="E114" i="195"/>
  <c r="AC114" i="195" s="1"/>
  <c r="AC113" i="195"/>
  <c r="AC173" i="195"/>
  <c r="AC174" i="195"/>
  <c r="E114" i="194"/>
  <c r="AC114" i="194" s="1"/>
  <c r="AC113" i="194"/>
  <c r="E115" i="194"/>
  <c r="E58" i="193"/>
  <c r="AC58" i="193" s="1"/>
  <c r="AC57" i="193"/>
  <c r="E145" i="193"/>
  <c r="AC145" i="193" s="1"/>
  <c r="AC144" i="193"/>
  <c r="AC28" i="193"/>
  <c r="AC29" i="193"/>
  <c r="AC173" i="193"/>
  <c r="AC174" i="193"/>
  <c r="E114" i="193"/>
  <c r="AC114" i="193" s="1"/>
  <c r="AC113" i="193"/>
  <c r="E115" i="193"/>
  <c r="AC86" i="192"/>
  <c r="AC87" i="192"/>
  <c r="E145" i="192"/>
  <c r="AC145" i="192" s="1"/>
  <c r="AC144" i="192"/>
  <c r="AC173" i="192"/>
  <c r="F174" i="192"/>
  <c r="AC174" i="192" s="1"/>
  <c r="AC58" i="192"/>
  <c r="AC57" i="192"/>
  <c r="AC26" i="191"/>
  <c r="AC27" i="191"/>
  <c r="AC57" i="191"/>
  <c r="E58" i="191"/>
  <c r="AC58" i="191" s="1"/>
  <c r="E145" i="191"/>
  <c r="AC145" i="191" s="1"/>
  <c r="AC144" i="191"/>
  <c r="AC173" i="191"/>
  <c r="AC174" i="191"/>
  <c r="AC86" i="191"/>
  <c r="E87" i="191"/>
  <c r="AC87" i="191" s="1"/>
  <c r="AC114" i="190"/>
  <c r="AC113" i="190"/>
  <c r="AC86" i="190"/>
  <c r="AC87" i="190"/>
  <c r="AC173" i="190"/>
  <c r="AC174" i="190"/>
  <c r="AC142" i="189"/>
  <c r="E144" i="189"/>
  <c r="E143" i="189"/>
  <c r="AC143" i="189" s="1"/>
  <c r="AC171" i="189"/>
  <c r="AC172" i="189"/>
  <c r="E29" i="189"/>
  <c r="AC29" i="189" s="1"/>
  <c r="AC28" i="189"/>
  <c r="AC56" i="189"/>
  <c r="AC55" i="189"/>
  <c r="AC86" i="189"/>
  <c r="E87" i="189"/>
  <c r="AC87" i="189" s="1"/>
  <c r="AC114" i="188"/>
  <c r="AC113" i="188"/>
  <c r="E145" i="188"/>
  <c r="AC145" i="188" s="1"/>
  <c r="AC144" i="188"/>
  <c r="AC28" i="188"/>
  <c r="E29" i="188"/>
  <c r="AC29" i="188" s="1"/>
  <c r="AC56" i="188"/>
  <c r="AC55" i="188"/>
  <c r="AC173" i="188"/>
  <c r="AC174" i="188"/>
  <c r="AC86" i="187"/>
  <c r="E87" i="187"/>
  <c r="AC87" i="187" s="1"/>
  <c r="E145" i="187"/>
  <c r="AC145" i="187" s="1"/>
  <c r="AC144" i="187"/>
  <c r="E58" i="187"/>
  <c r="AC58" i="187" s="1"/>
  <c r="AC57" i="187"/>
  <c r="AC173" i="187"/>
  <c r="AC174" i="187"/>
  <c r="E58" i="186"/>
  <c r="AC58" i="186" s="1"/>
  <c r="AC57" i="186"/>
  <c r="E145" i="186"/>
  <c r="AC145" i="186" s="1"/>
  <c r="AC144" i="186"/>
  <c r="AC28" i="186"/>
  <c r="E29" i="186"/>
  <c r="AC29" i="186" s="1"/>
  <c r="AC173" i="186"/>
  <c r="AC174" i="186"/>
  <c r="E145" i="185"/>
  <c r="AC145" i="185" s="1"/>
  <c r="AC144" i="185"/>
  <c r="AC173" i="185"/>
  <c r="AC174" i="185"/>
  <c r="E58" i="185"/>
  <c r="AC58" i="185" s="1"/>
  <c r="AC57" i="185"/>
  <c r="E145" i="184"/>
  <c r="AC145" i="184" s="1"/>
  <c r="AC144" i="184"/>
  <c r="AC173" i="184"/>
  <c r="AC174" i="184"/>
  <c r="AC29" i="184"/>
  <c r="AC28" i="184"/>
  <c r="E58" i="184"/>
  <c r="AC58" i="184" s="1"/>
  <c r="AC57" i="184"/>
  <c r="AC86" i="184"/>
  <c r="E87" i="184"/>
  <c r="AC87" i="184" s="1"/>
  <c r="AC58" i="205" l="1"/>
  <c r="AC57" i="205"/>
  <c r="AC29" i="200"/>
  <c r="AC28" i="200"/>
  <c r="AC86" i="199"/>
  <c r="E87" i="199"/>
  <c r="AC87" i="199" s="1"/>
  <c r="AC116" i="195"/>
  <c r="AC115" i="195"/>
  <c r="E116" i="194"/>
  <c r="AC116" i="194" s="1"/>
  <c r="AC115" i="194"/>
  <c r="E116" i="193"/>
  <c r="AC116" i="193" s="1"/>
  <c r="AC115" i="193"/>
  <c r="AC29" i="191"/>
  <c r="AC28" i="191"/>
  <c r="AC116" i="190"/>
  <c r="AC115" i="190"/>
  <c r="AC173" i="189"/>
  <c r="AC174" i="189"/>
  <c r="AC57" i="189"/>
  <c r="AC58" i="189"/>
  <c r="E145" i="189"/>
  <c r="AC145" i="189" s="1"/>
  <c r="AC144" i="189"/>
  <c r="AC58" i="188"/>
  <c r="AC57" i="188"/>
  <c r="AC116" i="188"/>
  <c r="AC115" i="188"/>
  <c r="G88" i="210" l="1"/>
  <c r="H88" i="210"/>
  <c r="I88" i="210"/>
  <c r="J88" i="210"/>
  <c r="K88" i="210"/>
  <c r="L88" i="210"/>
  <c r="M88" i="210"/>
  <c r="N88" i="210"/>
  <c r="O88" i="210"/>
  <c r="P88" i="210"/>
  <c r="Q88" i="210"/>
  <c r="R88" i="210"/>
  <c r="S88" i="210"/>
  <c r="T88" i="210"/>
  <c r="U88" i="210"/>
  <c r="V88" i="210"/>
  <c r="W88" i="210"/>
  <c r="X88" i="210"/>
  <c r="Y88" i="210"/>
  <c r="Z88" i="210"/>
  <c r="AA88" i="210"/>
  <c r="AB88" i="210"/>
  <c r="G89" i="210"/>
  <c r="H89" i="210"/>
  <c r="I89" i="210"/>
  <c r="J89" i="210"/>
  <c r="K89" i="210"/>
  <c r="L89" i="210"/>
  <c r="M89" i="210"/>
  <c r="N89" i="210"/>
  <c r="O89" i="210"/>
  <c r="P89" i="210"/>
  <c r="Q89" i="210"/>
  <c r="R89" i="210"/>
  <c r="S89" i="210"/>
  <c r="T89" i="210"/>
  <c r="U89" i="210"/>
  <c r="V89" i="210"/>
  <c r="W89" i="210"/>
  <c r="X89" i="210"/>
  <c r="Y89" i="210"/>
  <c r="Z89" i="210"/>
  <c r="AA89" i="210"/>
  <c r="AB89" i="210"/>
  <c r="G69" i="210"/>
  <c r="H69" i="210"/>
  <c r="I69" i="210"/>
  <c r="J69" i="210"/>
  <c r="K69" i="210"/>
  <c r="L69" i="210"/>
  <c r="M69" i="210"/>
  <c r="N69" i="210"/>
  <c r="O69" i="210"/>
  <c r="P69" i="210"/>
  <c r="Q69" i="210"/>
  <c r="R69" i="210"/>
  <c r="S69" i="210"/>
  <c r="T69" i="210"/>
  <c r="U69" i="210"/>
  <c r="V69" i="210"/>
  <c r="W69" i="210"/>
  <c r="X69" i="210"/>
  <c r="Y69" i="210"/>
  <c r="Z69" i="210"/>
  <c r="AA69" i="210"/>
  <c r="AB69" i="210"/>
  <c r="G72" i="210"/>
  <c r="H72" i="210"/>
  <c r="I72" i="210"/>
  <c r="J72" i="210"/>
  <c r="K72" i="210"/>
  <c r="L72" i="210"/>
  <c r="M72" i="210"/>
  <c r="N72" i="210"/>
  <c r="O72" i="210"/>
  <c r="P72" i="210"/>
  <c r="Q72" i="210"/>
  <c r="R72" i="210"/>
  <c r="S72" i="210"/>
  <c r="T72" i="210"/>
  <c r="U72" i="210"/>
  <c r="V72" i="210"/>
  <c r="W72" i="210"/>
  <c r="X72" i="210"/>
  <c r="Y72" i="210"/>
  <c r="Z72" i="210"/>
  <c r="AA72" i="210"/>
  <c r="AB72" i="210"/>
  <c r="G79" i="210"/>
  <c r="G81" i="210" s="1"/>
  <c r="G82" i="210" s="1"/>
  <c r="G84" i="210" s="1"/>
  <c r="G86" i="210" s="1"/>
  <c r="G87" i="210" s="1"/>
  <c r="H79" i="210"/>
  <c r="I79" i="210"/>
  <c r="J79" i="210"/>
  <c r="K79" i="210"/>
  <c r="L79" i="210"/>
  <c r="L81" i="210" s="1"/>
  <c r="L82" i="210" s="1"/>
  <c r="L84" i="210" s="1"/>
  <c r="L86" i="210" s="1"/>
  <c r="L87" i="210" s="1"/>
  <c r="M79" i="210"/>
  <c r="M81" i="210" s="1"/>
  <c r="M82" i="210" s="1"/>
  <c r="M84" i="210" s="1"/>
  <c r="M86" i="210" s="1"/>
  <c r="M87" i="210" s="1"/>
  <c r="N79" i="210"/>
  <c r="O79" i="210"/>
  <c r="P79" i="210"/>
  <c r="Q79" i="210"/>
  <c r="R79" i="210"/>
  <c r="R81" i="210" s="1"/>
  <c r="R82" i="210" s="1"/>
  <c r="R84" i="210" s="1"/>
  <c r="R86" i="210" s="1"/>
  <c r="R87" i="210" s="1"/>
  <c r="S79" i="210"/>
  <c r="S81" i="210" s="1"/>
  <c r="S82" i="210" s="1"/>
  <c r="S84" i="210" s="1"/>
  <c r="S86" i="210" s="1"/>
  <c r="S87" i="210" s="1"/>
  <c r="T79" i="210"/>
  <c r="U79" i="210"/>
  <c r="V79" i="210"/>
  <c r="W79" i="210"/>
  <c r="X79" i="210"/>
  <c r="X81" i="210" s="1"/>
  <c r="X82" i="210" s="1"/>
  <c r="X84" i="210" s="1"/>
  <c r="X86" i="210" s="1"/>
  <c r="X87" i="210" s="1"/>
  <c r="Y79" i="210"/>
  <c r="Y81" i="210" s="1"/>
  <c r="Y82" i="210" s="1"/>
  <c r="Y84" i="210" s="1"/>
  <c r="Y86" i="210" s="1"/>
  <c r="Y87" i="210" s="1"/>
  <c r="Z79" i="210"/>
  <c r="AA79" i="210"/>
  <c r="AB79" i="210"/>
  <c r="G80" i="210"/>
  <c r="H80" i="210"/>
  <c r="I80" i="210"/>
  <c r="J80" i="210"/>
  <c r="K80" i="210"/>
  <c r="L80" i="210"/>
  <c r="M80" i="210"/>
  <c r="N80" i="210"/>
  <c r="O80" i="210"/>
  <c r="P80" i="210"/>
  <c r="Q80" i="210"/>
  <c r="R80" i="210"/>
  <c r="S80" i="210"/>
  <c r="T80" i="210"/>
  <c r="U80" i="210"/>
  <c r="V80" i="210"/>
  <c r="W80" i="210"/>
  <c r="X80" i="210"/>
  <c r="Y80" i="210"/>
  <c r="Z80" i="210"/>
  <c r="AA80" i="210"/>
  <c r="AB80" i="210"/>
  <c r="H81" i="210"/>
  <c r="H82" i="210" s="1"/>
  <c r="H84" i="210" s="1"/>
  <c r="H86" i="210" s="1"/>
  <c r="H87" i="210" s="1"/>
  <c r="I81" i="210"/>
  <c r="I82" i="210" s="1"/>
  <c r="I84" i="210" s="1"/>
  <c r="I86" i="210" s="1"/>
  <c r="I87" i="210" s="1"/>
  <c r="J81" i="210"/>
  <c r="J82" i="210" s="1"/>
  <c r="J84" i="210" s="1"/>
  <c r="J86" i="210" s="1"/>
  <c r="J87" i="210" s="1"/>
  <c r="K81" i="210"/>
  <c r="K82" i="210" s="1"/>
  <c r="K84" i="210" s="1"/>
  <c r="K86" i="210" s="1"/>
  <c r="K87" i="210" s="1"/>
  <c r="N81" i="210"/>
  <c r="N82" i="210" s="1"/>
  <c r="N84" i="210" s="1"/>
  <c r="N86" i="210" s="1"/>
  <c r="N87" i="210" s="1"/>
  <c r="O81" i="210"/>
  <c r="P81" i="210"/>
  <c r="P82" i="210" s="1"/>
  <c r="P84" i="210" s="1"/>
  <c r="P86" i="210" s="1"/>
  <c r="P87" i="210" s="1"/>
  <c r="Q81" i="210"/>
  <c r="Q82" i="210" s="1"/>
  <c r="Q84" i="210" s="1"/>
  <c r="Q86" i="210" s="1"/>
  <c r="Q87" i="210" s="1"/>
  <c r="T81" i="210"/>
  <c r="T82" i="210" s="1"/>
  <c r="T84" i="210" s="1"/>
  <c r="T86" i="210" s="1"/>
  <c r="T87" i="210" s="1"/>
  <c r="U81" i="210"/>
  <c r="V81" i="210"/>
  <c r="V82" i="210" s="1"/>
  <c r="V84" i="210" s="1"/>
  <c r="V86" i="210" s="1"/>
  <c r="V87" i="210" s="1"/>
  <c r="W81" i="210"/>
  <c r="W82" i="210" s="1"/>
  <c r="W84" i="210" s="1"/>
  <c r="W86" i="210" s="1"/>
  <c r="W87" i="210" s="1"/>
  <c r="Z81" i="210"/>
  <c r="Z82" i="210" s="1"/>
  <c r="Z84" i="210" s="1"/>
  <c r="Z86" i="210" s="1"/>
  <c r="Z87" i="210" s="1"/>
  <c r="AA81" i="210"/>
  <c r="AB81" i="210"/>
  <c r="AB82" i="210" s="1"/>
  <c r="AB84" i="210" s="1"/>
  <c r="AB86" i="210" s="1"/>
  <c r="AB87" i="210" s="1"/>
  <c r="O82" i="210"/>
  <c r="O84" i="210" s="1"/>
  <c r="O86" i="210" s="1"/>
  <c r="O87" i="210" s="1"/>
  <c r="U82" i="210"/>
  <c r="U84" i="210" s="1"/>
  <c r="U86" i="210" s="1"/>
  <c r="U87" i="210" s="1"/>
  <c r="AA82" i="210"/>
  <c r="AA84" i="210"/>
  <c r="AA86" i="210" s="1"/>
  <c r="AA87" i="210" s="1"/>
  <c r="DS6" i="52" l="1"/>
  <c r="AB101" i="210" l="1"/>
  <c r="AA101" i="210"/>
  <c r="Z101" i="210"/>
  <c r="Y101" i="210"/>
  <c r="X101" i="210"/>
  <c r="W101" i="210"/>
  <c r="V101" i="210"/>
  <c r="U101" i="210"/>
  <c r="T101" i="210"/>
  <c r="S101" i="210"/>
  <c r="R101" i="210"/>
  <c r="Q101" i="210"/>
  <c r="P101" i="210"/>
  <c r="O101" i="210"/>
  <c r="N101" i="210"/>
  <c r="M101" i="210"/>
  <c r="L101" i="210"/>
  <c r="K101" i="210"/>
  <c r="J101" i="210"/>
  <c r="I101" i="210"/>
  <c r="H101" i="210"/>
  <c r="G101" i="210"/>
  <c r="F101" i="210"/>
  <c r="E101" i="210"/>
  <c r="F72" i="210"/>
  <c r="E72" i="210"/>
  <c r="F14" i="210"/>
  <c r="G14" i="210"/>
  <c r="H14" i="210"/>
  <c r="I14" i="210"/>
  <c r="J14" i="210"/>
  <c r="K14" i="210"/>
  <c r="L14" i="210"/>
  <c r="M14" i="210"/>
  <c r="N14" i="210"/>
  <c r="O14" i="210"/>
  <c r="P14" i="210"/>
  <c r="Q14" i="210"/>
  <c r="R14" i="210"/>
  <c r="S14" i="210"/>
  <c r="T14" i="210"/>
  <c r="U14" i="210"/>
  <c r="V14" i="210"/>
  <c r="E14" i="210"/>
  <c r="Y115" i="210" l="1"/>
  <c r="Y116" i="210" s="1"/>
  <c r="Z115" i="210"/>
  <c r="Z116" i="210" s="1"/>
  <c r="AA115" i="210"/>
  <c r="AA116" i="210" s="1"/>
  <c r="AB115" i="210"/>
  <c r="AB116" i="210" s="1"/>
  <c r="Y117" i="210"/>
  <c r="Z117" i="210"/>
  <c r="AA117" i="210"/>
  <c r="AB117" i="210"/>
  <c r="Y118" i="210"/>
  <c r="Z118" i="210"/>
  <c r="AA118" i="210"/>
  <c r="AB118" i="210"/>
  <c r="E115" i="210"/>
  <c r="F115" i="210"/>
  <c r="G115" i="210"/>
  <c r="H115" i="210"/>
  <c r="I115" i="210"/>
  <c r="J115" i="210"/>
  <c r="E116" i="210"/>
  <c r="F116" i="210"/>
  <c r="G116" i="210"/>
  <c r="H116" i="210"/>
  <c r="I116" i="210"/>
  <c r="J116" i="210"/>
  <c r="E117" i="210"/>
  <c r="F117" i="210"/>
  <c r="G117" i="210"/>
  <c r="H117" i="210"/>
  <c r="I117" i="210"/>
  <c r="J117" i="210"/>
  <c r="E118" i="210"/>
  <c r="F118" i="210"/>
  <c r="G118" i="210"/>
  <c r="H118" i="210"/>
  <c r="I118" i="210"/>
  <c r="J118" i="210"/>
  <c r="AB109" i="210"/>
  <c r="AA109" i="210"/>
  <c r="Z109" i="210"/>
  <c r="Y109" i="210"/>
  <c r="X109" i="210"/>
  <c r="W109" i="210"/>
  <c r="V109" i="210"/>
  <c r="U109" i="210"/>
  <c r="T109" i="210"/>
  <c r="S109" i="210"/>
  <c r="R109" i="210"/>
  <c r="Q109" i="210"/>
  <c r="P109" i="210"/>
  <c r="O109" i="210"/>
  <c r="N109" i="210"/>
  <c r="M109" i="210"/>
  <c r="L109" i="210"/>
  <c r="K109" i="210"/>
  <c r="J109" i="210"/>
  <c r="I109" i="210"/>
  <c r="H109" i="210"/>
  <c r="G109" i="210"/>
  <c r="F109" i="210"/>
  <c r="E109" i="210"/>
  <c r="AB108" i="210"/>
  <c r="AB110" i="210" s="1"/>
  <c r="AB111" i="210" s="1"/>
  <c r="AB113" i="210" s="1"/>
  <c r="AA108" i="210"/>
  <c r="AA110" i="210" s="1"/>
  <c r="AA111" i="210" s="1"/>
  <c r="AA113" i="210" s="1"/>
  <c r="Z108" i="210"/>
  <c r="Z110" i="210" s="1"/>
  <c r="Z111" i="210" s="1"/>
  <c r="Z113" i="210" s="1"/>
  <c r="Y108" i="210"/>
  <c r="Y110" i="210" s="1"/>
  <c r="Y111" i="210" s="1"/>
  <c r="Y113" i="210" s="1"/>
  <c r="X108" i="210"/>
  <c r="X110" i="210" s="1"/>
  <c r="X111" i="210" s="1"/>
  <c r="X113" i="210" s="1"/>
  <c r="W108" i="210"/>
  <c r="W110" i="210" s="1"/>
  <c r="W111" i="210" s="1"/>
  <c r="W113" i="210" s="1"/>
  <c r="V108" i="210"/>
  <c r="V110" i="210" s="1"/>
  <c r="V111" i="210" s="1"/>
  <c r="V113" i="210" s="1"/>
  <c r="U108" i="210"/>
  <c r="U110" i="210" s="1"/>
  <c r="U111" i="210" s="1"/>
  <c r="U113" i="210" s="1"/>
  <c r="T108" i="210"/>
  <c r="T110" i="210" s="1"/>
  <c r="T111" i="210" s="1"/>
  <c r="T113" i="210" s="1"/>
  <c r="S108" i="210"/>
  <c r="S110" i="210" s="1"/>
  <c r="S111" i="210" s="1"/>
  <c r="S113" i="210" s="1"/>
  <c r="R108" i="210"/>
  <c r="R110" i="210" s="1"/>
  <c r="R111" i="210" s="1"/>
  <c r="R113" i="210" s="1"/>
  <c r="Q108" i="210"/>
  <c r="Q110" i="210" s="1"/>
  <c r="Q111" i="210" s="1"/>
  <c r="Q113" i="210" s="1"/>
  <c r="P108" i="210"/>
  <c r="P110" i="210" s="1"/>
  <c r="P111" i="210" s="1"/>
  <c r="P113" i="210" s="1"/>
  <c r="O108" i="210"/>
  <c r="O110" i="210" s="1"/>
  <c r="O111" i="210" s="1"/>
  <c r="O113" i="210" s="1"/>
  <c r="N108" i="210"/>
  <c r="N110" i="210" s="1"/>
  <c r="N111" i="210" s="1"/>
  <c r="N113" i="210" s="1"/>
  <c r="M108" i="210"/>
  <c r="M110" i="210" s="1"/>
  <c r="M111" i="210" s="1"/>
  <c r="M113" i="210" s="1"/>
  <c r="L108" i="210"/>
  <c r="L110" i="210" s="1"/>
  <c r="L111" i="210" s="1"/>
  <c r="L113" i="210" s="1"/>
  <c r="K108" i="210"/>
  <c r="K110" i="210" s="1"/>
  <c r="K111" i="210" s="1"/>
  <c r="K113" i="210" s="1"/>
  <c r="J108" i="210"/>
  <c r="J110" i="210" s="1"/>
  <c r="J111" i="210" s="1"/>
  <c r="J113" i="210" s="1"/>
  <c r="I108" i="210"/>
  <c r="I110" i="210" s="1"/>
  <c r="I111" i="210" s="1"/>
  <c r="I113" i="210" s="1"/>
  <c r="H108" i="210"/>
  <c r="H110" i="210" s="1"/>
  <c r="H111" i="210" s="1"/>
  <c r="H113" i="210" s="1"/>
  <c r="G108" i="210"/>
  <c r="G110" i="210" s="1"/>
  <c r="G111" i="210" s="1"/>
  <c r="G113" i="210" s="1"/>
  <c r="F108" i="210"/>
  <c r="F110" i="210" s="1"/>
  <c r="F111" i="210" s="1"/>
  <c r="F113" i="210" s="1"/>
  <c r="E108" i="210"/>
  <c r="E110" i="210" s="1"/>
  <c r="E111" i="210" s="1"/>
  <c r="E113" i="210" s="1"/>
  <c r="AB98" i="210"/>
  <c r="AA98" i="210"/>
  <c r="Z98" i="210"/>
  <c r="Y98" i="210"/>
  <c r="X98" i="210"/>
  <c r="W98" i="210"/>
  <c r="V98" i="210"/>
  <c r="U98" i="210"/>
  <c r="T98" i="210"/>
  <c r="S98" i="210"/>
  <c r="R98" i="210"/>
  <c r="Q98" i="210"/>
  <c r="P98" i="210"/>
  <c r="O98" i="210"/>
  <c r="N98" i="210"/>
  <c r="M98" i="210"/>
  <c r="L98" i="210"/>
  <c r="K98" i="210"/>
  <c r="J98" i="210"/>
  <c r="I98" i="210"/>
  <c r="H98" i="210"/>
  <c r="G98" i="210"/>
  <c r="F98" i="210"/>
  <c r="E98" i="210"/>
  <c r="F80" i="210"/>
  <c r="E80" i="210"/>
  <c r="F79" i="210"/>
  <c r="F81" i="210" s="1"/>
  <c r="F82" i="210" s="1"/>
  <c r="F84" i="210" s="1"/>
  <c r="E79" i="210"/>
  <c r="E81" i="210" s="1"/>
  <c r="E82" i="210" s="1"/>
  <c r="E84" i="210" s="1"/>
  <c r="F69" i="210"/>
  <c r="E69" i="210"/>
  <c r="DT32" i="52" l="1"/>
  <c r="K117" i="210" l="1"/>
  <c r="H30" i="210" l="1"/>
  <c r="I30" i="210"/>
  <c r="J30" i="210"/>
  <c r="H31" i="210"/>
  <c r="I31" i="210"/>
  <c r="J31" i="210"/>
  <c r="AC80" i="210"/>
  <c r="F86" i="210"/>
  <c r="F87" i="210" s="1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V21" i="210"/>
  <c r="V23" i="210" s="1"/>
  <c r="V24" i="210" s="1"/>
  <c r="V26" i="210" s="1"/>
  <c r="V28" i="210" s="1"/>
  <c r="V29" i="210" s="1"/>
  <c r="U21" i="210"/>
  <c r="U23" i="210" s="1"/>
  <c r="U24" i="210" s="1"/>
  <c r="U26" i="210" s="1"/>
  <c r="U28" i="210" s="1"/>
  <c r="U29" i="210" s="1"/>
  <c r="T21" i="210"/>
  <c r="T23" i="210" s="1"/>
  <c r="T24" i="210" s="1"/>
  <c r="T26" i="210" s="1"/>
  <c r="T28" i="210" s="1"/>
  <c r="T29" i="210" s="1"/>
  <c r="S21" i="210"/>
  <c r="S23" i="210" s="1"/>
  <c r="S24" i="210" s="1"/>
  <c r="S26" i="210" s="1"/>
  <c r="S28" i="210" s="1"/>
  <c r="S29" i="210" s="1"/>
  <c r="R21" i="210"/>
  <c r="R23" i="210" s="1"/>
  <c r="R24" i="210" s="1"/>
  <c r="R26" i="210" s="1"/>
  <c r="R28" i="210" s="1"/>
  <c r="R29" i="210" s="1"/>
  <c r="Q21" i="210"/>
  <c r="Q23" i="210" s="1"/>
  <c r="Q24" i="210" s="1"/>
  <c r="Q26" i="210" s="1"/>
  <c r="Q28" i="210" s="1"/>
  <c r="Q29" i="210" s="1"/>
  <c r="P21" i="210"/>
  <c r="P23" i="210" s="1"/>
  <c r="P24" i="210" s="1"/>
  <c r="P26" i="210" s="1"/>
  <c r="P28" i="210" s="1"/>
  <c r="P29" i="210" s="1"/>
  <c r="O21" i="210"/>
  <c r="O23" i="210" s="1"/>
  <c r="O24" i="210" s="1"/>
  <c r="O26" i="210" s="1"/>
  <c r="O28" i="210" s="1"/>
  <c r="O29" i="210" s="1"/>
  <c r="N21" i="210"/>
  <c r="N23" i="210" s="1"/>
  <c r="N24" i="210" s="1"/>
  <c r="N26" i="210" s="1"/>
  <c r="N28" i="210" s="1"/>
  <c r="N29" i="210" s="1"/>
  <c r="M21" i="210"/>
  <c r="M23" i="210" s="1"/>
  <c r="M24" i="210" s="1"/>
  <c r="M26" i="210" s="1"/>
  <c r="M28" i="210" s="1"/>
  <c r="M29" i="210" s="1"/>
  <c r="L21" i="210"/>
  <c r="L23" i="210" s="1"/>
  <c r="L24" i="210" s="1"/>
  <c r="L26" i="210" s="1"/>
  <c r="L28" i="210" s="1"/>
  <c r="L29" i="210" s="1"/>
  <c r="K21" i="210"/>
  <c r="K23" i="210" s="1"/>
  <c r="K24" i="210" s="1"/>
  <c r="K26" i="210" s="1"/>
  <c r="K28" i="210" s="1"/>
  <c r="K29" i="210" s="1"/>
  <c r="J21" i="210"/>
  <c r="J23" i="210" s="1"/>
  <c r="J24" i="210" s="1"/>
  <c r="J26" i="210" s="1"/>
  <c r="J28" i="210" s="1"/>
  <c r="J29" i="210" s="1"/>
  <c r="I21" i="210"/>
  <c r="I23" i="210" s="1"/>
  <c r="I24" i="210" s="1"/>
  <c r="I26" i="210" s="1"/>
  <c r="I28" i="210" s="1"/>
  <c r="I29" i="210" s="1"/>
  <c r="H21" i="210"/>
  <c r="H23" i="210" s="1"/>
  <c r="H24" i="210" s="1"/>
  <c r="H26" i="210" s="1"/>
  <c r="H28" i="210" s="1"/>
  <c r="H29" i="210" s="1"/>
  <c r="G21" i="210"/>
  <c r="G23" i="210" s="1"/>
  <c r="G24" i="210" s="1"/>
  <c r="G26" i="210" s="1"/>
  <c r="G28" i="210" s="1"/>
  <c r="G29" i="210" s="1"/>
  <c r="F21" i="210"/>
  <c r="F23" i="210" s="1"/>
  <c r="F24" i="210" s="1"/>
  <c r="F26" i="210" s="1"/>
  <c r="F28" i="210" s="1"/>
  <c r="F29" i="210" s="1"/>
  <c r="E21" i="210"/>
  <c r="E23" i="210" s="1"/>
  <c r="E24" i="210" s="1"/>
  <c r="E26" i="210" s="1"/>
  <c r="V11" i="210"/>
  <c r="U11" i="210"/>
  <c r="T11" i="210"/>
  <c r="S11" i="210"/>
  <c r="R11" i="210"/>
  <c r="Q11" i="210"/>
  <c r="P11" i="210"/>
  <c r="O11" i="210"/>
  <c r="N11" i="210"/>
  <c r="M11" i="210"/>
  <c r="L11" i="210"/>
  <c r="K11" i="210"/>
  <c r="J11" i="210"/>
  <c r="I11" i="210"/>
  <c r="H11" i="210"/>
  <c r="G11" i="210"/>
  <c r="F11" i="210"/>
  <c r="E11" i="210"/>
  <c r="AC176" i="210"/>
  <c r="AC175" i="210"/>
  <c r="AC170" i="210"/>
  <c r="AC165" i="210"/>
  <c r="AC164" i="210"/>
  <c r="AC163" i="210"/>
  <c r="AC162" i="210"/>
  <c r="AC161" i="210"/>
  <c r="AC160" i="210"/>
  <c r="AC159" i="210"/>
  <c r="AC158" i="210"/>
  <c r="AC157" i="210"/>
  <c r="AC156" i="210"/>
  <c r="AC155" i="210"/>
  <c r="AC154" i="210"/>
  <c r="AC153" i="210"/>
  <c r="AC152" i="210"/>
  <c r="AC141" i="210"/>
  <c r="AC136" i="210"/>
  <c r="AC135" i="210"/>
  <c r="AC134" i="210"/>
  <c r="AC133" i="210"/>
  <c r="AC132" i="210"/>
  <c r="AC131" i="210"/>
  <c r="AC129" i="210"/>
  <c r="AC128" i="210"/>
  <c r="AC126" i="210"/>
  <c r="AC125" i="210"/>
  <c r="AC124" i="210"/>
  <c r="AC123" i="210"/>
  <c r="X118" i="210"/>
  <c r="W118" i="210"/>
  <c r="V118" i="210"/>
  <c r="U118" i="210"/>
  <c r="T118" i="210"/>
  <c r="S118" i="210"/>
  <c r="R118" i="210"/>
  <c r="Q118" i="210"/>
  <c r="P118" i="210"/>
  <c r="O118" i="210"/>
  <c r="N118" i="210"/>
  <c r="M118" i="210"/>
  <c r="L118" i="210"/>
  <c r="K118" i="210"/>
  <c r="AC118" i="210"/>
  <c r="X117" i="210"/>
  <c r="W117" i="210"/>
  <c r="V117" i="210"/>
  <c r="U117" i="210"/>
  <c r="T117" i="210"/>
  <c r="S117" i="210"/>
  <c r="R117" i="210"/>
  <c r="Q117" i="210"/>
  <c r="P117" i="210"/>
  <c r="O117" i="210"/>
  <c r="N117" i="210"/>
  <c r="M117" i="210"/>
  <c r="L117" i="210"/>
  <c r="AC112" i="210"/>
  <c r="AC109" i="210"/>
  <c r="X115" i="210"/>
  <c r="X116" i="210" s="1"/>
  <c r="W115" i="210"/>
  <c r="W116" i="210" s="1"/>
  <c r="V115" i="210"/>
  <c r="V116" i="210" s="1"/>
  <c r="U115" i="210"/>
  <c r="U116" i="210" s="1"/>
  <c r="T115" i="210"/>
  <c r="T116" i="210" s="1"/>
  <c r="S115" i="210"/>
  <c r="S116" i="210" s="1"/>
  <c r="R115" i="210"/>
  <c r="R116" i="210" s="1"/>
  <c r="Q115" i="210"/>
  <c r="Q116" i="210" s="1"/>
  <c r="P115" i="210"/>
  <c r="P116" i="210" s="1"/>
  <c r="O115" i="210"/>
  <c r="O116" i="210" s="1"/>
  <c r="N115" i="210"/>
  <c r="N116" i="210" s="1"/>
  <c r="M115" i="210"/>
  <c r="M116" i="210" s="1"/>
  <c r="L115" i="210"/>
  <c r="L116" i="210" s="1"/>
  <c r="K115" i="210"/>
  <c r="K116" i="210" s="1"/>
  <c r="AC108" i="210"/>
  <c r="AC107" i="210"/>
  <c r="AC106" i="210"/>
  <c r="AC105" i="210"/>
  <c r="AC104" i="210"/>
  <c r="AC103" i="210"/>
  <c r="AC102" i="210"/>
  <c r="AC101" i="210"/>
  <c r="AC100" i="210"/>
  <c r="AC99" i="210"/>
  <c r="AC98" i="210"/>
  <c r="AC97" i="210"/>
  <c r="AC96" i="210"/>
  <c r="AC95" i="210"/>
  <c r="AC94" i="210"/>
  <c r="F89" i="210"/>
  <c r="E89" i="210"/>
  <c r="F88" i="210"/>
  <c r="E88" i="210"/>
  <c r="AC83" i="210"/>
  <c r="AC78" i="210"/>
  <c r="AC77" i="210"/>
  <c r="AC76" i="210"/>
  <c r="AC75" i="210"/>
  <c r="AC74" i="210"/>
  <c r="AC73" i="210"/>
  <c r="AC71" i="210"/>
  <c r="AC70" i="210"/>
  <c r="AC68" i="210"/>
  <c r="AC67" i="210"/>
  <c r="AC66" i="210"/>
  <c r="AC65" i="210"/>
  <c r="AC54" i="210"/>
  <c r="AC51" i="210"/>
  <c r="AC50" i="210"/>
  <c r="AC49" i="210"/>
  <c r="AC48" i="210"/>
  <c r="AC47" i="210"/>
  <c r="AC46" i="210"/>
  <c r="AC45" i="210"/>
  <c r="AC44" i="210"/>
  <c r="AC43" i="210"/>
  <c r="AC42" i="210"/>
  <c r="AC41" i="210"/>
  <c r="AC40" i="210"/>
  <c r="AC39" i="210"/>
  <c r="AC38" i="210"/>
  <c r="AC37" i="210"/>
  <c r="AC36" i="210"/>
  <c r="V31" i="210"/>
  <c r="U31" i="210"/>
  <c r="T31" i="210"/>
  <c r="S31" i="210"/>
  <c r="R31" i="210"/>
  <c r="Q31" i="210"/>
  <c r="P31" i="210"/>
  <c r="O31" i="210"/>
  <c r="N31" i="210"/>
  <c r="M31" i="210"/>
  <c r="L31" i="210"/>
  <c r="K31" i="210"/>
  <c r="G31" i="210"/>
  <c r="F31" i="210"/>
  <c r="E31" i="210"/>
  <c r="V30" i="210"/>
  <c r="U30" i="210"/>
  <c r="T30" i="210"/>
  <c r="S30" i="210"/>
  <c r="R30" i="210"/>
  <c r="Q30" i="210"/>
  <c r="P30" i="210"/>
  <c r="O30" i="210"/>
  <c r="N30" i="210"/>
  <c r="M30" i="210"/>
  <c r="L30" i="210"/>
  <c r="K30" i="210"/>
  <c r="G30" i="210"/>
  <c r="F30" i="210"/>
  <c r="E30" i="210"/>
  <c r="AC25" i="210"/>
  <c r="AC22" i="210"/>
  <c r="AC20" i="210"/>
  <c r="AC19" i="210"/>
  <c r="AC18" i="210"/>
  <c r="AC17" i="210"/>
  <c r="AC16" i="210"/>
  <c r="AC15" i="210"/>
  <c r="AC13" i="210"/>
  <c r="AC12" i="210"/>
  <c r="AC10" i="210"/>
  <c r="AC9" i="210"/>
  <c r="AC8" i="210"/>
  <c r="AC7" i="210"/>
  <c r="AC59" i="210" l="1"/>
  <c r="AC60" i="210"/>
  <c r="AC117" i="210"/>
  <c r="AC30" i="210"/>
  <c r="AC127" i="210"/>
  <c r="AC88" i="210"/>
  <c r="AC72" i="210"/>
  <c r="AC89" i="210"/>
  <c r="AC69" i="210"/>
  <c r="AC14" i="210"/>
  <c r="AC11" i="210"/>
  <c r="AC31" i="210"/>
  <c r="AC147" i="210"/>
  <c r="AC146" i="210"/>
  <c r="AC23" i="210"/>
  <c r="AC21" i="210"/>
  <c r="AC81" i="210"/>
  <c r="AC137" i="210"/>
  <c r="AC168" i="210"/>
  <c r="AC79" i="210"/>
  <c r="AC138" i="210"/>
  <c r="AC130" i="210"/>
  <c r="AC166" i="210"/>
  <c r="AC167" i="210"/>
  <c r="AC169" i="210"/>
  <c r="AC139" i="210"/>
  <c r="AC24" i="210" l="1"/>
  <c r="AC52" i="210"/>
  <c r="AC140" i="210"/>
  <c r="AC171" i="210"/>
  <c r="AC172" i="210"/>
  <c r="AC110" i="210"/>
  <c r="AC82" i="210"/>
  <c r="AC111" i="210" l="1"/>
  <c r="E27" i="210"/>
  <c r="AC27" i="210" s="1"/>
  <c r="AC26" i="210"/>
  <c r="E28" i="210"/>
  <c r="AC174" i="210"/>
  <c r="AC173" i="210"/>
  <c r="AC142" i="210"/>
  <c r="AC143" i="210"/>
  <c r="E85" i="210"/>
  <c r="AC85" i="210" s="1"/>
  <c r="AC84" i="210"/>
  <c r="E86" i="210"/>
  <c r="AC53" i="210"/>
  <c r="AC145" i="210" l="1"/>
  <c r="AC144" i="210"/>
  <c r="E87" i="210"/>
  <c r="AC87" i="210" s="1"/>
  <c r="AC86" i="210"/>
  <c r="AC113" i="210"/>
  <c r="E114" i="210"/>
  <c r="AC114" i="210" s="1"/>
  <c r="E29" i="210"/>
  <c r="AC29" i="210" s="1"/>
  <c r="AC28" i="210"/>
  <c r="AC56" i="210"/>
  <c r="AC55" i="210"/>
  <c r="AC57" i="210" l="1"/>
  <c r="AC58" i="210"/>
  <c r="AC116" i="210"/>
  <c r="AC115" i="210"/>
  <c r="DU11" i="52" l="1"/>
  <c r="DU10" i="52"/>
  <c r="DX26" i="52" l="1"/>
  <c r="DX25" i="52"/>
  <c r="DX24" i="52"/>
  <c r="DX23" i="52"/>
  <c r="DX22" i="52"/>
  <c r="DX21" i="52"/>
  <c r="DX20" i="52"/>
  <c r="DX18" i="52"/>
  <c r="DX17" i="52"/>
  <c r="DX16" i="52"/>
  <c r="DX15" i="52"/>
  <c r="DX14" i="52"/>
  <c r="DX13" i="52"/>
  <c r="DX12" i="52"/>
  <c r="DX11" i="52"/>
  <c r="DX10" i="52"/>
  <c r="DX9" i="52"/>
  <c r="DX8" i="52"/>
  <c r="DX7" i="52"/>
  <c r="DX6" i="52"/>
  <c r="DX5" i="52"/>
  <c r="DX4" i="52"/>
  <c r="DX35" i="52" l="1"/>
  <c r="DU5" i="52" l="1"/>
  <c r="DU6" i="52"/>
  <c r="DU7" i="52"/>
  <c r="DU8" i="52"/>
  <c r="DU9" i="52"/>
  <c r="DV8" i="52" l="1"/>
  <c r="DW8" i="52"/>
  <c r="DW9" i="52"/>
  <c r="DW10" i="52"/>
  <c r="DW11" i="52"/>
  <c r="DW12" i="52"/>
  <c r="DW13" i="52"/>
  <c r="DW14" i="52"/>
  <c r="DW15" i="52"/>
  <c r="DW16" i="52"/>
  <c r="DW17" i="52"/>
  <c r="DW18" i="52"/>
  <c r="DW19" i="52"/>
  <c r="DW20" i="52"/>
  <c r="DW21" i="52"/>
  <c r="DW22" i="52"/>
  <c r="DW23" i="52"/>
  <c r="DW24" i="52"/>
  <c r="DW25" i="52"/>
  <c r="DW26" i="52"/>
  <c r="DV9" i="52"/>
  <c r="DU12" i="52"/>
  <c r="DU13" i="52"/>
  <c r="DU14" i="52"/>
  <c r="DU15" i="52"/>
  <c r="DU16" i="52"/>
  <c r="DU17" i="52"/>
  <c r="DU18" i="52"/>
  <c r="DU19" i="52"/>
  <c r="DU20" i="52"/>
  <c r="DU21" i="52"/>
  <c r="DU22" i="52"/>
  <c r="DU23" i="52"/>
  <c r="DU24" i="52"/>
  <c r="DU25" i="52"/>
  <c r="DU26" i="52"/>
  <c r="DS9" i="52"/>
  <c r="DS10" i="52"/>
  <c r="DS11" i="52"/>
  <c r="DS12" i="52"/>
  <c r="DS13" i="52"/>
  <c r="DS14" i="52"/>
  <c r="DS15" i="52"/>
  <c r="DS18" i="52"/>
  <c r="DS19" i="52"/>
  <c r="DS20" i="52"/>
  <c r="DS21" i="52"/>
  <c r="DS22" i="52"/>
  <c r="DS23" i="52"/>
  <c r="DS24" i="52"/>
  <c r="DS25" i="52"/>
  <c r="DS26" i="52"/>
  <c r="DY15" i="52" l="1"/>
  <c r="DY25" i="52"/>
  <c r="DY26" i="52"/>
  <c r="DT16" i="52"/>
  <c r="DY17" i="52"/>
  <c r="DY23" i="52"/>
  <c r="DY19" i="52"/>
  <c r="DY18" i="52"/>
  <c r="DY14" i="52"/>
  <c r="DT26" i="52"/>
  <c r="DT25" i="52"/>
  <c r="DV25" i="52"/>
  <c r="DV26" i="52"/>
  <c r="DY24" i="52"/>
  <c r="DT24" i="52"/>
  <c r="DT23" i="52"/>
  <c r="DV24" i="52"/>
  <c r="DV23" i="52"/>
  <c r="DY22" i="52"/>
  <c r="DV22" i="52"/>
  <c r="DT22" i="52"/>
  <c r="DY21" i="52"/>
  <c r="DT21" i="52"/>
  <c r="DY20" i="52"/>
  <c r="DT20" i="52"/>
  <c r="DV21" i="52"/>
  <c r="DT19" i="52"/>
  <c r="DV20" i="52"/>
  <c r="DV19" i="52"/>
  <c r="DV18" i="52"/>
  <c r="DT18" i="52"/>
  <c r="DY16" i="52"/>
  <c r="DT17" i="52"/>
  <c r="DV16" i="52"/>
  <c r="DV17" i="52"/>
  <c r="DT15" i="52"/>
  <c r="DT14" i="52"/>
  <c r="DV15" i="52"/>
  <c r="DV14" i="52"/>
  <c r="DY13" i="52"/>
  <c r="DT13" i="52"/>
  <c r="DY12" i="52"/>
  <c r="DT12" i="52"/>
  <c r="DV13" i="52"/>
  <c r="DV12" i="52"/>
  <c r="DT11" i="52"/>
  <c r="DV11" i="52"/>
  <c r="DY11" i="52"/>
  <c r="DY10" i="52"/>
  <c r="DY9" i="52"/>
  <c r="DT10" i="52"/>
  <c r="DV10" i="52"/>
  <c r="DS7" i="52" l="1"/>
  <c r="DV7" i="52"/>
  <c r="DW7" i="52"/>
  <c r="DS8" i="52"/>
  <c r="DY8" i="52" l="1"/>
  <c r="DT8" i="52"/>
  <c r="DT9" i="52"/>
  <c r="DY7" i="52"/>
  <c r="DW6" i="52" l="1"/>
  <c r="DV6" i="52"/>
  <c r="DT7" i="52"/>
  <c r="DY6" i="52" l="1"/>
  <c r="AB66" i="96" l="1"/>
  <c r="AA66" i="96"/>
  <c r="Z66" i="96"/>
  <c r="Y66" i="96"/>
  <c r="X66" i="96"/>
  <c r="W66" i="96"/>
  <c r="V66" i="96"/>
  <c r="U66" i="96"/>
  <c r="T66" i="96"/>
  <c r="S66" i="96"/>
  <c r="R66" i="96"/>
  <c r="Q66" i="96"/>
  <c r="AC66" i="96" s="1"/>
  <c r="P66" i="96"/>
  <c r="AB65" i="96"/>
  <c r="AA65" i="96"/>
  <c r="Z65" i="96"/>
  <c r="Y65" i="96"/>
  <c r="X65" i="96"/>
  <c r="W65" i="96"/>
  <c r="V65" i="96"/>
  <c r="U65" i="96"/>
  <c r="T65" i="96"/>
  <c r="S65" i="96"/>
  <c r="R65" i="96"/>
  <c r="Q65" i="96"/>
  <c r="P65" i="96"/>
  <c r="AA61" i="96"/>
  <c r="AA63" i="96" s="1"/>
  <c r="AA64" i="96" s="1"/>
  <c r="AC60" i="96"/>
  <c r="Z59" i="96"/>
  <c r="Z61" i="96" s="1"/>
  <c r="Z63" i="96" s="1"/>
  <c r="Z64" i="96" s="1"/>
  <c r="V59" i="96"/>
  <c r="V61" i="96" s="1"/>
  <c r="V63" i="96" s="1"/>
  <c r="V64" i="96" s="1"/>
  <c r="AB58" i="96"/>
  <c r="AB59" i="96" s="1"/>
  <c r="AB61" i="96" s="1"/>
  <c r="AB63" i="96" s="1"/>
  <c r="AB64" i="96" s="1"/>
  <c r="AB57" i="96"/>
  <c r="AA57" i="96"/>
  <c r="Z57" i="96"/>
  <c r="Y57" i="96"/>
  <c r="X57" i="96"/>
  <c r="W57" i="96"/>
  <c r="V57" i="96"/>
  <c r="U57" i="96"/>
  <c r="T57" i="96"/>
  <c r="S57" i="96"/>
  <c r="R57" i="96"/>
  <c r="Q57" i="96"/>
  <c r="P57" i="96"/>
  <c r="AB56" i="96"/>
  <c r="AA56" i="96"/>
  <c r="AA58" i="96" s="1"/>
  <c r="AA59" i="96" s="1"/>
  <c r="Z56" i="96"/>
  <c r="Z58" i="96" s="1"/>
  <c r="Y56" i="96"/>
  <c r="Y58" i="96" s="1"/>
  <c r="Y59" i="96" s="1"/>
  <c r="Y61" i="96" s="1"/>
  <c r="Y63" i="96" s="1"/>
  <c r="Y64" i="96" s="1"/>
  <c r="X56" i="96"/>
  <c r="X58" i="96" s="1"/>
  <c r="X59" i="96" s="1"/>
  <c r="X61" i="96" s="1"/>
  <c r="X63" i="96" s="1"/>
  <c r="X64" i="96" s="1"/>
  <c r="W56" i="96"/>
  <c r="W58" i="96" s="1"/>
  <c r="W59" i="96" s="1"/>
  <c r="W61" i="96" s="1"/>
  <c r="W63" i="96" s="1"/>
  <c r="W64" i="96" s="1"/>
  <c r="V56" i="96"/>
  <c r="V58" i="96" s="1"/>
  <c r="U56" i="96"/>
  <c r="U58" i="96" s="1"/>
  <c r="U59" i="96" s="1"/>
  <c r="U61" i="96" s="1"/>
  <c r="U63" i="96" s="1"/>
  <c r="U64" i="96" s="1"/>
  <c r="T56" i="96"/>
  <c r="T58" i="96" s="1"/>
  <c r="T59" i="96" s="1"/>
  <c r="T61" i="96" s="1"/>
  <c r="T63" i="96" s="1"/>
  <c r="T64" i="96" s="1"/>
  <c r="S56" i="96"/>
  <c r="S58" i="96" s="1"/>
  <c r="S59" i="96" s="1"/>
  <c r="S61" i="96" s="1"/>
  <c r="S63" i="96" s="1"/>
  <c r="S64" i="96" s="1"/>
  <c r="R56" i="96"/>
  <c r="R58" i="96" s="1"/>
  <c r="R59" i="96" s="1"/>
  <c r="R61" i="96" s="1"/>
  <c r="R63" i="96" s="1"/>
  <c r="R64" i="96" s="1"/>
  <c r="Q56" i="96"/>
  <c r="Q58" i="96" s="1"/>
  <c r="Q59" i="96" s="1"/>
  <c r="Q61" i="96" s="1"/>
  <c r="Q63" i="96" s="1"/>
  <c r="Q64" i="96" s="1"/>
  <c r="P56" i="96"/>
  <c r="AC56" i="96" s="1"/>
  <c r="AC55" i="96"/>
  <c r="AC54" i="96"/>
  <c r="AC53" i="96"/>
  <c r="AC52" i="96"/>
  <c r="AC51" i="96"/>
  <c r="AC50" i="96"/>
  <c r="AC49" i="96"/>
  <c r="AC48" i="96"/>
  <c r="AC47" i="96"/>
  <c r="AC46" i="96"/>
  <c r="R33" i="96"/>
  <c r="Q33" i="96"/>
  <c r="P33" i="96"/>
  <c r="O33" i="96"/>
  <c r="N33" i="96"/>
  <c r="M33" i="96"/>
  <c r="L33" i="96"/>
  <c r="K33" i="96"/>
  <c r="J33" i="96"/>
  <c r="I33" i="96"/>
  <c r="H33" i="96"/>
  <c r="G33" i="96"/>
  <c r="F33" i="96"/>
  <c r="E33" i="96"/>
  <c r="R32" i="96"/>
  <c r="Q32" i="96"/>
  <c r="P32" i="96"/>
  <c r="O32" i="96"/>
  <c r="N32" i="96"/>
  <c r="M32" i="96"/>
  <c r="L32" i="96"/>
  <c r="K32" i="96"/>
  <c r="J32" i="96"/>
  <c r="I32" i="96"/>
  <c r="H32" i="96"/>
  <c r="G32" i="96"/>
  <c r="F32" i="96"/>
  <c r="E32" i="96"/>
  <c r="AC27" i="96"/>
  <c r="R25" i="96"/>
  <c r="R26" i="96" s="1"/>
  <c r="R28" i="96" s="1"/>
  <c r="R30" i="96" s="1"/>
  <c r="R31" i="96" s="1"/>
  <c r="Q25" i="96"/>
  <c r="Q26" i="96" s="1"/>
  <c r="Q28" i="96" s="1"/>
  <c r="Q30" i="96" s="1"/>
  <c r="Q31" i="96" s="1"/>
  <c r="N25" i="96"/>
  <c r="N26" i="96" s="1"/>
  <c r="N28" i="96" s="1"/>
  <c r="N30" i="96" s="1"/>
  <c r="N31" i="96" s="1"/>
  <c r="M25" i="96"/>
  <c r="M26" i="96" s="1"/>
  <c r="M28" i="96" s="1"/>
  <c r="M30" i="96" s="1"/>
  <c r="M31" i="96" s="1"/>
  <c r="J25" i="96"/>
  <c r="J26" i="96" s="1"/>
  <c r="J28" i="96" s="1"/>
  <c r="J30" i="96" s="1"/>
  <c r="J31" i="96" s="1"/>
  <c r="I25" i="96"/>
  <c r="I26" i="96" s="1"/>
  <c r="I28" i="96" s="1"/>
  <c r="I30" i="96" s="1"/>
  <c r="I31" i="96" s="1"/>
  <c r="F25" i="96"/>
  <c r="F26" i="96" s="1"/>
  <c r="F28" i="96" s="1"/>
  <c r="F30" i="96" s="1"/>
  <c r="F31" i="96" s="1"/>
  <c r="E25" i="96"/>
  <c r="R24" i="96"/>
  <c r="Q24" i="96"/>
  <c r="P24" i="96"/>
  <c r="O24" i="96"/>
  <c r="N24" i="96"/>
  <c r="M24" i="96"/>
  <c r="L24" i="96"/>
  <c r="K24" i="96"/>
  <c r="J24" i="96"/>
  <c r="I24" i="96"/>
  <c r="H24" i="96"/>
  <c r="G24" i="96"/>
  <c r="F24" i="96"/>
  <c r="E24" i="96"/>
  <c r="R23" i="96"/>
  <c r="Q23" i="96"/>
  <c r="P23" i="96"/>
  <c r="P25" i="96" s="1"/>
  <c r="P26" i="96" s="1"/>
  <c r="P28" i="96" s="1"/>
  <c r="P30" i="96" s="1"/>
  <c r="P31" i="96" s="1"/>
  <c r="O23" i="96"/>
  <c r="O25" i="96" s="1"/>
  <c r="O26" i="96" s="1"/>
  <c r="O28" i="96" s="1"/>
  <c r="O30" i="96" s="1"/>
  <c r="O31" i="96" s="1"/>
  <c r="N23" i="96"/>
  <c r="M23" i="96"/>
  <c r="L23" i="96"/>
  <c r="L25" i="96" s="1"/>
  <c r="L26" i="96" s="1"/>
  <c r="L28" i="96" s="1"/>
  <c r="L30" i="96" s="1"/>
  <c r="L31" i="96" s="1"/>
  <c r="K23" i="96"/>
  <c r="K25" i="96" s="1"/>
  <c r="K26" i="96" s="1"/>
  <c r="K28" i="96" s="1"/>
  <c r="K30" i="96" s="1"/>
  <c r="K31" i="96" s="1"/>
  <c r="J23" i="96"/>
  <c r="I23" i="96"/>
  <c r="H23" i="96"/>
  <c r="H25" i="96" s="1"/>
  <c r="H26" i="96" s="1"/>
  <c r="H28" i="96" s="1"/>
  <c r="H30" i="96" s="1"/>
  <c r="H31" i="96" s="1"/>
  <c r="G23" i="96"/>
  <c r="G25" i="96" s="1"/>
  <c r="G26" i="96" s="1"/>
  <c r="G28" i="96" s="1"/>
  <c r="G30" i="96" s="1"/>
  <c r="G31" i="96" s="1"/>
  <c r="F23" i="96"/>
  <c r="E23" i="96"/>
  <c r="AC22" i="96"/>
  <c r="AC21" i="96"/>
  <c r="AC20" i="96"/>
  <c r="AC19" i="96"/>
  <c r="AC18" i="96"/>
  <c r="AC17" i="96"/>
  <c r="AC16" i="96"/>
  <c r="AC15" i="96"/>
  <c r="AC14" i="96"/>
  <c r="AC13" i="96"/>
  <c r="AC100" i="64"/>
  <c r="I100" i="64"/>
  <c r="I99" i="64"/>
  <c r="AC99" i="64" s="1"/>
  <c r="AC94" i="64"/>
  <c r="I91" i="64"/>
  <c r="AC91" i="64" s="1"/>
  <c r="AC90" i="64"/>
  <c r="I90" i="64"/>
  <c r="I92" i="64" s="1"/>
  <c r="AC89" i="64"/>
  <c r="AC88" i="64"/>
  <c r="AC87" i="64"/>
  <c r="AC86" i="64"/>
  <c r="AC85" i="64"/>
  <c r="AC84" i="64"/>
  <c r="AC83" i="64"/>
  <c r="AC82" i="64"/>
  <c r="AC81" i="64"/>
  <c r="AC80" i="64"/>
  <c r="U66" i="64"/>
  <c r="T66" i="64"/>
  <c r="S66" i="64"/>
  <c r="R66" i="64"/>
  <c r="Q66" i="64"/>
  <c r="P66" i="64"/>
  <c r="O66" i="64"/>
  <c r="N66" i="64"/>
  <c r="M66" i="64"/>
  <c r="L66" i="64"/>
  <c r="K66" i="64"/>
  <c r="J66" i="64"/>
  <c r="I66" i="64"/>
  <c r="H66" i="64"/>
  <c r="G66" i="64"/>
  <c r="F66" i="64"/>
  <c r="AC66" i="64" s="1"/>
  <c r="E66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AC60" i="64"/>
  <c r="U57" i="64"/>
  <c r="T57" i="64"/>
  <c r="S57" i="64"/>
  <c r="R57" i="64"/>
  <c r="Q57" i="64"/>
  <c r="P57" i="64"/>
  <c r="O57" i="64"/>
  <c r="N57" i="64"/>
  <c r="M57" i="64"/>
  <c r="L57" i="64"/>
  <c r="K57" i="64"/>
  <c r="J57" i="64"/>
  <c r="I57" i="64"/>
  <c r="H57" i="64"/>
  <c r="G57" i="64"/>
  <c r="F57" i="64"/>
  <c r="E57" i="64"/>
  <c r="AC57" i="64" s="1"/>
  <c r="U56" i="64"/>
  <c r="U58" i="64" s="1"/>
  <c r="U59" i="64" s="1"/>
  <c r="U61" i="64" s="1"/>
  <c r="U63" i="64" s="1"/>
  <c r="U64" i="64" s="1"/>
  <c r="T56" i="64"/>
  <c r="T58" i="64" s="1"/>
  <c r="T59" i="64" s="1"/>
  <c r="T61" i="64" s="1"/>
  <c r="T63" i="64" s="1"/>
  <c r="T64" i="64" s="1"/>
  <c r="S56" i="64"/>
  <c r="S58" i="64" s="1"/>
  <c r="S59" i="64" s="1"/>
  <c r="S61" i="64" s="1"/>
  <c r="S63" i="64" s="1"/>
  <c r="S64" i="64" s="1"/>
  <c r="R56" i="64"/>
  <c r="R58" i="64" s="1"/>
  <c r="R59" i="64" s="1"/>
  <c r="R61" i="64" s="1"/>
  <c r="R63" i="64" s="1"/>
  <c r="R64" i="64" s="1"/>
  <c r="Q56" i="64"/>
  <c r="Q58" i="64" s="1"/>
  <c r="Q59" i="64" s="1"/>
  <c r="Q61" i="64" s="1"/>
  <c r="Q63" i="64" s="1"/>
  <c r="Q64" i="64" s="1"/>
  <c r="P56" i="64"/>
  <c r="P58" i="64" s="1"/>
  <c r="P59" i="64" s="1"/>
  <c r="P61" i="64" s="1"/>
  <c r="P63" i="64" s="1"/>
  <c r="P64" i="64" s="1"/>
  <c r="O56" i="64"/>
  <c r="O58" i="64" s="1"/>
  <c r="O59" i="64" s="1"/>
  <c r="O61" i="64" s="1"/>
  <c r="O63" i="64" s="1"/>
  <c r="O64" i="64" s="1"/>
  <c r="N56" i="64"/>
  <c r="N58" i="64" s="1"/>
  <c r="N59" i="64" s="1"/>
  <c r="N61" i="64" s="1"/>
  <c r="N63" i="64" s="1"/>
  <c r="N64" i="64" s="1"/>
  <c r="M56" i="64"/>
  <c r="M58" i="64" s="1"/>
  <c r="M59" i="64" s="1"/>
  <c r="M61" i="64" s="1"/>
  <c r="M63" i="64" s="1"/>
  <c r="M64" i="64" s="1"/>
  <c r="L56" i="64"/>
  <c r="L58" i="64" s="1"/>
  <c r="L59" i="64" s="1"/>
  <c r="L61" i="64" s="1"/>
  <c r="L63" i="64" s="1"/>
  <c r="L64" i="64" s="1"/>
  <c r="K56" i="64"/>
  <c r="K58" i="64" s="1"/>
  <c r="K59" i="64" s="1"/>
  <c r="K61" i="64" s="1"/>
  <c r="K63" i="64" s="1"/>
  <c r="K64" i="64" s="1"/>
  <c r="J56" i="64"/>
  <c r="J58" i="64" s="1"/>
  <c r="J59" i="64" s="1"/>
  <c r="J61" i="64" s="1"/>
  <c r="J63" i="64" s="1"/>
  <c r="J64" i="64" s="1"/>
  <c r="I56" i="64"/>
  <c r="I58" i="64" s="1"/>
  <c r="I59" i="64" s="1"/>
  <c r="I61" i="64" s="1"/>
  <c r="I63" i="64" s="1"/>
  <c r="I64" i="64" s="1"/>
  <c r="H56" i="64"/>
  <c r="H58" i="64" s="1"/>
  <c r="H59" i="64" s="1"/>
  <c r="H61" i="64" s="1"/>
  <c r="H63" i="64" s="1"/>
  <c r="H64" i="64" s="1"/>
  <c r="G56" i="64"/>
  <c r="G58" i="64" s="1"/>
  <c r="G59" i="64" s="1"/>
  <c r="G61" i="64" s="1"/>
  <c r="G63" i="64" s="1"/>
  <c r="G64" i="64" s="1"/>
  <c r="F56" i="64"/>
  <c r="F58" i="64" s="1"/>
  <c r="F59" i="64" s="1"/>
  <c r="F61" i="64" s="1"/>
  <c r="F63" i="64" s="1"/>
  <c r="F64" i="64" s="1"/>
  <c r="E56" i="64"/>
  <c r="E58" i="64" s="1"/>
  <c r="AC55" i="64"/>
  <c r="AC54" i="64"/>
  <c r="AC53" i="64"/>
  <c r="AC52" i="64"/>
  <c r="AC51" i="64"/>
  <c r="AC50" i="64"/>
  <c r="AC49" i="64"/>
  <c r="AC48" i="64"/>
  <c r="AC47" i="64"/>
  <c r="AC46" i="64"/>
  <c r="AB32" i="64"/>
  <c r="AA32" i="64"/>
  <c r="Z32" i="64"/>
  <c r="Y32" i="64"/>
  <c r="X32" i="64"/>
  <c r="W32" i="64"/>
  <c r="V32" i="64"/>
  <c r="U32" i="64"/>
  <c r="T32" i="64"/>
  <c r="S32" i="64"/>
  <c r="R32" i="64"/>
  <c r="Q32" i="64"/>
  <c r="P32" i="64"/>
  <c r="O32" i="64"/>
  <c r="N32" i="64"/>
  <c r="M32" i="64"/>
  <c r="AC32" i="64" s="1"/>
  <c r="L32" i="64"/>
  <c r="K32" i="64"/>
  <c r="J32" i="64"/>
  <c r="AB31" i="64"/>
  <c r="AA31" i="64"/>
  <c r="Z31" i="64"/>
  <c r="Y31" i="64"/>
  <c r="X31" i="64"/>
  <c r="W31" i="64"/>
  <c r="V31" i="64"/>
  <c r="U31" i="64"/>
  <c r="T31" i="64"/>
  <c r="S31" i="64"/>
  <c r="R31" i="64"/>
  <c r="Q31" i="64"/>
  <c r="P31" i="64"/>
  <c r="O31" i="64"/>
  <c r="N31" i="64"/>
  <c r="M31" i="64"/>
  <c r="AC31" i="64" s="1"/>
  <c r="L31" i="64"/>
  <c r="K31" i="64"/>
  <c r="J31" i="64"/>
  <c r="AC26" i="64"/>
  <c r="AB23" i="64"/>
  <c r="AA23" i="64"/>
  <c r="Z23" i="64"/>
  <c r="Y23" i="64"/>
  <c r="X23" i="64"/>
  <c r="W23" i="64"/>
  <c r="V23" i="64"/>
  <c r="U23" i="64"/>
  <c r="T23" i="64"/>
  <c r="S23" i="64"/>
  <c r="R23" i="64"/>
  <c r="Q23" i="64"/>
  <c r="P23" i="64"/>
  <c r="O23" i="64"/>
  <c r="N23" i="64"/>
  <c r="M23" i="64"/>
  <c r="L23" i="64"/>
  <c r="K23" i="64"/>
  <c r="AC23" i="64" s="1"/>
  <c r="J23" i="64"/>
  <c r="AB22" i="64"/>
  <c r="AB24" i="64" s="1"/>
  <c r="AB25" i="64" s="1"/>
  <c r="AB27" i="64" s="1"/>
  <c r="AB29" i="64" s="1"/>
  <c r="AB30" i="64" s="1"/>
  <c r="AA22" i="64"/>
  <c r="AA24" i="64" s="1"/>
  <c r="AA25" i="64" s="1"/>
  <c r="AA27" i="64" s="1"/>
  <c r="AA29" i="64" s="1"/>
  <c r="AA30" i="64" s="1"/>
  <c r="Z22" i="64"/>
  <c r="Z24" i="64" s="1"/>
  <c r="Z25" i="64" s="1"/>
  <c r="Z27" i="64" s="1"/>
  <c r="Z29" i="64" s="1"/>
  <c r="Z30" i="64" s="1"/>
  <c r="Y22" i="64"/>
  <c r="Y24" i="64" s="1"/>
  <c r="Y25" i="64" s="1"/>
  <c r="Y27" i="64" s="1"/>
  <c r="Y29" i="64" s="1"/>
  <c r="Y30" i="64" s="1"/>
  <c r="X22" i="64"/>
  <c r="X24" i="64" s="1"/>
  <c r="X25" i="64" s="1"/>
  <c r="X27" i="64" s="1"/>
  <c r="X29" i="64" s="1"/>
  <c r="X30" i="64" s="1"/>
  <c r="W22" i="64"/>
  <c r="W24" i="64" s="1"/>
  <c r="W25" i="64" s="1"/>
  <c r="W27" i="64" s="1"/>
  <c r="W29" i="64" s="1"/>
  <c r="W30" i="64" s="1"/>
  <c r="V22" i="64"/>
  <c r="V24" i="64" s="1"/>
  <c r="V25" i="64" s="1"/>
  <c r="V27" i="64" s="1"/>
  <c r="V29" i="64" s="1"/>
  <c r="V30" i="64" s="1"/>
  <c r="U22" i="64"/>
  <c r="U24" i="64" s="1"/>
  <c r="U25" i="64" s="1"/>
  <c r="U27" i="64" s="1"/>
  <c r="U29" i="64" s="1"/>
  <c r="U30" i="64" s="1"/>
  <c r="T22" i="64"/>
  <c r="T24" i="64" s="1"/>
  <c r="T25" i="64" s="1"/>
  <c r="T27" i="64" s="1"/>
  <c r="T29" i="64" s="1"/>
  <c r="T30" i="64" s="1"/>
  <c r="S22" i="64"/>
  <c r="S24" i="64" s="1"/>
  <c r="S25" i="64" s="1"/>
  <c r="S27" i="64" s="1"/>
  <c r="S29" i="64" s="1"/>
  <c r="S30" i="64" s="1"/>
  <c r="R22" i="64"/>
  <c r="R24" i="64" s="1"/>
  <c r="R25" i="64" s="1"/>
  <c r="R27" i="64" s="1"/>
  <c r="R29" i="64" s="1"/>
  <c r="R30" i="64" s="1"/>
  <c r="Q22" i="64"/>
  <c r="Q24" i="64" s="1"/>
  <c r="Q25" i="64" s="1"/>
  <c r="Q27" i="64" s="1"/>
  <c r="Q29" i="64" s="1"/>
  <c r="Q30" i="64" s="1"/>
  <c r="P22" i="64"/>
  <c r="P24" i="64" s="1"/>
  <c r="P25" i="64" s="1"/>
  <c r="P27" i="64" s="1"/>
  <c r="P29" i="64" s="1"/>
  <c r="P30" i="64" s="1"/>
  <c r="O22" i="64"/>
  <c r="O24" i="64" s="1"/>
  <c r="O25" i="64" s="1"/>
  <c r="O27" i="64" s="1"/>
  <c r="O29" i="64" s="1"/>
  <c r="O30" i="64" s="1"/>
  <c r="N22" i="64"/>
  <c r="N24" i="64" s="1"/>
  <c r="N25" i="64" s="1"/>
  <c r="N27" i="64" s="1"/>
  <c r="N29" i="64" s="1"/>
  <c r="N30" i="64" s="1"/>
  <c r="M22" i="64"/>
  <c r="M24" i="64" s="1"/>
  <c r="M25" i="64" s="1"/>
  <c r="M27" i="64" s="1"/>
  <c r="M29" i="64" s="1"/>
  <c r="M30" i="64" s="1"/>
  <c r="L22" i="64"/>
  <c r="L24" i="64" s="1"/>
  <c r="L25" i="64" s="1"/>
  <c r="L27" i="64" s="1"/>
  <c r="L29" i="64" s="1"/>
  <c r="L30" i="64" s="1"/>
  <c r="K22" i="64"/>
  <c r="K24" i="64" s="1"/>
  <c r="K25" i="64" s="1"/>
  <c r="K27" i="64" s="1"/>
  <c r="K29" i="64" s="1"/>
  <c r="K30" i="64" s="1"/>
  <c r="J22" i="64"/>
  <c r="J24" i="64" s="1"/>
  <c r="AC21" i="64"/>
  <c r="AC20" i="64"/>
  <c r="AC19" i="64"/>
  <c r="AC18" i="64"/>
  <c r="AC17" i="64"/>
  <c r="AC16" i="64"/>
  <c r="AC15" i="64"/>
  <c r="AC14" i="64"/>
  <c r="AC13" i="64"/>
  <c r="AC12" i="64"/>
  <c r="AB67" i="84"/>
  <c r="AA67" i="84"/>
  <c r="Z67" i="84"/>
  <c r="Y67" i="84"/>
  <c r="X67" i="84"/>
  <c r="W67" i="84"/>
  <c r="V67" i="84"/>
  <c r="U67" i="84"/>
  <c r="T67" i="84"/>
  <c r="S67" i="84"/>
  <c r="R67" i="84"/>
  <c r="Q67" i="84"/>
  <c r="P67" i="84"/>
  <c r="O67" i="84"/>
  <c r="N67" i="84"/>
  <c r="M67" i="84"/>
  <c r="L67" i="84"/>
  <c r="K67" i="84"/>
  <c r="J67" i="84"/>
  <c r="I67" i="84"/>
  <c r="AC67" i="84" s="1"/>
  <c r="H67" i="84"/>
  <c r="G67" i="84"/>
  <c r="AB66" i="84"/>
  <c r="AA66" i="84"/>
  <c r="Z66" i="84"/>
  <c r="Y66" i="84"/>
  <c r="X66" i="84"/>
  <c r="W66" i="84"/>
  <c r="V66" i="84"/>
  <c r="U66" i="84"/>
  <c r="T66" i="84"/>
  <c r="S66" i="84"/>
  <c r="R66" i="84"/>
  <c r="Q66" i="84"/>
  <c r="P66" i="84"/>
  <c r="O66" i="84"/>
  <c r="N66" i="84"/>
  <c r="M66" i="84"/>
  <c r="L66" i="84"/>
  <c r="K66" i="84"/>
  <c r="J66" i="84"/>
  <c r="I66" i="84"/>
  <c r="AC66" i="84" s="1"/>
  <c r="H66" i="84"/>
  <c r="G66" i="84"/>
  <c r="AC61" i="84"/>
  <c r="AA59" i="84"/>
  <c r="AA60" i="84" s="1"/>
  <c r="AA62" i="84" s="1"/>
  <c r="AA64" i="84" s="1"/>
  <c r="AA65" i="84" s="1"/>
  <c r="Z59" i="84"/>
  <c r="Z60" i="84" s="1"/>
  <c r="Z62" i="84" s="1"/>
  <c r="Z64" i="84" s="1"/>
  <c r="Z65" i="84" s="1"/>
  <c r="W59" i="84"/>
  <c r="W60" i="84" s="1"/>
  <c r="W62" i="84" s="1"/>
  <c r="W64" i="84" s="1"/>
  <c r="W65" i="84" s="1"/>
  <c r="V59" i="84"/>
  <c r="V60" i="84" s="1"/>
  <c r="V62" i="84" s="1"/>
  <c r="V64" i="84" s="1"/>
  <c r="V65" i="84" s="1"/>
  <c r="S59" i="84"/>
  <c r="S60" i="84" s="1"/>
  <c r="S62" i="84" s="1"/>
  <c r="S64" i="84" s="1"/>
  <c r="S65" i="84" s="1"/>
  <c r="R59" i="84"/>
  <c r="R60" i="84" s="1"/>
  <c r="R62" i="84" s="1"/>
  <c r="R64" i="84" s="1"/>
  <c r="R65" i="84" s="1"/>
  <c r="O59" i="84"/>
  <c r="O60" i="84" s="1"/>
  <c r="O62" i="84" s="1"/>
  <c r="O64" i="84" s="1"/>
  <c r="O65" i="84" s="1"/>
  <c r="N59" i="84"/>
  <c r="N60" i="84" s="1"/>
  <c r="N62" i="84" s="1"/>
  <c r="N64" i="84" s="1"/>
  <c r="N65" i="84" s="1"/>
  <c r="K59" i="84"/>
  <c r="K60" i="84" s="1"/>
  <c r="K62" i="84" s="1"/>
  <c r="K64" i="84" s="1"/>
  <c r="K65" i="84" s="1"/>
  <c r="J59" i="84"/>
  <c r="J60" i="84" s="1"/>
  <c r="J62" i="84" s="1"/>
  <c r="J64" i="84" s="1"/>
  <c r="J65" i="84" s="1"/>
  <c r="G59" i="84"/>
  <c r="G60" i="84" s="1"/>
  <c r="AB58" i="84"/>
  <c r="AA58" i="84"/>
  <c r="Z58" i="84"/>
  <c r="Y58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AC58" i="84" s="1"/>
  <c r="H58" i="84"/>
  <c r="G58" i="84"/>
  <c r="AB57" i="84"/>
  <c r="AB59" i="84" s="1"/>
  <c r="AB60" i="84" s="1"/>
  <c r="AB62" i="84" s="1"/>
  <c r="AB64" i="84" s="1"/>
  <c r="AB65" i="84" s="1"/>
  <c r="AA57" i="84"/>
  <c r="Z57" i="84"/>
  <c r="Y57" i="84"/>
  <c r="Y59" i="84" s="1"/>
  <c r="Y60" i="84" s="1"/>
  <c r="Y62" i="84" s="1"/>
  <c r="Y64" i="84" s="1"/>
  <c r="Y65" i="84" s="1"/>
  <c r="X57" i="84"/>
  <c r="X59" i="84" s="1"/>
  <c r="X60" i="84" s="1"/>
  <c r="X62" i="84" s="1"/>
  <c r="X64" i="84" s="1"/>
  <c r="X65" i="84" s="1"/>
  <c r="W57" i="84"/>
  <c r="V57" i="84"/>
  <c r="U57" i="84"/>
  <c r="U59" i="84" s="1"/>
  <c r="U60" i="84" s="1"/>
  <c r="U62" i="84" s="1"/>
  <c r="U64" i="84" s="1"/>
  <c r="U65" i="84" s="1"/>
  <c r="T57" i="84"/>
  <c r="T59" i="84" s="1"/>
  <c r="T60" i="84" s="1"/>
  <c r="T62" i="84" s="1"/>
  <c r="T64" i="84" s="1"/>
  <c r="T65" i="84" s="1"/>
  <c r="S57" i="84"/>
  <c r="R57" i="84"/>
  <c r="Q57" i="84"/>
  <c r="Q59" i="84" s="1"/>
  <c r="Q60" i="84" s="1"/>
  <c r="Q62" i="84" s="1"/>
  <c r="Q64" i="84" s="1"/>
  <c r="Q65" i="84" s="1"/>
  <c r="P57" i="84"/>
  <c r="P59" i="84" s="1"/>
  <c r="P60" i="84" s="1"/>
  <c r="P62" i="84" s="1"/>
  <c r="P64" i="84" s="1"/>
  <c r="P65" i="84" s="1"/>
  <c r="O57" i="84"/>
  <c r="N57" i="84"/>
  <c r="M57" i="84"/>
  <c r="M59" i="84" s="1"/>
  <c r="M60" i="84" s="1"/>
  <c r="M62" i="84" s="1"/>
  <c r="M64" i="84" s="1"/>
  <c r="M65" i="84" s="1"/>
  <c r="L57" i="84"/>
  <c r="L59" i="84" s="1"/>
  <c r="L60" i="84" s="1"/>
  <c r="L62" i="84" s="1"/>
  <c r="L64" i="84" s="1"/>
  <c r="L65" i="84" s="1"/>
  <c r="K57" i="84"/>
  <c r="J57" i="84"/>
  <c r="I57" i="84"/>
  <c r="I59" i="84" s="1"/>
  <c r="I60" i="84" s="1"/>
  <c r="I62" i="84" s="1"/>
  <c r="I64" i="84" s="1"/>
  <c r="I65" i="84" s="1"/>
  <c r="H57" i="84"/>
  <c r="H59" i="84" s="1"/>
  <c r="H60" i="84" s="1"/>
  <c r="H62" i="84" s="1"/>
  <c r="H64" i="84" s="1"/>
  <c r="H65" i="84" s="1"/>
  <c r="G57" i="84"/>
  <c r="AC56" i="84"/>
  <c r="AC55" i="84"/>
  <c r="AC54" i="84"/>
  <c r="AC53" i="84"/>
  <c r="AC52" i="84"/>
  <c r="AC51" i="84"/>
  <c r="AC50" i="84"/>
  <c r="AC49" i="84"/>
  <c r="AC48" i="84"/>
  <c r="AC47" i="84"/>
  <c r="U32" i="84"/>
  <c r="T32" i="84"/>
  <c r="S32" i="84"/>
  <c r="R32" i="84"/>
  <c r="Q32" i="84"/>
  <c r="H32" i="84"/>
  <c r="G32" i="84"/>
  <c r="F32" i="84"/>
  <c r="AC32" i="84" s="1"/>
  <c r="E32" i="84"/>
  <c r="U31" i="84"/>
  <c r="T31" i="84"/>
  <c r="S31" i="84"/>
  <c r="R31" i="84"/>
  <c r="Q31" i="84"/>
  <c r="H31" i="84"/>
  <c r="G31" i="84"/>
  <c r="F31" i="84"/>
  <c r="E31" i="84"/>
  <c r="AC31" i="84" s="1"/>
  <c r="AC26" i="84"/>
  <c r="U23" i="84"/>
  <c r="T23" i="84"/>
  <c r="S23" i="84"/>
  <c r="R23" i="84"/>
  <c r="Q23" i="84"/>
  <c r="H23" i="84"/>
  <c r="G23" i="84"/>
  <c r="F23" i="84"/>
  <c r="E23" i="84"/>
  <c r="AC23" i="84" s="1"/>
  <c r="U22" i="84"/>
  <c r="U24" i="84" s="1"/>
  <c r="U25" i="84" s="1"/>
  <c r="U27" i="84" s="1"/>
  <c r="U29" i="84" s="1"/>
  <c r="U30" i="84" s="1"/>
  <c r="T22" i="84"/>
  <c r="T24" i="84" s="1"/>
  <c r="T25" i="84" s="1"/>
  <c r="T27" i="84" s="1"/>
  <c r="T29" i="84" s="1"/>
  <c r="T30" i="84" s="1"/>
  <c r="S22" i="84"/>
  <c r="S24" i="84" s="1"/>
  <c r="S25" i="84" s="1"/>
  <c r="S27" i="84" s="1"/>
  <c r="S29" i="84" s="1"/>
  <c r="S30" i="84" s="1"/>
  <c r="R22" i="84"/>
  <c r="R24" i="84" s="1"/>
  <c r="R25" i="84" s="1"/>
  <c r="R27" i="84" s="1"/>
  <c r="R29" i="84" s="1"/>
  <c r="R30" i="84" s="1"/>
  <c r="Q22" i="84"/>
  <c r="Q24" i="84" s="1"/>
  <c r="Q25" i="84" s="1"/>
  <c r="Q27" i="84" s="1"/>
  <c r="Q29" i="84" s="1"/>
  <c r="Q30" i="84" s="1"/>
  <c r="H22" i="84"/>
  <c r="H24" i="84" s="1"/>
  <c r="H25" i="84" s="1"/>
  <c r="H27" i="84" s="1"/>
  <c r="H29" i="84" s="1"/>
  <c r="H30" i="84" s="1"/>
  <c r="G22" i="84"/>
  <c r="G24" i="84" s="1"/>
  <c r="G25" i="84" s="1"/>
  <c r="G27" i="84" s="1"/>
  <c r="G29" i="84" s="1"/>
  <c r="G30" i="84" s="1"/>
  <c r="F22" i="84"/>
  <c r="F24" i="84" s="1"/>
  <c r="F25" i="84" s="1"/>
  <c r="F27" i="84" s="1"/>
  <c r="F29" i="84" s="1"/>
  <c r="F30" i="84" s="1"/>
  <c r="E22" i="84"/>
  <c r="E24" i="84" s="1"/>
  <c r="AC21" i="84"/>
  <c r="AC20" i="84"/>
  <c r="AC19" i="84"/>
  <c r="AC18" i="84"/>
  <c r="AC17" i="84"/>
  <c r="AC16" i="84"/>
  <c r="AC15" i="84"/>
  <c r="AC14" i="84"/>
  <c r="AC13" i="84"/>
  <c r="AC12" i="84"/>
  <c r="T63" i="83"/>
  <c r="S63" i="83"/>
  <c r="R63" i="83"/>
  <c r="Q63" i="83"/>
  <c r="P63" i="83"/>
  <c r="O63" i="83"/>
  <c r="N63" i="83"/>
  <c r="M63" i="83"/>
  <c r="L63" i="83"/>
  <c r="K63" i="83"/>
  <c r="J63" i="83"/>
  <c r="I63" i="83"/>
  <c r="H63" i="83"/>
  <c r="G63" i="83"/>
  <c r="F63" i="83"/>
  <c r="E63" i="83"/>
  <c r="AC63" i="83" s="1"/>
  <c r="T62" i="83"/>
  <c r="S62" i="83"/>
  <c r="R62" i="83"/>
  <c r="Q62" i="83"/>
  <c r="P62" i="83"/>
  <c r="O62" i="83"/>
  <c r="N62" i="83"/>
  <c r="M62" i="83"/>
  <c r="L62" i="83"/>
  <c r="K62" i="83"/>
  <c r="J62" i="83"/>
  <c r="I62" i="83"/>
  <c r="H62" i="83"/>
  <c r="G62" i="83"/>
  <c r="F62" i="83"/>
  <c r="E62" i="83"/>
  <c r="AC62" i="83" s="1"/>
  <c r="AC57" i="83"/>
  <c r="Q56" i="83"/>
  <c r="Q58" i="83" s="1"/>
  <c r="Q60" i="83" s="1"/>
  <c r="Q61" i="83" s="1"/>
  <c r="M56" i="83"/>
  <c r="M58" i="83" s="1"/>
  <c r="M60" i="83" s="1"/>
  <c r="M61" i="83" s="1"/>
  <c r="I56" i="83"/>
  <c r="I58" i="83" s="1"/>
  <c r="I60" i="83" s="1"/>
  <c r="I61" i="83" s="1"/>
  <c r="E56" i="83"/>
  <c r="E58" i="83" s="1"/>
  <c r="R55" i="83"/>
  <c r="R56" i="83" s="1"/>
  <c r="R58" i="83" s="1"/>
  <c r="R60" i="83" s="1"/>
  <c r="R61" i="83" s="1"/>
  <c r="Q55" i="83"/>
  <c r="N55" i="83"/>
  <c r="N56" i="83" s="1"/>
  <c r="N58" i="83" s="1"/>
  <c r="N60" i="83" s="1"/>
  <c r="N61" i="83" s="1"/>
  <c r="M55" i="83"/>
  <c r="J55" i="83"/>
  <c r="J56" i="83" s="1"/>
  <c r="J58" i="83" s="1"/>
  <c r="J60" i="83" s="1"/>
  <c r="J61" i="83" s="1"/>
  <c r="I55" i="83"/>
  <c r="F55" i="83"/>
  <c r="F56" i="83" s="1"/>
  <c r="F58" i="83" s="1"/>
  <c r="F60" i="83" s="1"/>
  <c r="F61" i="83" s="1"/>
  <c r="E55" i="83"/>
  <c r="AC55" i="83" s="1"/>
  <c r="T54" i="83"/>
  <c r="S54" i="83"/>
  <c r="R54" i="83"/>
  <c r="Q54" i="83"/>
  <c r="P54" i="83"/>
  <c r="O54" i="83"/>
  <c r="N54" i="83"/>
  <c r="M54" i="83"/>
  <c r="L54" i="83"/>
  <c r="K54" i="83"/>
  <c r="J54" i="83"/>
  <c r="I54" i="83"/>
  <c r="H54" i="83"/>
  <c r="G54" i="83"/>
  <c r="F54" i="83"/>
  <c r="E54" i="83"/>
  <c r="AC54" i="83" s="1"/>
  <c r="T53" i="83"/>
  <c r="T55" i="83" s="1"/>
  <c r="T56" i="83" s="1"/>
  <c r="T58" i="83" s="1"/>
  <c r="T60" i="83" s="1"/>
  <c r="T61" i="83" s="1"/>
  <c r="S53" i="83"/>
  <c r="S55" i="83" s="1"/>
  <c r="S56" i="83" s="1"/>
  <c r="S58" i="83" s="1"/>
  <c r="S60" i="83" s="1"/>
  <c r="S61" i="83" s="1"/>
  <c r="R53" i="83"/>
  <c r="Q53" i="83"/>
  <c r="P53" i="83"/>
  <c r="P55" i="83" s="1"/>
  <c r="P56" i="83" s="1"/>
  <c r="P58" i="83" s="1"/>
  <c r="P60" i="83" s="1"/>
  <c r="P61" i="83" s="1"/>
  <c r="O53" i="83"/>
  <c r="O55" i="83" s="1"/>
  <c r="O56" i="83" s="1"/>
  <c r="O58" i="83" s="1"/>
  <c r="O60" i="83" s="1"/>
  <c r="O61" i="83" s="1"/>
  <c r="N53" i="83"/>
  <c r="M53" i="83"/>
  <c r="L53" i="83"/>
  <c r="L55" i="83" s="1"/>
  <c r="L56" i="83" s="1"/>
  <c r="L58" i="83" s="1"/>
  <c r="L60" i="83" s="1"/>
  <c r="L61" i="83" s="1"/>
  <c r="K53" i="83"/>
  <c r="K55" i="83" s="1"/>
  <c r="K56" i="83" s="1"/>
  <c r="K58" i="83" s="1"/>
  <c r="K60" i="83" s="1"/>
  <c r="K61" i="83" s="1"/>
  <c r="J53" i="83"/>
  <c r="I53" i="83"/>
  <c r="H53" i="83"/>
  <c r="H55" i="83" s="1"/>
  <c r="H56" i="83" s="1"/>
  <c r="H58" i="83" s="1"/>
  <c r="H60" i="83" s="1"/>
  <c r="H61" i="83" s="1"/>
  <c r="G53" i="83"/>
  <c r="G55" i="83" s="1"/>
  <c r="G56" i="83" s="1"/>
  <c r="G58" i="83" s="1"/>
  <c r="G60" i="83" s="1"/>
  <c r="G61" i="83" s="1"/>
  <c r="F53" i="83"/>
  <c r="E53" i="83"/>
  <c r="AC53" i="83" s="1"/>
  <c r="AC52" i="83"/>
  <c r="AC51" i="83"/>
  <c r="AC50" i="83"/>
  <c r="AC49" i="83"/>
  <c r="AC48" i="83"/>
  <c r="AC47" i="83"/>
  <c r="AC46" i="83"/>
  <c r="AC45" i="83"/>
  <c r="AC44" i="83"/>
  <c r="AC43" i="83"/>
  <c r="R31" i="83"/>
  <c r="Q31" i="83"/>
  <c r="P31" i="83"/>
  <c r="O31" i="83"/>
  <c r="N31" i="83"/>
  <c r="M31" i="83"/>
  <c r="AC31" i="83" s="1"/>
  <c r="R30" i="83"/>
  <c r="Q30" i="83"/>
  <c r="P30" i="83"/>
  <c r="O30" i="83"/>
  <c r="AC30" i="83" s="1"/>
  <c r="N30" i="83"/>
  <c r="M30" i="83"/>
  <c r="AC25" i="83"/>
  <c r="AA24" i="83"/>
  <c r="AA26" i="83" s="1"/>
  <c r="W24" i="83"/>
  <c r="W26" i="83" s="1"/>
  <c r="S24" i="83"/>
  <c r="S26" i="83" s="1"/>
  <c r="O24" i="83"/>
  <c r="O26" i="83" s="1"/>
  <c r="O28" i="83" s="1"/>
  <c r="O29" i="83" s="1"/>
  <c r="AB23" i="83"/>
  <c r="AB24" i="83" s="1"/>
  <c r="AB26" i="83" s="1"/>
  <c r="AA23" i="83"/>
  <c r="X23" i="83"/>
  <c r="X24" i="83" s="1"/>
  <c r="X26" i="83" s="1"/>
  <c r="W23" i="83"/>
  <c r="T23" i="83"/>
  <c r="T24" i="83" s="1"/>
  <c r="T26" i="83" s="1"/>
  <c r="S23" i="83"/>
  <c r="P23" i="83"/>
  <c r="P24" i="83" s="1"/>
  <c r="P26" i="83" s="1"/>
  <c r="P28" i="83" s="1"/>
  <c r="P29" i="83" s="1"/>
  <c r="O23" i="83"/>
  <c r="AB22" i="83"/>
  <c r="AA22" i="83"/>
  <c r="Z22" i="83"/>
  <c r="Y22" i="83"/>
  <c r="X22" i="83"/>
  <c r="W22" i="83"/>
  <c r="V22" i="83"/>
  <c r="U22" i="83"/>
  <c r="T22" i="83"/>
  <c r="S22" i="83"/>
  <c r="R22" i="83"/>
  <c r="Q22" i="83"/>
  <c r="P22" i="83"/>
  <c r="O22" i="83"/>
  <c r="N22" i="83"/>
  <c r="M22" i="83"/>
  <c r="AC22" i="83" s="1"/>
  <c r="AB21" i="83"/>
  <c r="AA21" i="83"/>
  <c r="Z21" i="83"/>
  <c r="Z23" i="83" s="1"/>
  <c r="Z24" i="83" s="1"/>
  <c r="Z26" i="83" s="1"/>
  <c r="Y21" i="83"/>
  <c r="Y23" i="83" s="1"/>
  <c r="Y24" i="83" s="1"/>
  <c r="Y26" i="83" s="1"/>
  <c r="X21" i="83"/>
  <c r="W21" i="83"/>
  <c r="V21" i="83"/>
  <c r="V23" i="83" s="1"/>
  <c r="V24" i="83" s="1"/>
  <c r="V26" i="83" s="1"/>
  <c r="U21" i="83"/>
  <c r="U23" i="83" s="1"/>
  <c r="U24" i="83" s="1"/>
  <c r="U26" i="83" s="1"/>
  <c r="T21" i="83"/>
  <c r="S21" i="83"/>
  <c r="R21" i="83"/>
  <c r="R23" i="83" s="1"/>
  <c r="R24" i="83" s="1"/>
  <c r="R26" i="83" s="1"/>
  <c r="R28" i="83" s="1"/>
  <c r="R29" i="83" s="1"/>
  <c r="Q21" i="83"/>
  <c r="Q23" i="83" s="1"/>
  <c r="Q24" i="83" s="1"/>
  <c r="Q26" i="83" s="1"/>
  <c r="Q28" i="83" s="1"/>
  <c r="Q29" i="83" s="1"/>
  <c r="P21" i="83"/>
  <c r="O21" i="83"/>
  <c r="N21" i="83"/>
  <c r="N23" i="83" s="1"/>
  <c r="N24" i="83" s="1"/>
  <c r="N26" i="83" s="1"/>
  <c r="N28" i="83" s="1"/>
  <c r="N29" i="83" s="1"/>
  <c r="M21" i="83"/>
  <c r="AC21" i="83" s="1"/>
  <c r="AC20" i="83"/>
  <c r="AC19" i="83"/>
  <c r="AC18" i="83"/>
  <c r="AC17" i="83"/>
  <c r="AC16" i="83"/>
  <c r="AC15" i="83"/>
  <c r="AC14" i="83"/>
  <c r="AC13" i="83"/>
  <c r="AC12" i="83"/>
  <c r="AC11" i="83"/>
  <c r="T63" i="62"/>
  <c r="S63" i="62"/>
  <c r="R63" i="62"/>
  <c r="Q63" i="62"/>
  <c r="P63" i="62"/>
  <c r="O63" i="62"/>
  <c r="N63" i="62"/>
  <c r="M63" i="62"/>
  <c r="L63" i="62"/>
  <c r="K63" i="62"/>
  <c r="J63" i="62"/>
  <c r="I63" i="62"/>
  <c r="H63" i="62"/>
  <c r="G63" i="62"/>
  <c r="F63" i="62"/>
  <c r="E63" i="62"/>
  <c r="AC63" i="62" s="1"/>
  <c r="T62" i="62"/>
  <c r="S62" i="62"/>
  <c r="R62" i="62"/>
  <c r="Q62" i="62"/>
  <c r="P62" i="62"/>
  <c r="O62" i="62"/>
  <c r="N62" i="62"/>
  <c r="M62" i="62"/>
  <c r="L62" i="62"/>
  <c r="K62" i="62"/>
  <c r="J62" i="62"/>
  <c r="I62" i="62"/>
  <c r="H62" i="62"/>
  <c r="G62" i="62"/>
  <c r="F62" i="62"/>
  <c r="E62" i="62"/>
  <c r="AC62" i="62" s="1"/>
  <c r="AC57" i="62"/>
  <c r="R55" i="62"/>
  <c r="R56" i="62" s="1"/>
  <c r="R58" i="62" s="1"/>
  <c r="R60" i="62" s="1"/>
  <c r="R61" i="62" s="1"/>
  <c r="N55" i="62"/>
  <c r="N56" i="62" s="1"/>
  <c r="N58" i="62" s="1"/>
  <c r="N60" i="62" s="1"/>
  <c r="N61" i="62" s="1"/>
  <c r="J55" i="62"/>
  <c r="J56" i="62" s="1"/>
  <c r="J58" i="62" s="1"/>
  <c r="J60" i="62" s="1"/>
  <c r="J61" i="62" s="1"/>
  <c r="F55" i="62"/>
  <c r="F56" i="62" s="1"/>
  <c r="F58" i="62" s="1"/>
  <c r="F60" i="62" s="1"/>
  <c r="F61" i="62" s="1"/>
  <c r="T54" i="62"/>
  <c r="S54" i="62"/>
  <c r="R54" i="62"/>
  <c r="Q54" i="62"/>
  <c r="P54" i="62"/>
  <c r="O54" i="62"/>
  <c r="N54" i="62"/>
  <c r="M54" i="62"/>
  <c r="L54" i="62"/>
  <c r="K54" i="62"/>
  <c r="J54" i="62"/>
  <c r="I54" i="62"/>
  <c r="H54" i="62"/>
  <c r="G54" i="62"/>
  <c r="F54" i="62"/>
  <c r="E54" i="62"/>
  <c r="AC54" i="62" s="1"/>
  <c r="T53" i="62"/>
  <c r="T55" i="62" s="1"/>
  <c r="T56" i="62" s="1"/>
  <c r="T58" i="62" s="1"/>
  <c r="T60" i="62" s="1"/>
  <c r="T61" i="62" s="1"/>
  <c r="S53" i="62"/>
  <c r="S55" i="62" s="1"/>
  <c r="S56" i="62" s="1"/>
  <c r="S58" i="62" s="1"/>
  <c r="S60" i="62" s="1"/>
  <c r="S61" i="62" s="1"/>
  <c r="R53" i="62"/>
  <c r="Q53" i="62"/>
  <c r="Q55" i="62" s="1"/>
  <c r="Q56" i="62" s="1"/>
  <c r="Q58" i="62" s="1"/>
  <c r="Q60" i="62" s="1"/>
  <c r="Q61" i="62" s="1"/>
  <c r="P53" i="62"/>
  <c r="P55" i="62" s="1"/>
  <c r="P56" i="62" s="1"/>
  <c r="P58" i="62" s="1"/>
  <c r="P60" i="62" s="1"/>
  <c r="P61" i="62" s="1"/>
  <c r="O53" i="62"/>
  <c r="O55" i="62" s="1"/>
  <c r="O56" i="62" s="1"/>
  <c r="O58" i="62" s="1"/>
  <c r="O60" i="62" s="1"/>
  <c r="O61" i="62" s="1"/>
  <c r="N53" i="62"/>
  <c r="M53" i="62"/>
  <c r="M55" i="62" s="1"/>
  <c r="M56" i="62" s="1"/>
  <c r="M58" i="62" s="1"/>
  <c r="M60" i="62" s="1"/>
  <c r="M61" i="62" s="1"/>
  <c r="L53" i="62"/>
  <c r="L55" i="62" s="1"/>
  <c r="L56" i="62" s="1"/>
  <c r="L58" i="62" s="1"/>
  <c r="L60" i="62" s="1"/>
  <c r="L61" i="62" s="1"/>
  <c r="K53" i="62"/>
  <c r="K55" i="62" s="1"/>
  <c r="K56" i="62" s="1"/>
  <c r="K58" i="62" s="1"/>
  <c r="K60" i="62" s="1"/>
  <c r="K61" i="62" s="1"/>
  <c r="J53" i="62"/>
  <c r="I53" i="62"/>
  <c r="I55" i="62" s="1"/>
  <c r="I56" i="62" s="1"/>
  <c r="I58" i="62" s="1"/>
  <c r="I60" i="62" s="1"/>
  <c r="I61" i="62" s="1"/>
  <c r="H53" i="62"/>
  <c r="H55" i="62" s="1"/>
  <c r="H56" i="62" s="1"/>
  <c r="H58" i="62" s="1"/>
  <c r="H60" i="62" s="1"/>
  <c r="H61" i="62" s="1"/>
  <c r="G53" i="62"/>
  <c r="G55" i="62" s="1"/>
  <c r="G56" i="62" s="1"/>
  <c r="G58" i="62" s="1"/>
  <c r="G60" i="62" s="1"/>
  <c r="G61" i="62" s="1"/>
  <c r="F53" i="62"/>
  <c r="E53" i="62"/>
  <c r="E55" i="62" s="1"/>
  <c r="AC52" i="62"/>
  <c r="AC51" i="62"/>
  <c r="AC50" i="62"/>
  <c r="AC49" i="62"/>
  <c r="AC48" i="62"/>
  <c r="AC47" i="62"/>
  <c r="AC46" i="62"/>
  <c r="AC45" i="62"/>
  <c r="AC44" i="62"/>
  <c r="AC43" i="62"/>
  <c r="AB31" i="62"/>
  <c r="AA31" i="62"/>
  <c r="Z31" i="62"/>
  <c r="Y31" i="62"/>
  <c r="X31" i="62"/>
  <c r="W31" i="62"/>
  <c r="V31" i="62"/>
  <c r="U31" i="62"/>
  <c r="T31" i="62"/>
  <c r="S31" i="62"/>
  <c r="R31" i="62"/>
  <c r="Q31" i="62"/>
  <c r="P31" i="62"/>
  <c r="O31" i="62"/>
  <c r="N31" i="62"/>
  <c r="M31" i="62"/>
  <c r="L31" i="62"/>
  <c r="K31" i="62"/>
  <c r="J31" i="62"/>
  <c r="AB30" i="62"/>
  <c r="AA30" i="62"/>
  <c r="Z30" i="62"/>
  <c r="Y30" i="62"/>
  <c r="X30" i="62"/>
  <c r="W30" i="62"/>
  <c r="V30" i="62"/>
  <c r="U30" i="62"/>
  <c r="T30" i="62"/>
  <c r="S30" i="62"/>
  <c r="R30" i="62"/>
  <c r="Q30" i="62"/>
  <c r="P30" i="62"/>
  <c r="O30" i="62"/>
  <c r="N30" i="62"/>
  <c r="M30" i="62"/>
  <c r="L30" i="62"/>
  <c r="K30" i="62"/>
  <c r="J30" i="62"/>
  <c r="AC30" i="62" s="1"/>
  <c r="O29" i="62"/>
  <c r="AA28" i="62"/>
  <c r="AA29" i="62" s="1"/>
  <c r="S28" i="62"/>
  <c r="S29" i="62" s="1"/>
  <c r="O28" i="62"/>
  <c r="K28" i="62"/>
  <c r="K29" i="62" s="1"/>
  <c r="Y26" i="62"/>
  <c r="Y28" i="62" s="1"/>
  <c r="Y29" i="62" s="1"/>
  <c r="Q26" i="62"/>
  <c r="Q28" i="62" s="1"/>
  <c r="Q29" i="62" s="1"/>
  <c r="AC25" i="62"/>
  <c r="AB22" i="62"/>
  <c r="AA22" i="62"/>
  <c r="Z22" i="62"/>
  <c r="Y22" i="62"/>
  <c r="X22" i="62"/>
  <c r="W22" i="62"/>
  <c r="V22" i="62"/>
  <c r="U22" i="62"/>
  <c r="T22" i="62"/>
  <c r="S22" i="62"/>
  <c r="R22" i="62"/>
  <c r="Q22" i="62"/>
  <c r="P22" i="62"/>
  <c r="O22" i="62"/>
  <c r="N22" i="62"/>
  <c r="M22" i="62"/>
  <c r="L22" i="62"/>
  <c r="K22" i="62"/>
  <c r="J22" i="62"/>
  <c r="AC22" i="62" s="1"/>
  <c r="AB21" i="62"/>
  <c r="AB23" i="62" s="1"/>
  <c r="AB24" i="62" s="1"/>
  <c r="AB26" i="62" s="1"/>
  <c r="AB28" i="62" s="1"/>
  <c r="AB29" i="62" s="1"/>
  <c r="AA21" i="62"/>
  <c r="AA23" i="62" s="1"/>
  <c r="AA24" i="62" s="1"/>
  <c r="AA26" i="62" s="1"/>
  <c r="Z21" i="62"/>
  <c r="Z23" i="62" s="1"/>
  <c r="Z24" i="62" s="1"/>
  <c r="Z26" i="62" s="1"/>
  <c r="Z28" i="62" s="1"/>
  <c r="Z29" i="62" s="1"/>
  <c r="Y21" i="62"/>
  <c r="Y23" i="62" s="1"/>
  <c r="Y24" i="62" s="1"/>
  <c r="X21" i="62"/>
  <c r="X23" i="62" s="1"/>
  <c r="X24" i="62" s="1"/>
  <c r="X26" i="62" s="1"/>
  <c r="X28" i="62" s="1"/>
  <c r="X29" i="62" s="1"/>
  <c r="W21" i="62"/>
  <c r="W23" i="62" s="1"/>
  <c r="W24" i="62" s="1"/>
  <c r="W26" i="62" s="1"/>
  <c r="W28" i="62" s="1"/>
  <c r="W29" i="62" s="1"/>
  <c r="V21" i="62"/>
  <c r="V23" i="62" s="1"/>
  <c r="V24" i="62" s="1"/>
  <c r="V26" i="62" s="1"/>
  <c r="V28" i="62" s="1"/>
  <c r="V29" i="62" s="1"/>
  <c r="U21" i="62"/>
  <c r="U23" i="62" s="1"/>
  <c r="U24" i="62" s="1"/>
  <c r="U26" i="62" s="1"/>
  <c r="U28" i="62" s="1"/>
  <c r="U29" i="62" s="1"/>
  <c r="T21" i="62"/>
  <c r="T23" i="62" s="1"/>
  <c r="T24" i="62" s="1"/>
  <c r="T26" i="62" s="1"/>
  <c r="T28" i="62" s="1"/>
  <c r="T29" i="62" s="1"/>
  <c r="S21" i="62"/>
  <c r="S23" i="62" s="1"/>
  <c r="S24" i="62" s="1"/>
  <c r="S26" i="62" s="1"/>
  <c r="R21" i="62"/>
  <c r="R23" i="62" s="1"/>
  <c r="R24" i="62" s="1"/>
  <c r="R26" i="62" s="1"/>
  <c r="R28" i="62" s="1"/>
  <c r="R29" i="62" s="1"/>
  <c r="Q21" i="62"/>
  <c r="Q23" i="62" s="1"/>
  <c r="Q24" i="62" s="1"/>
  <c r="P21" i="62"/>
  <c r="P23" i="62" s="1"/>
  <c r="P24" i="62" s="1"/>
  <c r="P26" i="62" s="1"/>
  <c r="P28" i="62" s="1"/>
  <c r="P29" i="62" s="1"/>
  <c r="O21" i="62"/>
  <c r="O23" i="62" s="1"/>
  <c r="O24" i="62" s="1"/>
  <c r="O26" i="62" s="1"/>
  <c r="N21" i="62"/>
  <c r="N23" i="62" s="1"/>
  <c r="N24" i="62" s="1"/>
  <c r="N26" i="62" s="1"/>
  <c r="N28" i="62" s="1"/>
  <c r="N29" i="62" s="1"/>
  <c r="M21" i="62"/>
  <c r="M23" i="62" s="1"/>
  <c r="M24" i="62" s="1"/>
  <c r="M26" i="62" s="1"/>
  <c r="M28" i="62" s="1"/>
  <c r="M29" i="62" s="1"/>
  <c r="L21" i="62"/>
  <c r="L23" i="62" s="1"/>
  <c r="L24" i="62" s="1"/>
  <c r="L26" i="62" s="1"/>
  <c r="L28" i="62" s="1"/>
  <c r="L29" i="62" s="1"/>
  <c r="K21" i="62"/>
  <c r="K23" i="62" s="1"/>
  <c r="K24" i="62" s="1"/>
  <c r="K26" i="62" s="1"/>
  <c r="J21" i="62"/>
  <c r="AC21" i="62" s="1"/>
  <c r="AC20" i="62"/>
  <c r="AC19" i="62"/>
  <c r="AC18" i="62"/>
  <c r="AC17" i="62"/>
  <c r="AC16" i="62"/>
  <c r="AC15" i="62"/>
  <c r="AC14" i="62"/>
  <c r="AC13" i="62"/>
  <c r="AC12" i="62"/>
  <c r="AC11" i="62"/>
  <c r="AB63" i="60"/>
  <c r="AA63" i="60"/>
  <c r="Z63" i="60"/>
  <c r="Y63" i="60"/>
  <c r="X63" i="60"/>
  <c r="W63" i="60"/>
  <c r="V63" i="60"/>
  <c r="U63" i="60"/>
  <c r="T63" i="60"/>
  <c r="S63" i="60"/>
  <c r="R63" i="60"/>
  <c r="Q63" i="60"/>
  <c r="P63" i="60"/>
  <c r="O63" i="60"/>
  <c r="N63" i="60"/>
  <c r="M63" i="60"/>
  <c r="L63" i="60"/>
  <c r="K63" i="60"/>
  <c r="J63" i="60"/>
  <c r="I63" i="60"/>
  <c r="H63" i="60"/>
  <c r="G63" i="60"/>
  <c r="F63" i="60"/>
  <c r="AC63" i="60" s="1"/>
  <c r="AB62" i="60"/>
  <c r="AA62" i="60"/>
  <c r="Z62" i="60"/>
  <c r="Y62" i="60"/>
  <c r="X62" i="60"/>
  <c r="W62" i="60"/>
  <c r="V62" i="60"/>
  <c r="U62" i="60"/>
  <c r="T62" i="60"/>
  <c r="S62" i="60"/>
  <c r="R62" i="60"/>
  <c r="Q62" i="60"/>
  <c r="P62" i="60"/>
  <c r="O62" i="60"/>
  <c r="N62" i="60"/>
  <c r="M62" i="60"/>
  <c r="L62" i="60"/>
  <c r="K62" i="60"/>
  <c r="J62" i="60"/>
  <c r="I62" i="60"/>
  <c r="H62" i="60"/>
  <c r="G62" i="60"/>
  <c r="F62" i="60"/>
  <c r="AC62" i="60" s="1"/>
  <c r="AC57" i="60"/>
  <c r="O56" i="60"/>
  <c r="O58" i="60" s="1"/>
  <c r="O60" i="60" s="1"/>
  <c r="O61" i="60" s="1"/>
  <c r="W55" i="60"/>
  <c r="W56" i="60" s="1"/>
  <c r="W58" i="60" s="1"/>
  <c r="W60" i="60" s="1"/>
  <c r="W61" i="60" s="1"/>
  <c r="O55" i="60"/>
  <c r="G55" i="60"/>
  <c r="G56" i="60" s="1"/>
  <c r="G58" i="60" s="1"/>
  <c r="G60" i="60" s="1"/>
  <c r="G61" i="60" s="1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AB53" i="60"/>
  <c r="AB55" i="60" s="1"/>
  <c r="AB56" i="60" s="1"/>
  <c r="AB58" i="60" s="1"/>
  <c r="AB60" i="60" s="1"/>
  <c r="AB61" i="60" s="1"/>
  <c r="AA53" i="60"/>
  <c r="AA55" i="60" s="1"/>
  <c r="AA56" i="60" s="1"/>
  <c r="AA58" i="60" s="1"/>
  <c r="AA60" i="60" s="1"/>
  <c r="AA61" i="60" s="1"/>
  <c r="Z53" i="60"/>
  <c r="Z55" i="60" s="1"/>
  <c r="Z56" i="60" s="1"/>
  <c r="Z58" i="60" s="1"/>
  <c r="Z60" i="60" s="1"/>
  <c r="Z61" i="60" s="1"/>
  <c r="Y53" i="60"/>
  <c r="Y55" i="60" s="1"/>
  <c r="Y56" i="60" s="1"/>
  <c r="Y58" i="60" s="1"/>
  <c r="Y60" i="60" s="1"/>
  <c r="Y61" i="60" s="1"/>
  <c r="X53" i="60"/>
  <c r="X55" i="60" s="1"/>
  <c r="X56" i="60" s="1"/>
  <c r="X58" i="60" s="1"/>
  <c r="X60" i="60" s="1"/>
  <c r="X61" i="60" s="1"/>
  <c r="W53" i="60"/>
  <c r="V53" i="60"/>
  <c r="V55" i="60" s="1"/>
  <c r="V56" i="60" s="1"/>
  <c r="V58" i="60" s="1"/>
  <c r="V60" i="60" s="1"/>
  <c r="V61" i="60" s="1"/>
  <c r="U53" i="60"/>
  <c r="U55" i="60" s="1"/>
  <c r="U56" i="60" s="1"/>
  <c r="U58" i="60" s="1"/>
  <c r="U60" i="60" s="1"/>
  <c r="U61" i="60" s="1"/>
  <c r="T53" i="60"/>
  <c r="T55" i="60" s="1"/>
  <c r="T56" i="60" s="1"/>
  <c r="T58" i="60" s="1"/>
  <c r="T60" i="60" s="1"/>
  <c r="T61" i="60" s="1"/>
  <c r="S53" i="60"/>
  <c r="S55" i="60" s="1"/>
  <c r="S56" i="60" s="1"/>
  <c r="S58" i="60" s="1"/>
  <c r="S60" i="60" s="1"/>
  <c r="S61" i="60" s="1"/>
  <c r="R53" i="60"/>
  <c r="R55" i="60" s="1"/>
  <c r="R56" i="60" s="1"/>
  <c r="R58" i="60" s="1"/>
  <c r="R60" i="60" s="1"/>
  <c r="R61" i="60" s="1"/>
  <c r="Q53" i="60"/>
  <c r="Q55" i="60" s="1"/>
  <c r="Q56" i="60" s="1"/>
  <c r="Q58" i="60" s="1"/>
  <c r="Q60" i="60" s="1"/>
  <c r="Q61" i="60" s="1"/>
  <c r="P53" i="60"/>
  <c r="P55" i="60" s="1"/>
  <c r="P56" i="60" s="1"/>
  <c r="P58" i="60" s="1"/>
  <c r="P60" i="60" s="1"/>
  <c r="P61" i="60" s="1"/>
  <c r="O53" i="60"/>
  <c r="N53" i="60"/>
  <c r="N55" i="60" s="1"/>
  <c r="N56" i="60" s="1"/>
  <c r="N58" i="60" s="1"/>
  <c r="N60" i="60" s="1"/>
  <c r="N61" i="60" s="1"/>
  <c r="M53" i="60"/>
  <c r="M55" i="60" s="1"/>
  <c r="M56" i="60" s="1"/>
  <c r="M58" i="60" s="1"/>
  <c r="M60" i="60" s="1"/>
  <c r="M61" i="60" s="1"/>
  <c r="L53" i="60"/>
  <c r="L55" i="60" s="1"/>
  <c r="L56" i="60" s="1"/>
  <c r="L58" i="60" s="1"/>
  <c r="L60" i="60" s="1"/>
  <c r="L61" i="60" s="1"/>
  <c r="K53" i="60"/>
  <c r="K55" i="60" s="1"/>
  <c r="K56" i="60" s="1"/>
  <c r="K58" i="60" s="1"/>
  <c r="K60" i="60" s="1"/>
  <c r="K61" i="60" s="1"/>
  <c r="J53" i="60"/>
  <c r="J55" i="60" s="1"/>
  <c r="J56" i="60" s="1"/>
  <c r="J58" i="60" s="1"/>
  <c r="J60" i="60" s="1"/>
  <c r="J61" i="60" s="1"/>
  <c r="I53" i="60"/>
  <c r="I55" i="60" s="1"/>
  <c r="I56" i="60" s="1"/>
  <c r="I58" i="60" s="1"/>
  <c r="I60" i="60" s="1"/>
  <c r="I61" i="60" s="1"/>
  <c r="H53" i="60"/>
  <c r="H55" i="60" s="1"/>
  <c r="H56" i="60" s="1"/>
  <c r="H58" i="60" s="1"/>
  <c r="H60" i="60" s="1"/>
  <c r="H61" i="60" s="1"/>
  <c r="G53" i="60"/>
  <c r="F53" i="60"/>
  <c r="F55" i="60" s="1"/>
  <c r="AC52" i="60"/>
  <c r="AC51" i="60"/>
  <c r="AC50" i="60"/>
  <c r="AC49" i="60"/>
  <c r="AC48" i="60"/>
  <c r="AC47" i="60"/>
  <c r="AC46" i="60"/>
  <c r="AC45" i="60"/>
  <c r="AC44" i="60"/>
  <c r="AC43" i="60"/>
  <c r="U31" i="60"/>
  <c r="T31" i="60"/>
  <c r="S31" i="60"/>
  <c r="R31" i="60"/>
  <c r="Q31" i="60"/>
  <c r="P31" i="60"/>
  <c r="O31" i="60"/>
  <c r="N31" i="60"/>
  <c r="H31" i="60"/>
  <c r="G31" i="60"/>
  <c r="F31" i="60"/>
  <c r="E31" i="60"/>
  <c r="AC31" i="60" s="1"/>
  <c r="U30" i="60"/>
  <c r="T30" i="60"/>
  <c r="S30" i="60"/>
  <c r="R30" i="60"/>
  <c r="Q30" i="60"/>
  <c r="P30" i="60"/>
  <c r="O30" i="60"/>
  <c r="N30" i="60"/>
  <c r="H30" i="60"/>
  <c r="G30" i="60"/>
  <c r="F30" i="60"/>
  <c r="E30" i="60"/>
  <c r="P26" i="60"/>
  <c r="P28" i="60" s="1"/>
  <c r="P29" i="60" s="1"/>
  <c r="AC25" i="60"/>
  <c r="R24" i="60"/>
  <c r="R26" i="60" s="1"/>
  <c r="R28" i="60" s="1"/>
  <c r="R29" i="60" s="1"/>
  <c r="E24" i="60"/>
  <c r="E26" i="60" s="1"/>
  <c r="S23" i="60"/>
  <c r="S24" i="60" s="1"/>
  <c r="S26" i="60" s="1"/>
  <c r="S28" i="60" s="1"/>
  <c r="S29" i="60" s="1"/>
  <c r="O23" i="60"/>
  <c r="O24" i="60" s="1"/>
  <c r="O26" i="60" s="1"/>
  <c r="O28" i="60" s="1"/>
  <c r="O29" i="60" s="1"/>
  <c r="F23" i="60"/>
  <c r="F24" i="60" s="1"/>
  <c r="F26" i="60" s="1"/>
  <c r="F28" i="60" s="1"/>
  <c r="F29" i="60" s="1"/>
  <c r="U22" i="60"/>
  <c r="T22" i="60"/>
  <c r="S22" i="60"/>
  <c r="R22" i="60"/>
  <c r="Q22" i="60"/>
  <c r="P22" i="60"/>
  <c r="O22" i="60"/>
  <c r="N22" i="60"/>
  <c r="H22" i="60"/>
  <c r="G22" i="60"/>
  <c r="F22" i="60"/>
  <c r="E22" i="60"/>
  <c r="U21" i="60"/>
  <c r="U23" i="60" s="1"/>
  <c r="U24" i="60" s="1"/>
  <c r="U26" i="60" s="1"/>
  <c r="U28" i="60" s="1"/>
  <c r="U29" i="60" s="1"/>
  <c r="T21" i="60"/>
  <c r="T23" i="60" s="1"/>
  <c r="T24" i="60" s="1"/>
  <c r="T26" i="60" s="1"/>
  <c r="T28" i="60" s="1"/>
  <c r="T29" i="60" s="1"/>
  <c r="S21" i="60"/>
  <c r="R21" i="60"/>
  <c r="R23" i="60" s="1"/>
  <c r="Q21" i="60"/>
  <c r="Q23" i="60" s="1"/>
  <c r="Q24" i="60" s="1"/>
  <c r="Q26" i="60" s="1"/>
  <c r="Q28" i="60" s="1"/>
  <c r="Q29" i="60" s="1"/>
  <c r="P21" i="60"/>
  <c r="P23" i="60" s="1"/>
  <c r="P24" i="60" s="1"/>
  <c r="O21" i="60"/>
  <c r="N21" i="60"/>
  <c r="N23" i="60" s="1"/>
  <c r="N24" i="60" s="1"/>
  <c r="N26" i="60" s="1"/>
  <c r="N28" i="60" s="1"/>
  <c r="N29" i="60" s="1"/>
  <c r="H21" i="60"/>
  <c r="H23" i="60" s="1"/>
  <c r="H24" i="60" s="1"/>
  <c r="H26" i="60" s="1"/>
  <c r="H28" i="60" s="1"/>
  <c r="H29" i="60" s="1"/>
  <c r="G21" i="60"/>
  <c r="G23" i="60" s="1"/>
  <c r="G24" i="60" s="1"/>
  <c r="G26" i="60" s="1"/>
  <c r="G28" i="60" s="1"/>
  <c r="G29" i="60" s="1"/>
  <c r="F21" i="60"/>
  <c r="E21" i="60"/>
  <c r="E23" i="60" s="1"/>
  <c r="AC20" i="60"/>
  <c r="AC19" i="60"/>
  <c r="AC18" i="60"/>
  <c r="AC17" i="60"/>
  <c r="AC16" i="60"/>
  <c r="AC15" i="60"/>
  <c r="AC14" i="60"/>
  <c r="AC13" i="60"/>
  <c r="AC12" i="60"/>
  <c r="AC11" i="60"/>
  <c r="U63" i="59"/>
  <c r="T63" i="59"/>
  <c r="S63" i="59"/>
  <c r="R63" i="59"/>
  <c r="Q63" i="59"/>
  <c r="P63" i="59"/>
  <c r="O63" i="59"/>
  <c r="N63" i="59"/>
  <c r="M63" i="59"/>
  <c r="L63" i="59"/>
  <c r="K63" i="59"/>
  <c r="J63" i="59"/>
  <c r="I63" i="59"/>
  <c r="H63" i="59"/>
  <c r="G63" i="59"/>
  <c r="F63" i="59"/>
  <c r="E63" i="59"/>
  <c r="AC63" i="59" s="1"/>
  <c r="U62" i="59"/>
  <c r="T62" i="59"/>
  <c r="S62" i="59"/>
  <c r="R62" i="59"/>
  <c r="Q62" i="59"/>
  <c r="P62" i="59"/>
  <c r="O62" i="59"/>
  <c r="N62" i="59"/>
  <c r="M62" i="59"/>
  <c r="L62" i="59"/>
  <c r="K62" i="59"/>
  <c r="J62" i="59"/>
  <c r="I62" i="59"/>
  <c r="H62" i="59"/>
  <c r="G62" i="59"/>
  <c r="F62" i="59"/>
  <c r="AC62" i="59" s="1"/>
  <c r="E62" i="59"/>
  <c r="T61" i="59"/>
  <c r="P61" i="59"/>
  <c r="H61" i="59"/>
  <c r="N58" i="59"/>
  <c r="N60" i="59" s="1"/>
  <c r="N61" i="59" s="1"/>
  <c r="F58" i="59"/>
  <c r="F60" i="59" s="1"/>
  <c r="F61" i="59" s="1"/>
  <c r="AC57" i="59"/>
  <c r="U56" i="59"/>
  <c r="U58" i="59" s="1"/>
  <c r="U60" i="59" s="1"/>
  <c r="U61" i="59" s="1"/>
  <c r="U54" i="59"/>
  <c r="T54" i="59"/>
  <c r="S54" i="59"/>
  <c r="R54" i="59"/>
  <c r="Q54" i="59"/>
  <c r="P54" i="59"/>
  <c r="O54" i="59"/>
  <c r="N54" i="59"/>
  <c r="M54" i="59"/>
  <c r="L54" i="59"/>
  <c r="K54" i="59"/>
  <c r="J54" i="59"/>
  <c r="I54" i="59"/>
  <c r="H54" i="59"/>
  <c r="G54" i="59"/>
  <c r="F54" i="59"/>
  <c r="E54" i="59"/>
  <c r="AC54" i="59" s="1"/>
  <c r="U53" i="59"/>
  <c r="U55" i="59" s="1"/>
  <c r="T53" i="59"/>
  <c r="T55" i="59" s="1"/>
  <c r="T56" i="59" s="1"/>
  <c r="T58" i="59" s="1"/>
  <c r="T60" i="59" s="1"/>
  <c r="S53" i="59"/>
  <c r="S55" i="59" s="1"/>
  <c r="S56" i="59" s="1"/>
  <c r="S58" i="59" s="1"/>
  <c r="S60" i="59" s="1"/>
  <c r="S61" i="59" s="1"/>
  <c r="R53" i="59"/>
  <c r="R55" i="59" s="1"/>
  <c r="R56" i="59" s="1"/>
  <c r="R58" i="59" s="1"/>
  <c r="R60" i="59" s="1"/>
  <c r="R61" i="59" s="1"/>
  <c r="Q53" i="59"/>
  <c r="Q55" i="59" s="1"/>
  <c r="Q56" i="59" s="1"/>
  <c r="Q58" i="59" s="1"/>
  <c r="Q60" i="59" s="1"/>
  <c r="Q61" i="59" s="1"/>
  <c r="P53" i="59"/>
  <c r="P55" i="59" s="1"/>
  <c r="P56" i="59" s="1"/>
  <c r="P58" i="59" s="1"/>
  <c r="P60" i="59" s="1"/>
  <c r="O53" i="59"/>
  <c r="O55" i="59" s="1"/>
  <c r="O56" i="59" s="1"/>
  <c r="O58" i="59" s="1"/>
  <c r="O60" i="59" s="1"/>
  <c r="O61" i="59" s="1"/>
  <c r="N53" i="59"/>
  <c r="N55" i="59" s="1"/>
  <c r="N56" i="59" s="1"/>
  <c r="M53" i="59"/>
  <c r="M55" i="59" s="1"/>
  <c r="M56" i="59" s="1"/>
  <c r="M58" i="59" s="1"/>
  <c r="M60" i="59" s="1"/>
  <c r="M61" i="59" s="1"/>
  <c r="L53" i="59"/>
  <c r="L55" i="59" s="1"/>
  <c r="L56" i="59" s="1"/>
  <c r="L58" i="59" s="1"/>
  <c r="L60" i="59" s="1"/>
  <c r="L61" i="59" s="1"/>
  <c r="K53" i="59"/>
  <c r="K55" i="59" s="1"/>
  <c r="K56" i="59" s="1"/>
  <c r="K58" i="59" s="1"/>
  <c r="K60" i="59" s="1"/>
  <c r="K61" i="59" s="1"/>
  <c r="J53" i="59"/>
  <c r="J55" i="59" s="1"/>
  <c r="J56" i="59" s="1"/>
  <c r="J58" i="59" s="1"/>
  <c r="J60" i="59" s="1"/>
  <c r="J61" i="59" s="1"/>
  <c r="I53" i="59"/>
  <c r="I55" i="59" s="1"/>
  <c r="I56" i="59" s="1"/>
  <c r="I58" i="59" s="1"/>
  <c r="I60" i="59" s="1"/>
  <c r="I61" i="59" s="1"/>
  <c r="H53" i="59"/>
  <c r="H55" i="59" s="1"/>
  <c r="H56" i="59" s="1"/>
  <c r="H58" i="59" s="1"/>
  <c r="H60" i="59" s="1"/>
  <c r="G53" i="59"/>
  <c r="G55" i="59" s="1"/>
  <c r="G56" i="59" s="1"/>
  <c r="G58" i="59" s="1"/>
  <c r="G60" i="59" s="1"/>
  <c r="G61" i="59" s="1"/>
  <c r="F53" i="59"/>
  <c r="F55" i="59" s="1"/>
  <c r="F56" i="59" s="1"/>
  <c r="E53" i="59"/>
  <c r="AC52" i="59"/>
  <c r="AC51" i="59"/>
  <c r="AC50" i="59"/>
  <c r="AC49" i="59"/>
  <c r="AC48" i="59"/>
  <c r="AC47" i="59"/>
  <c r="AC46" i="59"/>
  <c r="AC45" i="59"/>
  <c r="AC44" i="59"/>
  <c r="AC43" i="59"/>
  <c r="AB31" i="59"/>
  <c r="AA31" i="59"/>
  <c r="Z31" i="59"/>
  <c r="Y31" i="59"/>
  <c r="X31" i="59"/>
  <c r="W31" i="59"/>
  <c r="V31" i="59"/>
  <c r="U31" i="59"/>
  <c r="T31" i="59"/>
  <c r="S31" i="59"/>
  <c r="R31" i="59"/>
  <c r="Q31" i="59"/>
  <c r="P31" i="59"/>
  <c r="O31" i="59"/>
  <c r="N31" i="59"/>
  <c r="M31" i="59"/>
  <c r="L31" i="59"/>
  <c r="K31" i="59"/>
  <c r="J31" i="59"/>
  <c r="I31" i="59"/>
  <c r="H31" i="59"/>
  <c r="G31" i="59"/>
  <c r="AC31" i="59" s="1"/>
  <c r="AB30" i="59"/>
  <c r="AA30" i="59"/>
  <c r="Z30" i="59"/>
  <c r="Y30" i="59"/>
  <c r="X30" i="59"/>
  <c r="W30" i="59"/>
  <c r="V30" i="59"/>
  <c r="U30" i="59"/>
  <c r="T30" i="59"/>
  <c r="S30" i="59"/>
  <c r="R30" i="59"/>
  <c r="Q30" i="59"/>
  <c r="P30" i="59"/>
  <c r="O30" i="59"/>
  <c r="N30" i="59"/>
  <c r="M30" i="59"/>
  <c r="L30" i="59"/>
  <c r="K30" i="59"/>
  <c r="J30" i="59"/>
  <c r="I30" i="59"/>
  <c r="AC30" i="59" s="1"/>
  <c r="H30" i="59"/>
  <c r="G30" i="59"/>
  <c r="AA28" i="59"/>
  <c r="AA29" i="59" s="1"/>
  <c r="S28" i="59"/>
  <c r="S29" i="59" s="1"/>
  <c r="K28" i="59"/>
  <c r="K29" i="59" s="1"/>
  <c r="AC25" i="59"/>
  <c r="AA23" i="59"/>
  <c r="AA24" i="59" s="1"/>
  <c r="AA26" i="59" s="1"/>
  <c r="W23" i="59"/>
  <c r="W24" i="59" s="1"/>
  <c r="W26" i="59" s="1"/>
  <c r="W28" i="59" s="1"/>
  <c r="W29" i="59" s="1"/>
  <c r="S23" i="59"/>
  <c r="S24" i="59" s="1"/>
  <c r="S26" i="59" s="1"/>
  <c r="O23" i="59"/>
  <c r="O24" i="59" s="1"/>
  <c r="O26" i="59" s="1"/>
  <c r="O28" i="59" s="1"/>
  <c r="O29" i="59" s="1"/>
  <c r="K23" i="59"/>
  <c r="K24" i="59" s="1"/>
  <c r="K26" i="59" s="1"/>
  <c r="G23" i="59"/>
  <c r="AB22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G22" i="59"/>
  <c r="AC22" i="59" s="1"/>
  <c r="AB21" i="59"/>
  <c r="AB23" i="59" s="1"/>
  <c r="AB24" i="59" s="1"/>
  <c r="AB26" i="59" s="1"/>
  <c r="AB28" i="59" s="1"/>
  <c r="AB29" i="59" s="1"/>
  <c r="AA21" i="59"/>
  <c r="Z21" i="59"/>
  <c r="Z23" i="59" s="1"/>
  <c r="Z24" i="59" s="1"/>
  <c r="Z26" i="59" s="1"/>
  <c r="Z28" i="59" s="1"/>
  <c r="Z29" i="59" s="1"/>
  <c r="Y21" i="59"/>
  <c r="Y23" i="59" s="1"/>
  <c r="Y24" i="59" s="1"/>
  <c r="Y26" i="59" s="1"/>
  <c r="Y28" i="59" s="1"/>
  <c r="Y29" i="59" s="1"/>
  <c r="X21" i="59"/>
  <c r="X23" i="59" s="1"/>
  <c r="X24" i="59" s="1"/>
  <c r="X26" i="59" s="1"/>
  <c r="X28" i="59" s="1"/>
  <c r="X29" i="59" s="1"/>
  <c r="W21" i="59"/>
  <c r="V21" i="59"/>
  <c r="V23" i="59" s="1"/>
  <c r="V24" i="59" s="1"/>
  <c r="V26" i="59" s="1"/>
  <c r="V28" i="59" s="1"/>
  <c r="V29" i="59" s="1"/>
  <c r="U21" i="59"/>
  <c r="U23" i="59" s="1"/>
  <c r="U24" i="59" s="1"/>
  <c r="U26" i="59" s="1"/>
  <c r="U28" i="59" s="1"/>
  <c r="U29" i="59" s="1"/>
  <c r="T21" i="59"/>
  <c r="T23" i="59" s="1"/>
  <c r="T24" i="59" s="1"/>
  <c r="T26" i="59" s="1"/>
  <c r="T28" i="59" s="1"/>
  <c r="T29" i="59" s="1"/>
  <c r="S21" i="59"/>
  <c r="R21" i="59"/>
  <c r="R23" i="59" s="1"/>
  <c r="R24" i="59" s="1"/>
  <c r="R26" i="59" s="1"/>
  <c r="R28" i="59" s="1"/>
  <c r="R29" i="59" s="1"/>
  <c r="Q21" i="59"/>
  <c r="Q23" i="59" s="1"/>
  <c r="Q24" i="59" s="1"/>
  <c r="Q26" i="59" s="1"/>
  <c r="Q28" i="59" s="1"/>
  <c r="Q29" i="59" s="1"/>
  <c r="P21" i="59"/>
  <c r="P23" i="59" s="1"/>
  <c r="P24" i="59" s="1"/>
  <c r="P26" i="59" s="1"/>
  <c r="P28" i="59" s="1"/>
  <c r="P29" i="59" s="1"/>
  <c r="O21" i="59"/>
  <c r="N21" i="59"/>
  <c r="N23" i="59" s="1"/>
  <c r="N24" i="59" s="1"/>
  <c r="N26" i="59" s="1"/>
  <c r="N28" i="59" s="1"/>
  <c r="N29" i="59" s="1"/>
  <c r="M21" i="59"/>
  <c r="M23" i="59" s="1"/>
  <c r="M24" i="59" s="1"/>
  <c r="M26" i="59" s="1"/>
  <c r="M28" i="59" s="1"/>
  <c r="M29" i="59" s="1"/>
  <c r="L21" i="59"/>
  <c r="L23" i="59" s="1"/>
  <c r="L24" i="59" s="1"/>
  <c r="L26" i="59" s="1"/>
  <c r="L28" i="59" s="1"/>
  <c r="L29" i="59" s="1"/>
  <c r="K21" i="59"/>
  <c r="J21" i="59"/>
  <c r="J23" i="59" s="1"/>
  <c r="J24" i="59" s="1"/>
  <c r="J26" i="59" s="1"/>
  <c r="J28" i="59" s="1"/>
  <c r="J29" i="59" s="1"/>
  <c r="I21" i="59"/>
  <c r="I23" i="59" s="1"/>
  <c r="I24" i="59" s="1"/>
  <c r="I26" i="59" s="1"/>
  <c r="I28" i="59" s="1"/>
  <c r="I29" i="59" s="1"/>
  <c r="H21" i="59"/>
  <c r="H23" i="59" s="1"/>
  <c r="H24" i="59" s="1"/>
  <c r="H26" i="59" s="1"/>
  <c r="H28" i="59" s="1"/>
  <c r="H29" i="59" s="1"/>
  <c r="G21" i="59"/>
  <c r="AC20" i="59"/>
  <c r="AC19" i="59"/>
  <c r="AC18" i="59"/>
  <c r="AC17" i="59"/>
  <c r="AC16" i="59"/>
  <c r="AC15" i="59"/>
  <c r="AC14" i="59"/>
  <c r="AC13" i="59"/>
  <c r="AC12" i="59"/>
  <c r="AB64" i="58"/>
  <c r="AA64" i="58"/>
  <c r="Z64" i="58"/>
  <c r="Y64" i="58"/>
  <c r="X64" i="58"/>
  <c r="W64" i="58"/>
  <c r="V64" i="58"/>
  <c r="U64" i="58"/>
  <c r="T64" i="58"/>
  <c r="S64" i="58"/>
  <c r="R64" i="58"/>
  <c r="Q64" i="58"/>
  <c r="P64" i="58"/>
  <c r="O64" i="58"/>
  <c r="I64" i="58"/>
  <c r="H64" i="58"/>
  <c r="AC64" i="58" s="1"/>
  <c r="G64" i="58"/>
  <c r="F64" i="58"/>
  <c r="E64" i="58"/>
  <c r="AB63" i="58"/>
  <c r="AA63" i="58"/>
  <c r="Z63" i="58"/>
  <c r="Y63" i="58"/>
  <c r="X63" i="58"/>
  <c r="W63" i="58"/>
  <c r="V63" i="58"/>
  <c r="U63" i="58"/>
  <c r="T63" i="58"/>
  <c r="S63" i="58"/>
  <c r="R63" i="58"/>
  <c r="Q63" i="58"/>
  <c r="P63" i="58"/>
  <c r="O63" i="58"/>
  <c r="I63" i="58"/>
  <c r="H63" i="58"/>
  <c r="AC63" i="58" s="1"/>
  <c r="G63" i="58"/>
  <c r="F63" i="58"/>
  <c r="E63" i="58"/>
  <c r="AC58" i="58"/>
  <c r="AB55" i="58"/>
  <c r="AA55" i="58"/>
  <c r="Z55" i="58"/>
  <c r="Y55" i="58"/>
  <c r="X55" i="58"/>
  <c r="W55" i="58"/>
  <c r="V55" i="58"/>
  <c r="U55" i="58"/>
  <c r="T55" i="58"/>
  <c r="S55" i="58"/>
  <c r="R55" i="58"/>
  <c r="Q55" i="58"/>
  <c r="P55" i="58"/>
  <c r="O55" i="58"/>
  <c r="I55" i="58"/>
  <c r="H55" i="58"/>
  <c r="G55" i="58"/>
  <c r="F55" i="58"/>
  <c r="E55" i="58"/>
  <c r="AC55" i="58" s="1"/>
  <c r="AB54" i="58"/>
  <c r="AB56" i="58" s="1"/>
  <c r="AB57" i="58" s="1"/>
  <c r="AB59" i="58" s="1"/>
  <c r="AB61" i="58" s="1"/>
  <c r="AB62" i="58" s="1"/>
  <c r="AA54" i="58"/>
  <c r="AA56" i="58" s="1"/>
  <c r="AA57" i="58" s="1"/>
  <c r="AA59" i="58" s="1"/>
  <c r="AA61" i="58" s="1"/>
  <c r="AA62" i="58" s="1"/>
  <c r="Z54" i="58"/>
  <c r="Z56" i="58" s="1"/>
  <c r="Z57" i="58" s="1"/>
  <c r="Z59" i="58" s="1"/>
  <c r="Z61" i="58" s="1"/>
  <c r="Z62" i="58" s="1"/>
  <c r="Y54" i="58"/>
  <c r="Y56" i="58" s="1"/>
  <c r="Y57" i="58" s="1"/>
  <c r="Y59" i="58" s="1"/>
  <c r="Y61" i="58" s="1"/>
  <c r="Y62" i="58" s="1"/>
  <c r="X54" i="58"/>
  <c r="X56" i="58" s="1"/>
  <c r="X57" i="58" s="1"/>
  <c r="X59" i="58" s="1"/>
  <c r="X61" i="58" s="1"/>
  <c r="X62" i="58" s="1"/>
  <c r="W54" i="58"/>
  <c r="W56" i="58" s="1"/>
  <c r="W57" i="58" s="1"/>
  <c r="W59" i="58" s="1"/>
  <c r="W61" i="58" s="1"/>
  <c r="W62" i="58" s="1"/>
  <c r="V54" i="58"/>
  <c r="V56" i="58" s="1"/>
  <c r="V57" i="58" s="1"/>
  <c r="V59" i="58" s="1"/>
  <c r="V61" i="58" s="1"/>
  <c r="V62" i="58" s="1"/>
  <c r="U54" i="58"/>
  <c r="U56" i="58" s="1"/>
  <c r="U57" i="58" s="1"/>
  <c r="U59" i="58" s="1"/>
  <c r="U61" i="58" s="1"/>
  <c r="U62" i="58" s="1"/>
  <c r="T54" i="58"/>
  <c r="T56" i="58" s="1"/>
  <c r="T57" i="58" s="1"/>
  <c r="T59" i="58" s="1"/>
  <c r="T61" i="58" s="1"/>
  <c r="T62" i="58" s="1"/>
  <c r="S54" i="58"/>
  <c r="S56" i="58" s="1"/>
  <c r="S57" i="58" s="1"/>
  <c r="S59" i="58" s="1"/>
  <c r="S61" i="58" s="1"/>
  <c r="S62" i="58" s="1"/>
  <c r="R54" i="58"/>
  <c r="R56" i="58" s="1"/>
  <c r="R57" i="58" s="1"/>
  <c r="R59" i="58" s="1"/>
  <c r="R61" i="58" s="1"/>
  <c r="R62" i="58" s="1"/>
  <c r="Q54" i="58"/>
  <c r="Q56" i="58" s="1"/>
  <c r="Q57" i="58" s="1"/>
  <c r="Q59" i="58" s="1"/>
  <c r="Q61" i="58" s="1"/>
  <c r="Q62" i="58" s="1"/>
  <c r="P54" i="58"/>
  <c r="P56" i="58" s="1"/>
  <c r="P57" i="58" s="1"/>
  <c r="P59" i="58" s="1"/>
  <c r="P61" i="58" s="1"/>
  <c r="P62" i="58" s="1"/>
  <c r="O54" i="58"/>
  <c r="O56" i="58" s="1"/>
  <c r="O57" i="58" s="1"/>
  <c r="O59" i="58" s="1"/>
  <c r="O61" i="58" s="1"/>
  <c r="O62" i="58" s="1"/>
  <c r="I54" i="58"/>
  <c r="I56" i="58" s="1"/>
  <c r="I57" i="58" s="1"/>
  <c r="I59" i="58" s="1"/>
  <c r="I61" i="58" s="1"/>
  <c r="I62" i="58" s="1"/>
  <c r="H54" i="58"/>
  <c r="H56" i="58" s="1"/>
  <c r="H57" i="58" s="1"/>
  <c r="H59" i="58" s="1"/>
  <c r="H61" i="58" s="1"/>
  <c r="H62" i="58" s="1"/>
  <c r="G54" i="58"/>
  <c r="G56" i="58" s="1"/>
  <c r="G57" i="58" s="1"/>
  <c r="G59" i="58" s="1"/>
  <c r="G61" i="58" s="1"/>
  <c r="G62" i="58" s="1"/>
  <c r="F54" i="58"/>
  <c r="F56" i="58" s="1"/>
  <c r="F57" i="58" s="1"/>
  <c r="F59" i="58" s="1"/>
  <c r="F61" i="58" s="1"/>
  <c r="F62" i="58" s="1"/>
  <c r="E54" i="58"/>
  <c r="AC54" i="58" s="1"/>
  <c r="AC53" i="58"/>
  <c r="AC52" i="58"/>
  <c r="AC51" i="58"/>
  <c r="AC50" i="58"/>
  <c r="AC49" i="58"/>
  <c r="AC48" i="58"/>
  <c r="AC47" i="58"/>
  <c r="AC46" i="58"/>
  <c r="AC45" i="58"/>
  <c r="AC44" i="58"/>
  <c r="U32" i="58"/>
  <c r="T32" i="58"/>
  <c r="S32" i="58"/>
  <c r="R32" i="58"/>
  <c r="Q32" i="58"/>
  <c r="P32" i="58"/>
  <c r="O32" i="58"/>
  <c r="N32" i="58"/>
  <c r="M32" i="58"/>
  <c r="L32" i="58"/>
  <c r="K32" i="58"/>
  <c r="J32" i="58"/>
  <c r="I32" i="58"/>
  <c r="H32" i="58"/>
  <c r="G32" i="58"/>
  <c r="AC32" i="58" s="1"/>
  <c r="U31" i="58"/>
  <c r="T31" i="58"/>
  <c r="S31" i="58"/>
  <c r="R31" i="58"/>
  <c r="Q31" i="58"/>
  <c r="P31" i="58"/>
  <c r="O31" i="58"/>
  <c r="N31" i="58"/>
  <c r="M31" i="58"/>
  <c r="L31" i="58"/>
  <c r="K31" i="58"/>
  <c r="J31" i="58"/>
  <c r="I31" i="58"/>
  <c r="H31" i="58"/>
  <c r="G31" i="58"/>
  <c r="AC31" i="58" s="1"/>
  <c r="AC26" i="58"/>
  <c r="U23" i="58"/>
  <c r="T23" i="58"/>
  <c r="S23" i="58"/>
  <c r="R23" i="58"/>
  <c r="Q23" i="58"/>
  <c r="P23" i="58"/>
  <c r="O23" i="58"/>
  <c r="N23" i="58"/>
  <c r="M23" i="58"/>
  <c r="L23" i="58"/>
  <c r="K23" i="58"/>
  <c r="J23" i="58"/>
  <c r="I23" i="58"/>
  <c r="H23" i="58"/>
  <c r="AC23" i="58" s="1"/>
  <c r="G23" i="58"/>
  <c r="U22" i="58"/>
  <c r="U24" i="58" s="1"/>
  <c r="U25" i="58" s="1"/>
  <c r="U27" i="58" s="1"/>
  <c r="U29" i="58" s="1"/>
  <c r="U30" i="58" s="1"/>
  <c r="T22" i="58"/>
  <c r="T24" i="58" s="1"/>
  <c r="T25" i="58" s="1"/>
  <c r="T27" i="58" s="1"/>
  <c r="T29" i="58" s="1"/>
  <c r="T30" i="58" s="1"/>
  <c r="S22" i="58"/>
  <c r="S24" i="58" s="1"/>
  <c r="S25" i="58" s="1"/>
  <c r="S27" i="58" s="1"/>
  <c r="S29" i="58" s="1"/>
  <c r="S30" i="58" s="1"/>
  <c r="R22" i="58"/>
  <c r="R24" i="58" s="1"/>
  <c r="R25" i="58" s="1"/>
  <c r="R27" i="58" s="1"/>
  <c r="R29" i="58" s="1"/>
  <c r="R30" i="58" s="1"/>
  <c r="Q22" i="58"/>
  <c r="Q24" i="58" s="1"/>
  <c r="Q25" i="58" s="1"/>
  <c r="Q27" i="58" s="1"/>
  <c r="Q29" i="58" s="1"/>
  <c r="Q30" i="58" s="1"/>
  <c r="P22" i="58"/>
  <c r="P24" i="58" s="1"/>
  <c r="P25" i="58" s="1"/>
  <c r="P27" i="58" s="1"/>
  <c r="P29" i="58" s="1"/>
  <c r="P30" i="58" s="1"/>
  <c r="O22" i="58"/>
  <c r="O24" i="58" s="1"/>
  <c r="O25" i="58" s="1"/>
  <c r="O27" i="58" s="1"/>
  <c r="O29" i="58" s="1"/>
  <c r="O30" i="58" s="1"/>
  <c r="N22" i="58"/>
  <c r="N24" i="58" s="1"/>
  <c r="N25" i="58" s="1"/>
  <c r="N27" i="58" s="1"/>
  <c r="N29" i="58" s="1"/>
  <c r="N30" i="58" s="1"/>
  <c r="M22" i="58"/>
  <c r="M24" i="58" s="1"/>
  <c r="M25" i="58" s="1"/>
  <c r="M27" i="58" s="1"/>
  <c r="M29" i="58" s="1"/>
  <c r="M30" i="58" s="1"/>
  <c r="L22" i="58"/>
  <c r="L24" i="58" s="1"/>
  <c r="L25" i="58" s="1"/>
  <c r="L27" i="58" s="1"/>
  <c r="L29" i="58" s="1"/>
  <c r="L30" i="58" s="1"/>
  <c r="K22" i="58"/>
  <c r="K24" i="58" s="1"/>
  <c r="K25" i="58" s="1"/>
  <c r="K27" i="58" s="1"/>
  <c r="K29" i="58" s="1"/>
  <c r="K30" i="58" s="1"/>
  <c r="J22" i="58"/>
  <c r="J24" i="58" s="1"/>
  <c r="J25" i="58" s="1"/>
  <c r="J27" i="58" s="1"/>
  <c r="J29" i="58" s="1"/>
  <c r="J30" i="58" s="1"/>
  <c r="I22" i="58"/>
  <c r="I24" i="58" s="1"/>
  <c r="I25" i="58" s="1"/>
  <c r="I27" i="58" s="1"/>
  <c r="I29" i="58" s="1"/>
  <c r="I30" i="58" s="1"/>
  <c r="H22" i="58"/>
  <c r="AC22" i="58" s="1"/>
  <c r="G22" i="58"/>
  <c r="G24" i="58" s="1"/>
  <c r="AC21" i="58"/>
  <c r="AC20" i="58"/>
  <c r="AC19" i="58"/>
  <c r="AC18" i="58"/>
  <c r="AC17" i="58"/>
  <c r="AC16" i="58"/>
  <c r="AC15" i="58"/>
  <c r="AC14" i="58"/>
  <c r="AC13" i="58"/>
  <c r="AC12" i="58"/>
  <c r="AB65" i="95"/>
  <c r="AA65" i="95"/>
  <c r="Z65" i="95"/>
  <c r="Y65" i="95"/>
  <c r="X65" i="95"/>
  <c r="W65" i="95"/>
  <c r="V65" i="95"/>
  <c r="U65" i="95"/>
  <c r="T65" i="95"/>
  <c r="S65" i="95"/>
  <c r="R65" i="95"/>
  <c r="Q65" i="95"/>
  <c r="P65" i="95"/>
  <c r="O65" i="95"/>
  <c r="N65" i="95"/>
  <c r="M65" i="95"/>
  <c r="AC65" i="95" s="1"/>
  <c r="L65" i="95"/>
  <c r="K65" i="95"/>
  <c r="J65" i="95"/>
  <c r="AB64" i="95"/>
  <c r="AA64" i="95"/>
  <c r="Z64" i="95"/>
  <c r="Y64" i="95"/>
  <c r="X64" i="95"/>
  <c r="W64" i="95"/>
  <c r="V64" i="95"/>
  <c r="U64" i="95"/>
  <c r="T64" i="95"/>
  <c r="S64" i="95"/>
  <c r="R64" i="95"/>
  <c r="Q64" i="95"/>
  <c r="P64" i="95"/>
  <c r="O64" i="95"/>
  <c r="N64" i="95"/>
  <c r="M64" i="95"/>
  <c r="AC64" i="95" s="1"/>
  <c r="L64" i="95"/>
  <c r="K64" i="95"/>
  <c r="J64" i="95"/>
  <c r="AC59" i="95"/>
  <c r="AB57" i="95"/>
  <c r="AB58" i="95" s="1"/>
  <c r="AB60" i="95" s="1"/>
  <c r="AB62" i="95" s="1"/>
  <c r="AB63" i="95" s="1"/>
  <c r="Y57" i="95"/>
  <c r="Y58" i="95" s="1"/>
  <c r="Y60" i="95" s="1"/>
  <c r="Y62" i="95" s="1"/>
  <c r="Y63" i="95" s="1"/>
  <c r="X57" i="95"/>
  <c r="X58" i="95" s="1"/>
  <c r="X60" i="95" s="1"/>
  <c r="X62" i="95" s="1"/>
  <c r="X63" i="95" s="1"/>
  <c r="U57" i="95"/>
  <c r="U58" i="95" s="1"/>
  <c r="U60" i="95" s="1"/>
  <c r="U62" i="95" s="1"/>
  <c r="U63" i="95" s="1"/>
  <c r="T57" i="95"/>
  <c r="T58" i="95" s="1"/>
  <c r="T60" i="95" s="1"/>
  <c r="T62" i="95" s="1"/>
  <c r="T63" i="95" s="1"/>
  <c r="S57" i="95"/>
  <c r="S58" i="95" s="1"/>
  <c r="S60" i="95" s="1"/>
  <c r="S62" i="95" s="1"/>
  <c r="S63" i="95" s="1"/>
  <c r="R57" i="95"/>
  <c r="R58" i="95" s="1"/>
  <c r="R60" i="95" s="1"/>
  <c r="R62" i="95" s="1"/>
  <c r="R63" i="95" s="1"/>
  <c r="Q57" i="95"/>
  <c r="Q58" i="95" s="1"/>
  <c r="Q60" i="95" s="1"/>
  <c r="Q62" i="95" s="1"/>
  <c r="Q63" i="95" s="1"/>
  <c r="P57" i="95"/>
  <c r="P58" i="95" s="1"/>
  <c r="P60" i="95" s="1"/>
  <c r="P62" i="95" s="1"/>
  <c r="P63" i="95" s="1"/>
  <c r="O57" i="95"/>
  <c r="O58" i="95" s="1"/>
  <c r="O60" i="95" s="1"/>
  <c r="O62" i="95" s="1"/>
  <c r="O63" i="95" s="1"/>
  <c r="N57" i="95"/>
  <c r="N58" i="95" s="1"/>
  <c r="N60" i="95" s="1"/>
  <c r="N62" i="95" s="1"/>
  <c r="N63" i="95" s="1"/>
  <c r="M57" i="95"/>
  <c r="M58" i="95" s="1"/>
  <c r="M60" i="95" s="1"/>
  <c r="M62" i="95" s="1"/>
  <c r="M63" i="95" s="1"/>
  <c r="L57" i="95"/>
  <c r="L58" i="95" s="1"/>
  <c r="L60" i="95" s="1"/>
  <c r="L62" i="95" s="1"/>
  <c r="L63" i="95" s="1"/>
  <c r="K57" i="95"/>
  <c r="K58" i="95" s="1"/>
  <c r="K60" i="95" s="1"/>
  <c r="K62" i="95" s="1"/>
  <c r="K63" i="95" s="1"/>
  <c r="J57" i="95"/>
  <c r="J58" i="95" s="1"/>
  <c r="AB56" i="95"/>
  <c r="AA56" i="95"/>
  <c r="Z56" i="95"/>
  <c r="Y56" i="95"/>
  <c r="X56" i="95"/>
  <c r="W56" i="95"/>
  <c r="V56" i="95"/>
  <c r="U56" i="95"/>
  <c r="T56" i="95"/>
  <c r="AC56" i="95" s="1"/>
  <c r="AB55" i="95"/>
  <c r="AA55" i="95"/>
  <c r="AA57" i="95" s="1"/>
  <c r="AA58" i="95" s="1"/>
  <c r="AA60" i="95" s="1"/>
  <c r="AA62" i="95" s="1"/>
  <c r="AA63" i="95" s="1"/>
  <c r="Z55" i="95"/>
  <c r="Z57" i="95" s="1"/>
  <c r="Z58" i="95" s="1"/>
  <c r="Z60" i="95" s="1"/>
  <c r="Z62" i="95" s="1"/>
  <c r="Z63" i="95" s="1"/>
  <c r="Y55" i="95"/>
  <c r="X55" i="95"/>
  <c r="W55" i="95"/>
  <c r="W57" i="95" s="1"/>
  <c r="W58" i="95" s="1"/>
  <c r="W60" i="95" s="1"/>
  <c r="W62" i="95" s="1"/>
  <c r="W63" i="95" s="1"/>
  <c r="V55" i="95"/>
  <c r="V57" i="95" s="1"/>
  <c r="V58" i="95" s="1"/>
  <c r="V60" i="95" s="1"/>
  <c r="V62" i="95" s="1"/>
  <c r="V63" i="95" s="1"/>
  <c r="U55" i="95"/>
  <c r="T55" i="95"/>
  <c r="AC55" i="95" s="1"/>
  <c r="AC54" i="95"/>
  <c r="AC53" i="95"/>
  <c r="AC52" i="95"/>
  <c r="AC51" i="95"/>
  <c r="AC50" i="95"/>
  <c r="AC49" i="95"/>
  <c r="AC48" i="95"/>
  <c r="AC47" i="95"/>
  <c r="AC46" i="95"/>
  <c r="AC45" i="95"/>
  <c r="U32" i="95"/>
  <c r="T32" i="95"/>
  <c r="S32" i="95"/>
  <c r="R32" i="95"/>
  <c r="Q32" i="95"/>
  <c r="P32" i="95"/>
  <c r="O32" i="95"/>
  <c r="N32" i="95"/>
  <c r="M32" i="95"/>
  <c r="L32" i="95"/>
  <c r="K32" i="95"/>
  <c r="J32" i="95"/>
  <c r="I32" i="95"/>
  <c r="H32" i="95"/>
  <c r="G32" i="95"/>
  <c r="F32" i="95"/>
  <c r="E32" i="95"/>
  <c r="AC32" i="95" s="1"/>
  <c r="U31" i="95"/>
  <c r="T31" i="95"/>
  <c r="S31" i="95"/>
  <c r="R31" i="95"/>
  <c r="Q31" i="95"/>
  <c r="P31" i="95"/>
  <c r="O31" i="95"/>
  <c r="N31" i="95"/>
  <c r="M31" i="95"/>
  <c r="L31" i="95"/>
  <c r="K31" i="95"/>
  <c r="J31" i="95"/>
  <c r="I31" i="95"/>
  <c r="H31" i="95"/>
  <c r="G31" i="95"/>
  <c r="F31" i="95"/>
  <c r="E31" i="95"/>
  <c r="AC31" i="95" s="1"/>
  <c r="U27" i="95"/>
  <c r="U29" i="95" s="1"/>
  <c r="U30" i="95" s="1"/>
  <c r="Q27" i="95"/>
  <c r="Q29" i="95" s="1"/>
  <c r="Q30" i="95" s="1"/>
  <c r="M27" i="95"/>
  <c r="M29" i="95" s="1"/>
  <c r="M30" i="95" s="1"/>
  <c r="I27" i="95"/>
  <c r="I29" i="95" s="1"/>
  <c r="I30" i="95" s="1"/>
  <c r="E27" i="95"/>
  <c r="AC26" i="95"/>
  <c r="U25" i="95"/>
  <c r="T25" i="95"/>
  <c r="T27" i="95" s="1"/>
  <c r="T29" i="95" s="1"/>
  <c r="T30" i="95" s="1"/>
  <c r="Q25" i="95"/>
  <c r="P25" i="95"/>
  <c r="P27" i="95" s="1"/>
  <c r="P29" i="95" s="1"/>
  <c r="P30" i="95" s="1"/>
  <c r="M25" i="95"/>
  <c r="L25" i="95"/>
  <c r="L27" i="95" s="1"/>
  <c r="L29" i="95" s="1"/>
  <c r="L30" i="95" s="1"/>
  <c r="I25" i="95"/>
  <c r="H25" i="95"/>
  <c r="H27" i="95" s="1"/>
  <c r="H29" i="95" s="1"/>
  <c r="H30" i="95" s="1"/>
  <c r="E25" i="95"/>
  <c r="U24" i="95"/>
  <c r="T24" i="95"/>
  <c r="S24" i="95"/>
  <c r="S25" i="95" s="1"/>
  <c r="S27" i="95" s="1"/>
  <c r="S29" i="95" s="1"/>
  <c r="S30" i="95" s="1"/>
  <c r="R24" i="95"/>
  <c r="R25" i="95" s="1"/>
  <c r="R27" i="95" s="1"/>
  <c r="R29" i="95" s="1"/>
  <c r="R30" i="95" s="1"/>
  <c r="Q24" i="95"/>
  <c r="P24" i="95"/>
  <c r="O24" i="95"/>
  <c r="O25" i="95" s="1"/>
  <c r="O27" i="95" s="1"/>
  <c r="O29" i="95" s="1"/>
  <c r="O30" i="95" s="1"/>
  <c r="N24" i="95"/>
  <c r="N25" i="95" s="1"/>
  <c r="N27" i="95" s="1"/>
  <c r="N29" i="95" s="1"/>
  <c r="N30" i="95" s="1"/>
  <c r="M24" i="95"/>
  <c r="L24" i="95"/>
  <c r="K24" i="95"/>
  <c r="K25" i="95" s="1"/>
  <c r="K27" i="95" s="1"/>
  <c r="K29" i="95" s="1"/>
  <c r="K30" i="95" s="1"/>
  <c r="J24" i="95"/>
  <c r="J25" i="95" s="1"/>
  <c r="J27" i="95" s="1"/>
  <c r="J29" i="95" s="1"/>
  <c r="J30" i="95" s="1"/>
  <c r="I24" i="95"/>
  <c r="H24" i="95"/>
  <c r="G24" i="95"/>
  <c r="G25" i="95" s="1"/>
  <c r="G27" i="95" s="1"/>
  <c r="G29" i="95" s="1"/>
  <c r="G30" i="95" s="1"/>
  <c r="F24" i="95"/>
  <c r="F25" i="95" s="1"/>
  <c r="E24" i="95"/>
  <c r="U23" i="95"/>
  <c r="T23" i="95"/>
  <c r="S23" i="95"/>
  <c r="R23" i="95"/>
  <c r="Q23" i="95"/>
  <c r="P23" i="95"/>
  <c r="O23" i="95"/>
  <c r="N23" i="95"/>
  <c r="M23" i="95"/>
  <c r="L23" i="95"/>
  <c r="K23" i="95"/>
  <c r="J23" i="95"/>
  <c r="I23" i="95"/>
  <c r="H23" i="95"/>
  <c r="G23" i="95"/>
  <c r="F23" i="95"/>
  <c r="AC23" i="95" s="1"/>
  <c r="E23" i="95"/>
  <c r="AC22" i="95"/>
  <c r="AC21" i="95"/>
  <c r="AC20" i="95"/>
  <c r="AC19" i="95"/>
  <c r="AC18" i="95"/>
  <c r="AC17" i="95"/>
  <c r="AC16" i="95"/>
  <c r="AC15" i="95"/>
  <c r="AC14" i="95"/>
  <c r="AC13" i="95"/>
  <c r="AC12" i="95"/>
  <c r="T65" i="92"/>
  <c r="S65" i="92"/>
  <c r="R65" i="92"/>
  <c r="Q65" i="92"/>
  <c r="AC65" i="92" s="1"/>
  <c r="T64" i="92"/>
  <c r="S64" i="92"/>
  <c r="R64" i="92"/>
  <c r="Q64" i="92"/>
  <c r="AC64" i="92" s="1"/>
  <c r="R60" i="92"/>
  <c r="R62" i="92" s="1"/>
  <c r="R63" i="92" s="1"/>
  <c r="AC59" i="92"/>
  <c r="R58" i="92"/>
  <c r="S57" i="92"/>
  <c r="S58" i="92" s="1"/>
  <c r="S60" i="92" s="1"/>
  <c r="S62" i="92" s="1"/>
  <c r="S63" i="92" s="1"/>
  <c r="R57" i="92"/>
  <c r="Q57" i="92"/>
  <c r="Q58" i="92" s="1"/>
  <c r="T56" i="92"/>
  <c r="AC56" i="92" s="1"/>
  <c r="T55" i="92"/>
  <c r="T57" i="92" s="1"/>
  <c r="T58" i="92" s="1"/>
  <c r="T60" i="92" s="1"/>
  <c r="T62" i="92" s="1"/>
  <c r="T63" i="92" s="1"/>
  <c r="AC54" i="92"/>
  <c r="AC53" i="92"/>
  <c r="AC52" i="92"/>
  <c r="AC51" i="92"/>
  <c r="AC50" i="92"/>
  <c r="AC49" i="92"/>
  <c r="AC48" i="92"/>
  <c r="AC47" i="92"/>
  <c r="AC46" i="92"/>
  <c r="AC45" i="92"/>
  <c r="AB32" i="92"/>
  <c r="AA32" i="92"/>
  <c r="Z32" i="92"/>
  <c r="Y32" i="92"/>
  <c r="X32" i="92"/>
  <c r="W32" i="92"/>
  <c r="V32" i="92"/>
  <c r="U32" i="92"/>
  <c r="T32" i="92"/>
  <c r="S32" i="92"/>
  <c r="R32" i="92"/>
  <c r="Q32" i="92"/>
  <c r="P32" i="92"/>
  <c r="O32" i="92"/>
  <c r="N32" i="92"/>
  <c r="M32" i="92"/>
  <c r="L32" i="92"/>
  <c r="K32" i="92"/>
  <c r="J32" i="92"/>
  <c r="I32" i="92"/>
  <c r="H32" i="92"/>
  <c r="G32" i="92"/>
  <c r="F32" i="92"/>
  <c r="E32" i="92"/>
  <c r="AC32" i="92" s="1"/>
  <c r="AB31" i="92"/>
  <c r="AA31" i="92"/>
  <c r="Z31" i="92"/>
  <c r="Y31" i="92"/>
  <c r="X31" i="92"/>
  <c r="W31" i="92"/>
  <c r="V31" i="92"/>
  <c r="U31" i="92"/>
  <c r="T31" i="92"/>
  <c r="S31" i="92"/>
  <c r="R31" i="92"/>
  <c r="Q31" i="92"/>
  <c r="P31" i="92"/>
  <c r="O31" i="92"/>
  <c r="N31" i="92"/>
  <c r="M31" i="92"/>
  <c r="L31" i="92"/>
  <c r="K31" i="92"/>
  <c r="J31" i="92"/>
  <c r="I31" i="92"/>
  <c r="H31" i="92"/>
  <c r="G31" i="92"/>
  <c r="F31" i="92"/>
  <c r="E31" i="92"/>
  <c r="AC31" i="92" s="1"/>
  <c r="AA29" i="92"/>
  <c r="AA30" i="92" s="1"/>
  <c r="W29" i="92"/>
  <c r="W30" i="92" s="1"/>
  <c r="AA27" i="92"/>
  <c r="Z27" i="92"/>
  <c r="Z29" i="92" s="1"/>
  <c r="Z30" i="92" s="1"/>
  <c r="W27" i="92"/>
  <c r="V27" i="92"/>
  <c r="V29" i="92" s="1"/>
  <c r="V30" i="92" s="1"/>
  <c r="R27" i="92"/>
  <c r="R29" i="92" s="1"/>
  <c r="R30" i="92" s="1"/>
  <c r="N27" i="92"/>
  <c r="N29" i="92" s="1"/>
  <c r="N30" i="92" s="1"/>
  <c r="J27" i="92"/>
  <c r="J29" i="92" s="1"/>
  <c r="J30" i="92" s="1"/>
  <c r="F27" i="92"/>
  <c r="F29" i="92" s="1"/>
  <c r="F30" i="92" s="1"/>
  <c r="AC26" i="92"/>
  <c r="AB25" i="92"/>
  <c r="AB27" i="92" s="1"/>
  <c r="AB29" i="92" s="1"/>
  <c r="AB30" i="92" s="1"/>
  <c r="AA25" i="92"/>
  <c r="Z25" i="92"/>
  <c r="Y25" i="92"/>
  <c r="Y27" i="92" s="1"/>
  <c r="Y29" i="92" s="1"/>
  <c r="Y30" i="92" s="1"/>
  <c r="X25" i="92"/>
  <c r="X27" i="92" s="1"/>
  <c r="X29" i="92" s="1"/>
  <c r="X30" i="92" s="1"/>
  <c r="W25" i="92"/>
  <c r="V25" i="92"/>
  <c r="U25" i="92"/>
  <c r="U27" i="92" s="1"/>
  <c r="U29" i="92" s="1"/>
  <c r="U30" i="92" s="1"/>
  <c r="T25" i="92"/>
  <c r="T27" i="92" s="1"/>
  <c r="T29" i="92" s="1"/>
  <c r="T30" i="92" s="1"/>
  <c r="S25" i="92"/>
  <c r="S27" i="92" s="1"/>
  <c r="S29" i="92" s="1"/>
  <c r="S30" i="92" s="1"/>
  <c r="R25" i="92"/>
  <c r="Q25" i="92"/>
  <c r="Q27" i="92" s="1"/>
  <c r="Q29" i="92" s="1"/>
  <c r="Q30" i="92" s="1"/>
  <c r="P25" i="92"/>
  <c r="P27" i="92" s="1"/>
  <c r="P29" i="92" s="1"/>
  <c r="P30" i="92" s="1"/>
  <c r="O25" i="92"/>
  <c r="O27" i="92" s="1"/>
  <c r="O29" i="92" s="1"/>
  <c r="O30" i="92" s="1"/>
  <c r="N25" i="92"/>
  <c r="M25" i="92"/>
  <c r="M27" i="92" s="1"/>
  <c r="M29" i="92" s="1"/>
  <c r="M30" i="92" s="1"/>
  <c r="L25" i="92"/>
  <c r="L27" i="92" s="1"/>
  <c r="L29" i="92" s="1"/>
  <c r="L30" i="92" s="1"/>
  <c r="K25" i="92"/>
  <c r="K27" i="92" s="1"/>
  <c r="K29" i="92" s="1"/>
  <c r="K30" i="92" s="1"/>
  <c r="J25" i="92"/>
  <c r="I25" i="92"/>
  <c r="I27" i="92" s="1"/>
  <c r="I29" i="92" s="1"/>
  <c r="I30" i="92" s="1"/>
  <c r="H25" i="92"/>
  <c r="H27" i="92" s="1"/>
  <c r="H29" i="92" s="1"/>
  <c r="H30" i="92" s="1"/>
  <c r="G25" i="92"/>
  <c r="G27" i="92" s="1"/>
  <c r="G29" i="92" s="1"/>
  <c r="G30" i="92" s="1"/>
  <c r="F25" i="92"/>
  <c r="E25" i="92"/>
  <c r="E27" i="92" s="1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R65" i="54"/>
  <c r="Q65" i="54"/>
  <c r="P65" i="54"/>
  <c r="O65" i="54"/>
  <c r="N65" i="54"/>
  <c r="AC65" i="54" s="1"/>
  <c r="R64" i="54"/>
  <c r="Q64" i="54"/>
  <c r="P64" i="54"/>
  <c r="O64" i="54"/>
  <c r="N64" i="54"/>
  <c r="AC64" i="54" s="1"/>
  <c r="AC59" i="54"/>
  <c r="Q58" i="54"/>
  <c r="Q60" i="54" s="1"/>
  <c r="Q62" i="54" s="1"/>
  <c r="Q63" i="54" s="1"/>
  <c r="R57" i="54"/>
  <c r="R58" i="54" s="1"/>
  <c r="R60" i="54" s="1"/>
  <c r="Q57" i="54"/>
  <c r="P57" i="54"/>
  <c r="P58" i="54" s="1"/>
  <c r="P60" i="54" s="1"/>
  <c r="P62" i="54" s="1"/>
  <c r="P63" i="54" s="1"/>
  <c r="O57" i="54"/>
  <c r="O58" i="54" s="1"/>
  <c r="O60" i="54" s="1"/>
  <c r="N57" i="54"/>
  <c r="N58" i="54" s="1"/>
  <c r="AC56" i="54"/>
  <c r="AC55" i="54"/>
  <c r="AC54" i="54"/>
  <c r="AC53" i="54"/>
  <c r="AC52" i="54"/>
  <c r="AC51" i="54"/>
  <c r="AC50" i="54"/>
  <c r="AC49" i="54"/>
  <c r="AC48" i="54"/>
  <c r="AC47" i="54"/>
  <c r="AC46" i="54"/>
  <c r="AC45" i="54"/>
  <c r="AB32" i="54"/>
  <c r="AA32" i="54"/>
  <c r="Z32" i="54"/>
  <c r="Y32" i="54"/>
  <c r="X32" i="54"/>
  <c r="W32" i="54"/>
  <c r="V32" i="54"/>
  <c r="U32" i="54"/>
  <c r="T32" i="54"/>
  <c r="S32" i="54"/>
  <c r="R32" i="54"/>
  <c r="Q32" i="54"/>
  <c r="P32" i="54"/>
  <c r="O32" i="54"/>
  <c r="N32" i="54"/>
  <c r="M32" i="54"/>
  <c r="L32" i="54"/>
  <c r="K32" i="54"/>
  <c r="J32" i="54"/>
  <c r="I32" i="54"/>
  <c r="H32" i="54"/>
  <c r="G32" i="54"/>
  <c r="F32" i="54"/>
  <c r="E32" i="54"/>
  <c r="AC32" i="54" s="1"/>
  <c r="AB31" i="54"/>
  <c r="AA31" i="54"/>
  <c r="Z31" i="54"/>
  <c r="Y31" i="54"/>
  <c r="X31" i="54"/>
  <c r="W31" i="54"/>
  <c r="V31" i="54"/>
  <c r="U31" i="54"/>
  <c r="T31" i="54"/>
  <c r="S31" i="54"/>
  <c r="R31" i="54"/>
  <c r="Q31" i="54"/>
  <c r="P31" i="54"/>
  <c r="O31" i="54"/>
  <c r="N31" i="54"/>
  <c r="M31" i="54"/>
  <c r="L31" i="54"/>
  <c r="K31" i="54"/>
  <c r="J31" i="54"/>
  <c r="I31" i="54"/>
  <c r="H31" i="54"/>
  <c r="G31" i="54"/>
  <c r="F31" i="54"/>
  <c r="E31" i="54"/>
  <c r="AC31" i="54" s="1"/>
  <c r="AB25" i="54"/>
  <c r="AB27" i="54" s="1"/>
  <c r="AB29" i="54" s="1"/>
  <c r="AB30" i="54" s="1"/>
  <c r="Z25" i="54"/>
  <c r="Z27" i="54" s="1"/>
  <c r="Z29" i="54" s="1"/>
  <c r="Z30" i="54" s="1"/>
  <c r="X25" i="54"/>
  <c r="X27" i="54" s="1"/>
  <c r="X29" i="54" s="1"/>
  <c r="X30" i="54" s="1"/>
  <c r="V25" i="54"/>
  <c r="V27" i="54" s="1"/>
  <c r="V29" i="54" s="1"/>
  <c r="V30" i="54" s="1"/>
  <c r="T25" i="54"/>
  <c r="T27" i="54" s="1"/>
  <c r="T29" i="54" s="1"/>
  <c r="T30" i="54" s="1"/>
  <c r="R25" i="54"/>
  <c r="R27" i="54" s="1"/>
  <c r="R29" i="54" s="1"/>
  <c r="R30" i="54" s="1"/>
  <c r="P25" i="54"/>
  <c r="P27" i="54" s="1"/>
  <c r="P29" i="54" s="1"/>
  <c r="P30" i="54" s="1"/>
  <c r="N25" i="54"/>
  <c r="N27" i="54" s="1"/>
  <c r="N29" i="54" s="1"/>
  <c r="N30" i="54" s="1"/>
  <c r="L25" i="54"/>
  <c r="L27" i="54" s="1"/>
  <c r="L29" i="54" s="1"/>
  <c r="L30" i="54" s="1"/>
  <c r="J25" i="54"/>
  <c r="J27" i="54" s="1"/>
  <c r="J29" i="54" s="1"/>
  <c r="J30" i="54" s="1"/>
  <c r="H25" i="54"/>
  <c r="H27" i="54" s="1"/>
  <c r="H29" i="54" s="1"/>
  <c r="H30" i="54" s="1"/>
  <c r="F25" i="54"/>
  <c r="F27" i="54" s="1"/>
  <c r="F29" i="54" s="1"/>
  <c r="F30" i="54" s="1"/>
  <c r="AB24" i="54"/>
  <c r="AA24" i="54"/>
  <c r="AA25" i="54" s="1"/>
  <c r="AA27" i="54" s="1"/>
  <c r="AA29" i="54" s="1"/>
  <c r="AA30" i="54" s="1"/>
  <c r="Z24" i="54"/>
  <c r="Y24" i="54"/>
  <c r="Y25" i="54" s="1"/>
  <c r="Y27" i="54" s="1"/>
  <c r="Y29" i="54" s="1"/>
  <c r="Y30" i="54" s="1"/>
  <c r="X24" i="54"/>
  <c r="W24" i="54"/>
  <c r="W25" i="54" s="1"/>
  <c r="W27" i="54" s="1"/>
  <c r="W29" i="54" s="1"/>
  <c r="W30" i="54" s="1"/>
  <c r="V24" i="54"/>
  <c r="U24" i="54"/>
  <c r="U25" i="54" s="1"/>
  <c r="U27" i="54" s="1"/>
  <c r="U29" i="54" s="1"/>
  <c r="U30" i="54" s="1"/>
  <c r="T24" i="54"/>
  <c r="S24" i="54"/>
  <c r="S25" i="54" s="1"/>
  <c r="S27" i="54" s="1"/>
  <c r="S29" i="54" s="1"/>
  <c r="S30" i="54" s="1"/>
  <c r="R24" i="54"/>
  <c r="Q24" i="54"/>
  <c r="Q25" i="54" s="1"/>
  <c r="Q27" i="54" s="1"/>
  <c r="Q29" i="54" s="1"/>
  <c r="Q30" i="54" s="1"/>
  <c r="P24" i="54"/>
  <c r="O24" i="54"/>
  <c r="O25" i="54" s="1"/>
  <c r="O27" i="54" s="1"/>
  <c r="O29" i="54" s="1"/>
  <c r="O30" i="54" s="1"/>
  <c r="N24" i="54"/>
  <c r="M24" i="54"/>
  <c r="M25" i="54" s="1"/>
  <c r="M27" i="54" s="1"/>
  <c r="M29" i="54" s="1"/>
  <c r="M30" i="54" s="1"/>
  <c r="L24" i="54"/>
  <c r="K24" i="54"/>
  <c r="K25" i="54" s="1"/>
  <c r="K27" i="54" s="1"/>
  <c r="K29" i="54" s="1"/>
  <c r="K30" i="54" s="1"/>
  <c r="J24" i="54"/>
  <c r="I24" i="54"/>
  <c r="I25" i="54" s="1"/>
  <c r="I27" i="54" s="1"/>
  <c r="I29" i="54" s="1"/>
  <c r="I30" i="54" s="1"/>
  <c r="H24" i="54"/>
  <c r="G24" i="54"/>
  <c r="G25" i="54" s="1"/>
  <c r="G27" i="54" s="1"/>
  <c r="G29" i="54" s="1"/>
  <c r="G30" i="54" s="1"/>
  <c r="F24" i="54"/>
  <c r="E24" i="54"/>
  <c r="E25" i="54" s="1"/>
  <c r="AC23" i="54"/>
  <c r="AC22" i="54"/>
  <c r="AC21" i="54"/>
  <c r="AC20" i="54"/>
  <c r="AC19" i="54"/>
  <c r="AC18" i="54"/>
  <c r="AC17" i="54"/>
  <c r="AC16" i="54"/>
  <c r="AC15" i="54"/>
  <c r="AC14" i="54"/>
  <c r="AC13" i="54"/>
  <c r="AC12" i="54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AC65" i="50" s="1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AC64" i="50" s="1"/>
  <c r="AC59" i="50"/>
  <c r="S57" i="50"/>
  <c r="S58" i="50" s="1"/>
  <c r="S60" i="50" s="1"/>
  <c r="S62" i="50" s="1"/>
  <c r="S63" i="50" s="1"/>
  <c r="R57" i="50"/>
  <c r="R58" i="50" s="1"/>
  <c r="R60" i="50" s="1"/>
  <c r="R62" i="50" s="1"/>
  <c r="R63" i="50" s="1"/>
  <c r="Q57" i="50"/>
  <c r="Q58" i="50" s="1"/>
  <c r="Q60" i="50" s="1"/>
  <c r="Q62" i="50" s="1"/>
  <c r="Q63" i="50" s="1"/>
  <c r="P57" i="50"/>
  <c r="P58" i="50" s="1"/>
  <c r="P60" i="50" s="1"/>
  <c r="P62" i="50" s="1"/>
  <c r="P63" i="50" s="1"/>
  <c r="O57" i="50"/>
  <c r="O58" i="50" s="1"/>
  <c r="O60" i="50" s="1"/>
  <c r="O62" i="50" s="1"/>
  <c r="O63" i="50" s="1"/>
  <c r="N57" i="50"/>
  <c r="N58" i="50" s="1"/>
  <c r="N60" i="50" s="1"/>
  <c r="N62" i="50" s="1"/>
  <c r="N63" i="50" s="1"/>
  <c r="M57" i="50"/>
  <c r="M58" i="50" s="1"/>
  <c r="M60" i="50" s="1"/>
  <c r="M62" i="50" s="1"/>
  <c r="M63" i="50" s="1"/>
  <c r="L57" i="50"/>
  <c r="L58" i="50" s="1"/>
  <c r="L60" i="50" s="1"/>
  <c r="L62" i="50" s="1"/>
  <c r="L63" i="50" s="1"/>
  <c r="K57" i="50"/>
  <c r="K58" i="50" s="1"/>
  <c r="K60" i="50" s="1"/>
  <c r="K62" i="50" s="1"/>
  <c r="K63" i="50" s="1"/>
  <c r="J57" i="50"/>
  <c r="J58" i="50" s="1"/>
  <c r="J60" i="50" s="1"/>
  <c r="J62" i="50" s="1"/>
  <c r="J63" i="50" s="1"/>
  <c r="I57" i="50"/>
  <c r="I58" i="50" s="1"/>
  <c r="I60" i="50" s="1"/>
  <c r="I62" i="50" s="1"/>
  <c r="I63" i="50" s="1"/>
  <c r="H57" i="50"/>
  <c r="H58" i="50" s="1"/>
  <c r="H60" i="50" s="1"/>
  <c r="H62" i="50" s="1"/>
  <c r="H63" i="50" s="1"/>
  <c r="G57" i="50"/>
  <c r="G58" i="50" s="1"/>
  <c r="G60" i="50" s="1"/>
  <c r="G62" i="50" s="1"/>
  <c r="G63" i="50" s="1"/>
  <c r="F57" i="50"/>
  <c r="AC57" i="50" s="1"/>
  <c r="E57" i="50"/>
  <c r="E58" i="50" s="1"/>
  <c r="AC56" i="50"/>
  <c r="AC55" i="50"/>
  <c r="AC54" i="50"/>
  <c r="AC53" i="50"/>
  <c r="AC52" i="50"/>
  <c r="AC51" i="50"/>
  <c r="AC50" i="50"/>
  <c r="AC49" i="50"/>
  <c r="AC48" i="50"/>
  <c r="AC47" i="50"/>
  <c r="AC46" i="50"/>
  <c r="AC45" i="50"/>
  <c r="U32" i="50"/>
  <c r="T32" i="50"/>
  <c r="S32" i="50"/>
  <c r="R32" i="50"/>
  <c r="Q32" i="50"/>
  <c r="P32" i="50"/>
  <c r="AC32" i="50" s="1"/>
  <c r="O32" i="50"/>
  <c r="U31" i="50"/>
  <c r="T31" i="50"/>
  <c r="S31" i="50"/>
  <c r="R31" i="50"/>
  <c r="Q31" i="50"/>
  <c r="P31" i="50"/>
  <c r="AC31" i="50" s="1"/>
  <c r="O31" i="50"/>
  <c r="AC26" i="50"/>
  <c r="U24" i="50"/>
  <c r="U25" i="50" s="1"/>
  <c r="U27" i="50" s="1"/>
  <c r="U29" i="50" s="1"/>
  <c r="U30" i="50" s="1"/>
  <c r="T24" i="50"/>
  <c r="T25" i="50" s="1"/>
  <c r="T27" i="50" s="1"/>
  <c r="T29" i="50" s="1"/>
  <c r="T30" i="50" s="1"/>
  <c r="S24" i="50"/>
  <c r="S25" i="50" s="1"/>
  <c r="S27" i="50" s="1"/>
  <c r="S29" i="50" s="1"/>
  <c r="S30" i="50" s="1"/>
  <c r="R24" i="50"/>
  <c r="R25" i="50" s="1"/>
  <c r="R27" i="50" s="1"/>
  <c r="R29" i="50" s="1"/>
  <c r="R30" i="50" s="1"/>
  <c r="Q24" i="50"/>
  <c r="Q25" i="50" s="1"/>
  <c r="Q27" i="50" s="1"/>
  <c r="Q29" i="50" s="1"/>
  <c r="Q30" i="50" s="1"/>
  <c r="P24" i="50"/>
  <c r="P25" i="50" s="1"/>
  <c r="P27" i="50" s="1"/>
  <c r="P29" i="50" s="1"/>
  <c r="P30" i="50" s="1"/>
  <c r="O24" i="50"/>
  <c r="AC24" i="50" s="1"/>
  <c r="U23" i="50"/>
  <c r="T23" i="50"/>
  <c r="S23" i="50"/>
  <c r="R23" i="50"/>
  <c r="Q23" i="50"/>
  <c r="P23" i="50"/>
  <c r="O23" i="50"/>
  <c r="AC23" i="50" s="1"/>
  <c r="AC22" i="50"/>
  <c r="AC21" i="50"/>
  <c r="AC20" i="50"/>
  <c r="AC19" i="50"/>
  <c r="AC18" i="50"/>
  <c r="AC17" i="50"/>
  <c r="AC16" i="50"/>
  <c r="AC15" i="50"/>
  <c r="AC14" i="50"/>
  <c r="AC13" i="50"/>
  <c r="AC12" i="50"/>
  <c r="AB66" i="51"/>
  <c r="AA66" i="51"/>
  <c r="Z66" i="51"/>
  <c r="Y66" i="51"/>
  <c r="X66" i="51"/>
  <c r="W66" i="51"/>
  <c r="V66" i="51"/>
  <c r="U66" i="51"/>
  <c r="T66" i="51"/>
  <c r="S66" i="51"/>
  <c r="R66" i="51"/>
  <c r="Q66" i="51"/>
  <c r="AC66" i="51" s="1"/>
  <c r="AB65" i="51"/>
  <c r="AA65" i="51"/>
  <c r="Z65" i="51"/>
  <c r="Y65" i="51"/>
  <c r="X65" i="51"/>
  <c r="W65" i="51"/>
  <c r="V65" i="51"/>
  <c r="U65" i="51"/>
  <c r="T65" i="51"/>
  <c r="S65" i="51"/>
  <c r="R65" i="51"/>
  <c r="Q65" i="51"/>
  <c r="AC65" i="51" s="1"/>
  <c r="S61" i="51"/>
  <c r="S63" i="51" s="1"/>
  <c r="S64" i="51" s="1"/>
  <c r="AC60" i="51"/>
  <c r="S59" i="51"/>
  <c r="Q59" i="51"/>
  <c r="Q61" i="51" s="1"/>
  <c r="Z58" i="51"/>
  <c r="Z59" i="51" s="1"/>
  <c r="Z61" i="51" s="1"/>
  <c r="Z63" i="51" s="1"/>
  <c r="Z64" i="51" s="1"/>
  <c r="V58" i="51"/>
  <c r="V59" i="51" s="1"/>
  <c r="V61" i="51" s="1"/>
  <c r="V63" i="51" s="1"/>
  <c r="V64" i="51" s="1"/>
  <c r="S58" i="51"/>
  <c r="R58" i="51"/>
  <c r="R59" i="51" s="1"/>
  <c r="R61" i="51" s="1"/>
  <c r="R63" i="51" s="1"/>
  <c r="R64" i="51" s="1"/>
  <c r="Q58" i="51"/>
  <c r="AB57" i="51"/>
  <c r="AA57" i="51"/>
  <c r="Z57" i="51"/>
  <c r="Y57" i="51"/>
  <c r="X57" i="51"/>
  <c r="W57" i="51"/>
  <c r="V57" i="51"/>
  <c r="U57" i="51"/>
  <c r="AC57" i="51" s="1"/>
  <c r="T57" i="51"/>
  <c r="AB56" i="51"/>
  <c r="AB58" i="51" s="1"/>
  <c r="AB59" i="51" s="1"/>
  <c r="AB61" i="51" s="1"/>
  <c r="AB63" i="51" s="1"/>
  <c r="AB64" i="51" s="1"/>
  <c r="AA56" i="51"/>
  <c r="AA58" i="51" s="1"/>
  <c r="AA59" i="51" s="1"/>
  <c r="AA61" i="51" s="1"/>
  <c r="AA63" i="51" s="1"/>
  <c r="AA64" i="51" s="1"/>
  <c r="Z56" i="51"/>
  <c r="Y56" i="51"/>
  <c r="Y58" i="51" s="1"/>
  <c r="Y59" i="51" s="1"/>
  <c r="Y61" i="51" s="1"/>
  <c r="Y63" i="51" s="1"/>
  <c r="Y64" i="51" s="1"/>
  <c r="X56" i="51"/>
  <c r="X58" i="51" s="1"/>
  <c r="X59" i="51" s="1"/>
  <c r="X61" i="51" s="1"/>
  <c r="X63" i="51" s="1"/>
  <c r="X64" i="51" s="1"/>
  <c r="W56" i="51"/>
  <c r="W58" i="51" s="1"/>
  <c r="W59" i="51" s="1"/>
  <c r="W61" i="51" s="1"/>
  <c r="W63" i="51" s="1"/>
  <c r="W64" i="51" s="1"/>
  <c r="V56" i="51"/>
  <c r="U56" i="51"/>
  <c r="U58" i="51" s="1"/>
  <c r="U59" i="51" s="1"/>
  <c r="U61" i="51" s="1"/>
  <c r="U63" i="51" s="1"/>
  <c r="U64" i="51" s="1"/>
  <c r="T56" i="51"/>
  <c r="T58" i="51" s="1"/>
  <c r="T59" i="51" s="1"/>
  <c r="T61" i="51" s="1"/>
  <c r="T63" i="51" s="1"/>
  <c r="T64" i="51" s="1"/>
  <c r="AC55" i="51"/>
  <c r="AC54" i="51"/>
  <c r="AC53" i="51"/>
  <c r="AC52" i="51"/>
  <c r="AC51" i="51"/>
  <c r="AC50" i="51"/>
  <c r="AC49" i="51"/>
  <c r="AC48" i="51"/>
  <c r="AC47" i="51"/>
  <c r="AC46" i="51"/>
  <c r="T32" i="51"/>
  <c r="S32" i="51"/>
  <c r="R32" i="51"/>
  <c r="Q32" i="51"/>
  <c r="P32" i="51"/>
  <c r="O32" i="51"/>
  <c r="N32" i="51"/>
  <c r="M32" i="51"/>
  <c r="L32" i="51"/>
  <c r="K32" i="51"/>
  <c r="J32" i="51"/>
  <c r="I32" i="51"/>
  <c r="H32" i="51"/>
  <c r="G32" i="51"/>
  <c r="F32" i="51"/>
  <c r="E32" i="51"/>
  <c r="AC32" i="51" s="1"/>
  <c r="T31" i="51"/>
  <c r="S31" i="51"/>
  <c r="R31" i="51"/>
  <c r="Q31" i="51"/>
  <c r="P31" i="51"/>
  <c r="O31" i="51"/>
  <c r="N31" i="51"/>
  <c r="M31" i="51"/>
  <c r="L31" i="51"/>
  <c r="K31" i="51"/>
  <c r="J31" i="51"/>
  <c r="I31" i="51"/>
  <c r="H31" i="51"/>
  <c r="G31" i="51"/>
  <c r="F31" i="51"/>
  <c r="E31" i="51"/>
  <c r="AC31" i="51" s="1"/>
  <c r="AC26" i="51"/>
  <c r="Q25" i="51"/>
  <c r="Q27" i="51" s="1"/>
  <c r="Q29" i="51" s="1"/>
  <c r="Q30" i="51" s="1"/>
  <c r="M25" i="51"/>
  <c r="M27" i="51" s="1"/>
  <c r="M29" i="51" s="1"/>
  <c r="M30" i="51" s="1"/>
  <c r="I25" i="51"/>
  <c r="I27" i="51" s="1"/>
  <c r="I29" i="51" s="1"/>
  <c r="I30" i="51" s="1"/>
  <c r="E25" i="51"/>
  <c r="E27" i="51" s="1"/>
  <c r="T24" i="51"/>
  <c r="T25" i="51" s="1"/>
  <c r="T27" i="51" s="1"/>
  <c r="T29" i="51" s="1"/>
  <c r="T30" i="51" s="1"/>
  <c r="S24" i="51"/>
  <c r="S25" i="51" s="1"/>
  <c r="S27" i="51" s="1"/>
  <c r="S29" i="51" s="1"/>
  <c r="S30" i="51" s="1"/>
  <c r="R24" i="51"/>
  <c r="R25" i="51" s="1"/>
  <c r="R27" i="51" s="1"/>
  <c r="R29" i="51" s="1"/>
  <c r="R30" i="51" s="1"/>
  <c r="Q24" i="51"/>
  <c r="P24" i="51"/>
  <c r="P25" i="51" s="1"/>
  <c r="P27" i="51" s="1"/>
  <c r="P29" i="51" s="1"/>
  <c r="P30" i="51" s="1"/>
  <c r="O24" i="51"/>
  <c r="O25" i="51" s="1"/>
  <c r="O27" i="51" s="1"/>
  <c r="O29" i="51" s="1"/>
  <c r="O30" i="51" s="1"/>
  <c r="N24" i="51"/>
  <c r="N25" i="51" s="1"/>
  <c r="N27" i="51" s="1"/>
  <c r="N29" i="51" s="1"/>
  <c r="N30" i="51" s="1"/>
  <c r="M24" i="51"/>
  <c r="L24" i="51"/>
  <c r="L25" i="51" s="1"/>
  <c r="L27" i="51" s="1"/>
  <c r="L29" i="51" s="1"/>
  <c r="L30" i="51" s="1"/>
  <c r="K24" i="51"/>
  <c r="K25" i="51" s="1"/>
  <c r="K27" i="51" s="1"/>
  <c r="K29" i="51" s="1"/>
  <c r="K30" i="51" s="1"/>
  <c r="J24" i="51"/>
  <c r="J25" i="51" s="1"/>
  <c r="J27" i="51" s="1"/>
  <c r="J29" i="51" s="1"/>
  <c r="J30" i="51" s="1"/>
  <c r="I24" i="51"/>
  <c r="H24" i="51"/>
  <c r="H25" i="51" s="1"/>
  <c r="H27" i="51" s="1"/>
  <c r="H29" i="51" s="1"/>
  <c r="H30" i="51" s="1"/>
  <c r="G24" i="51"/>
  <c r="G25" i="51" s="1"/>
  <c r="G27" i="51" s="1"/>
  <c r="G29" i="51" s="1"/>
  <c r="G30" i="51" s="1"/>
  <c r="F24" i="51"/>
  <c r="F25" i="51" s="1"/>
  <c r="F27" i="51" s="1"/>
  <c r="F29" i="51" s="1"/>
  <c r="F30" i="51" s="1"/>
  <c r="E24" i="51"/>
  <c r="AC24" i="51" s="1"/>
  <c r="T23" i="51"/>
  <c r="S23" i="51"/>
  <c r="R23" i="51"/>
  <c r="Q23" i="51"/>
  <c r="P23" i="51"/>
  <c r="O23" i="51"/>
  <c r="N23" i="51"/>
  <c r="M23" i="51"/>
  <c r="L23" i="51"/>
  <c r="K23" i="51"/>
  <c r="J23" i="51"/>
  <c r="I23" i="51"/>
  <c r="H23" i="51"/>
  <c r="G23" i="51"/>
  <c r="F23" i="51"/>
  <c r="E23" i="51"/>
  <c r="AC23" i="51" s="1"/>
  <c r="AC22" i="51"/>
  <c r="AC21" i="51"/>
  <c r="AC20" i="51"/>
  <c r="AC19" i="51"/>
  <c r="AC18" i="51"/>
  <c r="AC17" i="51"/>
  <c r="AC16" i="51"/>
  <c r="AC15" i="51"/>
  <c r="AC14" i="51"/>
  <c r="AC13" i="51"/>
  <c r="AC12" i="51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AC65" i="49" s="1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AC64" i="49" s="1"/>
  <c r="AC59" i="49"/>
  <c r="O58" i="49"/>
  <c r="O60" i="49" s="1"/>
  <c r="O62" i="49" s="1"/>
  <c r="O63" i="49" s="1"/>
  <c r="K58" i="49"/>
  <c r="K60" i="49" s="1"/>
  <c r="K62" i="49" s="1"/>
  <c r="K63" i="49" s="1"/>
  <c r="G58" i="49"/>
  <c r="G60" i="49" s="1"/>
  <c r="G62" i="49" s="1"/>
  <c r="G63" i="49" s="1"/>
  <c r="R57" i="49"/>
  <c r="R58" i="49" s="1"/>
  <c r="R60" i="49" s="1"/>
  <c r="R62" i="49" s="1"/>
  <c r="R63" i="49" s="1"/>
  <c r="Q57" i="49"/>
  <c r="Q58" i="49" s="1"/>
  <c r="Q60" i="49" s="1"/>
  <c r="Q62" i="49" s="1"/>
  <c r="Q63" i="49" s="1"/>
  <c r="P57" i="49"/>
  <c r="P58" i="49" s="1"/>
  <c r="P60" i="49" s="1"/>
  <c r="P62" i="49" s="1"/>
  <c r="P63" i="49" s="1"/>
  <c r="O57" i="49"/>
  <c r="N57" i="49"/>
  <c r="N58" i="49" s="1"/>
  <c r="N60" i="49" s="1"/>
  <c r="N62" i="49" s="1"/>
  <c r="N63" i="49" s="1"/>
  <c r="M57" i="49"/>
  <c r="M58" i="49" s="1"/>
  <c r="M60" i="49" s="1"/>
  <c r="M62" i="49" s="1"/>
  <c r="M63" i="49" s="1"/>
  <c r="L57" i="49"/>
  <c r="L58" i="49" s="1"/>
  <c r="L60" i="49" s="1"/>
  <c r="L62" i="49" s="1"/>
  <c r="L63" i="49" s="1"/>
  <c r="K57" i="49"/>
  <c r="J57" i="49"/>
  <c r="J58" i="49" s="1"/>
  <c r="J60" i="49" s="1"/>
  <c r="J62" i="49" s="1"/>
  <c r="J63" i="49" s="1"/>
  <c r="I57" i="49"/>
  <c r="I58" i="49" s="1"/>
  <c r="I60" i="49" s="1"/>
  <c r="I62" i="49" s="1"/>
  <c r="I63" i="49" s="1"/>
  <c r="H57" i="49"/>
  <c r="H58" i="49" s="1"/>
  <c r="H60" i="49" s="1"/>
  <c r="H62" i="49" s="1"/>
  <c r="H63" i="49" s="1"/>
  <c r="G57" i="49"/>
  <c r="F57" i="49"/>
  <c r="F58" i="49" s="1"/>
  <c r="F60" i="49" s="1"/>
  <c r="F62" i="49" s="1"/>
  <c r="F63" i="49" s="1"/>
  <c r="E57" i="49"/>
  <c r="E58" i="49" s="1"/>
  <c r="R56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AC56" i="49" s="1"/>
  <c r="AC55" i="49"/>
  <c r="AC54" i="49"/>
  <c r="AC53" i="49"/>
  <c r="AC52" i="49"/>
  <c r="AC51" i="49"/>
  <c r="AC50" i="49"/>
  <c r="AC49" i="49"/>
  <c r="AC48" i="49"/>
  <c r="AC47" i="49"/>
  <c r="AC46" i="49"/>
  <c r="AC45" i="49"/>
  <c r="AB32" i="49"/>
  <c r="AA32" i="49"/>
  <c r="Z32" i="49"/>
  <c r="Y32" i="49"/>
  <c r="X32" i="49"/>
  <c r="W32" i="49"/>
  <c r="V32" i="49"/>
  <c r="U32" i="49"/>
  <c r="T32" i="49"/>
  <c r="S32" i="49"/>
  <c r="R32" i="49"/>
  <c r="Q32" i="49"/>
  <c r="P32" i="49"/>
  <c r="O32" i="49"/>
  <c r="N32" i="49"/>
  <c r="M32" i="49"/>
  <c r="L32" i="49"/>
  <c r="K32" i="49"/>
  <c r="J32" i="49"/>
  <c r="I32" i="49"/>
  <c r="AC32" i="49" s="1"/>
  <c r="H32" i="49"/>
  <c r="G32" i="49"/>
  <c r="AB31" i="49"/>
  <c r="AA31" i="49"/>
  <c r="Z31" i="49"/>
  <c r="Y31" i="49"/>
  <c r="X31" i="49"/>
  <c r="W31" i="49"/>
  <c r="V31" i="49"/>
  <c r="U31" i="49"/>
  <c r="T31" i="49"/>
  <c r="S31" i="49"/>
  <c r="R31" i="49"/>
  <c r="Q31" i="49"/>
  <c r="P31" i="49"/>
  <c r="O31" i="49"/>
  <c r="N31" i="49"/>
  <c r="M31" i="49"/>
  <c r="L31" i="49"/>
  <c r="K31" i="49"/>
  <c r="J31" i="49"/>
  <c r="I31" i="49"/>
  <c r="H31" i="49"/>
  <c r="G31" i="49"/>
  <c r="AC31" i="49" s="1"/>
  <c r="AC26" i="49"/>
  <c r="AA25" i="49"/>
  <c r="AA27" i="49" s="1"/>
  <c r="AA29" i="49" s="1"/>
  <c r="AA30" i="49" s="1"/>
  <c r="W25" i="49"/>
  <c r="W27" i="49" s="1"/>
  <c r="W29" i="49" s="1"/>
  <c r="W30" i="49" s="1"/>
  <c r="S25" i="49"/>
  <c r="S27" i="49" s="1"/>
  <c r="S29" i="49" s="1"/>
  <c r="S30" i="49" s="1"/>
  <c r="O25" i="49"/>
  <c r="O27" i="49" s="1"/>
  <c r="O29" i="49" s="1"/>
  <c r="O30" i="49" s="1"/>
  <c r="K25" i="49"/>
  <c r="K27" i="49" s="1"/>
  <c r="K29" i="49" s="1"/>
  <c r="K30" i="49" s="1"/>
  <c r="G25" i="49"/>
  <c r="AB24" i="49"/>
  <c r="AB25" i="49" s="1"/>
  <c r="AB27" i="49" s="1"/>
  <c r="AB29" i="49" s="1"/>
  <c r="AB30" i="49" s="1"/>
  <c r="AA24" i="49"/>
  <c r="Z24" i="49"/>
  <c r="Z25" i="49" s="1"/>
  <c r="Z27" i="49" s="1"/>
  <c r="Z29" i="49" s="1"/>
  <c r="Z30" i="49" s="1"/>
  <c r="Y24" i="49"/>
  <c r="Y25" i="49" s="1"/>
  <c r="Y27" i="49" s="1"/>
  <c r="Y29" i="49" s="1"/>
  <c r="Y30" i="49" s="1"/>
  <c r="X24" i="49"/>
  <c r="X25" i="49" s="1"/>
  <c r="X27" i="49" s="1"/>
  <c r="X29" i="49" s="1"/>
  <c r="X30" i="49" s="1"/>
  <c r="W24" i="49"/>
  <c r="V24" i="49"/>
  <c r="V25" i="49" s="1"/>
  <c r="V27" i="49" s="1"/>
  <c r="V29" i="49" s="1"/>
  <c r="V30" i="49" s="1"/>
  <c r="U24" i="49"/>
  <c r="U25" i="49" s="1"/>
  <c r="U27" i="49" s="1"/>
  <c r="U29" i="49" s="1"/>
  <c r="U30" i="49" s="1"/>
  <c r="T24" i="49"/>
  <c r="T25" i="49" s="1"/>
  <c r="T27" i="49" s="1"/>
  <c r="T29" i="49" s="1"/>
  <c r="T30" i="49" s="1"/>
  <c r="S24" i="49"/>
  <c r="R24" i="49"/>
  <c r="R25" i="49" s="1"/>
  <c r="R27" i="49" s="1"/>
  <c r="R29" i="49" s="1"/>
  <c r="R30" i="49" s="1"/>
  <c r="Q24" i="49"/>
  <c r="Q25" i="49" s="1"/>
  <c r="Q27" i="49" s="1"/>
  <c r="Q29" i="49" s="1"/>
  <c r="Q30" i="49" s="1"/>
  <c r="P24" i="49"/>
  <c r="P25" i="49" s="1"/>
  <c r="P27" i="49" s="1"/>
  <c r="P29" i="49" s="1"/>
  <c r="P30" i="49" s="1"/>
  <c r="O24" i="49"/>
  <c r="N24" i="49"/>
  <c r="N25" i="49" s="1"/>
  <c r="N27" i="49" s="1"/>
  <c r="N29" i="49" s="1"/>
  <c r="N30" i="49" s="1"/>
  <c r="M24" i="49"/>
  <c r="M25" i="49" s="1"/>
  <c r="M27" i="49" s="1"/>
  <c r="M29" i="49" s="1"/>
  <c r="M30" i="49" s="1"/>
  <c r="L24" i="49"/>
  <c r="L25" i="49" s="1"/>
  <c r="L27" i="49" s="1"/>
  <c r="L29" i="49" s="1"/>
  <c r="L30" i="49" s="1"/>
  <c r="K24" i="49"/>
  <c r="J24" i="49"/>
  <c r="J25" i="49" s="1"/>
  <c r="J27" i="49" s="1"/>
  <c r="J29" i="49" s="1"/>
  <c r="J30" i="49" s="1"/>
  <c r="I24" i="49"/>
  <c r="I25" i="49" s="1"/>
  <c r="I27" i="49" s="1"/>
  <c r="I29" i="49" s="1"/>
  <c r="I30" i="49" s="1"/>
  <c r="H24" i="49"/>
  <c r="H25" i="49" s="1"/>
  <c r="H27" i="49" s="1"/>
  <c r="H29" i="49" s="1"/>
  <c r="H30" i="49" s="1"/>
  <c r="G24" i="49"/>
  <c r="AC24" i="49" s="1"/>
  <c r="AB23" i="49"/>
  <c r="AA23" i="49"/>
  <c r="Z23" i="49"/>
  <c r="Y23" i="49"/>
  <c r="X23" i="49"/>
  <c r="W23" i="49"/>
  <c r="V23" i="49"/>
  <c r="U23" i="49"/>
  <c r="T23" i="49"/>
  <c r="S23" i="49"/>
  <c r="R23" i="49"/>
  <c r="Q23" i="49"/>
  <c r="P23" i="49"/>
  <c r="O23" i="49"/>
  <c r="N23" i="49"/>
  <c r="M23" i="49"/>
  <c r="L23" i="49"/>
  <c r="K23" i="49"/>
  <c r="J23" i="49"/>
  <c r="I23" i="49"/>
  <c r="AC23" i="49" s="1"/>
  <c r="H23" i="49"/>
  <c r="G23" i="49"/>
  <c r="AC22" i="49"/>
  <c r="AC21" i="49"/>
  <c r="AC20" i="49"/>
  <c r="AC19" i="49"/>
  <c r="AC18" i="49"/>
  <c r="AC17" i="49"/>
  <c r="AC16" i="49"/>
  <c r="AC15" i="49"/>
  <c r="AC14" i="49"/>
  <c r="AC13" i="49"/>
  <c r="AC12" i="49"/>
  <c r="U67" i="48"/>
  <c r="T67" i="48"/>
  <c r="S67" i="48"/>
  <c r="R67" i="48"/>
  <c r="Q67" i="48"/>
  <c r="P67" i="48"/>
  <c r="O67" i="48"/>
  <c r="N67" i="48"/>
  <c r="M67" i="48"/>
  <c r="L67" i="48"/>
  <c r="K67" i="48"/>
  <c r="J67" i="48"/>
  <c r="I67" i="48"/>
  <c r="H67" i="48"/>
  <c r="G67" i="48"/>
  <c r="F67" i="48"/>
  <c r="E67" i="48"/>
  <c r="AC67" i="48" s="1"/>
  <c r="U66" i="48"/>
  <c r="T66" i="48"/>
  <c r="S66" i="48"/>
  <c r="R66" i="48"/>
  <c r="Q66" i="48"/>
  <c r="P66" i="48"/>
  <c r="O66" i="48"/>
  <c r="N66" i="48"/>
  <c r="M66" i="48"/>
  <c r="L66" i="48"/>
  <c r="K66" i="48"/>
  <c r="J66" i="48"/>
  <c r="I66" i="48"/>
  <c r="H66" i="48"/>
  <c r="G66" i="48"/>
  <c r="F66" i="48"/>
  <c r="AC66" i="48" s="1"/>
  <c r="E66" i="48"/>
  <c r="AC61" i="48"/>
  <c r="U60" i="48"/>
  <c r="U62" i="48" s="1"/>
  <c r="U64" i="48" s="1"/>
  <c r="U65" i="48" s="1"/>
  <c r="R59" i="48"/>
  <c r="R60" i="48" s="1"/>
  <c r="R62" i="48" s="1"/>
  <c r="R64" i="48" s="1"/>
  <c r="R65" i="48" s="1"/>
  <c r="N59" i="48"/>
  <c r="N60" i="48" s="1"/>
  <c r="N62" i="48" s="1"/>
  <c r="N64" i="48" s="1"/>
  <c r="N65" i="48" s="1"/>
  <c r="J59" i="48"/>
  <c r="J60" i="48" s="1"/>
  <c r="J62" i="48" s="1"/>
  <c r="J64" i="48" s="1"/>
  <c r="J65" i="48" s="1"/>
  <c r="F59" i="48"/>
  <c r="F60" i="48" s="1"/>
  <c r="F62" i="48" s="1"/>
  <c r="F64" i="48" s="1"/>
  <c r="F65" i="48" s="1"/>
  <c r="T58" i="48"/>
  <c r="S58" i="48"/>
  <c r="R58" i="48"/>
  <c r="Q58" i="48"/>
  <c r="P58" i="48"/>
  <c r="O58" i="48"/>
  <c r="N58" i="48"/>
  <c r="M58" i="48"/>
  <c r="L58" i="48"/>
  <c r="K58" i="48"/>
  <c r="J58" i="48"/>
  <c r="I58" i="48"/>
  <c r="H58" i="48"/>
  <c r="G58" i="48"/>
  <c r="F58" i="48"/>
  <c r="E58" i="48"/>
  <c r="AC58" i="48" s="1"/>
  <c r="T57" i="48"/>
  <c r="T59" i="48" s="1"/>
  <c r="T60" i="48" s="1"/>
  <c r="T62" i="48" s="1"/>
  <c r="T64" i="48" s="1"/>
  <c r="T65" i="48" s="1"/>
  <c r="S57" i="48"/>
  <c r="S59" i="48" s="1"/>
  <c r="S60" i="48" s="1"/>
  <c r="S62" i="48" s="1"/>
  <c r="S64" i="48" s="1"/>
  <c r="S65" i="48" s="1"/>
  <c r="R57" i="48"/>
  <c r="Q57" i="48"/>
  <c r="Q59" i="48" s="1"/>
  <c r="Q60" i="48" s="1"/>
  <c r="Q62" i="48" s="1"/>
  <c r="Q64" i="48" s="1"/>
  <c r="Q65" i="48" s="1"/>
  <c r="P57" i="48"/>
  <c r="P59" i="48" s="1"/>
  <c r="P60" i="48" s="1"/>
  <c r="P62" i="48" s="1"/>
  <c r="P64" i="48" s="1"/>
  <c r="P65" i="48" s="1"/>
  <c r="O57" i="48"/>
  <c r="O59" i="48" s="1"/>
  <c r="O60" i="48" s="1"/>
  <c r="O62" i="48" s="1"/>
  <c r="O64" i="48" s="1"/>
  <c r="O65" i="48" s="1"/>
  <c r="N57" i="48"/>
  <c r="M57" i="48"/>
  <c r="M59" i="48" s="1"/>
  <c r="M60" i="48" s="1"/>
  <c r="M62" i="48" s="1"/>
  <c r="M64" i="48" s="1"/>
  <c r="M65" i="48" s="1"/>
  <c r="L57" i="48"/>
  <c r="L59" i="48" s="1"/>
  <c r="L60" i="48" s="1"/>
  <c r="L62" i="48" s="1"/>
  <c r="L64" i="48" s="1"/>
  <c r="L65" i="48" s="1"/>
  <c r="K57" i="48"/>
  <c r="K59" i="48" s="1"/>
  <c r="K60" i="48" s="1"/>
  <c r="K62" i="48" s="1"/>
  <c r="K64" i="48" s="1"/>
  <c r="K65" i="48" s="1"/>
  <c r="J57" i="48"/>
  <c r="I57" i="48"/>
  <c r="I59" i="48" s="1"/>
  <c r="I60" i="48" s="1"/>
  <c r="I62" i="48" s="1"/>
  <c r="I64" i="48" s="1"/>
  <c r="I65" i="48" s="1"/>
  <c r="H57" i="48"/>
  <c r="H59" i="48" s="1"/>
  <c r="H60" i="48" s="1"/>
  <c r="H62" i="48" s="1"/>
  <c r="H64" i="48" s="1"/>
  <c r="H65" i="48" s="1"/>
  <c r="G57" i="48"/>
  <c r="G59" i="48" s="1"/>
  <c r="G60" i="48" s="1"/>
  <c r="G62" i="48" s="1"/>
  <c r="G64" i="48" s="1"/>
  <c r="G65" i="48" s="1"/>
  <c r="F57" i="48"/>
  <c r="E57" i="48"/>
  <c r="E59" i="48" s="1"/>
  <c r="AC56" i="48"/>
  <c r="AC55" i="48"/>
  <c r="AC54" i="48"/>
  <c r="AC53" i="48"/>
  <c r="AC52" i="48"/>
  <c r="AC51" i="48"/>
  <c r="AC50" i="48"/>
  <c r="AC49" i="48"/>
  <c r="AC48" i="48"/>
  <c r="AC47" i="48"/>
  <c r="AB33" i="48"/>
  <c r="AA33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C33" i="48" s="1"/>
  <c r="AB32" i="48"/>
  <c r="AA32" i="48"/>
  <c r="Z32" i="48"/>
  <c r="Y32" i="48"/>
  <c r="X32" i="48"/>
  <c r="W32" i="48"/>
  <c r="V32" i="48"/>
  <c r="U32" i="48"/>
  <c r="T32" i="48"/>
  <c r="S32" i="48"/>
  <c r="R32" i="48"/>
  <c r="Q32" i="48"/>
  <c r="P32" i="48"/>
  <c r="O32" i="48"/>
  <c r="AC32" i="48" s="1"/>
  <c r="AC27" i="48"/>
  <c r="AB25" i="48"/>
  <c r="AB26" i="48" s="1"/>
  <c r="AB28" i="48" s="1"/>
  <c r="AB30" i="48" s="1"/>
  <c r="AB31" i="48" s="1"/>
  <c r="X25" i="48"/>
  <c r="X26" i="48" s="1"/>
  <c r="X28" i="48" s="1"/>
  <c r="X30" i="48" s="1"/>
  <c r="X31" i="48" s="1"/>
  <c r="T25" i="48"/>
  <c r="T26" i="48" s="1"/>
  <c r="T28" i="48" s="1"/>
  <c r="T30" i="48" s="1"/>
  <c r="T31" i="48" s="1"/>
  <c r="P25" i="48"/>
  <c r="P26" i="48" s="1"/>
  <c r="P28" i="48" s="1"/>
  <c r="P30" i="48" s="1"/>
  <c r="P31" i="48" s="1"/>
  <c r="AB24" i="48"/>
  <c r="AA24" i="48"/>
  <c r="Z24" i="48"/>
  <c r="Y24" i="48"/>
  <c r="X24" i="48"/>
  <c r="W24" i="48"/>
  <c r="V24" i="48"/>
  <c r="U24" i="48"/>
  <c r="T24" i="48"/>
  <c r="S24" i="48"/>
  <c r="R24" i="48"/>
  <c r="Q24" i="48"/>
  <c r="P24" i="48"/>
  <c r="O24" i="48"/>
  <c r="AC24" i="48" s="1"/>
  <c r="AB23" i="48"/>
  <c r="AA23" i="48"/>
  <c r="AA25" i="48" s="1"/>
  <c r="AA26" i="48" s="1"/>
  <c r="AA28" i="48" s="1"/>
  <c r="AA30" i="48" s="1"/>
  <c r="AA31" i="48" s="1"/>
  <c r="Z23" i="48"/>
  <c r="Z25" i="48" s="1"/>
  <c r="Z26" i="48" s="1"/>
  <c r="Z28" i="48" s="1"/>
  <c r="Z30" i="48" s="1"/>
  <c r="Z31" i="48" s="1"/>
  <c r="Y23" i="48"/>
  <c r="Y25" i="48" s="1"/>
  <c r="Y26" i="48" s="1"/>
  <c r="Y28" i="48" s="1"/>
  <c r="Y30" i="48" s="1"/>
  <c r="Y31" i="48" s="1"/>
  <c r="X23" i="48"/>
  <c r="W23" i="48"/>
  <c r="W25" i="48" s="1"/>
  <c r="W26" i="48" s="1"/>
  <c r="W28" i="48" s="1"/>
  <c r="W30" i="48" s="1"/>
  <c r="W31" i="48" s="1"/>
  <c r="V23" i="48"/>
  <c r="V25" i="48" s="1"/>
  <c r="V26" i="48" s="1"/>
  <c r="V28" i="48" s="1"/>
  <c r="V30" i="48" s="1"/>
  <c r="V31" i="48" s="1"/>
  <c r="U23" i="48"/>
  <c r="U25" i="48" s="1"/>
  <c r="U26" i="48" s="1"/>
  <c r="U28" i="48" s="1"/>
  <c r="U30" i="48" s="1"/>
  <c r="U31" i="48" s="1"/>
  <c r="T23" i="48"/>
  <c r="S23" i="48"/>
  <c r="S25" i="48" s="1"/>
  <c r="S26" i="48" s="1"/>
  <c r="S28" i="48" s="1"/>
  <c r="S30" i="48" s="1"/>
  <c r="S31" i="48" s="1"/>
  <c r="R23" i="48"/>
  <c r="R25" i="48" s="1"/>
  <c r="R26" i="48" s="1"/>
  <c r="R28" i="48" s="1"/>
  <c r="R30" i="48" s="1"/>
  <c r="R31" i="48" s="1"/>
  <c r="Q23" i="48"/>
  <c r="Q25" i="48" s="1"/>
  <c r="Q26" i="48" s="1"/>
  <c r="Q28" i="48" s="1"/>
  <c r="Q30" i="48" s="1"/>
  <c r="Q31" i="48" s="1"/>
  <c r="P23" i="48"/>
  <c r="O23" i="48"/>
  <c r="O25" i="48" s="1"/>
  <c r="AC22" i="48"/>
  <c r="AC21" i="48"/>
  <c r="AC20" i="48"/>
  <c r="AC19" i="48"/>
  <c r="AC18" i="48"/>
  <c r="AC17" i="48"/>
  <c r="AC16" i="48"/>
  <c r="AC15" i="48"/>
  <c r="AC14" i="48"/>
  <c r="AC13" i="48"/>
  <c r="AB67" i="101"/>
  <c r="AA67" i="101"/>
  <c r="Z67" i="101"/>
  <c r="Y67" i="101"/>
  <c r="X67" i="101"/>
  <c r="W67" i="101"/>
  <c r="V67" i="101"/>
  <c r="U67" i="101"/>
  <c r="T67" i="101"/>
  <c r="S67" i="101"/>
  <c r="R67" i="101"/>
  <c r="Q67" i="101"/>
  <c r="P67" i="101"/>
  <c r="O67" i="101"/>
  <c r="N67" i="101"/>
  <c r="M67" i="101"/>
  <c r="L67" i="101"/>
  <c r="K67" i="101"/>
  <c r="J67" i="101"/>
  <c r="AC67" i="101" s="1"/>
  <c r="AB66" i="101"/>
  <c r="AA66" i="101"/>
  <c r="Z66" i="101"/>
  <c r="Y66" i="101"/>
  <c r="X66" i="101"/>
  <c r="W66" i="101"/>
  <c r="V66" i="101"/>
  <c r="U66" i="101"/>
  <c r="T66" i="101"/>
  <c r="S66" i="101"/>
  <c r="R66" i="101"/>
  <c r="Q66" i="101"/>
  <c r="P66" i="101"/>
  <c r="O66" i="101"/>
  <c r="N66" i="101"/>
  <c r="M66" i="101"/>
  <c r="L66" i="101"/>
  <c r="K66" i="101"/>
  <c r="J66" i="101"/>
  <c r="AC66" i="101" s="1"/>
  <c r="AC61" i="101"/>
  <c r="AB58" i="101"/>
  <c r="AA58" i="101"/>
  <c r="Z58" i="101"/>
  <c r="Y58" i="101"/>
  <c r="X58" i="101"/>
  <c r="W58" i="101"/>
  <c r="V58" i="101"/>
  <c r="U58" i="101"/>
  <c r="T58" i="101"/>
  <c r="S58" i="101"/>
  <c r="R58" i="101"/>
  <c r="Q58" i="101"/>
  <c r="P58" i="101"/>
  <c r="O58" i="101"/>
  <c r="N58" i="101"/>
  <c r="M58" i="101"/>
  <c r="L58" i="101"/>
  <c r="K58" i="101"/>
  <c r="J58" i="101"/>
  <c r="AC58" i="101" s="1"/>
  <c r="AB57" i="101"/>
  <c r="AB59" i="101" s="1"/>
  <c r="AB60" i="101" s="1"/>
  <c r="AB62" i="101" s="1"/>
  <c r="AB64" i="101" s="1"/>
  <c r="AB65" i="101" s="1"/>
  <c r="AA57" i="101"/>
  <c r="AA59" i="101" s="1"/>
  <c r="AA60" i="101" s="1"/>
  <c r="AA62" i="101" s="1"/>
  <c r="AA64" i="101" s="1"/>
  <c r="AA65" i="101" s="1"/>
  <c r="Z57" i="101"/>
  <c r="Z59" i="101" s="1"/>
  <c r="Z60" i="101" s="1"/>
  <c r="Z62" i="101" s="1"/>
  <c r="Z64" i="101" s="1"/>
  <c r="Z65" i="101" s="1"/>
  <c r="Y57" i="101"/>
  <c r="Y59" i="101" s="1"/>
  <c r="Y60" i="101" s="1"/>
  <c r="Y62" i="101" s="1"/>
  <c r="Y64" i="101" s="1"/>
  <c r="Y65" i="101" s="1"/>
  <c r="X57" i="101"/>
  <c r="X59" i="101" s="1"/>
  <c r="X60" i="101" s="1"/>
  <c r="X62" i="101" s="1"/>
  <c r="X64" i="101" s="1"/>
  <c r="X65" i="101" s="1"/>
  <c r="W57" i="101"/>
  <c r="W59" i="101" s="1"/>
  <c r="W60" i="101" s="1"/>
  <c r="W62" i="101" s="1"/>
  <c r="W64" i="101" s="1"/>
  <c r="W65" i="101" s="1"/>
  <c r="V57" i="101"/>
  <c r="V59" i="101" s="1"/>
  <c r="V60" i="101" s="1"/>
  <c r="V62" i="101" s="1"/>
  <c r="V64" i="101" s="1"/>
  <c r="V65" i="101" s="1"/>
  <c r="U57" i="101"/>
  <c r="U59" i="101" s="1"/>
  <c r="U60" i="101" s="1"/>
  <c r="U62" i="101" s="1"/>
  <c r="U64" i="101" s="1"/>
  <c r="U65" i="101" s="1"/>
  <c r="T57" i="101"/>
  <c r="T59" i="101" s="1"/>
  <c r="T60" i="101" s="1"/>
  <c r="T62" i="101" s="1"/>
  <c r="T64" i="101" s="1"/>
  <c r="T65" i="101" s="1"/>
  <c r="S57" i="101"/>
  <c r="S59" i="101" s="1"/>
  <c r="S60" i="101" s="1"/>
  <c r="S62" i="101" s="1"/>
  <c r="S64" i="101" s="1"/>
  <c r="S65" i="101" s="1"/>
  <c r="R57" i="101"/>
  <c r="R59" i="101" s="1"/>
  <c r="R60" i="101" s="1"/>
  <c r="R62" i="101" s="1"/>
  <c r="R64" i="101" s="1"/>
  <c r="R65" i="101" s="1"/>
  <c r="Q57" i="101"/>
  <c r="Q59" i="101" s="1"/>
  <c r="Q60" i="101" s="1"/>
  <c r="Q62" i="101" s="1"/>
  <c r="Q64" i="101" s="1"/>
  <c r="Q65" i="101" s="1"/>
  <c r="P57" i="101"/>
  <c r="P59" i="101" s="1"/>
  <c r="P60" i="101" s="1"/>
  <c r="P62" i="101" s="1"/>
  <c r="P64" i="101" s="1"/>
  <c r="P65" i="101" s="1"/>
  <c r="O57" i="101"/>
  <c r="O59" i="101" s="1"/>
  <c r="O60" i="101" s="1"/>
  <c r="O62" i="101" s="1"/>
  <c r="O64" i="101" s="1"/>
  <c r="O65" i="101" s="1"/>
  <c r="N57" i="101"/>
  <c r="N59" i="101" s="1"/>
  <c r="N60" i="101" s="1"/>
  <c r="N62" i="101" s="1"/>
  <c r="N64" i="101" s="1"/>
  <c r="N65" i="101" s="1"/>
  <c r="M57" i="101"/>
  <c r="M59" i="101" s="1"/>
  <c r="M60" i="101" s="1"/>
  <c r="M62" i="101" s="1"/>
  <c r="M64" i="101" s="1"/>
  <c r="M65" i="101" s="1"/>
  <c r="L57" i="101"/>
  <c r="L59" i="101" s="1"/>
  <c r="L60" i="101" s="1"/>
  <c r="L62" i="101" s="1"/>
  <c r="L64" i="101" s="1"/>
  <c r="L65" i="101" s="1"/>
  <c r="K57" i="101"/>
  <c r="K59" i="101" s="1"/>
  <c r="K60" i="101" s="1"/>
  <c r="K62" i="101" s="1"/>
  <c r="K64" i="101" s="1"/>
  <c r="K65" i="101" s="1"/>
  <c r="J57" i="101"/>
  <c r="AC57" i="101" s="1"/>
  <c r="AC56" i="101"/>
  <c r="AC55" i="101"/>
  <c r="AC54" i="101"/>
  <c r="AC53" i="101"/>
  <c r="AC52" i="101"/>
  <c r="AC51" i="101"/>
  <c r="AC50" i="101"/>
  <c r="AC49" i="101"/>
  <c r="AC48" i="101"/>
  <c r="AC47" i="101"/>
  <c r="S33" i="101"/>
  <c r="R33" i="101"/>
  <c r="Q33" i="101"/>
  <c r="P33" i="101"/>
  <c r="O33" i="101"/>
  <c r="N33" i="101"/>
  <c r="M33" i="101"/>
  <c r="L33" i="101"/>
  <c r="K33" i="101"/>
  <c r="J33" i="101"/>
  <c r="I33" i="101"/>
  <c r="H33" i="101"/>
  <c r="G33" i="101"/>
  <c r="F33" i="101"/>
  <c r="E33" i="101"/>
  <c r="AC33" i="101" s="1"/>
  <c r="S32" i="101"/>
  <c r="R32" i="101"/>
  <c r="Q32" i="101"/>
  <c r="P32" i="101"/>
  <c r="O32" i="101"/>
  <c r="N32" i="101"/>
  <c r="M32" i="101"/>
  <c r="L32" i="101"/>
  <c r="K32" i="101"/>
  <c r="J32" i="101"/>
  <c r="I32" i="101"/>
  <c r="H32" i="101"/>
  <c r="G32" i="101"/>
  <c r="F32" i="101"/>
  <c r="E32" i="101"/>
  <c r="AC32" i="101" s="1"/>
  <c r="AC27" i="101"/>
  <c r="S24" i="101"/>
  <c r="R24" i="101"/>
  <c r="Q24" i="101"/>
  <c r="P24" i="101"/>
  <c r="O24" i="101"/>
  <c r="N24" i="101"/>
  <c r="M24" i="101"/>
  <c r="L24" i="101"/>
  <c r="K24" i="101"/>
  <c r="J24" i="101"/>
  <c r="I24" i="101"/>
  <c r="H24" i="101"/>
  <c r="G24" i="101"/>
  <c r="F24" i="101"/>
  <c r="E24" i="101"/>
  <c r="AC24" i="101" s="1"/>
  <c r="S23" i="101"/>
  <c r="S25" i="101" s="1"/>
  <c r="S26" i="101" s="1"/>
  <c r="S28" i="101" s="1"/>
  <c r="S30" i="101" s="1"/>
  <c r="S31" i="101" s="1"/>
  <c r="R23" i="101"/>
  <c r="R25" i="101" s="1"/>
  <c r="R26" i="101" s="1"/>
  <c r="R28" i="101" s="1"/>
  <c r="R30" i="101" s="1"/>
  <c r="R31" i="101" s="1"/>
  <c r="Q23" i="101"/>
  <c r="Q25" i="101" s="1"/>
  <c r="Q26" i="101" s="1"/>
  <c r="Q28" i="101" s="1"/>
  <c r="Q30" i="101" s="1"/>
  <c r="Q31" i="101" s="1"/>
  <c r="P23" i="101"/>
  <c r="P25" i="101" s="1"/>
  <c r="P26" i="101" s="1"/>
  <c r="P28" i="101" s="1"/>
  <c r="P30" i="101" s="1"/>
  <c r="P31" i="101" s="1"/>
  <c r="O23" i="101"/>
  <c r="O25" i="101" s="1"/>
  <c r="O26" i="101" s="1"/>
  <c r="O28" i="101" s="1"/>
  <c r="O30" i="101" s="1"/>
  <c r="O31" i="101" s="1"/>
  <c r="N23" i="101"/>
  <c r="N25" i="101" s="1"/>
  <c r="N26" i="101" s="1"/>
  <c r="N28" i="101" s="1"/>
  <c r="N30" i="101" s="1"/>
  <c r="N31" i="101" s="1"/>
  <c r="M23" i="101"/>
  <c r="M25" i="101" s="1"/>
  <c r="M26" i="101" s="1"/>
  <c r="M28" i="101" s="1"/>
  <c r="M30" i="101" s="1"/>
  <c r="M31" i="101" s="1"/>
  <c r="L23" i="101"/>
  <c r="L25" i="101" s="1"/>
  <c r="L26" i="101" s="1"/>
  <c r="L28" i="101" s="1"/>
  <c r="L30" i="101" s="1"/>
  <c r="L31" i="101" s="1"/>
  <c r="K23" i="101"/>
  <c r="K25" i="101" s="1"/>
  <c r="K26" i="101" s="1"/>
  <c r="K28" i="101" s="1"/>
  <c r="K30" i="101" s="1"/>
  <c r="K31" i="101" s="1"/>
  <c r="J23" i="101"/>
  <c r="J25" i="101" s="1"/>
  <c r="J26" i="101" s="1"/>
  <c r="J28" i="101" s="1"/>
  <c r="J30" i="101" s="1"/>
  <c r="J31" i="101" s="1"/>
  <c r="I23" i="101"/>
  <c r="I25" i="101" s="1"/>
  <c r="I26" i="101" s="1"/>
  <c r="I28" i="101" s="1"/>
  <c r="I30" i="101" s="1"/>
  <c r="I31" i="101" s="1"/>
  <c r="H23" i="101"/>
  <c r="H25" i="101" s="1"/>
  <c r="H26" i="101" s="1"/>
  <c r="H28" i="101" s="1"/>
  <c r="H30" i="101" s="1"/>
  <c r="H31" i="101" s="1"/>
  <c r="G23" i="101"/>
  <c r="G25" i="101" s="1"/>
  <c r="G26" i="101" s="1"/>
  <c r="G28" i="101" s="1"/>
  <c r="G30" i="101" s="1"/>
  <c r="G31" i="101" s="1"/>
  <c r="F23" i="101"/>
  <c r="F25" i="101" s="1"/>
  <c r="F26" i="101" s="1"/>
  <c r="F28" i="101" s="1"/>
  <c r="F30" i="101" s="1"/>
  <c r="F31" i="101" s="1"/>
  <c r="E23" i="101"/>
  <c r="E25" i="101" s="1"/>
  <c r="AC22" i="101"/>
  <c r="AC21" i="101"/>
  <c r="AC20" i="101"/>
  <c r="AC19" i="101"/>
  <c r="AC18" i="101"/>
  <c r="AC17" i="101"/>
  <c r="AC16" i="101"/>
  <c r="AC15" i="101"/>
  <c r="AC14" i="101"/>
  <c r="AC13" i="101"/>
  <c r="O102" i="100"/>
  <c r="N102" i="100"/>
  <c r="M102" i="100"/>
  <c r="L102" i="100"/>
  <c r="AC102" i="100" s="1"/>
  <c r="K102" i="100"/>
  <c r="O101" i="100"/>
  <c r="N101" i="100"/>
  <c r="M101" i="100"/>
  <c r="L101" i="100"/>
  <c r="K101" i="100"/>
  <c r="AC101" i="100" s="1"/>
  <c r="AC96" i="100"/>
  <c r="O93" i="100"/>
  <c r="N93" i="100"/>
  <c r="M93" i="100"/>
  <c r="L93" i="100"/>
  <c r="K93" i="100"/>
  <c r="AC93" i="100" s="1"/>
  <c r="O92" i="100"/>
  <c r="O94" i="100" s="1"/>
  <c r="O95" i="100" s="1"/>
  <c r="O97" i="100" s="1"/>
  <c r="O99" i="100" s="1"/>
  <c r="O100" i="100" s="1"/>
  <c r="N92" i="100"/>
  <c r="N94" i="100" s="1"/>
  <c r="N95" i="100" s="1"/>
  <c r="N97" i="100" s="1"/>
  <c r="N99" i="100" s="1"/>
  <c r="N100" i="100" s="1"/>
  <c r="M92" i="100"/>
  <c r="M94" i="100" s="1"/>
  <c r="M95" i="100" s="1"/>
  <c r="M97" i="100" s="1"/>
  <c r="M99" i="100" s="1"/>
  <c r="M100" i="100" s="1"/>
  <c r="L92" i="100"/>
  <c r="L94" i="100" s="1"/>
  <c r="L95" i="100" s="1"/>
  <c r="L97" i="100" s="1"/>
  <c r="L99" i="100" s="1"/>
  <c r="L100" i="100" s="1"/>
  <c r="K92" i="100"/>
  <c r="AC92" i="100" s="1"/>
  <c r="AC91" i="100"/>
  <c r="AC90" i="100"/>
  <c r="AC89" i="100"/>
  <c r="AC88" i="100"/>
  <c r="AC87" i="100"/>
  <c r="AC86" i="100"/>
  <c r="AC85" i="100"/>
  <c r="AC84" i="100"/>
  <c r="AC83" i="100"/>
  <c r="AC82" i="100"/>
  <c r="U65" i="100"/>
  <c r="T65" i="100"/>
  <c r="S65" i="100"/>
  <c r="R65" i="100"/>
  <c r="Q65" i="100"/>
  <c r="L65" i="100"/>
  <c r="K65" i="100"/>
  <c r="J65" i="100"/>
  <c r="I65" i="100"/>
  <c r="H65" i="100"/>
  <c r="G65" i="100"/>
  <c r="F65" i="100"/>
  <c r="E65" i="100"/>
  <c r="AC65" i="100" s="1"/>
  <c r="U64" i="100"/>
  <c r="T64" i="100"/>
  <c r="S64" i="100"/>
  <c r="R64" i="100"/>
  <c r="Q64" i="100"/>
  <c r="L64" i="100"/>
  <c r="K64" i="100"/>
  <c r="J64" i="100"/>
  <c r="I64" i="100"/>
  <c r="H64" i="100"/>
  <c r="G64" i="100"/>
  <c r="F64" i="100"/>
  <c r="E64" i="100"/>
  <c r="AC64" i="100" s="1"/>
  <c r="AC59" i="100"/>
  <c r="U56" i="100"/>
  <c r="T56" i="100"/>
  <c r="S56" i="100"/>
  <c r="R56" i="100"/>
  <c r="Q56" i="100"/>
  <c r="L56" i="100"/>
  <c r="K56" i="100"/>
  <c r="J56" i="100"/>
  <c r="I56" i="100"/>
  <c r="H56" i="100"/>
  <c r="G56" i="100"/>
  <c r="F56" i="100"/>
  <c r="AC56" i="100" s="1"/>
  <c r="E56" i="100"/>
  <c r="U55" i="100"/>
  <c r="U57" i="100" s="1"/>
  <c r="U58" i="100" s="1"/>
  <c r="U60" i="100" s="1"/>
  <c r="U62" i="100" s="1"/>
  <c r="U63" i="100" s="1"/>
  <c r="T55" i="100"/>
  <c r="T57" i="100" s="1"/>
  <c r="T58" i="100" s="1"/>
  <c r="T60" i="100" s="1"/>
  <c r="T62" i="100" s="1"/>
  <c r="T63" i="100" s="1"/>
  <c r="S55" i="100"/>
  <c r="S57" i="100" s="1"/>
  <c r="S58" i="100" s="1"/>
  <c r="S60" i="100" s="1"/>
  <c r="S62" i="100" s="1"/>
  <c r="S63" i="100" s="1"/>
  <c r="R55" i="100"/>
  <c r="R57" i="100" s="1"/>
  <c r="R58" i="100" s="1"/>
  <c r="R60" i="100" s="1"/>
  <c r="R62" i="100" s="1"/>
  <c r="R63" i="100" s="1"/>
  <c r="Q55" i="100"/>
  <c r="Q57" i="100" s="1"/>
  <c r="Q58" i="100" s="1"/>
  <c r="Q60" i="100" s="1"/>
  <c r="Q62" i="100" s="1"/>
  <c r="Q63" i="100" s="1"/>
  <c r="L55" i="100"/>
  <c r="L57" i="100" s="1"/>
  <c r="L58" i="100" s="1"/>
  <c r="L60" i="100" s="1"/>
  <c r="L62" i="100" s="1"/>
  <c r="L63" i="100" s="1"/>
  <c r="K55" i="100"/>
  <c r="K57" i="100" s="1"/>
  <c r="K58" i="100" s="1"/>
  <c r="K60" i="100" s="1"/>
  <c r="K62" i="100" s="1"/>
  <c r="K63" i="100" s="1"/>
  <c r="J55" i="100"/>
  <c r="J57" i="100" s="1"/>
  <c r="J58" i="100" s="1"/>
  <c r="J60" i="100" s="1"/>
  <c r="J62" i="100" s="1"/>
  <c r="J63" i="100" s="1"/>
  <c r="I55" i="100"/>
  <c r="I57" i="100" s="1"/>
  <c r="I58" i="100" s="1"/>
  <c r="I60" i="100" s="1"/>
  <c r="I62" i="100" s="1"/>
  <c r="I63" i="100" s="1"/>
  <c r="H55" i="100"/>
  <c r="H57" i="100" s="1"/>
  <c r="H58" i="100" s="1"/>
  <c r="H60" i="100" s="1"/>
  <c r="H62" i="100" s="1"/>
  <c r="H63" i="100" s="1"/>
  <c r="G55" i="100"/>
  <c r="G57" i="100" s="1"/>
  <c r="G58" i="100" s="1"/>
  <c r="G60" i="100" s="1"/>
  <c r="G62" i="100" s="1"/>
  <c r="G63" i="100" s="1"/>
  <c r="F55" i="100"/>
  <c r="F57" i="100" s="1"/>
  <c r="F58" i="100" s="1"/>
  <c r="F60" i="100" s="1"/>
  <c r="F62" i="100" s="1"/>
  <c r="F63" i="100" s="1"/>
  <c r="E55" i="100"/>
  <c r="AC55" i="100" s="1"/>
  <c r="AC54" i="100"/>
  <c r="AC53" i="100"/>
  <c r="AC52" i="100"/>
  <c r="AC51" i="100"/>
  <c r="AC50" i="100"/>
  <c r="AC49" i="100"/>
  <c r="AC48" i="100"/>
  <c r="AC47" i="100"/>
  <c r="AC46" i="100"/>
  <c r="AC45" i="100"/>
  <c r="AB32" i="100"/>
  <c r="AA32" i="100"/>
  <c r="Z32" i="100"/>
  <c r="Y32" i="100"/>
  <c r="X32" i="100"/>
  <c r="W32" i="100"/>
  <c r="V32" i="100"/>
  <c r="U32" i="100"/>
  <c r="T32" i="100"/>
  <c r="S32" i="100"/>
  <c r="R32" i="100"/>
  <c r="AC32" i="100" s="1"/>
  <c r="AB31" i="100"/>
  <c r="AA31" i="100"/>
  <c r="Z31" i="100"/>
  <c r="Y31" i="100"/>
  <c r="X31" i="100"/>
  <c r="W31" i="100"/>
  <c r="V31" i="100"/>
  <c r="U31" i="100"/>
  <c r="T31" i="100"/>
  <c r="S31" i="100"/>
  <c r="R31" i="100"/>
  <c r="AC31" i="100" s="1"/>
  <c r="AC26" i="100"/>
  <c r="AB23" i="100"/>
  <c r="AA23" i="100"/>
  <c r="Z23" i="100"/>
  <c r="Y23" i="100"/>
  <c r="X23" i="100"/>
  <c r="W23" i="100"/>
  <c r="V23" i="100"/>
  <c r="U23" i="100"/>
  <c r="T23" i="100"/>
  <c r="S23" i="100"/>
  <c r="R23" i="100"/>
  <c r="AC23" i="100" s="1"/>
  <c r="AB22" i="100"/>
  <c r="AB24" i="100" s="1"/>
  <c r="AB25" i="100" s="1"/>
  <c r="AB27" i="100" s="1"/>
  <c r="AB29" i="100" s="1"/>
  <c r="AB30" i="100" s="1"/>
  <c r="AA22" i="100"/>
  <c r="AA24" i="100" s="1"/>
  <c r="AA25" i="100" s="1"/>
  <c r="AA27" i="100" s="1"/>
  <c r="AA29" i="100" s="1"/>
  <c r="AA30" i="100" s="1"/>
  <c r="Z22" i="100"/>
  <c r="Z24" i="100" s="1"/>
  <c r="Z25" i="100" s="1"/>
  <c r="Z27" i="100" s="1"/>
  <c r="Z29" i="100" s="1"/>
  <c r="Z30" i="100" s="1"/>
  <c r="Y22" i="100"/>
  <c r="Y24" i="100" s="1"/>
  <c r="Y25" i="100" s="1"/>
  <c r="Y27" i="100" s="1"/>
  <c r="Y29" i="100" s="1"/>
  <c r="Y30" i="100" s="1"/>
  <c r="X22" i="100"/>
  <c r="X24" i="100" s="1"/>
  <c r="X25" i="100" s="1"/>
  <c r="X27" i="100" s="1"/>
  <c r="X29" i="100" s="1"/>
  <c r="X30" i="100" s="1"/>
  <c r="W22" i="100"/>
  <c r="W24" i="100" s="1"/>
  <c r="W25" i="100" s="1"/>
  <c r="W27" i="100" s="1"/>
  <c r="W29" i="100" s="1"/>
  <c r="W30" i="100" s="1"/>
  <c r="V22" i="100"/>
  <c r="V24" i="100" s="1"/>
  <c r="V25" i="100" s="1"/>
  <c r="V27" i="100" s="1"/>
  <c r="V29" i="100" s="1"/>
  <c r="V30" i="100" s="1"/>
  <c r="U22" i="100"/>
  <c r="U24" i="100" s="1"/>
  <c r="U25" i="100" s="1"/>
  <c r="U27" i="100" s="1"/>
  <c r="U29" i="100" s="1"/>
  <c r="U30" i="100" s="1"/>
  <c r="T22" i="100"/>
  <c r="T24" i="100" s="1"/>
  <c r="T25" i="100" s="1"/>
  <c r="T27" i="100" s="1"/>
  <c r="T29" i="100" s="1"/>
  <c r="T30" i="100" s="1"/>
  <c r="S22" i="100"/>
  <c r="S24" i="100" s="1"/>
  <c r="S25" i="100" s="1"/>
  <c r="S27" i="100" s="1"/>
  <c r="S29" i="100" s="1"/>
  <c r="S30" i="100" s="1"/>
  <c r="R22" i="100"/>
  <c r="AC22" i="100" s="1"/>
  <c r="AC21" i="100"/>
  <c r="AC20" i="100"/>
  <c r="AC19" i="100"/>
  <c r="AC18" i="100"/>
  <c r="AC17" i="100"/>
  <c r="AC16" i="100"/>
  <c r="AC15" i="100"/>
  <c r="AC14" i="100"/>
  <c r="AC13" i="100"/>
  <c r="AC12" i="100"/>
  <c r="F102" i="99"/>
  <c r="E102" i="99"/>
  <c r="AC102" i="99" s="1"/>
  <c r="F101" i="99"/>
  <c r="E101" i="99"/>
  <c r="AC101" i="99" s="1"/>
  <c r="AC96" i="99"/>
  <c r="F93" i="99"/>
  <c r="E93" i="99"/>
  <c r="AC93" i="99" s="1"/>
  <c r="F92" i="99"/>
  <c r="F94" i="99" s="1"/>
  <c r="F95" i="99" s="1"/>
  <c r="F97" i="99" s="1"/>
  <c r="F99" i="99" s="1"/>
  <c r="F100" i="99" s="1"/>
  <c r="E92" i="99"/>
  <c r="E94" i="99" s="1"/>
  <c r="AC91" i="99"/>
  <c r="AC90" i="99"/>
  <c r="AC89" i="99"/>
  <c r="AC88" i="99"/>
  <c r="AC87" i="99"/>
  <c r="AC86" i="99"/>
  <c r="AC85" i="99"/>
  <c r="AC84" i="99"/>
  <c r="AC83" i="99"/>
  <c r="AC82" i="99"/>
  <c r="AB65" i="99"/>
  <c r="AA65" i="99"/>
  <c r="Z65" i="99"/>
  <c r="Y65" i="99"/>
  <c r="X65" i="99"/>
  <c r="W65" i="99"/>
  <c r="V65" i="99"/>
  <c r="U65" i="99"/>
  <c r="T65" i="99"/>
  <c r="S65" i="99"/>
  <c r="R65" i="99"/>
  <c r="Q65" i="99"/>
  <c r="P65" i="99"/>
  <c r="O65" i="99"/>
  <c r="N65" i="99"/>
  <c r="M65" i="99"/>
  <c r="L65" i="99"/>
  <c r="K65" i="99"/>
  <c r="J65" i="99"/>
  <c r="I65" i="99"/>
  <c r="H65" i="99"/>
  <c r="G65" i="99"/>
  <c r="AC65" i="99" s="1"/>
  <c r="AB64" i="99"/>
  <c r="AA64" i="99"/>
  <c r="Z64" i="99"/>
  <c r="Y64" i="99"/>
  <c r="X64" i="99"/>
  <c r="W64" i="99"/>
  <c r="V64" i="99"/>
  <c r="U64" i="99"/>
  <c r="T64" i="99"/>
  <c r="S64" i="99"/>
  <c r="R64" i="99"/>
  <c r="Q64" i="99"/>
  <c r="P64" i="99"/>
  <c r="O64" i="99"/>
  <c r="N64" i="99"/>
  <c r="M64" i="99"/>
  <c r="L64" i="99"/>
  <c r="K64" i="99"/>
  <c r="J64" i="99"/>
  <c r="I64" i="99"/>
  <c r="H64" i="99"/>
  <c r="G64" i="99"/>
  <c r="AC64" i="99" s="1"/>
  <c r="AC59" i="99"/>
  <c r="Y57" i="99"/>
  <c r="Y58" i="99" s="1"/>
  <c r="Y60" i="99" s="1"/>
  <c r="Y62" i="99" s="1"/>
  <c r="Y63" i="99" s="1"/>
  <c r="U57" i="99"/>
  <c r="U58" i="99" s="1"/>
  <c r="U60" i="99" s="1"/>
  <c r="U62" i="99" s="1"/>
  <c r="U63" i="99" s="1"/>
  <c r="Q57" i="99"/>
  <c r="Q58" i="99" s="1"/>
  <c r="Q60" i="99" s="1"/>
  <c r="Q62" i="99" s="1"/>
  <c r="Q63" i="99" s="1"/>
  <c r="M57" i="99"/>
  <c r="M58" i="99" s="1"/>
  <c r="M60" i="99" s="1"/>
  <c r="M62" i="99" s="1"/>
  <c r="M63" i="99" s="1"/>
  <c r="I57" i="99"/>
  <c r="I58" i="99" s="1"/>
  <c r="I60" i="99" s="1"/>
  <c r="I62" i="99" s="1"/>
  <c r="I63" i="99" s="1"/>
  <c r="AB56" i="99"/>
  <c r="AA56" i="99"/>
  <c r="Z56" i="99"/>
  <c r="Y56" i="99"/>
  <c r="X56" i="99"/>
  <c r="W56" i="99"/>
  <c r="V56" i="99"/>
  <c r="U56" i="99"/>
  <c r="T56" i="99"/>
  <c r="S56" i="99"/>
  <c r="R56" i="99"/>
  <c r="Q56" i="99"/>
  <c r="P56" i="99"/>
  <c r="O56" i="99"/>
  <c r="N56" i="99"/>
  <c r="M56" i="99"/>
  <c r="L56" i="99"/>
  <c r="K56" i="99"/>
  <c r="J56" i="99"/>
  <c r="I56" i="99"/>
  <c r="H56" i="99"/>
  <c r="G56" i="99"/>
  <c r="AC56" i="99" s="1"/>
  <c r="AB55" i="99"/>
  <c r="AB57" i="99" s="1"/>
  <c r="AB58" i="99" s="1"/>
  <c r="AB60" i="99" s="1"/>
  <c r="AB62" i="99" s="1"/>
  <c r="AB63" i="99" s="1"/>
  <c r="AA55" i="99"/>
  <c r="AA57" i="99" s="1"/>
  <c r="AA58" i="99" s="1"/>
  <c r="AA60" i="99" s="1"/>
  <c r="AA62" i="99" s="1"/>
  <c r="AA63" i="99" s="1"/>
  <c r="Z55" i="99"/>
  <c r="Z57" i="99" s="1"/>
  <c r="Z58" i="99" s="1"/>
  <c r="Z60" i="99" s="1"/>
  <c r="Z62" i="99" s="1"/>
  <c r="Z63" i="99" s="1"/>
  <c r="Y55" i="99"/>
  <c r="X55" i="99"/>
  <c r="X57" i="99" s="1"/>
  <c r="X58" i="99" s="1"/>
  <c r="X60" i="99" s="1"/>
  <c r="X62" i="99" s="1"/>
  <c r="X63" i="99" s="1"/>
  <c r="W55" i="99"/>
  <c r="W57" i="99" s="1"/>
  <c r="W58" i="99" s="1"/>
  <c r="W60" i="99" s="1"/>
  <c r="W62" i="99" s="1"/>
  <c r="W63" i="99" s="1"/>
  <c r="V55" i="99"/>
  <c r="V57" i="99" s="1"/>
  <c r="V58" i="99" s="1"/>
  <c r="V60" i="99" s="1"/>
  <c r="V62" i="99" s="1"/>
  <c r="V63" i="99" s="1"/>
  <c r="U55" i="99"/>
  <c r="T55" i="99"/>
  <c r="T57" i="99" s="1"/>
  <c r="T58" i="99" s="1"/>
  <c r="T60" i="99" s="1"/>
  <c r="T62" i="99" s="1"/>
  <c r="T63" i="99" s="1"/>
  <c r="S55" i="99"/>
  <c r="S57" i="99" s="1"/>
  <c r="S58" i="99" s="1"/>
  <c r="S60" i="99" s="1"/>
  <c r="S62" i="99" s="1"/>
  <c r="S63" i="99" s="1"/>
  <c r="R55" i="99"/>
  <c r="R57" i="99" s="1"/>
  <c r="R58" i="99" s="1"/>
  <c r="R60" i="99" s="1"/>
  <c r="R62" i="99" s="1"/>
  <c r="R63" i="99" s="1"/>
  <c r="Q55" i="99"/>
  <c r="P55" i="99"/>
  <c r="P57" i="99" s="1"/>
  <c r="P58" i="99" s="1"/>
  <c r="P60" i="99" s="1"/>
  <c r="P62" i="99" s="1"/>
  <c r="P63" i="99" s="1"/>
  <c r="O55" i="99"/>
  <c r="O57" i="99" s="1"/>
  <c r="O58" i="99" s="1"/>
  <c r="O60" i="99" s="1"/>
  <c r="O62" i="99" s="1"/>
  <c r="O63" i="99" s="1"/>
  <c r="N55" i="99"/>
  <c r="N57" i="99" s="1"/>
  <c r="N58" i="99" s="1"/>
  <c r="N60" i="99" s="1"/>
  <c r="N62" i="99" s="1"/>
  <c r="N63" i="99" s="1"/>
  <c r="M55" i="99"/>
  <c r="L55" i="99"/>
  <c r="L57" i="99" s="1"/>
  <c r="L58" i="99" s="1"/>
  <c r="L60" i="99" s="1"/>
  <c r="L62" i="99" s="1"/>
  <c r="L63" i="99" s="1"/>
  <c r="K55" i="99"/>
  <c r="K57" i="99" s="1"/>
  <c r="K58" i="99" s="1"/>
  <c r="K60" i="99" s="1"/>
  <c r="K62" i="99" s="1"/>
  <c r="K63" i="99" s="1"/>
  <c r="J55" i="99"/>
  <c r="J57" i="99" s="1"/>
  <c r="J58" i="99" s="1"/>
  <c r="J60" i="99" s="1"/>
  <c r="J62" i="99" s="1"/>
  <c r="J63" i="99" s="1"/>
  <c r="I55" i="99"/>
  <c r="H55" i="99"/>
  <c r="H57" i="99" s="1"/>
  <c r="H58" i="99" s="1"/>
  <c r="H60" i="99" s="1"/>
  <c r="H62" i="99" s="1"/>
  <c r="H63" i="99" s="1"/>
  <c r="G55" i="99"/>
  <c r="G57" i="99" s="1"/>
  <c r="AC54" i="99"/>
  <c r="AC53" i="99"/>
  <c r="AC52" i="99"/>
  <c r="AC51" i="99"/>
  <c r="AC50" i="99"/>
  <c r="AC49" i="99"/>
  <c r="AC48" i="99"/>
  <c r="AC47" i="99"/>
  <c r="AC46" i="99"/>
  <c r="AC45" i="99"/>
  <c r="U32" i="99"/>
  <c r="T32" i="99"/>
  <c r="S32" i="99"/>
  <c r="R32" i="99"/>
  <c r="Q32" i="99"/>
  <c r="P32" i="99"/>
  <c r="O32" i="99"/>
  <c r="N32" i="99"/>
  <c r="AC32" i="99" s="1"/>
  <c r="U31" i="99"/>
  <c r="T31" i="99"/>
  <c r="S31" i="99"/>
  <c r="R31" i="99"/>
  <c r="Q31" i="99"/>
  <c r="P31" i="99"/>
  <c r="O31" i="99"/>
  <c r="N31" i="99"/>
  <c r="AC31" i="99" s="1"/>
  <c r="AC26" i="99"/>
  <c r="R24" i="99"/>
  <c r="R25" i="99" s="1"/>
  <c r="R27" i="99" s="1"/>
  <c r="R29" i="99" s="1"/>
  <c r="R30" i="99" s="1"/>
  <c r="N24" i="99"/>
  <c r="N25" i="99" s="1"/>
  <c r="U23" i="99"/>
  <c r="T23" i="99"/>
  <c r="S23" i="99"/>
  <c r="R23" i="99"/>
  <c r="Q23" i="99"/>
  <c r="P23" i="99"/>
  <c r="O23" i="99"/>
  <c r="N23" i="99"/>
  <c r="AC23" i="99" s="1"/>
  <c r="U22" i="99"/>
  <c r="U24" i="99" s="1"/>
  <c r="U25" i="99" s="1"/>
  <c r="U27" i="99" s="1"/>
  <c r="U29" i="99" s="1"/>
  <c r="U30" i="99" s="1"/>
  <c r="T22" i="99"/>
  <c r="T24" i="99" s="1"/>
  <c r="T25" i="99" s="1"/>
  <c r="T27" i="99" s="1"/>
  <c r="T29" i="99" s="1"/>
  <c r="T30" i="99" s="1"/>
  <c r="S22" i="99"/>
  <c r="S24" i="99" s="1"/>
  <c r="S25" i="99" s="1"/>
  <c r="S27" i="99" s="1"/>
  <c r="S29" i="99" s="1"/>
  <c r="S30" i="99" s="1"/>
  <c r="R22" i="99"/>
  <c r="Q22" i="99"/>
  <c r="Q24" i="99" s="1"/>
  <c r="Q25" i="99" s="1"/>
  <c r="Q27" i="99" s="1"/>
  <c r="Q29" i="99" s="1"/>
  <c r="Q30" i="99" s="1"/>
  <c r="P22" i="99"/>
  <c r="P24" i="99" s="1"/>
  <c r="P25" i="99" s="1"/>
  <c r="P27" i="99" s="1"/>
  <c r="P29" i="99" s="1"/>
  <c r="P30" i="99" s="1"/>
  <c r="O22" i="99"/>
  <c r="O24" i="99" s="1"/>
  <c r="O25" i="99" s="1"/>
  <c r="O27" i="99" s="1"/>
  <c r="O29" i="99" s="1"/>
  <c r="O30" i="99" s="1"/>
  <c r="N22" i="99"/>
  <c r="AC22" i="99" s="1"/>
  <c r="AC21" i="99"/>
  <c r="AC20" i="99"/>
  <c r="AC19" i="99"/>
  <c r="AC18" i="99"/>
  <c r="AC17" i="99"/>
  <c r="AC16" i="99"/>
  <c r="AC15" i="99"/>
  <c r="AC14" i="99"/>
  <c r="AC13" i="99"/>
  <c r="AC12" i="99"/>
  <c r="AB34" i="98"/>
  <c r="AA34" i="98"/>
  <c r="Z34" i="98"/>
  <c r="Y34" i="98"/>
  <c r="X34" i="98"/>
  <c r="W34" i="98"/>
  <c r="V34" i="98"/>
  <c r="U34" i="98"/>
  <c r="T34" i="98"/>
  <c r="S34" i="98"/>
  <c r="R34" i="98"/>
  <c r="Q34" i="98"/>
  <c r="P34" i="98"/>
  <c r="O34" i="98"/>
  <c r="N34" i="98"/>
  <c r="M34" i="98"/>
  <c r="L34" i="98"/>
  <c r="K34" i="98"/>
  <c r="J34" i="98"/>
  <c r="I34" i="98"/>
  <c r="H34" i="98"/>
  <c r="G34" i="98"/>
  <c r="F34" i="98"/>
  <c r="E34" i="98"/>
  <c r="AC34" i="98" s="1"/>
  <c r="AB33" i="98"/>
  <c r="AA33" i="98"/>
  <c r="Z33" i="98"/>
  <c r="Y33" i="98"/>
  <c r="X33" i="98"/>
  <c r="W33" i="98"/>
  <c r="V33" i="98"/>
  <c r="U33" i="98"/>
  <c r="T33" i="98"/>
  <c r="S33" i="98"/>
  <c r="R33" i="98"/>
  <c r="Q33" i="98"/>
  <c r="P33" i="98"/>
  <c r="O33" i="98"/>
  <c r="N33" i="98"/>
  <c r="M33" i="98"/>
  <c r="L33" i="98"/>
  <c r="K33" i="98"/>
  <c r="J33" i="98"/>
  <c r="I33" i="98"/>
  <c r="H33" i="98"/>
  <c r="G33" i="98"/>
  <c r="F33" i="98"/>
  <c r="E33" i="98"/>
  <c r="AC33" i="98" s="1"/>
  <c r="Y31" i="98"/>
  <c r="Y32" i="98" s="1"/>
  <c r="U31" i="98"/>
  <c r="U32" i="98" s="1"/>
  <c r="Q31" i="98"/>
  <c r="Q32" i="98" s="1"/>
  <c r="M31" i="98"/>
  <c r="M32" i="98" s="1"/>
  <c r="I31" i="98"/>
  <c r="I32" i="98" s="1"/>
  <c r="E31" i="98"/>
  <c r="E32" i="98" s="1"/>
  <c r="AB29" i="98"/>
  <c r="AB31" i="98" s="1"/>
  <c r="AB32" i="98" s="1"/>
  <c r="AA29" i="98"/>
  <c r="AA31" i="98" s="1"/>
  <c r="AA32" i="98" s="1"/>
  <c r="Z29" i="98"/>
  <c r="Z31" i="98" s="1"/>
  <c r="Z32" i="98" s="1"/>
  <c r="Y29" i="98"/>
  <c r="X29" i="98"/>
  <c r="X31" i="98" s="1"/>
  <c r="X32" i="98" s="1"/>
  <c r="W29" i="98"/>
  <c r="W31" i="98" s="1"/>
  <c r="W32" i="98" s="1"/>
  <c r="V29" i="98"/>
  <c r="V31" i="98" s="1"/>
  <c r="V32" i="98" s="1"/>
  <c r="U29" i="98"/>
  <c r="T29" i="98"/>
  <c r="T31" i="98" s="1"/>
  <c r="T32" i="98" s="1"/>
  <c r="S29" i="98"/>
  <c r="S31" i="98" s="1"/>
  <c r="S32" i="98" s="1"/>
  <c r="R29" i="98"/>
  <c r="R31" i="98" s="1"/>
  <c r="R32" i="98" s="1"/>
  <c r="Q29" i="98"/>
  <c r="P29" i="98"/>
  <c r="P31" i="98" s="1"/>
  <c r="P32" i="98" s="1"/>
  <c r="O29" i="98"/>
  <c r="O31" i="98" s="1"/>
  <c r="O32" i="98" s="1"/>
  <c r="N29" i="98"/>
  <c r="N31" i="98" s="1"/>
  <c r="N32" i="98" s="1"/>
  <c r="M29" i="98"/>
  <c r="L29" i="98"/>
  <c r="L31" i="98" s="1"/>
  <c r="L32" i="98" s="1"/>
  <c r="K29" i="98"/>
  <c r="K31" i="98" s="1"/>
  <c r="K32" i="98" s="1"/>
  <c r="J29" i="98"/>
  <c r="J31" i="98" s="1"/>
  <c r="J32" i="98" s="1"/>
  <c r="I29" i="98"/>
  <c r="H29" i="98"/>
  <c r="H31" i="98" s="1"/>
  <c r="H32" i="98" s="1"/>
  <c r="G29" i="98"/>
  <c r="G31" i="98" s="1"/>
  <c r="G32" i="98" s="1"/>
  <c r="F29" i="98"/>
  <c r="F31" i="98" s="1"/>
  <c r="F32" i="98" s="1"/>
  <c r="E29" i="98"/>
  <c r="E30" i="98" s="1"/>
  <c r="AC30" i="98" s="1"/>
  <c r="AC28" i="98"/>
  <c r="AC27" i="98"/>
  <c r="AB25" i="98"/>
  <c r="AA25" i="98"/>
  <c r="Z25" i="98"/>
  <c r="Y25" i="98"/>
  <c r="X25" i="98"/>
  <c r="W25" i="98"/>
  <c r="V25" i="98"/>
  <c r="U25" i="98"/>
  <c r="T25" i="98"/>
  <c r="S25" i="98"/>
  <c r="R25" i="98"/>
  <c r="Q25" i="98"/>
  <c r="P25" i="98"/>
  <c r="O25" i="98"/>
  <c r="N25" i="98"/>
  <c r="M25" i="98"/>
  <c r="L25" i="98"/>
  <c r="K25" i="98"/>
  <c r="J25" i="98"/>
  <c r="I25" i="98"/>
  <c r="H25" i="98"/>
  <c r="G25" i="98"/>
  <c r="F25" i="98"/>
  <c r="E25" i="98"/>
  <c r="AC25" i="98" s="1"/>
  <c r="AB24" i="98"/>
  <c r="AB26" i="98" s="1"/>
  <c r="AA24" i="98"/>
  <c r="AA26" i="98" s="1"/>
  <c r="Z24" i="98"/>
  <c r="Z26" i="98" s="1"/>
  <c r="Y24" i="98"/>
  <c r="Y26" i="98" s="1"/>
  <c r="X24" i="98"/>
  <c r="X26" i="98" s="1"/>
  <c r="W24" i="98"/>
  <c r="W26" i="98" s="1"/>
  <c r="V24" i="98"/>
  <c r="V26" i="98" s="1"/>
  <c r="U24" i="98"/>
  <c r="U26" i="98" s="1"/>
  <c r="T24" i="98"/>
  <c r="T26" i="98" s="1"/>
  <c r="S24" i="98"/>
  <c r="S26" i="98" s="1"/>
  <c r="R24" i="98"/>
  <c r="R26" i="98" s="1"/>
  <c r="Q24" i="98"/>
  <c r="Q26" i="98" s="1"/>
  <c r="P24" i="98"/>
  <c r="P26" i="98" s="1"/>
  <c r="O24" i="98"/>
  <c r="O26" i="98" s="1"/>
  <c r="N24" i="98"/>
  <c r="N26" i="98" s="1"/>
  <c r="M24" i="98"/>
  <c r="M26" i="98" s="1"/>
  <c r="L24" i="98"/>
  <c r="L26" i="98" s="1"/>
  <c r="K24" i="98"/>
  <c r="K26" i="98" s="1"/>
  <c r="J24" i="98"/>
  <c r="J26" i="98" s="1"/>
  <c r="I24" i="98"/>
  <c r="I26" i="98" s="1"/>
  <c r="H24" i="98"/>
  <c r="H26" i="98" s="1"/>
  <c r="G24" i="98"/>
  <c r="G26" i="98" s="1"/>
  <c r="F24" i="98"/>
  <c r="F26" i="98" s="1"/>
  <c r="E24" i="98"/>
  <c r="E26" i="98" s="1"/>
  <c r="AC26" i="98" s="1"/>
  <c r="AC23" i="98"/>
  <c r="AC22" i="98"/>
  <c r="AC21" i="98"/>
  <c r="AC20" i="98"/>
  <c r="AC19" i="98"/>
  <c r="AC18" i="98"/>
  <c r="AC17" i="98"/>
  <c r="AC16" i="98"/>
  <c r="AC15" i="98"/>
  <c r="AC14" i="98"/>
  <c r="AE83" i="45"/>
  <c r="AB32" i="45"/>
  <c r="AA32" i="45"/>
  <c r="Z32" i="45"/>
  <c r="Y32" i="45"/>
  <c r="X32" i="45"/>
  <c r="W32" i="45"/>
  <c r="V32" i="45"/>
  <c r="U32" i="45"/>
  <c r="T32" i="45"/>
  <c r="S32" i="45"/>
  <c r="R32" i="45"/>
  <c r="Q32" i="45"/>
  <c r="P32" i="45"/>
  <c r="O32" i="45"/>
  <c r="N32" i="45"/>
  <c r="M32" i="45"/>
  <c r="L32" i="45"/>
  <c r="K32" i="45"/>
  <c r="J32" i="45"/>
  <c r="I32" i="45"/>
  <c r="H32" i="45"/>
  <c r="G32" i="45"/>
  <c r="F32" i="45"/>
  <c r="E32" i="45"/>
  <c r="AC32" i="45" s="1"/>
  <c r="AB31" i="45"/>
  <c r="AA31" i="45"/>
  <c r="Z31" i="45"/>
  <c r="Y31" i="45"/>
  <c r="X31" i="45"/>
  <c r="W31" i="45"/>
  <c r="V31" i="45"/>
  <c r="U31" i="45"/>
  <c r="T31" i="45"/>
  <c r="S31" i="45"/>
  <c r="R31" i="45"/>
  <c r="Q31" i="45"/>
  <c r="P31" i="45"/>
  <c r="O31" i="45"/>
  <c r="N31" i="45"/>
  <c r="M31" i="45"/>
  <c r="L31" i="45"/>
  <c r="K31" i="45"/>
  <c r="J31" i="45"/>
  <c r="I31" i="45"/>
  <c r="H31" i="45"/>
  <c r="G31" i="45"/>
  <c r="F31" i="45"/>
  <c r="E31" i="45"/>
  <c r="AC31" i="45" s="1"/>
  <c r="AB27" i="45"/>
  <c r="AB29" i="45" s="1"/>
  <c r="AB30" i="45" s="1"/>
  <c r="AA27" i="45"/>
  <c r="AA29" i="45" s="1"/>
  <c r="AA30" i="45" s="1"/>
  <c r="Z27" i="45"/>
  <c r="Z29" i="45" s="1"/>
  <c r="Z30" i="45" s="1"/>
  <c r="Y27" i="45"/>
  <c r="Y29" i="45" s="1"/>
  <c r="Y30" i="45" s="1"/>
  <c r="X27" i="45"/>
  <c r="X29" i="45" s="1"/>
  <c r="X30" i="45" s="1"/>
  <c r="W27" i="45"/>
  <c r="W29" i="45" s="1"/>
  <c r="W30" i="45" s="1"/>
  <c r="V27" i="45"/>
  <c r="V29" i="45" s="1"/>
  <c r="V30" i="45" s="1"/>
  <c r="U27" i="45"/>
  <c r="U29" i="45" s="1"/>
  <c r="U30" i="45" s="1"/>
  <c r="T27" i="45"/>
  <c r="T29" i="45" s="1"/>
  <c r="T30" i="45" s="1"/>
  <c r="S27" i="45"/>
  <c r="S29" i="45" s="1"/>
  <c r="S30" i="45" s="1"/>
  <c r="R27" i="45"/>
  <c r="R29" i="45" s="1"/>
  <c r="R30" i="45" s="1"/>
  <c r="Q27" i="45"/>
  <c r="Q29" i="45" s="1"/>
  <c r="Q30" i="45" s="1"/>
  <c r="P27" i="45"/>
  <c r="P29" i="45" s="1"/>
  <c r="P30" i="45" s="1"/>
  <c r="O27" i="45"/>
  <c r="O29" i="45" s="1"/>
  <c r="O30" i="45" s="1"/>
  <c r="N27" i="45"/>
  <c r="N29" i="45" s="1"/>
  <c r="N30" i="45" s="1"/>
  <c r="M27" i="45"/>
  <c r="M29" i="45" s="1"/>
  <c r="M30" i="45" s="1"/>
  <c r="L27" i="45"/>
  <c r="L29" i="45" s="1"/>
  <c r="L30" i="45" s="1"/>
  <c r="K27" i="45"/>
  <c r="K29" i="45" s="1"/>
  <c r="K30" i="45" s="1"/>
  <c r="J27" i="45"/>
  <c r="J29" i="45" s="1"/>
  <c r="J30" i="45" s="1"/>
  <c r="I27" i="45"/>
  <c r="I29" i="45" s="1"/>
  <c r="I30" i="45" s="1"/>
  <c r="H27" i="45"/>
  <c r="H29" i="45" s="1"/>
  <c r="H30" i="45" s="1"/>
  <c r="G27" i="45"/>
  <c r="G29" i="45" s="1"/>
  <c r="G30" i="45" s="1"/>
  <c r="F27" i="45"/>
  <c r="F29" i="45" s="1"/>
  <c r="F30" i="45" s="1"/>
  <c r="E27" i="45"/>
  <c r="E28" i="45" s="1"/>
  <c r="AC28" i="45" s="1"/>
  <c r="AC26" i="45"/>
  <c r="AC25" i="45"/>
  <c r="AB23" i="45"/>
  <c r="AA23" i="45"/>
  <c r="Z23" i="45"/>
  <c r="Y23" i="45"/>
  <c r="X23" i="45"/>
  <c r="W23" i="45"/>
  <c r="V23" i="45"/>
  <c r="U23" i="45"/>
  <c r="T23" i="45"/>
  <c r="S23" i="45"/>
  <c r="R23" i="45"/>
  <c r="Q23" i="45"/>
  <c r="P23" i="45"/>
  <c r="O23" i="45"/>
  <c r="N23" i="45"/>
  <c r="M23" i="45"/>
  <c r="L23" i="45"/>
  <c r="K23" i="45"/>
  <c r="J23" i="45"/>
  <c r="I23" i="45"/>
  <c r="H23" i="45"/>
  <c r="G23" i="45"/>
  <c r="F23" i="45"/>
  <c r="E23" i="45"/>
  <c r="AC23" i="45" s="1"/>
  <c r="AB22" i="45"/>
  <c r="AB24" i="45" s="1"/>
  <c r="AA22" i="45"/>
  <c r="AA24" i="45" s="1"/>
  <c r="Z22" i="45"/>
  <c r="Z24" i="45" s="1"/>
  <c r="Y22" i="45"/>
  <c r="Y24" i="45" s="1"/>
  <c r="X22" i="45"/>
  <c r="X24" i="45" s="1"/>
  <c r="W22" i="45"/>
  <c r="W24" i="45" s="1"/>
  <c r="V22" i="45"/>
  <c r="V24" i="45" s="1"/>
  <c r="U22" i="45"/>
  <c r="U24" i="45" s="1"/>
  <c r="T22" i="45"/>
  <c r="T24" i="45" s="1"/>
  <c r="S22" i="45"/>
  <c r="S24" i="45" s="1"/>
  <c r="R22" i="45"/>
  <c r="R24" i="45" s="1"/>
  <c r="Q22" i="45"/>
  <c r="Q24" i="45" s="1"/>
  <c r="P22" i="45"/>
  <c r="P24" i="45" s="1"/>
  <c r="O22" i="45"/>
  <c r="O24" i="45" s="1"/>
  <c r="N22" i="45"/>
  <c r="N24" i="45" s="1"/>
  <c r="M22" i="45"/>
  <c r="M24" i="45" s="1"/>
  <c r="L22" i="45"/>
  <c r="L24" i="45" s="1"/>
  <c r="K22" i="45"/>
  <c r="K24" i="45" s="1"/>
  <c r="J22" i="45"/>
  <c r="J24" i="45" s="1"/>
  <c r="I22" i="45"/>
  <c r="I24" i="45" s="1"/>
  <c r="H22" i="45"/>
  <c r="H24" i="45" s="1"/>
  <c r="G22" i="45"/>
  <c r="G24" i="45" s="1"/>
  <c r="F22" i="45"/>
  <c r="F24" i="45" s="1"/>
  <c r="E22" i="45"/>
  <c r="E24" i="45" s="1"/>
  <c r="AC21" i="45"/>
  <c r="AC20" i="45"/>
  <c r="AC19" i="45"/>
  <c r="AC18" i="45"/>
  <c r="AC17" i="45"/>
  <c r="AC16" i="45"/>
  <c r="AC15" i="45"/>
  <c r="AC14" i="45"/>
  <c r="AC13" i="45"/>
  <c r="AC12" i="45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AC68" i="91" s="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AC67" i="91" s="1"/>
  <c r="L65" i="91"/>
  <c r="L66" i="91" s="1"/>
  <c r="H65" i="91"/>
  <c r="H66" i="91" s="1"/>
  <c r="AB63" i="91"/>
  <c r="AB65" i="91" s="1"/>
  <c r="AB66" i="91" s="1"/>
  <c r="AA63" i="91"/>
  <c r="AA65" i="91" s="1"/>
  <c r="AA66" i="91" s="1"/>
  <c r="Z63" i="91"/>
  <c r="Z65" i="91" s="1"/>
  <c r="Z66" i="91" s="1"/>
  <c r="Y63" i="91"/>
  <c r="Y65" i="91" s="1"/>
  <c r="Y66" i="91" s="1"/>
  <c r="X63" i="91"/>
  <c r="X65" i="91" s="1"/>
  <c r="X66" i="91" s="1"/>
  <c r="W63" i="91"/>
  <c r="W65" i="91" s="1"/>
  <c r="W66" i="91" s="1"/>
  <c r="V63" i="91"/>
  <c r="V65" i="91" s="1"/>
  <c r="V66" i="91" s="1"/>
  <c r="U63" i="91"/>
  <c r="U65" i="91" s="1"/>
  <c r="U66" i="91" s="1"/>
  <c r="T63" i="91"/>
  <c r="T65" i="91" s="1"/>
  <c r="T66" i="91" s="1"/>
  <c r="S63" i="91"/>
  <c r="S65" i="91" s="1"/>
  <c r="S66" i="91" s="1"/>
  <c r="R63" i="91"/>
  <c r="R65" i="91" s="1"/>
  <c r="R66" i="91" s="1"/>
  <c r="Q63" i="91"/>
  <c r="Q65" i="91" s="1"/>
  <c r="Q66" i="91" s="1"/>
  <c r="P63" i="91"/>
  <c r="P65" i="91" s="1"/>
  <c r="P66" i="91" s="1"/>
  <c r="O63" i="91"/>
  <c r="O65" i="91" s="1"/>
  <c r="O66" i="91" s="1"/>
  <c r="N63" i="91"/>
  <c r="N65" i="91" s="1"/>
  <c r="N66" i="91" s="1"/>
  <c r="M63" i="91"/>
  <c r="M65" i="91" s="1"/>
  <c r="M66" i="91" s="1"/>
  <c r="L63" i="91"/>
  <c r="K63" i="91"/>
  <c r="K65" i="91" s="1"/>
  <c r="K66" i="91" s="1"/>
  <c r="J63" i="91"/>
  <c r="J65" i="91" s="1"/>
  <c r="J66" i="91" s="1"/>
  <c r="I63" i="91"/>
  <c r="I65" i="91" s="1"/>
  <c r="I66" i="91" s="1"/>
  <c r="H63" i="91"/>
  <c r="G63" i="91"/>
  <c r="G65" i="91" s="1"/>
  <c r="G66" i="91" s="1"/>
  <c r="F63" i="91"/>
  <c r="F65" i="91" s="1"/>
  <c r="F66" i="91" s="1"/>
  <c r="E63" i="91"/>
  <c r="E65" i="91" s="1"/>
  <c r="AC62" i="91"/>
  <c r="AC61" i="91"/>
  <c r="AB59" i="91"/>
  <c r="AA59" i="91"/>
  <c r="Z59" i="91"/>
  <c r="Y59" i="91"/>
  <c r="X59" i="91"/>
  <c r="W59" i="91"/>
  <c r="V59" i="91"/>
  <c r="U59" i="91"/>
  <c r="T59" i="91"/>
  <c r="S59" i="91"/>
  <c r="R59" i="91"/>
  <c r="Q59" i="91"/>
  <c r="P59" i="91"/>
  <c r="O59" i="91"/>
  <c r="N59" i="91"/>
  <c r="M59" i="91"/>
  <c r="L59" i="91"/>
  <c r="K59" i="91"/>
  <c r="J59" i="91"/>
  <c r="I59" i="91"/>
  <c r="H59" i="91"/>
  <c r="G59" i="91"/>
  <c r="F59" i="91"/>
  <c r="E59" i="91"/>
  <c r="AC59" i="91" s="1"/>
  <c r="AB58" i="91"/>
  <c r="AB60" i="91" s="1"/>
  <c r="AA58" i="91"/>
  <c r="AA60" i="91" s="1"/>
  <c r="Z58" i="91"/>
  <c r="Z60" i="91" s="1"/>
  <c r="Y58" i="91"/>
  <c r="Y60" i="91" s="1"/>
  <c r="X58" i="91"/>
  <c r="X60" i="91" s="1"/>
  <c r="W58" i="91"/>
  <c r="W60" i="91" s="1"/>
  <c r="V58" i="91"/>
  <c r="V60" i="91" s="1"/>
  <c r="U58" i="91"/>
  <c r="U60" i="91" s="1"/>
  <c r="T58" i="91"/>
  <c r="T60" i="91" s="1"/>
  <c r="S58" i="91"/>
  <c r="S60" i="91" s="1"/>
  <c r="R58" i="91"/>
  <c r="R60" i="91" s="1"/>
  <c r="Q58" i="91"/>
  <c r="Q60" i="91" s="1"/>
  <c r="P58" i="91"/>
  <c r="P60" i="91" s="1"/>
  <c r="O58" i="91"/>
  <c r="O60" i="91" s="1"/>
  <c r="N58" i="91"/>
  <c r="N60" i="91" s="1"/>
  <c r="M58" i="91"/>
  <c r="M60" i="91" s="1"/>
  <c r="L58" i="91"/>
  <c r="L60" i="91" s="1"/>
  <c r="K58" i="91"/>
  <c r="K60" i="91" s="1"/>
  <c r="J58" i="91"/>
  <c r="J60" i="91" s="1"/>
  <c r="I58" i="91"/>
  <c r="I60" i="91" s="1"/>
  <c r="H58" i="91"/>
  <c r="H60" i="91" s="1"/>
  <c r="G58" i="91"/>
  <c r="G60" i="91" s="1"/>
  <c r="F58" i="91"/>
  <c r="F60" i="91" s="1"/>
  <c r="E58" i="91"/>
  <c r="AC58" i="91" s="1"/>
  <c r="AC57" i="91"/>
  <c r="AC56" i="91"/>
  <c r="AC55" i="91"/>
  <c r="AC54" i="91"/>
  <c r="AC53" i="91"/>
  <c r="AC52" i="91"/>
  <c r="AC51" i="91"/>
  <c r="AC50" i="91"/>
  <c r="AC49" i="91"/>
  <c r="AC48" i="91"/>
  <c r="J34" i="91"/>
  <c r="AC34" i="91" s="1"/>
  <c r="AC33" i="91"/>
  <c r="J33" i="91"/>
  <c r="AC29" i="91"/>
  <c r="J29" i="91"/>
  <c r="E30" i="91" s="1"/>
  <c r="AC30" i="91" s="1"/>
  <c r="AC28" i="91"/>
  <c r="AC27" i="91"/>
  <c r="AC25" i="91"/>
  <c r="J25" i="91"/>
  <c r="AC24" i="91"/>
  <c r="J24" i="91"/>
  <c r="J26" i="91" s="1"/>
  <c r="AC26" i="91" s="1"/>
  <c r="AC23" i="91"/>
  <c r="AC22" i="91"/>
  <c r="AC21" i="91"/>
  <c r="AC20" i="91"/>
  <c r="AC19" i="91"/>
  <c r="AC18" i="91"/>
  <c r="AC17" i="91"/>
  <c r="AC16" i="91"/>
  <c r="AC15" i="91"/>
  <c r="AC14" i="91"/>
  <c r="AB33" i="73"/>
  <c r="AA33" i="73"/>
  <c r="Z33" i="73"/>
  <c r="Y33" i="73"/>
  <c r="X33" i="73"/>
  <c r="W33" i="73"/>
  <c r="V33" i="73"/>
  <c r="U33" i="73"/>
  <c r="T33" i="73"/>
  <c r="S33" i="73"/>
  <c r="R33" i="73"/>
  <c r="Q33" i="73"/>
  <c r="P33" i="73"/>
  <c r="O33" i="73"/>
  <c r="N33" i="73"/>
  <c r="M33" i="73"/>
  <c r="L33" i="73"/>
  <c r="K33" i="73"/>
  <c r="J33" i="73"/>
  <c r="I33" i="73"/>
  <c r="H33" i="73"/>
  <c r="G33" i="73"/>
  <c r="F33" i="73"/>
  <c r="E33" i="73"/>
  <c r="AC33" i="73" s="1"/>
  <c r="AB32" i="73"/>
  <c r="AA32" i="73"/>
  <c r="Z32" i="73"/>
  <c r="Y32" i="73"/>
  <c r="X32" i="73"/>
  <c r="W32" i="73"/>
  <c r="V32" i="73"/>
  <c r="U32" i="73"/>
  <c r="T32" i="73"/>
  <c r="S32" i="73"/>
  <c r="R32" i="73"/>
  <c r="Q32" i="73"/>
  <c r="P32" i="73"/>
  <c r="O32" i="73"/>
  <c r="N32" i="73"/>
  <c r="M32" i="73"/>
  <c r="L32" i="73"/>
  <c r="K32" i="73"/>
  <c r="J32" i="73"/>
  <c r="I32" i="73"/>
  <c r="H32" i="73"/>
  <c r="G32" i="73"/>
  <c r="F32" i="73"/>
  <c r="E32" i="73"/>
  <c r="AC32" i="73" s="1"/>
  <c r="AB28" i="73"/>
  <c r="AB30" i="73" s="1"/>
  <c r="AB31" i="73" s="1"/>
  <c r="AA28" i="73"/>
  <c r="AA30" i="73" s="1"/>
  <c r="AA31" i="73" s="1"/>
  <c r="Z28" i="73"/>
  <c r="Z30" i="73" s="1"/>
  <c r="Z31" i="73" s="1"/>
  <c r="Y28" i="73"/>
  <c r="Y30" i="73" s="1"/>
  <c r="Y31" i="73" s="1"/>
  <c r="X28" i="73"/>
  <c r="X30" i="73" s="1"/>
  <c r="X31" i="73" s="1"/>
  <c r="W28" i="73"/>
  <c r="W30" i="73" s="1"/>
  <c r="W31" i="73" s="1"/>
  <c r="V28" i="73"/>
  <c r="V30" i="73" s="1"/>
  <c r="V31" i="73" s="1"/>
  <c r="U28" i="73"/>
  <c r="U30" i="73" s="1"/>
  <c r="U31" i="73" s="1"/>
  <c r="T28" i="73"/>
  <c r="T30" i="73" s="1"/>
  <c r="T31" i="73" s="1"/>
  <c r="S28" i="73"/>
  <c r="S30" i="73" s="1"/>
  <c r="S31" i="73" s="1"/>
  <c r="R28" i="73"/>
  <c r="R30" i="73" s="1"/>
  <c r="R31" i="73" s="1"/>
  <c r="Q28" i="73"/>
  <c r="Q30" i="73" s="1"/>
  <c r="Q31" i="73" s="1"/>
  <c r="P28" i="73"/>
  <c r="P30" i="73" s="1"/>
  <c r="P31" i="73" s="1"/>
  <c r="O28" i="73"/>
  <c r="O30" i="73" s="1"/>
  <c r="O31" i="73" s="1"/>
  <c r="N28" i="73"/>
  <c r="N30" i="73" s="1"/>
  <c r="N31" i="73" s="1"/>
  <c r="M28" i="73"/>
  <c r="M30" i="73" s="1"/>
  <c r="M31" i="73" s="1"/>
  <c r="L28" i="73"/>
  <c r="L30" i="73" s="1"/>
  <c r="L31" i="73" s="1"/>
  <c r="K28" i="73"/>
  <c r="K30" i="73" s="1"/>
  <c r="K31" i="73" s="1"/>
  <c r="J28" i="73"/>
  <c r="J30" i="73" s="1"/>
  <c r="J31" i="73" s="1"/>
  <c r="I28" i="73"/>
  <c r="I30" i="73" s="1"/>
  <c r="I31" i="73" s="1"/>
  <c r="H28" i="73"/>
  <c r="H30" i="73" s="1"/>
  <c r="H31" i="73" s="1"/>
  <c r="G28" i="73"/>
  <c r="G30" i="73" s="1"/>
  <c r="G31" i="73" s="1"/>
  <c r="F28" i="73"/>
  <c r="F30" i="73" s="1"/>
  <c r="F31" i="73" s="1"/>
  <c r="E28" i="73"/>
  <c r="E30" i="73" s="1"/>
  <c r="AC27" i="73"/>
  <c r="AC26" i="73"/>
  <c r="AB24" i="73"/>
  <c r="AA24" i="73"/>
  <c r="Z24" i="73"/>
  <c r="Y24" i="73"/>
  <c r="X24" i="73"/>
  <c r="W24" i="73"/>
  <c r="V24" i="73"/>
  <c r="U24" i="73"/>
  <c r="T24" i="73"/>
  <c r="S24" i="73"/>
  <c r="R24" i="73"/>
  <c r="Q24" i="73"/>
  <c r="P24" i="73"/>
  <c r="O24" i="73"/>
  <c r="N24" i="73"/>
  <c r="M24" i="73"/>
  <c r="L24" i="73"/>
  <c r="K24" i="73"/>
  <c r="J24" i="73"/>
  <c r="I24" i="73"/>
  <c r="H24" i="73"/>
  <c r="G24" i="73"/>
  <c r="F24" i="73"/>
  <c r="E24" i="73"/>
  <c r="AC24" i="73" s="1"/>
  <c r="AB23" i="73"/>
  <c r="AB25" i="73" s="1"/>
  <c r="AA23" i="73"/>
  <c r="AA25" i="73" s="1"/>
  <c r="Z23" i="73"/>
  <c r="Z25" i="73" s="1"/>
  <c r="Y23" i="73"/>
  <c r="Y25" i="73" s="1"/>
  <c r="X23" i="73"/>
  <c r="X25" i="73" s="1"/>
  <c r="W23" i="73"/>
  <c r="W25" i="73" s="1"/>
  <c r="V23" i="73"/>
  <c r="V25" i="73" s="1"/>
  <c r="U23" i="73"/>
  <c r="U25" i="73" s="1"/>
  <c r="T23" i="73"/>
  <c r="T25" i="73" s="1"/>
  <c r="S23" i="73"/>
  <c r="S25" i="73" s="1"/>
  <c r="R23" i="73"/>
  <c r="R25" i="73" s="1"/>
  <c r="Q23" i="73"/>
  <c r="Q25" i="73" s="1"/>
  <c r="P23" i="73"/>
  <c r="P25" i="73" s="1"/>
  <c r="O23" i="73"/>
  <c r="O25" i="73" s="1"/>
  <c r="N23" i="73"/>
  <c r="N25" i="73" s="1"/>
  <c r="M23" i="73"/>
  <c r="M25" i="73" s="1"/>
  <c r="L23" i="73"/>
  <c r="L25" i="73" s="1"/>
  <c r="K23" i="73"/>
  <c r="K25" i="73" s="1"/>
  <c r="J23" i="73"/>
  <c r="J25" i="73" s="1"/>
  <c r="I23" i="73"/>
  <c r="I25" i="73" s="1"/>
  <c r="H23" i="73"/>
  <c r="H25" i="73" s="1"/>
  <c r="G23" i="73"/>
  <c r="G25" i="73" s="1"/>
  <c r="F23" i="73"/>
  <c r="F25" i="73" s="1"/>
  <c r="E23" i="73"/>
  <c r="AC23" i="73" s="1"/>
  <c r="AC22" i="73"/>
  <c r="AC21" i="73"/>
  <c r="AC20" i="73"/>
  <c r="AC19" i="73"/>
  <c r="AC18" i="73"/>
  <c r="AC17" i="73"/>
  <c r="AC16" i="73"/>
  <c r="AC15" i="73"/>
  <c r="AC14" i="73"/>
  <c r="AC13" i="73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AC65" i="7" s="1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AC64" i="7" s="1"/>
  <c r="AC59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AC56" i="7" s="1"/>
  <c r="AB55" i="7"/>
  <c r="AB57" i="7" s="1"/>
  <c r="AB58" i="7" s="1"/>
  <c r="AB60" i="7" s="1"/>
  <c r="AB62" i="7" s="1"/>
  <c r="AB63" i="7" s="1"/>
  <c r="AA55" i="7"/>
  <c r="AA57" i="7" s="1"/>
  <c r="AA58" i="7" s="1"/>
  <c r="AA60" i="7" s="1"/>
  <c r="AA62" i="7" s="1"/>
  <c r="AA63" i="7" s="1"/>
  <c r="Z55" i="7"/>
  <c r="Z57" i="7" s="1"/>
  <c r="Z58" i="7" s="1"/>
  <c r="Z60" i="7" s="1"/>
  <c r="Z62" i="7" s="1"/>
  <c r="Z63" i="7" s="1"/>
  <c r="Y55" i="7"/>
  <c r="Y57" i="7" s="1"/>
  <c r="Y58" i="7" s="1"/>
  <c r="Y60" i="7" s="1"/>
  <c r="Y62" i="7" s="1"/>
  <c r="Y63" i="7" s="1"/>
  <c r="X55" i="7"/>
  <c r="X57" i="7" s="1"/>
  <c r="X58" i="7" s="1"/>
  <c r="X60" i="7" s="1"/>
  <c r="X62" i="7" s="1"/>
  <c r="X63" i="7" s="1"/>
  <c r="W55" i="7"/>
  <c r="W57" i="7" s="1"/>
  <c r="W58" i="7" s="1"/>
  <c r="W60" i="7" s="1"/>
  <c r="W62" i="7" s="1"/>
  <c r="W63" i="7" s="1"/>
  <c r="V55" i="7"/>
  <c r="V57" i="7" s="1"/>
  <c r="V58" i="7" s="1"/>
  <c r="V60" i="7" s="1"/>
  <c r="V62" i="7" s="1"/>
  <c r="V63" i="7" s="1"/>
  <c r="U55" i="7"/>
  <c r="U57" i="7" s="1"/>
  <c r="U58" i="7" s="1"/>
  <c r="U60" i="7" s="1"/>
  <c r="U62" i="7" s="1"/>
  <c r="U63" i="7" s="1"/>
  <c r="T55" i="7"/>
  <c r="T57" i="7" s="1"/>
  <c r="T58" i="7" s="1"/>
  <c r="T60" i="7" s="1"/>
  <c r="T62" i="7" s="1"/>
  <c r="T63" i="7" s="1"/>
  <c r="S55" i="7"/>
  <c r="S57" i="7" s="1"/>
  <c r="S58" i="7" s="1"/>
  <c r="S60" i="7" s="1"/>
  <c r="S62" i="7" s="1"/>
  <c r="S63" i="7" s="1"/>
  <c r="R55" i="7"/>
  <c r="R57" i="7" s="1"/>
  <c r="R58" i="7" s="1"/>
  <c r="R60" i="7" s="1"/>
  <c r="R62" i="7" s="1"/>
  <c r="R63" i="7" s="1"/>
  <c r="Q55" i="7"/>
  <c r="Q57" i="7" s="1"/>
  <c r="Q58" i="7" s="1"/>
  <c r="Q60" i="7" s="1"/>
  <c r="Q62" i="7" s="1"/>
  <c r="Q63" i="7" s="1"/>
  <c r="P55" i="7"/>
  <c r="P57" i="7" s="1"/>
  <c r="P58" i="7" s="1"/>
  <c r="P60" i="7" s="1"/>
  <c r="P62" i="7" s="1"/>
  <c r="P63" i="7" s="1"/>
  <c r="O55" i="7"/>
  <c r="O57" i="7" s="1"/>
  <c r="O58" i="7" s="1"/>
  <c r="O60" i="7" s="1"/>
  <c r="O62" i="7" s="1"/>
  <c r="O63" i="7" s="1"/>
  <c r="N55" i="7"/>
  <c r="N57" i="7" s="1"/>
  <c r="N58" i="7" s="1"/>
  <c r="N60" i="7" s="1"/>
  <c r="N62" i="7" s="1"/>
  <c r="N63" i="7" s="1"/>
  <c r="M55" i="7"/>
  <c r="M57" i="7" s="1"/>
  <c r="M58" i="7" s="1"/>
  <c r="M60" i="7" s="1"/>
  <c r="M62" i="7" s="1"/>
  <c r="M63" i="7" s="1"/>
  <c r="L55" i="7"/>
  <c r="L57" i="7" s="1"/>
  <c r="L58" i="7" s="1"/>
  <c r="L60" i="7" s="1"/>
  <c r="L62" i="7" s="1"/>
  <c r="L63" i="7" s="1"/>
  <c r="K55" i="7"/>
  <c r="K57" i="7" s="1"/>
  <c r="K58" i="7" s="1"/>
  <c r="K60" i="7" s="1"/>
  <c r="K62" i="7" s="1"/>
  <c r="K63" i="7" s="1"/>
  <c r="J55" i="7"/>
  <c r="J57" i="7" s="1"/>
  <c r="J58" i="7" s="1"/>
  <c r="J60" i="7" s="1"/>
  <c r="J62" i="7" s="1"/>
  <c r="J63" i="7" s="1"/>
  <c r="I55" i="7"/>
  <c r="I57" i="7" s="1"/>
  <c r="I58" i="7" s="1"/>
  <c r="I60" i="7" s="1"/>
  <c r="I62" i="7" s="1"/>
  <c r="I63" i="7" s="1"/>
  <c r="H55" i="7"/>
  <c r="H57" i="7" s="1"/>
  <c r="H58" i="7" s="1"/>
  <c r="H60" i="7" s="1"/>
  <c r="H62" i="7" s="1"/>
  <c r="H63" i="7" s="1"/>
  <c r="G55" i="7"/>
  <c r="G57" i="7" s="1"/>
  <c r="AC54" i="7"/>
  <c r="AC53" i="7"/>
  <c r="AC52" i="7"/>
  <c r="AC51" i="7"/>
  <c r="AC50" i="7"/>
  <c r="AC49" i="7"/>
  <c r="AC48" i="7"/>
  <c r="AC47" i="7"/>
  <c r="AC46" i="7"/>
  <c r="AC45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AC32" i="7" s="1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AC31" i="7" s="1"/>
  <c r="AC26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AC23" i="7" s="1"/>
  <c r="S22" i="7"/>
  <c r="S24" i="7" s="1"/>
  <c r="S25" i="7" s="1"/>
  <c r="S27" i="7" s="1"/>
  <c r="S29" i="7" s="1"/>
  <c r="S30" i="7" s="1"/>
  <c r="R22" i="7"/>
  <c r="R24" i="7" s="1"/>
  <c r="R25" i="7" s="1"/>
  <c r="R27" i="7" s="1"/>
  <c r="R29" i="7" s="1"/>
  <c r="R30" i="7" s="1"/>
  <c r="Q22" i="7"/>
  <c r="Q24" i="7" s="1"/>
  <c r="Q25" i="7" s="1"/>
  <c r="Q27" i="7" s="1"/>
  <c r="Q29" i="7" s="1"/>
  <c r="Q30" i="7" s="1"/>
  <c r="P22" i="7"/>
  <c r="P24" i="7" s="1"/>
  <c r="P25" i="7" s="1"/>
  <c r="P27" i="7" s="1"/>
  <c r="P29" i="7" s="1"/>
  <c r="P30" i="7" s="1"/>
  <c r="O22" i="7"/>
  <c r="O24" i="7" s="1"/>
  <c r="O25" i="7" s="1"/>
  <c r="O27" i="7" s="1"/>
  <c r="O29" i="7" s="1"/>
  <c r="O30" i="7" s="1"/>
  <c r="N22" i="7"/>
  <c r="N24" i="7" s="1"/>
  <c r="N25" i="7" s="1"/>
  <c r="N27" i="7" s="1"/>
  <c r="N29" i="7" s="1"/>
  <c r="N30" i="7" s="1"/>
  <c r="M22" i="7"/>
  <c r="M24" i="7" s="1"/>
  <c r="M25" i="7" s="1"/>
  <c r="M27" i="7" s="1"/>
  <c r="M29" i="7" s="1"/>
  <c r="M30" i="7" s="1"/>
  <c r="L22" i="7"/>
  <c r="L24" i="7" s="1"/>
  <c r="L25" i="7" s="1"/>
  <c r="L27" i="7" s="1"/>
  <c r="L29" i="7" s="1"/>
  <c r="L30" i="7" s="1"/>
  <c r="K22" i="7"/>
  <c r="K24" i="7" s="1"/>
  <c r="K25" i="7" s="1"/>
  <c r="K27" i="7" s="1"/>
  <c r="K29" i="7" s="1"/>
  <c r="K30" i="7" s="1"/>
  <c r="J22" i="7"/>
  <c r="J24" i="7" s="1"/>
  <c r="J25" i="7" s="1"/>
  <c r="J27" i="7" s="1"/>
  <c r="J29" i="7" s="1"/>
  <c r="J30" i="7" s="1"/>
  <c r="I22" i="7"/>
  <c r="I24" i="7" s="1"/>
  <c r="I25" i="7" s="1"/>
  <c r="I27" i="7" s="1"/>
  <c r="I29" i="7" s="1"/>
  <c r="I30" i="7" s="1"/>
  <c r="H22" i="7"/>
  <c r="H24" i="7" s="1"/>
  <c r="H25" i="7" s="1"/>
  <c r="H27" i="7" s="1"/>
  <c r="H29" i="7" s="1"/>
  <c r="H30" i="7" s="1"/>
  <c r="G22" i="7"/>
  <c r="G24" i="7" s="1"/>
  <c r="G25" i="7" s="1"/>
  <c r="G27" i="7" s="1"/>
  <c r="G29" i="7" s="1"/>
  <c r="G30" i="7" s="1"/>
  <c r="F22" i="7"/>
  <c r="F24" i="7" s="1"/>
  <c r="F25" i="7" s="1"/>
  <c r="F27" i="7" s="1"/>
  <c r="F29" i="7" s="1"/>
  <c r="F30" i="7" s="1"/>
  <c r="E22" i="7"/>
  <c r="E24" i="7" s="1"/>
  <c r="AC21" i="7"/>
  <c r="AC20" i="7"/>
  <c r="AC19" i="7"/>
  <c r="AC18" i="7"/>
  <c r="AC17" i="7"/>
  <c r="AC16" i="7"/>
  <c r="AC15" i="7"/>
  <c r="AC14" i="7"/>
  <c r="AC13" i="7"/>
  <c r="AC12" i="7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AC65" i="8" s="1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AC64" i="8" s="1"/>
  <c r="AC59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AC56" i="8" s="1"/>
  <c r="AB55" i="8"/>
  <c r="AB57" i="8" s="1"/>
  <c r="AB58" i="8" s="1"/>
  <c r="AB60" i="8" s="1"/>
  <c r="AB62" i="8" s="1"/>
  <c r="AB63" i="8" s="1"/>
  <c r="AA55" i="8"/>
  <c r="AA57" i="8" s="1"/>
  <c r="AA58" i="8" s="1"/>
  <c r="AA60" i="8" s="1"/>
  <c r="AA62" i="8" s="1"/>
  <c r="AA63" i="8" s="1"/>
  <c r="Z55" i="8"/>
  <c r="Z57" i="8" s="1"/>
  <c r="Z58" i="8" s="1"/>
  <c r="Z60" i="8" s="1"/>
  <c r="Z62" i="8" s="1"/>
  <c r="Z63" i="8" s="1"/>
  <c r="Y55" i="8"/>
  <c r="Y57" i="8" s="1"/>
  <c r="Y58" i="8" s="1"/>
  <c r="Y60" i="8" s="1"/>
  <c r="Y62" i="8" s="1"/>
  <c r="Y63" i="8" s="1"/>
  <c r="X55" i="8"/>
  <c r="X57" i="8" s="1"/>
  <c r="X58" i="8" s="1"/>
  <c r="X60" i="8" s="1"/>
  <c r="X62" i="8" s="1"/>
  <c r="X63" i="8" s="1"/>
  <c r="W55" i="8"/>
  <c r="W57" i="8" s="1"/>
  <c r="W58" i="8" s="1"/>
  <c r="W60" i="8" s="1"/>
  <c r="W62" i="8" s="1"/>
  <c r="W63" i="8" s="1"/>
  <c r="V55" i="8"/>
  <c r="V57" i="8" s="1"/>
  <c r="V58" i="8" s="1"/>
  <c r="V60" i="8" s="1"/>
  <c r="V62" i="8" s="1"/>
  <c r="V63" i="8" s="1"/>
  <c r="U55" i="8"/>
  <c r="U57" i="8" s="1"/>
  <c r="U58" i="8" s="1"/>
  <c r="U60" i="8" s="1"/>
  <c r="U62" i="8" s="1"/>
  <c r="U63" i="8" s="1"/>
  <c r="T55" i="8"/>
  <c r="T57" i="8" s="1"/>
  <c r="T58" i="8" s="1"/>
  <c r="T60" i="8" s="1"/>
  <c r="T62" i="8" s="1"/>
  <c r="T63" i="8" s="1"/>
  <c r="S55" i="8"/>
  <c r="S57" i="8" s="1"/>
  <c r="S58" i="8" s="1"/>
  <c r="S60" i="8" s="1"/>
  <c r="S62" i="8" s="1"/>
  <c r="S63" i="8" s="1"/>
  <c r="R55" i="8"/>
  <c r="R57" i="8" s="1"/>
  <c r="R58" i="8" s="1"/>
  <c r="R60" i="8" s="1"/>
  <c r="R62" i="8" s="1"/>
  <c r="R63" i="8" s="1"/>
  <c r="Q55" i="8"/>
  <c r="Q57" i="8" s="1"/>
  <c r="Q58" i="8" s="1"/>
  <c r="Q60" i="8" s="1"/>
  <c r="Q62" i="8" s="1"/>
  <c r="Q63" i="8" s="1"/>
  <c r="P55" i="8"/>
  <c r="P57" i="8" s="1"/>
  <c r="P58" i="8" s="1"/>
  <c r="P60" i="8" s="1"/>
  <c r="P62" i="8" s="1"/>
  <c r="P63" i="8" s="1"/>
  <c r="O55" i="8"/>
  <c r="O57" i="8" s="1"/>
  <c r="O58" i="8" s="1"/>
  <c r="O60" i="8" s="1"/>
  <c r="O62" i="8" s="1"/>
  <c r="O63" i="8" s="1"/>
  <c r="N55" i="8"/>
  <c r="N57" i="8" s="1"/>
  <c r="N58" i="8" s="1"/>
  <c r="N60" i="8" s="1"/>
  <c r="N62" i="8" s="1"/>
  <c r="N63" i="8" s="1"/>
  <c r="M55" i="8"/>
  <c r="M57" i="8" s="1"/>
  <c r="M58" i="8" s="1"/>
  <c r="M60" i="8" s="1"/>
  <c r="M62" i="8" s="1"/>
  <c r="M63" i="8" s="1"/>
  <c r="L55" i="8"/>
  <c r="L57" i="8" s="1"/>
  <c r="L58" i="8" s="1"/>
  <c r="L60" i="8" s="1"/>
  <c r="L62" i="8" s="1"/>
  <c r="L63" i="8" s="1"/>
  <c r="K55" i="8"/>
  <c r="K57" i="8" s="1"/>
  <c r="K58" i="8" s="1"/>
  <c r="K60" i="8" s="1"/>
  <c r="K62" i="8" s="1"/>
  <c r="K63" i="8" s="1"/>
  <c r="J55" i="8"/>
  <c r="J57" i="8" s="1"/>
  <c r="J58" i="8" s="1"/>
  <c r="J60" i="8" s="1"/>
  <c r="J62" i="8" s="1"/>
  <c r="J63" i="8" s="1"/>
  <c r="I55" i="8"/>
  <c r="I57" i="8" s="1"/>
  <c r="AC54" i="8"/>
  <c r="AC53" i="8"/>
  <c r="AC52" i="8"/>
  <c r="AF51" i="8"/>
  <c r="AC51" i="8"/>
  <c r="AC50" i="8"/>
  <c r="AC49" i="8"/>
  <c r="AC48" i="8"/>
  <c r="AC47" i="8"/>
  <c r="AC46" i="8"/>
  <c r="AC45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AC32" i="8" s="1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AC31" i="8" s="1"/>
  <c r="AC26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AC23" i="8" s="1"/>
  <c r="U22" i="8"/>
  <c r="U24" i="8" s="1"/>
  <c r="U25" i="8" s="1"/>
  <c r="U27" i="8" s="1"/>
  <c r="U29" i="8" s="1"/>
  <c r="U30" i="8" s="1"/>
  <c r="T22" i="8"/>
  <c r="T24" i="8" s="1"/>
  <c r="T25" i="8" s="1"/>
  <c r="T27" i="8" s="1"/>
  <c r="T29" i="8" s="1"/>
  <c r="T30" i="8" s="1"/>
  <c r="S22" i="8"/>
  <c r="S24" i="8" s="1"/>
  <c r="S25" i="8" s="1"/>
  <c r="S27" i="8" s="1"/>
  <c r="S29" i="8" s="1"/>
  <c r="S30" i="8" s="1"/>
  <c r="R22" i="8"/>
  <c r="R24" i="8" s="1"/>
  <c r="R25" i="8" s="1"/>
  <c r="R27" i="8" s="1"/>
  <c r="R29" i="8" s="1"/>
  <c r="R30" i="8" s="1"/>
  <c r="Q22" i="8"/>
  <c r="Q24" i="8" s="1"/>
  <c r="Q25" i="8" s="1"/>
  <c r="Q27" i="8" s="1"/>
  <c r="Q29" i="8" s="1"/>
  <c r="Q30" i="8" s="1"/>
  <c r="P22" i="8"/>
  <c r="P24" i="8" s="1"/>
  <c r="P25" i="8" s="1"/>
  <c r="P27" i="8" s="1"/>
  <c r="P29" i="8" s="1"/>
  <c r="P30" i="8" s="1"/>
  <c r="O22" i="8"/>
  <c r="O24" i="8" s="1"/>
  <c r="O25" i="8" s="1"/>
  <c r="O27" i="8" s="1"/>
  <c r="O29" i="8" s="1"/>
  <c r="O30" i="8" s="1"/>
  <c r="N22" i="8"/>
  <c r="N24" i="8" s="1"/>
  <c r="N25" i="8" s="1"/>
  <c r="N27" i="8" s="1"/>
  <c r="N29" i="8" s="1"/>
  <c r="N30" i="8" s="1"/>
  <c r="M22" i="8"/>
  <c r="M24" i="8" s="1"/>
  <c r="M25" i="8" s="1"/>
  <c r="M27" i="8" s="1"/>
  <c r="M29" i="8" s="1"/>
  <c r="M30" i="8" s="1"/>
  <c r="L22" i="8"/>
  <c r="L24" i="8" s="1"/>
  <c r="L25" i="8" s="1"/>
  <c r="L27" i="8" s="1"/>
  <c r="L29" i="8" s="1"/>
  <c r="L30" i="8" s="1"/>
  <c r="K22" i="8"/>
  <c r="K24" i="8" s="1"/>
  <c r="K25" i="8" s="1"/>
  <c r="K27" i="8" s="1"/>
  <c r="K29" i="8" s="1"/>
  <c r="K30" i="8" s="1"/>
  <c r="J22" i="8"/>
  <c r="J24" i="8" s="1"/>
  <c r="J25" i="8" s="1"/>
  <c r="J27" i="8" s="1"/>
  <c r="J29" i="8" s="1"/>
  <c r="J30" i="8" s="1"/>
  <c r="I22" i="8"/>
  <c r="I24" i="8" s="1"/>
  <c r="I25" i="8" s="1"/>
  <c r="I27" i="8" s="1"/>
  <c r="I29" i="8" s="1"/>
  <c r="I30" i="8" s="1"/>
  <c r="H22" i="8"/>
  <c r="H24" i="8" s="1"/>
  <c r="H25" i="8" s="1"/>
  <c r="H27" i="8" s="1"/>
  <c r="H29" i="8" s="1"/>
  <c r="H30" i="8" s="1"/>
  <c r="G22" i="8"/>
  <c r="G24" i="8" s="1"/>
  <c r="G25" i="8" s="1"/>
  <c r="G27" i="8" s="1"/>
  <c r="G29" i="8" s="1"/>
  <c r="G30" i="8" s="1"/>
  <c r="F22" i="8"/>
  <c r="F24" i="8" s="1"/>
  <c r="F25" i="8" s="1"/>
  <c r="F27" i="8" s="1"/>
  <c r="F29" i="8" s="1"/>
  <c r="F30" i="8" s="1"/>
  <c r="E22" i="8"/>
  <c r="AC22" i="8" s="1"/>
  <c r="AC21" i="8"/>
  <c r="AC20" i="8"/>
  <c r="AC19" i="8"/>
  <c r="AC18" i="8"/>
  <c r="AC17" i="8"/>
  <c r="AC16" i="8"/>
  <c r="AC15" i="8"/>
  <c r="AC14" i="8"/>
  <c r="AC13" i="8"/>
  <c r="AC12" i="8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AC65" i="6" s="1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AC64" i="6" s="1"/>
  <c r="AC59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AC56" i="6" s="1"/>
  <c r="T55" i="6"/>
  <c r="T57" i="6" s="1"/>
  <c r="T58" i="6" s="1"/>
  <c r="T60" i="6" s="1"/>
  <c r="T62" i="6" s="1"/>
  <c r="T63" i="6" s="1"/>
  <c r="S55" i="6"/>
  <c r="S57" i="6" s="1"/>
  <c r="S58" i="6" s="1"/>
  <c r="S60" i="6" s="1"/>
  <c r="S62" i="6" s="1"/>
  <c r="S63" i="6" s="1"/>
  <c r="R55" i="6"/>
  <c r="R57" i="6" s="1"/>
  <c r="R58" i="6" s="1"/>
  <c r="R60" i="6" s="1"/>
  <c r="R62" i="6" s="1"/>
  <c r="R63" i="6" s="1"/>
  <c r="Q55" i="6"/>
  <c r="Q57" i="6" s="1"/>
  <c r="Q58" i="6" s="1"/>
  <c r="Q60" i="6" s="1"/>
  <c r="Q62" i="6" s="1"/>
  <c r="Q63" i="6" s="1"/>
  <c r="P55" i="6"/>
  <c r="P57" i="6" s="1"/>
  <c r="P58" i="6" s="1"/>
  <c r="P60" i="6" s="1"/>
  <c r="P62" i="6" s="1"/>
  <c r="P63" i="6" s="1"/>
  <c r="O55" i="6"/>
  <c r="O57" i="6" s="1"/>
  <c r="O58" i="6" s="1"/>
  <c r="O60" i="6" s="1"/>
  <c r="O62" i="6" s="1"/>
  <c r="O63" i="6" s="1"/>
  <c r="N55" i="6"/>
  <c r="N57" i="6" s="1"/>
  <c r="N58" i="6" s="1"/>
  <c r="N60" i="6" s="1"/>
  <c r="N62" i="6" s="1"/>
  <c r="N63" i="6" s="1"/>
  <c r="M55" i="6"/>
  <c r="M57" i="6" s="1"/>
  <c r="M58" i="6" s="1"/>
  <c r="M60" i="6" s="1"/>
  <c r="M62" i="6" s="1"/>
  <c r="M63" i="6" s="1"/>
  <c r="L55" i="6"/>
  <c r="L57" i="6" s="1"/>
  <c r="L58" i="6" s="1"/>
  <c r="L60" i="6" s="1"/>
  <c r="L62" i="6" s="1"/>
  <c r="L63" i="6" s="1"/>
  <c r="K55" i="6"/>
  <c r="K57" i="6" s="1"/>
  <c r="K58" i="6" s="1"/>
  <c r="K60" i="6" s="1"/>
  <c r="K62" i="6" s="1"/>
  <c r="K63" i="6" s="1"/>
  <c r="J55" i="6"/>
  <c r="J57" i="6" s="1"/>
  <c r="J58" i="6" s="1"/>
  <c r="J60" i="6" s="1"/>
  <c r="J62" i="6" s="1"/>
  <c r="J63" i="6" s="1"/>
  <c r="I55" i="6"/>
  <c r="I57" i="6" s="1"/>
  <c r="I58" i="6" s="1"/>
  <c r="I60" i="6" s="1"/>
  <c r="I62" i="6" s="1"/>
  <c r="I63" i="6" s="1"/>
  <c r="H55" i="6"/>
  <c r="H57" i="6" s="1"/>
  <c r="H58" i="6" s="1"/>
  <c r="H60" i="6" s="1"/>
  <c r="H62" i="6" s="1"/>
  <c r="H63" i="6" s="1"/>
  <c r="G55" i="6"/>
  <c r="G57" i="6" s="1"/>
  <c r="G58" i="6" s="1"/>
  <c r="G60" i="6" s="1"/>
  <c r="G62" i="6" s="1"/>
  <c r="G63" i="6" s="1"/>
  <c r="F55" i="6"/>
  <c r="F57" i="6" s="1"/>
  <c r="F58" i="6" s="1"/>
  <c r="F60" i="6" s="1"/>
  <c r="F62" i="6" s="1"/>
  <c r="F63" i="6" s="1"/>
  <c r="E55" i="6"/>
  <c r="AC55" i="6" s="1"/>
  <c r="AC54" i="6"/>
  <c r="AC53" i="6"/>
  <c r="AC52" i="6"/>
  <c r="AC51" i="6"/>
  <c r="AC50" i="6"/>
  <c r="AC49" i="6"/>
  <c r="AC48" i="6"/>
  <c r="AC47" i="6"/>
  <c r="AC46" i="6"/>
  <c r="AC45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AC32" i="6" s="1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AC31" i="6" s="1"/>
  <c r="M27" i="6"/>
  <c r="M29" i="6" s="1"/>
  <c r="M30" i="6" s="1"/>
  <c r="AC26" i="6"/>
  <c r="AB25" i="6"/>
  <c r="AB27" i="6" s="1"/>
  <c r="AB29" i="6" s="1"/>
  <c r="AB30" i="6" s="1"/>
  <c r="AA25" i="6"/>
  <c r="AA27" i="6" s="1"/>
  <c r="AA29" i="6" s="1"/>
  <c r="AA30" i="6" s="1"/>
  <c r="Z25" i="6"/>
  <c r="Z27" i="6" s="1"/>
  <c r="Z29" i="6" s="1"/>
  <c r="Z30" i="6" s="1"/>
  <c r="Y25" i="6"/>
  <c r="Y27" i="6" s="1"/>
  <c r="Y29" i="6" s="1"/>
  <c r="Y30" i="6" s="1"/>
  <c r="X25" i="6"/>
  <c r="X27" i="6" s="1"/>
  <c r="X29" i="6" s="1"/>
  <c r="X30" i="6" s="1"/>
  <c r="W25" i="6"/>
  <c r="W27" i="6" s="1"/>
  <c r="W29" i="6" s="1"/>
  <c r="W30" i="6" s="1"/>
  <c r="V25" i="6"/>
  <c r="V27" i="6" s="1"/>
  <c r="V29" i="6" s="1"/>
  <c r="V30" i="6" s="1"/>
  <c r="U25" i="6"/>
  <c r="U27" i="6" s="1"/>
  <c r="U29" i="6" s="1"/>
  <c r="U30" i="6" s="1"/>
  <c r="T25" i="6"/>
  <c r="T27" i="6" s="1"/>
  <c r="T29" i="6" s="1"/>
  <c r="T30" i="6" s="1"/>
  <c r="S25" i="6"/>
  <c r="S27" i="6" s="1"/>
  <c r="S29" i="6" s="1"/>
  <c r="S30" i="6" s="1"/>
  <c r="R25" i="6"/>
  <c r="R27" i="6" s="1"/>
  <c r="R29" i="6" s="1"/>
  <c r="R30" i="6" s="1"/>
  <c r="Q25" i="6"/>
  <c r="Q27" i="6" s="1"/>
  <c r="Q29" i="6" s="1"/>
  <c r="Q30" i="6" s="1"/>
  <c r="P25" i="6"/>
  <c r="P27" i="6" s="1"/>
  <c r="P29" i="6" s="1"/>
  <c r="P30" i="6" s="1"/>
  <c r="O25" i="6"/>
  <c r="O27" i="6" s="1"/>
  <c r="O29" i="6" s="1"/>
  <c r="O30" i="6" s="1"/>
  <c r="N25" i="6"/>
  <c r="N27" i="6" s="1"/>
  <c r="N29" i="6" s="1"/>
  <c r="N30" i="6" s="1"/>
  <c r="M25" i="6"/>
  <c r="L25" i="6"/>
  <c r="L27" i="6" s="1"/>
  <c r="L29" i="6" s="1"/>
  <c r="L30" i="6" s="1"/>
  <c r="K25" i="6"/>
  <c r="K27" i="6" s="1"/>
  <c r="K29" i="6" s="1"/>
  <c r="K30" i="6" s="1"/>
  <c r="J25" i="6"/>
  <c r="J27" i="6" s="1"/>
  <c r="J29" i="6" s="1"/>
  <c r="J30" i="6" s="1"/>
  <c r="I25" i="6"/>
  <c r="I27" i="6" s="1"/>
  <c r="I29" i="6" s="1"/>
  <c r="I30" i="6" s="1"/>
  <c r="H25" i="6"/>
  <c r="H27" i="6" s="1"/>
  <c r="H29" i="6" s="1"/>
  <c r="H30" i="6" s="1"/>
  <c r="G25" i="6"/>
  <c r="G27" i="6" s="1"/>
  <c r="AC24" i="6"/>
  <c r="AC23" i="6"/>
  <c r="AC22" i="6"/>
  <c r="AC21" i="6"/>
  <c r="AC20" i="6"/>
  <c r="AC19" i="6"/>
  <c r="AC18" i="6"/>
  <c r="AC17" i="6"/>
  <c r="AC16" i="6"/>
  <c r="AC15" i="6"/>
  <c r="AC14" i="6"/>
  <c r="AC13" i="6"/>
  <c r="AC12" i="6"/>
  <c r="AB68" i="72"/>
  <c r="AA68" i="72"/>
  <c r="Z68" i="72"/>
  <c r="Y68" i="72"/>
  <c r="X68" i="72"/>
  <c r="W68" i="72"/>
  <c r="V68" i="72"/>
  <c r="U68" i="72"/>
  <c r="T68" i="72"/>
  <c r="S68" i="72"/>
  <c r="R68" i="72"/>
  <c r="Q68" i="72"/>
  <c r="P68" i="72"/>
  <c r="O68" i="72"/>
  <c r="N68" i="72"/>
  <c r="M68" i="72"/>
  <c r="L68" i="72"/>
  <c r="K68" i="72"/>
  <c r="J68" i="72"/>
  <c r="I68" i="72"/>
  <c r="H68" i="72"/>
  <c r="G68" i="72"/>
  <c r="F68" i="72"/>
  <c r="E68" i="72"/>
  <c r="AC68" i="72" s="1"/>
  <c r="AB67" i="72"/>
  <c r="AA67" i="72"/>
  <c r="Z67" i="72"/>
  <c r="Y67" i="72"/>
  <c r="X67" i="72"/>
  <c r="W67" i="72"/>
  <c r="V67" i="72"/>
  <c r="U67" i="72"/>
  <c r="T67" i="72"/>
  <c r="S67" i="72"/>
  <c r="R67" i="72"/>
  <c r="Q67" i="72"/>
  <c r="P67" i="72"/>
  <c r="O67" i="72"/>
  <c r="N67" i="72"/>
  <c r="M67" i="72"/>
  <c r="L67" i="72"/>
  <c r="K67" i="72"/>
  <c r="J67" i="72"/>
  <c r="I67" i="72"/>
  <c r="H67" i="72"/>
  <c r="G67" i="72"/>
  <c r="F67" i="72"/>
  <c r="E67" i="72"/>
  <c r="AC67" i="72" s="1"/>
  <c r="AC62" i="72"/>
  <c r="AB61" i="72"/>
  <c r="AB63" i="72" s="1"/>
  <c r="AB65" i="72" s="1"/>
  <c r="AB66" i="72" s="1"/>
  <c r="X61" i="72"/>
  <c r="X63" i="72" s="1"/>
  <c r="X65" i="72" s="1"/>
  <c r="X66" i="72" s="1"/>
  <c r="T61" i="72"/>
  <c r="T63" i="72" s="1"/>
  <c r="T65" i="72" s="1"/>
  <c r="T66" i="72" s="1"/>
  <c r="P61" i="72"/>
  <c r="P63" i="72" s="1"/>
  <c r="P65" i="72" s="1"/>
  <c r="P66" i="72" s="1"/>
  <c r="L61" i="72"/>
  <c r="L63" i="72" s="1"/>
  <c r="L65" i="72" s="1"/>
  <c r="L66" i="72" s="1"/>
  <c r="H61" i="72"/>
  <c r="H63" i="72" s="1"/>
  <c r="H65" i="72" s="1"/>
  <c r="H66" i="72" s="1"/>
  <c r="AB60" i="72"/>
  <c r="Y60" i="72"/>
  <c r="Y61" i="72" s="1"/>
  <c r="Y63" i="72" s="1"/>
  <c r="Y65" i="72" s="1"/>
  <c r="Y66" i="72" s="1"/>
  <c r="X60" i="72"/>
  <c r="U60" i="72"/>
  <c r="U61" i="72" s="1"/>
  <c r="U63" i="72" s="1"/>
  <c r="U65" i="72" s="1"/>
  <c r="U66" i="72" s="1"/>
  <c r="T60" i="72"/>
  <c r="Q60" i="72"/>
  <c r="Q61" i="72" s="1"/>
  <c r="Q63" i="72" s="1"/>
  <c r="Q65" i="72" s="1"/>
  <c r="Q66" i="72" s="1"/>
  <c r="P60" i="72"/>
  <c r="M60" i="72"/>
  <c r="M61" i="72" s="1"/>
  <c r="M63" i="72" s="1"/>
  <c r="M65" i="72" s="1"/>
  <c r="M66" i="72" s="1"/>
  <c r="L60" i="72"/>
  <c r="I60" i="72"/>
  <c r="I61" i="72" s="1"/>
  <c r="I63" i="72" s="1"/>
  <c r="I65" i="72" s="1"/>
  <c r="I66" i="72" s="1"/>
  <c r="H60" i="72"/>
  <c r="E60" i="72"/>
  <c r="AB59" i="72"/>
  <c r="AA59" i="72"/>
  <c r="Z59" i="72"/>
  <c r="Y59" i="72"/>
  <c r="X59" i="72"/>
  <c r="W59" i="72"/>
  <c r="V59" i="72"/>
  <c r="U59" i="72"/>
  <c r="T59" i="72"/>
  <c r="S59" i="72"/>
  <c r="R59" i="72"/>
  <c r="Q59" i="72"/>
  <c r="P59" i="72"/>
  <c r="O59" i="72"/>
  <c r="N59" i="72"/>
  <c r="M59" i="72"/>
  <c r="L59" i="72"/>
  <c r="K59" i="72"/>
  <c r="J59" i="72"/>
  <c r="I59" i="72"/>
  <c r="H59" i="72"/>
  <c r="G59" i="72"/>
  <c r="F59" i="72"/>
  <c r="E59" i="72"/>
  <c r="AC59" i="72" s="1"/>
  <c r="AB58" i="72"/>
  <c r="AA58" i="72"/>
  <c r="AA60" i="72" s="1"/>
  <c r="AA61" i="72" s="1"/>
  <c r="AA63" i="72" s="1"/>
  <c r="AA65" i="72" s="1"/>
  <c r="AA66" i="72" s="1"/>
  <c r="Z58" i="72"/>
  <c r="Z60" i="72" s="1"/>
  <c r="Z61" i="72" s="1"/>
  <c r="Z63" i="72" s="1"/>
  <c r="Z65" i="72" s="1"/>
  <c r="Z66" i="72" s="1"/>
  <c r="Y58" i="72"/>
  <c r="X58" i="72"/>
  <c r="W58" i="72"/>
  <c r="W60" i="72" s="1"/>
  <c r="W61" i="72" s="1"/>
  <c r="W63" i="72" s="1"/>
  <c r="W65" i="72" s="1"/>
  <c r="W66" i="72" s="1"/>
  <c r="V58" i="72"/>
  <c r="V60" i="72" s="1"/>
  <c r="V61" i="72" s="1"/>
  <c r="V63" i="72" s="1"/>
  <c r="V65" i="72" s="1"/>
  <c r="V66" i="72" s="1"/>
  <c r="U58" i="72"/>
  <c r="T58" i="72"/>
  <c r="S58" i="72"/>
  <c r="S60" i="72" s="1"/>
  <c r="S61" i="72" s="1"/>
  <c r="S63" i="72" s="1"/>
  <c r="S65" i="72" s="1"/>
  <c r="S66" i="72" s="1"/>
  <c r="R58" i="72"/>
  <c r="R60" i="72" s="1"/>
  <c r="R61" i="72" s="1"/>
  <c r="R63" i="72" s="1"/>
  <c r="R65" i="72" s="1"/>
  <c r="R66" i="72" s="1"/>
  <c r="Q58" i="72"/>
  <c r="P58" i="72"/>
  <c r="O58" i="72"/>
  <c r="O60" i="72" s="1"/>
  <c r="O61" i="72" s="1"/>
  <c r="O63" i="72" s="1"/>
  <c r="O65" i="72" s="1"/>
  <c r="O66" i="72" s="1"/>
  <c r="N58" i="72"/>
  <c r="N60" i="72" s="1"/>
  <c r="N61" i="72" s="1"/>
  <c r="N63" i="72" s="1"/>
  <c r="N65" i="72" s="1"/>
  <c r="N66" i="72" s="1"/>
  <c r="M58" i="72"/>
  <c r="L58" i="72"/>
  <c r="K58" i="72"/>
  <c r="K60" i="72" s="1"/>
  <c r="K61" i="72" s="1"/>
  <c r="K63" i="72" s="1"/>
  <c r="K65" i="72" s="1"/>
  <c r="K66" i="72" s="1"/>
  <c r="J58" i="72"/>
  <c r="J60" i="72" s="1"/>
  <c r="J61" i="72" s="1"/>
  <c r="J63" i="72" s="1"/>
  <c r="J65" i="72" s="1"/>
  <c r="J66" i="72" s="1"/>
  <c r="I58" i="72"/>
  <c r="H58" i="72"/>
  <c r="G58" i="72"/>
  <c r="G60" i="72" s="1"/>
  <c r="G61" i="72" s="1"/>
  <c r="G63" i="72" s="1"/>
  <c r="G65" i="72" s="1"/>
  <c r="G66" i="72" s="1"/>
  <c r="F58" i="72"/>
  <c r="F60" i="72" s="1"/>
  <c r="F61" i="72" s="1"/>
  <c r="F63" i="72" s="1"/>
  <c r="F65" i="72" s="1"/>
  <c r="F66" i="72" s="1"/>
  <c r="E58" i="72"/>
  <c r="AC58" i="72" s="1"/>
  <c r="AC57" i="72"/>
  <c r="AC56" i="72"/>
  <c r="AC55" i="72"/>
  <c r="AC54" i="72"/>
  <c r="AC53" i="72"/>
  <c r="AC52" i="72"/>
  <c r="AC51" i="72"/>
  <c r="AC50" i="72"/>
  <c r="AC49" i="72"/>
  <c r="AC48" i="72"/>
  <c r="U34" i="72"/>
  <c r="T34" i="72"/>
  <c r="S34" i="72"/>
  <c r="R34" i="72"/>
  <c r="Q34" i="72"/>
  <c r="P34" i="72"/>
  <c r="O34" i="72"/>
  <c r="N34" i="72"/>
  <c r="M34" i="72"/>
  <c r="L34" i="72"/>
  <c r="K34" i="72"/>
  <c r="AC34" i="72" s="1"/>
  <c r="U33" i="72"/>
  <c r="T33" i="72"/>
  <c r="S33" i="72"/>
  <c r="R33" i="72"/>
  <c r="Q33" i="72"/>
  <c r="P33" i="72"/>
  <c r="O33" i="72"/>
  <c r="N33" i="72"/>
  <c r="M33" i="72"/>
  <c r="L33" i="72"/>
  <c r="K33" i="72"/>
  <c r="AC33" i="72" s="1"/>
  <c r="AC28" i="72"/>
  <c r="U25" i="72"/>
  <c r="T25" i="72"/>
  <c r="S25" i="72"/>
  <c r="R25" i="72"/>
  <c r="Q25" i="72"/>
  <c r="P25" i="72"/>
  <c r="O25" i="72"/>
  <c r="N25" i="72"/>
  <c r="AC25" i="72" s="1"/>
  <c r="M25" i="72"/>
  <c r="L25" i="72"/>
  <c r="K25" i="72"/>
  <c r="U24" i="72"/>
  <c r="U26" i="72" s="1"/>
  <c r="U27" i="72" s="1"/>
  <c r="U29" i="72" s="1"/>
  <c r="U31" i="72" s="1"/>
  <c r="U32" i="72" s="1"/>
  <c r="T24" i="72"/>
  <c r="T26" i="72" s="1"/>
  <c r="T27" i="72" s="1"/>
  <c r="T29" i="72" s="1"/>
  <c r="T31" i="72" s="1"/>
  <c r="T32" i="72" s="1"/>
  <c r="S24" i="72"/>
  <c r="S26" i="72" s="1"/>
  <c r="S27" i="72" s="1"/>
  <c r="S29" i="72" s="1"/>
  <c r="S31" i="72" s="1"/>
  <c r="S32" i="72" s="1"/>
  <c r="R24" i="72"/>
  <c r="R26" i="72" s="1"/>
  <c r="R27" i="72" s="1"/>
  <c r="R29" i="72" s="1"/>
  <c r="R31" i="72" s="1"/>
  <c r="R32" i="72" s="1"/>
  <c r="Q24" i="72"/>
  <c r="Q26" i="72" s="1"/>
  <c r="Q27" i="72" s="1"/>
  <c r="Q29" i="72" s="1"/>
  <c r="Q31" i="72" s="1"/>
  <c r="Q32" i="72" s="1"/>
  <c r="P24" i="72"/>
  <c r="P26" i="72" s="1"/>
  <c r="P27" i="72" s="1"/>
  <c r="P29" i="72" s="1"/>
  <c r="P31" i="72" s="1"/>
  <c r="P32" i="72" s="1"/>
  <c r="O24" i="72"/>
  <c r="O26" i="72" s="1"/>
  <c r="O27" i="72" s="1"/>
  <c r="O29" i="72" s="1"/>
  <c r="O31" i="72" s="1"/>
  <c r="O32" i="72" s="1"/>
  <c r="N24" i="72"/>
  <c r="N26" i="72" s="1"/>
  <c r="N27" i="72" s="1"/>
  <c r="N29" i="72" s="1"/>
  <c r="N31" i="72" s="1"/>
  <c r="N32" i="72" s="1"/>
  <c r="M24" i="72"/>
  <c r="M26" i="72" s="1"/>
  <c r="M27" i="72" s="1"/>
  <c r="M29" i="72" s="1"/>
  <c r="M31" i="72" s="1"/>
  <c r="M32" i="72" s="1"/>
  <c r="L24" i="72"/>
  <c r="L26" i="72" s="1"/>
  <c r="L27" i="72" s="1"/>
  <c r="L29" i="72" s="1"/>
  <c r="L31" i="72" s="1"/>
  <c r="L32" i="72" s="1"/>
  <c r="K24" i="72"/>
  <c r="K26" i="72" s="1"/>
  <c r="AC23" i="72"/>
  <c r="AC22" i="72"/>
  <c r="AC21" i="72"/>
  <c r="AC20" i="72"/>
  <c r="AC19" i="72"/>
  <c r="AC18" i="72"/>
  <c r="AC17" i="72"/>
  <c r="AC16" i="72"/>
  <c r="AC15" i="72"/>
  <c r="AC14" i="72"/>
  <c r="AB67" i="38"/>
  <c r="AA67" i="38"/>
  <c r="Z67" i="38"/>
  <c r="Y67" i="38"/>
  <c r="X67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AC67" i="38" s="1"/>
  <c r="AB66" i="38"/>
  <c r="AA66" i="38"/>
  <c r="Z66" i="38"/>
  <c r="Y66" i="38"/>
  <c r="X66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AC66" i="38" s="1"/>
  <c r="AC61" i="38"/>
  <c r="AA60" i="38"/>
  <c r="AA62" i="38" s="1"/>
  <c r="AA64" i="38" s="1"/>
  <c r="AA65" i="38" s="1"/>
  <c r="W60" i="38"/>
  <c r="W62" i="38" s="1"/>
  <c r="W64" i="38" s="1"/>
  <c r="W65" i="38" s="1"/>
  <c r="S60" i="38"/>
  <c r="S62" i="38" s="1"/>
  <c r="S64" i="38" s="1"/>
  <c r="S65" i="38" s="1"/>
  <c r="O60" i="38"/>
  <c r="O62" i="38" s="1"/>
  <c r="O64" i="38" s="1"/>
  <c r="O65" i="38" s="1"/>
  <c r="K60" i="38"/>
  <c r="K62" i="38" s="1"/>
  <c r="K64" i="38" s="1"/>
  <c r="K65" i="38" s="1"/>
  <c r="G60" i="38"/>
  <c r="G62" i="38" s="1"/>
  <c r="G64" i="38" s="1"/>
  <c r="G65" i="38" s="1"/>
  <c r="AB59" i="38"/>
  <c r="AB60" i="38" s="1"/>
  <c r="AB62" i="38" s="1"/>
  <c r="AB64" i="38" s="1"/>
  <c r="AB65" i="38" s="1"/>
  <c r="AA59" i="38"/>
  <c r="X59" i="38"/>
  <c r="X60" i="38" s="1"/>
  <c r="X62" i="38" s="1"/>
  <c r="X64" i="38" s="1"/>
  <c r="X65" i="38" s="1"/>
  <c r="W59" i="38"/>
  <c r="T59" i="38"/>
  <c r="T60" i="38" s="1"/>
  <c r="T62" i="38" s="1"/>
  <c r="T64" i="38" s="1"/>
  <c r="T65" i="38" s="1"/>
  <c r="S59" i="38"/>
  <c r="P59" i="38"/>
  <c r="P60" i="38" s="1"/>
  <c r="P62" i="38" s="1"/>
  <c r="P64" i="38" s="1"/>
  <c r="P65" i="38" s="1"/>
  <c r="O59" i="38"/>
  <c r="L59" i="38"/>
  <c r="L60" i="38" s="1"/>
  <c r="L62" i="38" s="1"/>
  <c r="L64" i="38" s="1"/>
  <c r="L65" i="38" s="1"/>
  <c r="K59" i="38"/>
  <c r="H59" i="38"/>
  <c r="H60" i="38" s="1"/>
  <c r="H62" i="38" s="1"/>
  <c r="H64" i="38" s="1"/>
  <c r="H65" i="38" s="1"/>
  <c r="G59" i="38"/>
  <c r="AB58" i="38"/>
  <c r="AA58" i="38"/>
  <c r="Z58" i="38"/>
  <c r="Y58" i="38"/>
  <c r="X58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AC58" i="38" s="1"/>
  <c r="AB57" i="38"/>
  <c r="AA57" i="38"/>
  <c r="Z57" i="38"/>
  <c r="Z59" i="38" s="1"/>
  <c r="Z60" i="38" s="1"/>
  <c r="Z62" i="38" s="1"/>
  <c r="Z64" i="38" s="1"/>
  <c r="Z65" i="38" s="1"/>
  <c r="Y57" i="38"/>
  <c r="Y59" i="38" s="1"/>
  <c r="Y60" i="38" s="1"/>
  <c r="Y62" i="38" s="1"/>
  <c r="Y64" i="38" s="1"/>
  <c r="Y65" i="38" s="1"/>
  <c r="X57" i="38"/>
  <c r="W57" i="38"/>
  <c r="V57" i="38"/>
  <c r="V59" i="38" s="1"/>
  <c r="V60" i="38" s="1"/>
  <c r="V62" i="38" s="1"/>
  <c r="V64" i="38" s="1"/>
  <c r="V65" i="38" s="1"/>
  <c r="U57" i="38"/>
  <c r="U59" i="38" s="1"/>
  <c r="U60" i="38" s="1"/>
  <c r="U62" i="38" s="1"/>
  <c r="U64" i="38" s="1"/>
  <c r="U65" i="38" s="1"/>
  <c r="T57" i="38"/>
  <c r="S57" i="38"/>
  <c r="R57" i="38"/>
  <c r="R59" i="38" s="1"/>
  <c r="R60" i="38" s="1"/>
  <c r="R62" i="38" s="1"/>
  <c r="R64" i="38" s="1"/>
  <c r="R65" i="38" s="1"/>
  <c r="Q57" i="38"/>
  <c r="Q59" i="38" s="1"/>
  <c r="Q60" i="38" s="1"/>
  <c r="Q62" i="38" s="1"/>
  <c r="Q64" i="38" s="1"/>
  <c r="Q65" i="38" s="1"/>
  <c r="P57" i="38"/>
  <c r="O57" i="38"/>
  <c r="N57" i="38"/>
  <c r="N59" i="38" s="1"/>
  <c r="N60" i="38" s="1"/>
  <c r="N62" i="38" s="1"/>
  <c r="N64" i="38" s="1"/>
  <c r="N65" i="38" s="1"/>
  <c r="M57" i="38"/>
  <c r="M59" i="38" s="1"/>
  <c r="M60" i="38" s="1"/>
  <c r="M62" i="38" s="1"/>
  <c r="M64" i="38" s="1"/>
  <c r="M65" i="38" s="1"/>
  <c r="L57" i="38"/>
  <c r="K57" i="38"/>
  <c r="J57" i="38"/>
  <c r="J59" i="38" s="1"/>
  <c r="J60" i="38" s="1"/>
  <c r="J62" i="38" s="1"/>
  <c r="J64" i="38" s="1"/>
  <c r="J65" i="38" s="1"/>
  <c r="I57" i="38"/>
  <c r="I59" i="38" s="1"/>
  <c r="I60" i="38" s="1"/>
  <c r="I62" i="38" s="1"/>
  <c r="I64" i="38" s="1"/>
  <c r="I65" i="38" s="1"/>
  <c r="H57" i="38"/>
  <c r="G57" i="38"/>
  <c r="F57" i="38"/>
  <c r="F59" i="38" s="1"/>
  <c r="F60" i="38" s="1"/>
  <c r="F62" i="38" s="1"/>
  <c r="F64" i="38" s="1"/>
  <c r="F65" i="38" s="1"/>
  <c r="E57" i="38"/>
  <c r="AC57" i="38" s="1"/>
  <c r="AC56" i="38"/>
  <c r="AC55" i="38"/>
  <c r="AC54" i="38"/>
  <c r="AC53" i="38"/>
  <c r="AC52" i="38"/>
  <c r="AC51" i="38"/>
  <c r="AC50" i="38"/>
  <c r="AC49" i="38"/>
  <c r="AC48" i="38"/>
  <c r="AC47" i="38"/>
  <c r="S33" i="38"/>
  <c r="R33" i="38"/>
  <c r="Q33" i="38"/>
  <c r="P33" i="38"/>
  <c r="O33" i="38"/>
  <c r="N33" i="38"/>
  <c r="M33" i="38"/>
  <c r="L33" i="38"/>
  <c r="AC33" i="38" s="1"/>
  <c r="S32" i="38"/>
  <c r="R32" i="38"/>
  <c r="Q32" i="38"/>
  <c r="P32" i="38"/>
  <c r="O32" i="38"/>
  <c r="N32" i="38"/>
  <c r="M32" i="38"/>
  <c r="L32" i="38"/>
  <c r="AC32" i="38" s="1"/>
  <c r="AC27" i="38"/>
  <c r="P26" i="38"/>
  <c r="P28" i="38" s="1"/>
  <c r="P30" i="38" s="1"/>
  <c r="P31" i="38" s="1"/>
  <c r="L26" i="38"/>
  <c r="Q25" i="38"/>
  <c r="Q26" i="38" s="1"/>
  <c r="Q28" i="38" s="1"/>
  <c r="Q30" i="38" s="1"/>
  <c r="Q31" i="38" s="1"/>
  <c r="P25" i="38"/>
  <c r="M25" i="38"/>
  <c r="M26" i="38" s="1"/>
  <c r="M28" i="38" s="1"/>
  <c r="M30" i="38" s="1"/>
  <c r="M31" i="38" s="1"/>
  <c r="L25" i="38"/>
  <c r="S24" i="38"/>
  <c r="R24" i="38"/>
  <c r="Q24" i="38"/>
  <c r="P24" i="38"/>
  <c r="O24" i="38"/>
  <c r="N24" i="38"/>
  <c r="M24" i="38"/>
  <c r="L24" i="38"/>
  <c r="AC24" i="38" s="1"/>
  <c r="S23" i="38"/>
  <c r="S25" i="38" s="1"/>
  <c r="S26" i="38" s="1"/>
  <c r="S28" i="38" s="1"/>
  <c r="S30" i="38" s="1"/>
  <c r="S31" i="38" s="1"/>
  <c r="R23" i="38"/>
  <c r="R25" i="38" s="1"/>
  <c r="R26" i="38" s="1"/>
  <c r="R28" i="38" s="1"/>
  <c r="R30" i="38" s="1"/>
  <c r="R31" i="38" s="1"/>
  <c r="Q23" i="38"/>
  <c r="P23" i="38"/>
  <c r="O23" i="38"/>
  <c r="O25" i="38" s="1"/>
  <c r="O26" i="38" s="1"/>
  <c r="O28" i="38" s="1"/>
  <c r="O30" i="38" s="1"/>
  <c r="O31" i="38" s="1"/>
  <c r="N23" i="38"/>
  <c r="N25" i="38" s="1"/>
  <c r="N26" i="38" s="1"/>
  <c r="N28" i="38" s="1"/>
  <c r="N30" i="38" s="1"/>
  <c r="N31" i="38" s="1"/>
  <c r="M23" i="38"/>
  <c r="L23" i="38"/>
  <c r="AC23" i="38" s="1"/>
  <c r="AC22" i="38"/>
  <c r="AC21" i="38"/>
  <c r="AC20" i="38"/>
  <c r="AC19" i="38"/>
  <c r="AC18" i="38"/>
  <c r="AC17" i="38"/>
  <c r="AC16" i="38"/>
  <c r="AC15" i="38"/>
  <c r="AC14" i="38"/>
  <c r="AC13" i="38"/>
  <c r="DW5" i="52"/>
  <c r="DS5" i="52"/>
  <c r="DT6" i="52" s="1"/>
  <c r="DW4" i="52"/>
  <c r="DU4" i="52"/>
  <c r="DU35" i="52" s="1"/>
  <c r="DS4" i="52"/>
  <c r="DS35" i="52" s="1"/>
  <c r="DW35" i="52" l="1"/>
  <c r="DT4" i="52"/>
  <c r="DV5" i="52"/>
  <c r="DY5" i="52"/>
  <c r="AC25" i="38"/>
  <c r="AC26" i="38"/>
  <c r="AC60" i="72"/>
  <c r="E28" i="6"/>
  <c r="AC28" i="6" s="1"/>
  <c r="AC27" i="6"/>
  <c r="G29" i="6"/>
  <c r="AC26" i="72"/>
  <c r="K27" i="72"/>
  <c r="DY4" i="52"/>
  <c r="DV4" i="52"/>
  <c r="E59" i="38"/>
  <c r="E61" i="72"/>
  <c r="AC25" i="6"/>
  <c r="AC57" i="7"/>
  <c r="G58" i="7"/>
  <c r="O26" i="48"/>
  <c r="AC25" i="48"/>
  <c r="AC58" i="51"/>
  <c r="O62" i="54"/>
  <c r="O63" i="54" s="1"/>
  <c r="R62" i="54"/>
  <c r="R63" i="54" s="1"/>
  <c r="Q60" i="92"/>
  <c r="AC58" i="92"/>
  <c r="J60" i="95"/>
  <c r="AC58" i="95"/>
  <c r="G25" i="58"/>
  <c r="DT5" i="52"/>
  <c r="L28" i="38"/>
  <c r="E25" i="7"/>
  <c r="AC24" i="7"/>
  <c r="AC30" i="73"/>
  <c r="E31" i="73"/>
  <c r="AC31" i="73" s="1"/>
  <c r="AC32" i="98"/>
  <c r="N27" i="99"/>
  <c r="AC25" i="99"/>
  <c r="E62" i="51"/>
  <c r="AC62" i="51" s="1"/>
  <c r="AC61" i="51"/>
  <c r="Q63" i="51"/>
  <c r="E60" i="50"/>
  <c r="AC27" i="92"/>
  <c r="E29" i="92"/>
  <c r="E28" i="92"/>
  <c r="AC28" i="92" s="1"/>
  <c r="I58" i="8"/>
  <c r="AC57" i="8"/>
  <c r="AC65" i="91"/>
  <c r="E66" i="91"/>
  <c r="AC66" i="91" s="1"/>
  <c r="AC24" i="45"/>
  <c r="G58" i="99"/>
  <c r="AC57" i="99"/>
  <c r="E95" i="99"/>
  <c r="AC94" i="99"/>
  <c r="E26" i="101"/>
  <c r="AC25" i="101"/>
  <c r="AC25" i="49"/>
  <c r="E60" i="49"/>
  <c r="AC58" i="49"/>
  <c r="AC24" i="72"/>
  <c r="AC59" i="48"/>
  <c r="E60" i="48"/>
  <c r="E28" i="51"/>
  <c r="AC28" i="51" s="1"/>
  <c r="AC27" i="51"/>
  <c r="E29" i="51"/>
  <c r="AC25" i="54"/>
  <c r="E27" i="54"/>
  <c r="AC58" i="54"/>
  <c r="N60" i="54"/>
  <c r="AC25" i="95"/>
  <c r="F27" i="95"/>
  <c r="F29" i="95" s="1"/>
  <c r="F30" i="95" s="1"/>
  <c r="E57" i="6"/>
  <c r="E24" i="8"/>
  <c r="AC55" i="8"/>
  <c r="AC28" i="73"/>
  <c r="AC63" i="91"/>
  <c r="AC24" i="98"/>
  <c r="AC31" i="98"/>
  <c r="AC24" i="99"/>
  <c r="R24" i="100"/>
  <c r="K94" i="100"/>
  <c r="J59" i="101"/>
  <c r="G27" i="49"/>
  <c r="AC25" i="51"/>
  <c r="AC56" i="51"/>
  <c r="AC59" i="51"/>
  <c r="O25" i="50"/>
  <c r="F58" i="50"/>
  <c r="F60" i="50" s="1"/>
  <c r="F62" i="50" s="1"/>
  <c r="F63" i="50" s="1"/>
  <c r="AC57" i="54"/>
  <c r="AC57" i="92"/>
  <c r="AC24" i="95"/>
  <c r="E29" i="95"/>
  <c r="H24" i="58"/>
  <c r="H25" i="58" s="1"/>
  <c r="H27" i="58" s="1"/>
  <c r="H29" i="58" s="1"/>
  <c r="H30" i="58" s="1"/>
  <c r="E56" i="58"/>
  <c r="G24" i="59"/>
  <c r="AC23" i="59"/>
  <c r="E27" i="60"/>
  <c r="AC27" i="60" s="1"/>
  <c r="AC26" i="60"/>
  <c r="E28" i="60"/>
  <c r="AC55" i="62"/>
  <c r="E56" i="62"/>
  <c r="G62" i="84"/>
  <c r="AC60" i="84"/>
  <c r="AC92" i="64"/>
  <c r="I93" i="64"/>
  <c r="AC22" i="7"/>
  <c r="AC55" i="7"/>
  <c r="E25" i="73"/>
  <c r="AC25" i="73" s="1"/>
  <c r="E29" i="73"/>
  <c r="AC29" i="73" s="1"/>
  <c r="J31" i="91"/>
  <c r="E60" i="91"/>
  <c r="AC60" i="91" s="1"/>
  <c r="E64" i="91"/>
  <c r="AC64" i="91" s="1"/>
  <c r="AC22" i="45"/>
  <c r="E29" i="45"/>
  <c r="AC29" i="98"/>
  <c r="E57" i="100"/>
  <c r="AC57" i="48"/>
  <c r="AC57" i="49"/>
  <c r="AC25" i="92"/>
  <c r="AC55" i="92"/>
  <c r="AC27" i="95"/>
  <c r="AC57" i="95"/>
  <c r="AC21" i="59"/>
  <c r="AC23" i="60"/>
  <c r="AC22" i="60"/>
  <c r="AC54" i="60"/>
  <c r="E25" i="84"/>
  <c r="AC24" i="84"/>
  <c r="E59" i="64"/>
  <c r="AC58" i="64"/>
  <c r="AC27" i="45"/>
  <c r="AC55" i="99"/>
  <c r="AC92" i="99"/>
  <c r="AC23" i="101"/>
  <c r="AC24" i="54"/>
  <c r="AC53" i="59"/>
  <c r="F56" i="60"/>
  <c r="AC55" i="60"/>
  <c r="J23" i="62"/>
  <c r="E59" i="83"/>
  <c r="AC59" i="83" s="1"/>
  <c r="AC58" i="83"/>
  <c r="E60" i="83"/>
  <c r="J25" i="64"/>
  <c r="AC24" i="64"/>
  <c r="AC23" i="48"/>
  <c r="AC24" i="60"/>
  <c r="AC30" i="60"/>
  <c r="AC31" i="62"/>
  <c r="AC56" i="83"/>
  <c r="AC22" i="84"/>
  <c r="AC57" i="84"/>
  <c r="AC56" i="64"/>
  <c r="AC23" i="96"/>
  <c r="AC21" i="60"/>
  <c r="AC53" i="62"/>
  <c r="M23" i="83"/>
  <c r="AC22" i="64"/>
  <c r="AC24" i="96"/>
  <c r="AC57" i="96"/>
  <c r="P58" i="96"/>
  <c r="AC65" i="96"/>
  <c r="E55" i="59"/>
  <c r="AC53" i="60"/>
  <c r="AC59" i="84"/>
  <c r="AC65" i="64"/>
  <c r="E26" i="96"/>
  <c r="AC25" i="96"/>
  <c r="AC33" i="96"/>
  <c r="DY35" i="52" l="1"/>
  <c r="DT35" i="52"/>
  <c r="DV35" i="52"/>
  <c r="E28" i="96"/>
  <c r="AC26" i="96"/>
  <c r="E58" i="100"/>
  <c r="AC57" i="100"/>
  <c r="E30" i="95"/>
  <c r="AC30" i="95" s="1"/>
  <c r="AC29" i="95"/>
  <c r="AC24" i="100"/>
  <c r="R25" i="100"/>
  <c r="E58" i="6"/>
  <c r="AC57" i="6"/>
  <c r="AC95" i="99"/>
  <c r="E97" i="99"/>
  <c r="E28" i="95"/>
  <c r="AC28" i="95" s="1"/>
  <c r="AC60" i="50"/>
  <c r="E62" i="50"/>
  <c r="E61" i="50"/>
  <c r="AC61" i="50" s="1"/>
  <c r="E29" i="38"/>
  <c r="AC29" i="38" s="1"/>
  <c r="AC28" i="38"/>
  <c r="L30" i="38"/>
  <c r="AC24" i="58"/>
  <c r="AC55" i="59"/>
  <c r="E56" i="59"/>
  <c r="J27" i="64"/>
  <c r="AC25" i="64"/>
  <c r="AC23" i="62"/>
  <c r="J24" i="62"/>
  <c r="AC25" i="84"/>
  <c r="E27" i="84"/>
  <c r="E29" i="60"/>
  <c r="AC29" i="60" s="1"/>
  <c r="AC28" i="60"/>
  <c r="G26" i="59"/>
  <c r="AC24" i="59"/>
  <c r="AC25" i="50"/>
  <c r="O27" i="50"/>
  <c r="E28" i="49"/>
  <c r="AC28" i="49" s="1"/>
  <c r="AC27" i="49"/>
  <c r="G29" i="49"/>
  <c r="E29" i="54"/>
  <c r="E28" i="54"/>
  <c r="AC28" i="54" s="1"/>
  <c r="AC27" i="54"/>
  <c r="AC58" i="50"/>
  <c r="AC25" i="58"/>
  <c r="G27" i="58"/>
  <c r="AC60" i="92"/>
  <c r="Q62" i="92"/>
  <c r="E61" i="92"/>
  <c r="AC61" i="92" s="1"/>
  <c r="G30" i="6"/>
  <c r="AC30" i="6" s="1"/>
  <c r="AC29" i="6"/>
  <c r="E61" i="83"/>
  <c r="AC61" i="83" s="1"/>
  <c r="AC60" i="83"/>
  <c r="E30" i="45"/>
  <c r="AC30" i="45" s="1"/>
  <c r="AC29" i="45"/>
  <c r="J32" i="91"/>
  <c r="AC32" i="91" s="1"/>
  <c r="AC31" i="91"/>
  <c r="E63" i="84"/>
  <c r="AC63" i="84" s="1"/>
  <c r="AC62" i="84"/>
  <c r="G64" i="84"/>
  <c r="AC56" i="58"/>
  <c r="E57" i="58"/>
  <c r="AC59" i="101"/>
  <c r="J60" i="101"/>
  <c r="E62" i="48"/>
  <c r="AC60" i="48"/>
  <c r="AC26" i="101"/>
  <c r="E28" i="101"/>
  <c r="AC58" i="99"/>
  <c r="G60" i="99"/>
  <c r="E30" i="92"/>
  <c r="AC30" i="92" s="1"/>
  <c r="AC29" i="92"/>
  <c r="Q64" i="51"/>
  <c r="AC64" i="51" s="1"/>
  <c r="AC63" i="51"/>
  <c r="AC27" i="99"/>
  <c r="N29" i="99"/>
  <c r="E28" i="99"/>
  <c r="AC28" i="99" s="1"/>
  <c r="O28" i="48"/>
  <c r="AC26" i="48"/>
  <c r="E63" i="72"/>
  <c r="AC61" i="72"/>
  <c r="P59" i="96"/>
  <c r="AC58" i="96"/>
  <c r="M24" i="83"/>
  <c r="AC23" i="83"/>
  <c r="AC56" i="60"/>
  <c r="F58" i="60"/>
  <c r="AC59" i="64"/>
  <c r="E61" i="64"/>
  <c r="AC93" i="64"/>
  <c r="I95" i="64"/>
  <c r="E58" i="62"/>
  <c r="AC56" i="62"/>
  <c r="K95" i="100"/>
  <c r="AC94" i="100"/>
  <c r="E25" i="8"/>
  <c r="AC24" i="8"/>
  <c r="E61" i="54"/>
  <c r="AC61" i="54" s="1"/>
  <c r="AC60" i="54"/>
  <c r="N62" i="54"/>
  <c r="E30" i="51"/>
  <c r="AC30" i="51" s="1"/>
  <c r="AC29" i="51"/>
  <c r="E62" i="49"/>
  <c r="E61" i="49"/>
  <c r="AC61" i="49" s="1"/>
  <c r="AC60" i="49"/>
  <c r="AC58" i="8"/>
  <c r="I60" i="8"/>
  <c r="E27" i="7"/>
  <c r="AC25" i="7"/>
  <c r="E61" i="95"/>
  <c r="AC61" i="95" s="1"/>
  <c r="AC60" i="95"/>
  <c r="J62" i="95"/>
  <c r="AC58" i="7"/>
  <c r="G60" i="7"/>
  <c r="E60" i="38"/>
  <c r="AC59" i="38"/>
  <c r="AC27" i="72"/>
  <c r="K29" i="72"/>
  <c r="AC95" i="100" l="1"/>
  <c r="K97" i="100"/>
  <c r="P61" i="96"/>
  <c r="AC59" i="96"/>
  <c r="E64" i="48"/>
  <c r="E63" i="48"/>
  <c r="AC63" i="48" s="1"/>
  <c r="AC62" i="48"/>
  <c r="E28" i="84"/>
  <c r="AC28" i="84" s="1"/>
  <c r="AC27" i="84"/>
  <c r="E29" i="84"/>
  <c r="L31" i="38"/>
  <c r="AC31" i="38" s="1"/>
  <c r="AC30" i="38"/>
  <c r="E63" i="50"/>
  <c r="AC63" i="50" s="1"/>
  <c r="AC62" i="50"/>
  <c r="E60" i="100"/>
  <c r="AC58" i="100"/>
  <c r="E29" i="96"/>
  <c r="AC29" i="96" s="1"/>
  <c r="E30" i="96"/>
  <c r="AC28" i="96"/>
  <c r="E61" i="8"/>
  <c r="AC61" i="8" s="1"/>
  <c r="AC60" i="8"/>
  <c r="I62" i="8"/>
  <c r="K31" i="72"/>
  <c r="E30" i="72"/>
  <c r="AC30" i="72" s="1"/>
  <c r="AC29" i="72"/>
  <c r="E62" i="64"/>
  <c r="AC62" i="64" s="1"/>
  <c r="AC61" i="64"/>
  <c r="E63" i="64"/>
  <c r="E64" i="72"/>
  <c r="AC64" i="72" s="1"/>
  <c r="AC63" i="72"/>
  <c r="E65" i="72"/>
  <c r="N30" i="99"/>
  <c r="AC30" i="99" s="1"/>
  <c r="AC29" i="99"/>
  <c r="AC28" i="101"/>
  <c r="E30" i="101"/>
  <c r="E29" i="101"/>
  <c r="AC29" i="101" s="1"/>
  <c r="AC60" i="101"/>
  <c r="J62" i="101"/>
  <c r="G65" i="84"/>
  <c r="AC65" i="84" s="1"/>
  <c r="AC64" i="84"/>
  <c r="AC27" i="58"/>
  <c r="G29" i="58"/>
  <c r="E28" i="58"/>
  <c r="AC28" i="58" s="1"/>
  <c r="E27" i="59"/>
  <c r="AC27" i="59" s="1"/>
  <c r="AC26" i="59"/>
  <c r="G28" i="59"/>
  <c r="E28" i="64"/>
  <c r="AC28" i="64" s="1"/>
  <c r="AC27" i="64"/>
  <c r="J29" i="64"/>
  <c r="E62" i="38"/>
  <c r="AC60" i="38"/>
  <c r="E63" i="49"/>
  <c r="AC63" i="49" s="1"/>
  <c r="AC62" i="49"/>
  <c r="E61" i="7"/>
  <c r="AC61" i="7" s="1"/>
  <c r="AC60" i="7"/>
  <c r="G62" i="7"/>
  <c r="J63" i="95"/>
  <c r="AC63" i="95" s="1"/>
  <c r="AC62" i="95"/>
  <c r="E28" i="7"/>
  <c r="AC28" i="7" s="1"/>
  <c r="AC27" i="7"/>
  <c r="E29" i="7"/>
  <c r="N63" i="54"/>
  <c r="AC63" i="54" s="1"/>
  <c r="AC62" i="54"/>
  <c r="AC25" i="8"/>
  <c r="E27" i="8"/>
  <c r="E59" i="62"/>
  <c r="AC59" i="62" s="1"/>
  <c r="AC58" i="62"/>
  <c r="E60" i="62"/>
  <c r="AC24" i="83"/>
  <c r="M26" i="83"/>
  <c r="AC29" i="54"/>
  <c r="E30" i="54"/>
  <c r="AC30" i="54" s="1"/>
  <c r="O29" i="50"/>
  <c r="E28" i="50"/>
  <c r="AC28" i="50" s="1"/>
  <c r="AC27" i="50"/>
  <c r="AC24" i="62"/>
  <c r="J26" i="62"/>
  <c r="E58" i="59"/>
  <c r="AC56" i="59"/>
  <c r="E60" i="6"/>
  <c r="AC58" i="6"/>
  <c r="E96" i="64"/>
  <c r="AC96" i="64" s="1"/>
  <c r="AC95" i="64"/>
  <c r="I97" i="64"/>
  <c r="AC58" i="60"/>
  <c r="F60" i="60"/>
  <c r="E59" i="60"/>
  <c r="AC59" i="60" s="1"/>
  <c r="O30" i="48"/>
  <c r="E29" i="48"/>
  <c r="AC29" i="48" s="1"/>
  <c r="AC28" i="48"/>
  <c r="AC60" i="99"/>
  <c r="G62" i="99"/>
  <c r="E61" i="99"/>
  <c r="AC61" i="99" s="1"/>
  <c r="E59" i="58"/>
  <c r="AC57" i="58"/>
  <c r="Q63" i="92"/>
  <c r="AC63" i="92" s="1"/>
  <c r="AC62" i="92"/>
  <c r="AC29" i="49"/>
  <c r="G30" i="49"/>
  <c r="AC30" i="49" s="1"/>
  <c r="AC97" i="99"/>
  <c r="E99" i="99"/>
  <c r="E98" i="99"/>
  <c r="AC98" i="99" s="1"/>
  <c r="AC25" i="100"/>
  <c r="R27" i="100"/>
  <c r="AC60" i="6" l="1"/>
  <c r="E62" i="6"/>
  <c r="E61" i="6"/>
  <c r="AC61" i="6" s="1"/>
  <c r="E61" i="62"/>
  <c r="AC61" i="62" s="1"/>
  <c r="AC60" i="62"/>
  <c r="G29" i="59"/>
  <c r="AC29" i="59" s="1"/>
  <c r="AC28" i="59"/>
  <c r="G30" i="58"/>
  <c r="AC30" i="58" s="1"/>
  <c r="AC29" i="58"/>
  <c r="E64" i="64"/>
  <c r="AC64" i="64" s="1"/>
  <c r="AC63" i="64"/>
  <c r="AC60" i="100"/>
  <c r="E62" i="100"/>
  <c r="E61" i="100"/>
  <c r="AC61" i="100" s="1"/>
  <c r="O31" i="48"/>
  <c r="AC31" i="48" s="1"/>
  <c r="AC30" i="48"/>
  <c r="I98" i="64"/>
  <c r="AC98" i="64" s="1"/>
  <c r="AC97" i="64"/>
  <c r="E100" i="99"/>
  <c r="AC100" i="99" s="1"/>
  <c r="AC99" i="99"/>
  <c r="E60" i="58"/>
  <c r="AC60" i="58" s="1"/>
  <c r="AC59" i="58"/>
  <c r="E61" i="58"/>
  <c r="F61" i="60"/>
  <c r="AC61" i="60" s="1"/>
  <c r="AC60" i="60"/>
  <c r="E60" i="59"/>
  <c r="E59" i="59"/>
  <c r="AC59" i="59" s="1"/>
  <c r="AC58" i="59"/>
  <c r="M28" i="83"/>
  <c r="E27" i="83"/>
  <c r="AC27" i="83" s="1"/>
  <c r="AC26" i="83"/>
  <c r="AC62" i="38"/>
  <c r="E64" i="38"/>
  <c r="E63" i="38"/>
  <c r="AC63" i="38" s="1"/>
  <c r="J30" i="64"/>
  <c r="AC30" i="64" s="1"/>
  <c r="AC29" i="64"/>
  <c r="E31" i="101"/>
  <c r="AC31" i="101" s="1"/>
  <c r="AC30" i="101"/>
  <c r="E66" i="72"/>
  <c r="AC66" i="72" s="1"/>
  <c r="AC65" i="72"/>
  <c r="K32" i="72"/>
  <c r="AC32" i="72" s="1"/>
  <c r="AC31" i="72"/>
  <c r="E31" i="96"/>
  <c r="AC31" i="96" s="1"/>
  <c r="AC30" i="96"/>
  <c r="AC61" i="96"/>
  <c r="P63" i="96"/>
  <c r="E62" i="96"/>
  <c r="AC62" i="96" s="1"/>
  <c r="G63" i="99"/>
  <c r="AC63" i="99" s="1"/>
  <c r="AC62" i="99"/>
  <c r="R29" i="100"/>
  <c r="E28" i="100"/>
  <c r="AC28" i="100" s="1"/>
  <c r="AC27" i="100"/>
  <c r="J28" i="62"/>
  <c r="E27" i="62"/>
  <c r="AC27" i="62" s="1"/>
  <c r="AC26" i="62"/>
  <c r="O30" i="50"/>
  <c r="AC30" i="50" s="1"/>
  <c r="AC29" i="50"/>
  <c r="E28" i="8"/>
  <c r="AC28" i="8" s="1"/>
  <c r="AC27" i="8"/>
  <c r="E29" i="8"/>
  <c r="E30" i="7"/>
  <c r="AC30" i="7" s="1"/>
  <c r="AC29" i="7"/>
  <c r="J64" i="101"/>
  <c r="E63" i="101"/>
  <c r="AC63" i="101" s="1"/>
  <c r="AC62" i="101"/>
  <c r="I63" i="8"/>
  <c r="AC63" i="8" s="1"/>
  <c r="AC62" i="8"/>
  <c r="E98" i="100"/>
  <c r="AC98" i="100" s="1"/>
  <c r="AC97" i="100"/>
  <c r="K99" i="100"/>
  <c r="AC62" i="7"/>
  <c r="G63" i="7"/>
  <c r="AC63" i="7" s="1"/>
  <c r="E30" i="84"/>
  <c r="AC30" i="84" s="1"/>
  <c r="AC29" i="84"/>
  <c r="E65" i="48"/>
  <c r="AC65" i="48" s="1"/>
  <c r="AC64" i="48"/>
  <c r="AC62" i="100" l="1"/>
  <c r="E63" i="100"/>
  <c r="AC63" i="100" s="1"/>
  <c r="J65" i="101"/>
  <c r="AC65" i="101" s="1"/>
  <c r="AC64" i="101"/>
  <c r="R30" i="100"/>
  <c r="AC30" i="100" s="1"/>
  <c r="AC29" i="100"/>
  <c r="E61" i="59"/>
  <c r="AC61" i="59" s="1"/>
  <c r="AC60" i="59"/>
  <c r="AC63" i="96"/>
  <c r="P64" i="96"/>
  <c r="AC64" i="96" s="1"/>
  <c r="E65" i="38"/>
  <c r="AC65" i="38" s="1"/>
  <c r="AC64" i="38"/>
  <c r="M29" i="83"/>
  <c r="AC29" i="83" s="1"/>
  <c r="AC28" i="83"/>
  <c r="E62" i="58"/>
  <c r="AC62" i="58" s="1"/>
  <c r="AC61" i="58"/>
  <c r="K100" i="100"/>
  <c r="AC100" i="100" s="1"/>
  <c r="AC99" i="100"/>
  <c r="E30" i="8"/>
  <c r="AC30" i="8" s="1"/>
  <c r="AC29" i="8"/>
  <c r="J29" i="62"/>
  <c r="AC29" i="62" s="1"/>
  <c r="AC28" i="62"/>
  <c r="E63" i="6"/>
  <c r="AC63" i="6" s="1"/>
  <c r="AC62" i="6"/>
</calcChain>
</file>

<file path=xl/sharedStrings.xml><?xml version="1.0" encoding="utf-8"?>
<sst xmlns="http://schemas.openxmlformats.org/spreadsheetml/2006/main" count="12969" uniqueCount="169">
  <si>
    <t>Date</t>
  </si>
  <si>
    <t>Avg. DB Temperature (°C)</t>
  </si>
  <si>
    <t>Avg. WB Temperature (°C)</t>
  </si>
  <si>
    <t>Chilled Water Avg. Inlet Temperature (°C)</t>
  </si>
  <si>
    <t>Chilled Water Avg. Outlet Temperature (°C)</t>
  </si>
  <si>
    <t>Condenser Water Avg. Outlet Temperature (°C)</t>
  </si>
  <si>
    <t>Condenser Water Avg. Inlet Temperature (°C)</t>
  </si>
  <si>
    <t>Chiller No.1</t>
  </si>
  <si>
    <t>Total TR Generated</t>
  </si>
  <si>
    <t>Difference from previous day</t>
  </si>
  <si>
    <t>Total Power Consumption (KWH)</t>
  </si>
  <si>
    <t>Total Running Hrs.</t>
  </si>
  <si>
    <t>Avg. FLA %</t>
  </si>
  <si>
    <t>Avg iKW/tr</t>
  </si>
  <si>
    <t>Avg.RH Temp.(%)</t>
  </si>
  <si>
    <t>Running Hrs.</t>
  </si>
  <si>
    <t xml:space="preserve">Total TR Generated </t>
  </si>
  <si>
    <t>Specific Power Consumption (iKW/TR)</t>
  </si>
  <si>
    <t xml:space="preserve">Avg. COP </t>
  </si>
  <si>
    <t>Avg. EER</t>
  </si>
  <si>
    <t>Avg. LMTD of Condenser (°C)</t>
  </si>
  <si>
    <t>Avg. LMTD of Evaporator (°C)</t>
  </si>
  <si>
    <t>Avg. FLA (%)</t>
  </si>
  <si>
    <t>Avg. Small Temp. diff. of condenser (°C)</t>
  </si>
  <si>
    <t>Avg. Small Temp. diff. of evaporator (°C)</t>
  </si>
  <si>
    <t>Average/Total</t>
  </si>
  <si>
    <t>Performance Sheet Chiller</t>
  </si>
  <si>
    <t>Date :- 02/02/2019</t>
  </si>
  <si>
    <t>CHILLER NO. 02</t>
  </si>
  <si>
    <r>
      <rPr>
        <b/>
        <sz val="12"/>
        <color theme="1"/>
        <rFont val="Calibri"/>
        <family val="2"/>
        <scheme val="minor"/>
      </rPr>
      <t>Design Chilled Water Flow Q</t>
    </r>
    <r>
      <rPr>
        <b/>
        <vertAlign val="subscript"/>
        <sz val="12"/>
        <color theme="1"/>
        <rFont val="Calibri"/>
        <family val="2"/>
        <scheme val="minor"/>
      </rPr>
      <t>ed</t>
    </r>
    <r>
      <rPr>
        <b/>
        <sz val="12"/>
        <color theme="1"/>
        <rFont val="Calibri"/>
        <family val="2"/>
        <scheme val="minor"/>
      </rPr>
      <t>(m</t>
    </r>
    <r>
      <rPr>
        <b/>
        <vertAlign val="superscript"/>
        <sz val="12"/>
        <color theme="1"/>
        <rFont val="Calibri"/>
        <family val="2"/>
        <scheme val="minor"/>
      </rPr>
      <t>3</t>
    </r>
    <r>
      <rPr>
        <b/>
        <sz val="12"/>
        <color theme="1"/>
        <rFont val="Calibri"/>
        <family val="2"/>
        <scheme val="minor"/>
      </rPr>
      <t>/hr): 971</t>
    </r>
  </si>
  <si>
    <r>
      <rPr>
        <b/>
        <sz val="12"/>
        <color theme="1"/>
        <rFont val="Calibri"/>
        <family val="2"/>
        <scheme val="minor"/>
      </rPr>
      <t>Design pressure drop across evaporator(</t>
    </r>
    <r>
      <rPr>
        <b/>
        <sz val="12"/>
        <color theme="1"/>
        <rFont val="Calibri"/>
        <family val="2"/>
      </rPr>
      <t>ΔP</t>
    </r>
    <r>
      <rPr>
        <b/>
        <vertAlign val="subscript"/>
        <sz val="12"/>
        <color theme="1"/>
        <rFont val="Calibri"/>
        <family val="2"/>
      </rPr>
      <t>ed</t>
    </r>
    <r>
      <rPr>
        <b/>
        <sz val="12"/>
        <color theme="1"/>
        <rFont val="Calibri"/>
        <family val="2"/>
      </rPr>
      <t>) Kg/Cm</t>
    </r>
    <r>
      <rPr>
        <b/>
        <vertAlign val="superscript"/>
        <sz val="12"/>
        <color theme="1"/>
        <rFont val="Calibri"/>
        <family val="2"/>
      </rPr>
      <t>2</t>
    </r>
    <r>
      <rPr>
        <b/>
        <sz val="12"/>
        <color theme="1"/>
        <rFont val="Calibri"/>
        <family val="2"/>
      </rPr>
      <t>: 0.53</t>
    </r>
  </si>
  <si>
    <r>
      <rPr>
        <b/>
        <sz val="12"/>
        <color theme="1"/>
        <rFont val="Calibri"/>
        <family val="2"/>
        <scheme val="minor"/>
      </rPr>
      <t>Design pressure drop across Condenser (</t>
    </r>
    <r>
      <rPr>
        <b/>
        <sz val="12"/>
        <color theme="1"/>
        <rFont val="Calibri"/>
        <family val="2"/>
      </rPr>
      <t>ΔP</t>
    </r>
    <r>
      <rPr>
        <b/>
        <vertAlign val="subscript"/>
        <sz val="12"/>
        <color theme="1"/>
        <rFont val="Calibri"/>
        <family val="2"/>
      </rPr>
      <t>cd</t>
    </r>
    <r>
      <rPr>
        <b/>
        <sz val="12"/>
        <color theme="1"/>
        <rFont val="Calibri"/>
        <family val="2"/>
      </rPr>
      <t>) Kg/Cm</t>
    </r>
    <r>
      <rPr>
        <b/>
        <vertAlign val="superscript"/>
        <sz val="12"/>
        <color theme="1"/>
        <rFont val="Calibri"/>
        <family val="2"/>
      </rPr>
      <t>2</t>
    </r>
    <r>
      <rPr>
        <b/>
        <sz val="12"/>
        <color theme="1"/>
        <rFont val="Calibri"/>
        <family val="2"/>
      </rPr>
      <t>: 0.73</t>
    </r>
  </si>
  <si>
    <r>
      <rPr>
        <b/>
        <sz val="12"/>
        <color theme="1"/>
        <rFont val="Calibri"/>
        <family val="2"/>
        <scheme val="minor"/>
      </rPr>
      <t>Design condenser water Flow Q</t>
    </r>
    <r>
      <rPr>
        <b/>
        <vertAlign val="subscript"/>
        <sz val="12"/>
        <color theme="1"/>
        <rFont val="Calibri"/>
        <family val="2"/>
        <scheme val="minor"/>
      </rPr>
      <t>cd</t>
    </r>
    <r>
      <rPr>
        <b/>
        <sz val="12"/>
        <color theme="1"/>
        <rFont val="Calibri"/>
        <family val="2"/>
        <scheme val="minor"/>
      </rPr>
      <t>(m</t>
    </r>
    <r>
      <rPr>
        <b/>
        <vertAlign val="superscript"/>
        <sz val="12"/>
        <color theme="1"/>
        <rFont val="Calibri"/>
        <family val="2"/>
        <scheme val="minor"/>
      </rPr>
      <t>3</t>
    </r>
    <r>
      <rPr>
        <b/>
        <sz val="12"/>
        <color theme="1"/>
        <rFont val="Calibri"/>
        <family val="2"/>
        <scheme val="minor"/>
      </rPr>
      <t>/hr): 1704</t>
    </r>
  </si>
  <si>
    <r>
      <rPr>
        <b/>
        <sz val="12"/>
        <color theme="1"/>
        <rFont val="Calibri"/>
        <family val="2"/>
        <scheme val="minor"/>
      </rPr>
      <t>Water density(</t>
    </r>
    <r>
      <rPr>
        <b/>
        <sz val="12"/>
        <color theme="1"/>
        <rFont val="Microsoft Tai Le"/>
        <family val="2"/>
      </rPr>
      <t>þ</t>
    </r>
    <r>
      <rPr>
        <b/>
        <vertAlign val="subscript"/>
        <sz val="12"/>
        <color theme="1"/>
        <rFont val="Calibri"/>
        <family val="2"/>
      </rPr>
      <t>w</t>
    </r>
    <r>
      <rPr>
        <b/>
        <sz val="12"/>
        <color theme="1"/>
        <rFont val="Calibri"/>
        <family val="2"/>
      </rPr>
      <t>)</t>
    </r>
    <r>
      <rPr>
        <b/>
        <sz val="12"/>
        <color theme="1"/>
        <rFont val="Calibri"/>
        <family val="2"/>
        <scheme val="minor"/>
      </rPr>
      <t>: 1000kg/m</t>
    </r>
    <r>
      <rPr>
        <b/>
        <vertAlign val="superscript"/>
        <sz val="12"/>
        <color theme="1"/>
        <rFont val="Calibri"/>
        <family val="2"/>
        <scheme val="minor"/>
      </rPr>
      <t>3</t>
    </r>
  </si>
  <si>
    <r>
      <rPr>
        <b/>
        <sz val="12"/>
        <color theme="1"/>
        <rFont val="Calibri"/>
        <family val="2"/>
        <scheme val="minor"/>
      </rPr>
      <t>Specific Heat of Water (C</t>
    </r>
    <r>
      <rPr>
        <b/>
        <vertAlign val="subscript"/>
        <sz val="12"/>
        <color theme="1"/>
        <rFont val="Calibri"/>
        <family val="2"/>
        <scheme val="minor"/>
      </rPr>
      <t>w</t>
    </r>
    <r>
      <rPr>
        <b/>
        <sz val="12"/>
        <color theme="1"/>
        <rFont val="Calibri"/>
        <family val="2"/>
        <scheme val="minor"/>
      </rPr>
      <t>): 1Kcal/Kg°C</t>
    </r>
  </si>
  <si>
    <t>Sl. No.</t>
  </si>
  <si>
    <t>PERFORMANCE CONCERN AND RELATED INDICATOR</t>
  </si>
  <si>
    <t>UOM</t>
  </si>
  <si>
    <t xml:space="preserve">TARGET / Base Line </t>
  </si>
  <si>
    <t xml:space="preserve">      Hours</t>
  </si>
  <si>
    <t>Average</t>
  </si>
  <si>
    <t>Small temperature difference of condenser</t>
  </si>
  <si>
    <t>ºC</t>
  </si>
  <si>
    <t>Small temperature difference of evaporator</t>
  </si>
  <si>
    <r>
      <rPr>
        <b/>
        <sz val="12"/>
        <color theme="1"/>
        <rFont val="Calibri"/>
        <family val="2"/>
        <scheme val="minor"/>
      </rPr>
      <t>Entering Chilled Water Temp. (t</t>
    </r>
    <r>
      <rPr>
        <b/>
        <vertAlign val="subscript"/>
        <sz val="12"/>
        <color theme="1"/>
        <rFont val="Calibri"/>
        <family val="2"/>
        <scheme val="minor"/>
      </rPr>
      <t>chwe</t>
    </r>
    <r>
      <rPr>
        <b/>
        <sz val="12"/>
        <color theme="1"/>
        <rFont val="Calibri"/>
        <family val="2"/>
        <scheme val="minor"/>
      </rPr>
      <t>)</t>
    </r>
  </si>
  <si>
    <r>
      <rPr>
        <b/>
        <sz val="12"/>
        <color theme="1"/>
        <rFont val="Calibri"/>
        <family val="2"/>
        <scheme val="minor"/>
      </rPr>
      <t>Leaving Chilled Water Temp. (t</t>
    </r>
    <r>
      <rPr>
        <b/>
        <vertAlign val="subscript"/>
        <sz val="12"/>
        <color theme="1"/>
        <rFont val="Calibri"/>
        <family val="2"/>
        <scheme val="minor"/>
      </rPr>
      <t>chwl</t>
    </r>
    <r>
      <rPr>
        <b/>
        <sz val="12"/>
        <color theme="1"/>
        <rFont val="Calibri"/>
        <family val="2"/>
        <scheme val="minor"/>
      </rPr>
      <t xml:space="preserve">) </t>
    </r>
  </si>
  <si>
    <r>
      <rPr>
        <b/>
        <sz val="12"/>
        <color theme="1"/>
        <rFont val="Calibri"/>
        <family val="2"/>
        <scheme val="minor"/>
      </rPr>
      <t>Entering Condenser Water Temp. (t</t>
    </r>
    <r>
      <rPr>
        <b/>
        <vertAlign val="subscript"/>
        <sz val="12"/>
        <color theme="1"/>
        <rFont val="Calibri"/>
        <family val="2"/>
        <scheme val="minor"/>
      </rPr>
      <t>cwe</t>
    </r>
    <r>
      <rPr>
        <b/>
        <sz val="12"/>
        <color theme="1"/>
        <rFont val="Calibri"/>
        <family val="2"/>
        <scheme val="minor"/>
      </rPr>
      <t>)</t>
    </r>
  </si>
  <si>
    <r>
      <rPr>
        <b/>
        <sz val="12"/>
        <color theme="1"/>
        <rFont val="Calibri"/>
        <family val="2"/>
        <scheme val="minor"/>
      </rPr>
      <t>Leaving Condenser Water Temp. (t</t>
    </r>
    <r>
      <rPr>
        <b/>
        <vertAlign val="subscript"/>
        <sz val="12"/>
        <color theme="1"/>
        <rFont val="Calibri"/>
        <family val="2"/>
        <scheme val="minor"/>
      </rPr>
      <t>cwl</t>
    </r>
    <r>
      <rPr>
        <b/>
        <sz val="12"/>
        <color theme="1"/>
        <rFont val="Calibri"/>
        <family val="2"/>
        <scheme val="minor"/>
      </rPr>
      <t>)</t>
    </r>
  </si>
  <si>
    <t xml:space="preserve">Chilled water inlet pressure </t>
  </si>
  <si>
    <r>
      <rPr>
        <sz val="11"/>
        <color theme="1"/>
        <rFont val="Verdana"/>
        <family val="2"/>
      </rPr>
      <t>(Kg/Cm</t>
    </r>
    <r>
      <rPr>
        <vertAlign val="superscript"/>
        <sz val="11"/>
        <color theme="1"/>
        <rFont val="Verdana"/>
        <family val="2"/>
      </rPr>
      <t>2</t>
    </r>
    <r>
      <rPr>
        <sz val="11"/>
        <color theme="1"/>
        <rFont val="Verdana"/>
        <family val="2"/>
      </rPr>
      <t>)</t>
    </r>
  </si>
  <si>
    <t xml:space="preserve">Chilled water outlet pressure </t>
  </si>
  <si>
    <t xml:space="preserve">Condenser water inlet pressure </t>
  </si>
  <si>
    <t xml:space="preserve">Condenser water outlet pressure </t>
  </si>
  <si>
    <r>
      <rPr>
        <b/>
        <sz val="12"/>
        <color theme="1"/>
        <rFont val="Calibri"/>
        <family val="2"/>
        <scheme val="minor"/>
      </rPr>
      <t>Actual Pressure Drop Across Evaporator (</t>
    </r>
    <r>
      <rPr>
        <b/>
        <sz val="12"/>
        <color theme="1"/>
        <rFont val="Calibri"/>
        <family val="2"/>
      </rPr>
      <t>ΔP</t>
    </r>
    <r>
      <rPr>
        <b/>
        <vertAlign val="subscript"/>
        <sz val="12"/>
        <color theme="1"/>
        <rFont val="Calibri"/>
        <family val="2"/>
      </rPr>
      <t>ea</t>
    </r>
    <r>
      <rPr>
        <b/>
        <sz val="12"/>
        <color theme="1"/>
        <rFont val="Calibri"/>
        <family val="2"/>
      </rPr>
      <t>)</t>
    </r>
    <r>
      <rPr>
        <b/>
        <sz val="12"/>
        <color theme="1"/>
        <rFont val="Calibri"/>
        <family val="2"/>
        <scheme val="minor"/>
      </rPr>
      <t xml:space="preserve"> </t>
    </r>
  </si>
  <si>
    <r>
      <rPr>
        <b/>
        <sz val="12"/>
        <color theme="1"/>
        <rFont val="Calibri"/>
        <family val="2"/>
        <scheme val="minor"/>
      </rPr>
      <t>Actual Pressure Drop Across Condenser (</t>
    </r>
    <r>
      <rPr>
        <b/>
        <sz val="12"/>
        <color theme="1"/>
        <rFont val="Calibri"/>
        <family val="2"/>
      </rPr>
      <t>ΔP</t>
    </r>
    <r>
      <rPr>
        <b/>
        <vertAlign val="subscript"/>
        <sz val="12"/>
        <color theme="1"/>
        <rFont val="Calibri"/>
        <family val="2"/>
      </rPr>
      <t>ca</t>
    </r>
    <r>
      <rPr>
        <b/>
        <sz val="12"/>
        <color theme="1"/>
        <rFont val="Calibri"/>
        <family val="2"/>
      </rPr>
      <t>)</t>
    </r>
    <r>
      <rPr>
        <b/>
        <sz val="12"/>
        <color theme="1"/>
        <rFont val="Calibri"/>
        <family val="2"/>
        <scheme val="minor"/>
      </rPr>
      <t xml:space="preserve"> </t>
    </r>
  </si>
  <si>
    <r>
      <rPr>
        <sz val="11"/>
        <color theme="1"/>
        <rFont val="Verdana"/>
        <family val="2"/>
      </rPr>
      <t>(Kg/Cm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</si>
  <si>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r>
      <rPr>
        <b/>
        <sz val="12"/>
        <color theme="1"/>
        <rFont val="Calibri"/>
        <family val="2"/>
        <scheme val="minor"/>
      </rPr>
      <t>Actual chilled water flow (Q</t>
    </r>
    <r>
      <rPr>
        <b/>
        <vertAlign val="subscript"/>
        <sz val="12"/>
        <color theme="1"/>
        <rFont val="Calibri"/>
        <family val="2"/>
        <scheme val="minor"/>
      </rPr>
      <t>ea</t>
    </r>
    <r>
      <rPr>
        <b/>
        <sz val="12"/>
        <color theme="1"/>
        <rFont val="Calibri"/>
        <family val="2"/>
        <scheme val="minor"/>
      </rPr>
      <t xml:space="preserve">)  based on </t>
    </r>
    <r>
      <rPr>
        <b/>
        <sz val="12"/>
        <color theme="1"/>
        <rFont val="Calibri"/>
        <family val="2"/>
      </rPr>
      <t>ΔP</t>
    </r>
    <r>
      <rPr>
        <b/>
        <vertAlign val="subscript"/>
        <sz val="12"/>
        <color theme="1"/>
        <rFont val="Calibri"/>
        <family val="2"/>
      </rPr>
      <t>ea</t>
    </r>
  </si>
  <si>
    <r>
      <rPr>
        <sz val="11"/>
        <color theme="1"/>
        <rFont val="Verdana"/>
        <family val="2"/>
      </rPr>
      <t>(m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/hr.)</t>
    </r>
  </si>
  <si>
    <t xml:space="preserve">TR Genrated by Chiller </t>
  </si>
  <si>
    <t>TR</t>
  </si>
  <si>
    <t>Power Consumption of Chiller</t>
  </si>
  <si>
    <t>KWH</t>
  </si>
  <si>
    <t xml:space="preserve">Specific power consumption of Chiller </t>
  </si>
  <si>
    <t>(iKW/TR)</t>
  </si>
  <si>
    <t>Average iKW/TR</t>
  </si>
  <si>
    <t xml:space="preserve">COP of chiller </t>
  </si>
  <si>
    <t>EER of Chiller</t>
  </si>
  <si>
    <t>LMTD of Condenser</t>
  </si>
  <si>
    <t>LMTD of Evaporator</t>
  </si>
  <si>
    <t>CHILLER NO. 06</t>
  </si>
  <si>
    <t>`</t>
  </si>
  <si>
    <t>Date :- 03/02/2019</t>
  </si>
  <si>
    <t>CHILLER NO. 3</t>
  </si>
  <si>
    <t>CHILLER NO. 6</t>
  </si>
  <si>
    <t>Date :- 04/02/2019</t>
  </si>
  <si>
    <t>CHILLER NO. 2</t>
  </si>
  <si>
    <t>Date :- 05/02/2019</t>
  </si>
  <si>
    <t>Date :- 06/02/2019</t>
  </si>
  <si>
    <t>Date :- 07/02/2019</t>
  </si>
  <si>
    <t>Date :- 08/02/2019</t>
  </si>
  <si>
    <t>CHILLER NO. 1</t>
  </si>
  <si>
    <t>Date :- 09/02/2019</t>
  </si>
  <si>
    <t>Date :- 10/02/2019</t>
  </si>
  <si>
    <t>Date :- 11/2/2019</t>
  </si>
  <si>
    <t>Date :- 12/2/2019</t>
  </si>
  <si>
    <t>CHILLER NO. 4</t>
  </si>
  <si>
    <t>Date :- 13/02/2019</t>
  </si>
  <si>
    <t>Chiller Operation</t>
  </si>
  <si>
    <t>Date :- 14/02/2019</t>
  </si>
  <si>
    <t>Date :- 15/02/2019</t>
  </si>
  <si>
    <t>Date :- 16/02/2019</t>
  </si>
  <si>
    <t>Date :- 17/02/2019</t>
  </si>
  <si>
    <t>Date :- 18/02/2019</t>
  </si>
  <si>
    <t>CHILLER NO. 5</t>
  </si>
  <si>
    <t>Date :- 19/02/2019</t>
  </si>
  <si>
    <t>Date :- 20/02/2019</t>
  </si>
  <si>
    <t>Date :- 21/02/2019</t>
  </si>
  <si>
    <t>Date :- 22/02/2019</t>
  </si>
  <si>
    <t>Date :- 23/01/2019</t>
  </si>
  <si>
    <t>Date :- 24/02/2019</t>
  </si>
  <si>
    <t>Date :- 25/12/2018</t>
  </si>
  <si>
    <t xml:space="preserve">        </t>
  </si>
  <si>
    <t>Date :- 25/02/2019</t>
  </si>
  <si>
    <t>Date :- 26/02/2019</t>
  </si>
  <si>
    <t>Date :- 27/02/2019</t>
  </si>
  <si>
    <r>
      <rPr>
        <sz val="14"/>
        <color theme="1"/>
        <rFont val="Calibri"/>
        <family val="2"/>
        <scheme val="minor"/>
      </rPr>
      <t>Design Chilled Water Flow Q</t>
    </r>
    <r>
      <rPr>
        <vertAlign val="subscript"/>
        <sz val="14"/>
        <color theme="1"/>
        <rFont val="Calibri"/>
        <family val="2"/>
        <scheme val="minor"/>
      </rPr>
      <t>ed</t>
    </r>
    <r>
      <rPr>
        <sz val="14"/>
        <color theme="1"/>
        <rFont val="Calibri"/>
        <family val="2"/>
        <scheme val="minor"/>
      </rPr>
      <t>(m</t>
    </r>
    <r>
      <rPr>
        <vertAlign val="superscript"/>
        <sz val="14"/>
        <color theme="1"/>
        <rFont val="Calibri"/>
        <family val="2"/>
        <scheme val="minor"/>
      </rPr>
      <t>3</t>
    </r>
    <r>
      <rPr>
        <sz val="14"/>
        <color theme="1"/>
        <rFont val="Calibri"/>
        <family val="2"/>
        <scheme val="minor"/>
      </rPr>
      <t>/hr): 971</t>
    </r>
  </si>
  <si>
    <r>
      <rPr>
        <sz val="14"/>
        <color theme="1"/>
        <rFont val="Calibri"/>
        <family val="2"/>
        <scheme val="minor"/>
      </rPr>
      <t>Design pressure drop across evaporator(</t>
    </r>
    <r>
      <rPr>
        <sz val="14"/>
        <color theme="1"/>
        <rFont val="Calibri"/>
        <family val="2"/>
      </rPr>
      <t>ΔP</t>
    </r>
    <r>
      <rPr>
        <vertAlign val="subscript"/>
        <sz val="14"/>
        <color theme="1"/>
        <rFont val="Calibri"/>
        <family val="2"/>
      </rPr>
      <t>ed</t>
    </r>
    <r>
      <rPr>
        <sz val="14"/>
        <color theme="1"/>
        <rFont val="Calibri"/>
        <family val="2"/>
      </rPr>
      <t>) Kg/Cm</t>
    </r>
    <r>
      <rPr>
        <vertAlign val="superscript"/>
        <sz val="14"/>
        <color theme="1"/>
        <rFont val="Calibri"/>
        <family val="2"/>
      </rPr>
      <t>2</t>
    </r>
    <r>
      <rPr>
        <sz val="14"/>
        <color theme="1"/>
        <rFont val="Calibri"/>
        <family val="2"/>
      </rPr>
      <t>: 0.53</t>
    </r>
  </si>
  <si>
    <r>
      <rPr>
        <sz val="14"/>
        <color theme="1"/>
        <rFont val="Calibri"/>
        <family val="2"/>
        <scheme val="minor"/>
      </rPr>
      <t>Design pressure drop across Condenser (</t>
    </r>
    <r>
      <rPr>
        <sz val="14"/>
        <color theme="1"/>
        <rFont val="Calibri"/>
        <family val="2"/>
      </rPr>
      <t>ΔP</t>
    </r>
    <r>
      <rPr>
        <vertAlign val="subscript"/>
        <sz val="14"/>
        <color theme="1"/>
        <rFont val="Calibri"/>
        <family val="2"/>
      </rPr>
      <t>cd</t>
    </r>
    <r>
      <rPr>
        <sz val="14"/>
        <color theme="1"/>
        <rFont val="Calibri"/>
        <family val="2"/>
      </rPr>
      <t>) Kg/Cm</t>
    </r>
    <r>
      <rPr>
        <vertAlign val="superscript"/>
        <sz val="14"/>
        <color theme="1"/>
        <rFont val="Calibri"/>
        <family val="2"/>
      </rPr>
      <t>2</t>
    </r>
    <r>
      <rPr>
        <sz val="14"/>
        <color theme="1"/>
        <rFont val="Calibri"/>
        <family val="2"/>
      </rPr>
      <t>: 0.73</t>
    </r>
  </si>
  <si>
    <r>
      <rPr>
        <sz val="14"/>
        <color theme="1"/>
        <rFont val="Calibri"/>
        <family val="2"/>
        <scheme val="minor"/>
      </rPr>
      <t>Design condenser water Flow Q</t>
    </r>
    <r>
      <rPr>
        <vertAlign val="subscript"/>
        <sz val="14"/>
        <color theme="1"/>
        <rFont val="Calibri"/>
        <family val="2"/>
        <scheme val="minor"/>
      </rPr>
      <t>cd</t>
    </r>
    <r>
      <rPr>
        <sz val="14"/>
        <color theme="1"/>
        <rFont val="Calibri"/>
        <family val="2"/>
        <scheme val="minor"/>
      </rPr>
      <t>(m</t>
    </r>
    <r>
      <rPr>
        <vertAlign val="superscript"/>
        <sz val="14"/>
        <color theme="1"/>
        <rFont val="Calibri"/>
        <family val="2"/>
        <scheme val="minor"/>
      </rPr>
      <t>3</t>
    </r>
    <r>
      <rPr>
        <sz val="14"/>
        <color theme="1"/>
        <rFont val="Calibri"/>
        <family val="2"/>
        <scheme val="minor"/>
      </rPr>
      <t>/hr): 1704</t>
    </r>
  </si>
  <si>
    <r>
      <rPr>
        <sz val="14"/>
        <color theme="1"/>
        <rFont val="Calibri"/>
        <family val="2"/>
        <scheme val="minor"/>
      </rPr>
      <t>Water density(</t>
    </r>
    <r>
      <rPr>
        <sz val="14"/>
        <color theme="1"/>
        <rFont val="Microsoft Tai Le"/>
        <family val="2"/>
      </rPr>
      <t>þ</t>
    </r>
    <r>
      <rPr>
        <vertAlign val="subscript"/>
        <sz val="14"/>
        <color theme="1"/>
        <rFont val="Calibri"/>
        <family val="2"/>
      </rPr>
      <t>w</t>
    </r>
    <r>
      <rPr>
        <sz val="14"/>
        <color theme="1"/>
        <rFont val="Calibri"/>
        <family val="2"/>
      </rPr>
      <t>)</t>
    </r>
    <r>
      <rPr>
        <sz val="14"/>
        <color theme="1"/>
        <rFont val="Calibri"/>
        <family val="2"/>
        <scheme val="minor"/>
      </rPr>
      <t>: 1000kg/m</t>
    </r>
    <r>
      <rPr>
        <vertAlign val="superscript"/>
        <sz val="14"/>
        <color theme="1"/>
        <rFont val="Calibri"/>
        <family val="2"/>
        <scheme val="minor"/>
      </rPr>
      <t>3</t>
    </r>
  </si>
  <si>
    <r>
      <rPr>
        <sz val="14"/>
        <color theme="1"/>
        <rFont val="Calibri"/>
        <family val="2"/>
        <scheme val="minor"/>
      </rPr>
      <t>Specific Heat of Water (C</t>
    </r>
    <r>
      <rPr>
        <vertAlign val="subscript"/>
        <sz val="14"/>
        <color theme="1"/>
        <rFont val="Calibri"/>
        <family val="2"/>
        <scheme val="minor"/>
      </rPr>
      <t>w</t>
    </r>
    <r>
      <rPr>
        <sz val="14"/>
        <color theme="1"/>
        <rFont val="Calibri"/>
        <family val="2"/>
        <scheme val="minor"/>
      </rPr>
      <t>): 1Kcal/Kg°C</t>
    </r>
  </si>
  <si>
    <t>Date :- 28/02/2019</t>
  </si>
  <si>
    <t>Hours</t>
  </si>
  <si>
    <t xml:space="preserve"> </t>
  </si>
  <si>
    <t>Chiller No. 1</t>
  </si>
  <si>
    <t>Evaporator Delta "T"</t>
  </si>
  <si>
    <t>Condenser Delta "T"</t>
  </si>
  <si>
    <t>Chiller No. 2</t>
  </si>
  <si>
    <t>Chiller No. 3</t>
  </si>
  <si>
    <t>Chiller No. 4</t>
  </si>
  <si>
    <t>Chiller No. 5</t>
  </si>
  <si>
    <t>Chiller No. 6</t>
  </si>
  <si>
    <t>Performance Sheet for Chiller No. 1 to 6</t>
  </si>
  <si>
    <t>Chiller No.2</t>
  </si>
  <si>
    <t>Chiller No.3</t>
  </si>
  <si>
    <t>Chiller No.4</t>
  </si>
  <si>
    <t>Chiller No.5</t>
  </si>
  <si>
    <t>Chiller No.6</t>
  </si>
  <si>
    <t xml:space="preserve"> Avg. Entering Chilled water Temp.</t>
  </si>
  <si>
    <t>Avg. Leaving Chilled water Temp.</t>
  </si>
  <si>
    <t xml:space="preserve"> Avg. Evaporator Delta "T"</t>
  </si>
  <si>
    <t>Avg. Entering Condenser water Temp.</t>
  </si>
  <si>
    <t>Avg. Leaving Condenser water Temp.</t>
  </si>
  <si>
    <t>Avg. Condenser Delta "T"</t>
  </si>
  <si>
    <t>Evaporator pressure (Kpag)</t>
  </si>
  <si>
    <t>Condenser pressure (kpag)</t>
  </si>
  <si>
    <t>kpag</t>
  </si>
  <si>
    <t>Evaporator pressure (kpag)</t>
  </si>
  <si>
    <t>Date :- 01/03/2025</t>
  </si>
  <si>
    <t>Date :- 05/03/2025</t>
  </si>
  <si>
    <t>Date :- 04/03/2025</t>
  </si>
  <si>
    <t>Date :- 03/03/2025</t>
  </si>
  <si>
    <t>Date :- 02/03/2025</t>
  </si>
  <si>
    <t>Date :- 06/03/2025</t>
  </si>
  <si>
    <t>Date :- 07/03/2025</t>
  </si>
  <si>
    <t>Date :- 08/03/2025</t>
  </si>
  <si>
    <t>Date :- 09/03/2025</t>
  </si>
  <si>
    <t>Date :- 10/03/2025</t>
  </si>
  <si>
    <t>Date :- 11/03/2025</t>
  </si>
  <si>
    <t>Date :- 13/03/2025</t>
  </si>
  <si>
    <t>Date :- 14/03/2025</t>
  </si>
  <si>
    <t>Date :- 12/03/2025</t>
  </si>
  <si>
    <t>Date :- 15/03/2025</t>
  </si>
  <si>
    <t>Date :- 16/03/2025</t>
  </si>
  <si>
    <t>Date :- 17/03/2025</t>
  </si>
  <si>
    <t>Date :- 18/03/2025</t>
  </si>
  <si>
    <t>Date :- 19/03/2025</t>
  </si>
  <si>
    <t>Date :- 20/03/2025</t>
  </si>
  <si>
    <t>Date :- 21/03/2025</t>
  </si>
  <si>
    <t>Date :- 22/03/2025</t>
  </si>
  <si>
    <t>Date :- 23/03/2025</t>
  </si>
  <si>
    <t>Date :- 24/03/2025</t>
  </si>
  <si>
    <t>Date :- 25/03/2025</t>
  </si>
  <si>
    <t>Date :- 26/03/2025</t>
  </si>
  <si>
    <t>Date :- 27/03/2025</t>
  </si>
  <si>
    <t>Date :- 28/03/2025</t>
  </si>
  <si>
    <t>Date :- 29/03/2025</t>
  </si>
  <si>
    <t>Date :- 30/03/2025</t>
  </si>
  <si>
    <t>Date :- 31/03/2025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</si>
</sst>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 * #,##0.00_ ;_ * \-#,##0.00_ ;_ * &quot;-&quot;??_ ;_ @_ "/>
    <numFmt numFmtId="164" formatCode="_-* #,##0.00\ _D_M_-;\-* #,##0.00\ _D_M_-;_-* &quot;-&quot;??\ _D_M_-;_-@_-"/>
    <numFmt numFmtId="165" formatCode="0.0"/>
    <numFmt numFmtId="166" formatCode="[$-14009]d\.m\.yy;@"/>
    <numFmt numFmtId="167" formatCode="[$-F800]dddd\,\ mmmm\ dd\,\ yyyy"/>
    <numFmt numFmtId="168" formatCode="_-* #,##0\ _D_M_-;\-* #,##0\ _D_M_-;_-* &quot;-&quot;\ _D_M_-;_-@_-"/>
    <numFmt numFmtId="169" formatCode="_-* #,##0.00\ &quot;DM&quot;_-;\-* #,##0.00\ &quot;DM&quot;_-;_-* &quot;-&quot;??\ &quot;DM&quot;_-;_-@_-"/>
    <numFmt numFmtId="170" formatCode="_-* #,##0\ &quot;DM&quot;_-;\-* #,##0\ &quot;DM&quot;_-;_-* &quot;-&quot;\ &quot;DM&quot;_-;_-@_-"/>
  </numFmts>
  <fonts count="13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8"/>
      <color rgb="FF0070C0"/>
      <name val="Segoe UI Light"/>
      <family val="2"/>
    </font>
    <font>
      <sz val="12"/>
      <color theme="1"/>
      <name val="Calibri"/>
      <family val="2"/>
      <scheme val="minor"/>
    </font>
    <font>
      <b/>
      <sz val="11"/>
      <color theme="1"/>
      <name val="Verdana"/>
      <family val="2"/>
    </font>
    <font>
      <b/>
      <sz val="12"/>
      <color theme="1"/>
      <name val="Verdana"/>
      <family val="2"/>
    </font>
    <font>
      <b/>
      <sz val="12"/>
      <color theme="1"/>
      <name val="Calibri"/>
      <family val="2"/>
      <scheme val="minor"/>
    </font>
    <font>
      <sz val="12"/>
      <color theme="1"/>
      <name val="Verdana"/>
      <family val="2"/>
    </font>
    <font>
      <sz val="11"/>
      <color theme="1"/>
      <name val="Verdana"/>
      <family val="2"/>
    </font>
    <font>
      <sz val="16"/>
      <color theme="1"/>
      <name val="Calibri"/>
      <family val="2"/>
      <scheme val="minor"/>
    </font>
    <font>
      <sz val="16"/>
      <color rgb="FF9C0006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  <font>
      <sz val="12"/>
      <name val="Arial"/>
      <family val="2"/>
    </font>
    <font>
      <sz val="9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0"/>
      <name val="Arial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b/>
      <sz val="10"/>
      <color indexed="10"/>
      <name val="Arial"/>
      <family val="2"/>
    </font>
    <font>
      <u/>
      <sz val="10"/>
      <color indexed="36"/>
      <name val="Arial"/>
      <family val="2"/>
    </font>
    <font>
      <sz val="11"/>
      <color indexed="17"/>
      <name val="Calibri"/>
      <family val="2"/>
    </font>
    <font>
      <u/>
      <sz val="10"/>
      <color indexed="12"/>
      <name val="Arial"/>
      <family val="2"/>
    </font>
    <font>
      <b/>
      <i/>
      <u val="double"/>
      <sz val="10"/>
      <color indexed="60"/>
      <name val="Arial"/>
      <family val="2"/>
    </font>
    <font>
      <sz val="11"/>
      <color rgb="FF9C6500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Arial"/>
      <family val="2"/>
    </font>
    <font>
      <sz val="11"/>
      <color indexed="20"/>
      <name val="Calibri"/>
      <family val="2"/>
    </font>
    <font>
      <b/>
      <sz val="24"/>
      <color indexed="10"/>
      <name val="Symbol"/>
      <family val="1"/>
      <charset val="2"/>
    </font>
    <font>
      <b/>
      <sz val="18"/>
      <color indexed="62"/>
      <name val="Cambria"/>
      <family val="1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trike/>
      <sz val="10"/>
      <color indexed="45"/>
      <name val="Arial"/>
      <family val="2"/>
    </font>
    <font>
      <sz val="11"/>
      <color indexed="52"/>
      <name val="Calibri"/>
      <family val="2"/>
    </font>
    <font>
      <sz val="11"/>
      <color indexed="45"/>
      <name val="Calibri"/>
      <family val="2"/>
    </font>
    <font>
      <b/>
      <sz val="11"/>
      <color indexed="9"/>
      <name val="Calibri"/>
      <family val="2"/>
    </font>
    <font>
      <b/>
      <vertAlign val="subscript"/>
      <sz val="12"/>
      <color theme="1"/>
      <name val="Calibri"/>
      <family val="2"/>
      <scheme val="minor"/>
    </font>
    <font>
      <vertAlign val="superscript"/>
      <sz val="11"/>
      <color theme="1"/>
      <name val="Verdana"/>
      <family val="2"/>
    </font>
    <font>
      <b/>
      <sz val="12"/>
      <color theme="1"/>
      <name val="Calibri"/>
      <family val="2"/>
    </font>
    <font>
      <b/>
      <vertAlign val="subscript"/>
      <sz val="12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b/>
      <vertAlign val="superscript"/>
      <sz val="12"/>
      <color theme="1"/>
      <name val="Calibri"/>
      <family val="2"/>
      <scheme val="minor"/>
    </font>
    <font>
      <b/>
      <vertAlign val="superscript"/>
      <sz val="12"/>
      <color theme="1"/>
      <name val="Calibri"/>
      <family val="2"/>
    </font>
    <font>
      <b/>
      <sz val="12"/>
      <color theme="1"/>
      <name val="Microsoft Tai Le"/>
      <family val="2"/>
    </font>
    <font>
      <vertAlign val="subscript"/>
      <sz val="14"/>
      <color theme="1"/>
      <name val="Calibri"/>
      <family val="2"/>
      <scheme val="minor"/>
    </font>
    <font>
      <vertAlign val="superscript"/>
      <sz val="14"/>
      <color theme="1"/>
      <name val="Calibri"/>
      <family val="2"/>
      <scheme val="minor"/>
    </font>
    <font>
      <sz val="14"/>
      <color theme="1"/>
      <name val="Calibri"/>
      <family val="2"/>
    </font>
    <font>
      <vertAlign val="subscript"/>
      <sz val="14"/>
      <color theme="1"/>
      <name val="Calibri"/>
      <family val="2"/>
    </font>
    <font>
      <vertAlign val="superscript"/>
      <sz val="14"/>
      <color theme="1"/>
      <name val="Calibri"/>
      <family val="2"/>
    </font>
    <font>
      <sz val="14"/>
      <color theme="1"/>
      <name val="Microsoft Tai Le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b/>
      <sz val="10"/>
      <color indexed="10"/>
      <name val="Arial"/>
      <family val="2"/>
    </font>
    <font>
      <u/>
      <sz val="10"/>
      <color indexed="36"/>
      <name val="Arial"/>
      <family val="2"/>
    </font>
    <font>
      <sz val="11"/>
      <color indexed="17"/>
      <name val="Calibri"/>
      <family val="2"/>
    </font>
    <font>
      <u/>
      <sz val="10"/>
      <color indexed="12"/>
      <name val="Arial"/>
      <family val="2"/>
    </font>
    <font>
      <b/>
      <i/>
      <u val="double"/>
      <sz val="10"/>
      <color indexed="60"/>
      <name val="Arial"/>
      <family val="2"/>
    </font>
    <font>
      <sz val="11"/>
      <color rgb="FF9C6500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Arial"/>
      <family val="2"/>
    </font>
    <font>
      <sz val="11"/>
      <color indexed="20"/>
      <name val="Calibri"/>
      <family val="2"/>
    </font>
    <font>
      <b/>
      <sz val="24"/>
      <color indexed="10"/>
      <name val="Symbol"/>
      <family val="1"/>
      <charset val="2"/>
    </font>
    <font>
      <b/>
      <sz val="18"/>
      <color indexed="62"/>
      <name val="Cambria"/>
      <family val="1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trike/>
      <sz val="10"/>
      <color indexed="45"/>
      <name val="Arial"/>
      <family val="2"/>
    </font>
    <font>
      <sz val="11"/>
      <color indexed="52"/>
      <name val="Calibri"/>
      <family val="2"/>
    </font>
    <font>
      <sz val="11"/>
      <color indexed="45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</font>
    <font>
      <b/>
      <sz val="18"/>
      <color indexed="62"/>
      <name val="Cambria"/>
      <family val="2"/>
    </font>
    <font>
      <sz val="10"/>
      <name val="Arial"/>
      <family val="2"/>
    </font>
    <font>
      <sz val="10"/>
      <name val="Arial"/>
      <family val="2"/>
    </font>
    <font>
      <b/>
      <sz val="16"/>
      <name val="Arial"/>
      <family val="2"/>
    </font>
    <font>
      <b/>
      <sz val="18"/>
      <color theme="3"/>
      <name val="Cambria"/>
      <family val="2"/>
      <scheme val="major"/>
    </font>
    <font>
      <sz val="10"/>
      <color theme="1"/>
      <name val="Adani Regular"/>
      <family val="2"/>
    </font>
    <font>
      <sz val="8"/>
      <name val="Calibri"/>
      <family val="2"/>
      <scheme val="minor"/>
    </font>
  </fonts>
  <fills count="122">
    <fill>
      <patternFill patternType="none"/>
    </fill>
    <fill>
      <patternFill patternType="gray125"/>
    </fill>
    <fill>
      <patternFill patternType="solid">
        <fgColor theme="6" tint="0.7997375408185064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5" tint="0.39973143711661124"/>
        <bgColor indexed="64"/>
      </patternFill>
    </fill>
    <fill>
      <patternFill patternType="solid">
        <fgColor theme="9" tint="0.79973754081850645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9" tint="0.3997314371166112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85961485641044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6" tint="0.79985961485641044"/>
        <bgColor indexed="64"/>
      </patternFill>
    </fill>
    <fill>
      <patternFill patternType="solid">
        <fgColor theme="7" tint="0.79985961485641044"/>
        <bgColor indexed="64"/>
      </patternFill>
    </fill>
    <fill>
      <patternFill patternType="solid">
        <fgColor theme="8" tint="0.79985961485641044"/>
        <bgColor indexed="64"/>
      </patternFill>
    </fill>
    <fill>
      <patternFill patternType="solid">
        <fgColor theme="9" tint="0.799859614856410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39985351115451523"/>
        <bgColor indexed="64"/>
      </patternFill>
    </fill>
    <fill>
      <patternFill patternType="solid">
        <fgColor theme="5" tint="0.39985351115451523"/>
        <bgColor indexed="64"/>
      </patternFill>
    </fill>
    <fill>
      <patternFill patternType="solid">
        <fgColor theme="6" tint="0.39985351115451523"/>
        <bgColor indexed="64"/>
      </patternFill>
    </fill>
    <fill>
      <patternFill patternType="solid">
        <fgColor theme="7" tint="0.39985351115451523"/>
        <bgColor indexed="64"/>
      </patternFill>
    </fill>
    <fill>
      <patternFill patternType="solid">
        <fgColor theme="8" tint="0.39985351115451523"/>
        <bgColor indexed="64"/>
      </patternFill>
    </fill>
    <fill>
      <patternFill patternType="solid">
        <fgColor theme="9" tint="0.399853511154515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89013336588644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6" tint="0.79989013336588644"/>
        <bgColor indexed="64"/>
      </patternFill>
    </fill>
    <fill>
      <patternFill patternType="solid">
        <fgColor theme="7" tint="0.79989013336588644"/>
        <bgColor indexed="64"/>
      </patternFill>
    </fill>
    <fill>
      <patternFill patternType="solid">
        <fgColor theme="8" tint="0.79989013336588644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theme="4" tint="0.39988402966399123"/>
        <bgColor indexed="64"/>
      </patternFill>
    </fill>
    <fill>
      <patternFill patternType="solid">
        <fgColor theme="5" tint="0.39988402966399123"/>
        <bgColor indexed="64"/>
      </patternFill>
    </fill>
    <fill>
      <patternFill patternType="solid">
        <fgColor theme="6" tint="0.39988402966399123"/>
        <bgColor indexed="64"/>
      </patternFill>
    </fill>
    <fill>
      <patternFill patternType="solid">
        <fgColor theme="7" tint="0.39988402966399123"/>
        <bgColor indexed="64"/>
      </patternFill>
    </fill>
    <fill>
      <patternFill patternType="solid">
        <fgColor theme="8" tint="0.39988402966399123"/>
        <bgColor indexed="64"/>
      </patternFill>
    </fill>
    <fill>
      <patternFill patternType="solid">
        <fgColor theme="9" tint="0.39988402966399123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1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7" tint="0.79992065187536243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9" tint="0.79992065187536243"/>
        <bgColor indexed="64"/>
      </patternFill>
    </fill>
    <fill>
      <patternFill patternType="solid">
        <fgColor theme="4" tint="0.39991454817346722"/>
        <bgColor indexed="64"/>
      </patternFill>
    </fill>
    <fill>
      <patternFill patternType="solid">
        <fgColor theme="5" tint="0.39991454817346722"/>
        <bgColor indexed="64"/>
      </patternFill>
    </fill>
    <fill>
      <patternFill patternType="solid">
        <fgColor theme="6" tint="0.39991454817346722"/>
        <bgColor indexed="64"/>
      </patternFill>
    </fill>
    <fill>
      <patternFill patternType="solid">
        <fgColor theme="7" tint="0.39991454817346722"/>
        <bgColor indexed="64"/>
      </patternFill>
    </fill>
    <fill>
      <patternFill patternType="solid">
        <fgColor theme="8" tint="0.39991454817346722"/>
        <bgColor indexed="64"/>
      </patternFill>
    </fill>
    <fill>
      <patternFill patternType="solid">
        <fgColor theme="9" tint="0.39991454817346722"/>
        <bgColor indexed="64"/>
      </patternFill>
    </fill>
  </fills>
  <borders count="1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auto="1"/>
      </left>
      <right style="thin">
        <color indexed="10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indexed="8"/>
      </top>
      <bottom style="double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ck">
        <color indexed="10"/>
      </right>
      <top style="thick">
        <color indexed="10"/>
      </top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 style="thin">
        <color auto="1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10"/>
      </right>
      <top style="thin">
        <color indexed="64"/>
      </top>
      <bottom style="double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auto="1"/>
      </left>
      <right style="thin">
        <color indexed="10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indexed="8"/>
      </top>
      <bottom style="double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auto="1"/>
      </left>
      <right style="thin">
        <color indexed="10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indexed="8"/>
      </top>
      <bottom style="double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49"/>
      </bottom>
      <diagonal/>
    </border>
    <border>
      <left style="thin">
        <color auto="1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auto="1"/>
      </left>
      <right style="thin">
        <color indexed="10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indexed="8"/>
      </top>
      <bottom style="double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</borders>
  <cellStyleXfs count="35329">
    <xf numFmtId="0" fontId="0" fillId="0" borderId="0"/>
    <xf numFmtId="0" fontId="87" fillId="19" borderId="0" applyNumberFormat="0" applyBorder="0" applyAlignment="0" applyProtection="0"/>
    <xf numFmtId="0" fontId="87" fillId="19" borderId="0" applyNumberFormat="0" applyBorder="0" applyAlignment="0" applyProtection="0"/>
    <xf numFmtId="0" fontId="87" fillId="20" borderId="0" applyNumberFormat="0" applyBorder="0" applyAlignment="0" applyProtection="0"/>
    <xf numFmtId="0" fontId="87" fillId="20" borderId="0" applyNumberFormat="0" applyBorder="0" applyAlignment="0" applyProtection="0"/>
    <xf numFmtId="0" fontId="87" fillId="21" borderId="0" applyNumberFormat="0" applyBorder="0" applyAlignment="0" applyProtection="0"/>
    <xf numFmtId="0" fontId="87" fillId="21" borderId="0" applyNumberFormat="0" applyBorder="0" applyAlignment="0" applyProtection="0"/>
    <xf numFmtId="0" fontId="87" fillId="22" borderId="0" applyNumberFormat="0" applyBorder="0" applyAlignment="0" applyProtection="0"/>
    <xf numFmtId="0" fontId="87" fillId="22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4" borderId="0" applyNumberFormat="0" applyBorder="0" applyAlignment="0" applyProtection="0"/>
    <xf numFmtId="0" fontId="87" fillId="24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87" fillId="17" borderId="0" applyNumberFormat="0" applyBorder="0" applyAlignment="0" applyProtection="0"/>
    <xf numFmtId="0" fontId="87" fillId="17" borderId="0" applyNumberFormat="0" applyBorder="0" applyAlignment="0" applyProtection="0"/>
    <xf numFmtId="0" fontId="87" fillId="18" borderId="0" applyNumberFormat="0" applyBorder="0" applyAlignment="0" applyProtection="0"/>
    <xf numFmtId="0" fontId="87" fillId="18" borderId="0" applyNumberFormat="0" applyBorder="0" applyAlignment="0" applyProtection="0"/>
    <xf numFmtId="0" fontId="87" fillId="13" borderId="0" applyNumberFormat="0" applyBorder="0" applyAlignment="0" applyProtection="0"/>
    <xf numFmtId="0" fontId="87" fillId="13" borderId="0" applyNumberFormat="0" applyBorder="0" applyAlignment="0" applyProtection="0"/>
    <xf numFmtId="0" fontId="87" fillId="12" borderId="0" applyNumberFormat="0" applyBorder="0" applyAlignment="0" applyProtection="0"/>
    <xf numFmtId="0" fontId="87" fillId="12" borderId="0" applyNumberFormat="0" applyBorder="0" applyAlignment="0" applyProtection="0"/>
    <xf numFmtId="0" fontId="87" fillId="14" borderId="0" applyNumberFormat="0" applyBorder="0" applyAlignment="0" applyProtection="0"/>
    <xf numFmtId="0" fontId="87" fillId="14" borderId="0" applyNumberFormat="0" applyBorder="0" applyAlignment="0" applyProtection="0"/>
    <xf numFmtId="0" fontId="87" fillId="9" borderId="0" applyNumberFormat="0" applyBorder="0" applyAlignment="0" applyProtection="0"/>
    <xf numFmtId="0" fontId="87" fillId="9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6" borderId="0" applyNumberFormat="0" applyBorder="0" applyAlignment="0" applyProtection="0"/>
    <xf numFmtId="0" fontId="87" fillId="36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8" borderId="0" applyNumberFormat="0" applyBorder="0" applyAlignment="0" applyProtection="0"/>
    <xf numFmtId="0" fontId="87" fillId="38" borderId="0" applyNumberFormat="0" applyBorder="0" applyAlignment="0" applyProtection="0"/>
    <xf numFmtId="0" fontId="48" fillId="39" borderId="0" applyNumberFormat="0" applyBorder="0" applyAlignment="0" applyProtection="0"/>
    <xf numFmtId="0" fontId="48" fillId="30" borderId="0" applyNumberFormat="0" applyBorder="0" applyAlignment="0" applyProtection="0"/>
    <xf numFmtId="0" fontId="48" fillId="31" borderId="0" applyNumberFormat="0" applyBorder="0" applyAlignment="0" applyProtection="0"/>
    <xf numFmtId="0" fontId="48" fillId="29" borderId="0" applyNumberFormat="0" applyBorder="0" applyAlignment="0" applyProtection="0"/>
    <xf numFmtId="0" fontId="48" fillId="39" borderId="0" applyNumberFormat="0" applyBorder="0" applyAlignment="0" applyProtection="0"/>
    <xf numFmtId="0" fontId="48" fillId="26" borderId="0" applyNumberFormat="0" applyBorder="0" applyAlignment="0" applyProtection="0"/>
    <xf numFmtId="0" fontId="48" fillId="39" borderId="0" applyNumberFormat="0" applyBorder="0" applyAlignment="0" applyProtection="0"/>
    <xf numFmtId="0" fontId="48" fillId="40" borderId="0" applyNumberFormat="0" applyBorder="0" applyAlignment="0" applyProtection="0"/>
    <xf numFmtId="0" fontId="48" fillId="41" borderId="0" applyNumberFormat="0" applyBorder="0" applyAlignment="0" applyProtection="0"/>
    <xf numFmtId="0" fontId="48" fillId="42" borderId="0" applyNumberFormat="0" applyBorder="0" applyAlignment="0" applyProtection="0"/>
    <xf numFmtId="0" fontId="48" fillId="39" borderId="0" applyNumberFormat="0" applyBorder="0" applyAlignment="0" applyProtection="0"/>
    <xf numFmtId="0" fontId="48" fillId="43" borderId="0" applyNumberFormat="0" applyBorder="0" applyAlignment="0" applyProtection="0"/>
    <xf numFmtId="0" fontId="49" fillId="25" borderId="37" applyNumberFormat="0" applyAlignment="0" applyProtection="0"/>
    <xf numFmtId="0" fontId="49" fillId="25" borderId="37" applyNumberFormat="0" applyAlignment="0" applyProtection="0"/>
    <xf numFmtId="0" fontId="50" fillId="25" borderId="38" applyNumberFormat="0" applyAlignment="0" applyProtection="0"/>
    <xf numFmtId="0" fontId="50" fillId="25" borderId="38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26" borderId="38" applyNumberFormat="0" applyAlignment="0" applyProtection="0"/>
    <xf numFmtId="0" fontId="52" fillId="26" borderId="38" applyNumberFormat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40" applyNumberFormat="0" applyFill="0" applyBorder="0" applyAlignment="0" applyProtection="0"/>
    <xf numFmtId="0" fontId="55" fillId="0" borderId="4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7" fillId="44" borderId="0" applyNumberFormat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9" fillId="0" borderId="41" applyNumberFormat="0" applyFill="0" applyBorder="0" applyAlignment="0" applyProtection="0"/>
    <xf numFmtId="0" fontId="59" fillId="0" borderId="41" applyNumberFormat="0" applyFill="0" applyBorder="0" applyAlignment="0" applyProtection="0"/>
    <xf numFmtId="0" fontId="60" fillId="16" borderId="0" applyNumberFormat="0" applyBorder="0" applyAlignment="0" applyProtection="0"/>
    <xf numFmtId="0" fontId="60" fillId="16" borderId="0" applyNumberFormat="0" applyBorder="0" applyAlignment="0" applyProtection="0"/>
    <xf numFmtId="0" fontId="61" fillId="16" borderId="0" applyNumberFormat="0" applyBorder="0" applyAlignment="0" applyProtection="0"/>
    <xf numFmtId="0" fontId="61" fillId="16" borderId="0" applyNumberFormat="0" applyBorder="0" applyAlignment="0" applyProtection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2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51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0" borderId="0" applyFill="0" applyProtection="0"/>
    <xf numFmtId="0" fontId="87" fillId="0" borderId="0"/>
    <xf numFmtId="0" fontId="87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87" fillId="0" borderId="0" applyFill="0" applyProtection="0"/>
    <xf numFmtId="0" fontId="87" fillId="0" borderId="0"/>
    <xf numFmtId="0" fontId="87" fillId="0" borderId="0" applyFill="0" applyProtection="0"/>
    <xf numFmtId="0" fontId="87" fillId="0" borderId="0"/>
    <xf numFmtId="0" fontId="87" fillId="0" borderId="0" applyFill="0" applyProtection="0"/>
    <xf numFmtId="0" fontId="51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51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 applyFill="0" applyProtection="0"/>
    <xf numFmtId="0" fontId="87" fillId="0" borderId="0"/>
    <xf numFmtId="0" fontId="87" fillId="0" borderId="0"/>
    <xf numFmtId="0" fontId="51" fillId="0" borderId="0"/>
    <xf numFmtId="0" fontId="87" fillId="0" borderId="0"/>
    <xf numFmtId="0" fontId="87" fillId="0" borderId="0" applyFill="0" applyProtection="0"/>
    <xf numFmtId="0" fontId="87" fillId="0" borderId="0"/>
    <xf numFmtId="0" fontId="87" fillId="0" borderId="0" applyFill="0" applyProtection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51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 applyFill="0" applyProtection="0"/>
    <xf numFmtId="0" fontId="87" fillId="0" borderId="0" applyFill="0" applyProtection="0"/>
    <xf numFmtId="0" fontId="87" fillId="0" borderId="0" applyFill="0" applyProtection="0"/>
    <xf numFmtId="0" fontId="87" fillId="0" borderId="0" applyFill="0" applyProtection="0"/>
    <xf numFmtId="0" fontId="87" fillId="0" borderId="0" applyFill="0" applyProtection="0"/>
    <xf numFmtId="0" fontId="87" fillId="0" borderId="0" applyFill="0" applyProtection="0"/>
    <xf numFmtId="0" fontId="87" fillId="0" borderId="0"/>
    <xf numFmtId="0" fontId="51" fillId="0" borderId="0"/>
    <xf numFmtId="0" fontId="87" fillId="0" borderId="0"/>
    <xf numFmtId="0" fontId="87" fillId="0" borderId="0"/>
    <xf numFmtId="0" fontId="51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87" fillId="15" borderId="36" applyNumberFormat="0" applyFont="0" applyAlignment="0" applyProtection="0"/>
    <xf numFmtId="0" fontId="87" fillId="15" borderId="36" applyNumberFormat="0" applyFont="0" applyAlignment="0" applyProtection="0"/>
    <xf numFmtId="0" fontId="87" fillId="15" borderId="36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0" fontId="51" fillId="27" borderId="42" applyNumberFormat="0" applyFont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3" fillId="45" borderId="0" applyNumberFormat="0" applyBorder="0" applyAlignment="0" applyProtection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64" fillId="0" borderId="43" applyNumberFormat="0" applyFont="0" applyFill="0" applyAlignment="0" applyProtection="0">
      <alignment horizontal="centerContinuous"/>
    </xf>
    <xf numFmtId="0" fontId="65" fillId="0" borderId="0" applyNumberFormat="0" applyFill="0" applyBorder="0" applyAlignment="0" applyProtection="0"/>
    <xf numFmtId="0" fontId="66" fillId="0" borderId="44" applyNumberFormat="0" applyFill="0" applyAlignment="0" applyProtection="0"/>
    <xf numFmtId="0" fontId="67" fillId="0" borderId="45" applyNumberFormat="0" applyFill="0" applyAlignment="0" applyProtection="0"/>
    <xf numFmtId="0" fontId="68" fillId="0" borderId="46" applyNumberFormat="0" applyFill="0" applyAlignment="0" applyProtection="0"/>
    <xf numFmtId="0" fontId="68" fillId="0" borderId="0" applyNumberFormat="0" applyFill="0" applyBorder="0" applyAlignment="0" applyProtection="0"/>
    <xf numFmtId="0" fontId="69" fillId="0" borderId="47" applyNumberFormat="0" applyFill="0" applyBorder="0" applyAlignment="0" applyProtection="0"/>
    <xf numFmtId="0" fontId="69" fillId="0" borderId="47" applyNumberFormat="0" applyFill="0" applyBorder="0" applyAlignment="0" applyProtection="0"/>
    <xf numFmtId="0" fontId="51" fillId="0" borderId="48" applyNumberFormat="0" applyFont="0" applyFill="0" applyAlignment="0" applyProtection="0"/>
    <xf numFmtId="0" fontId="70" fillId="0" borderId="49" applyNumberFormat="0" applyFill="0" applyAlignment="0" applyProtection="0"/>
    <xf numFmtId="0" fontId="71" fillId="0" borderId="0" applyNumberFormat="0" applyFill="0" applyBorder="0" applyAlignment="0" applyProtection="0"/>
    <xf numFmtId="0" fontId="72" fillId="47" borderId="50" applyNumberFormat="0" applyAlignment="0" applyProtection="0"/>
    <xf numFmtId="0" fontId="89" fillId="0" borderId="0" applyNumberFormat="0" applyFill="0" applyBorder="0" applyAlignment="0" applyProtection="0"/>
    <xf numFmtId="0" fontId="90" fillId="0" borderId="51" applyNumberFormat="0" applyFill="0" applyAlignment="0" applyProtection="0"/>
    <xf numFmtId="0" fontId="91" fillId="0" borderId="52" applyNumberFormat="0" applyFill="0" applyAlignment="0" applyProtection="0"/>
    <xf numFmtId="0" fontId="92" fillId="0" borderId="53" applyNumberFormat="0" applyFill="0" applyAlignment="0" applyProtection="0"/>
    <xf numFmtId="0" fontId="92" fillId="0" borderId="0" applyNumberFormat="0" applyFill="0" applyBorder="0" applyAlignment="0" applyProtection="0"/>
    <xf numFmtId="0" fontId="93" fillId="48" borderId="0" applyNumberFormat="0" applyBorder="0" applyAlignment="0" applyProtection="0"/>
    <xf numFmtId="0" fontId="94" fillId="49" borderId="0" applyNumberFormat="0" applyBorder="0" applyAlignment="0" applyProtection="0"/>
    <xf numFmtId="0" fontId="61" fillId="50" borderId="0" applyNumberFormat="0" applyBorder="0" applyAlignment="0" applyProtection="0"/>
    <xf numFmtId="0" fontId="95" fillId="51" borderId="54" applyNumberFormat="0" applyAlignment="0" applyProtection="0"/>
    <xf numFmtId="0" fontId="96" fillId="52" borderId="55" applyNumberFormat="0" applyAlignment="0" applyProtection="0"/>
    <xf numFmtId="0" fontId="97" fillId="52" borderId="54" applyNumberFormat="0" applyAlignment="0" applyProtection="0"/>
    <xf numFmtId="0" fontId="98" fillId="0" borderId="56" applyNumberFormat="0" applyFill="0" applyAlignment="0" applyProtection="0"/>
    <xf numFmtId="0" fontId="99" fillId="53" borderId="57" applyNumberFormat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45" fillId="0" borderId="58" applyNumberFormat="0" applyFill="0" applyAlignment="0" applyProtection="0"/>
    <xf numFmtId="0" fontId="102" fillId="55" borderId="0" applyNumberFormat="0" applyBorder="0" applyAlignment="0" applyProtection="0"/>
    <xf numFmtId="0" fontId="14" fillId="56" borderId="0" applyNumberFormat="0" applyBorder="0" applyAlignment="0" applyProtection="0"/>
    <xf numFmtId="0" fontId="14" fillId="57" borderId="0" applyNumberFormat="0" applyBorder="0" applyAlignment="0" applyProtection="0"/>
    <xf numFmtId="0" fontId="14" fillId="58" borderId="0" applyNumberFormat="0" applyBorder="0" applyAlignment="0" applyProtection="0"/>
    <xf numFmtId="0" fontId="102" fillId="59" borderId="0" applyNumberFormat="0" applyBorder="0" applyAlignment="0" applyProtection="0"/>
    <xf numFmtId="0" fontId="14" fillId="60" borderId="0" applyNumberFormat="0" applyBorder="0" applyAlignment="0" applyProtection="0"/>
    <xf numFmtId="0" fontId="14" fillId="61" borderId="0" applyNumberFormat="0" applyBorder="0" applyAlignment="0" applyProtection="0"/>
    <xf numFmtId="0" fontId="14" fillId="62" borderId="0" applyNumberFormat="0" applyBorder="0" applyAlignment="0" applyProtection="0"/>
    <xf numFmtId="0" fontId="102" fillId="63" borderId="0" applyNumberFormat="0" applyBorder="0" applyAlignment="0" applyProtection="0"/>
    <xf numFmtId="0" fontId="14" fillId="64" borderId="0" applyNumberFormat="0" applyBorder="0" applyAlignment="0" applyProtection="0"/>
    <xf numFmtId="0" fontId="14" fillId="65" borderId="0" applyNumberFormat="0" applyBorder="0" applyAlignment="0" applyProtection="0"/>
    <xf numFmtId="0" fontId="14" fillId="66" borderId="0" applyNumberFormat="0" applyBorder="0" applyAlignment="0" applyProtection="0"/>
    <xf numFmtId="0" fontId="102" fillId="67" borderId="0" applyNumberFormat="0" applyBorder="0" applyAlignment="0" applyProtection="0"/>
    <xf numFmtId="0" fontId="14" fillId="68" borderId="0" applyNumberFormat="0" applyBorder="0" applyAlignment="0" applyProtection="0"/>
    <xf numFmtId="0" fontId="14" fillId="69" borderId="0" applyNumberFormat="0" applyBorder="0" applyAlignment="0" applyProtection="0"/>
    <xf numFmtId="0" fontId="14" fillId="70" borderId="0" applyNumberFormat="0" applyBorder="0" applyAlignment="0" applyProtection="0"/>
    <xf numFmtId="0" fontId="102" fillId="71" borderId="0" applyNumberFormat="0" applyBorder="0" applyAlignment="0" applyProtection="0"/>
    <xf numFmtId="0" fontId="14" fillId="72" borderId="0" applyNumberFormat="0" applyBorder="0" applyAlignment="0" applyProtection="0"/>
    <xf numFmtId="0" fontId="14" fillId="73" borderId="0" applyNumberFormat="0" applyBorder="0" applyAlignment="0" applyProtection="0"/>
    <xf numFmtId="0" fontId="14" fillId="74" borderId="0" applyNumberFormat="0" applyBorder="0" applyAlignment="0" applyProtection="0"/>
    <xf numFmtId="0" fontId="102" fillId="75" borderId="0" applyNumberFormat="0" applyBorder="0" applyAlignment="0" applyProtection="0"/>
    <xf numFmtId="0" fontId="14" fillId="76" borderId="0" applyNumberFormat="0" applyBorder="0" applyAlignment="0" applyProtection="0"/>
    <xf numFmtId="0" fontId="14" fillId="77" borderId="0" applyNumberFormat="0" applyBorder="0" applyAlignment="0" applyProtection="0"/>
    <xf numFmtId="0" fontId="14" fillId="78" borderId="0" applyNumberFormat="0" applyBorder="0" applyAlignment="0" applyProtection="0"/>
    <xf numFmtId="0" fontId="14" fillId="0" borderId="0"/>
    <xf numFmtId="0" fontId="88" fillId="80" borderId="0" applyNumberFormat="0" applyBorder="0" applyAlignment="0" applyProtection="0"/>
    <xf numFmtId="0" fontId="88" fillId="82" borderId="0" applyNumberFormat="0" applyBorder="0" applyAlignment="0" applyProtection="0"/>
    <xf numFmtId="0" fontId="104" fillId="26" borderId="0" applyNumberFormat="0" applyBorder="0" applyAlignment="0" applyProtection="0"/>
    <xf numFmtId="0" fontId="104" fillId="25" borderId="0" applyNumberFormat="0" applyBorder="0" applyAlignment="0" applyProtection="0"/>
    <xf numFmtId="0" fontId="104" fillId="26" borderId="0" applyNumberFormat="0" applyBorder="0" applyAlignment="0" applyProtection="0"/>
    <xf numFmtId="0" fontId="104" fillId="28" borderId="0" applyNumberFormat="0" applyBorder="0" applyAlignment="0" applyProtection="0"/>
    <xf numFmtId="0" fontId="104" fillId="25" borderId="0" applyNumberFormat="0" applyBorder="0" applyAlignment="0" applyProtection="0"/>
    <xf numFmtId="0" fontId="88" fillId="81" borderId="0" applyNumberFormat="0" applyBorder="0" applyAlignment="0" applyProtection="0"/>
    <xf numFmtId="0" fontId="88" fillId="83" borderId="0" applyNumberFormat="0" applyBorder="0" applyAlignment="0" applyProtection="0"/>
    <xf numFmtId="0" fontId="88" fillId="84" borderId="0" applyNumberFormat="0" applyBorder="0" applyAlignment="0" applyProtection="0"/>
    <xf numFmtId="0" fontId="104" fillId="28" borderId="0" applyNumberFormat="0" applyBorder="0" applyAlignment="0" applyProtection="0"/>
    <xf numFmtId="0" fontId="104" fillId="27" borderId="0" applyNumberFormat="0" applyBorder="0" applyAlignment="0" applyProtection="0"/>
    <xf numFmtId="0" fontId="104" fillId="25" borderId="0" applyNumberFormat="0" applyBorder="0" applyAlignment="0" applyProtection="0"/>
    <xf numFmtId="0" fontId="14" fillId="54" borderId="36" applyNumberFormat="0" applyFont="0" applyAlignment="0" applyProtection="0"/>
    <xf numFmtId="0" fontId="104" fillId="27" borderId="0" applyNumberFormat="0" applyBorder="0" applyAlignment="0" applyProtection="0"/>
    <xf numFmtId="0" fontId="88" fillId="79" borderId="0" applyNumberFormat="0" applyBorder="0" applyAlignment="0" applyProtection="0"/>
    <xf numFmtId="0" fontId="104" fillId="29" borderId="0" applyNumberFormat="0" applyBorder="0" applyAlignment="0" applyProtection="0"/>
    <xf numFmtId="0" fontId="88" fillId="14" borderId="0" applyNumberFormat="0" applyBorder="0" applyAlignment="0" applyProtection="0"/>
    <xf numFmtId="0" fontId="88" fillId="87" borderId="0" applyNumberFormat="0" applyBorder="0" applyAlignment="0" applyProtection="0"/>
    <xf numFmtId="0" fontId="104" fillId="26" borderId="0" applyNumberFormat="0" applyBorder="0" applyAlignment="0" applyProtection="0"/>
    <xf numFmtId="0" fontId="104" fillId="32" borderId="0" applyNumberFormat="0" applyBorder="0" applyAlignment="0" applyProtection="0"/>
    <xf numFmtId="0" fontId="88" fillId="18" borderId="0" applyNumberFormat="0" applyBorder="0" applyAlignment="0" applyProtection="0"/>
    <xf numFmtId="0" fontId="104" fillId="29" borderId="0" applyNumberFormat="0" applyBorder="0" applyAlignment="0" applyProtection="0"/>
    <xf numFmtId="0" fontId="104" fillId="26" borderId="0" applyNumberFormat="0" applyBorder="0" applyAlignment="0" applyProtection="0"/>
    <xf numFmtId="0" fontId="88" fillId="89" borderId="0" applyNumberFormat="0" applyBorder="0" applyAlignment="0" applyProtection="0"/>
    <xf numFmtId="0" fontId="88" fillId="13" borderId="0" applyNumberFormat="0" applyBorder="0" applyAlignment="0" applyProtection="0"/>
    <xf numFmtId="0" fontId="104" fillId="31" borderId="0" applyNumberFormat="0" applyBorder="0" applyAlignment="0" applyProtection="0"/>
    <xf numFmtId="0" fontId="104" fillId="31" borderId="0" applyNumberFormat="0" applyBorder="0" applyAlignment="0" applyProtection="0"/>
    <xf numFmtId="0" fontId="104" fillId="26" borderId="0" applyNumberFormat="0" applyBorder="0" applyAlignment="0" applyProtection="0"/>
    <xf numFmtId="0" fontId="88" fillId="88" borderId="0" applyNumberFormat="0" applyBorder="0" applyAlignment="0" applyProtection="0"/>
    <xf numFmtId="0" fontId="104" fillId="30" borderId="0" applyNumberFormat="0" applyBorder="0" applyAlignment="0" applyProtection="0"/>
    <xf numFmtId="0" fontId="104" fillId="32" borderId="0" applyNumberFormat="0" applyBorder="0" applyAlignment="0" applyProtection="0"/>
    <xf numFmtId="0" fontId="104" fillId="26" borderId="0" applyNumberFormat="0" applyBorder="0" applyAlignment="0" applyProtection="0"/>
    <xf numFmtId="0" fontId="104" fillId="29" borderId="0" applyNumberFormat="0" applyBorder="0" applyAlignment="0" applyProtection="0"/>
    <xf numFmtId="0" fontId="88" fillId="86" borderId="0" applyNumberFormat="0" applyBorder="0" applyAlignment="0" applyProtection="0"/>
    <xf numFmtId="0" fontId="88" fillId="85" borderId="0" applyNumberFormat="0" applyBorder="0" applyAlignment="0" applyProtection="0"/>
    <xf numFmtId="0" fontId="104" fillId="25" borderId="0" applyNumberFormat="0" applyBorder="0" applyAlignment="0" applyProtection="0"/>
    <xf numFmtId="0" fontId="88" fillId="17" borderId="0" applyNumberFormat="0" applyBorder="0" applyAlignment="0" applyProtection="0"/>
    <xf numFmtId="0" fontId="104" fillId="30" borderId="0" applyNumberFormat="0" applyBorder="0" applyAlignment="0" applyProtection="0"/>
    <xf numFmtId="0" fontId="88" fillId="12" borderId="0" applyNumberFormat="0" applyBorder="0" applyAlignment="0" applyProtection="0"/>
    <xf numFmtId="0" fontId="104" fillId="29" borderId="0" applyNumberFormat="0" applyBorder="0" applyAlignment="0" applyProtection="0"/>
    <xf numFmtId="0" fontId="88" fillId="9" borderId="0" applyNumberFormat="0" applyBorder="0" applyAlignment="0" applyProtection="0"/>
    <xf numFmtId="0" fontId="88" fillId="90" borderId="0" applyNumberFormat="0" applyBorder="0" applyAlignment="0" applyProtection="0"/>
    <xf numFmtId="0" fontId="105" fillId="39" borderId="0" applyNumberFormat="0" applyBorder="0" applyAlignment="0" applyProtection="0"/>
    <xf numFmtId="0" fontId="105" fillId="30" borderId="0" applyNumberFormat="0" applyBorder="0" applyAlignment="0" applyProtection="0"/>
    <xf numFmtId="0" fontId="105" fillId="31" borderId="0" applyNumberFormat="0" applyBorder="0" applyAlignment="0" applyProtection="0"/>
    <xf numFmtId="0" fontId="105" fillId="29" borderId="0" applyNumberFormat="0" applyBorder="0" applyAlignment="0" applyProtection="0"/>
    <xf numFmtId="0" fontId="105" fillId="39" borderId="0" applyNumberFormat="0" applyBorder="0" applyAlignment="0" applyProtection="0"/>
    <xf numFmtId="0" fontId="105" fillId="26" borderId="0" applyNumberFormat="0" applyBorder="0" applyAlignment="0" applyProtection="0"/>
    <xf numFmtId="0" fontId="105" fillId="39" borderId="0" applyNumberFormat="0" applyBorder="0" applyAlignment="0" applyProtection="0"/>
    <xf numFmtId="0" fontId="105" fillId="40" borderId="0" applyNumberFormat="0" applyBorder="0" applyAlignment="0" applyProtection="0"/>
    <xf numFmtId="0" fontId="105" fillId="41" borderId="0" applyNumberFormat="0" applyBorder="0" applyAlignment="0" applyProtection="0"/>
    <xf numFmtId="0" fontId="105" fillId="42" borderId="0" applyNumberFormat="0" applyBorder="0" applyAlignment="0" applyProtection="0"/>
    <xf numFmtId="0" fontId="105" fillId="39" borderId="0" applyNumberFormat="0" applyBorder="0" applyAlignment="0" applyProtection="0"/>
    <xf numFmtId="0" fontId="105" fillId="43" borderId="0" applyNumberFormat="0" applyBorder="0" applyAlignment="0" applyProtection="0"/>
    <xf numFmtId="0" fontId="106" fillId="25" borderId="37" applyNumberFormat="0" applyAlignment="0" applyProtection="0"/>
    <xf numFmtId="0" fontId="106" fillId="25" borderId="37" applyNumberFormat="0" applyAlignment="0" applyProtection="0"/>
    <xf numFmtId="0" fontId="107" fillId="25" borderId="38" applyNumberFormat="0" applyAlignment="0" applyProtection="0"/>
    <xf numFmtId="0" fontId="107" fillId="25" borderId="38" applyNumberFormat="0" applyAlignment="0" applyProtection="0"/>
    <xf numFmtId="164" fontId="103" fillId="0" borderId="0" applyFont="0" applyFill="0" applyBorder="0" applyAlignment="0" applyProtection="0"/>
    <xf numFmtId="164" fontId="103" fillId="0" borderId="0" applyFont="0" applyFill="0" applyBorder="0" applyAlignment="0" applyProtection="0"/>
    <xf numFmtId="164" fontId="103" fillId="0" borderId="0" applyFont="0" applyFill="0" applyBorder="0" applyAlignment="0" applyProtection="0"/>
    <xf numFmtId="164" fontId="103" fillId="0" borderId="0" applyFont="0" applyFill="0" applyBorder="0" applyAlignment="0" applyProtection="0"/>
    <xf numFmtId="164" fontId="103" fillId="0" borderId="0" applyFont="0" applyFill="0" applyBorder="0" applyAlignment="0" applyProtection="0"/>
    <xf numFmtId="164" fontId="103" fillId="0" borderId="0" applyFont="0" applyFill="0" applyBorder="0" applyAlignment="0" applyProtection="0"/>
    <xf numFmtId="164" fontId="103" fillId="0" borderId="0" applyFon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8" fillId="26" borderId="38" applyNumberFormat="0" applyAlignment="0" applyProtection="0"/>
    <xf numFmtId="0" fontId="108" fillId="26" borderId="38" applyNumberFormat="0" applyAlignment="0" applyProtection="0"/>
    <xf numFmtId="0" fontId="109" fillId="0" borderId="39" applyNumberFormat="0" applyFill="0" applyAlignment="0" applyProtection="0"/>
    <xf numFmtId="0" fontId="109" fillId="0" borderId="39" applyNumberFormat="0" applyFill="0" applyAlignment="0" applyProtection="0"/>
    <xf numFmtId="0" fontId="110" fillId="0" borderId="0" applyNumberFormat="0" applyFill="0" applyBorder="0" applyAlignment="0" applyProtection="0"/>
    <xf numFmtId="0" fontId="111" fillId="0" borderId="40" applyNumberFormat="0" applyFill="0" applyBorder="0" applyAlignment="0" applyProtection="0"/>
    <xf numFmtId="0" fontId="111" fillId="0" borderId="40" applyNumberFormat="0" applyFill="0" applyBorder="0" applyAlignment="0" applyProtection="0"/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13" fillId="44" borderId="0" applyNumberFormat="0" applyBorder="0" applyAlignment="0" applyProtection="0"/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5" fillId="0" borderId="41" applyNumberFormat="0" applyFill="0" applyBorder="0" applyAlignment="0" applyProtection="0"/>
    <xf numFmtId="0" fontId="115" fillId="0" borderId="41" applyNumberFormat="0" applyFill="0" applyBorder="0" applyAlignment="0" applyProtection="0"/>
    <xf numFmtId="0" fontId="116" fillId="16" borderId="0" applyNumberFormat="0" applyBorder="0" applyAlignment="0" applyProtection="0"/>
    <xf numFmtId="0" fontId="116" fillId="16" borderId="0" applyNumberFormat="0" applyBorder="0" applyAlignment="0" applyProtection="0"/>
    <xf numFmtId="0" fontId="117" fillId="16" borderId="0" applyNumberFormat="0" applyBorder="0" applyAlignment="0" applyProtection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1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0" borderId="0"/>
    <xf numFmtId="0" fontId="103" fillId="0" borderId="0"/>
    <xf numFmtId="0" fontId="103" fillId="0" borderId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0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0" borderId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0" borderId="0" applyFill="0" applyProtection="0"/>
    <xf numFmtId="0" fontId="88" fillId="0" borderId="0"/>
    <xf numFmtId="0" fontId="103" fillId="0" borderId="0"/>
    <xf numFmtId="0" fontId="103" fillId="0" borderId="0"/>
    <xf numFmtId="0" fontId="88" fillId="0" borderId="0"/>
    <xf numFmtId="0" fontId="88" fillId="0" borderId="0"/>
    <xf numFmtId="0" fontId="103" fillId="0" borderId="0"/>
    <xf numFmtId="0" fontId="103" fillId="0" borderId="0"/>
    <xf numFmtId="0" fontId="88" fillId="0" borderId="0" applyFill="0" applyProtection="0"/>
    <xf numFmtId="0" fontId="88" fillId="0" borderId="0"/>
    <xf numFmtId="0" fontId="88" fillId="0" borderId="0" applyFill="0" applyProtection="0"/>
    <xf numFmtId="0" fontId="88" fillId="0" borderId="0"/>
    <xf numFmtId="0" fontId="88" fillId="0" borderId="0" applyFill="0" applyProtection="0"/>
    <xf numFmtId="0" fontId="10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0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 applyFill="0" applyProtection="0"/>
    <xf numFmtId="0" fontId="88" fillId="0" borderId="0"/>
    <xf numFmtId="0" fontId="88" fillId="0" borderId="0"/>
    <xf numFmtId="0" fontId="103" fillId="0" borderId="0"/>
    <xf numFmtId="0" fontId="88" fillId="0" borderId="0"/>
    <xf numFmtId="0" fontId="88" fillId="0" borderId="0" applyFill="0" applyProtection="0"/>
    <xf numFmtId="0" fontId="88" fillId="0" borderId="0"/>
    <xf numFmtId="0" fontId="88" fillId="0" borderId="0" applyFill="0" applyProtection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0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 applyFill="0" applyProtection="0"/>
    <xf numFmtId="0" fontId="88" fillId="0" borderId="0" applyFill="0" applyProtection="0"/>
    <xf numFmtId="0" fontId="88" fillId="0" borderId="0" applyFill="0" applyProtection="0"/>
    <xf numFmtId="0" fontId="88" fillId="0" borderId="0" applyFill="0" applyProtection="0"/>
    <xf numFmtId="0" fontId="88" fillId="0" borderId="0" applyFill="0" applyProtection="0"/>
    <xf numFmtId="0" fontId="88" fillId="0" borderId="0" applyFill="0" applyProtection="0"/>
    <xf numFmtId="0" fontId="103" fillId="0" borderId="0"/>
    <xf numFmtId="0" fontId="88" fillId="0" borderId="0"/>
    <xf numFmtId="0" fontId="103" fillId="0" borderId="0"/>
    <xf numFmtId="0" fontId="103" fillId="0" borderId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88" fillId="15" borderId="36" applyNumberFormat="0" applyFont="0" applyAlignment="0" applyProtection="0"/>
    <xf numFmtId="0" fontId="88" fillId="15" borderId="36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0" fontId="103" fillId="27" borderId="42" applyNumberFormat="0" applyFont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104" fillId="0" borderId="0" applyFont="0" applyFill="0" applyBorder="0" applyAlignment="0" applyProtection="0"/>
    <xf numFmtId="0" fontId="119" fillId="45" borderId="0" applyNumberFormat="0" applyBorder="0" applyAlignment="0" applyProtection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03" fillId="46" borderId="0"/>
    <xf numFmtId="0" fontId="120" fillId="0" borderId="43" applyNumberFormat="0" applyFont="0" applyFill="0" applyAlignment="0" applyProtection="0">
      <alignment horizontal="centerContinuous"/>
    </xf>
    <xf numFmtId="0" fontId="121" fillId="0" borderId="0" applyNumberFormat="0" applyFill="0" applyBorder="0" applyAlignment="0" applyProtection="0"/>
    <xf numFmtId="0" fontId="122" fillId="0" borderId="44" applyNumberFormat="0" applyFill="0" applyAlignment="0" applyProtection="0"/>
    <xf numFmtId="0" fontId="123" fillId="0" borderId="45" applyNumberFormat="0" applyFill="0" applyAlignment="0" applyProtection="0"/>
    <xf numFmtId="0" fontId="124" fillId="0" borderId="46" applyNumberFormat="0" applyFill="0" applyAlignment="0" applyProtection="0"/>
    <xf numFmtId="0" fontId="124" fillId="0" borderId="0" applyNumberFormat="0" applyFill="0" applyBorder="0" applyAlignment="0" applyProtection="0"/>
    <xf numFmtId="0" fontId="125" fillId="0" borderId="47" applyNumberFormat="0" applyFill="0" applyBorder="0" applyAlignment="0" applyProtection="0"/>
    <xf numFmtId="0" fontId="125" fillId="0" borderId="47" applyNumberFormat="0" applyFill="0" applyBorder="0" applyAlignment="0" applyProtection="0"/>
    <xf numFmtId="0" fontId="126" fillId="0" borderId="49" applyNumberFormat="0" applyFill="0" applyAlignment="0" applyProtection="0"/>
    <xf numFmtId="0" fontId="127" fillId="0" borderId="0" applyNumberFormat="0" applyFill="0" applyBorder="0" applyAlignment="0" applyProtection="0"/>
    <xf numFmtId="0" fontId="128" fillId="47" borderId="50" applyNumberFormat="0" applyAlignment="0" applyProtection="0"/>
    <xf numFmtId="0" fontId="103" fillId="27" borderId="65" applyNumberFormat="0" applyFont="0" applyAlignment="0" applyProtection="0"/>
    <xf numFmtId="0" fontId="125" fillId="0" borderId="66" applyNumberFormat="0" applyFill="0" applyBorder="0" applyAlignment="0" applyProtection="0"/>
    <xf numFmtId="0" fontId="125" fillId="0" borderId="66" applyNumberFormat="0" applyFill="0" applyBorder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03" fillId="27" borderId="65" applyNumberFormat="0" applyFont="0" applyAlignment="0" applyProtection="0"/>
    <xf numFmtId="0" fontId="115" fillId="0" borderId="64" applyNumberFormat="0" applyFill="0" applyBorder="0" applyAlignment="0" applyProtection="0"/>
    <xf numFmtId="0" fontId="115" fillId="0" borderId="64" applyNumberFormat="0" applyFill="0" applyBorder="0" applyAlignment="0" applyProtection="0"/>
    <xf numFmtId="0" fontId="111" fillId="0" borderId="63" applyNumberFormat="0" applyFill="0" applyBorder="0" applyAlignment="0" applyProtection="0"/>
    <xf numFmtId="0" fontId="111" fillId="0" borderId="63" applyNumberFormat="0" applyFill="0" applyBorder="0" applyAlignment="0" applyProtection="0"/>
    <xf numFmtId="0" fontId="109" fillId="0" borderId="62" applyNumberFormat="0" applyFill="0" applyAlignment="0" applyProtection="0"/>
    <xf numFmtId="0" fontId="109" fillId="0" borderId="62" applyNumberFormat="0" applyFill="0" applyAlignment="0" applyProtection="0"/>
    <xf numFmtId="0" fontId="108" fillId="26" borderId="61" applyNumberFormat="0" applyAlignment="0" applyProtection="0"/>
    <xf numFmtId="0" fontId="108" fillId="26" borderId="61" applyNumberFormat="0" applyAlignment="0" applyProtection="0"/>
    <xf numFmtId="0" fontId="107" fillId="25" borderId="61" applyNumberFormat="0" applyAlignment="0" applyProtection="0"/>
    <xf numFmtId="0" fontId="107" fillId="25" borderId="61" applyNumberFormat="0" applyAlignment="0" applyProtection="0"/>
    <xf numFmtId="0" fontId="106" fillId="25" borderId="60" applyNumberFormat="0" applyAlignment="0" applyProtection="0"/>
    <xf numFmtId="0" fontId="106" fillId="25" borderId="60" applyNumberFormat="0" applyAlignment="0" applyProtection="0"/>
    <xf numFmtId="0" fontId="129" fillId="0" borderId="0"/>
    <xf numFmtId="0" fontId="47" fillId="96" borderId="0" applyNumberFormat="0" applyBorder="0" applyAlignment="0" applyProtection="0"/>
    <xf numFmtId="0" fontId="47" fillId="95" borderId="0" applyNumberFormat="0" applyBorder="0" applyAlignment="0" applyProtection="0"/>
    <xf numFmtId="0" fontId="47" fillId="97" borderId="0" applyNumberFormat="0" applyBorder="0" applyAlignment="0" applyProtection="0"/>
    <xf numFmtId="0" fontId="47" fillId="96" borderId="0" applyNumberFormat="0" applyBorder="0" applyAlignment="0" applyProtection="0"/>
    <xf numFmtId="0" fontId="47" fillId="94" borderId="0" applyNumberFormat="0" applyBorder="0" applyAlignment="0" applyProtection="0"/>
    <xf numFmtId="0" fontId="47" fillId="95" borderId="0" applyNumberFormat="0" applyBorder="0" applyAlignment="0" applyProtection="0"/>
    <xf numFmtId="0" fontId="47" fillId="100" borderId="0" applyNumberFormat="0" applyBorder="0" applyAlignment="0" applyProtection="0"/>
    <xf numFmtId="0" fontId="47" fillId="99" borderId="0" applyNumberFormat="0" applyBorder="0" applyAlignment="0" applyProtection="0"/>
    <xf numFmtId="0" fontId="47" fillId="101" borderId="0" applyNumberFormat="0" applyBorder="0" applyAlignment="0" applyProtection="0"/>
    <xf numFmtId="0" fontId="47" fillId="100" borderId="0" applyNumberFormat="0" applyBorder="0" applyAlignment="0" applyProtection="0"/>
    <xf numFmtId="0" fontId="47" fillId="98" borderId="0" applyNumberFormat="0" applyBorder="0" applyAlignment="0" applyProtection="0"/>
    <xf numFmtId="0" fontId="47" fillId="95" borderId="0" applyNumberFormat="0" applyBorder="0" applyAlignment="0" applyProtection="0"/>
    <xf numFmtId="0" fontId="48" fillId="102" borderId="0" applyNumberFormat="0" applyBorder="0" applyAlignment="0" applyProtection="0"/>
    <xf numFmtId="0" fontId="48" fillId="99" borderId="0" applyNumberFormat="0" applyBorder="0" applyAlignment="0" applyProtection="0"/>
    <xf numFmtId="0" fontId="48" fillId="101" borderId="0" applyNumberFormat="0" applyBorder="0" applyAlignment="0" applyProtection="0"/>
    <xf numFmtId="0" fontId="48" fillId="100" borderId="0" applyNumberFormat="0" applyBorder="0" applyAlignment="0" applyProtection="0"/>
    <xf numFmtId="0" fontId="48" fillId="102" borderId="0" applyNumberFormat="0" applyBorder="0" applyAlignment="0" applyProtection="0"/>
    <xf numFmtId="0" fontId="48" fillId="95" borderId="0" applyNumberFormat="0" applyBorder="0" applyAlignment="0" applyProtection="0"/>
    <xf numFmtId="0" fontId="48" fillId="102" borderId="0" applyNumberFormat="0" applyBorder="0" applyAlignment="0" applyProtection="0"/>
    <xf numFmtId="0" fontId="48" fillId="91" borderId="0" applyNumberFormat="0" applyBorder="0" applyAlignment="0" applyProtection="0"/>
    <xf numFmtId="0" fontId="48" fillId="103" borderId="0" applyNumberFormat="0" applyBorder="0" applyAlignment="0" applyProtection="0"/>
    <xf numFmtId="0" fontId="48" fillId="105" borderId="0" applyNumberFormat="0" applyBorder="0" applyAlignment="0" applyProtection="0"/>
    <xf numFmtId="0" fontId="48" fillId="102" borderId="0" applyNumberFormat="0" applyBorder="0" applyAlignment="0" applyProtection="0"/>
    <xf numFmtId="0" fontId="48" fillId="104" borderId="0" applyNumberFormat="0" applyBorder="0" applyAlignment="0" applyProtection="0"/>
    <xf numFmtId="0" fontId="49" fillId="96" borderId="37" applyNumberFormat="0" applyAlignment="0" applyProtection="0"/>
    <xf numFmtId="0" fontId="50" fillId="96" borderId="38" applyNumberFormat="0" applyAlignment="0" applyProtection="0"/>
    <xf numFmtId="164" fontId="129" fillId="0" borderId="0" applyFont="0" applyFill="0" applyBorder="0" applyAlignment="0" applyProtection="0"/>
    <xf numFmtId="0" fontId="51" fillId="0" borderId="0" applyNumberFormat="0" applyFill="0" applyBorder="0" applyAlignment="0" applyProtection="0"/>
    <xf numFmtId="0" fontId="52" fillId="95" borderId="38" applyNumberFormat="0" applyAlignment="0" applyProtection="0"/>
    <xf numFmtId="0" fontId="53" fillId="0" borderId="39" applyNumberFormat="0" applyFill="0" applyAlignment="0" applyProtection="0"/>
    <xf numFmtId="0" fontId="54" fillId="0" borderId="0" applyNumberFormat="0" applyFill="0" applyBorder="0" applyAlignment="0" applyProtection="0"/>
    <xf numFmtId="0" fontId="55" fillId="44" borderId="59" applyNumberFormat="0" applyFill="0" applyBorder="0" applyAlignment="0" applyProtection="0"/>
    <xf numFmtId="0" fontId="51" fillId="0" borderId="0" applyNumberFormat="0" applyFill="0" applyBorder="0" applyAlignment="0" applyProtection="0"/>
    <xf numFmtId="0" fontId="57" fillId="92" borderId="0" applyNumberFormat="0" applyBorder="0" applyAlignment="0" applyProtection="0"/>
    <xf numFmtId="0" fontId="59" fillId="0" borderId="41" applyNumberFormat="0" applyFill="0" applyBorder="0" applyAlignment="0" applyProtection="0"/>
    <xf numFmtId="0" fontId="60" fillId="50" borderId="0" applyNumberFormat="0" applyBorder="0" applyAlignment="0" applyProtection="0"/>
    <xf numFmtId="0" fontId="60" fillId="50" borderId="0" applyNumberFormat="0" applyBorder="0" applyAlignment="0" applyProtection="0"/>
    <xf numFmtId="0" fontId="60" fillId="50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51" fillId="0" borderId="0"/>
    <xf numFmtId="0" fontId="5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29" fillId="97" borderId="42" applyNumberFormat="0" applyFont="0" applyAlignment="0" applyProtection="0"/>
    <xf numFmtId="0" fontId="129" fillId="97" borderId="42" applyNumberFormat="0" applyFont="0" applyAlignment="0" applyProtection="0"/>
    <xf numFmtId="0" fontId="129" fillId="97" borderId="42" applyNumberFormat="0" applyFont="0" applyAlignment="0" applyProtection="0"/>
    <xf numFmtId="0" fontId="63" fillId="93" borderId="0" applyNumberFormat="0" applyBorder="0" applyAlignment="0" applyProtection="0"/>
    <xf numFmtId="0" fontId="51" fillId="46" borderId="0"/>
    <xf numFmtId="0" fontId="64" fillId="107" borderId="43" applyNumberFormat="0" applyFont="0" applyFill="0" applyAlignment="0" applyProtection="0">
      <alignment horizontal="centerContinuous"/>
    </xf>
    <xf numFmtId="0" fontId="130" fillId="0" borderId="0" applyNumberFormat="0" applyFill="0" applyBorder="0" applyAlignment="0" applyProtection="0"/>
    <xf numFmtId="0" fontId="66" fillId="0" borderId="44" applyNumberFormat="0" applyFill="0" applyAlignment="0" applyProtection="0"/>
    <xf numFmtId="0" fontId="67" fillId="0" borderId="45" applyNumberFormat="0" applyFill="0" applyAlignment="0" applyProtection="0"/>
    <xf numFmtId="0" fontId="68" fillId="0" borderId="46" applyNumberFormat="0" applyFill="0" applyAlignment="0" applyProtection="0"/>
    <xf numFmtId="0" fontId="68" fillId="0" borderId="0" applyNumberFormat="0" applyFill="0" applyBorder="0" applyAlignment="0" applyProtection="0"/>
    <xf numFmtId="0" fontId="69" fillId="0" borderId="47" applyNumberFormat="0" applyFill="0" applyBorder="0" applyAlignment="0" applyProtection="0"/>
    <xf numFmtId="0" fontId="70" fillId="0" borderId="49" applyNumberFormat="0" applyFill="0" applyAlignment="0" applyProtection="0"/>
    <xf numFmtId="0" fontId="71" fillId="0" borderId="0" applyNumberFormat="0" applyFill="0" applyBorder="0" applyAlignment="0" applyProtection="0"/>
    <xf numFmtId="0" fontId="72" fillId="106" borderId="50" applyNumberFormat="0" applyAlignment="0" applyProtection="0"/>
    <xf numFmtId="0" fontId="49" fillId="96" borderId="60" applyNumberFormat="0" applyAlignment="0" applyProtection="0"/>
    <xf numFmtId="0" fontId="50" fillId="96" borderId="61" applyNumberFormat="0" applyAlignment="0" applyProtection="0"/>
    <xf numFmtId="0" fontId="52" fillId="95" borderId="61" applyNumberFormat="0" applyAlignment="0" applyProtection="0"/>
    <xf numFmtId="0" fontId="53" fillId="0" borderId="62" applyNumberFormat="0" applyFill="0" applyAlignment="0" applyProtection="0"/>
    <xf numFmtId="0" fontId="59" fillId="0" borderId="64" applyNumberFormat="0" applyFill="0" applyBorder="0" applyAlignment="0" applyProtection="0"/>
    <xf numFmtId="0" fontId="129" fillId="97" borderId="65" applyNumberFormat="0" applyFont="0" applyAlignment="0" applyProtection="0"/>
    <xf numFmtId="0" fontId="129" fillId="97" borderId="65" applyNumberFormat="0" applyFont="0" applyAlignment="0" applyProtection="0"/>
    <xf numFmtId="0" fontId="129" fillId="97" borderId="65" applyNumberFormat="0" applyFont="0" applyAlignment="0" applyProtection="0"/>
    <xf numFmtId="0" fontId="69" fillId="0" borderId="66" applyNumberFormat="0" applyFill="0" applyBorder="0" applyAlignment="0" applyProtection="0"/>
    <xf numFmtId="0" fontId="12" fillId="0" borderId="0"/>
    <xf numFmtId="0" fontId="12" fillId="54" borderId="36" applyNumberFormat="0" applyFont="0" applyAlignment="0" applyProtection="0"/>
    <xf numFmtId="0" fontId="12" fillId="56" borderId="0" applyNumberFormat="0" applyBorder="0" applyAlignment="0" applyProtection="0"/>
    <xf numFmtId="0" fontId="12" fillId="57" borderId="0" applyNumberFormat="0" applyBorder="0" applyAlignment="0" applyProtection="0"/>
    <xf numFmtId="0" fontId="12" fillId="58" borderId="0" applyNumberFormat="0" applyBorder="0" applyAlignment="0" applyProtection="0"/>
    <xf numFmtId="0" fontId="12" fillId="60" borderId="0" applyNumberFormat="0" applyBorder="0" applyAlignment="0" applyProtection="0"/>
    <xf numFmtId="0" fontId="12" fillId="61" borderId="0" applyNumberFormat="0" applyBorder="0" applyAlignment="0" applyProtection="0"/>
    <xf numFmtId="0" fontId="12" fillId="62" borderId="0" applyNumberFormat="0" applyBorder="0" applyAlignment="0" applyProtection="0"/>
    <xf numFmtId="0" fontId="12" fillId="64" borderId="0" applyNumberFormat="0" applyBorder="0" applyAlignment="0" applyProtection="0"/>
    <xf numFmtId="0" fontId="12" fillId="65" borderId="0" applyNumberFormat="0" applyBorder="0" applyAlignment="0" applyProtection="0"/>
    <xf numFmtId="0" fontId="12" fillId="66" borderId="0" applyNumberFormat="0" applyBorder="0" applyAlignment="0" applyProtection="0"/>
    <xf numFmtId="0" fontId="12" fillId="68" borderId="0" applyNumberFormat="0" applyBorder="0" applyAlignment="0" applyProtection="0"/>
    <xf numFmtId="0" fontId="12" fillId="69" borderId="0" applyNumberFormat="0" applyBorder="0" applyAlignment="0" applyProtection="0"/>
    <xf numFmtId="0" fontId="12" fillId="70" borderId="0" applyNumberFormat="0" applyBorder="0" applyAlignment="0" applyProtection="0"/>
    <xf numFmtId="0" fontId="12" fillId="72" borderId="0" applyNumberFormat="0" applyBorder="0" applyAlignment="0" applyProtection="0"/>
    <xf numFmtId="0" fontId="12" fillId="73" borderId="0" applyNumberFormat="0" applyBorder="0" applyAlignment="0" applyProtection="0"/>
    <xf numFmtId="0" fontId="12" fillId="74" borderId="0" applyNumberFormat="0" applyBorder="0" applyAlignment="0" applyProtection="0"/>
    <xf numFmtId="0" fontId="12" fillId="76" borderId="0" applyNumberFormat="0" applyBorder="0" applyAlignment="0" applyProtection="0"/>
    <xf numFmtId="0" fontId="12" fillId="77" borderId="0" applyNumberFormat="0" applyBorder="0" applyAlignment="0" applyProtection="0"/>
    <xf numFmtId="0" fontId="12" fillId="78" borderId="0" applyNumberFormat="0" applyBorder="0" applyAlignment="0" applyProtection="0"/>
    <xf numFmtId="0" fontId="11" fillId="0" borderId="0"/>
    <xf numFmtId="0" fontId="11" fillId="54" borderId="36" applyNumberFormat="0" applyFont="0" applyAlignment="0" applyProtection="0"/>
    <xf numFmtId="0" fontId="11" fillId="56" borderId="0" applyNumberFormat="0" applyBorder="0" applyAlignment="0" applyProtection="0"/>
    <xf numFmtId="0" fontId="11" fillId="57" borderId="0" applyNumberFormat="0" applyBorder="0" applyAlignment="0" applyProtection="0"/>
    <xf numFmtId="0" fontId="11" fillId="58" borderId="0" applyNumberFormat="0" applyBorder="0" applyAlignment="0" applyProtection="0"/>
    <xf numFmtId="0" fontId="11" fillId="60" borderId="0" applyNumberFormat="0" applyBorder="0" applyAlignment="0" applyProtection="0"/>
    <xf numFmtId="0" fontId="11" fillId="61" borderId="0" applyNumberFormat="0" applyBorder="0" applyAlignment="0" applyProtection="0"/>
    <xf numFmtId="0" fontId="11" fillId="62" borderId="0" applyNumberFormat="0" applyBorder="0" applyAlignment="0" applyProtection="0"/>
    <xf numFmtId="0" fontId="11" fillId="64" borderId="0" applyNumberFormat="0" applyBorder="0" applyAlignment="0" applyProtection="0"/>
    <xf numFmtId="0" fontId="11" fillId="65" borderId="0" applyNumberFormat="0" applyBorder="0" applyAlignment="0" applyProtection="0"/>
    <xf numFmtId="0" fontId="11" fillId="66" borderId="0" applyNumberFormat="0" applyBorder="0" applyAlignment="0" applyProtection="0"/>
    <xf numFmtId="0" fontId="11" fillId="68" borderId="0" applyNumberFormat="0" applyBorder="0" applyAlignment="0" applyProtection="0"/>
    <xf numFmtId="0" fontId="11" fillId="69" borderId="0" applyNumberFormat="0" applyBorder="0" applyAlignment="0" applyProtection="0"/>
    <xf numFmtId="0" fontId="11" fillId="70" borderId="0" applyNumberFormat="0" applyBorder="0" applyAlignment="0" applyProtection="0"/>
    <xf numFmtId="0" fontId="11" fillId="72" borderId="0" applyNumberFormat="0" applyBorder="0" applyAlignment="0" applyProtection="0"/>
    <xf numFmtId="0" fontId="11" fillId="73" borderId="0" applyNumberFormat="0" applyBorder="0" applyAlignment="0" applyProtection="0"/>
    <xf numFmtId="0" fontId="11" fillId="74" borderId="0" applyNumberFormat="0" applyBorder="0" applyAlignment="0" applyProtection="0"/>
    <xf numFmtId="0" fontId="11" fillId="76" borderId="0" applyNumberFormat="0" applyBorder="0" applyAlignment="0" applyProtection="0"/>
    <xf numFmtId="0" fontId="11" fillId="77" borderId="0" applyNumberFormat="0" applyBorder="0" applyAlignment="0" applyProtection="0"/>
    <xf numFmtId="0" fontId="11" fillId="78" borderId="0" applyNumberFormat="0" applyBorder="0" applyAlignment="0" applyProtection="0"/>
    <xf numFmtId="0" fontId="10" fillId="0" borderId="0"/>
    <xf numFmtId="0" fontId="10" fillId="54" borderId="36" applyNumberFormat="0" applyFont="0" applyAlignment="0" applyProtection="0"/>
    <xf numFmtId="0" fontId="10" fillId="56" borderId="0" applyNumberFormat="0" applyBorder="0" applyAlignment="0" applyProtection="0"/>
    <xf numFmtId="0" fontId="10" fillId="57" borderId="0" applyNumberFormat="0" applyBorder="0" applyAlignment="0" applyProtection="0"/>
    <xf numFmtId="0" fontId="10" fillId="58" borderId="0" applyNumberFormat="0" applyBorder="0" applyAlignment="0" applyProtection="0"/>
    <xf numFmtId="0" fontId="10" fillId="60" borderId="0" applyNumberFormat="0" applyBorder="0" applyAlignment="0" applyProtection="0"/>
    <xf numFmtId="0" fontId="10" fillId="61" borderId="0" applyNumberFormat="0" applyBorder="0" applyAlignment="0" applyProtection="0"/>
    <xf numFmtId="0" fontId="10" fillId="62" borderId="0" applyNumberFormat="0" applyBorder="0" applyAlignment="0" applyProtection="0"/>
    <xf numFmtId="0" fontId="10" fillId="64" borderId="0" applyNumberFormat="0" applyBorder="0" applyAlignment="0" applyProtection="0"/>
    <xf numFmtId="0" fontId="10" fillId="65" borderId="0" applyNumberFormat="0" applyBorder="0" applyAlignment="0" applyProtection="0"/>
    <xf numFmtId="0" fontId="10" fillId="66" borderId="0" applyNumberFormat="0" applyBorder="0" applyAlignment="0" applyProtection="0"/>
    <xf numFmtId="0" fontId="10" fillId="68" borderId="0" applyNumberFormat="0" applyBorder="0" applyAlignment="0" applyProtection="0"/>
    <xf numFmtId="0" fontId="10" fillId="69" borderId="0" applyNumberFormat="0" applyBorder="0" applyAlignment="0" applyProtection="0"/>
    <xf numFmtId="0" fontId="10" fillId="70" borderId="0" applyNumberFormat="0" applyBorder="0" applyAlignment="0" applyProtection="0"/>
    <xf numFmtId="0" fontId="10" fillId="72" borderId="0" applyNumberFormat="0" applyBorder="0" applyAlignment="0" applyProtection="0"/>
    <xf numFmtId="0" fontId="10" fillId="73" borderId="0" applyNumberFormat="0" applyBorder="0" applyAlignment="0" applyProtection="0"/>
    <xf numFmtId="0" fontId="10" fillId="74" borderId="0" applyNumberFormat="0" applyBorder="0" applyAlignment="0" applyProtection="0"/>
    <xf numFmtId="0" fontId="10" fillId="76" borderId="0" applyNumberFormat="0" applyBorder="0" applyAlignment="0" applyProtection="0"/>
    <xf numFmtId="0" fontId="10" fillId="77" borderId="0" applyNumberFormat="0" applyBorder="0" applyAlignment="0" applyProtection="0"/>
    <xf numFmtId="0" fontId="10" fillId="78" borderId="0" applyNumberFormat="0" applyBorder="0" applyAlignment="0" applyProtection="0"/>
    <xf numFmtId="0" fontId="9" fillId="0" borderId="0"/>
    <xf numFmtId="0" fontId="9" fillId="54" borderId="36" applyNumberFormat="0" applyFont="0" applyAlignment="0" applyProtection="0"/>
    <xf numFmtId="0" fontId="9" fillId="56" borderId="0" applyNumberFormat="0" applyBorder="0" applyAlignment="0" applyProtection="0"/>
    <xf numFmtId="0" fontId="9" fillId="57" borderId="0" applyNumberFormat="0" applyBorder="0" applyAlignment="0" applyProtection="0"/>
    <xf numFmtId="0" fontId="9" fillId="58" borderId="0" applyNumberFormat="0" applyBorder="0" applyAlignment="0" applyProtection="0"/>
    <xf numFmtId="0" fontId="9" fillId="60" borderId="0" applyNumberFormat="0" applyBorder="0" applyAlignment="0" applyProtection="0"/>
    <xf numFmtId="0" fontId="9" fillId="61" borderId="0" applyNumberFormat="0" applyBorder="0" applyAlignment="0" applyProtection="0"/>
    <xf numFmtId="0" fontId="9" fillId="62" borderId="0" applyNumberFormat="0" applyBorder="0" applyAlignment="0" applyProtection="0"/>
    <xf numFmtId="0" fontId="9" fillId="64" borderId="0" applyNumberFormat="0" applyBorder="0" applyAlignment="0" applyProtection="0"/>
    <xf numFmtId="0" fontId="9" fillId="65" borderId="0" applyNumberFormat="0" applyBorder="0" applyAlignment="0" applyProtection="0"/>
    <xf numFmtId="0" fontId="9" fillId="66" borderId="0" applyNumberFormat="0" applyBorder="0" applyAlignment="0" applyProtection="0"/>
    <xf numFmtId="0" fontId="9" fillId="68" borderId="0" applyNumberFormat="0" applyBorder="0" applyAlignment="0" applyProtection="0"/>
    <xf numFmtId="0" fontId="9" fillId="69" borderId="0" applyNumberFormat="0" applyBorder="0" applyAlignment="0" applyProtection="0"/>
    <xf numFmtId="0" fontId="9" fillId="70" borderId="0" applyNumberFormat="0" applyBorder="0" applyAlignment="0" applyProtection="0"/>
    <xf numFmtId="0" fontId="9" fillId="72" borderId="0" applyNumberFormat="0" applyBorder="0" applyAlignment="0" applyProtection="0"/>
    <xf numFmtId="0" fontId="9" fillId="73" borderId="0" applyNumberFormat="0" applyBorder="0" applyAlignment="0" applyProtection="0"/>
    <xf numFmtId="0" fontId="9" fillId="74" borderId="0" applyNumberFormat="0" applyBorder="0" applyAlignment="0" applyProtection="0"/>
    <xf numFmtId="0" fontId="9" fillId="76" borderId="0" applyNumberFormat="0" applyBorder="0" applyAlignment="0" applyProtection="0"/>
    <xf numFmtId="0" fontId="9" fillId="77" borderId="0" applyNumberFormat="0" applyBorder="0" applyAlignment="0" applyProtection="0"/>
    <xf numFmtId="0" fontId="9" fillId="78" borderId="0" applyNumberFormat="0" applyBorder="0" applyAlignment="0" applyProtection="0"/>
    <xf numFmtId="0" fontId="8" fillId="0" borderId="0"/>
    <xf numFmtId="0" fontId="8" fillId="54" borderId="36" applyNumberFormat="0" applyFont="0" applyAlignment="0" applyProtection="0"/>
    <xf numFmtId="0" fontId="8" fillId="56" borderId="0" applyNumberFormat="0" applyBorder="0" applyAlignment="0" applyProtection="0"/>
    <xf numFmtId="0" fontId="8" fillId="57" borderId="0" applyNumberFormat="0" applyBorder="0" applyAlignment="0" applyProtection="0"/>
    <xf numFmtId="0" fontId="8" fillId="58" borderId="0" applyNumberFormat="0" applyBorder="0" applyAlignment="0" applyProtection="0"/>
    <xf numFmtId="0" fontId="8" fillId="60" borderId="0" applyNumberFormat="0" applyBorder="0" applyAlignment="0" applyProtection="0"/>
    <xf numFmtId="0" fontId="8" fillId="61" borderId="0" applyNumberFormat="0" applyBorder="0" applyAlignment="0" applyProtection="0"/>
    <xf numFmtId="0" fontId="8" fillId="62" borderId="0" applyNumberFormat="0" applyBorder="0" applyAlignment="0" applyProtection="0"/>
    <xf numFmtId="0" fontId="8" fillId="64" borderId="0" applyNumberFormat="0" applyBorder="0" applyAlignment="0" applyProtection="0"/>
    <xf numFmtId="0" fontId="8" fillId="65" borderId="0" applyNumberFormat="0" applyBorder="0" applyAlignment="0" applyProtection="0"/>
    <xf numFmtId="0" fontId="8" fillId="66" borderId="0" applyNumberFormat="0" applyBorder="0" applyAlignment="0" applyProtection="0"/>
    <xf numFmtId="0" fontId="8" fillId="68" borderId="0" applyNumberFormat="0" applyBorder="0" applyAlignment="0" applyProtection="0"/>
    <xf numFmtId="0" fontId="8" fillId="69" borderId="0" applyNumberFormat="0" applyBorder="0" applyAlignment="0" applyProtection="0"/>
    <xf numFmtId="0" fontId="8" fillId="70" borderId="0" applyNumberFormat="0" applyBorder="0" applyAlignment="0" applyProtection="0"/>
    <xf numFmtId="0" fontId="8" fillId="72" borderId="0" applyNumberFormat="0" applyBorder="0" applyAlignment="0" applyProtection="0"/>
    <xf numFmtId="0" fontId="8" fillId="73" borderId="0" applyNumberFormat="0" applyBorder="0" applyAlignment="0" applyProtection="0"/>
    <xf numFmtId="0" fontId="8" fillId="74" borderId="0" applyNumberFormat="0" applyBorder="0" applyAlignment="0" applyProtection="0"/>
    <xf numFmtId="0" fontId="8" fillId="76" borderId="0" applyNumberFormat="0" applyBorder="0" applyAlignment="0" applyProtection="0"/>
    <xf numFmtId="0" fontId="8" fillId="77" borderId="0" applyNumberFormat="0" applyBorder="0" applyAlignment="0" applyProtection="0"/>
    <xf numFmtId="0" fontId="8" fillId="78" borderId="0" applyNumberFormat="0" applyBorder="0" applyAlignment="0" applyProtection="0"/>
    <xf numFmtId="0" fontId="7" fillId="79" borderId="0" applyNumberFormat="0" applyBorder="0" applyAlignment="0" applyProtection="0"/>
    <xf numFmtId="0" fontId="7" fillId="80" borderId="0" applyNumberFormat="0" applyBorder="0" applyAlignment="0" applyProtection="0"/>
    <xf numFmtId="0" fontId="7" fillId="81" borderId="0" applyNumberFormat="0" applyBorder="0" applyAlignment="0" applyProtection="0"/>
    <xf numFmtId="0" fontId="7" fillId="82" borderId="0" applyNumberFormat="0" applyBorder="0" applyAlignment="0" applyProtection="0"/>
    <xf numFmtId="0" fontId="7" fillId="83" borderId="0" applyNumberFormat="0" applyBorder="0" applyAlignment="0" applyProtection="0"/>
    <xf numFmtId="0" fontId="7" fillId="84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2" borderId="0" applyNumberFormat="0" applyBorder="0" applyAlignment="0" applyProtection="0"/>
    <xf numFmtId="0" fontId="7" fillId="14" borderId="0" applyNumberFormat="0" applyBorder="0" applyAlignment="0" applyProtection="0"/>
    <xf numFmtId="0" fontId="7" fillId="9" borderId="0" applyNumberFormat="0" applyBorder="0" applyAlignment="0" applyProtection="0"/>
    <xf numFmtId="0" fontId="7" fillId="85" borderId="0" applyNumberFormat="0" applyBorder="0" applyAlignment="0" applyProtection="0"/>
    <xf numFmtId="0" fontId="7" fillId="86" borderId="0" applyNumberFormat="0" applyBorder="0" applyAlignment="0" applyProtection="0"/>
    <xf numFmtId="0" fontId="7" fillId="87" borderId="0" applyNumberFormat="0" applyBorder="0" applyAlignment="0" applyProtection="0"/>
    <xf numFmtId="0" fontId="7" fillId="88" borderId="0" applyNumberFormat="0" applyBorder="0" applyAlignment="0" applyProtection="0"/>
    <xf numFmtId="0" fontId="7" fillId="89" borderId="0" applyNumberFormat="0" applyBorder="0" applyAlignment="0" applyProtection="0"/>
    <xf numFmtId="0" fontId="7" fillId="90" borderId="0" applyNumberFormat="0" applyBorder="0" applyAlignment="0" applyProtection="0"/>
    <xf numFmtId="0" fontId="49" fillId="25" borderId="80" applyNumberFormat="0" applyAlignment="0" applyProtection="0"/>
    <xf numFmtId="0" fontId="49" fillId="25" borderId="80" applyNumberFormat="0" applyAlignment="0" applyProtection="0"/>
    <xf numFmtId="0" fontId="50" fillId="25" borderId="81" applyNumberFormat="0" applyAlignment="0" applyProtection="0"/>
    <xf numFmtId="0" fontId="50" fillId="25" borderId="81" applyNumberFormat="0" applyAlignment="0" applyProtection="0"/>
    <xf numFmtId="0" fontId="52" fillId="26" borderId="81" applyNumberFormat="0" applyAlignment="0" applyProtection="0"/>
    <xf numFmtId="0" fontId="52" fillId="26" borderId="81" applyNumberFormat="0" applyAlignment="0" applyProtection="0"/>
    <xf numFmtId="0" fontId="53" fillId="0" borderId="82" applyNumberFormat="0" applyFill="0" applyAlignment="0" applyProtection="0"/>
    <xf numFmtId="0" fontId="53" fillId="0" borderId="82" applyNumberFormat="0" applyFill="0" applyAlignment="0" applyProtection="0"/>
    <xf numFmtId="0" fontId="55" fillId="0" borderId="83" applyNumberFormat="0" applyFill="0" applyBorder="0" applyAlignment="0" applyProtection="0"/>
    <xf numFmtId="0" fontId="55" fillId="0" borderId="83" applyNumberFormat="0" applyFill="0" applyBorder="0" applyAlignment="0" applyProtection="0"/>
    <xf numFmtId="0" fontId="59" fillId="0" borderId="84" applyNumberFormat="0" applyFill="0" applyBorder="0" applyAlignment="0" applyProtection="0"/>
    <xf numFmtId="0" fontId="59" fillId="0" borderId="84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Fill="0" applyProtection="0"/>
    <xf numFmtId="0" fontId="7" fillId="0" borderId="0"/>
    <xf numFmtId="0" fontId="7" fillId="0" borderId="0"/>
    <xf numFmtId="0" fontId="7" fillId="0" borderId="0"/>
    <xf numFmtId="0" fontId="7" fillId="0" borderId="0" applyFill="0" applyProtection="0"/>
    <xf numFmtId="0" fontId="7" fillId="0" borderId="0"/>
    <xf numFmtId="0" fontId="7" fillId="0" borderId="0" applyFill="0" applyProtection="0"/>
    <xf numFmtId="0" fontId="7" fillId="0" borderId="0"/>
    <xf numFmtId="0" fontId="7" fillId="0" borderId="0" applyFill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Fill="0" applyProtection="0"/>
    <xf numFmtId="0" fontId="7" fillId="0" borderId="0"/>
    <xf numFmtId="0" fontId="7" fillId="0" borderId="0"/>
    <xf numFmtId="0" fontId="7" fillId="0" borderId="0"/>
    <xf numFmtId="0" fontId="7" fillId="0" borderId="0" applyFill="0" applyProtection="0"/>
    <xf numFmtId="0" fontId="7" fillId="0" borderId="0"/>
    <xf numFmtId="0" fontId="7" fillId="0" borderId="0" applyFill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Fill="0" applyProtection="0"/>
    <xf numFmtId="0" fontId="7" fillId="0" borderId="0" applyFill="0" applyProtection="0"/>
    <xf numFmtId="0" fontId="7" fillId="0" borderId="0" applyFill="0" applyProtection="0"/>
    <xf numFmtId="0" fontId="7" fillId="0" borderId="0" applyFill="0" applyProtection="0"/>
    <xf numFmtId="0" fontId="7" fillId="0" borderId="0" applyFill="0" applyProtection="0"/>
    <xf numFmtId="0" fontId="7" fillId="0" borderId="0" applyFill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5" borderId="36" applyNumberFormat="0" applyFont="0" applyAlignment="0" applyProtection="0"/>
    <xf numFmtId="0" fontId="7" fillId="15" borderId="36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9" fontId="7" fillId="0" borderId="0" applyFont="0" applyFill="0" applyBorder="0" applyAlignment="0" applyProtection="0"/>
    <xf numFmtId="0" fontId="68" fillId="0" borderId="86" applyNumberFormat="0" applyFill="0" applyAlignment="0" applyProtection="0"/>
    <xf numFmtId="0" fontId="69" fillId="0" borderId="87" applyNumberFormat="0" applyFill="0" applyBorder="0" applyAlignment="0" applyProtection="0"/>
    <xf numFmtId="0" fontId="69" fillId="0" borderId="87" applyNumberFormat="0" applyFill="0" applyBorder="0" applyAlignment="0" applyProtection="0"/>
    <xf numFmtId="0" fontId="51" fillId="0" borderId="0"/>
    <xf numFmtId="0" fontId="49" fillId="96" borderId="80" applyNumberFormat="0" applyAlignment="0" applyProtection="0"/>
    <xf numFmtId="0" fontId="50" fillId="96" borderId="81" applyNumberFormat="0" applyAlignment="0" applyProtection="0"/>
    <xf numFmtId="164" fontId="51" fillId="0" borderId="0" applyFont="0" applyFill="0" applyBorder="0" applyAlignment="0" applyProtection="0"/>
    <xf numFmtId="0" fontId="52" fillId="95" borderId="81" applyNumberFormat="0" applyAlignment="0" applyProtection="0"/>
    <xf numFmtId="0" fontId="53" fillId="0" borderId="82" applyNumberFormat="0" applyFill="0" applyAlignment="0" applyProtection="0"/>
    <xf numFmtId="0" fontId="59" fillId="0" borderId="84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68" fillId="0" borderId="86" applyNumberFormat="0" applyFill="0" applyAlignment="0" applyProtection="0"/>
    <xf numFmtId="0" fontId="69" fillId="0" borderId="87" applyNumberFormat="0" applyFill="0" applyBorder="0" applyAlignment="0" applyProtection="0"/>
    <xf numFmtId="0" fontId="47" fillId="96" borderId="0" applyNumberFormat="0" applyBorder="0" applyAlignment="0" applyProtection="0"/>
    <xf numFmtId="0" fontId="47" fillId="95" borderId="0" applyNumberFormat="0" applyBorder="0" applyAlignment="0" applyProtection="0"/>
    <xf numFmtId="0" fontId="47" fillId="97" borderId="0" applyNumberFormat="0" applyBorder="0" applyAlignment="0" applyProtection="0"/>
    <xf numFmtId="0" fontId="47" fillId="96" borderId="0" applyNumberFormat="0" applyBorder="0" applyAlignment="0" applyProtection="0"/>
    <xf numFmtId="0" fontId="47" fillId="94" borderId="0" applyNumberFormat="0" applyBorder="0" applyAlignment="0" applyProtection="0"/>
    <xf numFmtId="0" fontId="47" fillId="95" borderId="0" applyNumberFormat="0" applyBorder="0" applyAlignment="0" applyProtection="0"/>
    <xf numFmtId="0" fontId="47" fillId="100" borderId="0" applyNumberFormat="0" applyBorder="0" applyAlignment="0" applyProtection="0"/>
    <xf numFmtId="0" fontId="47" fillId="99" borderId="0" applyNumberFormat="0" applyBorder="0" applyAlignment="0" applyProtection="0"/>
    <xf numFmtId="0" fontId="47" fillId="101" borderId="0" applyNumberFormat="0" applyBorder="0" applyAlignment="0" applyProtection="0"/>
    <xf numFmtId="0" fontId="47" fillId="100" borderId="0" applyNumberFormat="0" applyBorder="0" applyAlignment="0" applyProtection="0"/>
    <xf numFmtId="0" fontId="47" fillId="98" borderId="0" applyNumberFormat="0" applyBorder="0" applyAlignment="0" applyProtection="0"/>
    <xf numFmtId="0" fontId="47" fillId="95" borderId="0" applyNumberFormat="0" applyBorder="0" applyAlignment="0" applyProtection="0"/>
    <xf numFmtId="0" fontId="48" fillId="102" borderId="0" applyNumberFormat="0" applyBorder="0" applyAlignment="0" applyProtection="0"/>
    <xf numFmtId="0" fontId="48" fillId="99" borderId="0" applyNumberFormat="0" applyBorder="0" applyAlignment="0" applyProtection="0"/>
    <xf numFmtId="0" fontId="48" fillId="101" borderId="0" applyNumberFormat="0" applyBorder="0" applyAlignment="0" applyProtection="0"/>
    <xf numFmtId="0" fontId="48" fillId="100" borderId="0" applyNumberFormat="0" applyBorder="0" applyAlignment="0" applyProtection="0"/>
    <xf numFmtId="0" fontId="48" fillId="102" borderId="0" applyNumberFormat="0" applyBorder="0" applyAlignment="0" applyProtection="0"/>
    <xf numFmtId="0" fontId="48" fillId="95" borderId="0" applyNumberFormat="0" applyBorder="0" applyAlignment="0" applyProtection="0"/>
    <xf numFmtId="0" fontId="48" fillId="102" borderId="0" applyNumberFormat="0" applyBorder="0" applyAlignment="0" applyProtection="0"/>
    <xf numFmtId="0" fontId="48" fillId="91" borderId="0" applyNumberFormat="0" applyBorder="0" applyAlignment="0" applyProtection="0"/>
    <xf numFmtId="0" fontId="48" fillId="103" borderId="0" applyNumberFormat="0" applyBorder="0" applyAlignment="0" applyProtection="0"/>
    <xf numFmtId="0" fontId="48" fillId="105" borderId="0" applyNumberFormat="0" applyBorder="0" applyAlignment="0" applyProtection="0"/>
    <xf numFmtId="0" fontId="48" fillId="102" borderId="0" applyNumberFormat="0" applyBorder="0" applyAlignment="0" applyProtection="0"/>
    <xf numFmtId="0" fontId="48" fillId="104" borderId="0" applyNumberFormat="0" applyBorder="0" applyAlignment="0" applyProtection="0"/>
    <xf numFmtId="0" fontId="49" fillId="96" borderId="80" applyNumberFormat="0" applyAlignment="0" applyProtection="0"/>
    <xf numFmtId="0" fontId="50" fillId="96" borderId="81" applyNumberFormat="0" applyAlignment="0" applyProtection="0"/>
    <xf numFmtId="0" fontId="52" fillId="95" borderId="81" applyNumberFormat="0" applyAlignment="0" applyProtection="0"/>
    <xf numFmtId="0" fontId="55" fillId="44" borderId="59" applyNumberFormat="0" applyFill="0" applyBorder="0" applyAlignment="0" applyProtection="0"/>
    <xf numFmtId="0" fontId="57" fillId="92" borderId="0" applyNumberFormat="0" applyBorder="0" applyAlignment="0" applyProtection="0"/>
    <xf numFmtId="0" fontId="60" fillId="50" borderId="0" applyNumberFormat="0" applyBorder="0" applyAlignment="0" applyProtection="0"/>
    <xf numFmtId="0" fontId="60" fillId="50" borderId="0" applyNumberFormat="0" applyBorder="0" applyAlignment="0" applyProtection="0"/>
    <xf numFmtId="0" fontId="60" fillId="50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63" fillId="93" borderId="0" applyNumberFormat="0" applyBorder="0" applyAlignment="0" applyProtection="0"/>
    <xf numFmtId="0" fontId="64" fillId="107" borderId="43" applyNumberFormat="0" applyFont="0" applyFill="0" applyAlignment="0" applyProtection="0">
      <alignment horizontal="centerContinuous"/>
    </xf>
    <xf numFmtId="0" fontId="72" fillId="106" borderId="50" applyNumberFormat="0" applyAlignment="0" applyProtection="0"/>
    <xf numFmtId="0" fontId="7" fillId="56" borderId="0" applyNumberFormat="0" applyBorder="0" applyAlignment="0" applyProtection="0"/>
    <xf numFmtId="0" fontId="7" fillId="57" borderId="0" applyNumberFormat="0" applyBorder="0" applyAlignment="0" applyProtection="0"/>
    <xf numFmtId="0" fontId="7" fillId="58" borderId="0" applyNumberFormat="0" applyBorder="0" applyAlignment="0" applyProtection="0"/>
    <xf numFmtId="0" fontId="7" fillId="60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64" borderId="0" applyNumberFormat="0" applyBorder="0" applyAlignment="0" applyProtection="0"/>
    <xf numFmtId="0" fontId="7" fillId="65" borderId="0" applyNumberFormat="0" applyBorder="0" applyAlignment="0" applyProtection="0"/>
    <xf numFmtId="0" fontId="7" fillId="66" borderId="0" applyNumberFormat="0" applyBorder="0" applyAlignment="0" applyProtection="0"/>
    <xf numFmtId="0" fontId="7" fillId="68" borderId="0" applyNumberFormat="0" applyBorder="0" applyAlignment="0" applyProtection="0"/>
    <xf numFmtId="0" fontId="7" fillId="69" borderId="0" applyNumberFormat="0" applyBorder="0" applyAlignment="0" applyProtection="0"/>
    <xf numFmtId="0" fontId="7" fillId="70" borderId="0" applyNumberFormat="0" applyBorder="0" applyAlignment="0" applyProtection="0"/>
    <xf numFmtId="0" fontId="7" fillId="72" borderId="0" applyNumberFormat="0" applyBorder="0" applyAlignment="0" applyProtection="0"/>
    <xf numFmtId="0" fontId="7" fillId="73" borderId="0" applyNumberFormat="0" applyBorder="0" applyAlignment="0" applyProtection="0"/>
    <xf numFmtId="0" fontId="7" fillId="74" borderId="0" applyNumberFormat="0" applyBorder="0" applyAlignment="0" applyProtection="0"/>
    <xf numFmtId="0" fontId="7" fillId="76" borderId="0" applyNumberFormat="0" applyBorder="0" applyAlignment="0" applyProtection="0"/>
    <xf numFmtId="0" fontId="7" fillId="77" borderId="0" applyNumberFormat="0" applyBorder="0" applyAlignment="0" applyProtection="0"/>
    <xf numFmtId="0" fontId="7" fillId="78" borderId="0" applyNumberFormat="0" applyBorder="0" applyAlignment="0" applyProtection="0"/>
    <xf numFmtId="0" fontId="7" fillId="0" borderId="0"/>
    <xf numFmtId="0" fontId="7" fillId="54" borderId="36" applyNumberFormat="0" applyFont="0" applyAlignment="0" applyProtection="0"/>
    <xf numFmtId="0" fontId="51" fillId="0" borderId="0"/>
    <xf numFmtId="0" fontId="7" fillId="0" borderId="0"/>
    <xf numFmtId="0" fontId="7" fillId="0" borderId="0"/>
    <xf numFmtId="164" fontId="5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7" fillId="0" borderId="0"/>
    <xf numFmtId="0" fontId="7" fillId="54" borderId="36" applyNumberFormat="0" applyFont="0" applyAlignment="0" applyProtection="0"/>
    <xf numFmtId="0" fontId="7" fillId="56" borderId="0" applyNumberFormat="0" applyBorder="0" applyAlignment="0" applyProtection="0"/>
    <xf numFmtId="0" fontId="7" fillId="57" borderId="0" applyNumberFormat="0" applyBorder="0" applyAlignment="0" applyProtection="0"/>
    <xf numFmtId="0" fontId="7" fillId="58" borderId="0" applyNumberFormat="0" applyBorder="0" applyAlignment="0" applyProtection="0"/>
    <xf numFmtId="0" fontId="7" fillId="60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64" borderId="0" applyNumberFormat="0" applyBorder="0" applyAlignment="0" applyProtection="0"/>
    <xf numFmtId="0" fontId="7" fillId="65" borderId="0" applyNumberFormat="0" applyBorder="0" applyAlignment="0" applyProtection="0"/>
    <xf numFmtId="0" fontId="7" fillId="66" borderId="0" applyNumberFormat="0" applyBorder="0" applyAlignment="0" applyProtection="0"/>
    <xf numFmtId="0" fontId="7" fillId="68" borderId="0" applyNumberFormat="0" applyBorder="0" applyAlignment="0" applyProtection="0"/>
    <xf numFmtId="0" fontId="7" fillId="69" borderId="0" applyNumberFormat="0" applyBorder="0" applyAlignment="0" applyProtection="0"/>
    <xf numFmtId="0" fontId="7" fillId="70" borderId="0" applyNumberFormat="0" applyBorder="0" applyAlignment="0" applyProtection="0"/>
    <xf numFmtId="0" fontId="7" fillId="72" borderId="0" applyNumberFormat="0" applyBorder="0" applyAlignment="0" applyProtection="0"/>
    <xf numFmtId="0" fontId="7" fillId="73" borderId="0" applyNumberFormat="0" applyBorder="0" applyAlignment="0" applyProtection="0"/>
    <xf numFmtId="0" fontId="7" fillId="74" borderId="0" applyNumberFormat="0" applyBorder="0" applyAlignment="0" applyProtection="0"/>
    <xf numFmtId="0" fontId="7" fillId="76" borderId="0" applyNumberFormat="0" applyBorder="0" applyAlignment="0" applyProtection="0"/>
    <xf numFmtId="0" fontId="7" fillId="77" borderId="0" applyNumberFormat="0" applyBorder="0" applyAlignment="0" applyProtection="0"/>
    <xf numFmtId="0" fontId="7" fillId="78" borderId="0" applyNumberFormat="0" applyBorder="0" applyAlignment="0" applyProtection="0"/>
    <xf numFmtId="0" fontId="7" fillId="0" borderId="0"/>
    <xf numFmtId="0" fontId="7" fillId="54" borderId="36" applyNumberFormat="0" applyFont="0" applyAlignment="0" applyProtection="0"/>
    <xf numFmtId="0" fontId="7" fillId="56" borderId="0" applyNumberFormat="0" applyBorder="0" applyAlignment="0" applyProtection="0"/>
    <xf numFmtId="0" fontId="7" fillId="57" borderId="0" applyNumberFormat="0" applyBorder="0" applyAlignment="0" applyProtection="0"/>
    <xf numFmtId="0" fontId="7" fillId="58" borderId="0" applyNumberFormat="0" applyBorder="0" applyAlignment="0" applyProtection="0"/>
    <xf numFmtId="0" fontId="7" fillId="60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64" borderId="0" applyNumberFormat="0" applyBorder="0" applyAlignment="0" applyProtection="0"/>
    <xf numFmtId="0" fontId="7" fillId="65" borderId="0" applyNumberFormat="0" applyBorder="0" applyAlignment="0" applyProtection="0"/>
    <xf numFmtId="0" fontId="7" fillId="66" borderId="0" applyNumberFormat="0" applyBorder="0" applyAlignment="0" applyProtection="0"/>
    <xf numFmtId="0" fontId="7" fillId="68" borderId="0" applyNumberFormat="0" applyBorder="0" applyAlignment="0" applyProtection="0"/>
    <xf numFmtId="0" fontId="7" fillId="69" borderId="0" applyNumberFormat="0" applyBorder="0" applyAlignment="0" applyProtection="0"/>
    <xf numFmtId="0" fontId="7" fillId="70" borderId="0" applyNumberFormat="0" applyBorder="0" applyAlignment="0" applyProtection="0"/>
    <xf numFmtId="0" fontId="7" fillId="72" borderId="0" applyNumberFormat="0" applyBorder="0" applyAlignment="0" applyProtection="0"/>
    <xf numFmtId="0" fontId="7" fillId="73" borderId="0" applyNumberFormat="0" applyBorder="0" applyAlignment="0" applyProtection="0"/>
    <xf numFmtId="0" fontId="7" fillId="74" borderId="0" applyNumberFormat="0" applyBorder="0" applyAlignment="0" applyProtection="0"/>
    <xf numFmtId="0" fontId="7" fillId="76" borderId="0" applyNumberFormat="0" applyBorder="0" applyAlignment="0" applyProtection="0"/>
    <xf numFmtId="0" fontId="7" fillId="77" borderId="0" applyNumberFormat="0" applyBorder="0" applyAlignment="0" applyProtection="0"/>
    <xf numFmtId="0" fontId="7" fillId="78" borderId="0" applyNumberFormat="0" applyBorder="0" applyAlignment="0" applyProtection="0"/>
    <xf numFmtId="0" fontId="7" fillId="0" borderId="0"/>
    <xf numFmtId="0" fontId="7" fillId="54" borderId="36" applyNumberFormat="0" applyFont="0" applyAlignment="0" applyProtection="0"/>
    <xf numFmtId="0" fontId="7" fillId="56" borderId="0" applyNumberFormat="0" applyBorder="0" applyAlignment="0" applyProtection="0"/>
    <xf numFmtId="0" fontId="7" fillId="57" borderId="0" applyNumberFormat="0" applyBorder="0" applyAlignment="0" applyProtection="0"/>
    <xf numFmtId="0" fontId="7" fillId="58" borderId="0" applyNumberFormat="0" applyBorder="0" applyAlignment="0" applyProtection="0"/>
    <xf numFmtId="0" fontId="7" fillId="60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64" borderId="0" applyNumberFormat="0" applyBorder="0" applyAlignment="0" applyProtection="0"/>
    <xf numFmtId="0" fontId="7" fillId="65" borderId="0" applyNumberFormat="0" applyBorder="0" applyAlignment="0" applyProtection="0"/>
    <xf numFmtId="0" fontId="7" fillId="66" borderId="0" applyNumberFormat="0" applyBorder="0" applyAlignment="0" applyProtection="0"/>
    <xf numFmtId="0" fontId="7" fillId="68" borderId="0" applyNumberFormat="0" applyBorder="0" applyAlignment="0" applyProtection="0"/>
    <xf numFmtId="0" fontId="7" fillId="69" borderId="0" applyNumberFormat="0" applyBorder="0" applyAlignment="0" applyProtection="0"/>
    <xf numFmtId="0" fontId="7" fillId="70" borderId="0" applyNumberFormat="0" applyBorder="0" applyAlignment="0" applyProtection="0"/>
    <xf numFmtId="0" fontId="7" fillId="72" borderId="0" applyNumberFormat="0" applyBorder="0" applyAlignment="0" applyProtection="0"/>
    <xf numFmtId="0" fontId="7" fillId="73" borderId="0" applyNumberFormat="0" applyBorder="0" applyAlignment="0" applyProtection="0"/>
    <xf numFmtId="0" fontId="7" fillId="74" borderId="0" applyNumberFormat="0" applyBorder="0" applyAlignment="0" applyProtection="0"/>
    <xf numFmtId="0" fontId="7" fillId="76" borderId="0" applyNumberFormat="0" applyBorder="0" applyAlignment="0" applyProtection="0"/>
    <xf numFmtId="0" fontId="7" fillId="77" borderId="0" applyNumberFormat="0" applyBorder="0" applyAlignment="0" applyProtection="0"/>
    <xf numFmtId="0" fontId="7" fillId="78" borderId="0" applyNumberFormat="0" applyBorder="0" applyAlignment="0" applyProtection="0"/>
    <xf numFmtId="0" fontId="7" fillId="0" borderId="0"/>
    <xf numFmtId="0" fontId="7" fillId="54" borderId="36" applyNumberFormat="0" applyFont="0" applyAlignment="0" applyProtection="0"/>
    <xf numFmtId="0" fontId="7" fillId="56" borderId="0" applyNumberFormat="0" applyBorder="0" applyAlignment="0" applyProtection="0"/>
    <xf numFmtId="0" fontId="7" fillId="57" borderId="0" applyNumberFormat="0" applyBorder="0" applyAlignment="0" applyProtection="0"/>
    <xf numFmtId="0" fontId="7" fillId="58" borderId="0" applyNumberFormat="0" applyBorder="0" applyAlignment="0" applyProtection="0"/>
    <xf numFmtId="0" fontId="7" fillId="60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64" borderId="0" applyNumberFormat="0" applyBorder="0" applyAlignment="0" applyProtection="0"/>
    <xf numFmtId="0" fontId="7" fillId="65" borderId="0" applyNumberFormat="0" applyBorder="0" applyAlignment="0" applyProtection="0"/>
    <xf numFmtId="0" fontId="7" fillId="66" borderId="0" applyNumberFormat="0" applyBorder="0" applyAlignment="0" applyProtection="0"/>
    <xf numFmtId="0" fontId="7" fillId="68" borderId="0" applyNumberFormat="0" applyBorder="0" applyAlignment="0" applyProtection="0"/>
    <xf numFmtId="0" fontId="7" fillId="69" borderId="0" applyNumberFormat="0" applyBorder="0" applyAlignment="0" applyProtection="0"/>
    <xf numFmtId="0" fontId="7" fillId="70" borderId="0" applyNumberFormat="0" applyBorder="0" applyAlignment="0" applyProtection="0"/>
    <xf numFmtId="0" fontId="7" fillId="72" borderId="0" applyNumberFormat="0" applyBorder="0" applyAlignment="0" applyProtection="0"/>
    <xf numFmtId="0" fontId="7" fillId="73" borderId="0" applyNumberFormat="0" applyBorder="0" applyAlignment="0" applyProtection="0"/>
    <xf numFmtId="0" fontId="7" fillId="74" borderId="0" applyNumberFormat="0" applyBorder="0" applyAlignment="0" applyProtection="0"/>
    <xf numFmtId="0" fontId="7" fillId="76" borderId="0" applyNumberFormat="0" applyBorder="0" applyAlignment="0" applyProtection="0"/>
    <xf numFmtId="0" fontId="7" fillId="77" borderId="0" applyNumberFormat="0" applyBorder="0" applyAlignment="0" applyProtection="0"/>
    <xf numFmtId="0" fontId="7" fillId="78" borderId="0" applyNumberFormat="0" applyBorder="0" applyAlignment="0" applyProtection="0"/>
    <xf numFmtId="0" fontId="59" fillId="0" borderId="84" applyNumberFormat="0" applyFill="0" applyBorder="0" applyAlignment="0" applyProtection="0"/>
    <xf numFmtId="0" fontId="53" fillId="0" borderId="82" applyNumberFormat="0" applyFill="0" applyAlignment="0" applyProtection="0"/>
    <xf numFmtId="0" fontId="52" fillId="95" borderId="81" applyNumberFormat="0" applyAlignment="0" applyProtection="0"/>
    <xf numFmtId="0" fontId="50" fillId="96" borderId="81" applyNumberFormat="0" applyAlignment="0" applyProtection="0"/>
    <xf numFmtId="0" fontId="49" fillId="96" borderId="80" applyNumberFormat="0" applyAlignment="0" applyProtection="0"/>
    <xf numFmtId="0" fontId="49" fillId="96" borderId="80" applyNumberFormat="0" applyAlignment="0" applyProtection="0"/>
    <xf numFmtId="0" fontId="50" fillId="96" borderId="81" applyNumberFormat="0" applyAlignment="0" applyProtection="0"/>
    <xf numFmtId="0" fontId="52" fillId="95" borderId="81" applyNumberFormat="0" applyAlignment="0" applyProtection="0"/>
    <xf numFmtId="0" fontId="53" fillId="0" borderId="82" applyNumberFormat="0" applyFill="0" applyAlignment="0" applyProtection="0"/>
    <xf numFmtId="0" fontId="59" fillId="0" borderId="84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69" fillId="0" borderId="87" applyNumberFormat="0" applyFill="0" applyBorder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69" fillId="0" borderId="87" applyNumberFormat="0" applyFill="0" applyBorder="0" applyAlignment="0" applyProtection="0"/>
    <xf numFmtId="0" fontId="7" fillId="0" borderId="0"/>
    <xf numFmtId="0" fontId="7" fillId="54" borderId="36" applyNumberFormat="0" applyFont="0" applyAlignment="0" applyProtection="0"/>
    <xf numFmtId="0" fontId="7" fillId="56" borderId="0" applyNumberFormat="0" applyBorder="0" applyAlignment="0" applyProtection="0"/>
    <xf numFmtId="0" fontId="7" fillId="57" borderId="0" applyNumberFormat="0" applyBorder="0" applyAlignment="0" applyProtection="0"/>
    <xf numFmtId="0" fontId="7" fillId="58" borderId="0" applyNumberFormat="0" applyBorder="0" applyAlignment="0" applyProtection="0"/>
    <xf numFmtId="0" fontId="7" fillId="60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64" borderId="0" applyNumberFormat="0" applyBorder="0" applyAlignment="0" applyProtection="0"/>
    <xf numFmtId="0" fontId="7" fillId="65" borderId="0" applyNumberFormat="0" applyBorder="0" applyAlignment="0" applyProtection="0"/>
    <xf numFmtId="0" fontId="7" fillId="66" borderId="0" applyNumberFormat="0" applyBorder="0" applyAlignment="0" applyProtection="0"/>
    <xf numFmtId="0" fontId="7" fillId="68" borderId="0" applyNumberFormat="0" applyBorder="0" applyAlignment="0" applyProtection="0"/>
    <xf numFmtId="0" fontId="7" fillId="69" borderId="0" applyNumberFormat="0" applyBorder="0" applyAlignment="0" applyProtection="0"/>
    <xf numFmtId="0" fontId="7" fillId="70" borderId="0" applyNumberFormat="0" applyBorder="0" applyAlignment="0" applyProtection="0"/>
    <xf numFmtId="0" fontId="7" fillId="72" borderId="0" applyNumberFormat="0" applyBorder="0" applyAlignment="0" applyProtection="0"/>
    <xf numFmtId="0" fontId="7" fillId="73" borderId="0" applyNumberFormat="0" applyBorder="0" applyAlignment="0" applyProtection="0"/>
    <xf numFmtId="0" fontId="7" fillId="74" borderId="0" applyNumberFormat="0" applyBorder="0" applyAlignment="0" applyProtection="0"/>
    <xf numFmtId="0" fontId="7" fillId="76" borderId="0" applyNumberFormat="0" applyBorder="0" applyAlignment="0" applyProtection="0"/>
    <xf numFmtId="0" fontId="7" fillId="77" borderId="0" applyNumberFormat="0" applyBorder="0" applyAlignment="0" applyProtection="0"/>
    <xf numFmtId="0" fontId="7" fillId="78" borderId="0" applyNumberFormat="0" applyBorder="0" applyAlignment="0" applyProtection="0"/>
    <xf numFmtId="0" fontId="7" fillId="0" borderId="0"/>
    <xf numFmtId="0" fontId="7" fillId="54" borderId="36" applyNumberFormat="0" applyFont="0" applyAlignment="0" applyProtection="0"/>
    <xf numFmtId="0" fontId="7" fillId="56" borderId="0" applyNumberFormat="0" applyBorder="0" applyAlignment="0" applyProtection="0"/>
    <xf numFmtId="0" fontId="7" fillId="57" borderId="0" applyNumberFormat="0" applyBorder="0" applyAlignment="0" applyProtection="0"/>
    <xf numFmtId="0" fontId="7" fillId="58" borderId="0" applyNumberFormat="0" applyBorder="0" applyAlignment="0" applyProtection="0"/>
    <xf numFmtId="0" fontId="7" fillId="60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64" borderId="0" applyNumberFormat="0" applyBorder="0" applyAlignment="0" applyProtection="0"/>
    <xf numFmtId="0" fontId="7" fillId="65" borderId="0" applyNumberFormat="0" applyBorder="0" applyAlignment="0" applyProtection="0"/>
    <xf numFmtId="0" fontId="7" fillId="66" borderId="0" applyNumberFormat="0" applyBorder="0" applyAlignment="0" applyProtection="0"/>
    <xf numFmtId="0" fontId="7" fillId="68" borderId="0" applyNumberFormat="0" applyBorder="0" applyAlignment="0" applyProtection="0"/>
    <xf numFmtId="0" fontId="7" fillId="69" borderId="0" applyNumberFormat="0" applyBorder="0" applyAlignment="0" applyProtection="0"/>
    <xf numFmtId="0" fontId="7" fillId="70" borderId="0" applyNumberFormat="0" applyBorder="0" applyAlignment="0" applyProtection="0"/>
    <xf numFmtId="0" fontId="7" fillId="72" borderId="0" applyNumberFormat="0" applyBorder="0" applyAlignment="0" applyProtection="0"/>
    <xf numFmtId="0" fontId="7" fillId="73" borderId="0" applyNumberFormat="0" applyBorder="0" applyAlignment="0" applyProtection="0"/>
    <xf numFmtId="0" fontId="7" fillId="74" borderId="0" applyNumberFormat="0" applyBorder="0" applyAlignment="0" applyProtection="0"/>
    <xf numFmtId="0" fontId="7" fillId="76" borderId="0" applyNumberFormat="0" applyBorder="0" applyAlignment="0" applyProtection="0"/>
    <xf numFmtId="0" fontId="7" fillId="77" borderId="0" applyNumberFormat="0" applyBorder="0" applyAlignment="0" applyProtection="0"/>
    <xf numFmtId="0" fontId="7" fillId="78" borderId="0" applyNumberFormat="0" applyBorder="0" applyAlignment="0" applyProtection="0"/>
    <xf numFmtId="0" fontId="7" fillId="0" borderId="0"/>
    <xf numFmtId="0" fontId="7" fillId="54" borderId="36" applyNumberFormat="0" applyFont="0" applyAlignment="0" applyProtection="0"/>
    <xf numFmtId="0" fontId="7" fillId="56" borderId="0" applyNumberFormat="0" applyBorder="0" applyAlignment="0" applyProtection="0"/>
    <xf numFmtId="0" fontId="7" fillId="57" borderId="0" applyNumberFormat="0" applyBorder="0" applyAlignment="0" applyProtection="0"/>
    <xf numFmtId="0" fontId="7" fillId="58" borderId="0" applyNumberFormat="0" applyBorder="0" applyAlignment="0" applyProtection="0"/>
    <xf numFmtId="0" fontId="7" fillId="60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64" borderId="0" applyNumberFormat="0" applyBorder="0" applyAlignment="0" applyProtection="0"/>
    <xf numFmtId="0" fontId="7" fillId="65" borderId="0" applyNumberFormat="0" applyBorder="0" applyAlignment="0" applyProtection="0"/>
    <xf numFmtId="0" fontId="7" fillId="66" borderId="0" applyNumberFormat="0" applyBorder="0" applyAlignment="0" applyProtection="0"/>
    <xf numFmtId="0" fontId="7" fillId="68" borderId="0" applyNumberFormat="0" applyBorder="0" applyAlignment="0" applyProtection="0"/>
    <xf numFmtId="0" fontId="7" fillId="69" borderId="0" applyNumberFormat="0" applyBorder="0" applyAlignment="0" applyProtection="0"/>
    <xf numFmtId="0" fontId="7" fillId="70" borderId="0" applyNumberFormat="0" applyBorder="0" applyAlignment="0" applyProtection="0"/>
    <xf numFmtId="0" fontId="7" fillId="72" borderId="0" applyNumberFormat="0" applyBorder="0" applyAlignment="0" applyProtection="0"/>
    <xf numFmtId="0" fontId="7" fillId="73" borderId="0" applyNumberFormat="0" applyBorder="0" applyAlignment="0" applyProtection="0"/>
    <xf numFmtId="0" fontId="7" fillId="74" borderId="0" applyNumberFormat="0" applyBorder="0" applyAlignment="0" applyProtection="0"/>
    <xf numFmtId="0" fontId="7" fillId="76" borderId="0" applyNumberFormat="0" applyBorder="0" applyAlignment="0" applyProtection="0"/>
    <xf numFmtId="0" fontId="7" fillId="77" borderId="0" applyNumberFormat="0" applyBorder="0" applyAlignment="0" applyProtection="0"/>
    <xf numFmtId="0" fontId="7" fillId="78" borderId="0" applyNumberFormat="0" applyBorder="0" applyAlignment="0" applyProtection="0"/>
    <xf numFmtId="0" fontId="7" fillId="0" borderId="0"/>
    <xf numFmtId="0" fontId="7" fillId="54" borderId="36" applyNumberFormat="0" applyFont="0" applyAlignment="0" applyProtection="0"/>
    <xf numFmtId="0" fontId="7" fillId="56" borderId="0" applyNumberFormat="0" applyBorder="0" applyAlignment="0" applyProtection="0"/>
    <xf numFmtId="0" fontId="7" fillId="57" borderId="0" applyNumberFormat="0" applyBorder="0" applyAlignment="0" applyProtection="0"/>
    <xf numFmtId="0" fontId="7" fillId="58" borderId="0" applyNumberFormat="0" applyBorder="0" applyAlignment="0" applyProtection="0"/>
    <xf numFmtId="0" fontId="7" fillId="60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64" borderId="0" applyNumberFormat="0" applyBorder="0" applyAlignment="0" applyProtection="0"/>
    <xf numFmtId="0" fontId="7" fillId="65" borderId="0" applyNumberFormat="0" applyBorder="0" applyAlignment="0" applyProtection="0"/>
    <xf numFmtId="0" fontId="7" fillId="66" borderId="0" applyNumberFormat="0" applyBorder="0" applyAlignment="0" applyProtection="0"/>
    <xf numFmtId="0" fontId="7" fillId="68" borderId="0" applyNumberFormat="0" applyBorder="0" applyAlignment="0" applyProtection="0"/>
    <xf numFmtId="0" fontId="7" fillId="69" borderId="0" applyNumberFormat="0" applyBorder="0" applyAlignment="0" applyProtection="0"/>
    <xf numFmtId="0" fontId="7" fillId="70" borderId="0" applyNumberFormat="0" applyBorder="0" applyAlignment="0" applyProtection="0"/>
    <xf numFmtId="0" fontId="7" fillId="72" borderId="0" applyNumberFormat="0" applyBorder="0" applyAlignment="0" applyProtection="0"/>
    <xf numFmtId="0" fontId="7" fillId="73" borderId="0" applyNumberFormat="0" applyBorder="0" applyAlignment="0" applyProtection="0"/>
    <xf numFmtId="0" fontId="7" fillId="74" borderId="0" applyNumberFormat="0" applyBorder="0" applyAlignment="0" applyProtection="0"/>
    <xf numFmtId="0" fontId="7" fillId="76" borderId="0" applyNumberFormat="0" applyBorder="0" applyAlignment="0" applyProtection="0"/>
    <xf numFmtId="0" fontId="7" fillId="77" borderId="0" applyNumberFormat="0" applyBorder="0" applyAlignment="0" applyProtection="0"/>
    <xf numFmtId="0" fontId="7" fillId="78" borderId="0" applyNumberFormat="0" applyBorder="0" applyAlignment="0" applyProtection="0"/>
    <xf numFmtId="0" fontId="131" fillId="0" borderId="0"/>
    <xf numFmtId="164" fontId="13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1" fillId="97" borderId="85" applyNumberFormat="0" applyFont="0" applyAlignment="0" applyProtection="0"/>
    <xf numFmtId="0" fontId="131" fillId="97" borderId="85" applyNumberFormat="0" applyFont="0" applyAlignment="0" applyProtection="0"/>
    <xf numFmtId="0" fontId="131" fillId="97" borderId="85" applyNumberFormat="0" applyFont="0" applyAlignment="0" applyProtection="0"/>
    <xf numFmtId="0" fontId="7" fillId="0" borderId="0"/>
    <xf numFmtId="0" fontId="7" fillId="54" borderId="36" applyNumberFormat="0" applyFont="0" applyAlignment="0" applyProtection="0"/>
    <xf numFmtId="0" fontId="7" fillId="56" borderId="0" applyNumberFormat="0" applyBorder="0" applyAlignment="0" applyProtection="0"/>
    <xf numFmtId="0" fontId="7" fillId="57" borderId="0" applyNumberFormat="0" applyBorder="0" applyAlignment="0" applyProtection="0"/>
    <xf numFmtId="0" fontId="7" fillId="58" borderId="0" applyNumberFormat="0" applyBorder="0" applyAlignment="0" applyProtection="0"/>
    <xf numFmtId="0" fontId="7" fillId="60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64" borderId="0" applyNumberFormat="0" applyBorder="0" applyAlignment="0" applyProtection="0"/>
    <xf numFmtId="0" fontId="7" fillId="65" borderId="0" applyNumberFormat="0" applyBorder="0" applyAlignment="0" applyProtection="0"/>
    <xf numFmtId="0" fontId="7" fillId="66" borderId="0" applyNumberFormat="0" applyBorder="0" applyAlignment="0" applyProtection="0"/>
    <xf numFmtId="0" fontId="7" fillId="68" borderId="0" applyNumberFormat="0" applyBorder="0" applyAlignment="0" applyProtection="0"/>
    <xf numFmtId="0" fontId="7" fillId="69" borderId="0" applyNumberFormat="0" applyBorder="0" applyAlignment="0" applyProtection="0"/>
    <xf numFmtId="0" fontId="7" fillId="70" borderId="0" applyNumberFormat="0" applyBorder="0" applyAlignment="0" applyProtection="0"/>
    <xf numFmtId="0" fontId="7" fillId="72" borderId="0" applyNumberFormat="0" applyBorder="0" applyAlignment="0" applyProtection="0"/>
    <xf numFmtId="0" fontId="7" fillId="73" borderId="0" applyNumberFormat="0" applyBorder="0" applyAlignment="0" applyProtection="0"/>
    <xf numFmtId="0" fontId="7" fillId="74" borderId="0" applyNumberFormat="0" applyBorder="0" applyAlignment="0" applyProtection="0"/>
    <xf numFmtId="0" fontId="7" fillId="76" borderId="0" applyNumberFormat="0" applyBorder="0" applyAlignment="0" applyProtection="0"/>
    <xf numFmtId="0" fontId="7" fillId="77" borderId="0" applyNumberFormat="0" applyBorder="0" applyAlignment="0" applyProtection="0"/>
    <xf numFmtId="0" fontId="7" fillId="78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 applyFill="0" applyProtection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6" applyNumberFormat="0" applyFont="0" applyAlignment="0" applyProtection="0"/>
    <xf numFmtId="0" fontId="6" fillId="15" borderId="36" applyNumberFormat="0" applyFont="0" applyAlignment="0" applyProtection="0"/>
    <xf numFmtId="0" fontId="6" fillId="15" borderId="36" applyNumberFormat="0" applyFont="0" applyAlignment="0" applyProtection="0"/>
    <xf numFmtId="9" fontId="6" fillId="0" borderId="0" applyFont="0" applyFill="0" applyBorder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80" borderId="0" applyNumberFormat="0" applyBorder="0" applyAlignment="0" applyProtection="0"/>
    <xf numFmtId="0" fontId="6" fillId="82" borderId="0" applyNumberFormat="0" applyBorder="0" applyAlignment="0" applyProtection="0"/>
    <xf numFmtId="0" fontId="47" fillId="26" borderId="0" applyNumberFormat="0" applyBorder="0" applyAlignment="0" applyProtection="0"/>
    <xf numFmtId="0" fontId="47" fillId="25" borderId="0" applyNumberFormat="0" applyBorder="0" applyAlignment="0" applyProtection="0"/>
    <xf numFmtId="0" fontId="47" fillId="26" borderId="0" applyNumberFormat="0" applyBorder="0" applyAlignment="0" applyProtection="0"/>
    <xf numFmtId="0" fontId="47" fillId="28" borderId="0" applyNumberFormat="0" applyBorder="0" applyAlignment="0" applyProtection="0"/>
    <xf numFmtId="0" fontId="47" fillId="25" borderId="0" applyNumberFormat="0" applyBorder="0" applyAlignment="0" applyProtection="0"/>
    <xf numFmtId="0" fontId="6" fillId="81" borderId="0" applyNumberFormat="0" applyBorder="0" applyAlignment="0" applyProtection="0"/>
    <xf numFmtId="0" fontId="6" fillId="83" borderId="0" applyNumberFormat="0" applyBorder="0" applyAlignment="0" applyProtection="0"/>
    <xf numFmtId="0" fontId="6" fillId="84" borderId="0" applyNumberFormat="0" applyBorder="0" applyAlignment="0" applyProtection="0"/>
    <xf numFmtId="0" fontId="47" fillId="28" borderId="0" applyNumberFormat="0" applyBorder="0" applyAlignment="0" applyProtection="0"/>
    <xf numFmtId="0" fontId="47" fillId="27" borderId="0" applyNumberFormat="0" applyBorder="0" applyAlignment="0" applyProtection="0"/>
    <xf numFmtId="0" fontId="47" fillId="25" borderId="0" applyNumberFormat="0" applyBorder="0" applyAlignment="0" applyProtection="0"/>
    <xf numFmtId="0" fontId="6" fillId="54" borderId="36" applyNumberFormat="0" applyFont="0" applyAlignment="0" applyProtection="0"/>
    <xf numFmtId="0" fontId="47" fillId="27" borderId="0" applyNumberFormat="0" applyBorder="0" applyAlignment="0" applyProtection="0"/>
    <xf numFmtId="0" fontId="6" fillId="79" borderId="0" applyNumberFormat="0" applyBorder="0" applyAlignment="0" applyProtection="0"/>
    <xf numFmtId="0" fontId="47" fillId="29" borderId="0" applyNumberFormat="0" applyBorder="0" applyAlignment="0" applyProtection="0"/>
    <xf numFmtId="0" fontId="6" fillId="14" borderId="0" applyNumberFormat="0" applyBorder="0" applyAlignment="0" applyProtection="0"/>
    <xf numFmtId="0" fontId="6" fillId="87" borderId="0" applyNumberFormat="0" applyBorder="0" applyAlignment="0" applyProtection="0"/>
    <xf numFmtId="0" fontId="47" fillId="26" borderId="0" applyNumberFormat="0" applyBorder="0" applyAlignment="0" applyProtection="0"/>
    <xf numFmtId="0" fontId="47" fillId="32" borderId="0" applyNumberFormat="0" applyBorder="0" applyAlignment="0" applyProtection="0"/>
    <xf numFmtId="0" fontId="6" fillId="18" borderId="0" applyNumberFormat="0" applyBorder="0" applyAlignment="0" applyProtection="0"/>
    <xf numFmtId="0" fontId="47" fillId="29" borderId="0" applyNumberFormat="0" applyBorder="0" applyAlignment="0" applyProtection="0"/>
    <xf numFmtId="0" fontId="47" fillId="26" borderId="0" applyNumberFormat="0" applyBorder="0" applyAlignment="0" applyProtection="0"/>
    <xf numFmtId="0" fontId="6" fillId="89" borderId="0" applyNumberFormat="0" applyBorder="0" applyAlignment="0" applyProtection="0"/>
    <xf numFmtId="0" fontId="6" fillId="13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26" borderId="0" applyNumberFormat="0" applyBorder="0" applyAlignment="0" applyProtection="0"/>
    <xf numFmtId="0" fontId="6" fillId="88" borderId="0" applyNumberFormat="0" applyBorder="0" applyAlignment="0" applyProtection="0"/>
    <xf numFmtId="0" fontId="47" fillId="30" borderId="0" applyNumberFormat="0" applyBorder="0" applyAlignment="0" applyProtection="0"/>
    <xf numFmtId="0" fontId="47" fillId="32" borderId="0" applyNumberFormat="0" applyBorder="0" applyAlignment="0" applyProtection="0"/>
    <xf numFmtId="0" fontId="47" fillId="26" borderId="0" applyNumberFormat="0" applyBorder="0" applyAlignment="0" applyProtection="0"/>
    <xf numFmtId="0" fontId="47" fillId="29" borderId="0" applyNumberFormat="0" applyBorder="0" applyAlignment="0" applyProtection="0"/>
    <xf numFmtId="0" fontId="6" fillId="86" borderId="0" applyNumberFormat="0" applyBorder="0" applyAlignment="0" applyProtection="0"/>
    <xf numFmtId="0" fontId="6" fillId="85" borderId="0" applyNumberFormat="0" applyBorder="0" applyAlignment="0" applyProtection="0"/>
    <xf numFmtId="0" fontId="47" fillId="25" borderId="0" applyNumberFormat="0" applyBorder="0" applyAlignment="0" applyProtection="0"/>
    <xf numFmtId="0" fontId="6" fillId="17" borderId="0" applyNumberFormat="0" applyBorder="0" applyAlignment="0" applyProtection="0"/>
    <xf numFmtId="0" fontId="47" fillId="30" borderId="0" applyNumberFormat="0" applyBorder="0" applyAlignment="0" applyProtection="0"/>
    <xf numFmtId="0" fontId="6" fillId="12" borderId="0" applyNumberFormat="0" applyBorder="0" applyAlignment="0" applyProtection="0"/>
    <xf numFmtId="0" fontId="47" fillId="29" borderId="0" applyNumberFormat="0" applyBorder="0" applyAlignment="0" applyProtection="0"/>
    <xf numFmtId="0" fontId="6" fillId="9" borderId="0" applyNumberFormat="0" applyBorder="0" applyAlignment="0" applyProtection="0"/>
    <xf numFmtId="0" fontId="6" fillId="90" borderId="0" applyNumberFormat="0" applyBorder="0" applyAlignment="0" applyProtection="0"/>
    <xf numFmtId="0" fontId="48" fillId="39" borderId="0" applyNumberFormat="0" applyBorder="0" applyAlignment="0" applyProtection="0"/>
    <xf numFmtId="0" fontId="48" fillId="30" borderId="0" applyNumberFormat="0" applyBorder="0" applyAlignment="0" applyProtection="0"/>
    <xf numFmtId="0" fontId="48" fillId="31" borderId="0" applyNumberFormat="0" applyBorder="0" applyAlignment="0" applyProtection="0"/>
    <xf numFmtId="0" fontId="48" fillId="29" borderId="0" applyNumberFormat="0" applyBorder="0" applyAlignment="0" applyProtection="0"/>
    <xf numFmtId="0" fontId="48" fillId="39" borderId="0" applyNumberFormat="0" applyBorder="0" applyAlignment="0" applyProtection="0"/>
    <xf numFmtId="0" fontId="48" fillId="26" borderId="0" applyNumberFormat="0" applyBorder="0" applyAlignment="0" applyProtection="0"/>
    <xf numFmtId="0" fontId="48" fillId="39" borderId="0" applyNumberFormat="0" applyBorder="0" applyAlignment="0" applyProtection="0"/>
    <xf numFmtId="0" fontId="48" fillId="40" borderId="0" applyNumberFormat="0" applyBorder="0" applyAlignment="0" applyProtection="0"/>
    <xf numFmtId="0" fontId="48" fillId="41" borderId="0" applyNumberFormat="0" applyBorder="0" applyAlignment="0" applyProtection="0"/>
    <xf numFmtId="0" fontId="48" fillId="42" borderId="0" applyNumberFormat="0" applyBorder="0" applyAlignment="0" applyProtection="0"/>
    <xf numFmtId="0" fontId="48" fillId="39" borderId="0" applyNumberFormat="0" applyBorder="0" applyAlignment="0" applyProtection="0"/>
    <xf numFmtId="0" fontId="48" fillId="43" borderId="0" applyNumberFormat="0" applyBorder="0" applyAlignment="0" applyProtection="0"/>
    <xf numFmtId="0" fontId="49" fillId="25" borderId="80" applyNumberFormat="0" applyAlignment="0" applyProtection="0"/>
    <xf numFmtId="0" fontId="49" fillId="25" borderId="80" applyNumberFormat="0" applyAlignment="0" applyProtection="0"/>
    <xf numFmtId="0" fontId="50" fillId="25" borderId="81" applyNumberFormat="0" applyAlignment="0" applyProtection="0"/>
    <xf numFmtId="0" fontId="50" fillId="25" borderId="81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26" borderId="81" applyNumberFormat="0" applyAlignment="0" applyProtection="0"/>
    <xf numFmtId="0" fontId="52" fillId="26" borderId="81" applyNumberFormat="0" applyAlignment="0" applyProtection="0"/>
    <xf numFmtId="0" fontId="53" fillId="0" borderId="82" applyNumberFormat="0" applyFill="0" applyAlignment="0" applyProtection="0"/>
    <xf numFmtId="0" fontId="55" fillId="0" borderId="83" applyNumberFormat="0" applyFill="0" applyBorder="0" applyAlignment="0" applyProtection="0"/>
    <xf numFmtId="0" fontId="55" fillId="0" borderId="83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7" fillId="44" borderId="0" applyNumberFormat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9" fillId="0" borderId="84" applyNumberFormat="0" applyFill="0" applyBorder="0" applyAlignment="0" applyProtection="0"/>
    <xf numFmtId="0" fontId="60" fillId="16" borderId="0" applyNumberFormat="0" applyBorder="0" applyAlignment="0" applyProtection="0"/>
    <xf numFmtId="0" fontId="60" fillId="16" borderId="0" applyNumberFormat="0" applyBorder="0" applyAlignment="0" applyProtection="0"/>
    <xf numFmtId="0" fontId="61" fillId="16" borderId="0" applyNumberFormat="0" applyBorder="0" applyAlignment="0" applyProtection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2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 applyFill="0" applyProtection="0"/>
    <xf numFmtId="0" fontId="6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1" fillId="0" borderId="0"/>
    <xf numFmtId="0" fontId="51" fillId="0" borderId="0"/>
    <xf numFmtId="0" fontId="6" fillId="0" borderId="0" applyFill="0" applyProtection="0"/>
    <xf numFmtId="0" fontId="6" fillId="0" borderId="0"/>
    <xf numFmtId="0" fontId="6" fillId="0" borderId="0" applyFill="0" applyProtection="0"/>
    <xf numFmtId="0" fontId="6" fillId="0" borderId="0"/>
    <xf numFmtId="0" fontId="6" fillId="0" borderId="0" applyFill="0" applyProtection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51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51" fillId="0" borderId="0"/>
    <xf numFmtId="0" fontId="6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15" borderId="36" applyNumberFormat="0" applyFont="0" applyAlignment="0" applyProtection="0"/>
    <xf numFmtId="0" fontId="6" fillId="15" borderId="36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3" fillId="45" borderId="0" applyNumberFormat="0" applyBorder="0" applyAlignment="0" applyProtection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64" fillId="0" borderId="43" applyNumberFormat="0" applyFont="0" applyFill="0" applyAlignment="0" applyProtection="0">
      <alignment horizontal="centerContinuous"/>
    </xf>
    <xf numFmtId="0" fontId="65" fillId="0" borderId="0" applyNumberFormat="0" applyFill="0" applyBorder="0" applyAlignment="0" applyProtection="0"/>
    <xf numFmtId="0" fontId="69" fillId="0" borderId="87" applyNumberFormat="0" applyFill="0" applyBorder="0" applyAlignment="0" applyProtection="0"/>
    <xf numFmtId="0" fontId="72" fillId="47" borderId="50" applyNumberFormat="0" applyAlignment="0" applyProtection="0"/>
    <xf numFmtId="0" fontId="51" fillId="27" borderId="85" applyNumberFormat="0" applyFont="0" applyAlignment="0" applyProtection="0"/>
    <xf numFmtId="0" fontId="69" fillId="0" borderId="87" applyNumberFormat="0" applyFill="0" applyBorder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9" fillId="0" borderId="84" applyNumberFormat="0" applyFill="0" applyBorder="0" applyAlignment="0" applyProtection="0"/>
    <xf numFmtId="0" fontId="55" fillId="0" borderId="83" applyNumberFormat="0" applyFill="0" applyBorder="0" applyAlignment="0" applyProtection="0"/>
    <xf numFmtId="0" fontId="55" fillId="0" borderId="83" applyNumberFormat="0" applyFill="0" applyBorder="0" applyAlignment="0" applyProtection="0"/>
    <xf numFmtId="0" fontId="53" fillId="0" borderId="82" applyNumberFormat="0" applyFill="0" applyAlignment="0" applyProtection="0"/>
    <xf numFmtId="0" fontId="52" fillId="26" borderId="81" applyNumberFormat="0" applyAlignment="0" applyProtection="0"/>
    <xf numFmtId="0" fontId="52" fillId="26" borderId="81" applyNumberFormat="0" applyAlignment="0" applyProtection="0"/>
    <xf numFmtId="0" fontId="50" fillId="25" borderId="81" applyNumberFormat="0" applyAlignment="0" applyProtection="0"/>
    <xf numFmtId="0" fontId="50" fillId="25" borderId="81" applyNumberFormat="0" applyAlignment="0" applyProtection="0"/>
    <xf numFmtId="0" fontId="49" fillId="25" borderId="80" applyNumberFormat="0" applyAlignment="0" applyProtection="0"/>
    <xf numFmtId="0" fontId="49" fillId="25" borderId="80" applyNumberFormat="0" applyAlignment="0" applyProtection="0"/>
    <xf numFmtId="0" fontId="51" fillId="0" borderId="0"/>
    <xf numFmtId="0" fontId="49" fillId="96" borderId="80" applyNumberFormat="0" applyAlignment="0" applyProtection="0"/>
    <xf numFmtId="0" fontId="50" fillId="96" borderId="81" applyNumberFormat="0" applyAlignment="0" applyProtection="0"/>
    <xf numFmtId="0" fontId="52" fillId="95" borderId="81" applyNumberFormat="0" applyAlignment="0" applyProtection="0"/>
    <xf numFmtId="0" fontId="53" fillId="0" borderId="82" applyNumberFormat="0" applyFill="0" applyAlignment="0" applyProtection="0"/>
    <xf numFmtId="0" fontId="59" fillId="0" borderId="84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68" fillId="0" borderId="86" applyNumberFormat="0" applyFill="0" applyAlignment="0" applyProtection="0"/>
    <xf numFmtId="0" fontId="69" fillId="0" borderId="87" applyNumberFormat="0" applyFill="0" applyBorder="0" applyAlignment="0" applyProtection="0"/>
    <xf numFmtId="0" fontId="49" fillId="96" borderId="80" applyNumberFormat="0" applyAlignment="0" applyProtection="0"/>
    <xf numFmtId="0" fontId="50" fillId="96" borderId="81" applyNumberFormat="0" applyAlignment="0" applyProtection="0"/>
    <xf numFmtId="0" fontId="52" fillId="95" borderId="81" applyNumberFormat="0" applyAlignment="0" applyProtection="0"/>
    <xf numFmtId="0" fontId="53" fillId="0" borderId="82" applyNumberFormat="0" applyFill="0" applyAlignment="0" applyProtection="0"/>
    <xf numFmtId="0" fontId="59" fillId="0" borderId="84" applyNumberFormat="0" applyFill="0" applyBorder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69" fillId="0" borderId="87" applyNumberFormat="0" applyFill="0" applyBorder="0" applyAlignment="0" applyProtection="0"/>
    <xf numFmtId="0" fontId="6" fillId="79" borderId="0" applyNumberFormat="0" applyBorder="0" applyAlignment="0" applyProtection="0"/>
    <xf numFmtId="0" fontId="6" fillId="80" borderId="0" applyNumberFormat="0" applyBorder="0" applyAlignment="0" applyProtection="0"/>
    <xf numFmtId="0" fontId="6" fillId="81" borderId="0" applyNumberFormat="0" applyBorder="0" applyAlignment="0" applyProtection="0"/>
    <xf numFmtId="0" fontId="6" fillId="82" borderId="0" applyNumberFormat="0" applyBorder="0" applyAlignment="0" applyProtection="0"/>
    <xf numFmtId="0" fontId="6" fillId="83" borderId="0" applyNumberFormat="0" applyBorder="0" applyAlignment="0" applyProtection="0"/>
    <xf numFmtId="0" fontId="6" fillId="84" borderId="0" applyNumberFormat="0" applyBorder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3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6" fillId="85" borderId="0" applyNumberFormat="0" applyBorder="0" applyAlignment="0" applyProtection="0"/>
    <xf numFmtId="0" fontId="6" fillId="86" borderId="0" applyNumberFormat="0" applyBorder="0" applyAlignment="0" applyProtection="0"/>
    <xf numFmtId="0" fontId="6" fillId="87" borderId="0" applyNumberFormat="0" applyBorder="0" applyAlignment="0" applyProtection="0"/>
    <xf numFmtId="0" fontId="6" fillId="88" borderId="0" applyNumberFormat="0" applyBorder="0" applyAlignment="0" applyProtection="0"/>
    <xf numFmtId="0" fontId="6" fillId="89" borderId="0" applyNumberFormat="0" applyBorder="0" applyAlignment="0" applyProtection="0"/>
    <xf numFmtId="0" fontId="6" fillId="90" borderId="0" applyNumberFormat="0" applyBorder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49" fillId="25" borderId="80" applyNumberFormat="0" applyAlignment="0" applyProtection="0"/>
    <xf numFmtId="0" fontId="50" fillId="25" borderId="81" applyNumberForma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2" fillId="26" borderId="81" applyNumberFormat="0" applyAlignment="0" applyProtection="0"/>
    <xf numFmtId="0" fontId="53" fillId="0" borderId="82" applyNumberFormat="0" applyFill="0" applyAlignment="0" applyProtection="0"/>
    <xf numFmtId="0" fontId="55" fillId="0" borderId="83" applyNumberFormat="0" applyFill="0" applyBorder="0" applyAlignment="0" applyProtection="0"/>
    <xf numFmtId="0" fontId="55" fillId="0" borderId="83" applyNumberFormat="0" applyFill="0" applyBorder="0" applyAlignment="0" applyProtection="0"/>
    <xf numFmtId="0" fontId="52" fillId="26" borderId="81" applyNumberFormat="0" applyAlignment="0" applyProtection="0"/>
    <xf numFmtId="0" fontId="59" fillId="0" borderId="84" applyNumberFormat="0" applyFill="0" applyBorder="0" applyAlignment="0" applyProtection="0"/>
    <xf numFmtId="0" fontId="59" fillId="0" borderId="84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 applyFill="0" applyProtection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6" fillId="0" borderId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6" fillId="0" borderId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6" fillId="0" borderId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6" fillId="0" borderId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6" fillId="0" borderId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5" fillId="0" borderId="83" applyNumberFormat="0" applyFill="0" applyBorder="0" applyAlignment="0" applyProtection="0"/>
    <xf numFmtId="0" fontId="55" fillId="0" borderId="83" applyNumberFormat="0" applyFill="0" applyBorder="0" applyAlignment="0" applyProtection="0"/>
    <xf numFmtId="0" fontId="51" fillId="27" borderId="85" applyNumberFormat="0" applyFont="0" applyAlignment="0" applyProtection="0"/>
    <xf numFmtId="0" fontId="53" fillId="0" borderId="82" applyNumberFormat="0" applyFill="0" applyAlignment="0" applyProtection="0"/>
    <xf numFmtId="0" fontId="6" fillId="0" borderId="0"/>
    <xf numFmtId="0" fontId="52" fillId="26" borderId="81" applyNumberFormat="0" applyAlignment="0" applyProtection="0"/>
    <xf numFmtId="0" fontId="52" fillId="26" borderId="81" applyNumberForma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6" fillId="0" borderId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6" fillId="15" borderId="36" applyNumberFormat="0" applyFont="0" applyAlignment="0" applyProtection="0"/>
    <xf numFmtId="0" fontId="6" fillId="15" borderId="36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9" fontId="6" fillId="0" borderId="0" applyFont="0" applyFill="0" applyBorder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0" fillId="25" borderId="81" applyNumberFormat="0" applyAlignment="0" applyProtection="0"/>
    <xf numFmtId="0" fontId="50" fillId="25" borderId="81" applyNumberFormat="0" applyAlignment="0" applyProtection="0"/>
    <xf numFmtId="0" fontId="49" fillId="25" borderId="80" applyNumberFormat="0" applyAlignment="0" applyProtection="0"/>
    <xf numFmtId="0" fontId="49" fillId="25" borderId="80" applyNumberForma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51" fillId="27" borderId="85" applyNumberFormat="0" applyFont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51" fillId="27" borderId="85" applyNumberFormat="0" applyFont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51" fillId="27" borderId="85" applyNumberFormat="0" applyFont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51" fillId="27" borderId="85" applyNumberFormat="0" applyFont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51" fillId="27" borderId="85" applyNumberFormat="0" applyFont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0" fillId="25" borderId="81" applyNumberFormat="0" applyAlignment="0" applyProtection="0"/>
    <xf numFmtId="0" fontId="49" fillId="25" borderId="80" applyNumberFormat="0" applyAlignment="0" applyProtection="0"/>
    <xf numFmtId="0" fontId="51" fillId="97" borderId="85" applyNumberFormat="0" applyFont="0" applyAlignment="0" applyProtection="0"/>
    <xf numFmtId="0" fontId="50" fillId="96" borderId="81" applyNumberForma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97" borderId="85" applyNumberFormat="0" applyFont="0" applyAlignment="0" applyProtection="0"/>
    <xf numFmtId="0" fontId="51" fillId="27" borderId="85" applyNumberFormat="0" applyFont="0" applyAlignment="0" applyProtection="0"/>
    <xf numFmtId="0" fontId="51" fillId="97" borderId="85" applyNumberFormat="0" applyFont="0" applyAlignment="0" applyProtection="0"/>
    <xf numFmtId="0" fontId="69" fillId="0" borderId="87" applyNumberFormat="0" applyFill="0" applyBorder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5" fillId="44" borderId="83" applyNumberFormat="0" applyFill="0" applyBorder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49" fillId="96" borderId="80" applyNumberFormat="0" applyAlignment="0" applyProtection="0"/>
    <xf numFmtId="0" fontId="50" fillId="96" borderId="81" applyNumberFormat="0" applyAlignment="0" applyProtection="0"/>
    <xf numFmtId="0" fontId="52" fillId="95" borderId="81" applyNumberFormat="0" applyAlignment="0" applyProtection="0"/>
    <xf numFmtId="0" fontId="55" fillId="44" borderId="83" applyNumberFormat="0" applyFill="0" applyBorder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9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69" fillId="0" borderId="87" applyNumberFormat="0" applyFill="0" applyBorder="0" applyAlignment="0" applyProtection="0"/>
    <xf numFmtId="0" fontId="49" fillId="96" borderId="80" applyNumberFormat="0" applyAlignment="0" applyProtection="0"/>
    <xf numFmtId="0" fontId="50" fillId="96" borderId="81" applyNumberFormat="0" applyAlignment="0" applyProtection="0"/>
    <xf numFmtId="0" fontId="52" fillId="95" borderId="81" applyNumberFormat="0" applyAlignment="0" applyProtection="0"/>
    <xf numFmtId="0" fontId="53" fillId="0" borderId="82" applyNumberFormat="0" applyFill="0" applyAlignment="0" applyProtection="0"/>
    <xf numFmtId="0" fontId="59" fillId="0" borderId="84" applyNumberFormat="0" applyFill="0" applyBorder="0" applyAlignment="0" applyProtection="0"/>
    <xf numFmtId="0" fontId="51" fillId="97" borderId="85" applyNumberFormat="0" applyFont="0" applyAlignment="0" applyProtection="0"/>
    <xf numFmtId="0" fontId="69" fillId="0" borderId="87" applyNumberFormat="0" applyFill="0" applyBorder="0" applyAlignment="0" applyProtection="0"/>
    <xf numFmtId="0" fontId="52" fillId="95" borderId="81" applyNumberForma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49" fillId="96" borderId="80" applyNumberForma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33" borderId="0" applyNumberFormat="0" applyBorder="0" applyAlignment="0" applyProtection="0"/>
    <xf numFmtId="0" fontId="6" fillId="33" borderId="0" applyNumberFormat="0" applyBorder="0" applyAlignment="0" applyProtection="0"/>
    <xf numFmtId="0" fontId="6" fillId="34" borderId="0" applyNumberFormat="0" applyBorder="0" applyAlignment="0" applyProtection="0"/>
    <xf numFmtId="0" fontId="6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 applyFill="0" applyProtection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6" applyNumberFormat="0" applyFont="0" applyAlignment="0" applyProtection="0"/>
    <xf numFmtId="0" fontId="6" fillId="15" borderId="36" applyNumberFormat="0" applyFont="0" applyAlignment="0" applyProtection="0"/>
    <xf numFmtId="0" fontId="6" fillId="15" borderId="36" applyNumberFormat="0" applyFont="0" applyAlignment="0" applyProtection="0"/>
    <xf numFmtId="9" fontId="6" fillId="0" borderId="0" applyFont="0" applyFill="0" applyBorder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80" borderId="0" applyNumberFormat="0" applyBorder="0" applyAlignment="0" applyProtection="0"/>
    <xf numFmtId="0" fontId="6" fillId="82" borderId="0" applyNumberFormat="0" applyBorder="0" applyAlignment="0" applyProtection="0"/>
    <xf numFmtId="0" fontId="47" fillId="26" borderId="0" applyNumberFormat="0" applyBorder="0" applyAlignment="0" applyProtection="0"/>
    <xf numFmtId="0" fontId="47" fillId="25" borderId="0" applyNumberFormat="0" applyBorder="0" applyAlignment="0" applyProtection="0"/>
    <xf numFmtId="0" fontId="47" fillId="26" borderId="0" applyNumberFormat="0" applyBorder="0" applyAlignment="0" applyProtection="0"/>
    <xf numFmtId="0" fontId="47" fillId="28" borderId="0" applyNumberFormat="0" applyBorder="0" applyAlignment="0" applyProtection="0"/>
    <xf numFmtId="0" fontId="47" fillId="25" borderId="0" applyNumberFormat="0" applyBorder="0" applyAlignment="0" applyProtection="0"/>
    <xf numFmtId="0" fontId="6" fillId="81" borderId="0" applyNumberFormat="0" applyBorder="0" applyAlignment="0" applyProtection="0"/>
    <xf numFmtId="0" fontId="6" fillId="83" borderId="0" applyNumberFormat="0" applyBorder="0" applyAlignment="0" applyProtection="0"/>
    <xf numFmtId="0" fontId="6" fillId="84" borderId="0" applyNumberFormat="0" applyBorder="0" applyAlignment="0" applyProtection="0"/>
    <xf numFmtId="0" fontId="47" fillId="28" borderId="0" applyNumberFormat="0" applyBorder="0" applyAlignment="0" applyProtection="0"/>
    <xf numFmtId="0" fontId="47" fillId="27" borderId="0" applyNumberFormat="0" applyBorder="0" applyAlignment="0" applyProtection="0"/>
    <xf numFmtId="0" fontId="47" fillId="25" borderId="0" applyNumberFormat="0" applyBorder="0" applyAlignment="0" applyProtection="0"/>
    <xf numFmtId="0" fontId="6" fillId="54" borderId="36" applyNumberFormat="0" applyFont="0" applyAlignment="0" applyProtection="0"/>
    <xf numFmtId="0" fontId="47" fillId="27" borderId="0" applyNumberFormat="0" applyBorder="0" applyAlignment="0" applyProtection="0"/>
    <xf numFmtId="0" fontId="6" fillId="79" borderId="0" applyNumberFormat="0" applyBorder="0" applyAlignment="0" applyProtection="0"/>
    <xf numFmtId="0" fontId="47" fillId="29" borderId="0" applyNumberFormat="0" applyBorder="0" applyAlignment="0" applyProtection="0"/>
    <xf numFmtId="0" fontId="6" fillId="14" borderId="0" applyNumberFormat="0" applyBorder="0" applyAlignment="0" applyProtection="0"/>
    <xf numFmtId="0" fontId="6" fillId="87" borderId="0" applyNumberFormat="0" applyBorder="0" applyAlignment="0" applyProtection="0"/>
    <xf numFmtId="0" fontId="47" fillId="26" borderId="0" applyNumberFormat="0" applyBorder="0" applyAlignment="0" applyProtection="0"/>
    <xf numFmtId="0" fontId="47" fillId="32" borderId="0" applyNumberFormat="0" applyBorder="0" applyAlignment="0" applyProtection="0"/>
    <xf numFmtId="0" fontId="6" fillId="18" borderId="0" applyNumberFormat="0" applyBorder="0" applyAlignment="0" applyProtection="0"/>
    <xf numFmtId="0" fontId="47" fillId="29" borderId="0" applyNumberFormat="0" applyBorder="0" applyAlignment="0" applyProtection="0"/>
    <xf numFmtId="0" fontId="47" fillId="26" borderId="0" applyNumberFormat="0" applyBorder="0" applyAlignment="0" applyProtection="0"/>
    <xf numFmtId="0" fontId="6" fillId="89" borderId="0" applyNumberFormat="0" applyBorder="0" applyAlignment="0" applyProtection="0"/>
    <xf numFmtId="0" fontId="6" fillId="13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26" borderId="0" applyNumberFormat="0" applyBorder="0" applyAlignment="0" applyProtection="0"/>
    <xf numFmtId="0" fontId="6" fillId="88" borderId="0" applyNumberFormat="0" applyBorder="0" applyAlignment="0" applyProtection="0"/>
    <xf numFmtId="0" fontId="47" fillId="30" borderId="0" applyNumberFormat="0" applyBorder="0" applyAlignment="0" applyProtection="0"/>
    <xf numFmtId="0" fontId="47" fillId="32" borderId="0" applyNumberFormat="0" applyBorder="0" applyAlignment="0" applyProtection="0"/>
    <xf numFmtId="0" fontId="47" fillId="26" borderId="0" applyNumberFormat="0" applyBorder="0" applyAlignment="0" applyProtection="0"/>
    <xf numFmtId="0" fontId="47" fillId="29" borderId="0" applyNumberFormat="0" applyBorder="0" applyAlignment="0" applyProtection="0"/>
    <xf numFmtId="0" fontId="6" fillId="86" borderId="0" applyNumberFormat="0" applyBorder="0" applyAlignment="0" applyProtection="0"/>
    <xf numFmtId="0" fontId="6" fillId="85" borderId="0" applyNumberFormat="0" applyBorder="0" applyAlignment="0" applyProtection="0"/>
    <xf numFmtId="0" fontId="47" fillId="25" borderId="0" applyNumberFormat="0" applyBorder="0" applyAlignment="0" applyProtection="0"/>
    <xf numFmtId="0" fontId="6" fillId="17" borderId="0" applyNumberFormat="0" applyBorder="0" applyAlignment="0" applyProtection="0"/>
    <xf numFmtId="0" fontId="47" fillId="30" borderId="0" applyNumberFormat="0" applyBorder="0" applyAlignment="0" applyProtection="0"/>
    <xf numFmtId="0" fontId="6" fillId="12" borderId="0" applyNumberFormat="0" applyBorder="0" applyAlignment="0" applyProtection="0"/>
    <xf numFmtId="0" fontId="47" fillId="29" borderId="0" applyNumberFormat="0" applyBorder="0" applyAlignment="0" applyProtection="0"/>
    <xf numFmtId="0" fontId="6" fillId="9" borderId="0" applyNumberFormat="0" applyBorder="0" applyAlignment="0" applyProtection="0"/>
    <xf numFmtId="0" fontId="6" fillId="90" borderId="0" applyNumberFormat="0" applyBorder="0" applyAlignment="0" applyProtection="0"/>
    <xf numFmtId="0" fontId="48" fillId="39" borderId="0" applyNumberFormat="0" applyBorder="0" applyAlignment="0" applyProtection="0"/>
    <xf numFmtId="0" fontId="48" fillId="30" borderId="0" applyNumberFormat="0" applyBorder="0" applyAlignment="0" applyProtection="0"/>
    <xf numFmtId="0" fontId="48" fillId="31" borderId="0" applyNumberFormat="0" applyBorder="0" applyAlignment="0" applyProtection="0"/>
    <xf numFmtId="0" fontId="48" fillId="29" borderId="0" applyNumberFormat="0" applyBorder="0" applyAlignment="0" applyProtection="0"/>
    <xf numFmtId="0" fontId="48" fillId="39" borderId="0" applyNumberFormat="0" applyBorder="0" applyAlignment="0" applyProtection="0"/>
    <xf numFmtId="0" fontId="48" fillId="26" borderId="0" applyNumberFormat="0" applyBorder="0" applyAlignment="0" applyProtection="0"/>
    <xf numFmtId="0" fontId="48" fillId="39" borderId="0" applyNumberFormat="0" applyBorder="0" applyAlignment="0" applyProtection="0"/>
    <xf numFmtId="0" fontId="48" fillId="40" borderId="0" applyNumberFormat="0" applyBorder="0" applyAlignment="0" applyProtection="0"/>
    <xf numFmtId="0" fontId="48" fillId="41" borderId="0" applyNumberFormat="0" applyBorder="0" applyAlignment="0" applyProtection="0"/>
    <xf numFmtId="0" fontId="48" fillId="42" borderId="0" applyNumberFormat="0" applyBorder="0" applyAlignment="0" applyProtection="0"/>
    <xf numFmtId="0" fontId="48" fillId="39" borderId="0" applyNumberFormat="0" applyBorder="0" applyAlignment="0" applyProtection="0"/>
    <xf numFmtId="0" fontId="48" fillId="43" borderId="0" applyNumberFormat="0" applyBorder="0" applyAlignment="0" applyProtection="0"/>
    <xf numFmtId="0" fontId="49" fillId="25" borderId="80" applyNumberFormat="0" applyAlignment="0" applyProtection="0"/>
    <xf numFmtId="0" fontId="49" fillId="25" borderId="80" applyNumberFormat="0" applyAlignment="0" applyProtection="0"/>
    <xf numFmtId="0" fontId="50" fillId="25" borderId="81" applyNumberFormat="0" applyAlignment="0" applyProtection="0"/>
    <xf numFmtId="0" fontId="50" fillId="25" borderId="81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26" borderId="81" applyNumberFormat="0" applyAlignment="0" applyProtection="0"/>
    <xf numFmtId="0" fontId="52" fillId="26" borderId="81" applyNumberFormat="0" applyAlignment="0" applyProtection="0"/>
    <xf numFmtId="0" fontId="53" fillId="0" borderId="82" applyNumberFormat="0" applyFill="0" applyAlignment="0" applyProtection="0"/>
    <xf numFmtId="0" fontId="55" fillId="0" borderId="83" applyNumberFormat="0" applyFill="0" applyBorder="0" applyAlignment="0" applyProtection="0"/>
    <xf numFmtId="0" fontId="55" fillId="0" borderId="83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7" fillId="44" borderId="0" applyNumberFormat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9" fillId="0" borderId="84" applyNumberFormat="0" applyFill="0" applyBorder="0" applyAlignment="0" applyProtection="0"/>
    <xf numFmtId="0" fontId="60" fillId="16" borderId="0" applyNumberFormat="0" applyBorder="0" applyAlignment="0" applyProtection="0"/>
    <xf numFmtId="0" fontId="60" fillId="16" borderId="0" applyNumberFormat="0" applyBorder="0" applyAlignment="0" applyProtection="0"/>
    <xf numFmtId="0" fontId="61" fillId="16" borderId="0" applyNumberFormat="0" applyBorder="0" applyAlignment="0" applyProtection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2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 applyFill="0" applyProtection="0"/>
    <xf numFmtId="0" fontId="6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1" fillId="0" borderId="0"/>
    <xf numFmtId="0" fontId="51" fillId="0" borderId="0"/>
    <xf numFmtId="0" fontId="6" fillId="0" borderId="0" applyFill="0" applyProtection="0"/>
    <xf numFmtId="0" fontId="6" fillId="0" borderId="0"/>
    <xf numFmtId="0" fontId="6" fillId="0" borderId="0" applyFill="0" applyProtection="0"/>
    <xf numFmtId="0" fontId="6" fillId="0" borderId="0"/>
    <xf numFmtId="0" fontId="6" fillId="0" borderId="0" applyFill="0" applyProtection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51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51" fillId="0" borderId="0"/>
    <xf numFmtId="0" fontId="6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15" borderId="36" applyNumberFormat="0" applyFont="0" applyAlignment="0" applyProtection="0"/>
    <xf numFmtId="0" fontId="6" fillId="15" borderId="36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3" fillId="45" borderId="0" applyNumberFormat="0" applyBorder="0" applyAlignment="0" applyProtection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51" fillId="46" borderId="0"/>
    <xf numFmtId="0" fontId="64" fillId="0" borderId="43" applyNumberFormat="0" applyFont="0" applyFill="0" applyAlignment="0" applyProtection="0">
      <alignment horizontal="centerContinuous"/>
    </xf>
    <xf numFmtId="0" fontId="65" fillId="0" borderId="0" applyNumberFormat="0" applyFill="0" applyBorder="0" applyAlignment="0" applyProtection="0"/>
    <xf numFmtId="0" fontId="69" fillId="0" borderId="87" applyNumberFormat="0" applyFill="0" applyBorder="0" applyAlignment="0" applyProtection="0"/>
    <xf numFmtId="0" fontId="72" fillId="47" borderId="50" applyNumberFormat="0" applyAlignment="0" applyProtection="0"/>
    <xf numFmtId="0" fontId="51" fillId="27" borderId="85" applyNumberFormat="0" applyFont="0" applyAlignment="0" applyProtection="0"/>
    <xf numFmtId="0" fontId="69" fillId="0" borderId="87" applyNumberFormat="0" applyFill="0" applyBorder="0" applyAlignment="0" applyProtection="0"/>
    <xf numFmtId="0" fontId="69" fillId="0" borderId="87" applyNumberFormat="0" applyFill="0" applyBorder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9" fillId="0" borderId="84" applyNumberFormat="0" applyFill="0" applyBorder="0" applyAlignment="0" applyProtection="0"/>
    <xf numFmtId="0" fontId="59" fillId="0" borderId="84" applyNumberFormat="0" applyFill="0" applyBorder="0" applyAlignment="0" applyProtection="0"/>
    <xf numFmtId="0" fontId="55" fillId="0" borderId="83" applyNumberFormat="0" applyFill="0" applyBorder="0" applyAlignment="0" applyProtection="0"/>
    <xf numFmtId="0" fontId="55" fillId="0" borderId="83" applyNumberFormat="0" applyFill="0" applyBorder="0" applyAlignment="0" applyProtection="0"/>
    <xf numFmtId="0" fontId="53" fillId="0" borderId="82" applyNumberFormat="0" applyFill="0" applyAlignment="0" applyProtection="0"/>
    <xf numFmtId="0" fontId="53" fillId="0" borderId="82" applyNumberFormat="0" applyFill="0" applyAlignment="0" applyProtection="0"/>
    <xf numFmtId="0" fontId="52" fillId="26" borderId="81" applyNumberFormat="0" applyAlignment="0" applyProtection="0"/>
    <xf numFmtId="0" fontId="52" fillId="26" borderId="81" applyNumberFormat="0" applyAlignment="0" applyProtection="0"/>
    <xf numFmtId="0" fontId="50" fillId="25" borderId="81" applyNumberFormat="0" applyAlignment="0" applyProtection="0"/>
    <xf numFmtId="0" fontId="50" fillId="25" borderId="81" applyNumberFormat="0" applyAlignment="0" applyProtection="0"/>
    <xf numFmtId="0" fontId="49" fillId="25" borderId="80" applyNumberFormat="0" applyAlignment="0" applyProtection="0"/>
    <xf numFmtId="0" fontId="49" fillId="25" borderId="80" applyNumberFormat="0" applyAlignment="0" applyProtection="0"/>
    <xf numFmtId="0" fontId="51" fillId="0" borderId="0"/>
    <xf numFmtId="0" fontId="49" fillId="96" borderId="80" applyNumberFormat="0" applyAlignment="0" applyProtection="0"/>
    <xf numFmtId="0" fontId="50" fillId="96" borderId="81" applyNumberFormat="0" applyAlignment="0" applyProtection="0"/>
    <xf numFmtId="0" fontId="52" fillId="95" borderId="81" applyNumberFormat="0" applyAlignment="0" applyProtection="0"/>
    <xf numFmtId="0" fontId="53" fillId="0" borderId="82" applyNumberFormat="0" applyFill="0" applyAlignment="0" applyProtection="0"/>
    <xf numFmtId="0" fontId="59" fillId="0" borderId="84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69" fillId="0" borderId="87" applyNumberFormat="0" applyFill="0" applyBorder="0" applyAlignment="0" applyProtection="0"/>
    <xf numFmtId="0" fontId="49" fillId="96" borderId="80" applyNumberFormat="0" applyAlignment="0" applyProtection="0"/>
    <xf numFmtId="0" fontId="50" fillId="96" borderId="81" applyNumberFormat="0" applyAlignment="0" applyProtection="0"/>
    <xf numFmtId="0" fontId="52" fillId="95" borderId="81" applyNumberFormat="0" applyAlignment="0" applyProtection="0"/>
    <xf numFmtId="0" fontId="53" fillId="0" borderId="82" applyNumberFormat="0" applyFill="0" applyAlignment="0" applyProtection="0"/>
    <xf numFmtId="0" fontId="59" fillId="0" borderId="84" applyNumberFormat="0" applyFill="0" applyBorder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69" fillId="0" borderId="87" applyNumberFormat="0" applyFill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79" borderId="0" applyNumberFormat="0" applyBorder="0" applyAlignment="0" applyProtection="0"/>
    <xf numFmtId="0" fontId="6" fillId="80" borderId="0" applyNumberFormat="0" applyBorder="0" applyAlignment="0" applyProtection="0"/>
    <xf numFmtId="0" fontId="6" fillId="81" borderId="0" applyNumberFormat="0" applyBorder="0" applyAlignment="0" applyProtection="0"/>
    <xf numFmtId="0" fontId="6" fillId="82" borderId="0" applyNumberFormat="0" applyBorder="0" applyAlignment="0" applyProtection="0"/>
    <xf numFmtId="0" fontId="6" fillId="83" borderId="0" applyNumberFormat="0" applyBorder="0" applyAlignment="0" applyProtection="0"/>
    <xf numFmtId="0" fontId="6" fillId="84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3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85" borderId="0" applyNumberFormat="0" applyBorder="0" applyAlignment="0" applyProtection="0"/>
    <xf numFmtId="0" fontId="6" fillId="86" borderId="0" applyNumberFormat="0" applyBorder="0" applyAlignment="0" applyProtection="0"/>
    <xf numFmtId="0" fontId="6" fillId="87" borderId="0" applyNumberFormat="0" applyBorder="0" applyAlignment="0" applyProtection="0"/>
    <xf numFmtId="0" fontId="6" fillId="88" borderId="0" applyNumberFormat="0" applyBorder="0" applyAlignment="0" applyProtection="0"/>
    <xf numFmtId="0" fontId="6" fillId="89" borderId="0" applyNumberFormat="0" applyBorder="0" applyAlignment="0" applyProtection="0"/>
    <xf numFmtId="0" fontId="6" fillId="90" borderId="0" applyNumberFormat="0" applyBorder="0" applyAlignment="0" applyProtection="0"/>
    <xf numFmtId="0" fontId="49" fillId="25" borderId="80" applyNumberFormat="0" applyAlignment="0" applyProtection="0"/>
    <xf numFmtId="0" fontId="50" fillId="25" borderId="81" applyNumberFormat="0" applyAlignment="0" applyProtection="0"/>
    <xf numFmtId="0" fontId="52" fillId="26" borderId="81" applyNumberFormat="0" applyAlignment="0" applyProtection="0"/>
    <xf numFmtId="0" fontId="53" fillId="0" borderId="82" applyNumberFormat="0" applyFill="0" applyAlignment="0" applyProtection="0"/>
    <xf numFmtId="0" fontId="55" fillId="0" borderId="83" applyNumberFormat="0" applyFill="0" applyBorder="0" applyAlignment="0" applyProtection="0"/>
    <xf numFmtId="0" fontId="55" fillId="0" borderId="83" applyNumberFormat="0" applyFill="0" applyBorder="0" applyAlignment="0" applyProtection="0"/>
    <xf numFmtId="0" fontId="59" fillId="0" borderId="84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 applyFill="0" applyProtection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6" applyNumberFormat="0" applyFont="0" applyAlignment="0" applyProtection="0"/>
    <xf numFmtId="0" fontId="6" fillId="15" borderId="36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0" fontId="51" fillId="27" borderId="85" applyNumberFormat="0" applyFont="0" applyAlignment="0" applyProtection="0"/>
    <xf numFmtId="9" fontId="6" fillId="0" borderId="0" applyFont="0" applyFill="0" applyBorder="0" applyAlignment="0" applyProtection="0"/>
    <xf numFmtId="0" fontId="69" fillId="0" borderId="87" applyNumberFormat="0" applyFill="0" applyBorder="0" applyAlignment="0" applyProtection="0"/>
    <xf numFmtId="0" fontId="49" fillId="96" borderId="80" applyNumberFormat="0" applyAlignment="0" applyProtection="0"/>
    <xf numFmtId="0" fontId="50" fillId="96" borderId="81" applyNumberFormat="0" applyAlignment="0" applyProtection="0"/>
    <xf numFmtId="0" fontId="52" fillId="95" borderId="81" applyNumberFormat="0" applyAlignment="0" applyProtection="0"/>
    <xf numFmtId="0" fontId="53" fillId="0" borderId="82" applyNumberFormat="0" applyFill="0" applyAlignment="0" applyProtection="0"/>
    <xf numFmtId="0" fontId="59" fillId="0" borderId="84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69" fillId="0" borderId="87" applyNumberFormat="0" applyFill="0" applyBorder="0" applyAlignment="0" applyProtection="0"/>
    <xf numFmtId="0" fontId="49" fillId="96" borderId="80" applyNumberFormat="0" applyAlignment="0" applyProtection="0"/>
    <xf numFmtId="0" fontId="50" fillId="96" borderId="81" applyNumberFormat="0" applyAlignment="0" applyProtection="0"/>
    <xf numFmtId="0" fontId="52" fillId="95" borderId="8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51" fillId="0" borderId="0"/>
    <xf numFmtId="0" fontId="6" fillId="0" borderId="0"/>
    <xf numFmtId="0" fontId="6" fillId="0" borderId="0"/>
    <xf numFmtId="164" fontId="5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59" fillId="0" borderId="84" applyNumberFormat="0" applyFill="0" applyBorder="0" applyAlignment="0" applyProtection="0"/>
    <xf numFmtId="0" fontId="53" fillId="0" borderId="82" applyNumberFormat="0" applyFill="0" applyAlignment="0" applyProtection="0"/>
    <xf numFmtId="0" fontId="52" fillId="95" borderId="81" applyNumberFormat="0" applyAlignment="0" applyProtection="0"/>
    <xf numFmtId="0" fontId="50" fillId="96" borderId="81" applyNumberFormat="0" applyAlignment="0" applyProtection="0"/>
    <xf numFmtId="0" fontId="49" fillId="96" borderId="80" applyNumberFormat="0" applyAlignment="0" applyProtection="0"/>
    <xf numFmtId="0" fontId="49" fillId="96" borderId="80" applyNumberFormat="0" applyAlignment="0" applyProtection="0"/>
    <xf numFmtId="0" fontId="50" fillId="96" borderId="81" applyNumberFormat="0" applyAlignment="0" applyProtection="0"/>
    <xf numFmtId="0" fontId="52" fillId="95" borderId="8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69" fillId="0" borderId="87" applyNumberFormat="0" applyFill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51" fillId="0" borderId="0"/>
    <xf numFmtId="164" fontId="5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79" borderId="0" applyNumberFormat="0" applyBorder="0" applyAlignment="0" applyProtection="0"/>
    <xf numFmtId="0" fontId="6" fillId="80" borderId="0" applyNumberFormat="0" applyBorder="0" applyAlignment="0" applyProtection="0"/>
    <xf numFmtId="0" fontId="6" fillId="81" borderId="0" applyNumberFormat="0" applyBorder="0" applyAlignment="0" applyProtection="0"/>
    <xf numFmtId="0" fontId="6" fillId="82" borderId="0" applyNumberFormat="0" applyBorder="0" applyAlignment="0" applyProtection="0"/>
    <xf numFmtId="0" fontId="6" fillId="83" borderId="0" applyNumberFormat="0" applyBorder="0" applyAlignment="0" applyProtection="0"/>
    <xf numFmtId="0" fontId="6" fillId="84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3" borderId="0" applyNumberFormat="0" applyBorder="0" applyAlignment="0" applyProtection="0"/>
    <xf numFmtId="0" fontId="6" fillId="12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85" borderId="0" applyNumberFormat="0" applyBorder="0" applyAlignment="0" applyProtection="0"/>
    <xf numFmtId="0" fontId="6" fillId="86" borderId="0" applyNumberFormat="0" applyBorder="0" applyAlignment="0" applyProtection="0"/>
    <xf numFmtId="0" fontId="6" fillId="87" borderId="0" applyNumberFormat="0" applyBorder="0" applyAlignment="0" applyProtection="0"/>
    <xf numFmtId="0" fontId="6" fillId="88" borderId="0" applyNumberFormat="0" applyBorder="0" applyAlignment="0" applyProtection="0"/>
    <xf numFmtId="0" fontId="6" fillId="89" borderId="0" applyNumberFormat="0" applyBorder="0" applyAlignment="0" applyProtection="0"/>
    <xf numFmtId="0" fontId="6" fillId="90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 applyFill="0" applyProtection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 applyFill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6" applyNumberFormat="0" applyFont="0" applyAlignment="0" applyProtection="0"/>
    <xf numFmtId="0" fontId="6" fillId="15" borderId="36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51" fillId="0" borderId="0"/>
    <xf numFmtId="164" fontId="5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52" fillId="95" borderId="81" applyNumberFormat="0" applyAlignment="0" applyProtection="0"/>
    <xf numFmtId="0" fontId="50" fillId="96" borderId="81" applyNumberFormat="0" applyAlignment="0" applyProtection="0"/>
    <xf numFmtId="0" fontId="49" fillId="96" borderId="8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49" fillId="96" borderId="80" applyNumberFormat="0" applyAlignment="0" applyProtection="0"/>
    <xf numFmtId="0" fontId="50" fillId="96" borderId="81" applyNumberFormat="0" applyAlignment="0" applyProtection="0"/>
    <xf numFmtId="0" fontId="52" fillId="95" borderId="81" applyNumberFormat="0" applyAlignment="0" applyProtection="0"/>
    <xf numFmtId="0" fontId="53" fillId="0" borderId="82" applyNumberFormat="0" applyFill="0" applyAlignment="0" applyProtection="0"/>
    <xf numFmtId="0" fontId="59" fillId="0" borderId="84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69" fillId="0" borderId="87" applyNumberFormat="0" applyFill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51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164" fontId="5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51" fillId="97" borderId="85" applyNumberFormat="0" applyFont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132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164" fontId="13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32" fillId="97" borderId="85" applyNumberFormat="0" applyFont="0" applyAlignment="0" applyProtection="0"/>
    <xf numFmtId="0" fontId="132" fillId="97" borderId="85" applyNumberFormat="0" applyFont="0" applyAlignment="0" applyProtection="0"/>
    <xf numFmtId="0" fontId="132" fillId="97" borderId="8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6" fillId="0" borderId="0"/>
    <xf numFmtId="0" fontId="6" fillId="54" borderId="36" applyNumberFormat="0" applyFont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8" borderId="0" applyNumberFormat="0" applyBorder="0" applyAlignment="0" applyProtection="0"/>
    <xf numFmtId="0" fontId="6" fillId="60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6" fillId="64" borderId="0" applyNumberFormat="0" applyBorder="0" applyAlignment="0" applyProtection="0"/>
    <xf numFmtId="0" fontId="6" fillId="65" borderId="0" applyNumberFormat="0" applyBorder="0" applyAlignment="0" applyProtection="0"/>
    <xf numFmtId="0" fontId="6" fillId="66" borderId="0" applyNumberFormat="0" applyBorder="0" applyAlignment="0" applyProtection="0"/>
    <xf numFmtId="0" fontId="6" fillId="68" borderId="0" applyNumberFormat="0" applyBorder="0" applyAlignment="0" applyProtection="0"/>
    <xf numFmtId="0" fontId="6" fillId="69" borderId="0" applyNumberFormat="0" applyBorder="0" applyAlignment="0" applyProtection="0"/>
    <xf numFmtId="0" fontId="6" fillId="70" borderId="0" applyNumberFormat="0" applyBorder="0" applyAlignment="0" applyProtection="0"/>
    <xf numFmtId="0" fontId="6" fillId="72" borderId="0" applyNumberFormat="0" applyBorder="0" applyAlignment="0" applyProtection="0"/>
    <xf numFmtId="0" fontId="6" fillId="73" borderId="0" applyNumberFormat="0" applyBorder="0" applyAlignment="0" applyProtection="0"/>
    <xf numFmtId="0" fontId="6" fillId="74" borderId="0" applyNumberFormat="0" applyBorder="0" applyAlignment="0" applyProtection="0"/>
    <xf numFmtId="0" fontId="6" fillId="76" borderId="0" applyNumberFormat="0" applyBorder="0" applyAlignment="0" applyProtection="0"/>
    <xf numFmtId="0" fontId="6" fillId="77" borderId="0" applyNumberFormat="0" applyBorder="0" applyAlignment="0" applyProtection="0"/>
    <xf numFmtId="0" fontId="6" fillId="78" borderId="0" applyNumberFormat="0" applyBorder="0" applyAlignment="0" applyProtection="0"/>
    <xf numFmtId="0" fontId="5" fillId="0" borderId="0"/>
    <xf numFmtId="0" fontId="5" fillId="54" borderId="36" applyNumberFormat="0" applyFont="0" applyAlignment="0" applyProtection="0"/>
    <xf numFmtId="0" fontId="5" fillId="56" borderId="0" applyNumberFormat="0" applyBorder="0" applyAlignment="0" applyProtection="0"/>
    <xf numFmtId="0" fontId="5" fillId="57" borderId="0" applyNumberFormat="0" applyBorder="0" applyAlignment="0" applyProtection="0"/>
    <xf numFmtId="0" fontId="5" fillId="58" borderId="0" applyNumberFormat="0" applyBorder="0" applyAlignment="0" applyProtection="0"/>
    <xf numFmtId="0" fontId="5" fillId="60" borderId="0" applyNumberFormat="0" applyBorder="0" applyAlignment="0" applyProtection="0"/>
    <xf numFmtId="0" fontId="5" fillId="61" borderId="0" applyNumberFormat="0" applyBorder="0" applyAlignment="0" applyProtection="0"/>
    <xf numFmtId="0" fontId="5" fillId="62" borderId="0" applyNumberFormat="0" applyBorder="0" applyAlignment="0" applyProtection="0"/>
    <xf numFmtId="0" fontId="5" fillId="64" borderId="0" applyNumberFormat="0" applyBorder="0" applyAlignment="0" applyProtection="0"/>
    <xf numFmtId="0" fontId="5" fillId="65" borderId="0" applyNumberFormat="0" applyBorder="0" applyAlignment="0" applyProtection="0"/>
    <xf numFmtId="0" fontId="5" fillId="66" borderId="0" applyNumberFormat="0" applyBorder="0" applyAlignment="0" applyProtection="0"/>
    <xf numFmtId="0" fontId="5" fillId="68" borderId="0" applyNumberFormat="0" applyBorder="0" applyAlignment="0" applyProtection="0"/>
    <xf numFmtId="0" fontId="5" fillId="69" borderId="0" applyNumberFormat="0" applyBorder="0" applyAlignment="0" applyProtection="0"/>
    <xf numFmtId="0" fontId="5" fillId="70" borderId="0" applyNumberFormat="0" applyBorder="0" applyAlignment="0" applyProtection="0"/>
    <xf numFmtId="0" fontId="5" fillId="72" borderId="0" applyNumberFormat="0" applyBorder="0" applyAlignment="0" applyProtection="0"/>
    <xf numFmtId="0" fontId="5" fillId="73" borderId="0" applyNumberFormat="0" applyBorder="0" applyAlignment="0" applyProtection="0"/>
    <xf numFmtId="0" fontId="5" fillId="74" borderId="0" applyNumberFormat="0" applyBorder="0" applyAlignment="0" applyProtection="0"/>
    <xf numFmtId="0" fontId="5" fillId="76" borderId="0" applyNumberFormat="0" applyBorder="0" applyAlignment="0" applyProtection="0"/>
    <xf numFmtId="0" fontId="5" fillId="77" borderId="0" applyNumberFormat="0" applyBorder="0" applyAlignment="0" applyProtection="0"/>
    <xf numFmtId="0" fontId="5" fillId="7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79" borderId="0" applyNumberFormat="0" applyBorder="0" applyAlignment="0" applyProtection="0"/>
    <xf numFmtId="0" fontId="4" fillId="80" borderId="0" applyNumberFormat="0" applyBorder="0" applyAlignment="0" applyProtection="0"/>
    <xf numFmtId="0" fontId="4" fillId="81" borderId="0" applyNumberFormat="0" applyBorder="0" applyAlignment="0" applyProtection="0"/>
    <xf numFmtId="0" fontId="4" fillId="82" borderId="0" applyNumberFormat="0" applyBorder="0" applyAlignment="0" applyProtection="0"/>
    <xf numFmtId="0" fontId="4" fillId="83" borderId="0" applyNumberFormat="0" applyBorder="0" applyAlignment="0" applyProtection="0"/>
    <xf numFmtId="0" fontId="4" fillId="84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85" borderId="0" applyNumberFormat="0" applyBorder="0" applyAlignment="0" applyProtection="0"/>
    <xf numFmtId="0" fontId="4" fillId="86" borderId="0" applyNumberFormat="0" applyBorder="0" applyAlignment="0" applyProtection="0"/>
    <xf numFmtId="0" fontId="4" fillId="87" borderId="0" applyNumberFormat="0" applyBorder="0" applyAlignment="0" applyProtection="0"/>
    <xf numFmtId="0" fontId="4" fillId="88" borderId="0" applyNumberFormat="0" applyBorder="0" applyAlignment="0" applyProtection="0"/>
    <xf numFmtId="0" fontId="4" fillId="89" borderId="0" applyNumberFormat="0" applyBorder="0" applyAlignment="0" applyProtection="0"/>
    <xf numFmtId="0" fontId="4" fillId="90" borderId="0" applyNumberFormat="0" applyBorder="0" applyAlignment="0" applyProtection="0"/>
    <xf numFmtId="0" fontId="49" fillId="25" borderId="96" applyNumberFormat="0" applyAlignment="0" applyProtection="0"/>
    <xf numFmtId="0" fontId="49" fillId="25" borderId="96" applyNumberFormat="0" applyAlignment="0" applyProtection="0"/>
    <xf numFmtId="0" fontId="49" fillId="25" borderId="96" applyNumberFormat="0" applyAlignment="0" applyProtection="0"/>
    <xf numFmtId="0" fontId="49" fillId="25" borderId="96" applyNumberFormat="0" applyAlignment="0" applyProtection="0"/>
    <xf numFmtId="0" fontId="50" fillId="25" borderId="97" applyNumberFormat="0" applyAlignment="0" applyProtection="0"/>
    <xf numFmtId="0" fontId="50" fillId="25" borderId="97" applyNumberFormat="0" applyAlignment="0" applyProtection="0"/>
    <xf numFmtId="0" fontId="50" fillId="25" borderId="97" applyNumberFormat="0" applyAlignment="0" applyProtection="0"/>
    <xf numFmtId="0" fontId="50" fillId="25" borderId="97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52" fillId="26" borderId="97" applyNumberFormat="0" applyAlignment="0" applyProtection="0"/>
    <xf numFmtId="0" fontId="52" fillId="26" borderId="97" applyNumberFormat="0" applyAlignment="0" applyProtection="0"/>
    <xf numFmtId="0" fontId="52" fillId="26" borderId="97" applyNumberFormat="0" applyAlignment="0" applyProtection="0"/>
    <xf numFmtId="0" fontId="52" fillId="26" borderId="97" applyNumberFormat="0" applyAlignment="0" applyProtection="0"/>
    <xf numFmtId="0" fontId="53" fillId="0" borderId="98" applyNumberFormat="0" applyFill="0" applyAlignment="0" applyProtection="0"/>
    <xf numFmtId="0" fontId="53" fillId="0" borderId="98" applyNumberFormat="0" applyFill="0" applyAlignment="0" applyProtection="0"/>
    <xf numFmtId="0" fontId="53" fillId="0" borderId="98" applyNumberFormat="0" applyFill="0" applyAlignment="0" applyProtection="0"/>
    <xf numFmtId="0" fontId="53" fillId="0" borderId="98" applyNumberFormat="0" applyFill="0" applyAlignment="0" applyProtection="0"/>
    <xf numFmtId="0" fontId="55" fillId="0" borderId="99" applyNumberFormat="0" applyFill="0" applyBorder="0" applyAlignment="0" applyProtection="0"/>
    <xf numFmtId="0" fontId="55" fillId="0" borderId="99" applyNumberFormat="0" applyFill="0" applyBorder="0" applyAlignment="0" applyProtection="0"/>
    <xf numFmtId="0" fontId="55" fillId="0" borderId="99" applyNumberFormat="0" applyFill="0" applyBorder="0" applyAlignment="0" applyProtection="0"/>
    <xf numFmtId="0" fontId="55" fillId="0" borderId="99" applyNumberFormat="0" applyFill="0" applyBorder="0" applyAlignment="0" applyProtection="0"/>
    <xf numFmtId="0" fontId="59" fillId="0" borderId="100" applyNumberFormat="0" applyFill="0" applyBorder="0" applyAlignment="0" applyProtection="0"/>
    <xf numFmtId="0" fontId="59" fillId="0" borderId="100" applyNumberFormat="0" applyFill="0" applyBorder="0" applyAlignment="0" applyProtection="0"/>
    <xf numFmtId="0" fontId="59" fillId="0" borderId="100" applyNumberFormat="0" applyFill="0" applyBorder="0" applyAlignment="0" applyProtection="0"/>
    <xf numFmtId="0" fontId="59" fillId="0" borderId="10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1" fillId="0" borderId="0"/>
    <xf numFmtId="0" fontId="4" fillId="0" borderId="0"/>
    <xf numFmtId="0" fontId="4" fillId="0" borderId="0"/>
    <xf numFmtId="0" fontId="4" fillId="0" borderId="0"/>
    <xf numFmtId="0" fontId="4" fillId="0" borderId="0" applyFill="0" applyProtection="0"/>
    <xf numFmtId="0" fontId="4" fillId="0" borderId="0"/>
    <xf numFmtId="0" fontId="4" fillId="0" borderId="0"/>
    <xf numFmtId="0" fontId="4" fillId="0" borderId="0"/>
    <xf numFmtId="0" fontId="51" fillId="0" borderId="0"/>
    <xf numFmtId="0" fontId="4" fillId="0" borderId="0"/>
    <xf numFmtId="0" fontId="4" fillId="0" borderId="0"/>
    <xf numFmtId="0" fontId="4" fillId="0" borderId="0"/>
    <xf numFmtId="0" fontId="4" fillId="0" borderId="0" applyFill="0" applyProtection="0"/>
    <xf numFmtId="0" fontId="4" fillId="0" borderId="0"/>
    <xf numFmtId="0" fontId="4" fillId="0" borderId="0"/>
    <xf numFmtId="0" fontId="4" fillId="0" borderId="0" applyFill="0" applyProtection="0"/>
    <xf numFmtId="0" fontId="4" fillId="0" borderId="0" applyFill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Fill="0" applyProtection="0"/>
    <xf numFmtId="0" fontId="4" fillId="0" borderId="0"/>
    <xf numFmtId="0" fontId="4" fillId="0" borderId="0" applyFill="0" applyProtection="0"/>
    <xf numFmtId="0" fontId="4" fillId="0" borderId="0"/>
    <xf numFmtId="0" fontId="4" fillId="0" borderId="0"/>
    <xf numFmtId="0" fontId="4" fillId="0" borderId="0"/>
    <xf numFmtId="0" fontId="51" fillId="0" borderId="0"/>
    <xf numFmtId="0" fontId="4" fillId="0" borderId="0"/>
    <xf numFmtId="0" fontId="4" fillId="0" borderId="0" applyFill="0" applyProtection="0"/>
    <xf numFmtId="0" fontId="4" fillId="0" borderId="0"/>
    <xf numFmtId="0" fontId="4" fillId="0" borderId="0" applyFill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6" applyNumberFormat="0" applyFont="0" applyAlignment="0" applyProtection="0"/>
    <xf numFmtId="0" fontId="4" fillId="15" borderId="36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69" fillId="0" borderId="102" applyNumberFormat="0" applyFill="0" applyBorder="0" applyAlignment="0" applyProtection="0"/>
    <xf numFmtId="0" fontId="69" fillId="0" borderId="102" applyNumberFormat="0" applyFill="0" applyBorder="0" applyAlignment="0" applyProtection="0"/>
    <xf numFmtId="0" fontId="69" fillId="0" borderId="102" applyNumberFormat="0" applyFill="0" applyBorder="0" applyAlignment="0" applyProtection="0"/>
    <xf numFmtId="0" fontId="69" fillId="0" borderId="102" applyNumberForma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7" fillId="96" borderId="0" applyNumberFormat="0" applyBorder="0" applyAlignment="0" applyProtection="0"/>
    <xf numFmtId="0" fontId="47" fillId="95" borderId="0" applyNumberFormat="0" applyBorder="0" applyAlignment="0" applyProtection="0"/>
    <xf numFmtId="0" fontId="47" fillId="97" borderId="0" applyNumberFormat="0" applyBorder="0" applyAlignment="0" applyProtection="0"/>
    <xf numFmtId="0" fontId="47" fillId="96" borderId="0" applyNumberFormat="0" applyBorder="0" applyAlignment="0" applyProtection="0"/>
    <xf numFmtId="0" fontId="47" fillId="94" borderId="0" applyNumberFormat="0" applyBorder="0" applyAlignment="0" applyProtection="0"/>
    <xf numFmtId="0" fontId="47" fillId="95" borderId="0" applyNumberFormat="0" applyBorder="0" applyAlignment="0" applyProtection="0"/>
    <xf numFmtId="0" fontId="47" fillId="100" borderId="0" applyNumberFormat="0" applyBorder="0" applyAlignment="0" applyProtection="0"/>
    <xf numFmtId="0" fontId="47" fillId="99" borderId="0" applyNumberFormat="0" applyBorder="0" applyAlignment="0" applyProtection="0"/>
    <xf numFmtId="0" fontId="47" fillId="101" borderId="0" applyNumberFormat="0" applyBorder="0" applyAlignment="0" applyProtection="0"/>
    <xf numFmtId="0" fontId="47" fillId="100" borderId="0" applyNumberFormat="0" applyBorder="0" applyAlignment="0" applyProtection="0"/>
    <xf numFmtId="0" fontId="47" fillId="98" borderId="0" applyNumberFormat="0" applyBorder="0" applyAlignment="0" applyProtection="0"/>
    <xf numFmtId="0" fontId="47" fillId="95" borderId="0" applyNumberFormat="0" applyBorder="0" applyAlignment="0" applyProtection="0"/>
    <xf numFmtId="0" fontId="49" fillId="96" borderId="96" applyNumberFormat="0" applyAlignment="0" applyProtection="0"/>
    <xf numFmtId="0" fontId="50" fillId="96" borderId="97" applyNumberFormat="0" applyAlignment="0" applyProtection="0"/>
    <xf numFmtId="0" fontId="52" fillId="95" borderId="97" applyNumberFormat="0" applyAlignment="0" applyProtection="0"/>
    <xf numFmtId="0" fontId="53" fillId="0" borderId="98" applyNumberFormat="0" applyFill="0" applyAlignment="0" applyProtection="0"/>
    <xf numFmtId="0" fontId="55" fillId="44" borderId="99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9" fillId="0" borderId="10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69" fillId="0" borderId="102" applyNumberFormat="0" applyFill="0" applyBorder="0" applyAlignment="0" applyProtection="0"/>
    <xf numFmtId="9" fontId="4" fillId="0" borderId="0" applyFont="0" applyFill="0" applyBorder="0" applyAlignment="0" applyProtection="0"/>
    <xf numFmtId="0" fontId="51" fillId="0" borderId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4" fillId="0" borderId="0" applyFill="0" applyProtection="0"/>
    <xf numFmtId="0" fontId="4" fillId="0" borderId="0"/>
    <xf numFmtId="0" fontId="4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4" fontId="51" fillId="0" borderId="0" applyFont="0" applyFill="0" applyBorder="0" applyAlignment="0" applyProtection="0"/>
    <xf numFmtId="0" fontId="51" fillId="0" borderId="0"/>
    <xf numFmtId="164" fontId="5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1" fillId="0" borderId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4" fillId="0" borderId="0"/>
    <xf numFmtId="0" fontId="4" fillId="0" borderId="0"/>
    <xf numFmtId="0" fontId="51" fillId="0" borderId="0"/>
    <xf numFmtId="164" fontId="51" fillId="0" borderId="0" applyFont="0" applyFill="0" applyBorder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1" fillId="0" borderId="0"/>
    <xf numFmtId="0" fontId="51" fillId="0" borderId="0"/>
    <xf numFmtId="0" fontId="4" fillId="0" borderId="0"/>
    <xf numFmtId="0" fontId="4" fillId="0" borderId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164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169" fontId="51" fillId="0" borderId="0" applyFont="0" applyFill="0" applyBorder="0" applyAlignment="0" applyProtection="0"/>
    <xf numFmtId="170" fontId="51" fillId="0" borderId="0" applyFon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133" fillId="0" borderId="0" applyNumberForma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169" fontId="51" fillId="0" borderId="0" applyFont="0" applyFill="0" applyBorder="0" applyAlignment="0" applyProtection="0"/>
    <xf numFmtId="170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134" fillId="0" borderId="0" applyNumberForma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51" fillId="0" borderId="0"/>
    <xf numFmtId="169" fontId="51" fillId="0" borderId="0" applyFont="0" applyFill="0" applyBorder="0" applyAlignment="0" applyProtection="0"/>
    <xf numFmtId="0" fontId="51" fillId="0" borderId="0"/>
    <xf numFmtId="164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169" fontId="51" fillId="0" borderId="0" applyFont="0" applyFill="0" applyBorder="0" applyAlignment="0" applyProtection="0"/>
    <xf numFmtId="170" fontId="51" fillId="0" borderId="0" applyFon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1" fillId="97" borderId="101" applyNumberFormat="0" applyFon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164" fontId="51" fillId="0" borderId="0" applyFont="0" applyFill="0" applyBorder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169" fontId="51" fillId="0" borderId="0" applyFont="0" applyFill="0" applyBorder="0" applyAlignment="0" applyProtection="0"/>
    <xf numFmtId="170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51" fillId="0" borderId="0"/>
    <xf numFmtId="169" fontId="51" fillId="0" borderId="0" applyFont="0" applyFill="0" applyBorder="0" applyAlignment="0" applyProtection="0"/>
    <xf numFmtId="0" fontId="51" fillId="0" borderId="0"/>
    <xf numFmtId="164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169" fontId="51" fillId="0" borderId="0" applyFont="0" applyFill="0" applyBorder="0" applyAlignment="0" applyProtection="0"/>
    <xf numFmtId="170" fontId="51" fillId="0" borderId="0" applyFon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>
      <alignment vertical="top"/>
      <protection locked="0"/>
    </xf>
    <xf numFmtId="0" fontId="51" fillId="97" borderId="101" applyNumberFormat="0" applyFont="0" applyAlignment="0" applyProtection="0"/>
    <xf numFmtId="0" fontId="51" fillId="0" borderId="0"/>
    <xf numFmtId="164" fontId="51" fillId="0" borderId="0" applyFont="0" applyFill="0" applyBorder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164" fontId="51" fillId="0" borderId="0" applyFont="0" applyFill="0" applyBorder="0" applyAlignment="0" applyProtection="0"/>
    <xf numFmtId="0" fontId="51" fillId="0" borderId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0" borderId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56" borderId="0" applyNumberFormat="0" applyBorder="0" applyAlignment="0" applyProtection="0"/>
    <xf numFmtId="0" fontId="4" fillId="57" borderId="0" applyNumberFormat="0" applyBorder="0" applyAlignment="0" applyProtection="0"/>
    <xf numFmtId="0" fontId="4" fillId="58" borderId="0" applyNumberFormat="0" applyBorder="0" applyAlignment="0" applyProtection="0"/>
    <xf numFmtId="0" fontId="4" fillId="60" borderId="0" applyNumberFormat="0" applyBorder="0" applyAlignment="0" applyProtection="0"/>
    <xf numFmtId="0" fontId="4" fillId="61" borderId="0" applyNumberFormat="0" applyBorder="0" applyAlignment="0" applyProtection="0"/>
    <xf numFmtId="0" fontId="4" fillId="62" borderId="0" applyNumberFormat="0" applyBorder="0" applyAlignment="0" applyProtection="0"/>
    <xf numFmtId="0" fontId="4" fillId="64" borderId="0" applyNumberFormat="0" applyBorder="0" applyAlignment="0" applyProtection="0"/>
    <xf numFmtId="0" fontId="4" fillId="65" borderId="0" applyNumberFormat="0" applyBorder="0" applyAlignment="0" applyProtection="0"/>
    <xf numFmtId="0" fontId="4" fillId="66" borderId="0" applyNumberFormat="0" applyBorder="0" applyAlignment="0" applyProtection="0"/>
    <xf numFmtId="0" fontId="4" fillId="68" borderId="0" applyNumberFormat="0" applyBorder="0" applyAlignment="0" applyProtection="0"/>
    <xf numFmtId="0" fontId="4" fillId="69" borderId="0" applyNumberFormat="0" applyBorder="0" applyAlignment="0" applyProtection="0"/>
    <xf numFmtId="0" fontId="4" fillId="70" borderId="0" applyNumberFormat="0" applyBorder="0" applyAlignment="0" applyProtection="0"/>
    <xf numFmtId="0" fontId="4" fillId="72" borderId="0" applyNumberFormat="0" applyBorder="0" applyAlignment="0" applyProtection="0"/>
    <xf numFmtId="0" fontId="4" fillId="73" borderId="0" applyNumberFormat="0" applyBorder="0" applyAlignment="0" applyProtection="0"/>
    <xf numFmtId="0" fontId="4" fillId="74" borderId="0" applyNumberFormat="0" applyBorder="0" applyAlignment="0" applyProtection="0"/>
    <xf numFmtId="0" fontId="4" fillId="76" borderId="0" applyNumberFormat="0" applyBorder="0" applyAlignment="0" applyProtection="0"/>
    <xf numFmtId="0" fontId="4" fillId="77" borderId="0" applyNumberFormat="0" applyBorder="0" applyAlignment="0" applyProtection="0"/>
    <xf numFmtId="0" fontId="4" fillId="78" borderId="0" applyNumberFormat="0" applyBorder="0" applyAlignment="0" applyProtection="0"/>
    <xf numFmtId="0" fontId="4" fillId="110" borderId="0" applyNumberFormat="0" applyBorder="0" applyAlignment="0" applyProtection="0"/>
    <xf numFmtId="0" fontId="4" fillId="111" borderId="0" applyNumberFormat="0" applyBorder="0" applyAlignment="0" applyProtection="0"/>
    <xf numFmtId="0" fontId="4" fillId="112" borderId="0" applyNumberFormat="0" applyBorder="0" applyAlignment="0" applyProtection="0"/>
    <xf numFmtId="0" fontId="4" fillId="113" borderId="0" applyNumberFormat="0" applyBorder="0" applyAlignment="0" applyProtection="0"/>
    <xf numFmtId="0" fontId="4" fillId="114" borderId="0" applyNumberFormat="0" applyBorder="0" applyAlignment="0" applyProtection="0"/>
    <xf numFmtId="0" fontId="4" fillId="115" borderId="0" applyNumberFormat="0" applyBorder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47" fillId="25" borderId="0" applyNumberFormat="0" applyBorder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47" fillId="26" borderId="0" applyNumberFormat="0" applyBorder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47" fillId="27" borderId="0" applyNumberFormat="0" applyBorder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47" fillId="25" borderId="0" applyNumberFormat="0" applyBorder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47" fillId="28" borderId="0" applyNumberFormat="0" applyBorder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47" fillId="2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47" fillId="29" borderId="0" applyNumberFormat="0" applyBorder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47" fillId="30" borderId="0" applyNumberFormat="0" applyBorder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47" fillId="31" borderId="0" applyNumberFormat="0" applyBorder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47" fillId="29" borderId="0" applyNumberFormat="0" applyBorder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47" fillId="32" borderId="0" applyNumberFormat="0" applyBorder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47" fillId="26" borderId="0" applyNumberFormat="0" applyBorder="0" applyAlignment="0" applyProtection="0"/>
    <xf numFmtId="0" fontId="4" fillId="116" borderId="0" applyNumberFormat="0" applyBorder="0" applyAlignment="0" applyProtection="0"/>
    <xf numFmtId="0" fontId="4" fillId="117" borderId="0" applyNumberFormat="0" applyBorder="0" applyAlignment="0" applyProtection="0"/>
    <xf numFmtId="0" fontId="4" fillId="118" borderId="0" applyNumberFormat="0" applyBorder="0" applyAlignment="0" applyProtection="0"/>
    <xf numFmtId="0" fontId="4" fillId="119" borderId="0" applyNumberFormat="0" applyBorder="0" applyAlignment="0" applyProtection="0"/>
    <xf numFmtId="0" fontId="4" fillId="120" borderId="0" applyNumberFormat="0" applyBorder="0" applyAlignment="0" applyProtection="0"/>
    <xf numFmtId="0" fontId="4" fillId="121" borderId="0" applyNumberFormat="0" applyBorder="0" applyAlignment="0" applyProtection="0"/>
    <xf numFmtId="0" fontId="51" fillId="27" borderId="101" applyNumberFormat="0" applyFont="0" applyAlignment="0" applyProtection="0"/>
    <xf numFmtId="0" fontId="48" fillId="39" borderId="0" applyNumberFormat="0" applyBorder="0" applyAlignment="0" applyProtection="0"/>
    <xf numFmtId="0" fontId="51" fillId="27" borderId="101" applyNumberFormat="0" applyFont="0" applyAlignment="0" applyProtection="0"/>
    <xf numFmtId="0" fontId="48" fillId="30" borderId="0" applyNumberFormat="0" applyBorder="0" applyAlignment="0" applyProtection="0"/>
    <xf numFmtId="0" fontId="51" fillId="27" borderId="101" applyNumberFormat="0" applyFont="0" applyAlignment="0" applyProtection="0"/>
    <xf numFmtId="0" fontId="48" fillId="31" borderId="0" applyNumberFormat="0" applyBorder="0" applyAlignment="0" applyProtection="0"/>
    <xf numFmtId="0" fontId="51" fillId="27" borderId="101" applyNumberFormat="0" applyFont="0" applyAlignment="0" applyProtection="0"/>
    <xf numFmtId="0" fontId="48" fillId="29" borderId="0" applyNumberFormat="0" applyBorder="0" applyAlignment="0" applyProtection="0"/>
    <xf numFmtId="0" fontId="51" fillId="27" borderId="101" applyNumberFormat="0" applyFont="0" applyAlignment="0" applyProtection="0"/>
    <xf numFmtId="0" fontId="48" fillId="39" borderId="0" applyNumberFormat="0" applyBorder="0" applyAlignment="0" applyProtection="0"/>
    <xf numFmtId="0" fontId="51" fillId="27" borderId="101" applyNumberFormat="0" applyFont="0" applyAlignment="0" applyProtection="0"/>
    <xf numFmtId="0" fontId="48" fillId="26" borderId="0" applyNumberFormat="0" applyBorder="0" applyAlignment="0" applyProtection="0"/>
    <xf numFmtId="0" fontId="51" fillId="27" borderId="101" applyNumberFormat="0" applyFont="0" applyAlignment="0" applyProtection="0"/>
    <xf numFmtId="0" fontId="48" fillId="39" borderId="0" applyNumberFormat="0" applyBorder="0" applyAlignment="0" applyProtection="0"/>
    <xf numFmtId="0" fontId="51" fillId="27" borderId="101" applyNumberFormat="0" applyFont="0" applyAlignment="0" applyProtection="0"/>
    <xf numFmtId="0" fontId="48" fillId="40" borderId="0" applyNumberFormat="0" applyBorder="0" applyAlignment="0" applyProtection="0"/>
    <xf numFmtId="0" fontId="51" fillId="27" borderId="101" applyNumberFormat="0" applyFont="0" applyAlignment="0" applyProtection="0"/>
    <xf numFmtId="0" fontId="48" fillId="41" borderId="0" applyNumberFormat="0" applyBorder="0" applyAlignment="0" applyProtection="0"/>
    <xf numFmtId="0" fontId="51" fillId="27" borderId="101" applyNumberFormat="0" applyFont="0" applyAlignment="0" applyProtection="0"/>
    <xf numFmtId="0" fontId="48" fillId="42" borderId="0" applyNumberFormat="0" applyBorder="0" applyAlignment="0" applyProtection="0"/>
    <xf numFmtId="0" fontId="51" fillId="27" borderId="101" applyNumberFormat="0" applyFont="0" applyAlignment="0" applyProtection="0"/>
    <xf numFmtId="0" fontId="48" fillId="39" borderId="0" applyNumberFormat="0" applyBorder="0" applyAlignment="0" applyProtection="0"/>
    <xf numFmtId="0" fontId="51" fillId="27" borderId="101" applyNumberFormat="0" applyFont="0" applyAlignment="0" applyProtection="0"/>
    <xf numFmtId="0" fontId="48" fillId="43" borderId="0" applyNumberFormat="0" applyBorder="0" applyAlignment="0" applyProtection="0"/>
    <xf numFmtId="0" fontId="49" fillId="25" borderId="96" applyNumberFormat="0" applyAlignment="0" applyProtection="0"/>
    <xf numFmtId="0" fontId="49" fillId="25" borderId="96" applyNumberFormat="0" applyAlignment="0" applyProtection="0"/>
    <xf numFmtId="0" fontId="49" fillId="25" borderId="96" applyNumberFormat="0" applyAlignment="0" applyProtection="0"/>
    <xf numFmtId="0" fontId="49" fillId="25" borderId="96" applyNumberFormat="0" applyAlignment="0" applyProtection="0"/>
    <xf numFmtId="0" fontId="50" fillId="25" borderId="97" applyNumberFormat="0" applyAlignment="0" applyProtection="0"/>
    <xf numFmtId="0" fontId="50" fillId="25" borderId="97" applyNumberFormat="0" applyAlignment="0" applyProtection="0"/>
    <xf numFmtId="0" fontId="50" fillId="25" borderId="97" applyNumberFormat="0" applyAlignment="0" applyProtection="0"/>
    <xf numFmtId="0" fontId="50" fillId="25" borderId="97" applyNumberForma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2" fillId="26" borderId="97" applyNumberFormat="0" applyAlignment="0" applyProtection="0"/>
    <xf numFmtId="0" fontId="52" fillId="26" borderId="97" applyNumberFormat="0" applyAlignment="0" applyProtection="0"/>
    <xf numFmtId="0" fontId="52" fillId="26" borderId="97" applyNumberFormat="0" applyAlignment="0" applyProtection="0"/>
    <xf numFmtId="0" fontId="52" fillId="26" borderId="97" applyNumberFormat="0" applyAlignment="0" applyProtection="0"/>
    <xf numFmtId="0" fontId="53" fillId="0" borderId="98" applyNumberFormat="0" applyFill="0" applyAlignment="0" applyProtection="0"/>
    <xf numFmtId="0" fontId="53" fillId="0" borderId="98" applyNumberFormat="0" applyFill="0" applyAlignment="0" applyProtection="0"/>
    <xf numFmtId="0" fontId="53" fillId="0" borderId="98" applyNumberFormat="0" applyFill="0" applyAlignment="0" applyProtection="0"/>
    <xf numFmtId="0" fontId="53" fillId="0" borderId="98" applyNumberFormat="0" applyFill="0" applyAlignment="0" applyProtection="0"/>
    <xf numFmtId="0" fontId="51" fillId="27" borderId="101" applyNumberFormat="0" applyFont="0" applyAlignment="0" applyProtection="0"/>
    <xf numFmtId="0" fontId="55" fillId="0" borderId="99" applyNumberFormat="0" applyFill="0" applyBorder="0" applyAlignment="0" applyProtection="0"/>
    <xf numFmtId="0" fontId="55" fillId="0" borderId="99" applyNumberFormat="0" applyFill="0" applyBorder="0" applyAlignment="0" applyProtection="0"/>
    <xf numFmtId="0" fontId="55" fillId="0" borderId="99" applyNumberFormat="0" applyFill="0" applyBorder="0" applyAlignment="0" applyProtection="0"/>
    <xf numFmtId="0" fontId="55" fillId="0" borderId="99" applyNumberFormat="0" applyFill="0" applyBorder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7" fillId="44" borderId="0" applyNumberFormat="0" applyBorder="0" applyAlignment="0" applyProtection="0"/>
    <xf numFmtId="0" fontId="69" fillId="0" borderId="102" applyNumberFormat="0" applyFill="0" applyBorder="0" applyAlignment="0" applyProtection="0"/>
    <xf numFmtId="0" fontId="69" fillId="0" borderId="102" applyNumberFormat="0" applyFill="0" applyBorder="0" applyAlignment="0" applyProtection="0"/>
    <xf numFmtId="0" fontId="47" fillId="96" borderId="0" applyNumberFormat="0" applyBorder="0" applyAlignment="0" applyProtection="0"/>
    <xf numFmtId="0" fontId="47" fillId="95" borderId="0" applyNumberFormat="0" applyBorder="0" applyAlignment="0" applyProtection="0"/>
    <xf numFmtId="0" fontId="47" fillId="97" borderId="0" applyNumberFormat="0" applyBorder="0" applyAlignment="0" applyProtection="0"/>
    <xf numFmtId="0" fontId="47" fillId="96" borderId="0" applyNumberFormat="0" applyBorder="0" applyAlignment="0" applyProtection="0"/>
    <xf numFmtId="0" fontId="47" fillId="94" borderId="0" applyNumberFormat="0" applyBorder="0" applyAlignment="0" applyProtection="0"/>
    <xf numFmtId="0" fontId="47" fillId="95" borderId="0" applyNumberFormat="0" applyBorder="0" applyAlignment="0" applyProtection="0"/>
    <xf numFmtId="0" fontId="47" fillId="100" borderId="0" applyNumberFormat="0" applyBorder="0" applyAlignment="0" applyProtection="0"/>
    <xf numFmtId="0" fontId="47" fillId="99" borderId="0" applyNumberFormat="0" applyBorder="0" applyAlignment="0" applyProtection="0"/>
    <xf numFmtId="0" fontId="47" fillId="101" borderId="0" applyNumberFormat="0" applyBorder="0" applyAlignment="0" applyProtection="0"/>
    <xf numFmtId="0" fontId="47" fillId="100" borderId="0" applyNumberFormat="0" applyBorder="0" applyAlignment="0" applyProtection="0"/>
    <xf numFmtId="0" fontId="47" fillId="98" borderId="0" applyNumberFormat="0" applyBorder="0" applyAlignment="0" applyProtection="0"/>
    <xf numFmtId="0" fontId="47" fillId="95" borderId="0" applyNumberFormat="0" applyBorder="0" applyAlignment="0" applyProtection="0"/>
    <xf numFmtId="0" fontId="48" fillId="102" borderId="0" applyNumberFormat="0" applyBorder="0" applyAlignment="0" applyProtection="0"/>
    <xf numFmtId="0" fontId="48" fillId="99" borderId="0" applyNumberFormat="0" applyBorder="0" applyAlignment="0" applyProtection="0"/>
    <xf numFmtId="0" fontId="48" fillId="101" borderId="0" applyNumberFormat="0" applyBorder="0" applyAlignment="0" applyProtection="0"/>
    <xf numFmtId="0" fontId="48" fillId="100" borderId="0" applyNumberFormat="0" applyBorder="0" applyAlignment="0" applyProtection="0"/>
    <xf numFmtId="0" fontId="48" fillId="102" borderId="0" applyNumberFormat="0" applyBorder="0" applyAlignment="0" applyProtection="0"/>
    <xf numFmtId="0" fontId="48" fillId="95" borderId="0" applyNumberFormat="0" applyBorder="0" applyAlignment="0" applyProtection="0"/>
    <xf numFmtId="0" fontId="48" fillId="102" borderId="0" applyNumberFormat="0" applyBorder="0" applyAlignment="0" applyProtection="0"/>
    <xf numFmtId="0" fontId="48" fillId="91" borderId="0" applyNumberFormat="0" applyBorder="0" applyAlignment="0" applyProtection="0"/>
    <xf numFmtId="0" fontId="48" fillId="103" borderId="0" applyNumberFormat="0" applyBorder="0" applyAlignment="0" applyProtection="0"/>
    <xf numFmtId="0" fontId="48" fillId="105" borderId="0" applyNumberFormat="0" applyBorder="0" applyAlignment="0" applyProtection="0"/>
    <xf numFmtId="0" fontId="48" fillId="102" borderId="0" applyNumberFormat="0" applyBorder="0" applyAlignment="0" applyProtection="0"/>
    <xf numFmtId="0" fontId="48" fillId="104" borderId="0" applyNumberFormat="0" applyBorder="0" applyAlignment="0" applyProtection="0"/>
    <xf numFmtId="0" fontId="49" fillId="96" borderId="96" applyNumberFormat="0" applyAlignment="0" applyProtection="0"/>
    <xf numFmtId="0" fontId="50" fillId="96" borderId="97" applyNumberFormat="0" applyAlignment="0" applyProtection="0"/>
    <xf numFmtId="164" fontId="51" fillId="0" borderId="0" applyFont="0" applyFill="0" applyBorder="0" applyAlignment="0" applyProtection="0"/>
    <xf numFmtId="0" fontId="52" fillId="95" borderId="97" applyNumberFormat="0" applyAlignment="0" applyProtection="0"/>
    <xf numFmtId="0" fontId="53" fillId="0" borderId="98" applyNumberFormat="0" applyFill="0" applyAlignment="0" applyProtection="0"/>
    <xf numFmtId="0" fontId="55" fillId="44" borderId="99" applyNumberFormat="0" applyFill="0" applyBorder="0" applyAlignment="0" applyProtection="0"/>
    <xf numFmtId="0" fontId="57" fillId="92" borderId="0" applyNumberFormat="0" applyBorder="0" applyAlignment="0" applyProtection="0"/>
    <xf numFmtId="0" fontId="59" fillId="0" borderId="100" applyNumberFormat="0" applyFill="0" applyBorder="0" applyAlignment="0" applyProtection="0"/>
    <xf numFmtId="0" fontId="60" fillId="50" borderId="0" applyNumberFormat="0" applyBorder="0" applyAlignment="0" applyProtection="0"/>
    <xf numFmtId="0" fontId="60" fillId="50" borderId="0" applyNumberFormat="0" applyBorder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63" fillId="93" borderId="0" applyNumberFormat="0" applyBorder="0" applyAlignment="0" applyProtection="0"/>
    <xf numFmtId="0" fontId="64" fillId="107" borderId="43" applyNumberFormat="0" applyFont="0" applyFill="0" applyAlignment="0" applyProtection="0">
      <alignment horizontal="centerContinuous"/>
    </xf>
    <xf numFmtId="0" fontId="59" fillId="0" borderId="100" applyNumberFormat="0" applyFill="0" applyBorder="0" applyAlignment="0" applyProtection="0"/>
    <xf numFmtId="0" fontId="59" fillId="0" borderId="100" applyNumberFormat="0" applyFill="0" applyBorder="0" applyAlignment="0" applyProtection="0"/>
    <xf numFmtId="0" fontId="59" fillId="0" borderId="100" applyNumberFormat="0" applyFill="0" applyBorder="0" applyAlignment="0" applyProtection="0"/>
    <xf numFmtId="0" fontId="59" fillId="0" borderId="100" applyNumberFormat="0" applyFill="0" applyBorder="0" applyAlignment="0" applyProtection="0"/>
    <xf numFmtId="0" fontId="60" fillId="16" borderId="0" applyNumberFormat="0" applyBorder="0" applyAlignment="0" applyProtection="0"/>
    <xf numFmtId="0" fontId="60" fillId="16" borderId="0" applyNumberFormat="0" applyBorder="0" applyAlignment="0" applyProtection="0"/>
    <xf numFmtId="0" fontId="72" fillId="106" borderId="50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9" fillId="96" borderId="96" applyNumberFormat="0" applyAlignment="0" applyProtection="0"/>
    <xf numFmtId="0" fontId="50" fillId="96" borderId="97" applyNumberFormat="0" applyAlignment="0" applyProtection="0"/>
    <xf numFmtId="0" fontId="52" fillId="95" borderId="97" applyNumberFormat="0" applyAlignment="0" applyProtection="0"/>
    <xf numFmtId="0" fontId="55" fillId="44" borderId="99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4" fillId="0" borderId="0"/>
    <xf numFmtId="0" fontId="4" fillId="0" borderId="0"/>
    <xf numFmtId="0" fontId="51" fillId="97" borderId="101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51" fillId="0" borderId="0" applyFont="0" applyFill="0" applyBorder="0" applyAlignment="0" applyProtection="0"/>
    <xf numFmtId="0" fontId="4" fillId="0" borderId="0"/>
    <xf numFmtId="0" fontId="4" fillId="0" borderId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5" fillId="0" borderId="99" applyNumberFormat="0" applyFill="0" applyBorder="0" applyAlignment="0" applyProtection="0"/>
    <xf numFmtId="0" fontId="55" fillId="0" borderId="99" applyNumberFormat="0" applyFill="0" applyBorder="0" applyAlignment="0" applyProtection="0"/>
    <xf numFmtId="0" fontId="55" fillId="0" borderId="99" applyNumberFormat="0" applyFill="0" applyBorder="0" applyAlignment="0" applyProtection="0"/>
    <xf numFmtId="0" fontId="55" fillId="0" borderId="99" applyNumberFormat="0" applyFill="0" applyBorder="0" applyAlignment="0" applyProtection="0"/>
    <xf numFmtId="0" fontId="53" fillId="0" borderId="98" applyNumberFormat="0" applyFill="0" applyAlignment="0" applyProtection="0"/>
    <xf numFmtId="0" fontId="53" fillId="0" borderId="98" applyNumberFormat="0" applyFill="0" applyAlignment="0" applyProtection="0"/>
    <xf numFmtId="0" fontId="53" fillId="0" borderId="98" applyNumberFormat="0" applyFill="0" applyAlignment="0" applyProtection="0"/>
    <xf numFmtId="0" fontId="53" fillId="0" borderId="98" applyNumberFormat="0" applyFill="0" applyAlignment="0" applyProtection="0"/>
    <xf numFmtId="0" fontId="52" fillId="26" borderId="97" applyNumberFormat="0" applyAlignment="0" applyProtection="0"/>
    <xf numFmtId="0" fontId="52" fillId="26" borderId="97" applyNumberFormat="0" applyAlignment="0" applyProtection="0"/>
    <xf numFmtId="0" fontId="52" fillId="26" borderId="97" applyNumberFormat="0" applyAlignment="0" applyProtection="0"/>
    <xf numFmtId="0" fontId="52" fillId="26" borderId="97" applyNumberFormat="0" applyAlignment="0" applyProtection="0"/>
    <xf numFmtId="0" fontId="4" fillId="0" borderId="0"/>
    <xf numFmtId="0" fontId="4" fillId="0" borderId="0"/>
    <xf numFmtId="0" fontId="5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Fill="0" applyProtection="0"/>
    <xf numFmtId="0" fontId="4" fillId="0" borderId="0"/>
    <xf numFmtId="0" fontId="4" fillId="0" borderId="0"/>
    <xf numFmtId="0" fontId="4" fillId="0" borderId="0" applyFill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Fill="0" applyProtection="0"/>
    <xf numFmtId="0" fontId="4" fillId="0" borderId="0"/>
    <xf numFmtId="0" fontId="4" fillId="0" borderId="0"/>
    <xf numFmtId="0" fontId="4" fillId="0" borderId="0" applyFill="0" applyProtection="0"/>
    <xf numFmtId="0" fontId="4" fillId="0" borderId="0" applyFill="0" applyProtection="0"/>
    <xf numFmtId="0" fontId="4" fillId="0" borderId="0"/>
    <xf numFmtId="0" fontId="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Fill="0" applyProtection="0"/>
    <xf numFmtId="0" fontId="4" fillId="0" borderId="0"/>
    <xf numFmtId="0" fontId="4" fillId="0" borderId="0"/>
    <xf numFmtId="0" fontId="4" fillId="0" borderId="0" applyFill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Fill="0" applyProtection="0"/>
    <xf numFmtId="0" fontId="4" fillId="0" borderId="0"/>
    <xf numFmtId="0" fontId="4" fillId="0" borderId="0"/>
    <xf numFmtId="0" fontId="4" fillId="0" borderId="0" applyFill="0" applyProtection="0"/>
    <xf numFmtId="0" fontId="4" fillId="0" borderId="0" applyFill="0" applyProtection="0"/>
    <xf numFmtId="0" fontId="4" fillId="0" borderId="0"/>
    <xf numFmtId="0" fontId="4" fillId="0" borderId="0"/>
    <xf numFmtId="0" fontId="4" fillId="0" borderId="0" applyFill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6" applyNumberFormat="0" applyFont="0" applyAlignment="0" applyProtection="0"/>
    <xf numFmtId="0" fontId="4" fillId="15" borderId="36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63" fillId="45" borderId="0" applyNumberFormat="0" applyBorder="0" applyAlignment="0" applyProtection="0"/>
    <xf numFmtId="0" fontId="50" fillId="25" borderId="97" applyNumberFormat="0" applyAlignment="0" applyProtection="0"/>
    <xf numFmtId="0" fontId="50" fillId="25" borderId="97" applyNumberFormat="0" applyAlignment="0" applyProtection="0"/>
    <xf numFmtId="0" fontId="50" fillId="25" borderId="97" applyNumberFormat="0" applyAlignment="0" applyProtection="0"/>
    <xf numFmtId="0" fontId="50" fillId="25" borderId="97" applyNumberFormat="0" applyAlignment="0" applyProtection="0"/>
    <xf numFmtId="0" fontId="49" fillId="25" borderId="96" applyNumberFormat="0" applyAlignment="0" applyProtection="0"/>
    <xf numFmtId="0" fontId="49" fillId="25" borderId="96" applyNumberFormat="0" applyAlignment="0" applyProtection="0"/>
    <xf numFmtId="0" fontId="49" fillId="25" borderId="96" applyNumberFormat="0" applyAlignment="0" applyProtection="0"/>
    <xf numFmtId="0" fontId="49" fillId="25" borderId="96" applyNumberFormat="0" applyAlignment="0" applyProtection="0"/>
    <xf numFmtId="0" fontId="64" fillId="0" borderId="43" applyNumberFormat="0" applyFont="0" applyFill="0" applyAlignment="0" applyProtection="0">
      <alignment horizontal="centerContinuous"/>
    </xf>
    <xf numFmtId="0" fontId="65" fillId="0" borderId="0" applyNumberFormat="0" applyFill="0" applyBorder="0" applyAlignment="0" applyProtection="0"/>
    <xf numFmtId="0" fontId="69" fillId="0" borderId="102" applyNumberFormat="0" applyFill="0" applyBorder="0" applyAlignment="0" applyProtection="0"/>
    <xf numFmtId="0" fontId="69" fillId="0" borderId="102" applyNumberFormat="0" applyFill="0" applyBorder="0" applyAlignment="0" applyProtection="0"/>
    <xf numFmtId="0" fontId="69" fillId="0" borderId="102" applyNumberFormat="0" applyFill="0" applyBorder="0" applyAlignment="0" applyProtection="0"/>
    <xf numFmtId="0" fontId="69" fillId="0" borderId="102" applyNumberFormat="0" applyFill="0" applyBorder="0" applyAlignment="0" applyProtection="0"/>
    <xf numFmtId="0" fontId="51" fillId="27" borderId="101" applyNumberFormat="0" applyFont="0" applyAlignment="0" applyProtection="0"/>
    <xf numFmtId="0" fontId="72" fillId="47" borderId="50" applyNumberForma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69" fillId="0" borderId="102" applyNumberFormat="0" applyFill="0" applyBorder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4" fillId="0" borderId="0"/>
    <xf numFmtId="0" fontId="4" fillId="54" borderId="36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9" fillId="0" borderId="100" applyNumberFormat="0" applyFill="0" applyBorder="0" applyAlignment="0" applyProtection="0"/>
    <xf numFmtId="0" fontId="59" fillId="0" borderId="100" applyNumberFormat="0" applyFill="0" applyBorder="0" applyAlignment="0" applyProtection="0"/>
    <xf numFmtId="0" fontId="59" fillId="0" borderId="100" applyNumberFormat="0" applyFill="0" applyBorder="0" applyAlignment="0" applyProtection="0"/>
    <xf numFmtId="0" fontId="59" fillId="0" borderId="100" applyNumberFormat="0" applyFill="0" applyBorder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9" fillId="0" borderId="100" applyNumberFormat="0" applyFill="0" applyBorder="0" applyAlignment="0" applyProtection="0"/>
    <xf numFmtId="0" fontId="59" fillId="0" borderId="100" applyNumberFormat="0" applyFill="0" applyBorder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5" fillId="0" borderId="99" applyNumberFormat="0" applyFill="0" applyBorder="0" applyAlignment="0" applyProtection="0"/>
    <xf numFmtId="0" fontId="55" fillId="0" borderId="99" applyNumberFormat="0" applyFill="0" applyBorder="0" applyAlignment="0" applyProtection="0"/>
    <xf numFmtId="0" fontId="53" fillId="0" borderId="98" applyNumberFormat="0" applyFill="0" applyAlignment="0" applyProtection="0"/>
    <xf numFmtId="0" fontId="53" fillId="0" borderId="98" applyNumberFormat="0" applyFill="0" applyAlignment="0" applyProtection="0"/>
    <xf numFmtId="0" fontId="52" fillId="26" borderId="97" applyNumberFormat="0" applyAlignment="0" applyProtection="0"/>
    <xf numFmtId="0" fontId="52" fillId="26" borderId="97" applyNumberFormat="0" applyAlignment="0" applyProtection="0"/>
    <xf numFmtId="0" fontId="50" fillId="25" borderId="97" applyNumberFormat="0" applyAlignment="0" applyProtection="0"/>
    <xf numFmtId="0" fontId="50" fillId="25" borderId="97" applyNumberFormat="0" applyAlignment="0" applyProtection="0"/>
    <xf numFmtId="0" fontId="49" fillId="25" borderId="96" applyNumberFormat="0" applyAlignment="0" applyProtection="0"/>
    <xf numFmtId="0" fontId="49" fillId="25" borderId="96" applyNumberFormat="0" applyAlignment="0" applyProtection="0"/>
    <xf numFmtId="0" fontId="4" fillId="90" borderId="0" applyNumberFormat="0" applyBorder="0" applyAlignment="0" applyProtection="0"/>
    <xf numFmtId="0" fontId="4" fillId="89" borderId="0" applyNumberFormat="0" applyBorder="0" applyAlignment="0" applyProtection="0"/>
    <xf numFmtId="0" fontId="4" fillId="88" borderId="0" applyNumberFormat="0" applyBorder="0" applyAlignment="0" applyProtection="0"/>
    <xf numFmtId="0" fontId="4" fillId="87" borderId="0" applyNumberFormat="0" applyBorder="0" applyAlignment="0" applyProtection="0"/>
    <xf numFmtId="0" fontId="4" fillId="86" borderId="0" applyNumberFormat="0" applyBorder="0" applyAlignment="0" applyProtection="0"/>
    <xf numFmtId="0" fontId="4" fillId="85" borderId="0" applyNumberFormat="0" applyBorder="0" applyAlignment="0" applyProtection="0"/>
    <xf numFmtId="0" fontId="69" fillId="0" borderId="102" applyNumberFormat="0" applyFill="0" applyBorder="0" applyAlignment="0" applyProtection="0"/>
    <xf numFmtId="0" fontId="69" fillId="0" borderId="102" applyNumberFormat="0" applyFill="0" applyBorder="0" applyAlignment="0" applyProtection="0"/>
    <xf numFmtId="0" fontId="69" fillId="0" borderId="102" applyNumberFormat="0" applyFill="0" applyBorder="0" applyAlignment="0" applyProtection="0"/>
    <xf numFmtId="0" fontId="69" fillId="0" borderId="102" applyNumberFormat="0" applyFill="0" applyBorder="0" applyAlignment="0" applyProtection="0"/>
    <xf numFmtId="0" fontId="4" fillId="84" borderId="0" applyNumberFormat="0" applyBorder="0" applyAlignment="0" applyProtection="0"/>
    <xf numFmtId="0" fontId="4" fillId="83" borderId="0" applyNumberFormat="0" applyBorder="0" applyAlignment="0" applyProtection="0"/>
    <xf numFmtId="0" fontId="4" fillId="82" borderId="0" applyNumberFormat="0" applyBorder="0" applyAlignment="0" applyProtection="0"/>
    <xf numFmtId="0" fontId="4" fillId="81" borderId="0" applyNumberFormat="0" applyBorder="0" applyAlignment="0" applyProtection="0"/>
    <xf numFmtId="0" fontId="4" fillId="79" borderId="0" applyNumberFormat="0" applyBorder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4" fillId="80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9" fillId="25" borderId="96" applyNumberFormat="0" applyAlignment="0" applyProtection="0"/>
    <xf numFmtId="0" fontId="49" fillId="25" borderId="96" applyNumberFormat="0" applyAlignment="0" applyProtection="0"/>
    <xf numFmtId="0" fontId="50" fillId="25" borderId="97" applyNumberFormat="0" applyAlignment="0" applyProtection="0"/>
    <xf numFmtId="0" fontId="50" fillId="25" borderId="97" applyNumberFormat="0" applyAlignment="0" applyProtection="0"/>
    <xf numFmtId="0" fontId="52" fillId="26" borderId="97" applyNumberFormat="0" applyAlignment="0" applyProtection="0"/>
    <xf numFmtId="0" fontId="52" fillId="26" borderId="97" applyNumberFormat="0" applyAlignment="0" applyProtection="0"/>
    <xf numFmtId="0" fontId="53" fillId="0" borderId="98" applyNumberFormat="0" applyFill="0" applyAlignment="0" applyProtection="0"/>
    <xf numFmtId="0" fontId="53" fillId="0" borderId="98" applyNumberFormat="0" applyFill="0" applyAlignment="0" applyProtection="0"/>
    <xf numFmtId="0" fontId="55" fillId="0" borderId="99" applyNumberFormat="0" applyFill="0" applyBorder="0" applyAlignment="0" applyProtection="0"/>
    <xf numFmtId="0" fontId="55" fillId="0" borderId="99" applyNumberFormat="0" applyFill="0" applyBorder="0" applyAlignment="0" applyProtection="0"/>
    <xf numFmtId="0" fontId="59" fillId="0" borderId="100" applyNumberFormat="0" applyFill="0" applyBorder="0" applyAlignment="0" applyProtection="0"/>
    <xf numFmtId="0" fontId="59" fillId="0" borderId="100" applyNumberFormat="0" applyFill="0" applyBorder="0" applyAlignment="0" applyProtection="0"/>
    <xf numFmtId="0" fontId="61" fillId="16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Fill="0" applyProtection="0"/>
    <xf numFmtId="0" fontId="4" fillId="0" borderId="0"/>
    <xf numFmtId="0" fontId="4" fillId="0" borderId="0"/>
    <xf numFmtId="0" fontId="4" fillId="0" borderId="0"/>
    <xf numFmtId="0" fontId="4" fillId="0" borderId="0" applyFill="0" applyProtection="0"/>
    <xf numFmtId="0" fontId="4" fillId="0" borderId="0"/>
    <xf numFmtId="0" fontId="4" fillId="0" borderId="0" applyFill="0" applyProtection="0"/>
    <xf numFmtId="0" fontId="4" fillId="0" borderId="0"/>
    <xf numFmtId="0" fontId="4" fillId="0" borderId="0" applyFill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Fill="0" applyProtection="0"/>
    <xf numFmtId="0" fontId="4" fillId="0" borderId="0"/>
    <xf numFmtId="0" fontId="4" fillId="0" borderId="0"/>
    <xf numFmtId="0" fontId="4" fillId="0" borderId="0"/>
    <xf numFmtId="0" fontId="4" fillId="0" borderId="0" applyFill="0" applyProtection="0"/>
    <xf numFmtId="0" fontId="4" fillId="0" borderId="0"/>
    <xf numFmtId="0" fontId="4" fillId="0" borderId="0" applyFill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6" applyNumberFormat="0" applyFont="0" applyAlignment="0" applyProtection="0"/>
    <xf numFmtId="0" fontId="4" fillId="15" borderId="36" applyNumberFormat="0" applyFont="0" applyAlignment="0" applyProtection="0"/>
    <xf numFmtId="0" fontId="4" fillId="15" borderId="36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9" fontId="4" fillId="0" borderId="0" applyFont="0" applyFill="0" applyBorder="0" applyAlignment="0" applyProtection="0"/>
    <xf numFmtId="0" fontId="69" fillId="0" borderId="102" applyNumberFormat="0" applyFill="0" applyBorder="0" applyAlignment="0" applyProtection="0"/>
    <xf numFmtId="0" fontId="69" fillId="0" borderId="102" applyNumberFormat="0" applyFill="0" applyBorder="0" applyAlignment="0" applyProtection="0"/>
    <xf numFmtId="0" fontId="4" fillId="56" borderId="0" applyNumberFormat="0" applyBorder="0" applyAlignment="0" applyProtection="0"/>
    <xf numFmtId="0" fontId="4" fillId="57" borderId="0" applyNumberFormat="0" applyBorder="0" applyAlignment="0" applyProtection="0"/>
    <xf numFmtId="0" fontId="4" fillId="58" borderId="0" applyNumberFormat="0" applyBorder="0" applyAlignment="0" applyProtection="0"/>
    <xf numFmtId="0" fontId="4" fillId="60" borderId="0" applyNumberFormat="0" applyBorder="0" applyAlignment="0" applyProtection="0"/>
    <xf numFmtId="0" fontId="4" fillId="61" borderId="0" applyNumberFormat="0" applyBorder="0" applyAlignment="0" applyProtection="0"/>
    <xf numFmtId="0" fontId="4" fillId="62" borderId="0" applyNumberFormat="0" applyBorder="0" applyAlignment="0" applyProtection="0"/>
    <xf numFmtId="0" fontId="4" fillId="64" borderId="0" applyNumberFormat="0" applyBorder="0" applyAlignment="0" applyProtection="0"/>
    <xf numFmtId="0" fontId="4" fillId="65" borderId="0" applyNumberFormat="0" applyBorder="0" applyAlignment="0" applyProtection="0"/>
    <xf numFmtId="0" fontId="4" fillId="66" borderId="0" applyNumberFormat="0" applyBorder="0" applyAlignment="0" applyProtection="0"/>
    <xf numFmtId="0" fontId="4" fillId="68" borderId="0" applyNumberFormat="0" applyBorder="0" applyAlignment="0" applyProtection="0"/>
    <xf numFmtId="0" fontId="4" fillId="69" borderId="0" applyNumberFormat="0" applyBorder="0" applyAlignment="0" applyProtection="0"/>
    <xf numFmtId="0" fontId="4" fillId="70" borderId="0" applyNumberFormat="0" applyBorder="0" applyAlignment="0" applyProtection="0"/>
    <xf numFmtId="0" fontId="4" fillId="72" borderId="0" applyNumberFormat="0" applyBorder="0" applyAlignment="0" applyProtection="0"/>
    <xf numFmtId="0" fontId="4" fillId="73" borderId="0" applyNumberFormat="0" applyBorder="0" applyAlignment="0" applyProtection="0"/>
    <xf numFmtId="0" fontId="4" fillId="74" borderId="0" applyNumberFormat="0" applyBorder="0" applyAlignment="0" applyProtection="0"/>
    <xf numFmtId="0" fontId="4" fillId="76" borderId="0" applyNumberFormat="0" applyBorder="0" applyAlignment="0" applyProtection="0"/>
    <xf numFmtId="0" fontId="4" fillId="77" borderId="0" applyNumberFormat="0" applyBorder="0" applyAlignment="0" applyProtection="0"/>
    <xf numFmtId="0" fontId="4" fillId="78" borderId="0" applyNumberFormat="0" applyBorder="0" applyAlignment="0" applyProtection="0"/>
    <xf numFmtId="0" fontId="4" fillId="0" borderId="0"/>
    <xf numFmtId="0" fontId="4" fillId="80" borderId="0" applyNumberFormat="0" applyBorder="0" applyAlignment="0" applyProtection="0"/>
    <xf numFmtId="0" fontId="4" fillId="82" borderId="0" applyNumberFormat="0" applyBorder="0" applyAlignment="0" applyProtection="0"/>
    <xf numFmtId="0" fontId="4" fillId="81" borderId="0" applyNumberFormat="0" applyBorder="0" applyAlignment="0" applyProtection="0"/>
    <xf numFmtId="0" fontId="4" fillId="83" borderId="0" applyNumberFormat="0" applyBorder="0" applyAlignment="0" applyProtection="0"/>
    <xf numFmtId="0" fontId="4" fillId="84" borderId="0" applyNumberFormat="0" applyBorder="0" applyAlignment="0" applyProtection="0"/>
    <xf numFmtId="0" fontId="4" fillId="54" borderId="36" applyNumberFormat="0" applyFont="0" applyAlignment="0" applyProtection="0"/>
    <xf numFmtId="0" fontId="4" fillId="79" borderId="0" applyNumberFormat="0" applyBorder="0" applyAlignment="0" applyProtection="0"/>
    <xf numFmtId="0" fontId="4" fillId="14" borderId="0" applyNumberFormat="0" applyBorder="0" applyAlignment="0" applyProtection="0"/>
    <xf numFmtId="0" fontId="4" fillId="87" borderId="0" applyNumberFormat="0" applyBorder="0" applyAlignment="0" applyProtection="0"/>
    <xf numFmtId="0" fontId="4" fillId="18" borderId="0" applyNumberFormat="0" applyBorder="0" applyAlignment="0" applyProtection="0"/>
    <xf numFmtId="0" fontId="4" fillId="89" borderId="0" applyNumberFormat="0" applyBorder="0" applyAlignment="0" applyProtection="0"/>
    <xf numFmtId="0" fontId="4" fillId="13" borderId="0" applyNumberFormat="0" applyBorder="0" applyAlignment="0" applyProtection="0"/>
    <xf numFmtId="0" fontId="4" fillId="88" borderId="0" applyNumberFormat="0" applyBorder="0" applyAlignment="0" applyProtection="0"/>
    <xf numFmtId="0" fontId="4" fillId="86" borderId="0" applyNumberFormat="0" applyBorder="0" applyAlignment="0" applyProtection="0"/>
    <xf numFmtId="0" fontId="4" fillId="85" borderId="0" applyNumberFormat="0" applyBorder="0" applyAlignment="0" applyProtection="0"/>
    <xf numFmtId="0" fontId="4" fillId="17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90" borderId="0" applyNumberFormat="0" applyBorder="0" applyAlignment="0" applyProtection="0"/>
    <xf numFmtId="0" fontId="49" fillId="25" borderId="96" applyNumberFormat="0" applyAlignment="0" applyProtection="0"/>
    <xf numFmtId="0" fontId="49" fillId="25" borderId="96" applyNumberFormat="0" applyAlignment="0" applyProtection="0"/>
    <xf numFmtId="0" fontId="50" fillId="25" borderId="97" applyNumberFormat="0" applyAlignment="0" applyProtection="0"/>
    <xf numFmtId="0" fontId="50" fillId="25" borderId="97" applyNumberFormat="0" applyAlignment="0" applyProtection="0"/>
    <xf numFmtId="0" fontId="52" fillId="26" borderId="97" applyNumberFormat="0" applyAlignment="0" applyProtection="0"/>
    <xf numFmtId="0" fontId="52" fillId="26" borderId="97" applyNumberFormat="0" applyAlignment="0" applyProtection="0"/>
    <xf numFmtId="0" fontId="53" fillId="0" borderId="98" applyNumberFormat="0" applyFill="0" applyAlignment="0" applyProtection="0"/>
    <xf numFmtId="0" fontId="53" fillId="0" borderId="98" applyNumberFormat="0" applyFill="0" applyAlignment="0" applyProtection="0"/>
    <xf numFmtId="0" fontId="55" fillId="0" borderId="99" applyNumberFormat="0" applyFill="0" applyBorder="0" applyAlignment="0" applyProtection="0"/>
    <xf numFmtId="0" fontId="55" fillId="0" borderId="99" applyNumberFormat="0" applyFill="0" applyBorder="0" applyAlignment="0" applyProtection="0"/>
    <xf numFmtId="0" fontId="59" fillId="0" borderId="100" applyNumberFormat="0" applyFill="0" applyBorder="0" applyAlignment="0" applyProtection="0"/>
    <xf numFmtId="0" fontId="59" fillId="0" borderId="10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Fill="0" applyProtection="0"/>
    <xf numFmtId="0" fontId="4" fillId="0" borderId="0"/>
    <xf numFmtId="0" fontId="4" fillId="0" borderId="0"/>
    <xf numFmtId="0" fontId="4" fillId="0" borderId="0"/>
    <xf numFmtId="0" fontId="4" fillId="0" borderId="0" applyFill="0" applyProtection="0"/>
    <xf numFmtId="0" fontId="4" fillId="0" borderId="0"/>
    <xf numFmtId="0" fontId="4" fillId="0" borderId="0" applyFill="0" applyProtection="0"/>
    <xf numFmtId="0" fontId="4" fillId="0" borderId="0"/>
    <xf numFmtId="0" fontId="4" fillId="0" borderId="0" applyFill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Fill="0" applyProtection="0"/>
    <xf numFmtId="0" fontId="4" fillId="0" borderId="0"/>
    <xf numFmtId="0" fontId="4" fillId="0" borderId="0"/>
    <xf numFmtId="0" fontId="4" fillId="0" borderId="0"/>
    <xf numFmtId="0" fontId="4" fillId="0" borderId="0" applyFill="0" applyProtection="0"/>
    <xf numFmtId="0" fontId="4" fillId="0" borderId="0"/>
    <xf numFmtId="0" fontId="4" fillId="0" borderId="0" applyFill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6" applyNumberFormat="0" applyFont="0" applyAlignment="0" applyProtection="0"/>
    <xf numFmtId="0" fontId="4" fillId="15" borderId="36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9" fontId="4" fillId="0" borderId="0" applyFont="0" applyFill="0" applyBorder="0" applyAlignment="0" applyProtection="0"/>
    <xf numFmtId="0" fontId="69" fillId="0" borderId="102" applyNumberFormat="0" applyFill="0" applyBorder="0" applyAlignment="0" applyProtection="0"/>
    <xf numFmtId="0" fontId="69" fillId="0" borderId="102" applyNumberFormat="0" applyFill="0" applyBorder="0" applyAlignment="0" applyProtection="0"/>
    <xf numFmtId="0" fontId="51" fillId="27" borderId="101" applyNumberFormat="0" applyFont="0" applyAlignment="0" applyProtection="0"/>
    <xf numFmtId="0" fontId="69" fillId="0" borderId="102" applyNumberFormat="0" applyFill="0" applyBorder="0" applyAlignment="0" applyProtection="0"/>
    <xf numFmtId="0" fontId="69" fillId="0" borderId="102" applyNumberFormat="0" applyFill="0" applyBorder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1" fillId="27" borderId="101" applyNumberFormat="0" applyFont="0" applyAlignment="0" applyProtection="0"/>
    <xf numFmtId="0" fontId="59" fillId="0" borderId="100" applyNumberFormat="0" applyFill="0" applyBorder="0" applyAlignment="0" applyProtection="0"/>
    <xf numFmtId="0" fontId="59" fillId="0" borderId="100" applyNumberFormat="0" applyFill="0" applyBorder="0" applyAlignment="0" applyProtection="0"/>
    <xf numFmtId="0" fontId="55" fillId="0" borderId="99" applyNumberFormat="0" applyFill="0" applyBorder="0" applyAlignment="0" applyProtection="0"/>
    <xf numFmtId="0" fontId="55" fillId="0" borderId="99" applyNumberFormat="0" applyFill="0" applyBorder="0" applyAlignment="0" applyProtection="0"/>
    <xf numFmtId="0" fontId="53" fillId="0" borderId="98" applyNumberFormat="0" applyFill="0" applyAlignment="0" applyProtection="0"/>
    <xf numFmtId="0" fontId="53" fillId="0" borderId="98" applyNumberFormat="0" applyFill="0" applyAlignment="0" applyProtection="0"/>
    <xf numFmtId="0" fontId="52" fillId="26" borderId="97" applyNumberFormat="0" applyAlignment="0" applyProtection="0"/>
    <xf numFmtId="0" fontId="52" fillId="26" borderId="97" applyNumberFormat="0" applyAlignment="0" applyProtection="0"/>
    <xf numFmtId="0" fontId="50" fillId="25" borderId="97" applyNumberFormat="0" applyAlignment="0" applyProtection="0"/>
    <xf numFmtId="0" fontId="50" fillId="25" borderId="97" applyNumberFormat="0" applyAlignment="0" applyProtection="0"/>
    <xf numFmtId="0" fontId="49" fillId="25" borderId="96" applyNumberFormat="0" applyAlignment="0" applyProtection="0"/>
    <xf numFmtId="0" fontId="49" fillId="25" borderId="96" applyNumberFormat="0" applyAlignment="0" applyProtection="0"/>
    <xf numFmtId="0" fontId="47" fillId="96" borderId="0" applyNumberFormat="0" applyBorder="0" applyAlignment="0" applyProtection="0"/>
    <xf numFmtId="0" fontId="47" fillId="95" borderId="0" applyNumberFormat="0" applyBorder="0" applyAlignment="0" applyProtection="0"/>
    <xf numFmtId="0" fontId="47" fillId="97" borderId="0" applyNumberFormat="0" applyBorder="0" applyAlignment="0" applyProtection="0"/>
    <xf numFmtId="0" fontId="47" fillId="96" borderId="0" applyNumberFormat="0" applyBorder="0" applyAlignment="0" applyProtection="0"/>
    <xf numFmtId="0" fontId="47" fillId="94" borderId="0" applyNumberFormat="0" applyBorder="0" applyAlignment="0" applyProtection="0"/>
    <xf numFmtId="0" fontId="47" fillId="95" borderId="0" applyNumberFormat="0" applyBorder="0" applyAlignment="0" applyProtection="0"/>
    <xf numFmtId="0" fontId="47" fillId="100" borderId="0" applyNumberFormat="0" applyBorder="0" applyAlignment="0" applyProtection="0"/>
    <xf numFmtId="0" fontId="47" fillId="99" borderId="0" applyNumberFormat="0" applyBorder="0" applyAlignment="0" applyProtection="0"/>
    <xf numFmtId="0" fontId="47" fillId="101" borderId="0" applyNumberFormat="0" applyBorder="0" applyAlignment="0" applyProtection="0"/>
    <xf numFmtId="0" fontId="47" fillId="100" borderId="0" applyNumberFormat="0" applyBorder="0" applyAlignment="0" applyProtection="0"/>
    <xf numFmtId="0" fontId="47" fillId="98" borderId="0" applyNumberFormat="0" applyBorder="0" applyAlignment="0" applyProtection="0"/>
    <xf numFmtId="0" fontId="47" fillId="95" borderId="0" applyNumberFormat="0" applyBorder="0" applyAlignment="0" applyProtection="0"/>
    <xf numFmtId="0" fontId="48" fillId="102" borderId="0" applyNumberFormat="0" applyBorder="0" applyAlignment="0" applyProtection="0"/>
    <xf numFmtId="0" fontId="48" fillId="99" borderId="0" applyNumberFormat="0" applyBorder="0" applyAlignment="0" applyProtection="0"/>
    <xf numFmtId="0" fontId="48" fillId="101" borderId="0" applyNumberFormat="0" applyBorder="0" applyAlignment="0" applyProtection="0"/>
    <xf numFmtId="0" fontId="48" fillId="100" borderId="0" applyNumberFormat="0" applyBorder="0" applyAlignment="0" applyProtection="0"/>
    <xf numFmtId="0" fontId="48" fillId="102" borderId="0" applyNumberFormat="0" applyBorder="0" applyAlignment="0" applyProtection="0"/>
    <xf numFmtId="0" fontId="48" fillId="95" borderId="0" applyNumberFormat="0" applyBorder="0" applyAlignment="0" applyProtection="0"/>
    <xf numFmtId="0" fontId="48" fillId="102" borderId="0" applyNumberFormat="0" applyBorder="0" applyAlignment="0" applyProtection="0"/>
    <xf numFmtId="0" fontId="48" fillId="91" borderId="0" applyNumberFormat="0" applyBorder="0" applyAlignment="0" applyProtection="0"/>
    <xf numFmtId="0" fontId="48" fillId="103" borderId="0" applyNumberFormat="0" applyBorder="0" applyAlignment="0" applyProtection="0"/>
    <xf numFmtId="0" fontId="48" fillId="105" borderId="0" applyNumberFormat="0" applyBorder="0" applyAlignment="0" applyProtection="0"/>
    <xf numFmtId="0" fontId="48" fillId="102" borderId="0" applyNumberFormat="0" applyBorder="0" applyAlignment="0" applyProtection="0"/>
    <xf numFmtId="0" fontId="48" fillId="104" borderId="0" applyNumberFormat="0" applyBorder="0" applyAlignment="0" applyProtection="0"/>
    <xf numFmtId="0" fontId="49" fillId="96" borderId="96" applyNumberFormat="0" applyAlignment="0" applyProtection="0"/>
    <xf numFmtId="0" fontId="50" fillId="96" borderId="97" applyNumberFormat="0" applyAlignment="0" applyProtection="0"/>
    <xf numFmtId="0" fontId="52" fillId="95" borderId="97" applyNumberFormat="0" applyAlignment="0" applyProtection="0"/>
    <xf numFmtId="0" fontId="53" fillId="0" borderId="98" applyNumberFormat="0" applyFill="0" applyAlignment="0" applyProtection="0"/>
    <xf numFmtId="0" fontId="55" fillId="44" borderId="99" applyNumberFormat="0" applyFill="0" applyBorder="0" applyAlignment="0" applyProtection="0"/>
    <xf numFmtId="0" fontId="57" fillId="92" borderId="0" applyNumberFormat="0" applyBorder="0" applyAlignment="0" applyProtection="0"/>
    <xf numFmtId="0" fontId="59" fillId="0" borderId="100" applyNumberFormat="0" applyFill="0" applyBorder="0" applyAlignment="0" applyProtection="0"/>
    <xf numFmtId="0" fontId="60" fillId="50" borderId="0" applyNumberFormat="0" applyBorder="0" applyAlignment="0" applyProtection="0"/>
    <xf numFmtId="0" fontId="60" fillId="50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63" fillId="93" borderId="0" applyNumberFormat="0" applyBorder="0" applyAlignment="0" applyProtection="0"/>
    <xf numFmtId="0" fontId="64" fillId="107" borderId="43" applyNumberFormat="0" applyFont="0" applyFill="0" applyAlignment="0" applyProtection="0">
      <alignment horizontal="centerContinuous"/>
    </xf>
    <xf numFmtId="0" fontId="130" fillId="0" borderId="0" applyNumberFormat="0" applyFill="0" applyBorder="0" applyAlignment="0" applyProtection="0"/>
    <xf numFmtId="0" fontId="69" fillId="0" borderId="102" applyNumberFormat="0" applyFill="0" applyBorder="0" applyAlignment="0" applyProtection="0"/>
    <xf numFmtId="0" fontId="72" fillId="106" borderId="50" applyNumberFormat="0" applyAlignment="0" applyProtection="0"/>
    <xf numFmtId="0" fontId="49" fillId="96" borderId="96" applyNumberFormat="0" applyAlignment="0" applyProtection="0"/>
    <xf numFmtId="0" fontId="50" fillId="96" borderId="97" applyNumberFormat="0" applyAlignment="0" applyProtection="0"/>
    <xf numFmtId="0" fontId="52" fillId="95" borderId="97" applyNumberFormat="0" applyAlignment="0" applyProtection="0"/>
    <xf numFmtId="0" fontId="53" fillId="0" borderId="98" applyNumberFormat="0" applyFill="0" applyAlignment="0" applyProtection="0"/>
    <xf numFmtId="0" fontId="59" fillId="0" borderId="100" applyNumberFormat="0" applyFill="0" applyBorder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51" fillId="97" borderId="101" applyNumberFormat="0" applyFont="0" applyAlignment="0" applyProtection="0"/>
    <xf numFmtId="0" fontId="69" fillId="0" borderId="102" applyNumberFormat="0" applyFill="0" applyBorder="0" applyAlignment="0" applyProtection="0"/>
    <xf numFmtId="0" fontId="4" fillId="0" borderId="0"/>
    <xf numFmtId="0" fontId="4" fillId="54" borderId="36" applyNumberFormat="0" applyFont="0" applyAlignment="0" applyProtection="0"/>
    <xf numFmtId="0" fontId="4" fillId="56" borderId="0" applyNumberFormat="0" applyBorder="0" applyAlignment="0" applyProtection="0"/>
    <xf numFmtId="0" fontId="4" fillId="57" borderId="0" applyNumberFormat="0" applyBorder="0" applyAlignment="0" applyProtection="0"/>
    <xf numFmtId="0" fontId="4" fillId="58" borderId="0" applyNumberFormat="0" applyBorder="0" applyAlignment="0" applyProtection="0"/>
    <xf numFmtId="0" fontId="4" fillId="60" borderId="0" applyNumberFormat="0" applyBorder="0" applyAlignment="0" applyProtection="0"/>
    <xf numFmtId="0" fontId="4" fillId="61" borderId="0" applyNumberFormat="0" applyBorder="0" applyAlignment="0" applyProtection="0"/>
    <xf numFmtId="0" fontId="4" fillId="62" borderId="0" applyNumberFormat="0" applyBorder="0" applyAlignment="0" applyProtection="0"/>
    <xf numFmtId="0" fontId="4" fillId="64" borderId="0" applyNumberFormat="0" applyBorder="0" applyAlignment="0" applyProtection="0"/>
    <xf numFmtId="0" fontId="4" fillId="65" borderId="0" applyNumberFormat="0" applyBorder="0" applyAlignment="0" applyProtection="0"/>
    <xf numFmtId="0" fontId="4" fillId="66" borderId="0" applyNumberFormat="0" applyBorder="0" applyAlignment="0" applyProtection="0"/>
    <xf numFmtId="0" fontId="4" fillId="68" borderId="0" applyNumberFormat="0" applyBorder="0" applyAlignment="0" applyProtection="0"/>
    <xf numFmtId="0" fontId="4" fillId="69" borderId="0" applyNumberFormat="0" applyBorder="0" applyAlignment="0" applyProtection="0"/>
    <xf numFmtId="0" fontId="4" fillId="70" borderId="0" applyNumberFormat="0" applyBorder="0" applyAlignment="0" applyProtection="0"/>
    <xf numFmtId="0" fontId="4" fillId="72" borderId="0" applyNumberFormat="0" applyBorder="0" applyAlignment="0" applyProtection="0"/>
    <xf numFmtId="0" fontId="4" fillId="73" borderId="0" applyNumberFormat="0" applyBorder="0" applyAlignment="0" applyProtection="0"/>
    <xf numFmtId="0" fontId="4" fillId="74" borderId="0" applyNumberFormat="0" applyBorder="0" applyAlignment="0" applyProtection="0"/>
    <xf numFmtId="0" fontId="4" fillId="76" borderId="0" applyNumberFormat="0" applyBorder="0" applyAlignment="0" applyProtection="0"/>
    <xf numFmtId="0" fontId="4" fillId="77" borderId="0" applyNumberFormat="0" applyBorder="0" applyAlignment="0" applyProtection="0"/>
    <xf numFmtId="0" fontId="4" fillId="78" borderId="0" applyNumberFormat="0" applyBorder="0" applyAlignment="0" applyProtection="0"/>
    <xf numFmtId="0" fontId="4" fillId="0" borderId="0"/>
    <xf numFmtId="0" fontId="4" fillId="54" borderId="36" applyNumberFormat="0" applyFont="0" applyAlignment="0" applyProtection="0"/>
    <xf numFmtId="0" fontId="4" fillId="56" borderId="0" applyNumberFormat="0" applyBorder="0" applyAlignment="0" applyProtection="0"/>
    <xf numFmtId="0" fontId="4" fillId="57" borderId="0" applyNumberFormat="0" applyBorder="0" applyAlignment="0" applyProtection="0"/>
    <xf numFmtId="0" fontId="4" fillId="58" borderId="0" applyNumberFormat="0" applyBorder="0" applyAlignment="0" applyProtection="0"/>
    <xf numFmtId="0" fontId="4" fillId="60" borderId="0" applyNumberFormat="0" applyBorder="0" applyAlignment="0" applyProtection="0"/>
    <xf numFmtId="0" fontId="4" fillId="61" borderId="0" applyNumberFormat="0" applyBorder="0" applyAlignment="0" applyProtection="0"/>
    <xf numFmtId="0" fontId="4" fillId="62" borderId="0" applyNumberFormat="0" applyBorder="0" applyAlignment="0" applyProtection="0"/>
    <xf numFmtId="0" fontId="4" fillId="64" borderId="0" applyNumberFormat="0" applyBorder="0" applyAlignment="0" applyProtection="0"/>
    <xf numFmtId="0" fontId="4" fillId="65" borderId="0" applyNumberFormat="0" applyBorder="0" applyAlignment="0" applyProtection="0"/>
    <xf numFmtId="0" fontId="4" fillId="66" borderId="0" applyNumberFormat="0" applyBorder="0" applyAlignment="0" applyProtection="0"/>
    <xf numFmtId="0" fontId="4" fillId="68" borderId="0" applyNumberFormat="0" applyBorder="0" applyAlignment="0" applyProtection="0"/>
    <xf numFmtId="0" fontId="4" fillId="69" borderId="0" applyNumberFormat="0" applyBorder="0" applyAlignment="0" applyProtection="0"/>
    <xf numFmtId="0" fontId="4" fillId="70" borderId="0" applyNumberFormat="0" applyBorder="0" applyAlignment="0" applyProtection="0"/>
    <xf numFmtId="0" fontId="4" fillId="72" borderId="0" applyNumberFormat="0" applyBorder="0" applyAlignment="0" applyProtection="0"/>
    <xf numFmtId="0" fontId="4" fillId="73" borderId="0" applyNumberFormat="0" applyBorder="0" applyAlignment="0" applyProtection="0"/>
    <xf numFmtId="0" fontId="4" fillId="74" borderId="0" applyNumberFormat="0" applyBorder="0" applyAlignment="0" applyProtection="0"/>
    <xf numFmtId="0" fontId="4" fillId="76" borderId="0" applyNumberFormat="0" applyBorder="0" applyAlignment="0" applyProtection="0"/>
    <xf numFmtId="0" fontId="4" fillId="77" borderId="0" applyNumberFormat="0" applyBorder="0" applyAlignment="0" applyProtection="0"/>
    <xf numFmtId="0" fontId="4" fillId="78" borderId="0" applyNumberFormat="0" applyBorder="0" applyAlignment="0" applyProtection="0"/>
    <xf numFmtId="0" fontId="1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54" borderId="36" applyNumberFormat="0" applyFont="0" applyAlignment="0" applyProtection="0"/>
    <xf numFmtId="0" fontId="3" fillId="56" borderId="0" applyNumberFormat="0" applyBorder="0" applyAlignment="0" applyProtection="0"/>
    <xf numFmtId="0" fontId="3" fillId="57" borderId="0" applyNumberFormat="0" applyBorder="0" applyAlignment="0" applyProtection="0"/>
    <xf numFmtId="0" fontId="3" fillId="58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8" borderId="0" applyNumberFormat="0" applyBorder="0" applyAlignment="0" applyProtection="0"/>
    <xf numFmtId="0" fontId="3" fillId="69" borderId="0" applyNumberFormat="0" applyBorder="0" applyAlignment="0" applyProtection="0"/>
    <xf numFmtId="0" fontId="3" fillId="70" borderId="0" applyNumberFormat="0" applyBorder="0" applyAlignment="0" applyProtection="0"/>
    <xf numFmtId="0" fontId="3" fillId="72" borderId="0" applyNumberFormat="0" applyBorder="0" applyAlignment="0" applyProtection="0"/>
    <xf numFmtId="0" fontId="3" fillId="73" borderId="0" applyNumberFormat="0" applyBorder="0" applyAlignment="0" applyProtection="0"/>
    <xf numFmtId="0" fontId="3" fillId="74" borderId="0" applyNumberFormat="0" applyBorder="0" applyAlignment="0" applyProtection="0"/>
    <xf numFmtId="0" fontId="3" fillId="76" borderId="0" applyNumberFormat="0" applyBorder="0" applyAlignment="0" applyProtection="0"/>
    <xf numFmtId="0" fontId="3" fillId="77" borderId="0" applyNumberFormat="0" applyBorder="0" applyAlignment="0" applyProtection="0"/>
    <xf numFmtId="0" fontId="3" fillId="78" borderId="0" applyNumberFormat="0" applyBorder="0" applyAlignment="0" applyProtection="0"/>
    <xf numFmtId="0" fontId="2" fillId="0" borderId="0"/>
    <xf numFmtId="0" fontId="2" fillId="54" borderId="36" applyNumberFormat="0" applyFont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8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8" borderId="0" applyNumberFormat="0" applyBorder="0" applyAlignment="0" applyProtection="0"/>
    <xf numFmtId="0" fontId="2" fillId="69" borderId="0" applyNumberFormat="0" applyBorder="0" applyAlignment="0" applyProtection="0"/>
    <xf numFmtId="0" fontId="2" fillId="70" borderId="0" applyNumberFormat="0" applyBorder="0" applyAlignment="0" applyProtection="0"/>
    <xf numFmtId="0" fontId="2" fillId="72" borderId="0" applyNumberFormat="0" applyBorder="0" applyAlignment="0" applyProtection="0"/>
    <xf numFmtId="0" fontId="2" fillId="73" borderId="0" applyNumberFormat="0" applyBorder="0" applyAlignment="0" applyProtection="0"/>
    <xf numFmtId="0" fontId="2" fillId="74" borderId="0" applyNumberFormat="0" applyBorder="0" applyAlignment="0" applyProtection="0"/>
    <xf numFmtId="0" fontId="2" fillId="76" borderId="0" applyNumberFormat="0" applyBorder="0" applyAlignment="0" applyProtection="0"/>
    <xf numFmtId="0" fontId="2" fillId="77" borderId="0" applyNumberFormat="0" applyBorder="0" applyAlignment="0" applyProtection="0"/>
    <xf numFmtId="0" fontId="2" fillId="78" borderId="0" applyNumberFormat="0" applyBorder="0" applyAlignment="0" applyProtection="0"/>
  </cellStyleXfs>
  <cellXfs count="433">
    <xf numFmtId="0" fontId="0" fillId="0" borderId="0" xfId="0"/>
    <xf numFmtId="0" fontId="15" fillId="0" borderId="0" xfId="0" applyFont="1"/>
    <xf numFmtId="0" fontId="21" fillId="0" borderId="2" xfId="0" applyFont="1" applyBorder="1" applyAlignment="1">
      <alignment horizontal="center" vertical="center" wrapText="1"/>
    </xf>
    <xf numFmtId="2" fontId="2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top" wrapText="1"/>
    </xf>
    <xf numFmtId="0" fontId="23" fillId="2" borderId="1" xfId="0" applyFont="1" applyFill="1" applyBorder="1" applyAlignment="1">
      <alignment horizontal="left" vertical="center" wrapText="1"/>
    </xf>
    <xf numFmtId="0" fontId="25" fillId="0" borderId="1" xfId="0" applyFont="1" applyBorder="1" applyAlignment="1">
      <alignment horizontal="center" vertical="center" wrapText="1"/>
    </xf>
    <xf numFmtId="0" fontId="21" fillId="0" borderId="1" xfId="0" applyFont="1" applyBorder="1" applyAlignment="1">
      <alignment vertical="top" wrapText="1"/>
    </xf>
    <xf numFmtId="2" fontId="26" fillId="0" borderId="1" xfId="0" applyNumberFormat="1" applyFont="1" applyBorder="1" applyAlignment="1">
      <alignment horizontal="center" vertical="center"/>
    </xf>
    <xf numFmtId="2" fontId="26" fillId="3" borderId="1" xfId="0" applyNumberFormat="1" applyFont="1" applyFill="1" applyBorder="1" applyAlignment="1">
      <alignment horizontal="center" vertical="center"/>
    </xf>
    <xf numFmtId="165" fontId="26" fillId="0" borderId="1" xfId="0" applyNumberFormat="1" applyFont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5" fontId="26" fillId="3" borderId="1" xfId="0" applyNumberFormat="1" applyFont="1" applyFill="1" applyBorder="1" applyAlignment="1">
      <alignment horizontal="center" vertical="center"/>
    </xf>
    <xf numFmtId="0" fontId="27" fillId="4" borderId="1" xfId="0" applyFont="1" applyFill="1" applyBorder="1" applyAlignment="1">
      <alignment horizontal="center" vertical="center"/>
    </xf>
    <xf numFmtId="2" fontId="18" fillId="3" borderId="1" xfId="0" applyNumberFormat="1" applyFont="1" applyFill="1" applyBorder="1" applyAlignment="1">
      <alignment horizontal="center" vertical="center"/>
    </xf>
    <xf numFmtId="0" fontId="0" fillId="0" borderId="1" xfId="0" applyBorder="1"/>
    <xf numFmtId="2" fontId="28" fillId="0" borderId="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3" fillId="0" borderId="1" xfId="0" applyFont="1" applyBorder="1" applyAlignment="1">
      <alignment horizontal="center" vertical="center" wrapText="1"/>
    </xf>
    <xf numFmtId="0" fontId="29" fillId="0" borderId="1" xfId="0" applyFont="1" applyBorder="1"/>
    <xf numFmtId="165" fontId="30" fillId="0" borderId="0" xfId="0" applyNumberFormat="1" applyFont="1" applyAlignment="1">
      <alignment horizontal="center" vertical="center"/>
    </xf>
    <xf numFmtId="2" fontId="29" fillId="0" borderId="1" xfId="0" applyNumberFormat="1" applyFont="1" applyBorder="1" applyAlignment="1">
      <alignment horizontal="center" vertical="center"/>
    </xf>
    <xf numFmtId="2" fontId="29" fillId="3" borderId="1" xfId="0" applyNumberFormat="1" applyFont="1" applyFill="1" applyBorder="1" applyAlignment="1">
      <alignment horizontal="center" vertical="center"/>
    </xf>
    <xf numFmtId="2" fontId="29" fillId="3" borderId="6" xfId="0" applyNumberFormat="1" applyFont="1" applyFill="1" applyBorder="1" applyAlignment="1">
      <alignment horizontal="center" vertical="center"/>
    </xf>
    <xf numFmtId="2" fontId="20" fillId="0" borderId="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65" fontId="20" fillId="0" borderId="1" xfId="0" applyNumberFormat="1" applyFon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2" fontId="23" fillId="7" borderId="1" xfId="0" applyNumberFormat="1" applyFont="1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/>
    </xf>
    <xf numFmtId="0" fontId="0" fillId="7" borderId="1" xfId="0" applyFill="1" applyBorder="1" applyAlignment="1">
      <alignment horizontal="center" vertical="center"/>
    </xf>
    <xf numFmtId="0" fontId="23" fillId="0" borderId="1" xfId="0" applyFont="1" applyBorder="1"/>
    <xf numFmtId="2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6" borderId="1" xfId="0" applyNumberFormat="1" applyFill="1" applyBorder="1" applyAlignment="1">
      <alignment horizontal="center" vertical="center"/>
    </xf>
    <xf numFmtId="2" fontId="0" fillId="7" borderId="1" xfId="0" applyNumberForma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 wrapText="1"/>
    </xf>
    <xf numFmtId="1" fontId="26" fillId="8" borderId="1" xfId="0" applyNumberFormat="1" applyFont="1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" fontId="26" fillId="8" borderId="1" xfId="0" applyNumberFormat="1" applyFont="1" applyFill="1" applyBorder="1" applyAlignment="1">
      <alignment horizontal="center" vertical="center" wrapText="1"/>
    </xf>
    <xf numFmtId="0" fontId="29" fillId="0" borderId="1" xfId="0" applyFont="1" applyBorder="1" applyAlignment="1">
      <alignment horizontal="center" vertical="center"/>
    </xf>
    <xf numFmtId="20" fontId="23" fillId="0" borderId="1" xfId="0" applyNumberFormat="1" applyFont="1" applyBorder="1" applyAlignment="1">
      <alignment horizontal="center" vertical="center"/>
    </xf>
    <xf numFmtId="2" fontId="20" fillId="0" borderId="2" xfId="0" applyNumberFormat="1" applyFont="1" applyBorder="1" applyAlignment="1">
      <alignment horizontal="center" vertical="center"/>
    </xf>
    <xf numFmtId="165" fontId="0" fillId="6" borderId="1" xfId="0" applyNumberFormat="1" applyFill="1" applyBorder="1" applyAlignment="1">
      <alignment horizontal="center" vertical="center"/>
    </xf>
    <xf numFmtId="1" fontId="15" fillId="0" borderId="0" xfId="0" applyNumberFormat="1" applyFont="1"/>
    <xf numFmtId="1" fontId="0" fillId="6" borderId="1" xfId="0" applyNumberFormat="1" applyFill="1" applyBorder="1" applyAlignment="1">
      <alignment horizontal="center" vertical="center"/>
    </xf>
    <xf numFmtId="165" fontId="15" fillId="0" borderId="0" xfId="0" applyNumberFormat="1" applyFont="1"/>
    <xf numFmtId="0" fontId="0" fillId="8" borderId="1" xfId="0" applyFill="1" applyBorder="1" applyAlignment="1">
      <alignment horizontal="center" vertical="center" wrapText="1"/>
    </xf>
    <xf numFmtId="165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/>
    </xf>
    <xf numFmtId="165" fontId="0" fillId="3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165" fontId="20" fillId="3" borderId="1" xfId="0" applyNumberFormat="1" applyFont="1" applyFill="1" applyBorder="1" applyAlignment="1">
      <alignment horizontal="center" vertical="center"/>
    </xf>
    <xf numFmtId="2" fontId="23" fillId="3" borderId="1" xfId="0" applyNumberFormat="1" applyFont="1" applyFill="1" applyBorder="1" applyAlignment="1">
      <alignment horizontal="center" vertical="center"/>
    </xf>
    <xf numFmtId="1" fontId="26" fillId="3" borderId="1" xfId="0" applyNumberFormat="1" applyFont="1" applyFill="1" applyBorder="1" applyAlignment="1">
      <alignment horizontal="center" vertical="center"/>
    </xf>
    <xf numFmtId="0" fontId="0" fillId="3" borderId="0" xfId="0" applyFill="1"/>
    <xf numFmtId="0" fontId="0" fillId="3" borderId="1" xfId="0" applyFill="1" applyBorder="1" applyAlignment="1">
      <alignment horizontal="center"/>
    </xf>
    <xf numFmtId="1" fontId="26" fillId="3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0" fontId="24" fillId="0" borderId="2" xfId="0" applyFont="1" applyBorder="1" applyAlignment="1">
      <alignment horizontal="center" vertical="top" wrapText="1"/>
    </xf>
    <xf numFmtId="0" fontId="26" fillId="0" borderId="1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0" fontId="20" fillId="7" borderId="1" xfId="0" applyFont="1" applyFill="1" applyBorder="1" applyAlignment="1">
      <alignment horizontal="center" vertical="center"/>
    </xf>
    <xf numFmtId="1" fontId="20" fillId="8" borderId="1" xfId="0" applyNumberFormat="1" applyFont="1" applyFill="1" applyBorder="1" applyAlignment="1">
      <alignment horizontal="center" vertical="center"/>
    </xf>
    <xf numFmtId="0" fontId="23" fillId="0" borderId="5" xfId="0" applyFont="1" applyBorder="1" applyAlignment="1">
      <alignment horizontal="center" vertical="center" wrapText="1"/>
    </xf>
    <xf numFmtId="1" fontId="26" fillId="0" borderId="1" xfId="0" applyNumberFormat="1" applyFont="1" applyBorder="1" applyAlignment="1">
      <alignment horizontal="center" wrapText="1"/>
    </xf>
    <xf numFmtId="0" fontId="25" fillId="3" borderId="1" xfId="0" applyFont="1" applyFill="1" applyBorder="1" applyAlignment="1">
      <alignment horizontal="center" vertical="center" wrapText="1"/>
    </xf>
    <xf numFmtId="0" fontId="20" fillId="3" borderId="1" xfId="0" applyFont="1" applyFill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 wrapText="1"/>
    </xf>
    <xf numFmtId="0" fontId="20" fillId="8" borderId="1" xfId="0" applyFont="1" applyFill="1" applyBorder="1" applyAlignment="1">
      <alignment horizontal="center" vertical="center"/>
    </xf>
    <xf numFmtId="2" fontId="23" fillId="9" borderId="1" xfId="0" applyNumberFormat="1" applyFont="1" applyFill="1" applyBorder="1" applyAlignment="1">
      <alignment horizontal="center" vertical="center"/>
    </xf>
    <xf numFmtId="0" fontId="0" fillId="3" borderId="1" xfId="0" applyFill="1" applyBorder="1"/>
    <xf numFmtId="0" fontId="26" fillId="0" borderId="0" xfId="0" applyFont="1"/>
    <xf numFmtId="1" fontId="20" fillId="3" borderId="1" xfId="0" applyNumberFormat="1" applyFont="1" applyFill="1" applyBorder="1" applyAlignment="1">
      <alignment horizontal="center" vertical="center"/>
    </xf>
    <xf numFmtId="2" fontId="17" fillId="0" borderId="1" xfId="0" applyNumberFormat="1" applyFont="1" applyBorder="1" applyAlignment="1">
      <alignment horizontal="center" vertical="center"/>
    </xf>
    <xf numFmtId="2" fontId="17" fillId="3" borderId="1" xfId="0" applyNumberFormat="1" applyFont="1" applyFill="1" applyBorder="1" applyAlignment="1">
      <alignment horizontal="center" vertical="center"/>
    </xf>
    <xf numFmtId="1" fontId="17" fillId="8" borderId="1" xfId="0" applyNumberFormat="1" applyFont="1" applyFill="1" applyBorder="1" applyAlignment="1">
      <alignment horizontal="center" vertical="center" wrapText="1"/>
    </xf>
    <xf numFmtId="2" fontId="17" fillId="9" borderId="1" xfId="0" applyNumberFormat="1" applyFont="1" applyFill="1" applyBorder="1" applyAlignment="1">
      <alignment horizontal="center" vertical="center"/>
    </xf>
    <xf numFmtId="2" fontId="33" fillId="0" borderId="1" xfId="0" applyNumberFormat="1" applyFont="1" applyBorder="1" applyAlignment="1">
      <alignment horizontal="center" vertical="center"/>
    </xf>
    <xf numFmtId="2" fontId="33" fillId="3" borderId="1" xfId="0" applyNumberFormat="1" applyFont="1" applyFill="1" applyBorder="1" applyAlignment="1">
      <alignment horizontal="center" vertical="center"/>
    </xf>
    <xf numFmtId="1" fontId="33" fillId="8" borderId="1" xfId="0" applyNumberFormat="1" applyFont="1" applyFill="1" applyBorder="1" applyAlignment="1">
      <alignment horizontal="center" wrapText="1"/>
    </xf>
    <xf numFmtId="1" fontId="33" fillId="8" borderId="1" xfId="0" applyNumberFormat="1" applyFont="1" applyFill="1" applyBorder="1" applyAlignment="1">
      <alignment horizontal="center" vertical="center" wrapText="1"/>
    </xf>
    <xf numFmtId="2" fontId="33" fillId="9" borderId="1" xfId="0" applyNumberFormat="1" applyFont="1" applyFill="1" applyBorder="1" applyAlignment="1">
      <alignment horizontal="center" vertical="center"/>
    </xf>
    <xf numFmtId="0" fontId="34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29" fillId="0" borderId="5" xfId="0" applyFont="1" applyBorder="1" applyAlignment="1">
      <alignment horizontal="center" vertical="center" wrapText="1"/>
    </xf>
    <xf numFmtId="2" fontId="26" fillId="0" borderId="0" xfId="0" applyNumberFormat="1" applyFont="1"/>
    <xf numFmtId="0" fontId="36" fillId="3" borderId="1" xfId="0" applyFont="1" applyFill="1" applyBorder="1" applyAlignment="1">
      <alignment horizontal="center" vertical="center"/>
    </xf>
    <xf numFmtId="1" fontId="26" fillId="0" borderId="0" xfId="0" applyNumberFormat="1" applyFont="1"/>
    <xf numFmtId="0" fontId="26" fillId="3" borderId="1" xfId="0" applyFont="1" applyFill="1" applyBorder="1" applyAlignment="1">
      <alignment horizontal="center" wrapText="1"/>
    </xf>
    <xf numFmtId="0" fontId="23" fillId="2" borderId="2" xfId="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center" vertical="center" wrapText="1"/>
    </xf>
    <xf numFmtId="0" fontId="0" fillId="0" borderId="2" xfId="0" applyBorder="1"/>
    <xf numFmtId="2" fontId="23" fillId="3" borderId="2" xfId="0" applyNumberFormat="1" applyFont="1" applyFill="1" applyBorder="1" applyAlignment="1">
      <alignment horizontal="center" vertical="center"/>
    </xf>
    <xf numFmtId="2" fontId="0" fillId="3" borderId="2" xfId="0" applyNumberForma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1" xfId="0" applyFont="1" applyBorder="1" applyAlignment="1">
      <alignment horizontal="center" vertical="top" wrapText="1"/>
    </xf>
    <xf numFmtId="0" fontId="23" fillId="0" borderId="1" xfId="0" applyFont="1" applyBorder="1" applyAlignment="1">
      <alignment horizontal="center" vertical="center"/>
    </xf>
    <xf numFmtId="0" fontId="0" fillId="0" borderId="31" xfId="0" applyBorder="1" applyAlignment="1">
      <alignment horizontal="center"/>
    </xf>
    <xf numFmtId="20" fontId="26" fillId="7" borderId="1" xfId="0" applyNumberFormat="1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/>
    </xf>
    <xf numFmtId="1" fontId="26" fillId="3" borderId="1" xfId="0" applyNumberFormat="1" applyFont="1" applyFill="1" applyBorder="1" applyAlignment="1">
      <alignment horizontal="center"/>
    </xf>
    <xf numFmtId="0" fontId="15" fillId="3" borderId="0" xfId="0" applyFont="1" applyFill="1"/>
    <xf numFmtId="165" fontId="20" fillId="3" borderId="1" xfId="0" applyNumberFormat="1" applyFont="1" applyFill="1" applyBorder="1" applyAlignment="1">
      <alignment horizontal="center" vertical="center" wrapText="1"/>
    </xf>
    <xf numFmtId="2" fontId="23" fillId="3" borderId="1" xfId="0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24" fillId="0" borderId="0" xfId="0" applyFont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25" fillId="0" borderId="0" xfId="0" applyFont="1" applyAlignment="1">
      <alignment horizontal="center" vertical="center" wrapText="1"/>
    </xf>
    <xf numFmtId="2" fontId="23" fillId="0" borderId="0" xfId="0" applyNumberFormat="1" applyFont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 wrapText="1"/>
    </xf>
    <xf numFmtId="0" fontId="37" fillId="3" borderId="32" xfId="0" applyFont="1" applyFill="1" applyBorder="1" applyAlignment="1">
      <alignment horizontal="center" vertical="center"/>
    </xf>
    <xf numFmtId="0" fontId="38" fillId="10" borderId="1" xfId="0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166" fontId="26" fillId="0" borderId="0" xfId="0" applyNumberFormat="1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2" fontId="42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37" fillId="3" borderId="0" xfId="0" applyFont="1" applyFill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43" fillId="0" borderId="0" xfId="0" applyFont="1" applyAlignment="1">
      <alignment horizontal="center" vertical="center"/>
    </xf>
    <xf numFmtId="2" fontId="34" fillId="0" borderId="0" xfId="0" applyNumberFormat="1" applyFont="1" applyAlignment="1">
      <alignment horizontal="center" vertical="center"/>
    </xf>
    <xf numFmtId="2" fontId="34" fillId="3" borderId="0" xfId="0" applyNumberFormat="1" applyFont="1" applyFill="1" applyAlignment="1">
      <alignment horizontal="center" vertical="center"/>
    </xf>
    <xf numFmtId="165" fontId="17" fillId="3" borderId="0" xfId="0" applyNumberFormat="1" applyFont="1" applyFill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2" fontId="40" fillId="0" borderId="0" xfId="0" applyNumberFormat="1" applyFont="1" applyAlignment="1">
      <alignment horizontal="center" vertical="center"/>
    </xf>
    <xf numFmtId="2" fontId="32" fillId="0" borderId="0" xfId="0" applyNumberFormat="1" applyFont="1" applyAlignment="1">
      <alignment horizontal="center" vertical="center"/>
    </xf>
    <xf numFmtId="2" fontId="43" fillId="0" borderId="0" xfId="0" applyNumberFormat="1" applyFont="1" applyAlignment="1">
      <alignment horizontal="center" vertical="center"/>
    </xf>
    <xf numFmtId="0" fontId="34" fillId="3" borderId="0" xfId="0" applyFont="1" applyFill="1" applyAlignment="1">
      <alignment horizontal="center" vertical="center"/>
    </xf>
    <xf numFmtId="2" fontId="44" fillId="0" borderId="0" xfId="0" applyNumberFormat="1" applyFont="1" applyAlignment="1">
      <alignment horizontal="center" vertical="center"/>
    </xf>
    <xf numFmtId="2" fontId="31" fillId="0" borderId="0" xfId="0" applyNumberFormat="1" applyFont="1" applyAlignment="1">
      <alignment horizontal="center" vertical="center"/>
    </xf>
    <xf numFmtId="0" fontId="37" fillId="5" borderId="0" xfId="0" applyFont="1" applyFill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12" borderId="70" xfId="0" applyFont="1" applyFill="1" applyBorder="1" applyAlignment="1">
      <alignment horizontal="center" vertical="center" wrapText="1"/>
    </xf>
    <xf numFmtId="0" fontId="17" fillId="12" borderId="78" xfId="0" applyFont="1" applyFill="1" applyBorder="1" applyAlignment="1">
      <alignment horizontal="center" vertical="center" wrapText="1"/>
    </xf>
    <xf numFmtId="0" fontId="17" fillId="12" borderId="79" xfId="0" applyFont="1" applyFill="1" applyBorder="1" applyAlignment="1">
      <alignment horizontal="center" vertical="center" wrapText="1"/>
    </xf>
    <xf numFmtId="2" fontId="18" fillId="0" borderId="0" xfId="0" applyNumberFormat="1" applyFont="1" applyAlignment="1">
      <alignment horizontal="center" vertical="center"/>
    </xf>
    <xf numFmtId="165" fontId="18" fillId="0" borderId="0" xfId="0" applyNumberFormat="1" applyFont="1" applyAlignment="1">
      <alignment horizontal="center" vertical="center"/>
    </xf>
    <xf numFmtId="165" fontId="26" fillId="0" borderId="0" xfId="0" applyNumberFormat="1" applyFont="1" applyAlignment="1">
      <alignment horizontal="center" vertical="center"/>
    </xf>
    <xf numFmtId="165" fontId="43" fillId="0" borderId="0" xfId="0" applyNumberFormat="1" applyFont="1" applyAlignment="1">
      <alignment horizontal="center" vertical="center"/>
    </xf>
    <xf numFmtId="165" fontId="44" fillId="0" borderId="0" xfId="0" applyNumberFormat="1" applyFont="1" applyAlignment="1">
      <alignment horizontal="center" vertical="center"/>
    </xf>
    <xf numFmtId="165" fontId="17" fillId="0" borderId="0" xfId="0" applyNumberFormat="1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165" fontId="42" fillId="0" borderId="0" xfId="0" applyNumberFormat="1" applyFont="1" applyAlignment="1">
      <alignment horizontal="center" vertical="center"/>
    </xf>
    <xf numFmtId="0" fontId="17" fillId="3" borderId="77" xfId="0" applyFont="1" applyFill="1" applyBorder="1" applyAlignment="1">
      <alignment horizontal="center" vertical="center" wrapText="1"/>
    </xf>
    <xf numFmtId="0" fontId="17" fillId="13" borderId="70" xfId="0" applyFont="1" applyFill="1" applyBorder="1" applyAlignment="1">
      <alignment horizontal="center" vertical="center" wrapText="1"/>
    </xf>
    <xf numFmtId="0" fontId="17" fillId="13" borderId="78" xfId="0" applyFont="1" applyFill="1" applyBorder="1" applyAlignment="1">
      <alignment horizontal="center" vertical="center" wrapText="1"/>
    </xf>
    <xf numFmtId="0" fontId="17" fillId="13" borderId="79" xfId="0" applyFont="1" applyFill="1" applyBorder="1" applyAlignment="1">
      <alignment horizontal="center" vertical="center" wrapText="1"/>
    </xf>
    <xf numFmtId="165" fontId="18" fillId="3" borderId="75" xfId="0" applyNumberFormat="1" applyFont="1" applyFill="1" applyBorder="1" applyAlignment="1">
      <alignment horizontal="center" vertical="center"/>
    </xf>
    <xf numFmtId="165" fontId="18" fillId="3" borderId="74" xfId="0" applyNumberFormat="1" applyFont="1" applyFill="1" applyBorder="1" applyAlignment="1">
      <alignment horizontal="center" vertical="center"/>
    </xf>
    <xf numFmtId="2" fontId="18" fillId="3" borderId="75" xfId="0" applyNumberFormat="1" applyFont="1" applyFill="1" applyBorder="1" applyAlignment="1">
      <alignment horizontal="center" vertical="center"/>
    </xf>
    <xf numFmtId="2" fontId="29" fillId="108" borderId="1" xfId="0" applyNumberFormat="1" applyFont="1" applyFill="1" applyBorder="1" applyAlignment="1">
      <alignment horizontal="center" vertical="center"/>
    </xf>
    <xf numFmtId="0" fontId="24" fillId="0" borderId="67" xfId="0" applyFont="1" applyBorder="1" applyAlignment="1">
      <alignment horizontal="center" vertical="top" wrapText="1"/>
    </xf>
    <xf numFmtId="0" fontId="23" fillId="2" borderId="67" xfId="0" applyFont="1" applyFill="1" applyBorder="1" applyAlignment="1">
      <alignment horizontal="left" vertical="center" wrapText="1"/>
    </xf>
    <xf numFmtId="0" fontId="25" fillId="0" borderId="67" xfId="0" applyFont="1" applyBorder="1" applyAlignment="1">
      <alignment horizontal="center" vertical="center" wrapText="1"/>
    </xf>
    <xf numFmtId="165" fontId="26" fillId="0" borderId="67" xfId="0" applyNumberFormat="1" applyFont="1" applyBorder="1" applyAlignment="1">
      <alignment horizontal="center" vertical="center"/>
    </xf>
    <xf numFmtId="0" fontId="17" fillId="12" borderId="91" xfId="0" applyFont="1" applyFill="1" applyBorder="1" applyAlignment="1">
      <alignment horizontal="center" vertical="center" wrapText="1"/>
    </xf>
    <xf numFmtId="0" fontId="17" fillId="3" borderId="95" xfId="0" applyFont="1" applyFill="1" applyBorder="1" applyAlignment="1">
      <alignment horizontal="center" vertical="center" wrapText="1"/>
    </xf>
    <xf numFmtId="0" fontId="17" fillId="13" borderId="68" xfId="0" applyFont="1" applyFill="1" applyBorder="1" applyAlignment="1">
      <alignment horizontal="center" vertical="center" wrapText="1"/>
    </xf>
    <xf numFmtId="0" fontId="17" fillId="13" borderId="73" xfId="0" applyFont="1" applyFill="1" applyBorder="1" applyAlignment="1">
      <alignment horizontal="center" vertical="center" wrapText="1"/>
    </xf>
    <xf numFmtId="0" fontId="3" fillId="0" borderId="0" xfId="35289"/>
    <xf numFmtId="165" fontId="40" fillId="0" borderId="1" xfId="0" applyNumberFormat="1" applyFont="1" applyBorder="1" applyAlignment="1">
      <alignment horizontal="center" vertical="center"/>
    </xf>
    <xf numFmtId="2" fontId="40" fillId="7" borderId="1" xfId="0" applyNumberFormat="1" applyFont="1" applyFill="1" applyBorder="1" applyAlignment="1">
      <alignment horizontal="center" vertical="center"/>
    </xf>
    <xf numFmtId="165" fontId="40" fillId="108" borderId="1" xfId="0" applyNumberFormat="1" applyFont="1" applyFill="1" applyBorder="1" applyAlignment="1">
      <alignment horizontal="center" vertical="center"/>
    </xf>
    <xf numFmtId="2" fontId="40" fillId="108" borderId="1" xfId="0" applyNumberFormat="1" applyFont="1" applyFill="1" applyBorder="1" applyAlignment="1">
      <alignment horizontal="center" vertical="center"/>
    </xf>
    <xf numFmtId="165" fontId="40" fillId="3" borderId="1" xfId="0" applyNumberFormat="1" applyFont="1" applyFill="1" applyBorder="1" applyAlignment="1">
      <alignment horizontal="center" vertical="center"/>
    </xf>
    <xf numFmtId="2" fontId="40" fillId="3" borderId="1" xfId="0" applyNumberFormat="1" applyFont="1" applyFill="1" applyBorder="1" applyAlignment="1">
      <alignment horizontal="center" vertical="center"/>
    </xf>
    <xf numFmtId="165" fontId="17" fillId="0" borderId="1" xfId="0" applyNumberFormat="1" applyFont="1" applyBorder="1" applyAlignment="1">
      <alignment horizontal="center" vertical="center"/>
    </xf>
    <xf numFmtId="165" fontId="17" fillId="0" borderId="1" xfId="0" applyNumberFormat="1" applyFont="1" applyBorder="1" applyAlignment="1">
      <alignment horizontal="center"/>
    </xf>
    <xf numFmtId="165" fontId="18" fillId="0" borderId="1" xfId="0" applyNumberFormat="1" applyFont="1" applyBorder="1" applyAlignment="1">
      <alignment horizontal="center" vertical="center"/>
    </xf>
    <xf numFmtId="165" fontId="17" fillId="3" borderId="1" xfId="0" applyNumberFormat="1" applyFont="1" applyFill="1" applyBorder="1" applyAlignment="1">
      <alignment horizontal="center" vertical="center"/>
    </xf>
    <xf numFmtId="2" fontId="17" fillId="7" borderId="1" xfId="0" applyNumberFormat="1" applyFont="1" applyFill="1" applyBorder="1" applyAlignment="1">
      <alignment horizontal="center" vertical="center"/>
    </xf>
    <xf numFmtId="2" fontId="17" fillId="108" borderId="1" xfId="0" applyNumberFormat="1" applyFont="1" applyFill="1" applyBorder="1" applyAlignment="1">
      <alignment horizontal="center" vertical="center"/>
    </xf>
    <xf numFmtId="165" fontId="40" fillId="3" borderId="104" xfId="0" applyNumberFormat="1" applyFont="1" applyFill="1" applyBorder="1" applyAlignment="1">
      <alignment horizontal="center" vertical="center"/>
    </xf>
    <xf numFmtId="165" fontId="40" fillId="3" borderId="2" xfId="0" applyNumberFormat="1" applyFont="1" applyFill="1" applyBorder="1" applyAlignment="1">
      <alignment horizontal="center" vertical="center"/>
    </xf>
    <xf numFmtId="165" fontId="40" fillId="3" borderId="105" xfId="0" applyNumberFormat="1" applyFont="1" applyFill="1" applyBorder="1" applyAlignment="1">
      <alignment horizontal="center" vertical="center"/>
    </xf>
    <xf numFmtId="2" fontId="17" fillId="7" borderId="70" xfId="0" applyNumberFormat="1" applyFont="1" applyFill="1" applyBorder="1" applyAlignment="1">
      <alignment horizontal="center" vertical="center"/>
    </xf>
    <xf numFmtId="165" fontId="18" fillId="108" borderId="70" xfId="0" applyNumberFormat="1" applyFont="1" applyFill="1" applyBorder="1" applyAlignment="1">
      <alignment horizontal="center" vertical="center"/>
    </xf>
    <xf numFmtId="2" fontId="17" fillId="7" borderId="79" xfId="0" applyNumberFormat="1" applyFont="1" applyFill="1" applyBorder="1" applyAlignment="1">
      <alignment horizontal="center" vertical="center"/>
    </xf>
    <xf numFmtId="165" fontId="18" fillId="3" borderId="77" xfId="0" applyNumberFormat="1" applyFont="1" applyFill="1" applyBorder="1" applyAlignment="1">
      <alignment horizontal="center" vertical="center"/>
    </xf>
    <xf numFmtId="2" fontId="17" fillId="3" borderId="70" xfId="0" applyNumberFormat="1" applyFont="1" applyFill="1" applyBorder="1" applyAlignment="1">
      <alignment horizontal="center" vertical="center"/>
    </xf>
    <xf numFmtId="165" fontId="18" fillId="3" borderId="70" xfId="0" applyNumberFormat="1" applyFont="1" applyFill="1" applyBorder="1" applyAlignment="1">
      <alignment horizontal="center" vertical="center"/>
    </xf>
    <xf numFmtId="2" fontId="17" fillId="3" borderId="79" xfId="0" applyNumberFormat="1" applyFont="1" applyFill="1" applyBorder="1" applyAlignment="1">
      <alignment horizontal="center" vertical="center"/>
    </xf>
    <xf numFmtId="2" fontId="17" fillId="3" borderId="78" xfId="0" applyNumberFormat="1" applyFont="1" applyFill="1" applyBorder="1" applyAlignment="1">
      <alignment horizontal="center" vertical="center"/>
    </xf>
    <xf numFmtId="165" fontId="41" fillId="0" borderId="1" xfId="0" applyNumberFormat="1" applyFont="1" applyBorder="1" applyAlignment="1">
      <alignment horizontal="center"/>
    </xf>
    <xf numFmtId="165" fontId="41" fillId="108" borderId="1" xfId="0" applyNumberFormat="1" applyFont="1" applyFill="1" applyBorder="1" applyAlignment="1">
      <alignment horizontal="center"/>
    </xf>
    <xf numFmtId="165" fontId="41" fillId="3" borderId="1" xfId="0" applyNumberFormat="1" applyFont="1" applyFill="1" applyBorder="1" applyAlignment="1">
      <alignment horizontal="center"/>
    </xf>
    <xf numFmtId="2" fontId="41" fillId="108" borderId="1" xfId="0" applyNumberFormat="1" applyFont="1" applyFill="1" applyBorder="1" applyAlignment="1">
      <alignment horizontal="center"/>
    </xf>
    <xf numFmtId="165" fontId="17" fillId="14" borderId="1" xfId="0" applyNumberFormat="1" applyFont="1" applyFill="1" applyBorder="1" applyAlignment="1">
      <alignment horizontal="center" vertical="center" wrapText="1"/>
    </xf>
    <xf numFmtId="0" fontId="17" fillId="14" borderId="1" xfId="0" applyFont="1" applyFill="1" applyBorder="1" applyAlignment="1">
      <alignment horizontal="center" vertical="center" wrapText="1"/>
    </xf>
    <xf numFmtId="165" fontId="41" fillId="17" borderId="1" xfId="0" applyNumberFormat="1" applyFont="1" applyFill="1" applyBorder="1" applyAlignment="1">
      <alignment horizontal="center"/>
    </xf>
    <xf numFmtId="165" fontId="17" fillId="108" borderId="1" xfId="0" applyNumberFormat="1" applyFont="1" applyFill="1" applyBorder="1" applyAlignment="1">
      <alignment horizontal="center" vertical="center"/>
    </xf>
    <xf numFmtId="165" fontId="17" fillId="17" borderId="1" xfId="0" applyNumberFormat="1" applyFont="1" applyFill="1" applyBorder="1" applyAlignment="1">
      <alignment horizontal="center" vertical="center"/>
    </xf>
    <xf numFmtId="1" fontId="17" fillId="14" borderId="1" xfId="0" applyNumberFormat="1" applyFont="1" applyFill="1" applyBorder="1" applyAlignment="1">
      <alignment horizontal="center" vertical="center" wrapText="1"/>
    </xf>
    <xf numFmtId="165" fontId="17" fillId="108" borderId="1" xfId="0" applyNumberFormat="1" applyFont="1" applyFill="1" applyBorder="1" applyAlignment="1">
      <alignment horizontal="center"/>
    </xf>
    <xf numFmtId="165" fontId="17" fillId="3" borderId="1" xfId="0" applyNumberFormat="1" applyFont="1" applyFill="1" applyBorder="1" applyAlignment="1">
      <alignment horizontal="center"/>
    </xf>
    <xf numFmtId="165" fontId="17" fillId="17" borderId="1" xfId="0" applyNumberFormat="1" applyFont="1" applyFill="1" applyBorder="1" applyAlignment="1">
      <alignment horizontal="center"/>
    </xf>
    <xf numFmtId="2" fontId="17" fillId="108" borderId="1" xfId="0" applyNumberFormat="1" applyFont="1" applyFill="1" applyBorder="1" applyAlignment="1">
      <alignment horizontal="center"/>
    </xf>
    <xf numFmtId="166" fontId="18" fillId="109" borderId="107" xfId="0" applyNumberFormat="1" applyFont="1" applyFill="1" applyBorder="1" applyAlignment="1">
      <alignment horizontal="center" vertical="center"/>
    </xf>
    <xf numFmtId="166" fontId="18" fillId="109" borderId="108" xfId="0" applyNumberFormat="1" applyFont="1" applyFill="1" applyBorder="1" applyAlignment="1">
      <alignment horizontal="center" vertical="center"/>
    </xf>
    <xf numFmtId="165" fontId="40" fillId="3" borderId="77" xfId="0" applyNumberFormat="1" applyFont="1" applyFill="1" applyBorder="1" applyAlignment="1">
      <alignment horizontal="center" vertical="center"/>
    </xf>
    <xf numFmtId="165" fontId="40" fillId="3" borderId="70" xfId="0" applyNumberFormat="1" applyFont="1" applyFill="1" applyBorder="1" applyAlignment="1">
      <alignment horizontal="center" vertical="center"/>
    </xf>
    <xf numFmtId="165" fontId="40" fillId="3" borderId="78" xfId="0" applyNumberFormat="1" applyFont="1" applyFill="1" applyBorder="1" applyAlignment="1">
      <alignment horizontal="center" vertical="center"/>
    </xf>
    <xf numFmtId="165" fontId="41" fillId="0" borderId="23" xfId="0" applyNumberFormat="1" applyFont="1" applyBorder="1" applyAlignment="1">
      <alignment horizontal="center"/>
    </xf>
    <xf numFmtId="165" fontId="41" fillId="0" borderId="32" xfId="0" applyNumberFormat="1" applyFont="1" applyBorder="1" applyAlignment="1">
      <alignment horizontal="center"/>
    </xf>
    <xf numFmtId="165" fontId="17" fillId="0" borderId="23" xfId="0" applyNumberFormat="1" applyFont="1" applyBorder="1" applyAlignment="1">
      <alignment horizontal="center" vertical="center"/>
    </xf>
    <xf numFmtId="165" fontId="17" fillId="0" borderId="32" xfId="0" applyNumberFormat="1" applyFont="1" applyBorder="1" applyAlignment="1">
      <alignment horizontal="center" vertical="center"/>
    </xf>
    <xf numFmtId="165" fontId="17" fillId="0" borderId="23" xfId="0" applyNumberFormat="1" applyFont="1" applyBorder="1" applyAlignment="1">
      <alignment horizontal="center"/>
    </xf>
    <xf numFmtId="165" fontId="17" fillId="0" borderId="32" xfId="0" applyNumberFormat="1" applyFont="1" applyBorder="1" applyAlignment="1">
      <alignment horizontal="center"/>
    </xf>
    <xf numFmtId="165" fontId="18" fillId="0" borderId="32" xfId="0" applyNumberFormat="1" applyFont="1" applyBorder="1" applyAlignment="1">
      <alignment horizontal="center" vertical="center"/>
    </xf>
    <xf numFmtId="165" fontId="40" fillId="0" borderId="23" xfId="0" applyNumberFormat="1" applyFont="1" applyBorder="1" applyAlignment="1">
      <alignment horizontal="center" vertical="center"/>
    </xf>
    <xf numFmtId="165" fontId="40" fillId="0" borderId="32" xfId="0" applyNumberFormat="1" applyFont="1" applyBorder="1" applyAlignment="1">
      <alignment horizontal="center" vertical="center"/>
    </xf>
    <xf numFmtId="165" fontId="40" fillId="3" borderId="23" xfId="0" applyNumberFormat="1" applyFont="1" applyFill="1" applyBorder="1" applyAlignment="1">
      <alignment horizontal="center" vertical="center"/>
    </xf>
    <xf numFmtId="165" fontId="40" fillId="3" borderId="32" xfId="0" applyNumberFormat="1" applyFont="1" applyFill="1" applyBorder="1" applyAlignment="1">
      <alignment horizontal="center" vertical="center"/>
    </xf>
    <xf numFmtId="166" fontId="18" fillId="109" borderId="109" xfId="0" applyNumberFormat="1" applyFont="1" applyFill="1" applyBorder="1" applyAlignment="1">
      <alignment horizontal="center" vertical="center"/>
    </xf>
    <xf numFmtId="2" fontId="40" fillId="7" borderId="2" xfId="0" applyNumberFormat="1" applyFont="1" applyFill="1" applyBorder="1" applyAlignment="1">
      <alignment horizontal="center" vertical="center"/>
    </xf>
    <xf numFmtId="165" fontId="40" fillId="108" borderId="2" xfId="0" applyNumberFormat="1" applyFont="1" applyFill="1" applyBorder="1" applyAlignment="1">
      <alignment horizontal="center" vertical="center"/>
    </xf>
    <xf numFmtId="2" fontId="40" fillId="108" borderId="2" xfId="0" applyNumberFormat="1" applyFont="1" applyFill="1" applyBorder="1" applyAlignment="1">
      <alignment horizontal="center" vertical="center"/>
    </xf>
    <xf numFmtId="165" fontId="18" fillId="7" borderId="75" xfId="0" applyNumberFormat="1" applyFont="1" applyFill="1" applyBorder="1" applyAlignment="1">
      <alignment horizontal="center" vertical="center"/>
    </xf>
    <xf numFmtId="2" fontId="18" fillId="7" borderId="75" xfId="0" applyNumberFormat="1" applyFont="1" applyFill="1" applyBorder="1" applyAlignment="1">
      <alignment horizontal="center" vertical="center"/>
    </xf>
    <xf numFmtId="2" fontId="18" fillId="108" borderId="75" xfId="0" applyNumberFormat="1" applyFont="1" applyFill="1" applyBorder="1" applyAlignment="1">
      <alignment horizontal="center" vertical="center"/>
    </xf>
    <xf numFmtId="165" fontId="18" fillId="7" borderId="76" xfId="0" applyNumberFormat="1" applyFont="1" applyFill="1" applyBorder="1" applyAlignment="1">
      <alignment horizontal="center" vertical="center"/>
    </xf>
    <xf numFmtId="165" fontId="18" fillId="3" borderId="90" xfId="0" applyNumberFormat="1" applyFont="1" applyFill="1" applyBorder="1" applyAlignment="1">
      <alignment horizontal="center" vertical="center"/>
    </xf>
    <xf numFmtId="167" fontId="18" fillId="7" borderId="106" xfId="0" applyNumberFormat="1" applyFont="1" applyFill="1" applyBorder="1" applyAlignment="1">
      <alignment horizontal="center" vertical="center"/>
    </xf>
    <xf numFmtId="165" fontId="18" fillId="3" borderId="76" xfId="0" applyNumberFormat="1" applyFont="1" applyFill="1" applyBorder="1" applyAlignment="1">
      <alignment horizontal="center" vertical="center"/>
    </xf>
    <xf numFmtId="2" fontId="17" fillId="7" borderId="23" xfId="0" applyNumberFormat="1" applyFont="1" applyFill="1" applyBorder="1" applyAlignment="1">
      <alignment horizontal="center" vertical="center"/>
    </xf>
    <xf numFmtId="2" fontId="17" fillId="108" borderId="32" xfId="0" applyNumberFormat="1" applyFont="1" applyFill="1" applyBorder="1" applyAlignment="1">
      <alignment horizontal="center" vertical="center"/>
    </xf>
    <xf numFmtId="2" fontId="40" fillId="7" borderId="23" xfId="0" applyNumberFormat="1" applyFont="1" applyFill="1" applyBorder="1" applyAlignment="1">
      <alignment horizontal="center" vertical="center"/>
    </xf>
    <xf numFmtId="2" fontId="40" fillId="108" borderId="32" xfId="0" applyNumberFormat="1" applyFont="1" applyFill="1" applyBorder="1" applyAlignment="1">
      <alignment horizontal="center" vertical="center"/>
    </xf>
    <xf numFmtId="2" fontId="40" fillId="7" borderId="104" xfId="0" applyNumberFormat="1" applyFont="1" applyFill="1" applyBorder="1" applyAlignment="1">
      <alignment horizontal="center" vertical="center"/>
    </xf>
    <xf numFmtId="2" fontId="40" fillId="108" borderId="105" xfId="0" applyNumberFormat="1" applyFont="1" applyFill="1" applyBorder="1" applyAlignment="1">
      <alignment horizontal="center" vertical="center"/>
    </xf>
    <xf numFmtId="165" fontId="18" fillId="7" borderId="74" xfId="0" applyNumberFormat="1" applyFont="1" applyFill="1" applyBorder="1" applyAlignment="1">
      <alignment horizontal="center" vertical="center"/>
    </xf>
    <xf numFmtId="2" fontId="18" fillId="7" borderId="76" xfId="0" applyNumberFormat="1" applyFont="1" applyFill="1" applyBorder="1" applyAlignment="1">
      <alignment horizontal="center" vertical="center"/>
    </xf>
    <xf numFmtId="165" fontId="41" fillId="3" borderId="23" xfId="0" applyNumberFormat="1" applyFont="1" applyFill="1" applyBorder="1" applyAlignment="1">
      <alignment horizontal="center"/>
    </xf>
    <xf numFmtId="2" fontId="17" fillId="3" borderId="32" xfId="0" applyNumberFormat="1" applyFont="1" applyFill="1" applyBorder="1" applyAlignment="1">
      <alignment horizontal="center" vertical="center"/>
    </xf>
    <xf numFmtId="165" fontId="17" fillId="3" borderId="23" xfId="0" applyNumberFormat="1" applyFont="1" applyFill="1" applyBorder="1" applyAlignment="1">
      <alignment horizontal="center" vertical="center"/>
    </xf>
    <xf numFmtId="165" fontId="17" fillId="3" borderId="23" xfId="0" applyNumberFormat="1" applyFont="1" applyFill="1" applyBorder="1" applyAlignment="1">
      <alignment horizontal="center"/>
    </xf>
    <xf numFmtId="2" fontId="18" fillId="0" borderId="32" xfId="0" applyNumberFormat="1" applyFont="1" applyBorder="1" applyAlignment="1">
      <alignment horizontal="center" vertical="center"/>
    </xf>
    <xf numFmtId="2" fontId="40" fillId="3" borderId="23" xfId="0" applyNumberFormat="1" applyFont="1" applyFill="1" applyBorder="1" applyAlignment="1">
      <alignment horizontal="center" vertical="center"/>
    </xf>
    <xf numFmtId="2" fontId="40" fillId="3" borderId="24" xfId="0" applyNumberFormat="1" applyFont="1" applyFill="1" applyBorder="1" applyAlignment="1">
      <alignment horizontal="center" vertical="center"/>
    </xf>
    <xf numFmtId="2" fontId="40" fillId="3" borderId="25" xfId="0" applyNumberFormat="1" applyFont="1" applyFill="1" applyBorder="1" applyAlignment="1">
      <alignment horizontal="center" vertical="center"/>
    </xf>
    <xf numFmtId="2" fontId="17" fillId="3" borderId="25" xfId="0" applyNumberFormat="1" applyFont="1" applyFill="1" applyBorder="1" applyAlignment="1">
      <alignment horizontal="center" vertical="center"/>
    </xf>
    <xf numFmtId="2" fontId="17" fillId="3" borderId="103" xfId="0" applyNumberFormat="1" applyFont="1" applyFill="1" applyBorder="1" applyAlignment="1">
      <alignment horizontal="center" vertical="center"/>
    </xf>
    <xf numFmtId="0" fontId="17" fillId="13" borderId="2" xfId="0" applyFont="1" applyFill="1" applyBorder="1" applyAlignment="1">
      <alignment horizontal="center" vertical="center" wrapText="1"/>
    </xf>
    <xf numFmtId="0" fontId="17" fillId="13" borderId="105" xfId="0" applyFont="1" applyFill="1" applyBorder="1" applyAlignment="1">
      <alignment horizontal="center" vertical="center" wrapText="1"/>
    </xf>
    <xf numFmtId="165" fontId="17" fillId="3" borderId="70" xfId="0" applyNumberFormat="1" applyFont="1" applyFill="1" applyBorder="1" applyAlignment="1">
      <alignment horizontal="center" vertical="center"/>
    </xf>
    <xf numFmtId="165" fontId="17" fillId="3" borderId="79" xfId="0" applyNumberFormat="1" applyFont="1" applyFill="1" applyBorder="1" applyAlignment="1">
      <alignment horizontal="center" vertical="center"/>
    </xf>
    <xf numFmtId="165" fontId="17" fillId="3" borderId="78" xfId="0" applyNumberFormat="1" applyFont="1" applyFill="1" applyBorder="1" applyAlignment="1">
      <alignment horizontal="center" vertical="center"/>
    </xf>
    <xf numFmtId="165" fontId="18" fillId="0" borderId="77" xfId="0" applyNumberFormat="1" applyFont="1" applyBorder="1" applyAlignment="1">
      <alignment horizontal="center" vertical="center"/>
    </xf>
    <xf numFmtId="2" fontId="17" fillId="108" borderId="70" xfId="0" applyNumberFormat="1" applyFont="1" applyFill="1" applyBorder="1" applyAlignment="1">
      <alignment horizontal="center" vertical="center"/>
    </xf>
    <xf numFmtId="2" fontId="17" fillId="108" borderId="78" xfId="0" applyNumberFormat="1" applyFont="1" applyFill="1" applyBorder="1" applyAlignment="1">
      <alignment horizontal="center" vertical="center"/>
    </xf>
    <xf numFmtId="165" fontId="18" fillId="0" borderId="23" xfId="0" applyNumberFormat="1" applyFont="1" applyBorder="1" applyAlignment="1">
      <alignment horizontal="center" vertical="center"/>
    </xf>
    <xf numFmtId="2" fontId="29" fillId="108" borderId="23" xfId="0" applyNumberFormat="1" applyFont="1" applyFill="1" applyBorder="1" applyAlignment="1">
      <alignment horizontal="center" vertical="center"/>
    </xf>
    <xf numFmtId="2" fontId="17" fillId="7" borderId="24" xfId="0" applyNumberFormat="1" applyFont="1" applyFill="1" applyBorder="1" applyAlignment="1">
      <alignment horizontal="center" vertical="center"/>
    </xf>
    <xf numFmtId="2" fontId="17" fillId="7" borderId="25" xfId="0" applyNumberFormat="1" applyFont="1" applyFill="1" applyBorder="1" applyAlignment="1">
      <alignment horizontal="center" vertical="center"/>
    </xf>
    <xf numFmtId="165" fontId="17" fillId="108" borderId="25" xfId="0" applyNumberFormat="1" applyFont="1" applyFill="1" applyBorder="1" applyAlignment="1">
      <alignment horizontal="center" vertical="center"/>
    </xf>
    <xf numFmtId="2" fontId="17" fillId="108" borderId="25" xfId="0" applyNumberFormat="1" applyFont="1" applyFill="1" applyBorder="1" applyAlignment="1">
      <alignment horizontal="center" vertical="center"/>
    </xf>
    <xf numFmtId="2" fontId="17" fillId="108" borderId="103" xfId="0" applyNumberFormat="1" applyFont="1" applyFill="1" applyBorder="1" applyAlignment="1">
      <alignment horizontal="center" vertical="center"/>
    </xf>
    <xf numFmtId="165" fontId="17" fillId="3" borderId="24" xfId="0" applyNumberFormat="1" applyFont="1" applyFill="1" applyBorder="1" applyAlignment="1">
      <alignment horizontal="center" vertical="center"/>
    </xf>
    <xf numFmtId="165" fontId="17" fillId="3" borderId="25" xfId="0" applyNumberFormat="1" applyFont="1" applyFill="1" applyBorder="1" applyAlignment="1">
      <alignment horizontal="center" vertical="center"/>
    </xf>
    <xf numFmtId="2" fontId="17" fillId="7" borderId="77" xfId="0" applyNumberFormat="1" applyFont="1" applyFill="1" applyBorder="1" applyAlignment="1">
      <alignment horizontal="center" vertical="center"/>
    </xf>
    <xf numFmtId="165" fontId="17" fillId="14" borderId="77" xfId="0" applyNumberFormat="1" applyFont="1" applyFill="1" applyBorder="1" applyAlignment="1">
      <alignment horizontal="center" vertical="center"/>
    </xf>
    <xf numFmtId="165" fontId="17" fillId="14" borderId="70" xfId="0" applyNumberFormat="1" applyFont="1" applyFill="1" applyBorder="1" applyAlignment="1">
      <alignment horizontal="center" vertical="center" wrapText="1"/>
    </xf>
    <xf numFmtId="0" fontId="17" fillId="14" borderId="70" xfId="0" applyFont="1" applyFill="1" applyBorder="1" applyAlignment="1">
      <alignment horizontal="center" vertical="center" wrapText="1"/>
    </xf>
    <xf numFmtId="165" fontId="41" fillId="17" borderId="70" xfId="0" applyNumberFormat="1" applyFont="1" applyFill="1" applyBorder="1" applyAlignment="1">
      <alignment horizontal="center"/>
    </xf>
    <xf numFmtId="2" fontId="17" fillId="14" borderId="78" xfId="0" applyNumberFormat="1" applyFont="1" applyFill="1" applyBorder="1" applyAlignment="1">
      <alignment horizontal="center" vertical="center" wrapText="1"/>
    </xf>
    <xf numFmtId="165" fontId="17" fillId="14" borderId="23" xfId="0" applyNumberFormat="1" applyFont="1" applyFill="1" applyBorder="1" applyAlignment="1">
      <alignment horizontal="center" vertical="center"/>
    </xf>
    <xf numFmtId="2" fontId="17" fillId="14" borderId="32" xfId="0" applyNumberFormat="1" applyFont="1" applyFill="1" applyBorder="1" applyAlignment="1">
      <alignment horizontal="center" vertical="center" wrapText="1"/>
    </xf>
    <xf numFmtId="165" fontId="17" fillId="14" borderId="24" xfId="0" applyNumberFormat="1" applyFont="1" applyFill="1" applyBorder="1" applyAlignment="1">
      <alignment horizontal="center" vertical="center"/>
    </xf>
    <xf numFmtId="165" fontId="17" fillId="14" borderId="25" xfId="0" applyNumberFormat="1" applyFont="1" applyFill="1" applyBorder="1" applyAlignment="1">
      <alignment horizontal="center" vertical="center" wrapText="1"/>
    </xf>
    <xf numFmtId="0" fontId="17" fillId="14" borderId="25" xfId="0" applyFont="1" applyFill="1" applyBorder="1" applyAlignment="1">
      <alignment horizontal="center" vertical="center" wrapText="1"/>
    </xf>
    <xf numFmtId="165" fontId="17" fillId="17" borderId="25" xfId="0" applyNumberFormat="1" applyFont="1" applyFill="1" applyBorder="1" applyAlignment="1">
      <alignment horizontal="center" vertical="center"/>
    </xf>
    <xf numFmtId="2" fontId="17" fillId="14" borderId="103" xfId="0" applyNumberFormat="1" applyFont="1" applyFill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/>
    </xf>
    <xf numFmtId="0" fontId="32" fillId="0" borderId="0" xfId="0" applyFont="1"/>
    <xf numFmtId="0" fontId="37" fillId="0" borderId="1" xfId="0" applyFont="1" applyBorder="1" applyAlignment="1">
      <alignment horizontal="center" vertical="center"/>
    </xf>
    <xf numFmtId="0" fontId="40" fillId="0" borderId="1" xfId="0" applyFont="1" applyBorder="1" applyAlignment="1">
      <alignment horizontal="center" vertical="center"/>
    </xf>
    <xf numFmtId="165" fontId="31" fillId="0" borderId="1" xfId="0" applyNumberFormat="1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2" fontId="40" fillId="0" borderId="1" xfId="0" applyNumberFormat="1" applyFont="1" applyBorder="1" applyAlignment="1">
      <alignment horizontal="center" vertical="center"/>
    </xf>
    <xf numFmtId="2" fontId="42" fillId="3" borderId="1" xfId="0" applyNumberFormat="1" applyFont="1" applyFill="1" applyBorder="1" applyAlignment="1">
      <alignment horizontal="center" vertical="center"/>
    </xf>
    <xf numFmtId="1" fontId="40" fillId="0" borderId="1" xfId="0" applyNumberFormat="1" applyFont="1" applyBorder="1" applyAlignment="1">
      <alignment horizontal="center" vertical="center"/>
    </xf>
    <xf numFmtId="1" fontId="40" fillId="3" borderId="1" xfId="0" applyNumberFormat="1" applyFont="1" applyFill="1" applyBorder="1" applyAlignment="1">
      <alignment horizontal="center" vertical="center"/>
    </xf>
    <xf numFmtId="165" fontId="42" fillId="0" borderId="1" xfId="0" applyNumberFormat="1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29" fillId="0" borderId="3" xfId="0" applyFont="1" applyBorder="1" applyAlignment="1">
      <alignment horizontal="center" vertical="center"/>
    </xf>
    <xf numFmtId="0" fontId="29" fillId="0" borderId="4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23" fillId="0" borderId="3" xfId="0" applyFont="1" applyBorder="1" applyAlignment="1">
      <alignment horizontal="left" vertical="center"/>
    </xf>
    <xf numFmtId="0" fontId="23" fillId="0" borderId="4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3" fillId="0" borderId="3" xfId="0" applyFont="1" applyBorder="1" applyAlignment="1">
      <alignment horizontal="left"/>
    </xf>
    <xf numFmtId="0" fontId="23" fillId="0" borderId="4" xfId="0" applyFont="1" applyBorder="1" applyAlignment="1">
      <alignment horizontal="left"/>
    </xf>
    <xf numFmtId="0" fontId="23" fillId="0" borderId="6" xfId="0" applyFont="1" applyBorder="1" applyAlignment="1">
      <alignment horizontal="left"/>
    </xf>
    <xf numFmtId="0" fontId="22" fillId="0" borderId="3" xfId="0" applyFont="1" applyBorder="1" applyAlignment="1">
      <alignment horizontal="center" vertical="top" wrapText="1"/>
    </xf>
    <xf numFmtId="0" fontId="22" fillId="0" borderId="4" xfId="0" applyFont="1" applyBorder="1" applyAlignment="1">
      <alignment horizontal="center" vertical="top" wrapText="1"/>
    </xf>
    <xf numFmtId="0" fontId="22" fillId="0" borderId="6" xfId="0" applyFont="1" applyBorder="1" applyAlignment="1">
      <alignment horizontal="center" vertical="top" wrapText="1"/>
    </xf>
    <xf numFmtId="0" fontId="19" fillId="0" borderId="7" xfId="0" applyFont="1" applyBorder="1" applyAlignment="1">
      <alignment horizontal="center" vertical="center"/>
    </xf>
    <xf numFmtId="0" fontId="19" fillId="0" borderId="8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2" fontId="23" fillId="3" borderId="3" xfId="0" applyNumberFormat="1" applyFont="1" applyFill="1" applyBorder="1" applyAlignment="1">
      <alignment horizontal="center" vertical="center"/>
    </xf>
    <xf numFmtId="2" fontId="23" fillId="3" borderId="4" xfId="0" applyNumberFormat="1" applyFont="1" applyFill="1" applyBorder="1" applyAlignment="1">
      <alignment horizontal="center" vertical="center"/>
    </xf>
    <xf numFmtId="2" fontId="23" fillId="3" borderId="6" xfId="0" applyNumberFormat="1" applyFont="1" applyFill="1" applyBorder="1" applyAlignment="1">
      <alignment horizontal="center" vertical="center"/>
    </xf>
    <xf numFmtId="0" fontId="21" fillId="0" borderId="2" xfId="0" applyFont="1" applyBorder="1" applyAlignment="1">
      <alignment vertical="top" wrapText="1"/>
    </xf>
    <xf numFmtId="0" fontId="21" fillId="0" borderId="5" xfId="0" applyFont="1" applyBorder="1" applyAlignment="1">
      <alignment vertical="top" wrapText="1"/>
    </xf>
    <xf numFmtId="0" fontId="21" fillId="0" borderId="2" xfId="0" applyFont="1" applyBorder="1" applyAlignment="1">
      <alignment horizontal="center" vertical="top" wrapText="1"/>
    </xf>
    <xf numFmtId="0" fontId="21" fillId="0" borderId="5" xfId="0" applyFont="1" applyBorder="1" applyAlignment="1">
      <alignment horizontal="center" vertical="top" wrapText="1"/>
    </xf>
    <xf numFmtId="0" fontId="16" fillId="0" borderId="0" xfId="0" applyFont="1" applyAlignment="1">
      <alignment horizontal="center" vertical="center"/>
    </xf>
    <xf numFmtId="2" fontId="23" fillId="3" borderId="3" xfId="0" applyNumberFormat="1" applyFont="1" applyFill="1" applyBorder="1" applyAlignment="1">
      <alignment horizontal="center" vertical="center" wrapText="1"/>
    </xf>
    <xf numFmtId="2" fontId="23" fillId="3" borderId="4" xfId="0" applyNumberFormat="1" applyFont="1" applyFill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18" fillId="0" borderId="0" xfId="0" applyFont="1" applyAlignment="1">
      <alignment horizontal="center"/>
    </xf>
    <xf numFmtId="0" fontId="23" fillId="0" borderId="0" xfId="0" applyFont="1" applyAlignment="1">
      <alignment horizontal="left" vertical="center"/>
    </xf>
    <xf numFmtId="2" fontId="23" fillId="7" borderId="3" xfId="0" applyNumberFormat="1" applyFont="1" applyFill="1" applyBorder="1" applyAlignment="1">
      <alignment horizontal="center" vertical="center"/>
    </xf>
    <xf numFmtId="2" fontId="23" fillId="7" borderId="4" xfId="0" applyNumberFormat="1" applyFont="1" applyFill="1" applyBorder="1" applyAlignment="1">
      <alignment horizontal="center" vertical="center"/>
    </xf>
    <xf numFmtId="2" fontId="23" fillId="7" borderId="6" xfId="0" applyNumberFormat="1" applyFont="1" applyFill="1" applyBorder="1" applyAlignment="1">
      <alignment horizontal="center" vertical="center"/>
    </xf>
    <xf numFmtId="0" fontId="21" fillId="0" borderId="2" xfId="0" applyFont="1" applyBorder="1" applyAlignment="1">
      <alignment horizontal="center" vertical="center" wrapText="1"/>
    </xf>
    <xf numFmtId="0" fontId="21" fillId="0" borderId="5" xfId="0" applyFont="1" applyBorder="1" applyAlignment="1">
      <alignment horizontal="center" vertical="center" wrapText="1"/>
    </xf>
    <xf numFmtId="0" fontId="22" fillId="0" borderId="3" xfId="0" applyFont="1" applyBorder="1" applyAlignment="1">
      <alignment horizontal="center" vertical="center" wrapText="1"/>
    </xf>
    <xf numFmtId="0" fontId="22" fillId="0" borderId="4" xfId="0" applyFont="1" applyBorder="1" applyAlignment="1">
      <alignment horizontal="center" vertical="center" wrapText="1"/>
    </xf>
    <xf numFmtId="0" fontId="22" fillId="0" borderId="6" xfId="0" applyFont="1" applyBorder="1" applyAlignment="1">
      <alignment horizontal="center" vertical="center" wrapText="1"/>
    </xf>
    <xf numFmtId="0" fontId="34" fillId="0" borderId="20" xfId="0" applyFont="1" applyBorder="1" applyAlignment="1">
      <alignment horizontal="center"/>
    </xf>
    <xf numFmtId="0" fontId="34" fillId="0" borderId="21" xfId="0" applyFont="1" applyBorder="1" applyAlignment="1">
      <alignment horizontal="center"/>
    </xf>
    <xf numFmtId="0" fontId="34" fillId="0" borderId="28" xfId="0" applyFont="1" applyBorder="1" applyAlignment="1">
      <alignment horizontal="center"/>
    </xf>
    <xf numFmtId="0" fontId="16" fillId="0" borderId="1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top" wrapText="1"/>
    </xf>
    <xf numFmtId="0" fontId="22" fillId="0" borderId="11" xfId="0" applyFont="1" applyBorder="1" applyAlignment="1">
      <alignment horizontal="center" vertical="top" wrapText="1"/>
    </xf>
    <xf numFmtId="0" fontId="22" fillId="0" borderId="14" xfId="0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vertical="center"/>
    </xf>
    <xf numFmtId="0" fontId="23" fillId="0" borderId="1" xfId="0" applyFont="1" applyBorder="1" applyAlignment="1">
      <alignment horizontal="left"/>
    </xf>
    <xf numFmtId="0" fontId="21" fillId="0" borderId="27" xfId="0" applyFont="1" applyBorder="1" applyAlignment="1">
      <alignment horizontal="center" vertical="center" wrapText="1"/>
    </xf>
    <xf numFmtId="0" fontId="29" fillId="0" borderId="10" xfId="0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0" fontId="29" fillId="0" borderId="14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29" fillId="0" borderId="29" xfId="0" applyFont="1" applyBorder="1" applyAlignment="1">
      <alignment horizontal="center" vertical="center"/>
    </xf>
    <xf numFmtId="0" fontId="18" fillId="0" borderId="23" xfId="0" applyFont="1" applyBorder="1" applyAlignment="1">
      <alignment horizontal="center"/>
    </xf>
    <xf numFmtId="0" fontId="23" fillId="0" borderId="23" xfId="0" applyFont="1" applyBorder="1" applyAlignment="1">
      <alignment horizontal="left" vertical="center"/>
    </xf>
    <xf numFmtId="0" fontId="23" fillId="0" borderId="23" xfId="0" applyFont="1" applyBorder="1" applyAlignment="1">
      <alignment horizontal="left"/>
    </xf>
    <xf numFmtId="0" fontId="23" fillId="0" borderId="24" xfId="0" applyFont="1" applyBorder="1" applyAlignment="1">
      <alignment horizontal="left"/>
    </xf>
    <xf numFmtId="0" fontId="23" fillId="0" borderId="25" xfId="0" applyFont="1" applyBorder="1" applyAlignment="1">
      <alignment horizontal="left"/>
    </xf>
    <xf numFmtId="0" fontId="19" fillId="0" borderId="30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19" fillId="0" borderId="26" xfId="0" applyFont="1" applyBorder="1" applyAlignment="1">
      <alignment horizontal="center" vertical="center"/>
    </xf>
    <xf numFmtId="0" fontId="19" fillId="0" borderId="17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2" fontId="23" fillId="9" borderId="3" xfId="0" applyNumberFormat="1" applyFont="1" applyFill="1" applyBorder="1" applyAlignment="1">
      <alignment horizontal="center" vertical="center"/>
    </xf>
    <xf numFmtId="2" fontId="23" fillId="9" borderId="4" xfId="0" applyNumberFormat="1" applyFont="1" applyFill="1" applyBorder="1" applyAlignment="1">
      <alignment horizontal="center" vertical="center"/>
    </xf>
    <xf numFmtId="0" fontId="18" fillId="0" borderId="10" xfId="0" applyFont="1" applyBorder="1" applyAlignment="1">
      <alignment horizontal="center"/>
    </xf>
    <xf numFmtId="0" fontId="18" fillId="0" borderId="11" xfId="0" applyFont="1" applyBorder="1" applyAlignment="1">
      <alignment horizontal="center"/>
    </xf>
    <xf numFmtId="0" fontId="19" fillId="0" borderId="15" xfId="0" applyFont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/>
    </xf>
    <xf numFmtId="0" fontId="18" fillId="0" borderId="10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2" fontId="23" fillId="7" borderId="1" xfId="0" applyNumberFormat="1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wrapText="1"/>
    </xf>
    <xf numFmtId="0" fontId="17" fillId="0" borderId="1" xfId="0" applyFont="1" applyBorder="1" applyAlignment="1">
      <alignment horizontal="center" vertical="center"/>
    </xf>
    <xf numFmtId="0" fontId="32" fillId="0" borderId="3" xfId="0" applyFont="1" applyBorder="1" applyAlignment="1">
      <alignment horizontal="left" vertical="center"/>
    </xf>
    <xf numFmtId="0" fontId="32" fillId="0" borderId="4" xfId="0" applyFont="1" applyBorder="1" applyAlignment="1">
      <alignment horizontal="left" vertical="center"/>
    </xf>
    <xf numFmtId="0" fontId="32" fillId="0" borderId="6" xfId="0" applyFont="1" applyBorder="1" applyAlignment="1">
      <alignment horizontal="left" vertical="center"/>
    </xf>
    <xf numFmtId="0" fontId="32" fillId="0" borderId="3" xfId="0" applyFont="1" applyBorder="1" applyAlignment="1">
      <alignment horizontal="left"/>
    </xf>
    <xf numFmtId="0" fontId="32" fillId="0" borderId="4" xfId="0" applyFont="1" applyBorder="1" applyAlignment="1">
      <alignment horizontal="left"/>
    </xf>
    <xf numFmtId="0" fontId="32" fillId="0" borderId="6" xfId="0" applyFont="1" applyBorder="1" applyAlignment="1">
      <alignment horizontal="left"/>
    </xf>
    <xf numFmtId="0" fontId="17" fillId="0" borderId="1" xfId="0" applyFont="1" applyBorder="1" applyAlignment="1">
      <alignment horizontal="center"/>
    </xf>
    <xf numFmtId="0" fontId="32" fillId="0" borderId="1" xfId="0" applyFont="1" applyBorder="1" applyAlignment="1">
      <alignment horizontal="left" vertical="center"/>
    </xf>
    <xf numFmtId="0" fontId="32" fillId="0" borderId="1" xfId="0" applyFont="1" applyBorder="1" applyAlignment="1">
      <alignment horizontal="left"/>
    </xf>
    <xf numFmtId="17" fontId="34" fillId="0" borderId="3" xfId="0" applyNumberFormat="1" applyFont="1" applyBorder="1" applyAlignment="1">
      <alignment horizontal="center" vertical="center"/>
    </xf>
    <xf numFmtId="0" fontId="34" fillId="0" borderId="4" xfId="0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0" fontId="17" fillId="12" borderId="77" xfId="0" applyFont="1" applyFill="1" applyBorder="1" applyAlignment="1">
      <alignment horizontal="center" vertical="center" wrapText="1"/>
    </xf>
    <xf numFmtId="0" fontId="17" fillId="12" borderId="70" xfId="0" applyFont="1" applyFill="1" applyBorder="1" applyAlignment="1">
      <alignment horizontal="center" vertical="center" wrapText="1"/>
    </xf>
    <xf numFmtId="0" fontId="17" fillId="11" borderId="34" xfId="0" applyFont="1" applyFill="1" applyBorder="1" applyAlignment="1">
      <alignment horizontal="center" vertical="center" wrapText="1"/>
    </xf>
    <xf numFmtId="0" fontId="17" fillId="11" borderId="2" xfId="0" applyFont="1" applyFill="1" applyBorder="1" applyAlignment="1">
      <alignment horizontal="center" vertical="center" wrapText="1"/>
    </xf>
    <xf numFmtId="166" fontId="17" fillId="11" borderId="33" xfId="0" applyNumberFormat="1" applyFont="1" applyFill="1" applyBorder="1" applyAlignment="1">
      <alignment horizontal="center" vertical="center"/>
    </xf>
    <xf numFmtId="166" fontId="17" fillId="11" borderId="88" xfId="0" applyNumberFormat="1" applyFont="1" applyFill="1" applyBorder="1" applyAlignment="1">
      <alignment horizontal="center" vertical="center"/>
    </xf>
    <xf numFmtId="0" fontId="17" fillId="11" borderId="69" xfId="0" applyFont="1" applyFill="1" applyBorder="1" applyAlignment="1">
      <alignment horizontal="center" vertical="center" wrapText="1"/>
    </xf>
    <xf numFmtId="0" fontId="17" fillId="11" borderId="7" xfId="0" applyFont="1" applyFill="1" applyBorder="1" applyAlignment="1">
      <alignment horizontal="center" vertical="center" wrapText="1"/>
    </xf>
    <xf numFmtId="0" fontId="17" fillId="12" borderId="93" xfId="0" applyFont="1" applyFill="1" applyBorder="1" applyAlignment="1">
      <alignment horizontal="center" vertical="center" wrapText="1"/>
    </xf>
    <xf numFmtId="0" fontId="17" fillId="12" borderId="91" xfId="0" applyFont="1" applyFill="1" applyBorder="1" applyAlignment="1">
      <alignment horizontal="center" vertical="center" wrapText="1"/>
    </xf>
    <xf numFmtId="0" fontId="17" fillId="12" borderId="94" xfId="0" applyFont="1" applyFill="1" applyBorder="1" applyAlignment="1">
      <alignment horizontal="center" vertical="center" wrapText="1"/>
    </xf>
    <xf numFmtId="0" fontId="17" fillId="12" borderId="34" xfId="0" applyFont="1" applyFill="1" applyBorder="1" applyAlignment="1">
      <alignment horizontal="center" vertical="center"/>
    </xf>
    <xf numFmtId="0" fontId="17" fillId="12" borderId="2" xfId="0" applyFont="1" applyFill="1" applyBorder="1" applyAlignment="1">
      <alignment horizontal="center" vertical="center"/>
    </xf>
    <xf numFmtId="2" fontId="17" fillId="12" borderId="35" xfId="0" applyNumberFormat="1" applyFont="1" applyFill="1" applyBorder="1" applyAlignment="1">
      <alignment horizontal="center" vertical="center" wrapText="1"/>
    </xf>
    <xf numFmtId="2" fontId="17" fillId="12" borderId="89" xfId="0" applyNumberFormat="1" applyFont="1" applyFill="1" applyBorder="1" applyAlignment="1">
      <alignment horizontal="center" vertical="center" wrapText="1"/>
    </xf>
    <xf numFmtId="0" fontId="17" fillId="12" borderId="33" xfId="0" applyFont="1" applyFill="1" applyBorder="1" applyAlignment="1">
      <alignment horizontal="center" vertical="center" wrapText="1"/>
    </xf>
    <xf numFmtId="0" fontId="17" fillId="12" borderId="88" xfId="0" applyFont="1" applyFill="1" applyBorder="1" applyAlignment="1">
      <alignment horizontal="center" vertical="center" wrapText="1"/>
    </xf>
    <xf numFmtId="0" fontId="17" fillId="12" borderId="34" xfId="0" applyFont="1" applyFill="1" applyBorder="1" applyAlignment="1">
      <alignment horizontal="center" vertical="center" wrapText="1"/>
    </xf>
    <xf numFmtId="0" fontId="17" fillId="12" borderId="2" xfId="0" applyFont="1" applyFill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2" fontId="18" fillId="3" borderId="3" xfId="0" applyNumberFormat="1" applyFont="1" applyFill="1" applyBorder="1" applyAlignment="1">
      <alignment horizontal="center" vertical="center"/>
    </xf>
    <xf numFmtId="2" fontId="18" fillId="3" borderId="4" xfId="0" applyNumberFormat="1" applyFont="1" applyFill="1" applyBorder="1" applyAlignment="1">
      <alignment horizontal="center" vertical="center"/>
    </xf>
    <xf numFmtId="2" fontId="18" fillId="3" borderId="6" xfId="0" applyNumberFormat="1" applyFont="1" applyFill="1" applyBorder="1" applyAlignment="1">
      <alignment horizontal="center" vertical="center"/>
    </xf>
    <xf numFmtId="0" fontId="17" fillId="0" borderId="71" xfId="0" applyFont="1" applyBorder="1" applyAlignment="1">
      <alignment horizontal="center" vertical="center"/>
    </xf>
    <xf numFmtId="0" fontId="17" fillId="0" borderId="92" xfId="0" applyFont="1" applyBorder="1" applyAlignment="1">
      <alignment horizontal="center" vertical="center"/>
    </xf>
    <xf numFmtId="0" fontId="17" fillId="0" borderId="72" xfId="0" applyFont="1" applyBorder="1" applyAlignment="1">
      <alignment horizontal="center" vertical="center"/>
    </xf>
  </cellXfs>
  <cellStyles count="35329">
    <cellStyle name="20% - Accent1" xfId="3132" builtinId="30" customBuiltin="1"/>
    <cellStyle name="20% - Accent1 10" xfId="8988" xr:uid="{3E62247B-B9B6-472C-B27F-9180A69D6697}"/>
    <cellStyle name="20% - Accent1 10 2" xfId="22101" xr:uid="{8AFA0E74-BFB0-4A86-98BA-3ED8C1540E10}"/>
    <cellStyle name="20% - Accent1 10 3" xfId="21674" xr:uid="{7EBC7AD8-15E4-43D7-B63C-D89D267DEC06}"/>
    <cellStyle name="20% - Accent1 11" xfId="9030" xr:uid="{663E31A0-C250-4499-8FD4-717E88720091}"/>
    <cellStyle name="20% - Accent1 11 2" xfId="22143" xr:uid="{75CDAD2B-D72F-4555-8CC1-CE39799C2A39}"/>
    <cellStyle name="20% - Accent1 11 3" xfId="21716" xr:uid="{599FDC40-5FD1-43DC-ACEC-F79631075C2B}"/>
    <cellStyle name="20% - Accent1 12" xfId="8769" xr:uid="{5C70969B-9802-4392-ABDA-E8A06E44D33E}"/>
    <cellStyle name="20% - Accent1 12 2" xfId="22212" xr:uid="{A3886E85-FF83-4CE9-9824-068A6223FBC1}"/>
    <cellStyle name="20% - Accent1 12 3" xfId="21458" xr:uid="{DBCFDCDD-C0ED-4A82-A89A-2D8C827CA2C4}"/>
    <cellStyle name="20% - Accent1 13" xfId="15932" xr:uid="{6C065E8D-3AEF-47CB-B093-488C0A089BAC}"/>
    <cellStyle name="20% - Accent1 13 2" xfId="22233" xr:uid="{B8785558-232D-4AA6-A7DC-0FC54C3797B7}"/>
    <cellStyle name="20% - Accent1 14" xfId="21736" xr:uid="{61BCF166-D7DA-47AF-B8FB-171CB5FC0100}"/>
    <cellStyle name="20% - Accent1 14 2" xfId="22274" xr:uid="{CA2EBE22-C2F3-4966-BBC4-3589616356C0}"/>
    <cellStyle name="20% - Accent1 15" xfId="22294" xr:uid="{8AAC222A-9004-4C6E-818C-7F6EAA08C23D}"/>
    <cellStyle name="20% - Accent1 16" xfId="22315" xr:uid="{893338AE-FFFB-42F3-83DB-1A905A7BEE6A}"/>
    <cellStyle name="20% - Accent1 17" xfId="22373" xr:uid="{C7D62FD3-6515-462C-854D-698F83FF9BD4}"/>
    <cellStyle name="20% - Accent1 18" xfId="22393" xr:uid="{64F890C0-8A89-411C-9D21-2C4A87D3CD0A}"/>
    <cellStyle name="20% - Accent1 19" xfId="21905" xr:uid="{2BBF7F9F-C6F7-49CE-8DE5-8BDFDA3B3127}"/>
    <cellStyle name="20% - Accent1 2" xfId="1" xr:uid="{00000000-0005-0000-0000-000031000000}"/>
    <cellStyle name="20% - Accent1 2 2" xfId="3171" xr:uid="{BF45F518-CC2B-496D-A364-E7025203740E}"/>
    <cellStyle name="20% - Accent1 2 2 2" xfId="15966" xr:uid="{C5FAA7F0-13BC-4AEE-8FDC-D9D107D948E2}"/>
    <cellStyle name="20% - Accent1 2 2 2 2" xfId="32917" xr:uid="{8B5C02EA-3CD1-41D9-A46B-AF249809EB37}"/>
    <cellStyle name="20% - Accent1 2 2 3" xfId="9219" xr:uid="{89EB799C-073D-4F4B-84C2-8F1F183CBEB1}"/>
    <cellStyle name="20% - Accent1 2 2 4" xfId="26029" xr:uid="{2CB613DA-80D8-434E-8C49-B2F8B1A5BCAA}"/>
    <cellStyle name="20% - Accent1 2 3" xfId="7501" xr:uid="{EBCAA77E-ABC1-464C-A4ED-97F245DA6ACB}"/>
    <cellStyle name="20% - Accent1 2 3 2" xfId="20235" xr:uid="{A5EC4EC2-2ED4-40D6-A485-1B3AA50C9A33}"/>
    <cellStyle name="20% - Accent1 2 3 3" xfId="13386" xr:uid="{1A5F71BE-7596-4B09-A791-0C3C90A999C6}"/>
    <cellStyle name="20% - Accent1 2 3 4" xfId="31679" xr:uid="{122AEBD6-9BE0-4F0E-AA2D-75BA2DD769B0}"/>
    <cellStyle name="20% - Accent1 2 4" xfId="15795" xr:uid="{501DDD13-41AA-4E9E-A3C7-6C21C165FEE9}"/>
    <cellStyle name="20% - Accent1 2 4 2" xfId="31688" xr:uid="{AF1A6ECD-D85B-4007-AAA6-EBC9350E1668}"/>
    <cellStyle name="20% - Accent1 2 5" xfId="21754" xr:uid="{49CF8D96-C7B3-4EDA-B834-DE194A6633B1}"/>
    <cellStyle name="20% - Accent1 2 6" xfId="9048" xr:uid="{33D7073A-457E-4DDD-8B59-E4519F3287B7}"/>
    <cellStyle name="20% - Accent1 2 7" xfId="22433" xr:uid="{C0473C12-B649-40C6-8F6D-A3FBD5F0E723}"/>
    <cellStyle name="20% - Accent1 20" xfId="9185" xr:uid="{BDFC3E21-5397-4615-B586-DAAF3E4460BE}"/>
    <cellStyle name="20% - Accent1 21" xfId="22413" xr:uid="{4743D45C-5A3D-4D28-805E-9130AE4B3B5D}"/>
    <cellStyle name="20% - Accent1 22" xfId="26011" xr:uid="{00199D2D-8555-45B3-BF05-B10CDD386547}"/>
    <cellStyle name="20% - Accent1 23" xfId="35291" xr:uid="{260EF322-ACE4-4FC8-A420-88371FA1E468}"/>
    <cellStyle name="20% - Accent1 24" xfId="35311" xr:uid="{B9FB7F10-7B08-4FAE-8662-D65F7775B07B}"/>
    <cellStyle name="20% - Accent1 3" xfId="2" xr:uid="{00000000-0005-0000-0000-000032000000}"/>
    <cellStyle name="20% - Accent1 3 2" xfId="8813" xr:uid="{BBDC1ECE-CF4B-4588-A1CE-0BEC1EC4D407}"/>
    <cellStyle name="20% - Accent1 3 2 2" xfId="21502" xr:uid="{3D8601EB-252D-45B1-89F3-2F176FC2A085}"/>
    <cellStyle name="20% - Accent1 3 2 3" xfId="14199" xr:uid="{8D584E9E-6552-47D4-B08A-EBB5AE434743}"/>
    <cellStyle name="20% - Accent1 3 3" xfId="15796" xr:uid="{EA407079-0077-4CB5-9D66-0160E5A31F5F}"/>
    <cellStyle name="20% - Accent1 3 4" xfId="21944" xr:uid="{7DCE7BCE-6169-4821-B3D9-5E4D4ABA1A98}"/>
    <cellStyle name="20% - Accent1 3 5" xfId="9049" xr:uid="{FE9D1CA5-90EA-49D2-AF68-D2C00AC643E4}"/>
    <cellStyle name="20% - Accent1 3 6" xfId="31689" xr:uid="{A2C9A37B-EAFA-46B9-8BAD-119C2712778B}"/>
    <cellStyle name="20% - Accent1 4" xfId="7403" xr:uid="{F421746B-1A3F-41CE-B5F2-E0E6BF7ABF96}"/>
    <cellStyle name="20% - Accent1 4 2" xfId="8833" xr:uid="{EA3669EC-8074-4EE7-B65E-57A478BF3AC5}"/>
    <cellStyle name="20% - Accent1 4 2 2" xfId="21522" xr:uid="{CAFF6A87-EDEB-4B4A-9E57-C4C76CC26766}"/>
    <cellStyle name="20% - Accent1 4 3" xfId="20137" xr:uid="{41FBA7FF-BF95-4691-8AE1-16BDCD600770}"/>
    <cellStyle name="20% - Accent1 4 4" xfId="21964" xr:uid="{4565F116-12F3-4917-8A1B-4FE82B44B07A}"/>
    <cellStyle name="20% - Accent1 4 5" xfId="14219" xr:uid="{8E318A78-7C40-40F7-A100-FFAEBBB4273A}"/>
    <cellStyle name="20% - Accent1 4 6" xfId="35231" xr:uid="{424004CB-F66B-4CED-A47C-A6B3E29839D9}"/>
    <cellStyle name="20% - Accent1 5" xfId="7423" xr:uid="{CB1BDE04-EE4C-4AE9-9364-313710011DC9}"/>
    <cellStyle name="20% - Accent1 5 2" xfId="8853" xr:uid="{836054D3-52B4-4E64-A9F2-79C54874EFCC}"/>
    <cellStyle name="20% - Accent1 5 2 2" xfId="21542" xr:uid="{081922C2-0D32-46C4-BB09-01E51AFAD934}"/>
    <cellStyle name="20% - Accent1 5 3" xfId="20157" xr:uid="{498820C4-2F84-47D5-8267-75F026988753}"/>
    <cellStyle name="20% - Accent1 5 4" xfId="21984" xr:uid="{5AA187C4-5D35-4966-A4C0-C921E3B938A4}"/>
    <cellStyle name="20% - Accent1 5 5" xfId="14155" xr:uid="{BEA092BA-D435-4739-9E76-A5398F253401}"/>
    <cellStyle name="20% - Accent1 5 6" xfId="35251" xr:uid="{53B65763-CBF8-4408-BF60-948E10AA9748}"/>
    <cellStyle name="20% - Accent1 6" xfId="7443" xr:uid="{2787AA7E-599F-4167-9835-1E000E755808}"/>
    <cellStyle name="20% - Accent1 6 2" xfId="8873" xr:uid="{49019A94-A64C-4675-8522-9AE5C019B5A9}"/>
    <cellStyle name="20% - Accent1 6 2 2" xfId="21562" xr:uid="{A23FE8CB-7F45-4AC4-9584-5A9C7B2FF511}"/>
    <cellStyle name="20% - Accent1 6 3" xfId="20177" xr:uid="{5B54B17E-6BBC-4FE5-A4A3-31BE25161923}"/>
    <cellStyle name="20% - Accent1 6 4" xfId="22004" xr:uid="{42C55E95-18F0-4C7F-8E30-461232951B16}"/>
    <cellStyle name="20% - Accent1 6 5" xfId="15777" xr:uid="{ED98A764-B427-47ED-B955-48FB1750B368}"/>
    <cellStyle name="20% - Accent1 6 6" xfId="32892" xr:uid="{A4AAC7DB-0BB8-4677-8801-2FCDA58BB78A}"/>
    <cellStyle name="20% - Accent1 7" xfId="7463" xr:uid="{3B886F47-556C-496A-ADA3-D5A4D491B3B5}"/>
    <cellStyle name="20% - Accent1 7 2" xfId="8928" xr:uid="{F2927B46-E873-4AD4-BE34-83FA2F2061C8}"/>
    <cellStyle name="20% - Accent1 7 2 2" xfId="21614" xr:uid="{D53D0F50-355B-49FF-B3B4-F0AA73DD132E}"/>
    <cellStyle name="20% - Accent1 7 3" xfId="22041" xr:uid="{D87B1861-805A-4B3E-AFFD-148A3E2E85C9}"/>
    <cellStyle name="20% - Accent1 7 4" xfId="20197" xr:uid="{CB9AFF2C-D684-4D78-B037-313AE022F34A}"/>
    <cellStyle name="20% - Accent1 8" xfId="7483" xr:uid="{3D3A7562-2680-4A9F-88A5-2CE079318DE2}"/>
    <cellStyle name="20% - Accent1 8 2" xfId="8948" xr:uid="{1CBF1642-36FB-4873-883F-F33425CBBCD7}"/>
    <cellStyle name="20% - Accent1 8 2 2" xfId="21634" xr:uid="{465C2398-D7A4-40FA-95EA-8AB2E06D1164}"/>
    <cellStyle name="20% - Accent1 8 3" xfId="22061" xr:uid="{561ED623-CAFA-4234-9933-CBAA4599B775}"/>
    <cellStyle name="20% - Accent1 8 4" xfId="20217" xr:uid="{523F3FCD-B994-4036-A070-53AB84F2A570}"/>
    <cellStyle name="20% - Accent1 9" xfId="8968" xr:uid="{F9B1FDAF-4F56-48A6-BE46-690C6BFD4534}"/>
    <cellStyle name="20% - Accent1 9 2" xfId="22081" xr:uid="{40D6120D-52DB-46DC-B79E-C499C615445F}"/>
    <cellStyle name="20% - Accent1 9 3" xfId="21654" xr:uid="{639C87D7-2B70-4BAF-9080-72F4E99BD9C7}"/>
    <cellStyle name="20% - Accent2" xfId="3136" builtinId="34" customBuiltin="1"/>
    <cellStyle name="20% - Accent2 10" xfId="8991" xr:uid="{FF787F6D-9AFF-40C3-9399-887AFBB5AF87}"/>
    <cellStyle name="20% - Accent2 10 2" xfId="22104" xr:uid="{0A554E13-7857-476F-A17A-AE301120A3ED}"/>
    <cellStyle name="20% - Accent2 10 3" xfId="21677" xr:uid="{3930F7F3-8E12-4CEF-B632-B45ED0A5E999}"/>
    <cellStyle name="20% - Accent2 11" xfId="9033" xr:uid="{03C7EB1E-8963-49BA-A4DE-7457B8136B0D}"/>
    <cellStyle name="20% - Accent2 11 2" xfId="22146" xr:uid="{907FEF08-CB63-4CDC-ABE7-0C4F38C6EA95}"/>
    <cellStyle name="20% - Accent2 11 3" xfId="21719" xr:uid="{AB586B13-05B5-4B9E-9B18-F4151F989119}"/>
    <cellStyle name="20% - Accent2 12" xfId="8772" xr:uid="{F44B39B6-A78A-496E-BDD0-B37B2770B499}"/>
    <cellStyle name="20% - Accent2 12 2" xfId="22215" xr:uid="{4A3BB95E-E931-470F-BDA3-9326BD72B44A}"/>
    <cellStyle name="20% - Accent2 12 3" xfId="21461" xr:uid="{80834C41-4E13-4AA4-BC55-261ED997805F}"/>
    <cellStyle name="20% - Accent2 13" xfId="15935" xr:uid="{FA52D1F5-8DFC-43CC-9923-2B3E2F03D9C7}"/>
    <cellStyle name="20% - Accent2 13 2" xfId="22236" xr:uid="{98325F00-B749-48BB-BB3E-D34CB3361855}"/>
    <cellStyle name="20% - Accent2 14" xfId="21739" xr:uid="{8FC3C116-CA01-4904-83F3-F9B311184ABF}"/>
    <cellStyle name="20% - Accent2 14 2" xfId="22277" xr:uid="{2F88FE36-C0DB-497A-9E9A-7E3018481599}"/>
    <cellStyle name="20% - Accent2 15" xfId="22297" xr:uid="{5D824C02-0FD3-410E-931B-43BD88E65BCB}"/>
    <cellStyle name="20% - Accent2 16" xfId="22318" xr:uid="{CB3ED0A9-18C7-4970-A26D-AEAE5EA4DF89}"/>
    <cellStyle name="20% - Accent2 17" xfId="22376" xr:uid="{4B996C65-10B8-4242-82DD-A45A9396A049}"/>
    <cellStyle name="20% - Accent2 18" xfId="22396" xr:uid="{8C27D4B8-DDEE-4D24-9577-06CC7733FE9A}"/>
    <cellStyle name="20% - Accent2 19" xfId="21908" xr:uid="{C38AC550-1F85-49E1-A361-5184792295F0}"/>
    <cellStyle name="20% - Accent2 2" xfId="3" xr:uid="{00000000-0005-0000-0000-000033000000}"/>
    <cellStyle name="20% - Accent2 2 2" xfId="3156" xr:uid="{20820C94-FFD5-4F1A-8F43-3E0A0874A4C6}"/>
    <cellStyle name="20% - Accent2 2 2 2" xfId="15951" xr:uid="{AC9311CA-5C46-4B17-A4DA-61097DF7AF77}"/>
    <cellStyle name="20% - Accent2 2 2 2 2" xfId="32911" xr:uid="{2C5E21B3-9CF1-4636-977C-FD206D4BE80F}"/>
    <cellStyle name="20% - Accent2 2 2 3" xfId="9204" xr:uid="{E8958F01-8B9D-456D-BA18-494A7CEA181C}"/>
    <cellStyle name="20% - Accent2 2 2 4" xfId="26030" xr:uid="{E18E0B4B-A86E-49ED-91D0-2C11162CC74D}"/>
    <cellStyle name="20% - Accent2 2 3" xfId="7502" xr:uid="{D49E2209-42F7-40C0-81CB-8EE0A9855F6E}"/>
    <cellStyle name="20% - Accent2 2 3 2" xfId="20236" xr:uid="{67239AE6-E2B7-4945-8B0F-1FE9383CD067}"/>
    <cellStyle name="20% - Accent2 2 3 3" xfId="13387" xr:uid="{AA75085C-C0EF-44B1-8575-087064438C4D}"/>
    <cellStyle name="20% - Accent2 2 3 4" xfId="31687" xr:uid="{9CC62E04-A249-4CE4-96AC-CF5260DEB01A}"/>
    <cellStyle name="20% - Accent2 2 4" xfId="15797" xr:uid="{59D4F169-5E6F-4830-8195-07D576C73A9F}"/>
    <cellStyle name="20% - Accent2 2 4 2" xfId="31690" xr:uid="{B7F35605-B55B-4209-BE2B-AD6FABF07FC1}"/>
    <cellStyle name="20% - Accent2 2 5" xfId="21755" xr:uid="{E1DED514-28AB-4F27-BF2E-7B680B7CACE5}"/>
    <cellStyle name="20% - Accent2 2 6" xfId="9050" xr:uid="{F7750248-0E52-4CDC-A1B4-DB42A2AA7019}"/>
    <cellStyle name="20% - Accent2 2 7" xfId="22434" xr:uid="{A9F4C383-F076-4CD6-B3FA-BB198D84F56C}"/>
    <cellStyle name="20% - Accent2 20" xfId="9188" xr:uid="{54389837-6C4F-4100-B417-5202636FA307}"/>
    <cellStyle name="20% - Accent2 21" xfId="22416" xr:uid="{FC90DA44-D6F2-4F00-BCCE-12001204354E}"/>
    <cellStyle name="20% - Accent2 22" xfId="26014" xr:uid="{A94A6F38-A245-4574-B0C0-CE5AE4F840C6}"/>
    <cellStyle name="20% - Accent2 23" xfId="35294" xr:uid="{E63CF5AA-03F4-449F-9B27-2EAA5D0DDC9A}"/>
    <cellStyle name="20% - Accent2 24" xfId="35314" xr:uid="{FBD71D2A-E3C4-4006-8598-28342734B1B2}"/>
    <cellStyle name="20% - Accent2 3" xfId="4" xr:uid="{00000000-0005-0000-0000-000034000000}"/>
    <cellStyle name="20% - Accent2 3 2" xfId="8816" xr:uid="{F0309818-E030-4020-B5D8-0924E56AACF2}"/>
    <cellStyle name="20% - Accent2 3 2 2" xfId="21505" xr:uid="{4ED0EF9F-6008-4D6B-B5F6-3A0ABF9FB8E4}"/>
    <cellStyle name="20% - Accent2 3 2 3" xfId="14202" xr:uid="{7FDB42F5-FC5C-46FB-AC8D-0C7A110F27C7}"/>
    <cellStyle name="20% - Accent2 3 3" xfId="15798" xr:uid="{0CD6AE8D-377E-4C11-A094-17F510352247}"/>
    <cellStyle name="20% - Accent2 3 4" xfId="21947" xr:uid="{358C20DE-C278-419A-A1EA-099EFE90D937}"/>
    <cellStyle name="20% - Accent2 3 5" xfId="9051" xr:uid="{71086059-6E20-482D-9A0D-FD23EF7BE880}"/>
    <cellStyle name="20% - Accent2 3 6" xfId="31691" xr:uid="{47C5269D-CE6B-44E7-B056-56D82F844F8D}"/>
    <cellStyle name="20% - Accent2 4" xfId="7406" xr:uid="{B37951BE-8B7F-4AD3-B8D3-91ADE4C148BA}"/>
    <cellStyle name="20% - Accent2 4 2" xfId="8836" xr:uid="{656135EC-466C-493A-BD04-4C298F2E32E7}"/>
    <cellStyle name="20% - Accent2 4 2 2" xfId="21525" xr:uid="{1E35BC56-117B-487E-AB2C-4299ABC00A22}"/>
    <cellStyle name="20% - Accent2 4 3" xfId="20140" xr:uid="{2F3EF525-D626-45A5-B413-99AD88E24E01}"/>
    <cellStyle name="20% - Accent2 4 4" xfId="21967" xr:uid="{56F8B2EB-0915-4E53-ADA4-1BF6195D8C0D}"/>
    <cellStyle name="20% - Accent2 4 5" xfId="14222" xr:uid="{43519F88-4E49-429F-A8A7-72740D0DE1CE}"/>
    <cellStyle name="20% - Accent2 4 6" xfId="35234" xr:uid="{B28E22E0-DAEC-479F-ADD9-1C13610C6A82}"/>
    <cellStyle name="20% - Accent2 5" xfId="7426" xr:uid="{0A77C7FA-CA62-4A32-A201-2D024EC5B1C3}"/>
    <cellStyle name="20% - Accent2 5 2" xfId="8856" xr:uid="{CB5B64AB-F94F-4B95-A871-F8D4AD55207D}"/>
    <cellStyle name="20% - Accent2 5 2 2" xfId="21545" xr:uid="{62F371C1-4082-46EE-8E00-FFEF5535F9AD}"/>
    <cellStyle name="20% - Accent2 5 3" xfId="20160" xr:uid="{694EE9B2-11E6-44E8-BD50-F6B78D1C57D4}"/>
    <cellStyle name="20% - Accent2 5 4" xfId="21987" xr:uid="{3CBE6709-D451-4704-B2EB-E45F0E7BEC71}"/>
    <cellStyle name="20% - Accent2 5 5" xfId="14159" xr:uid="{6B1489B2-3DF6-466D-9CC5-37C9A61DE294}"/>
    <cellStyle name="20% - Accent2 5 6" xfId="35254" xr:uid="{9E4C8D17-0605-46CB-AEAC-B5245F5B2844}"/>
    <cellStyle name="20% - Accent2 6" xfId="7446" xr:uid="{65D3B0B9-E21C-4CB9-8452-A149FEAB3EE5}"/>
    <cellStyle name="20% - Accent2 6 2" xfId="8876" xr:uid="{C292F374-89FA-411D-806F-51307E855F2B}"/>
    <cellStyle name="20% - Accent2 6 2 2" xfId="21565" xr:uid="{3625BFD0-1CC8-4D5C-AB5C-01AD78C16523}"/>
    <cellStyle name="20% - Accent2 6 3" xfId="20180" xr:uid="{9BE041BE-6FC8-48E9-A0E6-0D5D08D1B172}"/>
    <cellStyle name="20% - Accent2 6 4" xfId="22007" xr:uid="{8552AB1F-6EC9-4908-9706-DD461AA79224}"/>
    <cellStyle name="20% - Accent2 6 5" xfId="15780" xr:uid="{8E601963-C9F7-4691-89DE-B512C5816A52}"/>
    <cellStyle name="20% - Accent2 6 6" xfId="32895" xr:uid="{E8466236-F15F-41D2-98F0-E4EC2A609801}"/>
    <cellStyle name="20% - Accent2 7" xfId="7466" xr:uid="{491B6E16-5763-4B7F-895E-BF4FA7A99644}"/>
    <cellStyle name="20% - Accent2 7 2" xfId="8931" xr:uid="{46C3900A-2F15-42CE-9A18-F320E3DE3D74}"/>
    <cellStyle name="20% - Accent2 7 2 2" xfId="21617" xr:uid="{4084413A-346F-4B9A-9BDD-E0857C91E81A}"/>
    <cellStyle name="20% - Accent2 7 3" xfId="22044" xr:uid="{6F563BD5-4E2B-4393-8082-609C80B2D583}"/>
    <cellStyle name="20% - Accent2 7 4" xfId="20200" xr:uid="{9BCE207C-2DED-45E4-8616-629A44AF7F3E}"/>
    <cellStyle name="20% - Accent2 8" xfId="7486" xr:uid="{C2137795-0A01-4254-A0B3-BAB198FEA8FC}"/>
    <cellStyle name="20% - Accent2 8 2" xfId="8951" xr:uid="{6C915FA8-81D0-4D79-9B25-F5EE32722349}"/>
    <cellStyle name="20% - Accent2 8 2 2" xfId="21637" xr:uid="{72C1F0B5-183B-4AE9-8B5F-065F52C5A892}"/>
    <cellStyle name="20% - Accent2 8 3" xfId="22064" xr:uid="{831E47D4-6AEE-4707-8A76-BD52106820D9}"/>
    <cellStyle name="20% - Accent2 8 4" xfId="20220" xr:uid="{3FA75FC5-BF3A-4AB2-89DD-1E6D06A828F9}"/>
    <cellStyle name="20% - Accent2 9" xfId="8971" xr:uid="{4B6FA8C9-1A3D-46C4-A668-1475C75AA486}"/>
    <cellStyle name="20% - Accent2 9 2" xfId="22084" xr:uid="{78E7DBF6-0767-4F25-87C8-125CBC619BA3}"/>
    <cellStyle name="20% - Accent2 9 3" xfId="21657" xr:uid="{884FB1BB-EF5D-43B1-9244-BC931AED4461}"/>
    <cellStyle name="20% - Accent3" xfId="3140" builtinId="38" customBuiltin="1"/>
    <cellStyle name="20% - Accent3 10" xfId="8994" xr:uid="{5C16094F-FA75-4F0C-B404-EA6CE81B39D0}"/>
    <cellStyle name="20% - Accent3 10 2" xfId="22107" xr:uid="{AA08EDCE-33B5-4FD1-8D3E-052787EECD28}"/>
    <cellStyle name="20% - Accent3 10 3" xfId="21680" xr:uid="{B990959F-2FF8-402E-A2C2-C7055AD33A26}"/>
    <cellStyle name="20% - Accent3 11" xfId="9036" xr:uid="{71F6A755-E20F-464F-9D27-8CE737BF2A0D}"/>
    <cellStyle name="20% - Accent3 11 2" xfId="22149" xr:uid="{D62272B5-3770-478B-A9E4-8F1EEF5CD6E8}"/>
    <cellStyle name="20% - Accent3 11 3" xfId="21722" xr:uid="{BFD066D3-31EF-4822-8404-C301817F737A}"/>
    <cellStyle name="20% - Accent3 12" xfId="8775" xr:uid="{6A54BC82-B846-423D-AAF1-8D14B9605C3B}"/>
    <cellStyle name="20% - Accent3 12 2" xfId="22218" xr:uid="{4CED3A1D-A91E-4D60-A921-F0FE1E5D2D06}"/>
    <cellStyle name="20% - Accent3 12 3" xfId="21464" xr:uid="{B593CDB7-7262-4ACE-AC43-B9E23FBBADD4}"/>
    <cellStyle name="20% - Accent3 13" xfId="15938" xr:uid="{06807544-3F43-48B2-9C4A-D95496A3D05A}"/>
    <cellStyle name="20% - Accent3 13 2" xfId="22239" xr:uid="{28D2DDC7-8764-460C-9099-A382E7EFBD77}"/>
    <cellStyle name="20% - Accent3 14" xfId="21742" xr:uid="{B3055BC6-1369-4CA8-8B0C-086E498C56FF}"/>
    <cellStyle name="20% - Accent3 14 2" xfId="22280" xr:uid="{F5877A97-AB02-4A0C-9EFD-7080700574EA}"/>
    <cellStyle name="20% - Accent3 15" xfId="22300" xr:uid="{5BE073FC-0F64-442D-8650-9FF32BB5FF17}"/>
    <cellStyle name="20% - Accent3 16" xfId="22321" xr:uid="{E375BC96-7755-426E-AEB5-34BC3CF8AFD6}"/>
    <cellStyle name="20% - Accent3 17" xfId="22379" xr:uid="{A34C7F9C-E688-4673-A2AC-6A73AF03629C}"/>
    <cellStyle name="20% - Accent3 18" xfId="22399" xr:uid="{185CBE95-5E14-4524-AE1E-068113A45127}"/>
    <cellStyle name="20% - Accent3 19" xfId="21911" xr:uid="{2B3548A6-D613-4DF8-A5EF-B2CA56EB4E8F}"/>
    <cellStyle name="20% - Accent3 2" xfId="5" xr:uid="{00000000-0005-0000-0000-000035000000}"/>
    <cellStyle name="20% - Accent3 2 2" xfId="3163" xr:uid="{76F70B75-0CE4-4E41-98E7-1216D594B1A3}"/>
    <cellStyle name="20% - Accent3 2 2 2" xfId="15958" xr:uid="{725A9F93-0317-43B9-8E59-F45D5285D132}"/>
    <cellStyle name="20% - Accent3 2 2 2 2" xfId="32913" xr:uid="{7EC472A6-0C02-4F43-A432-49BACBD33286}"/>
    <cellStyle name="20% - Accent3 2 2 3" xfId="9211" xr:uid="{BA5D440F-D87C-4F88-9A5D-D4F9AC8D016B}"/>
    <cellStyle name="20% - Accent3 2 2 4" xfId="26031" xr:uid="{3E19B010-147F-4D46-979A-F3ED821B5948}"/>
    <cellStyle name="20% - Accent3 2 3" xfId="7503" xr:uid="{1116A0DD-FA83-4DE1-B807-D02C31D505E2}"/>
    <cellStyle name="20% - Accent3 2 3 2" xfId="20237" xr:uid="{C594DC8C-FA86-4E45-9AA9-90FE4727094D}"/>
    <cellStyle name="20% - Accent3 2 3 3" xfId="13388" xr:uid="{BDB998BF-A3B1-4B92-9C05-54C2BF513081}"/>
    <cellStyle name="20% - Accent3 2 3 4" xfId="31678" xr:uid="{FD2540AB-D2C1-4FA9-BEE0-F3EAA4ED5A92}"/>
    <cellStyle name="20% - Accent3 2 4" xfId="15799" xr:uid="{290EE851-1442-40DE-9B9F-D2B730F25E8B}"/>
    <cellStyle name="20% - Accent3 2 4 2" xfId="31692" xr:uid="{8D196A24-4CB1-4E35-B67E-9E89927043FE}"/>
    <cellStyle name="20% - Accent3 2 5" xfId="21756" xr:uid="{8A019D76-AE4A-48CF-81E0-18461B65DC02}"/>
    <cellStyle name="20% - Accent3 2 6" xfId="9052" xr:uid="{632F6907-3D9C-4DB8-9411-1665C8CCF0E4}"/>
    <cellStyle name="20% - Accent3 2 7" xfId="22435" xr:uid="{8D1FAC76-8BE3-4BDB-828C-26A2DF49BE56}"/>
    <cellStyle name="20% - Accent3 20" xfId="9191" xr:uid="{D02F6D85-0D34-4A3C-B205-06FDA23B2762}"/>
    <cellStyle name="20% - Accent3 21" xfId="22419" xr:uid="{E4F3C7D9-7555-48D1-AE67-4AF0CD8F9251}"/>
    <cellStyle name="20% - Accent3 22" xfId="26017" xr:uid="{30BB0056-FC12-4185-82A9-4632F295DEAA}"/>
    <cellStyle name="20% - Accent3 23" xfId="35297" xr:uid="{E21002E7-454B-43F5-AB3A-E0A524B5727A}"/>
    <cellStyle name="20% - Accent3 24" xfId="35317" xr:uid="{FB2630D0-32EC-4C33-8D72-13E84DE54FF1}"/>
    <cellStyle name="20% - Accent3 3" xfId="6" xr:uid="{00000000-0005-0000-0000-000036000000}"/>
    <cellStyle name="20% - Accent3 3 2" xfId="8819" xr:uid="{AEF4BA55-36B0-4806-90B2-315184D8E728}"/>
    <cellStyle name="20% - Accent3 3 2 2" xfId="21508" xr:uid="{627E626B-59EC-4DC8-A2E5-EDB742508652}"/>
    <cellStyle name="20% - Accent3 3 2 3" xfId="14205" xr:uid="{022392A7-7DD8-461A-BB59-6D3BEC5591DC}"/>
    <cellStyle name="20% - Accent3 3 3" xfId="15800" xr:uid="{85B039ED-BB3F-44FA-8A24-9B5450EA3A92}"/>
    <cellStyle name="20% - Accent3 3 4" xfId="21950" xr:uid="{508DFC1C-05B4-435D-8D89-9D186E538A71}"/>
    <cellStyle name="20% - Accent3 3 5" xfId="9053" xr:uid="{1A4D8B14-BC63-4BE7-93F5-A543F5C451CC}"/>
    <cellStyle name="20% - Accent3 3 6" xfId="31693" xr:uid="{4EC03CFE-AA62-464F-8315-551FA096041A}"/>
    <cellStyle name="20% - Accent3 4" xfId="7409" xr:uid="{C688E22B-2F50-448A-A9E1-89C680E72868}"/>
    <cellStyle name="20% - Accent3 4 2" xfId="8839" xr:uid="{0892D6F3-BEB1-4487-B581-27CFB6281F7F}"/>
    <cellStyle name="20% - Accent3 4 2 2" xfId="21528" xr:uid="{79821020-DA25-42F5-9E52-70BBCE72A3E0}"/>
    <cellStyle name="20% - Accent3 4 3" xfId="20143" xr:uid="{2A4A62D3-22D1-4991-BC47-17927B30D930}"/>
    <cellStyle name="20% - Accent3 4 4" xfId="21970" xr:uid="{CDB8848C-2A2B-43F9-BA35-14B02A0FBD19}"/>
    <cellStyle name="20% - Accent3 4 5" xfId="14225" xr:uid="{2CDD59E3-3E77-454A-BBBE-75DF2ADD7C5F}"/>
    <cellStyle name="20% - Accent3 4 6" xfId="35237" xr:uid="{B69B607C-75B8-493C-9512-89E76709FF08}"/>
    <cellStyle name="20% - Accent3 5" xfId="7429" xr:uid="{43C28785-61B9-4292-8CCE-75EC65A85798}"/>
    <cellStyle name="20% - Accent3 5 2" xfId="8859" xr:uid="{4389FC80-91E3-4BA2-868E-D5364A6BF49A}"/>
    <cellStyle name="20% - Accent3 5 2 2" xfId="21548" xr:uid="{A743AA88-59B3-4D27-B5EE-25D8234D34F3}"/>
    <cellStyle name="20% - Accent3 5 3" xfId="20163" xr:uid="{75437B01-9288-4A89-9C6F-B49988360AF5}"/>
    <cellStyle name="20% - Accent3 5 4" xfId="21990" xr:uid="{5D6C3F5F-20E7-467D-89B5-F79F008E6984}"/>
    <cellStyle name="20% - Accent3 5 5" xfId="14163" xr:uid="{BC9CE35C-3AC3-48D7-989E-F042893FA0B8}"/>
    <cellStyle name="20% - Accent3 5 6" xfId="35257" xr:uid="{6E911B69-0048-42A9-A0F3-4942A50CFA59}"/>
    <cellStyle name="20% - Accent3 6" xfId="7449" xr:uid="{4C5CE395-C02C-4DC3-9364-C458C2BAB4B9}"/>
    <cellStyle name="20% - Accent3 6 2" xfId="8879" xr:uid="{DB2F0846-F7F0-422B-BFC8-65482D071BB8}"/>
    <cellStyle name="20% - Accent3 6 2 2" xfId="21568" xr:uid="{DF264315-35C2-451B-BBAD-DD020442DB9B}"/>
    <cellStyle name="20% - Accent3 6 3" xfId="20183" xr:uid="{43063713-F089-46BD-BAE0-941772D05605}"/>
    <cellStyle name="20% - Accent3 6 4" xfId="22010" xr:uid="{5D25731A-88E6-4700-B292-F209334A6F4A}"/>
    <cellStyle name="20% - Accent3 6 5" xfId="15783" xr:uid="{25E578BE-850E-4875-AD7A-1490DA734177}"/>
    <cellStyle name="20% - Accent3 6 6" xfId="32898" xr:uid="{97F436A6-18F9-45E9-91FB-37D704A65305}"/>
    <cellStyle name="20% - Accent3 7" xfId="7469" xr:uid="{EC99E3F9-F56E-4ED0-9961-722D058E47AA}"/>
    <cellStyle name="20% - Accent3 7 2" xfId="8934" xr:uid="{A1797919-8FE7-4CB3-9CAD-78750BAC3895}"/>
    <cellStyle name="20% - Accent3 7 2 2" xfId="21620" xr:uid="{D0DA58A6-53AD-4F39-A481-30DAA3A05136}"/>
    <cellStyle name="20% - Accent3 7 3" xfId="22047" xr:uid="{DC83F59A-E2F1-44BC-BEBB-38563EF4AA85}"/>
    <cellStyle name="20% - Accent3 7 4" xfId="20203" xr:uid="{8C76B811-0A4A-420E-8B51-8BB4736FD89E}"/>
    <cellStyle name="20% - Accent3 8" xfId="7489" xr:uid="{0F3B8A78-0908-4F1D-865D-CA324B894242}"/>
    <cellStyle name="20% - Accent3 8 2" xfId="8954" xr:uid="{27363E87-9833-46F4-B773-D049AFFEFA70}"/>
    <cellStyle name="20% - Accent3 8 2 2" xfId="21640" xr:uid="{D6DCC91C-FE43-465A-90BD-6C5D57C19198}"/>
    <cellStyle name="20% - Accent3 8 3" xfId="22067" xr:uid="{91206A8A-E3EF-40AF-8450-CAF5D4BDBBF8}"/>
    <cellStyle name="20% - Accent3 8 4" xfId="20223" xr:uid="{584E0C36-AB8C-4B2E-ABD6-15E8224CFD6C}"/>
    <cellStyle name="20% - Accent3 9" xfId="8974" xr:uid="{E85F7C3A-64D3-4F62-B9EC-DDD93CE548DC}"/>
    <cellStyle name="20% - Accent3 9 2" xfId="22087" xr:uid="{A4C93B72-E489-4BBA-A133-ABE982CA2F64}"/>
    <cellStyle name="20% - Accent3 9 3" xfId="21660" xr:uid="{500D8194-8755-4325-83D0-DDC3413CA8BB}"/>
    <cellStyle name="20% - Accent4" xfId="3144" builtinId="42" customBuiltin="1"/>
    <cellStyle name="20% - Accent4 10" xfId="8997" xr:uid="{19507115-DD76-4987-8F27-A5DE0F7FEBBF}"/>
    <cellStyle name="20% - Accent4 10 2" xfId="22110" xr:uid="{CE33F11B-192F-40ED-8796-DD70EBB99C37}"/>
    <cellStyle name="20% - Accent4 10 3" xfId="21683" xr:uid="{788282F0-EAFF-4A59-9DFD-68CD2A8F61A8}"/>
    <cellStyle name="20% - Accent4 11" xfId="9039" xr:uid="{A268D765-131C-4BC9-A747-76BFCB7DB641}"/>
    <cellStyle name="20% - Accent4 11 2" xfId="22152" xr:uid="{A6E14D29-E253-4F8B-BDD4-6973289FD522}"/>
    <cellStyle name="20% - Accent4 11 3" xfId="21725" xr:uid="{740BA103-F732-4C36-B647-89047CFD4084}"/>
    <cellStyle name="20% - Accent4 12" xfId="8778" xr:uid="{789E4404-FCC2-45D2-BBC0-8A47E8A8572D}"/>
    <cellStyle name="20% - Accent4 12 2" xfId="22221" xr:uid="{EB48A9BB-E83B-4DE5-B1CB-EE7B1890859E}"/>
    <cellStyle name="20% - Accent4 12 3" xfId="21467" xr:uid="{ADA4326B-51EC-4C75-8103-81FB6159B648}"/>
    <cellStyle name="20% - Accent4 13" xfId="15941" xr:uid="{C3BD0960-1EBB-4F7A-A5CE-2B40D0C4D4E7}"/>
    <cellStyle name="20% - Accent4 13 2" xfId="22242" xr:uid="{DD7DBEE2-5BB3-47B8-B7AA-6586383A1862}"/>
    <cellStyle name="20% - Accent4 14" xfId="21745" xr:uid="{E8363032-D4B6-453C-90C8-F7803BC28CED}"/>
    <cellStyle name="20% - Accent4 14 2" xfId="22283" xr:uid="{4BCD7BE0-69EE-4658-B53C-02E7179A92E5}"/>
    <cellStyle name="20% - Accent4 15" xfId="22303" xr:uid="{9CD02F8B-BD81-49F3-9113-6996321AD0CD}"/>
    <cellStyle name="20% - Accent4 16" xfId="22324" xr:uid="{76A303AD-B58F-4765-A139-9803351EB505}"/>
    <cellStyle name="20% - Accent4 17" xfId="22382" xr:uid="{28B6345B-CF7E-4073-9C8A-AA4E44A985FF}"/>
    <cellStyle name="20% - Accent4 18" xfId="22402" xr:uid="{5F192AE8-30DA-4585-9A3F-7953ACD9519E}"/>
    <cellStyle name="20% - Accent4 19" xfId="21914" xr:uid="{D52EC6F5-6DF1-48C4-8FAE-33223A9895A4}"/>
    <cellStyle name="20% - Accent4 2" xfId="7" xr:uid="{00000000-0005-0000-0000-000037000000}"/>
    <cellStyle name="20% - Accent4 2 2" xfId="3157" xr:uid="{0206E7AA-4BAC-40AE-8D3A-3BE5C7D00550}"/>
    <cellStyle name="20% - Accent4 2 2 2" xfId="15952" xr:uid="{13FCA3DF-832B-48CA-A7EE-C7798B91810B}"/>
    <cellStyle name="20% - Accent4 2 2 2 2" xfId="32912" xr:uid="{AD66697E-F344-4492-86BD-A08DA7A861FA}"/>
    <cellStyle name="20% - Accent4 2 2 3" xfId="9205" xr:uid="{41918B3E-48C1-4864-A942-3D2B8D9A673E}"/>
    <cellStyle name="20% - Accent4 2 2 4" xfId="26032" xr:uid="{4152F373-F9BD-4A78-A521-59B5758C0574}"/>
    <cellStyle name="20% - Accent4 2 3" xfId="7504" xr:uid="{57742483-371D-426A-8BE1-ED5C9CF99CAF}"/>
    <cellStyle name="20% - Accent4 2 3 2" xfId="20238" xr:uid="{6BE4D21A-71F4-4377-B3D8-00D5714D287F}"/>
    <cellStyle name="20% - Accent4 2 3 3" xfId="13389" xr:uid="{B8B57D9B-7C6C-484E-87F1-32C074C79C11}"/>
    <cellStyle name="20% - Accent4 2 3 4" xfId="31677" xr:uid="{BAD0EC30-1091-4CF2-8B56-423BF375B682}"/>
    <cellStyle name="20% - Accent4 2 4" xfId="15801" xr:uid="{58B3F9C2-F582-4755-AD17-C36D154D217B}"/>
    <cellStyle name="20% - Accent4 2 4 2" xfId="31694" xr:uid="{1841AD72-4EFA-4921-9B2B-44BCEA18831B}"/>
    <cellStyle name="20% - Accent4 2 5" xfId="21757" xr:uid="{DBE8F0D2-4D57-4FAB-AFF7-BBA6385FAB1B}"/>
    <cellStyle name="20% - Accent4 2 6" xfId="9054" xr:uid="{B71B9BA2-6700-4F54-AB1B-FED4861873BE}"/>
    <cellStyle name="20% - Accent4 2 7" xfId="22436" xr:uid="{CA2C141D-6FB1-4FF3-BB35-E6440BDC6149}"/>
    <cellStyle name="20% - Accent4 20" xfId="9194" xr:uid="{342C9F78-05B7-4216-9B2D-1C6160F3EAFC}"/>
    <cellStyle name="20% - Accent4 21" xfId="22422" xr:uid="{81A38D6F-CA3D-4AF1-AB75-C2E6D4CDB3B9}"/>
    <cellStyle name="20% - Accent4 22" xfId="26020" xr:uid="{B007106B-C2F1-4B67-AD88-06E671E9369C}"/>
    <cellStyle name="20% - Accent4 23" xfId="35300" xr:uid="{698CE86E-73CB-42A8-80AB-F0BB2BB5D268}"/>
    <cellStyle name="20% - Accent4 24" xfId="35320" xr:uid="{B8B5F2E5-B739-4A6C-9F6B-5DD833E04450}"/>
    <cellStyle name="20% - Accent4 3" xfId="8" xr:uid="{00000000-0005-0000-0000-000038000000}"/>
    <cellStyle name="20% - Accent4 3 2" xfId="8822" xr:uid="{3D1EABC5-9225-4EFA-A6C6-6698203FDB4C}"/>
    <cellStyle name="20% - Accent4 3 2 2" xfId="21511" xr:uid="{2C759665-275C-43EB-A602-FED8B66EBE10}"/>
    <cellStyle name="20% - Accent4 3 2 3" xfId="14208" xr:uid="{657ECD1F-E27D-41BB-B063-5B3734C0CB6A}"/>
    <cellStyle name="20% - Accent4 3 3" xfId="15802" xr:uid="{BC91F40B-E8EF-45A1-B7F5-869247DA2E67}"/>
    <cellStyle name="20% - Accent4 3 4" xfId="21953" xr:uid="{9EDF1265-11D1-4B3F-88C9-0703DF9109AC}"/>
    <cellStyle name="20% - Accent4 3 5" xfId="9055" xr:uid="{A9A524FE-036B-4F51-B3FB-CD4A4332859B}"/>
    <cellStyle name="20% - Accent4 3 6" xfId="31695" xr:uid="{B2AB3E6E-C70B-467D-80A0-FC46EB6857A0}"/>
    <cellStyle name="20% - Accent4 4" xfId="7412" xr:uid="{8A5E57B7-AFEE-4500-9C74-9FCCC746C34B}"/>
    <cellStyle name="20% - Accent4 4 2" xfId="8842" xr:uid="{4CDA737D-A46D-43A0-933D-E588BC7B77A9}"/>
    <cellStyle name="20% - Accent4 4 2 2" xfId="21531" xr:uid="{FF80DDF5-2607-4643-86E5-DBE880803BEC}"/>
    <cellStyle name="20% - Accent4 4 3" xfId="20146" xr:uid="{AC815CB4-8680-4553-90F3-323E6CC0E607}"/>
    <cellStyle name="20% - Accent4 4 4" xfId="21973" xr:uid="{9FED9BE5-6AE6-44EC-8C15-AA356063844C}"/>
    <cellStyle name="20% - Accent4 4 5" xfId="14228" xr:uid="{20F222DE-562E-4B0D-832B-06DD8BC66C85}"/>
    <cellStyle name="20% - Accent4 4 6" xfId="35240" xr:uid="{871014F7-740A-4366-9E0E-1CF6581C0960}"/>
    <cellStyle name="20% - Accent4 5" xfId="7432" xr:uid="{158E51EB-9439-4719-A5ED-BBEC81ED1C6A}"/>
    <cellStyle name="20% - Accent4 5 2" xfId="8862" xr:uid="{0DC4E8FB-3AD3-48DD-8257-B93CFAFFE3C5}"/>
    <cellStyle name="20% - Accent4 5 2 2" xfId="21551" xr:uid="{52FF17FF-2B11-45E6-9B7C-85DF5FBAF722}"/>
    <cellStyle name="20% - Accent4 5 3" xfId="20166" xr:uid="{476AE7ED-AE29-48B1-AB72-CFE324014FB9}"/>
    <cellStyle name="20% - Accent4 5 4" xfId="21993" xr:uid="{FFA643AA-F438-4D96-AF38-77A62067E7E0}"/>
    <cellStyle name="20% - Accent4 5 5" xfId="14167" xr:uid="{F41ADD45-6ED6-4962-A69C-C49034C7444C}"/>
    <cellStyle name="20% - Accent4 5 6" xfId="35260" xr:uid="{11A4F9A5-0FAC-474C-A9DF-0045A5444689}"/>
    <cellStyle name="20% - Accent4 6" xfId="7452" xr:uid="{D3F214A0-3396-4804-8872-7612CD6D1CC5}"/>
    <cellStyle name="20% - Accent4 6 2" xfId="8882" xr:uid="{B5440F17-FA5B-49D8-9EDA-6C93946BBE62}"/>
    <cellStyle name="20% - Accent4 6 2 2" xfId="21571" xr:uid="{BA82AA3F-86D8-44C5-B262-FAC5A052C7D5}"/>
    <cellStyle name="20% - Accent4 6 3" xfId="20186" xr:uid="{549D51F1-B6FF-4461-9675-13FFA1AE14A5}"/>
    <cellStyle name="20% - Accent4 6 4" xfId="22013" xr:uid="{F0753A29-F5F9-4F8A-BFB6-B700AD2C04BA}"/>
    <cellStyle name="20% - Accent4 6 5" xfId="15786" xr:uid="{EB56EACA-A482-4987-8F93-2EEFEB221BBE}"/>
    <cellStyle name="20% - Accent4 6 6" xfId="32901" xr:uid="{A411E8F9-60DE-4883-A29D-E312F5006B09}"/>
    <cellStyle name="20% - Accent4 7" xfId="7472" xr:uid="{7CD6A407-FEF9-4256-927D-18B0C72D8216}"/>
    <cellStyle name="20% - Accent4 7 2" xfId="8937" xr:uid="{485DFF13-85F0-4153-8E6A-54CD1F19697A}"/>
    <cellStyle name="20% - Accent4 7 2 2" xfId="21623" xr:uid="{CE7DEDE7-5932-47EA-8BDF-7F30E9D6A949}"/>
    <cellStyle name="20% - Accent4 7 3" xfId="22050" xr:uid="{1B707EC6-6389-4A78-9121-87252B56198F}"/>
    <cellStyle name="20% - Accent4 7 4" xfId="20206" xr:uid="{67459CCF-197C-4235-87F2-ADA02BBC1C1F}"/>
    <cellStyle name="20% - Accent4 8" xfId="7492" xr:uid="{52BE9135-5734-4F6A-A509-EF2C59F9718F}"/>
    <cellStyle name="20% - Accent4 8 2" xfId="8957" xr:uid="{3D5FCFF6-E7D0-4F31-83C9-5EB0DB8DE808}"/>
    <cellStyle name="20% - Accent4 8 2 2" xfId="21643" xr:uid="{E7FB552B-8390-401B-855A-302352E765E3}"/>
    <cellStyle name="20% - Accent4 8 3" xfId="22070" xr:uid="{5098DC82-D1F5-4C59-B4E4-49F46F756B7A}"/>
    <cellStyle name="20% - Accent4 8 4" xfId="20226" xr:uid="{33B87AD7-8B7B-4545-99BF-83050DAE398B}"/>
    <cellStyle name="20% - Accent4 9" xfId="8977" xr:uid="{BE37B4C1-6EB2-4D3E-9BEA-D1E7A948FF16}"/>
    <cellStyle name="20% - Accent4 9 2" xfId="22090" xr:uid="{DB8F47BD-342C-4CED-A610-E003756A0B84}"/>
    <cellStyle name="20% - Accent4 9 3" xfId="21663" xr:uid="{9C97C35A-C04B-4CCA-A328-E38BA48751AB}"/>
    <cellStyle name="20% - Accent5" xfId="3148" builtinId="46" customBuiltin="1"/>
    <cellStyle name="20% - Accent5 10" xfId="9000" xr:uid="{9BB8117F-63F1-41C9-9D1C-2723E9496F25}"/>
    <cellStyle name="20% - Accent5 10 2" xfId="22113" xr:uid="{213F2A9B-A560-4561-9170-D77937202507}"/>
    <cellStyle name="20% - Accent5 10 3" xfId="21686" xr:uid="{74A6939C-27F8-4FE3-BCA5-7DF569D21D6F}"/>
    <cellStyle name="20% - Accent5 11" xfId="9042" xr:uid="{945F3877-E9EF-435C-B6EA-57208BE589BF}"/>
    <cellStyle name="20% - Accent5 11 2" xfId="22155" xr:uid="{29CB9828-EC4E-4898-969C-A0508D44656A}"/>
    <cellStyle name="20% - Accent5 11 3" xfId="21728" xr:uid="{CB889B00-C032-4EFE-8BC9-92F75277C33C}"/>
    <cellStyle name="20% - Accent5 12" xfId="8781" xr:uid="{AB0B0EA8-F55A-491C-B5FD-75BD319564CF}"/>
    <cellStyle name="20% - Accent5 12 2" xfId="22224" xr:uid="{3D228185-28E9-4B25-AD35-E62978CD883A}"/>
    <cellStyle name="20% - Accent5 12 3" xfId="21470" xr:uid="{36258474-8AC2-4217-8E6C-A8610F5ED023}"/>
    <cellStyle name="20% - Accent5 13" xfId="15944" xr:uid="{F7653B29-76B0-4BD8-9252-81C788A03179}"/>
    <cellStyle name="20% - Accent5 13 2" xfId="22245" xr:uid="{8A34CCC9-C90B-4501-96AE-2E3D6AE57655}"/>
    <cellStyle name="20% - Accent5 14" xfId="21748" xr:uid="{1742B99A-DC51-4AED-8E93-9A1F9663FA2A}"/>
    <cellStyle name="20% - Accent5 14 2" xfId="22286" xr:uid="{6C5BF18C-D713-4B7F-AB2E-70D185AECB4E}"/>
    <cellStyle name="20% - Accent5 15" xfId="22306" xr:uid="{3E39E6D9-37BE-44AD-BBA4-0E5C597C04D2}"/>
    <cellStyle name="20% - Accent5 16" xfId="22327" xr:uid="{50CAF3BF-2469-48ED-B64C-95389D4BDCE2}"/>
    <cellStyle name="20% - Accent5 17" xfId="22385" xr:uid="{22F7CDF3-311E-4EEA-98E4-081E90AFB42B}"/>
    <cellStyle name="20% - Accent5 18" xfId="22405" xr:uid="{4B4B7EDD-C255-471E-9DDD-207CE80880D7}"/>
    <cellStyle name="20% - Accent5 19" xfId="21917" xr:uid="{795F79F7-14A4-48B1-AE04-87AE159778FC}"/>
    <cellStyle name="20% - Accent5 2" xfId="9" xr:uid="{00000000-0005-0000-0000-000039000000}"/>
    <cellStyle name="20% - Accent5 2 2" xfId="3164" xr:uid="{AA90621E-D554-43A2-888A-80BA1814D30A}"/>
    <cellStyle name="20% - Accent5 2 2 2" xfId="15959" xr:uid="{20F3E711-E4A6-408D-8342-AC88D83605E5}"/>
    <cellStyle name="20% - Accent5 2 2 2 2" xfId="32914" xr:uid="{CEBA4211-8EBC-4710-8458-192E88831785}"/>
    <cellStyle name="20% - Accent5 2 2 3" xfId="9212" xr:uid="{A1E3D8C3-12B9-4CDF-B527-6E5D1166DCB0}"/>
    <cellStyle name="20% - Accent5 2 2 4" xfId="26033" xr:uid="{7E3BF3C4-15D2-4E33-BAB3-71A68944AAF5}"/>
    <cellStyle name="20% - Accent5 2 3" xfId="7505" xr:uid="{06E46B9D-A272-4E85-B40E-EC19EF67D27C}"/>
    <cellStyle name="20% - Accent5 2 3 2" xfId="20239" xr:uid="{D6B01DDB-B9C7-4554-861D-B5FB35B7527C}"/>
    <cellStyle name="20% - Accent5 2 3 3" xfId="13390" xr:uid="{FD56CB51-524C-4851-AE3B-3675E4C9158C}"/>
    <cellStyle name="20% - Accent5 2 3 4" xfId="31676" xr:uid="{D52AA4A4-DB27-496B-A9A3-8440033D57E5}"/>
    <cellStyle name="20% - Accent5 2 4" xfId="15803" xr:uid="{26FBEFB6-D6B4-47F1-8B79-494AB2890191}"/>
    <cellStyle name="20% - Accent5 2 4 2" xfId="31696" xr:uid="{B29FFC64-EEBB-41D4-AB63-AA5E3485BA92}"/>
    <cellStyle name="20% - Accent5 2 5" xfId="21758" xr:uid="{5D226443-59CB-4033-871C-100EA09E4A01}"/>
    <cellStyle name="20% - Accent5 2 6" xfId="9056" xr:uid="{2C4D5D15-EED8-4B12-ABA2-4BD761D187EA}"/>
    <cellStyle name="20% - Accent5 2 7" xfId="22437" xr:uid="{7E94CF4C-5190-4AC6-8292-B33B9358D0A2}"/>
    <cellStyle name="20% - Accent5 20" xfId="9197" xr:uid="{6E8BBC02-0286-4A88-8A98-8D8ED5BA8465}"/>
    <cellStyle name="20% - Accent5 21" xfId="22425" xr:uid="{9CA32972-DB0F-45BF-AB87-55901CB95290}"/>
    <cellStyle name="20% - Accent5 22" xfId="26023" xr:uid="{B7E5F075-205D-48BD-B069-46FDD157F4A3}"/>
    <cellStyle name="20% - Accent5 23" xfId="35303" xr:uid="{C8E67D19-7717-455C-BCF6-80B4F3C725C3}"/>
    <cellStyle name="20% - Accent5 24" xfId="35323" xr:uid="{7C6CEEF5-6674-4F4E-90FC-EE9C57F205A7}"/>
    <cellStyle name="20% - Accent5 3" xfId="10" xr:uid="{00000000-0005-0000-0000-00003A000000}"/>
    <cellStyle name="20% - Accent5 3 2" xfId="8825" xr:uid="{9536FA1E-EB83-4373-AE24-B98021690B29}"/>
    <cellStyle name="20% - Accent5 3 2 2" xfId="21514" xr:uid="{B64471CD-D019-4CB4-A02C-7B9FD4B13CBA}"/>
    <cellStyle name="20% - Accent5 3 2 3" xfId="14211" xr:uid="{84A0FB41-64F0-44FE-A86D-41DEE373CC6A}"/>
    <cellStyle name="20% - Accent5 3 3" xfId="15804" xr:uid="{EF8E0FAA-CC6E-4DC0-B325-1D59EB59A75A}"/>
    <cellStyle name="20% - Accent5 3 4" xfId="21956" xr:uid="{A9C4E556-BC60-4BEA-970D-542F55EEDA9C}"/>
    <cellStyle name="20% - Accent5 3 5" xfId="9057" xr:uid="{12A23F0D-11C8-4160-8177-270EE426A7C6}"/>
    <cellStyle name="20% - Accent5 3 6" xfId="31697" xr:uid="{9AC4102C-10B5-487A-8384-53D92571BBE8}"/>
    <cellStyle name="20% - Accent5 4" xfId="7415" xr:uid="{4E728D0A-0B65-4689-8846-08E0F17E9B76}"/>
    <cellStyle name="20% - Accent5 4 2" xfId="8845" xr:uid="{C47DFD18-CA19-496F-9984-8549D991D4A7}"/>
    <cellStyle name="20% - Accent5 4 2 2" xfId="21534" xr:uid="{48CC030E-D65B-421B-87AB-102AFA52EDD7}"/>
    <cellStyle name="20% - Accent5 4 3" xfId="20149" xr:uid="{B13754B8-1A9A-4530-A781-5EA1780BFC68}"/>
    <cellStyle name="20% - Accent5 4 4" xfId="21976" xr:uid="{BE8EAF87-2169-4588-BBE4-17743A1B870C}"/>
    <cellStyle name="20% - Accent5 4 5" xfId="14231" xr:uid="{C0AD7E36-A38D-4C37-B2DF-7C1289172B7A}"/>
    <cellStyle name="20% - Accent5 4 6" xfId="35243" xr:uid="{0E57BA6E-F6C1-44BA-BC9C-8EACC9C1DAAD}"/>
    <cellStyle name="20% - Accent5 5" xfId="7435" xr:uid="{02FD0916-1639-410D-9F43-A26EE0BEBDB6}"/>
    <cellStyle name="20% - Accent5 5 2" xfId="8865" xr:uid="{B3BFB2AA-B7A0-469F-834D-1F7372B33ED8}"/>
    <cellStyle name="20% - Accent5 5 2 2" xfId="21554" xr:uid="{BD640461-9F06-45E8-B1BC-82C0AE6288B2}"/>
    <cellStyle name="20% - Accent5 5 3" xfId="20169" xr:uid="{3635EDCC-8EB9-408B-8F70-CDC827BBFE9C}"/>
    <cellStyle name="20% - Accent5 5 4" xfId="21996" xr:uid="{F663AF2A-6745-4095-8618-0FF4DA2BD2A6}"/>
    <cellStyle name="20% - Accent5 5 5" xfId="14171" xr:uid="{A85D9E54-FFF3-4A2B-AB4E-1000B8692D40}"/>
    <cellStyle name="20% - Accent5 5 6" xfId="35263" xr:uid="{978482D1-0EC2-4502-BF81-E757852A1AB2}"/>
    <cellStyle name="20% - Accent5 6" xfId="7455" xr:uid="{C3C558F8-7571-4310-BA36-317CF9DA8A04}"/>
    <cellStyle name="20% - Accent5 6 2" xfId="8885" xr:uid="{DB96E02A-A941-42D2-8005-5EAB43C8802A}"/>
    <cellStyle name="20% - Accent5 6 2 2" xfId="21574" xr:uid="{3C3FA3A2-3E81-4411-B3B4-52E89BC34A07}"/>
    <cellStyle name="20% - Accent5 6 3" xfId="20189" xr:uid="{8F1F6971-CC08-4F9B-B863-6508E3A443A4}"/>
    <cellStyle name="20% - Accent5 6 4" xfId="22016" xr:uid="{36C74670-7221-4D92-8225-87A89B26CB65}"/>
    <cellStyle name="20% - Accent5 6 5" xfId="15789" xr:uid="{6D71565A-02D5-42E8-879D-35594924CF95}"/>
    <cellStyle name="20% - Accent5 6 6" xfId="32904" xr:uid="{7E1C8174-EB89-440C-8C5D-B484B7492DAF}"/>
    <cellStyle name="20% - Accent5 7" xfId="7475" xr:uid="{05614073-7E43-42C8-9B6C-184E1DB8AA52}"/>
    <cellStyle name="20% - Accent5 7 2" xfId="8940" xr:uid="{6E4C1C09-085F-416A-A716-36C1A893196D}"/>
    <cellStyle name="20% - Accent5 7 2 2" xfId="21626" xr:uid="{2E7E310D-222D-4846-B8AC-4C1C4EAAC0BC}"/>
    <cellStyle name="20% - Accent5 7 3" xfId="22053" xr:uid="{3EE7F246-42E3-45C9-BD09-0A5D2ADBA916}"/>
    <cellStyle name="20% - Accent5 7 4" xfId="20209" xr:uid="{8B528C46-3066-4D0B-B49B-CE1861856C26}"/>
    <cellStyle name="20% - Accent5 8" xfId="7495" xr:uid="{E3EF6C8A-7C3A-4E9F-A2BA-0B9FC5CC2E3A}"/>
    <cellStyle name="20% - Accent5 8 2" xfId="8960" xr:uid="{014556E8-BB07-4851-8913-8E9A6E71C12D}"/>
    <cellStyle name="20% - Accent5 8 2 2" xfId="21646" xr:uid="{9FA562BC-59FB-4E54-A178-53219074C3F1}"/>
    <cellStyle name="20% - Accent5 8 3" xfId="22073" xr:uid="{07790D35-E615-4EF4-AED4-250B2C17FDAB}"/>
    <cellStyle name="20% - Accent5 8 4" xfId="20229" xr:uid="{43A15C0E-07AF-4EB6-BEA7-DE8CA0C2D868}"/>
    <cellStyle name="20% - Accent5 9" xfId="8980" xr:uid="{47FCCCFC-5799-44E9-A9C3-CB38F315F521}"/>
    <cellStyle name="20% - Accent5 9 2" xfId="22093" xr:uid="{07BD3808-BD07-4099-B795-35075B1AAAB6}"/>
    <cellStyle name="20% - Accent5 9 3" xfId="21666" xr:uid="{6934FFD3-C94F-4384-91EA-C9EDEFB1CB0D}"/>
    <cellStyle name="20% - Accent6" xfId="3152" builtinId="50" customBuiltin="1"/>
    <cellStyle name="20% - Accent6 10" xfId="9003" xr:uid="{9E6D5E59-7A6A-4413-B599-AEC2F1DC6312}"/>
    <cellStyle name="20% - Accent6 10 2" xfId="22116" xr:uid="{17CF435A-C775-456A-962B-4FC480398DE4}"/>
    <cellStyle name="20% - Accent6 10 3" xfId="21689" xr:uid="{4E9F1379-1983-4FD4-A0CC-3000FA2EC92B}"/>
    <cellStyle name="20% - Accent6 11" xfId="9045" xr:uid="{EB5D98FA-A67D-4653-90CD-9FB10198DF08}"/>
    <cellStyle name="20% - Accent6 11 2" xfId="22158" xr:uid="{C410DA2D-657E-40A0-8C4B-BBD5F9FE3319}"/>
    <cellStyle name="20% - Accent6 11 3" xfId="21731" xr:uid="{84D181A9-78C4-4364-93BF-B4715239A1B4}"/>
    <cellStyle name="20% - Accent6 12" xfId="8784" xr:uid="{F4475271-CAF4-4BAD-8EB0-8BA07D1781F5}"/>
    <cellStyle name="20% - Accent6 12 2" xfId="22227" xr:uid="{D0DF4A66-1745-4FDE-BA4B-5D7718E3DF8B}"/>
    <cellStyle name="20% - Accent6 12 3" xfId="21473" xr:uid="{AADD0725-4983-4A5B-9907-F844E7994F1C}"/>
    <cellStyle name="20% - Accent6 13" xfId="15947" xr:uid="{B2E42764-2CFC-47C0-9876-212EDABD809D}"/>
    <cellStyle name="20% - Accent6 13 2" xfId="22248" xr:uid="{FB653E5D-2B28-4310-8345-478F08BDF8D8}"/>
    <cellStyle name="20% - Accent6 14" xfId="21751" xr:uid="{87361D9F-F120-49D5-BEEF-1DF881D43B63}"/>
    <cellStyle name="20% - Accent6 14 2" xfId="22289" xr:uid="{F2675643-74B8-42AF-953D-926A58F599D0}"/>
    <cellStyle name="20% - Accent6 15" xfId="22309" xr:uid="{95675BDB-B3E3-47CD-AD3C-FDB04A694538}"/>
    <cellStyle name="20% - Accent6 16" xfId="22330" xr:uid="{52D7DB89-D9EE-43B4-85C3-6256503E9148}"/>
    <cellStyle name="20% - Accent6 17" xfId="22388" xr:uid="{E8F7AF22-F0E5-4B2A-811F-47736EDFA906}"/>
    <cellStyle name="20% - Accent6 18" xfId="22408" xr:uid="{A464C9AA-D72D-4245-864E-F858404F2073}"/>
    <cellStyle name="20% - Accent6 19" xfId="21920" xr:uid="{0BE50DE1-5102-4E2F-82BD-8C594B3B0EF7}"/>
    <cellStyle name="20% - Accent6 2" xfId="11" xr:uid="{00000000-0005-0000-0000-00003B000000}"/>
    <cellStyle name="20% - Accent6 2 2" xfId="3165" xr:uid="{FAF7C279-C52F-477E-8B42-1045499B0CF6}"/>
    <cellStyle name="20% - Accent6 2 2 2" xfId="15960" xr:uid="{A1EAA0F2-3CD2-459B-B679-CF624A7676E1}"/>
    <cellStyle name="20% - Accent6 2 2 2 2" xfId="32915" xr:uid="{605F7345-9AC1-4708-83DF-C10FD3DD9A6C}"/>
    <cellStyle name="20% - Accent6 2 2 3" xfId="9213" xr:uid="{0A07EE48-5BE6-45BF-91F1-23075906A6D8}"/>
    <cellStyle name="20% - Accent6 2 2 4" xfId="26034" xr:uid="{D49A8FA2-AED1-47A7-AA32-4250AB959ADB}"/>
    <cellStyle name="20% - Accent6 2 3" xfId="7506" xr:uid="{CD3364BF-FDCF-49FD-A41F-2E18529C1FED}"/>
    <cellStyle name="20% - Accent6 2 3 2" xfId="20240" xr:uid="{DCBD6594-DE19-4248-A663-275EB3D23392}"/>
    <cellStyle name="20% - Accent6 2 3 3" xfId="13391" xr:uid="{D2DB5D06-5660-4969-B530-28352E7A25A2}"/>
    <cellStyle name="20% - Accent6 2 3 4" xfId="31675" xr:uid="{435378F1-9D73-4B9F-8D52-073624577F7F}"/>
    <cellStyle name="20% - Accent6 2 4" xfId="15805" xr:uid="{F57DFDCF-AB79-4A16-B236-3D3A7DD389E9}"/>
    <cellStyle name="20% - Accent6 2 4 2" xfId="31698" xr:uid="{BC713276-9624-4702-B101-84E095B3C7DF}"/>
    <cellStyle name="20% - Accent6 2 5" xfId="21759" xr:uid="{5DE1845C-27B5-4E25-A87A-AAE2CCBD9842}"/>
    <cellStyle name="20% - Accent6 2 6" xfId="9058" xr:uid="{2D51A0CE-59F6-4D4C-9878-D2D8181D1CF2}"/>
    <cellStyle name="20% - Accent6 2 7" xfId="22438" xr:uid="{A0480E17-014F-4098-8F37-B0527304871B}"/>
    <cellStyle name="20% - Accent6 20" xfId="9200" xr:uid="{E4F65B7F-5881-4823-83EC-49891D3D18C2}"/>
    <cellStyle name="20% - Accent6 21" xfId="22428" xr:uid="{A1C9FF4E-5454-432A-9F8F-2D001D9BD97C}"/>
    <cellStyle name="20% - Accent6 22" xfId="26026" xr:uid="{2CE735FF-672A-4798-84ED-9732A60D1759}"/>
    <cellStyle name="20% - Accent6 23" xfId="35306" xr:uid="{43EBF6F2-9C6C-496C-8976-CDB7F53F7595}"/>
    <cellStyle name="20% - Accent6 24" xfId="35326" xr:uid="{2E510DFB-AC7D-47DE-93B9-02896ED54EDE}"/>
    <cellStyle name="20% - Accent6 3" xfId="12" xr:uid="{00000000-0005-0000-0000-00003C000000}"/>
    <cellStyle name="20% - Accent6 3 2" xfId="8828" xr:uid="{3BCEA239-E0C7-4663-B593-7C7374B01E2A}"/>
    <cellStyle name="20% - Accent6 3 2 2" xfId="21517" xr:uid="{38B1A65C-823D-4424-A56D-F31311D526CA}"/>
    <cellStyle name="20% - Accent6 3 2 3" xfId="14214" xr:uid="{D5A473A1-9074-48D6-963A-72CF5DE2AF7A}"/>
    <cellStyle name="20% - Accent6 3 3" xfId="15806" xr:uid="{10ACC304-7994-47DE-89BC-A6846639FFC5}"/>
    <cellStyle name="20% - Accent6 3 4" xfId="21959" xr:uid="{CEDF3C7B-86E1-409A-B3CE-171E6F10959B}"/>
    <cellStyle name="20% - Accent6 3 5" xfId="9059" xr:uid="{84EC319E-5499-44DE-B1B9-BE79186CE014}"/>
    <cellStyle name="20% - Accent6 3 6" xfId="31699" xr:uid="{1F01B8BD-34D9-4310-8F7B-60AC5A15A63B}"/>
    <cellStyle name="20% - Accent6 4" xfId="7418" xr:uid="{DDA3F2E9-F756-4E6D-8C5C-4AC20F9D4F72}"/>
    <cellStyle name="20% - Accent6 4 2" xfId="8848" xr:uid="{C6E1ABE1-EF56-440E-BCF7-3C0C1F542F7C}"/>
    <cellStyle name="20% - Accent6 4 2 2" xfId="21537" xr:uid="{F06F9048-5F20-4CBA-B143-429897710405}"/>
    <cellStyle name="20% - Accent6 4 3" xfId="20152" xr:uid="{E230550F-3194-4A38-BE96-A1508DA7A1C2}"/>
    <cellStyle name="20% - Accent6 4 4" xfId="21979" xr:uid="{E2C74B55-AC8F-4225-9F9F-CD138D5B6A9A}"/>
    <cellStyle name="20% - Accent6 4 5" xfId="14234" xr:uid="{7B6E0CA5-993F-4738-8ED4-6B35FFD4F09E}"/>
    <cellStyle name="20% - Accent6 4 6" xfId="35246" xr:uid="{B320CA15-6D76-4E2E-806C-9C510A783254}"/>
    <cellStyle name="20% - Accent6 5" xfId="7438" xr:uid="{4014E186-71D6-4E1C-AE07-595445826CB7}"/>
    <cellStyle name="20% - Accent6 5 2" xfId="8868" xr:uid="{D7D31402-DDE1-4B1F-A444-BF18FD8C3BD2}"/>
    <cellStyle name="20% - Accent6 5 2 2" xfId="21557" xr:uid="{2CE2248D-0001-40C3-9F5D-1DB010E20ED8}"/>
    <cellStyle name="20% - Accent6 5 3" xfId="20172" xr:uid="{1E823C2A-ACBD-4842-A4B8-8BD1113F995D}"/>
    <cellStyle name="20% - Accent6 5 4" xfId="21999" xr:uid="{55C67B79-8682-4077-94CF-089E18F97323}"/>
    <cellStyle name="20% - Accent6 5 5" xfId="14175" xr:uid="{0A101C45-15B0-4E11-89A9-69456DBCA68C}"/>
    <cellStyle name="20% - Accent6 5 6" xfId="35266" xr:uid="{882007CD-6A56-43DC-9EB2-B478DFE94153}"/>
    <cellStyle name="20% - Accent6 6" xfId="7458" xr:uid="{180FAE7C-831A-4ECD-9E3D-10F4EB98245E}"/>
    <cellStyle name="20% - Accent6 6 2" xfId="8888" xr:uid="{A30C8695-A9DC-4CD4-9678-B2A58DE06AE0}"/>
    <cellStyle name="20% - Accent6 6 2 2" xfId="21577" xr:uid="{7D31E8F1-DF50-4AFF-8A99-506BFC771D97}"/>
    <cellStyle name="20% - Accent6 6 3" xfId="20192" xr:uid="{5114F04C-2706-42EE-8435-876EB28AEFBA}"/>
    <cellStyle name="20% - Accent6 6 4" xfId="22019" xr:uid="{EC1CB67E-770D-4AC9-9DA0-67FFA2FF29C6}"/>
    <cellStyle name="20% - Accent6 6 5" xfId="15792" xr:uid="{E21603F1-71FC-47F7-9DDA-3422DADA1688}"/>
    <cellStyle name="20% - Accent6 6 6" xfId="32907" xr:uid="{E1006F1D-33E9-477C-AC96-470D0586672A}"/>
    <cellStyle name="20% - Accent6 7" xfId="7478" xr:uid="{B43D66EF-0E1C-410B-A8F5-019EEE52C8B1}"/>
    <cellStyle name="20% - Accent6 7 2" xfId="8943" xr:uid="{EC74B59A-2B24-43E1-BE96-5A99C6142595}"/>
    <cellStyle name="20% - Accent6 7 2 2" xfId="21629" xr:uid="{3A25CB14-4ED5-401B-B37D-918D1DD6E69C}"/>
    <cellStyle name="20% - Accent6 7 3" xfId="22056" xr:uid="{C1619737-BA23-425F-8D12-FCC176FC8EB6}"/>
    <cellStyle name="20% - Accent6 7 4" xfId="20212" xr:uid="{C482582D-1396-405E-9182-FAACA1A75D7A}"/>
    <cellStyle name="20% - Accent6 8" xfId="7498" xr:uid="{F72D96AF-76CE-4381-BA8C-D4177E7065BB}"/>
    <cellStyle name="20% - Accent6 8 2" xfId="8963" xr:uid="{1C90B40D-A0DA-48B6-A12F-D060EE0EACE5}"/>
    <cellStyle name="20% - Accent6 8 2 2" xfId="21649" xr:uid="{CA0D8D45-DC61-4A49-9877-A9966965BD1D}"/>
    <cellStyle name="20% - Accent6 8 3" xfId="22076" xr:uid="{030191C4-5519-4699-AC03-5FBDF1C7F8BC}"/>
    <cellStyle name="20% - Accent6 8 4" xfId="20232" xr:uid="{AFC57C07-681A-4E77-82B5-DCECA9D1FCE7}"/>
    <cellStyle name="20% - Accent6 9" xfId="8983" xr:uid="{299C559E-13EC-46DC-8A26-BBC73BC3AEAB}"/>
    <cellStyle name="20% - Accent6 9 2" xfId="22096" xr:uid="{B438524B-F3B1-40BF-85BE-65B7AFB849C1}"/>
    <cellStyle name="20% - Accent6 9 3" xfId="21669" xr:uid="{90504A58-FA67-4CCD-AD40-F527E369257B}"/>
    <cellStyle name="20% - Akzent1" xfId="13" xr:uid="{00000000-0005-0000-0000-00003D000000}"/>
    <cellStyle name="20% - Akzent1 2" xfId="14" xr:uid="{00000000-0005-0000-0000-00003E000000}"/>
    <cellStyle name="20% - Akzent1 2 2" xfId="3192" xr:uid="{1011F57A-E1D9-41BD-A2A7-A39A20A42F31}"/>
    <cellStyle name="20% - Akzent1 2 2 2" xfId="15987" xr:uid="{08822BE7-4137-41C3-BB3B-E426ADB52E26}"/>
    <cellStyle name="20% - Akzent1 2 2 3" xfId="9240" xr:uid="{B0BD1572-6938-4EAF-A314-9FC17B8F53B4}"/>
    <cellStyle name="20% - Akzent1 2 2 4" xfId="24766" xr:uid="{43970018-E349-4A50-A69A-6651D7BD7A0F}"/>
    <cellStyle name="20% - Akzent1 3" xfId="3159" xr:uid="{1B4696EE-9E41-4606-A030-E7530CC439E7}"/>
    <cellStyle name="20% - Akzent1 3 2" xfId="7320" xr:uid="{4C440F06-28B4-473F-BBEA-337437EE937B}"/>
    <cellStyle name="20% - Akzent1 3 2 2" xfId="35161" xr:uid="{F4C74146-1B72-4193-ACDD-C30815DD3BDE}"/>
    <cellStyle name="20% - Akzent1 3 2 3" xfId="26037" xr:uid="{F02F9FD6-5A0F-4314-8AAE-468D2A5D61FF}"/>
    <cellStyle name="20% - Akzent1 3 3" xfId="15954" xr:uid="{54D77F4C-FF06-4ADA-8886-DFC996096B91}"/>
    <cellStyle name="20% - Akzent1 3 3 2" xfId="26776" xr:uid="{C59EEAFB-2EC0-4969-B7CB-E7A8905EFC91}"/>
    <cellStyle name="20% - Akzent1 3 4" xfId="9207" xr:uid="{3331FEE1-D557-4E35-ADB8-F6CFB5AA01F5}"/>
    <cellStyle name="20% - Akzent1 4" xfId="8714" xr:uid="{3A7F0DB0-51D7-402F-80CC-87DFCA0A0422}"/>
    <cellStyle name="20% - Akzent2" xfId="15" xr:uid="{00000000-0005-0000-0000-00003F000000}"/>
    <cellStyle name="20% - Akzent2 2" xfId="16" xr:uid="{00000000-0005-0000-0000-000040000000}"/>
    <cellStyle name="20% - Akzent2 2 2" xfId="3158" xr:uid="{00C29689-72CE-4AAF-A084-044CCA0B9626}"/>
    <cellStyle name="20% - Akzent2 2 2 2" xfId="15953" xr:uid="{94979C94-8408-4B1A-BC2C-C2B019523CD4}"/>
    <cellStyle name="20% - Akzent2 2 2 3" xfId="9206" xr:uid="{F48E502B-5EEB-450C-A7F8-E61D508BA79C}"/>
    <cellStyle name="20% - Akzent2 2 2 4" xfId="24767" xr:uid="{9274604D-709B-49D6-B8B9-D7271A112133}"/>
    <cellStyle name="20% - Akzent2 3" xfId="3160" xr:uid="{C338E5BE-5B4D-40B8-A986-9C29926E6AB8}"/>
    <cellStyle name="20% - Akzent2 3 2" xfId="7321" xr:uid="{F46829D0-7E60-4EA4-9220-040EFE82F9AC}"/>
    <cellStyle name="20% - Akzent2 3 2 2" xfId="35162" xr:uid="{AD092D8B-CB16-4F51-B5BF-320F580C4EB3}"/>
    <cellStyle name="20% - Akzent2 3 2 3" xfId="26040" xr:uid="{6C53369B-25FC-408F-8D1E-C62D6F8830B0}"/>
    <cellStyle name="20% - Akzent2 3 3" xfId="15955" xr:uid="{AAF1EFCD-9429-495C-836D-4C88D5C0B571}"/>
    <cellStyle name="20% - Akzent2 3 3 2" xfId="26777" xr:uid="{F4107F4D-4E5B-46CA-AF59-A3164607EBC0}"/>
    <cellStyle name="20% - Akzent2 3 4" xfId="9208" xr:uid="{FB59A450-B004-4471-8497-026B4FE523BD}"/>
    <cellStyle name="20% - Akzent2 4" xfId="8715" xr:uid="{9B9EAA99-C67C-48FF-A53E-1A8FFFC6D855}"/>
    <cellStyle name="20% - Akzent3" xfId="17" xr:uid="{00000000-0005-0000-0000-000041000000}"/>
    <cellStyle name="20% - Akzent3 2" xfId="18" xr:uid="{00000000-0005-0000-0000-000042000000}"/>
    <cellStyle name="20% - Akzent3 2 2" xfId="3170" xr:uid="{F35E5F65-7A9E-4A8F-981F-3CD6F64BC959}"/>
    <cellStyle name="20% - Akzent3 2 2 2" xfId="15965" xr:uid="{A98A10BC-2592-46E1-8C17-F255D84F1FE3}"/>
    <cellStyle name="20% - Akzent3 2 2 3" xfId="9218" xr:uid="{D54955AC-81E7-4C25-8FE2-95A77C2C1EAF}"/>
    <cellStyle name="20% - Akzent3 2 2 4" xfId="24768" xr:uid="{741D7624-E6CA-4B3E-AA14-616F33611916}"/>
    <cellStyle name="20% - Akzent3 3" xfId="3167" xr:uid="{BE16EB1F-E3C8-4110-A65C-12B888A5879A}"/>
    <cellStyle name="20% - Akzent3 3 2" xfId="7322" xr:uid="{A245DB9C-A7EB-4C65-958C-CB4D1D2839D3}"/>
    <cellStyle name="20% - Akzent3 3 2 2" xfId="35163" xr:uid="{6D623010-5CC0-4C35-9084-B3D957E5BC36}"/>
    <cellStyle name="20% - Akzent3 3 2 3" xfId="26043" xr:uid="{BDF2B79D-43A6-48C8-818C-BBD30BDF4749}"/>
    <cellStyle name="20% - Akzent3 3 3" xfId="15962" xr:uid="{AA3F76F7-8ABA-4A3F-B58B-E4F3E688103C}"/>
    <cellStyle name="20% - Akzent3 3 3 2" xfId="26778" xr:uid="{807E1286-F3A7-4F8F-9184-40B7CA51BF35}"/>
    <cellStyle name="20% - Akzent3 3 4" xfId="9215" xr:uid="{640CFB8D-B651-4EBE-A627-0B7F916ED04E}"/>
    <cellStyle name="20% - Akzent3 4" xfId="8716" xr:uid="{17DF92B8-1D46-4C08-BFB6-C45458ACE779}"/>
    <cellStyle name="20% - Akzent4" xfId="19" xr:uid="{00000000-0005-0000-0000-000043000000}"/>
    <cellStyle name="20% - Akzent4 2" xfId="20" xr:uid="{00000000-0005-0000-0000-000044000000}"/>
    <cellStyle name="20% - Akzent4 2 2" xfId="3162" xr:uid="{F4ED857B-1518-4F07-9364-4920C1654833}"/>
    <cellStyle name="20% - Akzent4 2 2 2" xfId="15957" xr:uid="{FDC1DAF4-CD44-45C1-9E82-40794A6F0569}"/>
    <cellStyle name="20% - Akzent4 2 2 3" xfId="9210" xr:uid="{A2F0B4EF-FEB8-45DC-97BA-34714335CCC3}"/>
    <cellStyle name="20% - Akzent4 2 2 4" xfId="24769" xr:uid="{50AC0C36-DE58-4F8D-B996-639622523F28}"/>
    <cellStyle name="20% - Akzent4 3" xfId="3168" xr:uid="{26DED190-0B9D-45B9-B5DA-53F68A207D88}"/>
    <cellStyle name="20% - Akzent4 3 2" xfId="7323" xr:uid="{E5E69C1B-08BB-4E8E-B510-570D41B28CBC}"/>
    <cellStyle name="20% - Akzent4 3 2 2" xfId="35164" xr:uid="{AE280D56-3A2E-4BFD-9544-FAB9A99F16DC}"/>
    <cellStyle name="20% - Akzent4 3 2 3" xfId="26046" xr:uid="{2410ED4B-A7A4-43C8-A7C5-0E3AA61954DA}"/>
    <cellStyle name="20% - Akzent4 3 3" xfId="15963" xr:uid="{D12C32B2-685B-49C1-A33D-EC15912B65B2}"/>
    <cellStyle name="20% - Akzent4 3 3 2" xfId="26779" xr:uid="{3EBFF80F-F431-43A6-AED1-3E7453BC9AD4}"/>
    <cellStyle name="20% - Akzent4 3 4" xfId="9216" xr:uid="{C8A42222-80E7-4956-A3CB-498629CC8A53}"/>
    <cellStyle name="20% - Akzent4 4" xfId="8717" xr:uid="{DF52B4C1-448C-482E-B19B-933DAEB934CD}"/>
    <cellStyle name="20% - Akzent5" xfId="21" xr:uid="{00000000-0005-0000-0000-000045000000}"/>
    <cellStyle name="20% - Akzent5 2" xfId="22" xr:uid="{00000000-0005-0000-0000-000046000000}"/>
    <cellStyle name="20% - Akzent5 2 2" xfId="3161" xr:uid="{93F00E1B-07AC-468F-84BF-2A80A59B8E12}"/>
    <cellStyle name="20% - Akzent5 2 2 2" xfId="15956" xr:uid="{81226820-35B4-4315-B6B5-5453A9810C4F}"/>
    <cellStyle name="20% - Akzent5 2 2 3" xfId="9209" xr:uid="{ED78BAA2-35F5-4933-8FD7-B2207BB0FCB2}"/>
    <cellStyle name="20% - Akzent5 2 2 4" xfId="24770" xr:uid="{8E0F3D71-ED13-4AF8-89DA-02DA7AE10128}"/>
    <cellStyle name="20% - Akzent5 3" xfId="3166" xr:uid="{98A4CF12-4061-43C5-9060-1F889C011D3C}"/>
    <cellStyle name="20% - Akzent5 3 2" xfId="7324" xr:uid="{F5588EFE-6484-4E2C-B92B-EE5820E54A3B}"/>
    <cellStyle name="20% - Akzent5 3 2 2" xfId="35165" xr:uid="{DA9CB0AB-8F40-4331-B27D-A95F71F5374F}"/>
    <cellStyle name="20% - Akzent5 3 2 3" xfId="26049" xr:uid="{BCFFD0AC-28BA-4D19-AECA-10FA478A35A6}"/>
    <cellStyle name="20% - Akzent5 3 3" xfId="15961" xr:uid="{ABDC2943-3355-4637-8C85-37C5BD81CE1C}"/>
    <cellStyle name="20% - Akzent5 3 3 2" xfId="26780" xr:uid="{D9921300-DE9E-4E8E-9782-11D55AF8DF0B}"/>
    <cellStyle name="20% - Akzent5 3 4" xfId="9214" xr:uid="{E8712134-463D-4D44-89B7-B6788C93E829}"/>
    <cellStyle name="20% - Akzent5 4" xfId="8718" xr:uid="{2B6C7B1D-521E-40B4-8316-D4B32107BC0E}"/>
    <cellStyle name="20% - Akzent6" xfId="23" xr:uid="{00000000-0005-0000-0000-000047000000}"/>
    <cellStyle name="20% - Akzent6 2" xfId="24" xr:uid="{00000000-0005-0000-0000-000048000000}"/>
    <cellStyle name="20% - Akzent6 2 2" xfId="3175" xr:uid="{0D482CC1-5E6C-499D-BA03-7EA5798691A1}"/>
    <cellStyle name="20% - Akzent6 2 2 2" xfId="15970" xr:uid="{2A4F9F99-FF28-4B63-8478-EB8BDC4E8E8B}"/>
    <cellStyle name="20% - Akzent6 2 2 3" xfId="9223" xr:uid="{1F67B961-5599-4CC4-B568-C05D0177B2D5}"/>
    <cellStyle name="20% - Akzent6 2 2 4" xfId="24771" xr:uid="{3D570B3B-A6E5-42F4-B40F-E813154DAA5A}"/>
    <cellStyle name="20% - Akzent6 3" xfId="3188" xr:uid="{D99F80D1-0CC7-4124-A7A5-3F840211CB0A}"/>
    <cellStyle name="20% - Akzent6 3 2" xfId="7325" xr:uid="{9C9E8121-8D87-42BC-93C8-16C9FB4113E9}"/>
    <cellStyle name="20% - Akzent6 3 2 2" xfId="35166" xr:uid="{2EDB1C91-7DB2-4EBF-985D-54899631F82A}"/>
    <cellStyle name="20% - Akzent6 3 2 3" xfId="26052" xr:uid="{FA77C2F4-BD3E-4AE1-8761-5DBD2BA8B03B}"/>
    <cellStyle name="20% - Akzent6 3 3" xfId="15983" xr:uid="{6027B599-2CC4-4C6E-8BF6-1430F01D7283}"/>
    <cellStyle name="20% - Akzent6 3 3 2" xfId="26781" xr:uid="{493A6CDB-0CE3-438A-AAD9-0BB246717D86}"/>
    <cellStyle name="20% - Akzent6 3 4" xfId="9236" xr:uid="{41AB14F9-1A20-4351-B529-C44D7524EA5D}"/>
    <cellStyle name="20% - Akzent6 4" xfId="8719" xr:uid="{48A5EBA3-6D75-47C9-8225-716B88F128BB}"/>
    <cellStyle name="40% - Accent1" xfId="3133" builtinId="31" customBuiltin="1"/>
    <cellStyle name="40% - Accent1 10" xfId="8989" xr:uid="{FE0E4F10-8066-4D22-8518-BEDAA9EA0921}"/>
    <cellStyle name="40% - Accent1 10 2" xfId="22102" xr:uid="{7CDCF6D1-6CDF-4CE2-B3C1-FC4F3411A0E2}"/>
    <cellStyle name="40% - Accent1 10 3" xfId="21675" xr:uid="{9F15041B-D12C-48D8-B039-F37A5A3A21DA}"/>
    <cellStyle name="40% - Accent1 11" xfId="9031" xr:uid="{35CCF8B0-D06F-4FFF-BB91-F957B0F6B0C9}"/>
    <cellStyle name="40% - Accent1 11 2" xfId="22144" xr:uid="{12CD25D1-6B56-4C6D-84B7-B737401244EA}"/>
    <cellStyle name="40% - Accent1 11 3" xfId="21717" xr:uid="{89536AC4-19E8-4AF8-85B5-EBE42E08470D}"/>
    <cellStyle name="40% - Accent1 12" xfId="8770" xr:uid="{7B78AC49-8F9B-4C6F-927B-7F85CB8C919F}"/>
    <cellStyle name="40% - Accent1 12 2" xfId="22213" xr:uid="{18BB3BC5-A56A-4CBB-BB6E-8C49E3F53E81}"/>
    <cellStyle name="40% - Accent1 12 3" xfId="21459" xr:uid="{ED374351-024D-4C27-9781-28BCFDB59329}"/>
    <cellStyle name="40% - Accent1 13" xfId="15933" xr:uid="{402FA4EF-E271-4540-883E-31CAEADBCBAB}"/>
    <cellStyle name="40% - Accent1 13 2" xfId="22234" xr:uid="{0808F1FD-CCE7-4709-B57C-B7B58B5666C1}"/>
    <cellStyle name="40% - Accent1 14" xfId="21737" xr:uid="{DF4A0DDC-B2FE-417B-8BB6-7C2DCB737219}"/>
    <cellStyle name="40% - Accent1 14 2" xfId="22275" xr:uid="{71F235BE-E297-46FC-8633-23E64830FCF3}"/>
    <cellStyle name="40% - Accent1 15" xfId="22295" xr:uid="{6821B762-646F-402E-AC3E-6501A8068840}"/>
    <cellStyle name="40% - Accent1 16" xfId="22316" xr:uid="{04385A92-9314-45EA-A87B-97ADACBB017A}"/>
    <cellStyle name="40% - Accent1 17" xfId="22374" xr:uid="{44A05EAE-36B0-440F-8CF2-E4B5EB45AD9A}"/>
    <cellStyle name="40% - Accent1 18" xfId="22394" xr:uid="{E8B3A7C6-0BF3-4DBC-A490-EB57B6EC1E16}"/>
    <cellStyle name="40% - Accent1 19" xfId="21906" xr:uid="{9DA6E0D5-E376-48BA-AF29-DE66F4081F1F}"/>
    <cellStyle name="40% - Accent1 2" xfId="25" xr:uid="{00000000-0005-0000-0000-000049000000}"/>
    <cellStyle name="40% - Accent1 2 2" xfId="3193" xr:uid="{E6241C47-B221-445C-A743-3B9DDFDC0FB9}"/>
    <cellStyle name="40% - Accent1 2 2 2" xfId="15988" xr:uid="{F0DDDA66-F80A-4494-8C26-8A22420A74B5}"/>
    <cellStyle name="40% - Accent1 2 2 2 2" xfId="32926" xr:uid="{A583AC66-B0B7-4E43-A58F-1F4751EF7872}"/>
    <cellStyle name="40% - Accent1 2 2 3" xfId="9241" xr:uid="{10041A51-78A0-40ED-AF3A-8428B6DE3FAF}"/>
    <cellStyle name="40% - Accent1 2 2 4" xfId="26053" xr:uid="{9B421314-8659-4E44-9800-B16B07DC9534}"/>
    <cellStyle name="40% - Accent1 2 3" xfId="7507" xr:uid="{25BCD9F0-CF4B-4756-8901-C721AC4E2A15}"/>
    <cellStyle name="40% - Accent1 2 3 2" xfId="20241" xr:uid="{7BFB24C5-6E4D-47F2-A30E-692884666F2B}"/>
    <cellStyle name="40% - Accent1 2 3 3" xfId="13404" xr:uid="{F340B438-ECF4-4A3E-A698-23A11796F5FD}"/>
    <cellStyle name="40% - Accent1 2 3 4" xfId="31700" xr:uid="{99660523-EEC8-4B4A-9ECF-21D4040DA4A1}"/>
    <cellStyle name="40% - Accent1 2 4" xfId="15807" xr:uid="{2A601DB0-8A46-49F5-9ADF-9AD9C519218E}"/>
    <cellStyle name="40% - Accent1 2 5" xfId="21760" xr:uid="{C2900E18-2ABB-4700-A311-818B5A90B1F1}"/>
    <cellStyle name="40% - Accent1 2 6" xfId="9060" xr:uid="{BDB2BF4C-CE1C-4F97-961C-569D92583806}"/>
    <cellStyle name="40% - Accent1 2 7" xfId="22439" xr:uid="{4C693A6B-6EB7-4268-A0DD-633C3429DA48}"/>
    <cellStyle name="40% - Accent1 20" xfId="9186" xr:uid="{BE7CE1DA-5CA5-47ED-8AF8-AC7BA3E66B31}"/>
    <cellStyle name="40% - Accent1 21" xfId="22414" xr:uid="{B1156A6E-07FF-42A3-9484-91DBFB592839}"/>
    <cellStyle name="40% - Accent1 22" xfId="26012" xr:uid="{05CD8C74-E2BD-4C06-902F-AD2328735923}"/>
    <cellStyle name="40% - Accent1 23" xfId="35292" xr:uid="{CC1CF79D-2C46-4097-9CF3-90348F021D35}"/>
    <cellStyle name="40% - Accent1 24" xfId="35312" xr:uid="{891F87CB-6742-491F-9144-E04305BF747D}"/>
    <cellStyle name="40% - Accent1 3" xfId="26" xr:uid="{00000000-0005-0000-0000-00004A000000}"/>
    <cellStyle name="40% - Accent1 3 2" xfId="8814" xr:uid="{8EFEF731-E424-408B-BFD4-F5921729035E}"/>
    <cellStyle name="40% - Accent1 3 2 2" xfId="21503" xr:uid="{FFFAA6A8-F8D3-4848-94F3-888FEB82ED97}"/>
    <cellStyle name="40% - Accent1 3 2 3" xfId="14200" xr:uid="{8734CFB4-5F5E-4E89-8B2C-CA62612DB5F9}"/>
    <cellStyle name="40% - Accent1 3 3" xfId="15808" xr:uid="{3A0B6FA2-6999-4F1F-86EE-B09609BCBF71}"/>
    <cellStyle name="40% - Accent1 3 4" xfId="21945" xr:uid="{A7D78E60-04C8-4E48-BBBF-08B18495B80B}"/>
    <cellStyle name="40% - Accent1 3 5" xfId="9061" xr:uid="{F2E33873-60AD-422B-9057-CA10D1B5BDAA}"/>
    <cellStyle name="40% - Accent1 3 6" xfId="31701" xr:uid="{53253DB4-DF5B-4746-9E57-6814F938F891}"/>
    <cellStyle name="40% - Accent1 4" xfId="7404" xr:uid="{04DD1D2D-7779-4932-AFC3-380DF44AC1D5}"/>
    <cellStyle name="40% - Accent1 4 2" xfId="8834" xr:uid="{CF7AFDD3-7A30-4CD5-ABDC-926954302F7D}"/>
    <cellStyle name="40% - Accent1 4 2 2" xfId="21523" xr:uid="{6B07C7BD-F6FF-4308-AEC0-54875EF27947}"/>
    <cellStyle name="40% - Accent1 4 3" xfId="20138" xr:uid="{9278FCE4-1012-4D58-9F56-5A5307C9CF64}"/>
    <cellStyle name="40% - Accent1 4 4" xfId="21965" xr:uid="{37268E8E-950E-45BA-956E-7C206E2DA2C1}"/>
    <cellStyle name="40% - Accent1 4 5" xfId="14220" xr:uid="{94BBE989-13A2-4062-B794-17F419F4C6C8}"/>
    <cellStyle name="40% - Accent1 4 6" xfId="35232" xr:uid="{743A2545-8D12-4F0F-B80A-C5BA0D72D382}"/>
    <cellStyle name="40% - Accent1 5" xfId="7424" xr:uid="{C65CD484-74E5-42A8-AA06-278770E4A7F0}"/>
    <cellStyle name="40% - Accent1 5 2" xfId="8854" xr:uid="{B612B0A4-1DAA-4927-A288-46978BA811C6}"/>
    <cellStyle name="40% - Accent1 5 2 2" xfId="21543" xr:uid="{0317A84E-67E4-4914-B1E2-A595AFD9B5D3}"/>
    <cellStyle name="40% - Accent1 5 3" xfId="20158" xr:uid="{77773089-1E14-4E05-9A13-7C4BF7ED232B}"/>
    <cellStyle name="40% - Accent1 5 4" xfId="21985" xr:uid="{CE85C44C-9E35-4CCF-B44E-82C932155859}"/>
    <cellStyle name="40% - Accent1 5 5" xfId="14156" xr:uid="{F56C4ED3-611B-41CF-A659-32D961F57021}"/>
    <cellStyle name="40% - Accent1 5 6" xfId="35252" xr:uid="{FE10282D-70DA-4609-9734-E91105179864}"/>
    <cellStyle name="40% - Accent1 6" xfId="7444" xr:uid="{45B7D007-49B2-4D2D-8AFC-27F6AEF2DA59}"/>
    <cellStyle name="40% - Accent1 6 2" xfId="8874" xr:uid="{F97B5532-1D01-49CC-AB9A-921E972E9043}"/>
    <cellStyle name="40% - Accent1 6 2 2" xfId="21563" xr:uid="{BD88E8D7-6D52-4EDE-899A-813158A3EE5B}"/>
    <cellStyle name="40% - Accent1 6 3" xfId="20178" xr:uid="{3A739025-F8CD-4A37-BA75-4FE9779EFAB8}"/>
    <cellStyle name="40% - Accent1 6 4" xfId="22005" xr:uid="{D4BA2EE7-5CC2-4C24-8423-FCECB7FFD675}"/>
    <cellStyle name="40% - Accent1 6 5" xfId="15778" xr:uid="{249FA969-75D0-495F-A547-3D778F49C787}"/>
    <cellStyle name="40% - Accent1 6 6" xfId="32893" xr:uid="{1932E86E-BC1D-42EF-B90C-DFB2C374903E}"/>
    <cellStyle name="40% - Accent1 7" xfId="7464" xr:uid="{E673D5FC-F32A-41DF-91F2-67F834E41D10}"/>
    <cellStyle name="40% - Accent1 7 2" xfId="8929" xr:uid="{BA1AC6C1-6D91-47AD-957B-220C258C3F38}"/>
    <cellStyle name="40% - Accent1 7 2 2" xfId="21615" xr:uid="{EE6EA911-BE55-4420-9234-DDBE5E9E61E8}"/>
    <cellStyle name="40% - Accent1 7 3" xfId="22042" xr:uid="{429E7613-4C09-48FD-9F88-1CA737240B15}"/>
    <cellStyle name="40% - Accent1 7 4" xfId="20198" xr:uid="{7284E34F-084B-44FD-A609-4BFC030E34CA}"/>
    <cellStyle name="40% - Accent1 8" xfId="7484" xr:uid="{8BA61008-A181-4FBC-9841-7E14015D81E1}"/>
    <cellStyle name="40% - Accent1 8 2" xfId="8949" xr:uid="{BCED68CE-C372-4318-8420-2EF4315DBB30}"/>
    <cellStyle name="40% - Accent1 8 2 2" xfId="21635" xr:uid="{3420A9E9-1DD5-4E4F-9BB9-90B3C9EC6F1E}"/>
    <cellStyle name="40% - Accent1 8 3" xfId="22062" xr:uid="{BE9AC531-4792-4029-93BA-87FA91794FD0}"/>
    <cellStyle name="40% - Accent1 8 4" xfId="20218" xr:uid="{63BF4A9C-1054-4047-833C-460AFA80F8A6}"/>
    <cellStyle name="40% - Accent1 9" xfId="8969" xr:uid="{A8E07218-B3B5-4401-8222-B6918CE8E174}"/>
    <cellStyle name="40% - Accent1 9 2" xfId="22082" xr:uid="{507D835D-34AC-49C1-8FA4-0E9B1DA304B7}"/>
    <cellStyle name="40% - Accent1 9 3" xfId="21655" xr:uid="{A2CC90B8-27FC-4FEE-BDD4-A7460275CBBE}"/>
    <cellStyle name="40% - Accent2" xfId="3137" builtinId="35" customBuiltin="1"/>
    <cellStyle name="40% - Accent2 10" xfId="8992" xr:uid="{84B077DA-9C80-4A1D-8D27-3E47811EA96C}"/>
    <cellStyle name="40% - Accent2 10 2" xfId="22105" xr:uid="{80F6AE8B-E744-41E0-8659-D89F836761B6}"/>
    <cellStyle name="40% - Accent2 10 3" xfId="21678" xr:uid="{E518AE53-0A5F-42BE-862F-D8455AEC45BA}"/>
    <cellStyle name="40% - Accent2 11" xfId="9034" xr:uid="{070EDBBD-02A9-4AD4-A11C-7FA09844FA8D}"/>
    <cellStyle name="40% - Accent2 11 2" xfId="22147" xr:uid="{AD306881-3FB0-4D60-B46D-DD765C84B7E7}"/>
    <cellStyle name="40% - Accent2 11 3" xfId="21720" xr:uid="{A66FC94C-4D4E-4476-A226-E9B7260C47E5}"/>
    <cellStyle name="40% - Accent2 12" xfId="8773" xr:uid="{DD79ADC2-1463-482D-8D70-1244A87C92A8}"/>
    <cellStyle name="40% - Accent2 12 2" xfId="22216" xr:uid="{A72A6B73-B103-47C8-B50E-C96A575E6123}"/>
    <cellStyle name="40% - Accent2 12 3" xfId="21462" xr:uid="{51809D7D-F4F6-4097-A2B1-E42A93AB489D}"/>
    <cellStyle name="40% - Accent2 13" xfId="15936" xr:uid="{902568D8-82E3-490E-89EC-ED547D9E8ECD}"/>
    <cellStyle name="40% - Accent2 13 2" xfId="22237" xr:uid="{5F3C546C-31E9-41E9-9C04-5D5F71A77F0F}"/>
    <cellStyle name="40% - Accent2 14" xfId="21740" xr:uid="{2CBEF470-6CA6-4B43-822C-DDEEDF61015B}"/>
    <cellStyle name="40% - Accent2 14 2" xfId="22278" xr:uid="{F10A2A7D-B228-4D49-A8B5-67C900AF791F}"/>
    <cellStyle name="40% - Accent2 15" xfId="22298" xr:uid="{F4B5890F-81AA-41A3-90CD-F4EF26D72004}"/>
    <cellStyle name="40% - Accent2 16" xfId="22319" xr:uid="{83FA0792-0B9E-441D-9CB2-49CC09FFF0D1}"/>
    <cellStyle name="40% - Accent2 17" xfId="22377" xr:uid="{C7416209-2C21-496D-A56D-AE3A502DBF78}"/>
    <cellStyle name="40% - Accent2 18" xfId="22397" xr:uid="{442A3A4D-D05E-4B5F-BE5F-2E2AE892D3B3}"/>
    <cellStyle name="40% - Accent2 19" xfId="21909" xr:uid="{1A5F7CFC-D116-47B2-BAA2-F2A3765D857F}"/>
    <cellStyle name="40% - Accent2 2" xfId="27" xr:uid="{00000000-0005-0000-0000-00004B000000}"/>
    <cellStyle name="40% - Accent2 2 2" xfId="3177" xr:uid="{ED8CBA58-CC78-4E73-9679-D890CC576904}"/>
    <cellStyle name="40% - Accent2 2 2 2" xfId="15972" xr:uid="{15D32353-74FD-431C-844F-F6F3EFEE9625}"/>
    <cellStyle name="40% - Accent2 2 2 2 2" xfId="32920" xr:uid="{FC966184-600C-4E69-A5D3-4F88FFA34C64}"/>
    <cellStyle name="40% - Accent2 2 2 3" xfId="9225" xr:uid="{9E2B2F8D-7DC0-430D-B3CD-C04A80CE658B}"/>
    <cellStyle name="40% - Accent2 2 2 4" xfId="26054" xr:uid="{53673F4D-C807-417A-990D-738845126FB0}"/>
    <cellStyle name="40% - Accent2 2 3" xfId="7508" xr:uid="{FE8B87D8-342D-4E07-AE71-FAF72F8DDCE3}"/>
    <cellStyle name="40% - Accent2 2 3 2" xfId="20242" xr:uid="{73B11A45-9FAF-4494-81E6-EF5739C353EE}"/>
    <cellStyle name="40% - Accent2 2 3 3" xfId="13405" xr:uid="{DBABC334-B915-4949-80D2-1526D78FC48C}"/>
    <cellStyle name="40% - Accent2 2 3 4" xfId="31702" xr:uid="{9FCC6817-55BC-4BC7-AB20-98B2F1197692}"/>
    <cellStyle name="40% - Accent2 2 4" xfId="15809" xr:uid="{9EB6F971-B914-4A2D-9F3D-FBFF8B5D6C6E}"/>
    <cellStyle name="40% - Accent2 2 5" xfId="21761" xr:uid="{BF5E2E0D-11BB-4F33-90B1-0670A51D6CCB}"/>
    <cellStyle name="40% - Accent2 2 6" xfId="9062" xr:uid="{AC871AC4-F731-4C68-BAB2-828C7FCD5CF2}"/>
    <cellStyle name="40% - Accent2 2 7" xfId="22440" xr:uid="{27396321-3A87-4A76-9C74-3B7E32BF6145}"/>
    <cellStyle name="40% - Accent2 20" xfId="9189" xr:uid="{FAE500C2-6ABB-47D3-B76E-DC08FF781330}"/>
    <cellStyle name="40% - Accent2 21" xfId="22417" xr:uid="{3B1C027A-1961-48C0-A102-4D5384EDF950}"/>
    <cellStyle name="40% - Accent2 22" xfId="26015" xr:uid="{8355C648-0621-4151-B52B-616322DF3B2C}"/>
    <cellStyle name="40% - Accent2 23" xfId="35295" xr:uid="{AE7BD9E3-AAF1-46E6-9FD5-AF09976B7E1D}"/>
    <cellStyle name="40% - Accent2 24" xfId="35315" xr:uid="{284A269C-FBF6-4026-863C-AF897FC9055B}"/>
    <cellStyle name="40% - Accent2 3" xfId="28" xr:uid="{00000000-0005-0000-0000-00004C000000}"/>
    <cellStyle name="40% - Accent2 3 2" xfId="8817" xr:uid="{FD903C9E-35D0-4144-A64D-1C4B6D0F01D2}"/>
    <cellStyle name="40% - Accent2 3 2 2" xfId="21506" xr:uid="{480F4605-F201-4715-BDBC-BB3AD9B8A4D4}"/>
    <cellStyle name="40% - Accent2 3 2 3" xfId="14203" xr:uid="{0E3EF1ED-7495-45ED-A7A2-935598E0B40F}"/>
    <cellStyle name="40% - Accent2 3 3" xfId="15810" xr:uid="{80885FF6-675F-4A02-9835-BA071FB6A0D0}"/>
    <cellStyle name="40% - Accent2 3 4" xfId="21948" xr:uid="{C27C90D1-321D-4675-9F22-1909BCF579F1}"/>
    <cellStyle name="40% - Accent2 3 5" xfId="9063" xr:uid="{2D4CB9E1-0905-4968-A5A0-1792E578B323}"/>
    <cellStyle name="40% - Accent2 3 6" xfId="31703" xr:uid="{5D083E0D-76AA-40F6-96DB-F8C7A7F7DEE3}"/>
    <cellStyle name="40% - Accent2 4" xfId="7407" xr:uid="{DDC00AEF-7D60-4D1C-9A95-00409F19FC02}"/>
    <cellStyle name="40% - Accent2 4 2" xfId="8837" xr:uid="{6FFBBCBF-4F36-4FA2-9636-4EB37AA273A1}"/>
    <cellStyle name="40% - Accent2 4 2 2" xfId="21526" xr:uid="{A5958147-968C-4089-8341-1686C8E9D944}"/>
    <cellStyle name="40% - Accent2 4 3" xfId="20141" xr:uid="{82B73EA8-06B9-456E-A1F9-B5BC7662AE0A}"/>
    <cellStyle name="40% - Accent2 4 4" xfId="21968" xr:uid="{3F1D4B25-B9B3-47B6-8F78-6BD5FE10F4A2}"/>
    <cellStyle name="40% - Accent2 4 5" xfId="14223" xr:uid="{1BB3800A-36AD-40EC-A503-5D1AB69254F2}"/>
    <cellStyle name="40% - Accent2 4 6" xfId="35235" xr:uid="{0C66B8F7-2E26-4C2E-BE88-02B06778679A}"/>
    <cellStyle name="40% - Accent2 5" xfId="7427" xr:uid="{9AAFCE78-E9F0-41CD-9C04-1FB11B41403E}"/>
    <cellStyle name="40% - Accent2 5 2" xfId="8857" xr:uid="{405211AA-2A64-4666-A14B-419CBC4ED478}"/>
    <cellStyle name="40% - Accent2 5 2 2" xfId="21546" xr:uid="{B1F58805-BF03-4B38-9757-1967D58AF755}"/>
    <cellStyle name="40% - Accent2 5 3" xfId="20161" xr:uid="{18AE98D2-A9C4-400F-ADBA-1CB4CE2FC4BF}"/>
    <cellStyle name="40% - Accent2 5 4" xfId="21988" xr:uid="{643389EA-535A-4BA5-A7BB-F41BE1642D66}"/>
    <cellStyle name="40% - Accent2 5 5" xfId="14160" xr:uid="{9CE7FFFD-D63F-46CC-9C06-23F637906AC3}"/>
    <cellStyle name="40% - Accent2 5 6" xfId="35255" xr:uid="{E10E1777-32A5-4647-8792-CA336FF441E3}"/>
    <cellStyle name="40% - Accent2 6" xfId="7447" xr:uid="{3B4F0984-34E3-4571-A1BE-FBD9AC6DF77C}"/>
    <cellStyle name="40% - Accent2 6 2" xfId="8877" xr:uid="{92670944-A861-4582-8500-CB7405749E7E}"/>
    <cellStyle name="40% - Accent2 6 2 2" xfId="21566" xr:uid="{CA2A8EEC-F2A5-4453-BAEB-20A6E240CEF3}"/>
    <cellStyle name="40% - Accent2 6 3" xfId="20181" xr:uid="{E5E9AFE7-F8DB-41A4-B8C9-BC101751502E}"/>
    <cellStyle name="40% - Accent2 6 4" xfId="22008" xr:uid="{DD427DC8-08AB-41F0-900F-BD080C4A6DDF}"/>
    <cellStyle name="40% - Accent2 6 5" xfId="15781" xr:uid="{0AB16E68-70C1-4410-9899-5C79C0750F8E}"/>
    <cellStyle name="40% - Accent2 6 6" xfId="32896" xr:uid="{78713DCD-C1DF-4A9A-924E-98D1BE46AB52}"/>
    <cellStyle name="40% - Accent2 7" xfId="7467" xr:uid="{BB1991A8-B5AF-40BD-A074-864D3CDF32D5}"/>
    <cellStyle name="40% - Accent2 7 2" xfId="8932" xr:uid="{BC8D5139-5D39-47C0-8B1A-63D7C15C7143}"/>
    <cellStyle name="40% - Accent2 7 2 2" xfId="21618" xr:uid="{34F88C57-2B0F-4FB2-90DE-10881E442ADB}"/>
    <cellStyle name="40% - Accent2 7 3" xfId="22045" xr:uid="{B015D70B-FA15-4CF9-9B9B-B006D712D161}"/>
    <cellStyle name="40% - Accent2 7 4" xfId="20201" xr:uid="{26E3C26B-0D9F-428B-8FF3-AC39815ECC64}"/>
    <cellStyle name="40% - Accent2 8" xfId="7487" xr:uid="{DFE6121A-E507-4306-87A0-A8C08DB7BFDE}"/>
    <cellStyle name="40% - Accent2 8 2" xfId="8952" xr:uid="{129882C1-24AF-432C-B225-5BE985815FB8}"/>
    <cellStyle name="40% - Accent2 8 2 2" xfId="21638" xr:uid="{31C84148-482C-4D21-A2F9-C16E6D35CA6D}"/>
    <cellStyle name="40% - Accent2 8 3" xfId="22065" xr:uid="{A076C5F5-F0EE-4008-8858-F6912B0FBB5D}"/>
    <cellStyle name="40% - Accent2 8 4" xfId="20221" xr:uid="{AEC6C5FE-A637-4DDD-8070-A219D346FA6A}"/>
    <cellStyle name="40% - Accent2 9" xfId="8972" xr:uid="{E93B9F4B-9A34-4A64-85DE-125FBAAEE716}"/>
    <cellStyle name="40% - Accent2 9 2" xfId="22085" xr:uid="{A564E97A-1D87-4459-96D8-27AF3EC90B22}"/>
    <cellStyle name="40% - Accent2 9 3" xfId="21658" xr:uid="{79DB7F68-4478-423D-8BA5-28304C2A5934}"/>
    <cellStyle name="40% - Accent3" xfId="3141" builtinId="39" customBuiltin="1"/>
    <cellStyle name="40% - Accent3 10" xfId="8995" xr:uid="{0FC33BFB-26CB-4838-B577-91533A38CE43}"/>
    <cellStyle name="40% - Accent3 10 2" xfId="22108" xr:uid="{169B1D5D-08D8-449C-A472-6A06744ABBAB}"/>
    <cellStyle name="40% - Accent3 10 3" xfId="21681" xr:uid="{D2679022-99A0-4EC8-A6B1-9A7FC0BAA223}"/>
    <cellStyle name="40% - Accent3 11" xfId="9037" xr:uid="{806BDF9B-3B32-4300-B2E8-C8BE58B038C0}"/>
    <cellStyle name="40% - Accent3 11 2" xfId="22150" xr:uid="{6A305E8C-938F-4761-9712-7316CEC05CE2}"/>
    <cellStyle name="40% - Accent3 11 3" xfId="21723" xr:uid="{7C78AB8D-9643-4EC4-B9C7-F1843DBF8475}"/>
    <cellStyle name="40% - Accent3 12" xfId="8776" xr:uid="{31D08F69-9668-48D1-B985-3DD55AD63F3F}"/>
    <cellStyle name="40% - Accent3 12 2" xfId="22219" xr:uid="{7641D805-83BD-4ACF-BCBD-8B2C7795B647}"/>
    <cellStyle name="40% - Accent3 12 3" xfId="21465" xr:uid="{4D7D0C3D-0D9D-49E4-9D20-657AE9EB9387}"/>
    <cellStyle name="40% - Accent3 13" xfId="15939" xr:uid="{18DCDE5D-6D11-4F82-A567-94DABF8726A6}"/>
    <cellStyle name="40% - Accent3 13 2" xfId="22240" xr:uid="{824C3B97-C771-4951-AAA5-152A38DF2129}"/>
    <cellStyle name="40% - Accent3 14" xfId="21743" xr:uid="{8B89D069-486C-4105-A128-CD018AD0BAE8}"/>
    <cellStyle name="40% - Accent3 14 2" xfId="22281" xr:uid="{910E344B-0CD3-46AF-8483-B764B11E55C5}"/>
    <cellStyle name="40% - Accent3 15" xfId="22301" xr:uid="{63D69583-25D4-4011-844D-35B7698A0DE7}"/>
    <cellStyle name="40% - Accent3 16" xfId="22322" xr:uid="{8693421B-5DE6-40CD-9913-38A0D8347730}"/>
    <cellStyle name="40% - Accent3 17" xfId="22380" xr:uid="{B05FF8DE-565E-478C-832C-F85D9C005159}"/>
    <cellStyle name="40% - Accent3 18" xfId="22400" xr:uid="{876E23E8-1AC3-42D2-937E-5ACCEDA69752}"/>
    <cellStyle name="40% - Accent3 19" xfId="21912" xr:uid="{C6C86A7A-7474-4FD2-BC22-DEDF550D0369}"/>
    <cellStyle name="40% - Accent3 2" xfId="29" xr:uid="{00000000-0005-0000-0000-00004D000000}"/>
    <cellStyle name="40% - Accent3 2 2" xfId="3181" xr:uid="{9DD44C74-AC6F-4F79-A6A3-D8A017364B5B}"/>
    <cellStyle name="40% - Accent3 2 2 2" xfId="15976" xr:uid="{3B921475-FC4D-48AF-92F7-2CB98D28CF93}"/>
    <cellStyle name="40% - Accent3 2 2 2 2" xfId="32922" xr:uid="{8B19A28B-F2A1-4197-9209-91B116DF4D26}"/>
    <cellStyle name="40% - Accent3 2 2 3" xfId="9229" xr:uid="{B282F1D8-B606-4C40-A4CD-CC18246168A4}"/>
    <cellStyle name="40% - Accent3 2 2 4" xfId="26055" xr:uid="{6BD6F108-9E05-4728-8D2D-1D8069C870B9}"/>
    <cellStyle name="40% - Accent3 2 3" xfId="7509" xr:uid="{CE49313C-D6CE-46EF-90A0-C65506437896}"/>
    <cellStyle name="40% - Accent3 2 3 2" xfId="20243" xr:uid="{B98C4310-1EA3-4771-A83C-B49749021980}"/>
    <cellStyle name="40% - Accent3 2 3 3" xfId="13406" xr:uid="{76F2BE0F-7472-40BF-9130-0CB6136B2DE8}"/>
    <cellStyle name="40% - Accent3 2 3 4" xfId="31704" xr:uid="{6F47DDD9-78F9-4AF5-A6F9-3C9CA65B8067}"/>
    <cellStyle name="40% - Accent3 2 4" xfId="15811" xr:uid="{A8155F2F-F3A6-446C-A694-BC25AC744498}"/>
    <cellStyle name="40% - Accent3 2 5" xfId="21762" xr:uid="{DC7B7770-A82C-4913-8583-87123E3CC72F}"/>
    <cellStyle name="40% - Accent3 2 6" xfId="9064" xr:uid="{3888A6BA-BB21-4257-A268-017F3579B8F4}"/>
    <cellStyle name="40% - Accent3 2 7" xfId="22441" xr:uid="{84E455CB-2D5F-49F3-B2F8-7B682FA9EBFE}"/>
    <cellStyle name="40% - Accent3 20" xfId="9192" xr:uid="{384248B5-F58E-4B42-983A-FE6D35AFB6BA}"/>
    <cellStyle name="40% - Accent3 21" xfId="22420" xr:uid="{44E3ED49-3357-4D1D-BA84-41D9F3FDB10A}"/>
    <cellStyle name="40% - Accent3 22" xfId="26018" xr:uid="{AFCCF288-758E-419A-BBCC-514A52B43745}"/>
    <cellStyle name="40% - Accent3 23" xfId="35298" xr:uid="{402C4431-A585-4340-9F9B-521DB8F1FD4C}"/>
    <cellStyle name="40% - Accent3 24" xfId="35318" xr:uid="{88FFA770-9703-42D7-A3AD-FE1710B14129}"/>
    <cellStyle name="40% - Accent3 3" xfId="30" xr:uid="{00000000-0005-0000-0000-00004E000000}"/>
    <cellStyle name="40% - Accent3 3 2" xfId="8820" xr:uid="{39B5508B-C28D-44C0-A563-6F1AFB3E67F6}"/>
    <cellStyle name="40% - Accent3 3 2 2" xfId="21509" xr:uid="{F69F6566-70FB-4799-8091-622C105DB4EB}"/>
    <cellStyle name="40% - Accent3 3 2 3" xfId="14206" xr:uid="{6A5C46F6-D6FC-4079-9604-658EEA0B1F55}"/>
    <cellStyle name="40% - Accent3 3 3" xfId="15812" xr:uid="{AD3EEED7-2D57-4A71-8F7F-4C365D61271F}"/>
    <cellStyle name="40% - Accent3 3 4" xfId="21951" xr:uid="{46AA687C-6CC5-4BDB-AD98-B92EE8431AA9}"/>
    <cellStyle name="40% - Accent3 3 5" xfId="9065" xr:uid="{A5CE9ADB-B982-4553-A7D5-5BF734EF656F}"/>
    <cellStyle name="40% - Accent3 3 6" xfId="31705" xr:uid="{42EFBCF7-A922-4B80-A8C8-F44BBD6BA6DA}"/>
    <cellStyle name="40% - Accent3 4" xfId="7410" xr:uid="{D44DD26B-EBE3-48FB-96BE-8D7D12872FDE}"/>
    <cellStyle name="40% - Accent3 4 2" xfId="8840" xr:uid="{A9737EF8-CB59-466A-8F61-1B38FFBCA599}"/>
    <cellStyle name="40% - Accent3 4 2 2" xfId="21529" xr:uid="{EAF11182-DDA6-4574-844E-0407169F71D2}"/>
    <cellStyle name="40% - Accent3 4 3" xfId="20144" xr:uid="{1ED7FC0D-A30D-411F-B0AF-F4FBC07CAC52}"/>
    <cellStyle name="40% - Accent3 4 4" xfId="21971" xr:uid="{A3DAB46C-BE9F-4035-A5F4-15CF4D2D40D5}"/>
    <cellStyle name="40% - Accent3 4 5" xfId="14226" xr:uid="{F4DB48A5-5F72-434B-A041-13EDD3D36466}"/>
    <cellStyle name="40% - Accent3 4 6" xfId="35238" xr:uid="{5339E9C3-EC52-4301-94B7-56B367403C7F}"/>
    <cellStyle name="40% - Accent3 5" xfId="7430" xr:uid="{DF4809B2-45B1-481D-8249-0B41956660B6}"/>
    <cellStyle name="40% - Accent3 5 2" xfId="8860" xr:uid="{049AD96E-BFE8-4791-88D0-B8B6D54888AA}"/>
    <cellStyle name="40% - Accent3 5 2 2" xfId="21549" xr:uid="{DFC76985-1EB9-4B63-81F2-4844D6BEED91}"/>
    <cellStyle name="40% - Accent3 5 3" xfId="20164" xr:uid="{9332F7F0-A4FA-41CE-A91B-37CB866862E6}"/>
    <cellStyle name="40% - Accent3 5 4" xfId="21991" xr:uid="{C337BFF4-38FD-4B3D-9729-DD7232ADE743}"/>
    <cellStyle name="40% - Accent3 5 5" xfId="14164" xr:uid="{5F0AF88A-89E6-4D1D-A029-9AF9F7F5416E}"/>
    <cellStyle name="40% - Accent3 5 6" xfId="35258" xr:uid="{6FD2BDFE-CE28-4A90-B341-C21DF1A04374}"/>
    <cellStyle name="40% - Accent3 6" xfId="7450" xr:uid="{CE5A9A7D-872A-4AB5-8110-E593454C6875}"/>
    <cellStyle name="40% - Accent3 6 2" xfId="8880" xr:uid="{9E4F35EF-64F8-4DE4-8AA1-9CC07A2EAB82}"/>
    <cellStyle name="40% - Accent3 6 2 2" xfId="21569" xr:uid="{C44D021C-C98B-4958-A19A-E9492768AEBB}"/>
    <cellStyle name="40% - Accent3 6 3" xfId="20184" xr:uid="{95D56CDF-9C24-4A75-8A7F-1A8680DE17F2}"/>
    <cellStyle name="40% - Accent3 6 4" xfId="22011" xr:uid="{CFEA5DBF-E09E-4949-90EA-0E09D23F61E9}"/>
    <cellStyle name="40% - Accent3 6 5" xfId="15784" xr:uid="{82185935-FD20-43D9-BE65-7E38D183B5B1}"/>
    <cellStyle name="40% - Accent3 6 6" xfId="32899" xr:uid="{D8C321F1-BDF0-4DFD-B692-653D603A0027}"/>
    <cellStyle name="40% - Accent3 7" xfId="7470" xr:uid="{48A1E0DD-26B3-4303-AC9B-C771D960AD48}"/>
    <cellStyle name="40% - Accent3 7 2" xfId="8935" xr:uid="{E7D483A8-7106-4FA8-914A-A33386FC2F17}"/>
    <cellStyle name="40% - Accent3 7 2 2" xfId="21621" xr:uid="{FC1A45AA-A89E-451B-A33E-464DD63C3065}"/>
    <cellStyle name="40% - Accent3 7 3" xfId="22048" xr:uid="{D56C9700-A344-4B51-9AE6-FE9AA929D253}"/>
    <cellStyle name="40% - Accent3 7 4" xfId="20204" xr:uid="{3FB57B91-3972-4723-8032-340188A1818D}"/>
    <cellStyle name="40% - Accent3 8" xfId="7490" xr:uid="{488B687E-A5A1-4BED-A974-3F5E5B2464AB}"/>
    <cellStyle name="40% - Accent3 8 2" xfId="8955" xr:uid="{1266E527-E64B-45A9-80CE-1A5E81A3357C}"/>
    <cellStyle name="40% - Accent3 8 2 2" xfId="21641" xr:uid="{50839314-68D7-4BE7-A42F-06D294DF4B64}"/>
    <cellStyle name="40% - Accent3 8 3" xfId="22068" xr:uid="{1BA05B83-1552-48FC-85CF-A4A7C95B1E98}"/>
    <cellStyle name="40% - Accent3 8 4" xfId="20224" xr:uid="{BBA0DA51-9314-4C18-B610-469530731DE0}"/>
    <cellStyle name="40% - Accent3 9" xfId="8975" xr:uid="{984BAA50-84BB-4525-B4C3-77243BF59558}"/>
    <cellStyle name="40% - Accent3 9 2" xfId="22088" xr:uid="{DED44AC7-9F86-4923-974E-92FEA89B2438}"/>
    <cellStyle name="40% - Accent3 9 3" xfId="21661" xr:uid="{8031C38E-6A09-4AD4-8A1B-3782A829019B}"/>
    <cellStyle name="40% - Accent4" xfId="3145" builtinId="43" customBuiltin="1"/>
    <cellStyle name="40% - Accent4 10" xfId="8998" xr:uid="{C1A39D3D-D7C6-4BFD-AA17-23BB8F229A38}"/>
    <cellStyle name="40% - Accent4 10 2" xfId="22111" xr:uid="{08A1E698-4AC9-4827-A9FF-1CE389BCD133}"/>
    <cellStyle name="40% - Accent4 10 3" xfId="21684" xr:uid="{26276FED-007A-4F02-9CE2-BCEDF9553A2B}"/>
    <cellStyle name="40% - Accent4 11" xfId="9040" xr:uid="{763DDBD0-01F4-4DE7-B189-0A3FACF38B50}"/>
    <cellStyle name="40% - Accent4 11 2" xfId="22153" xr:uid="{11725BBB-AAF1-4198-9897-516E844BA763}"/>
    <cellStyle name="40% - Accent4 11 3" xfId="21726" xr:uid="{29EDD6CD-E40E-45BF-83E5-252579EB6BA0}"/>
    <cellStyle name="40% - Accent4 12" xfId="8779" xr:uid="{74980B32-CBA8-4FC0-80FC-851648E2D2F2}"/>
    <cellStyle name="40% - Accent4 12 2" xfId="22222" xr:uid="{FF207091-3146-45A6-BC99-FCD11406C4DE}"/>
    <cellStyle name="40% - Accent4 12 3" xfId="21468" xr:uid="{30177B8E-8BB4-431E-95D0-1C67B2F67D2B}"/>
    <cellStyle name="40% - Accent4 13" xfId="15942" xr:uid="{A24C9537-A5C6-4DC3-9569-F265C3E7C783}"/>
    <cellStyle name="40% - Accent4 13 2" xfId="22243" xr:uid="{D4A71485-1EC1-465A-AAF1-A4CFE28DB4A8}"/>
    <cellStyle name="40% - Accent4 14" xfId="21746" xr:uid="{C1D0AD2B-F7DD-4900-968C-C1F63862E70C}"/>
    <cellStyle name="40% - Accent4 14 2" xfId="22284" xr:uid="{DF2A3D68-0930-4C71-876D-E9A6DF10A954}"/>
    <cellStyle name="40% - Accent4 15" xfId="22304" xr:uid="{150C886D-5C5B-4ABE-B1D0-C2FC8B934DB6}"/>
    <cellStyle name="40% - Accent4 16" xfId="22325" xr:uid="{1567C81D-25B4-4358-89C3-02B8CB2EDA50}"/>
    <cellStyle name="40% - Accent4 17" xfId="22383" xr:uid="{957A758D-C300-42E0-AF69-E0024E78FEF4}"/>
    <cellStyle name="40% - Accent4 18" xfId="22403" xr:uid="{5F141AAA-FC99-4B9B-99F0-2268F458BB04}"/>
    <cellStyle name="40% - Accent4 19" xfId="21915" xr:uid="{45A6FACD-8173-4F18-A3D7-F449B9D3C824}"/>
    <cellStyle name="40% - Accent4 2" xfId="31" xr:uid="{00000000-0005-0000-0000-00004F000000}"/>
    <cellStyle name="40% - Accent4 2 2" xfId="3195" xr:uid="{8F9FCBED-FF93-4485-B4A4-E04822E75295}"/>
    <cellStyle name="40% - Accent4 2 2 2" xfId="15990" xr:uid="{12570C03-272E-4B39-8BFF-7DDF431FC560}"/>
    <cellStyle name="40% - Accent4 2 2 2 2" xfId="32927" xr:uid="{262CA678-0C64-4723-9CC1-E33F42D6D2C5}"/>
    <cellStyle name="40% - Accent4 2 2 3" xfId="9243" xr:uid="{503C449A-8363-463A-BAFF-EB4FDA351848}"/>
    <cellStyle name="40% - Accent4 2 2 4" xfId="26056" xr:uid="{F49D9396-3141-4ED9-B9D0-7538A9F41806}"/>
    <cellStyle name="40% - Accent4 2 3" xfId="7510" xr:uid="{81968E0A-EC9B-4F2B-A7A7-DD5B972C86E9}"/>
    <cellStyle name="40% - Accent4 2 3 2" xfId="20244" xr:uid="{54AD4872-1405-426A-8CC7-E80BCC203727}"/>
    <cellStyle name="40% - Accent4 2 3 3" xfId="13407" xr:uid="{D0B6E2DA-AD89-4D42-AC58-931712DB9869}"/>
    <cellStyle name="40% - Accent4 2 3 4" xfId="31706" xr:uid="{4779D9FD-4C85-43FF-A551-2EC36EEF5F3B}"/>
    <cellStyle name="40% - Accent4 2 4" xfId="15813" xr:uid="{B85BC8E7-17F7-4D16-960C-D055E48C084A}"/>
    <cellStyle name="40% - Accent4 2 5" xfId="21763" xr:uid="{ACD834F2-129A-4D52-8D41-1532BE9857C4}"/>
    <cellStyle name="40% - Accent4 2 6" xfId="9066" xr:uid="{3EE6CE9C-4F71-45BC-9118-D5A06CF25057}"/>
    <cellStyle name="40% - Accent4 2 7" xfId="22442" xr:uid="{D27DAC12-291A-43DA-8363-A9070049FE07}"/>
    <cellStyle name="40% - Accent4 20" xfId="9195" xr:uid="{8697C1B2-DEE8-4942-AFF1-DC13248D8A06}"/>
    <cellStyle name="40% - Accent4 21" xfId="22423" xr:uid="{0674EE79-EBE2-4051-8672-253AD19F5B8F}"/>
    <cellStyle name="40% - Accent4 22" xfId="26021" xr:uid="{C0933C5B-7380-45EF-8F3B-AB7F5F8E316B}"/>
    <cellStyle name="40% - Accent4 23" xfId="35301" xr:uid="{CD0DB496-2493-4117-94D7-37AEDF18DA53}"/>
    <cellStyle name="40% - Accent4 24" xfId="35321" xr:uid="{B05ED7C5-7B58-499C-BC24-58E03FD096AC}"/>
    <cellStyle name="40% - Accent4 3" xfId="32" xr:uid="{00000000-0005-0000-0000-000050000000}"/>
    <cellStyle name="40% - Accent4 3 2" xfId="8823" xr:uid="{FD31EE26-0524-4A22-814B-ED0CE7DD6713}"/>
    <cellStyle name="40% - Accent4 3 2 2" xfId="21512" xr:uid="{427E8F06-8C3A-4FB3-8D3A-0F791272948D}"/>
    <cellStyle name="40% - Accent4 3 2 3" xfId="14209" xr:uid="{35E0BC85-E0EA-4784-A5D6-4FBDEC67EC3F}"/>
    <cellStyle name="40% - Accent4 3 3" xfId="15814" xr:uid="{2D3F4F27-B51D-4EBE-A0FA-8DCCBBD0C353}"/>
    <cellStyle name="40% - Accent4 3 4" xfId="21954" xr:uid="{506AD567-31E8-4EDA-A875-091C5B7841FD}"/>
    <cellStyle name="40% - Accent4 3 5" xfId="9067" xr:uid="{DB6F38CE-5DA0-4238-A1EA-7C541EE29AC7}"/>
    <cellStyle name="40% - Accent4 3 6" xfId="31707" xr:uid="{3F610614-F93F-465C-BC94-9B5BF3CEB421}"/>
    <cellStyle name="40% - Accent4 4" xfId="7413" xr:uid="{03A2C4F2-804A-4BCE-8135-AF9435C6C19E}"/>
    <cellStyle name="40% - Accent4 4 2" xfId="8843" xr:uid="{04CCAD4A-8E2E-4834-8E87-56BABACFC0AC}"/>
    <cellStyle name="40% - Accent4 4 2 2" xfId="21532" xr:uid="{F499F6D4-3AFF-4786-B879-DF8CDF289CA8}"/>
    <cellStyle name="40% - Accent4 4 3" xfId="20147" xr:uid="{26F9E4AA-EC96-4E0D-9C6C-6F5B66E6F5E1}"/>
    <cellStyle name="40% - Accent4 4 4" xfId="21974" xr:uid="{6DF39DA3-6050-4A79-9B06-53DB99F4FD33}"/>
    <cellStyle name="40% - Accent4 4 5" xfId="14229" xr:uid="{1ACA886A-F20F-4D8E-80BE-6095114E2454}"/>
    <cellStyle name="40% - Accent4 4 6" xfId="35241" xr:uid="{81D0AA78-1DF0-4668-A595-1A44F6ECF251}"/>
    <cellStyle name="40% - Accent4 5" xfId="7433" xr:uid="{91E4F4D0-004D-406A-A9A5-2E17045C0959}"/>
    <cellStyle name="40% - Accent4 5 2" xfId="8863" xr:uid="{294779FD-289D-4630-BA99-FE4D8DFC8608}"/>
    <cellStyle name="40% - Accent4 5 2 2" xfId="21552" xr:uid="{896281F4-C9B7-4656-BC6D-2C1932750ADB}"/>
    <cellStyle name="40% - Accent4 5 3" xfId="20167" xr:uid="{05F1F8A5-568B-4A02-86FC-80AB3BFECDDC}"/>
    <cellStyle name="40% - Accent4 5 4" xfId="21994" xr:uid="{73412477-C768-479D-B5C2-5634EFD7DE0B}"/>
    <cellStyle name="40% - Accent4 5 5" xfId="14168" xr:uid="{94FA0471-5BD5-4D22-B5CB-97EFBBCF0EBD}"/>
    <cellStyle name="40% - Accent4 5 6" xfId="35261" xr:uid="{F50911E0-020A-4980-B0EE-EBF3EE411A3E}"/>
    <cellStyle name="40% - Accent4 6" xfId="7453" xr:uid="{FCCC34AB-46B9-4CD9-B984-BF23618730E8}"/>
    <cellStyle name="40% - Accent4 6 2" xfId="8883" xr:uid="{B52B40EF-BB80-4C5A-A40A-3A1FE4654F5D}"/>
    <cellStyle name="40% - Accent4 6 2 2" xfId="21572" xr:uid="{41C12AF5-B016-4A90-AA22-DAAEAABFC27E}"/>
    <cellStyle name="40% - Accent4 6 3" xfId="20187" xr:uid="{AFC4C8B2-7E59-4648-8A4F-1545D90D89F3}"/>
    <cellStyle name="40% - Accent4 6 4" xfId="22014" xr:uid="{6541319A-B4B0-42A4-9D1F-A82055457CE9}"/>
    <cellStyle name="40% - Accent4 6 5" xfId="15787" xr:uid="{CA66804D-F382-4FB3-8C73-1E57A7BACBC8}"/>
    <cellStyle name="40% - Accent4 6 6" xfId="32902" xr:uid="{633CB982-6CAC-4B92-9C40-8F1AB6515B78}"/>
    <cellStyle name="40% - Accent4 7" xfId="7473" xr:uid="{AB32D155-D896-40D8-87B1-8C483C235CFB}"/>
    <cellStyle name="40% - Accent4 7 2" xfId="8938" xr:uid="{84DBC13A-92AB-4B14-8FFC-81FF5C739E7E}"/>
    <cellStyle name="40% - Accent4 7 2 2" xfId="21624" xr:uid="{BDD3E689-C6F9-4B6D-914B-52D050EA3EA2}"/>
    <cellStyle name="40% - Accent4 7 3" xfId="22051" xr:uid="{966A3DC9-A38C-47EF-AD25-71DC7321EFC1}"/>
    <cellStyle name="40% - Accent4 7 4" xfId="20207" xr:uid="{37D8DFDA-0066-420A-9355-2BD57826C96A}"/>
    <cellStyle name="40% - Accent4 8" xfId="7493" xr:uid="{BEB7B313-EA20-4D9A-90C9-5CF35F0181AB}"/>
    <cellStyle name="40% - Accent4 8 2" xfId="8958" xr:uid="{28F75873-EA43-4488-9EDE-7C0BCF0ED6BB}"/>
    <cellStyle name="40% - Accent4 8 2 2" xfId="21644" xr:uid="{6CB57067-EDB7-44D8-9567-5C51A17F0107}"/>
    <cellStyle name="40% - Accent4 8 3" xfId="22071" xr:uid="{17DAC849-9494-4941-9DBC-330621A51409}"/>
    <cellStyle name="40% - Accent4 8 4" xfId="20227" xr:uid="{27AA674E-F91F-4F3F-9B02-BB031F875DAB}"/>
    <cellStyle name="40% - Accent4 9" xfId="8978" xr:uid="{EEBA114E-4048-4B42-AAFC-BE857C31F5D5}"/>
    <cellStyle name="40% - Accent4 9 2" xfId="22091" xr:uid="{087F66C8-5F79-4C71-B9C0-CC55D4547DE9}"/>
    <cellStyle name="40% - Accent4 9 3" xfId="21664" xr:uid="{0EB4A895-DB97-47FA-8571-D64BFA8F6411}"/>
    <cellStyle name="40% - Accent5" xfId="3149" builtinId="47" customBuiltin="1"/>
    <cellStyle name="40% - Accent5 10" xfId="9001" xr:uid="{71469504-A023-4FFA-8B68-0B492EB58D1F}"/>
    <cellStyle name="40% - Accent5 10 2" xfId="22114" xr:uid="{BDF45F3C-7432-4B7C-B752-32A575274ACA}"/>
    <cellStyle name="40% - Accent5 10 3" xfId="21687" xr:uid="{8B51B8BD-7439-407F-B528-EE802256CC24}"/>
    <cellStyle name="40% - Accent5 11" xfId="9043" xr:uid="{1AB954B1-F5AF-47B7-B380-4B09C558DC5A}"/>
    <cellStyle name="40% - Accent5 11 2" xfId="22156" xr:uid="{C2A4389E-F3E9-4512-9DED-23D21D47B538}"/>
    <cellStyle name="40% - Accent5 11 3" xfId="21729" xr:uid="{BBD4B65E-11DD-4068-AA8A-05250CF10EF0}"/>
    <cellStyle name="40% - Accent5 12" xfId="8782" xr:uid="{517720EE-F3A0-46DA-81C4-3EFE2F4B5EFC}"/>
    <cellStyle name="40% - Accent5 12 2" xfId="22225" xr:uid="{0AE50AF3-2FA0-4551-B9F8-6A69F69503C9}"/>
    <cellStyle name="40% - Accent5 12 3" xfId="21471" xr:uid="{72615F5D-C511-4EB8-AB4D-D8811D493DC0}"/>
    <cellStyle name="40% - Accent5 13" xfId="15945" xr:uid="{DE04FE6A-271E-4CAA-AEF1-DC0307EDA275}"/>
    <cellStyle name="40% - Accent5 13 2" xfId="22246" xr:uid="{F8FE797C-603C-4EF4-B52D-D1B13974B078}"/>
    <cellStyle name="40% - Accent5 14" xfId="21749" xr:uid="{E7AEDF19-1248-439D-B891-B232A52460A3}"/>
    <cellStyle name="40% - Accent5 14 2" xfId="22287" xr:uid="{C344DC33-91C5-4870-BFF3-474D3C525627}"/>
    <cellStyle name="40% - Accent5 15" xfId="22307" xr:uid="{F282E449-5CAF-4AB1-ADE6-AB6564FDDAC4}"/>
    <cellStyle name="40% - Accent5 16" xfId="22328" xr:uid="{D8643879-55BA-4A95-BF77-AAF6A1575DE8}"/>
    <cellStyle name="40% - Accent5 17" xfId="22386" xr:uid="{E35CC533-804F-4253-8A64-D7956804FC9D}"/>
    <cellStyle name="40% - Accent5 18" xfId="22406" xr:uid="{86B21F16-91EA-4DED-8484-5264E81B6CDF}"/>
    <cellStyle name="40% - Accent5 19" xfId="21918" xr:uid="{A0595048-C310-4F69-A676-EE2730EC2D20}"/>
    <cellStyle name="40% - Accent5 2" xfId="33" xr:uid="{00000000-0005-0000-0000-000051000000}"/>
    <cellStyle name="40% - Accent5 2 2" xfId="3173" xr:uid="{7E83C4ED-B572-4D42-A4D4-33E0B000AF86}"/>
    <cellStyle name="40% - Accent5 2 2 2" xfId="15968" xr:uid="{AFD94A9B-C09B-46B6-A545-CB87405F01C7}"/>
    <cellStyle name="40% - Accent5 2 2 2 2" xfId="32918" xr:uid="{A2E9F25D-1D39-499A-BA33-52BC55212927}"/>
    <cellStyle name="40% - Accent5 2 2 3" xfId="9221" xr:uid="{D6C7DCF0-5D49-4D5F-878C-03A57C993DFD}"/>
    <cellStyle name="40% - Accent5 2 2 4" xfId="26057" xr:uid="{F2A6EA2A-E1C6-476E-825C-EB263D3F10A7}"/>
    <cellStyle name="40% - Accent5 2 3" xfId="7511" xr:uid="{C6A8DC41-7A27-41C6-8A28-49E79BDEF620}"/>
    <cellStyle name="40% - Accent5 2 3 2" xfId="20245" xr:uid="{A6CAAD0F-01D3-4D71-B1FD-AB4E5FBE2178}"/>
    <cellStyle name="40% - Accent5 2 3 3" xfId="13408" xr:uid="{7DD0D3B0-8D50-4223-886B-8C5E6F01C222}"/>
    <cellStyle name="40% - Accent5 2 3 4" xfId="31708" xr:uid="{F7300C1A-FD81-4243-B4F4-1CFC9CC790BA}"/>
    <cellStyle name="40% - Accent5 2 4" xfId="15815" xr:uid="{4DC7E5F8-6D9D-45E9-917D-03D432337547}"/>
    <cellStyle name="40% - Accent5 2 5" xfId="21764" xr:uid="{3778E31C-D38F-42FF-9D0C-C5896F3A1569}"/>
    <cellStyle name="40% - Accent5 2 6" xfId="9068" xr:uid="{08C26FA6-63FF-4155-AF1D-E7F2876BC3C6}"/>
    <cellStyle name="40% - Accent5 2 7" xfId="22443" xr:uid="{549F38A9-8C07-4E19-984C-798959B78E5B}"/>
    <cellStyle name="40% - Accent5 20" xfId="9198" xr:uid="{C9AF18DB-3F17-46B0-A21F-C2ECAA7DAE70}"/>
    <cellStyle name="40% - Accent5 21" xfId="22426" xr:uid="{E5FA9ABE-1D98-4ABC-8963-891846F5E5CA}"/>
    <cellStyle name="40% - Accent5 22" xfId="26024" xr:uid="{7A8F0C46-0C41-4FCD-B40E-FD6C0B092EEF}"/>
    <cellStyle name="40% - Accent5 23" xfId="35304" xr:uid="{A17AD614-ED18-4584-9E94-227FA65F290F}"/>
    <cellStyle name="40% - Accent5 24" xfId="35324" xr:uid="{150C62FA-5DD0-4A7F-9BFF-879654AE790A}"/>
    <cellStyle name="40% - Accent5 3" xfId="34" xr:uid="{00000000-0005-0000-0000-000052000000}"/>
    <cellStyle name="40% - Accent5 3 2" xfId="8826" xr:uid="{ED631B5B-527C-4B16-A825-17B5E8BDB071}"/>
    <cellStyle name="40% - Accent5 3 2 2" xfId="21515" xr:uid="{C2E774E6-1D97-46EF-A0B1-BFFBCB39800F}"/>
    <cellStyle name="40% - Accent5 3 2 3" xfId="14212" xr:uid="{C139BEB5-E583-4063-A06B-9A469922A2C8}"/>
    <cellStyle name="40% - Accent5 3 3" xfId="15816" xr:uid="{BCD74440-2286-4F79-BBCB-72EC59ED748C}"/>
    <cellStyle name="40% - Accent5 3 4" xfId="21957" xr:uid="{46492CA7-EF7D-43A4-84D7-768634F9E8F2}"/>
    <cellStyle name="40% - Accent5 3 5" xfId="9069" xr:uid="{F1F49004-03D9-46BC-A2A9-22822C98894E}"/>
    <cellStyle name="40% - Accent5 3 6" xfId="31709" xr:uid="{3BCC13CD-9501-45E1-A12C-3A925D614333}"/>
    <cellStyle name="40% - Accent5 4" xfId="7416" xr:uid="{256CAA78-CC79-456E-80FE-D2F31896537C}"/>
    <cellStyle name="40% - Accent5 4 2" xfId="8846" xr:uid="{6005E37D-CE5C-4F81-BB8F-F3EC51F381D3}"/>
    <cellStyle name="40% - Accent5 4 2 2" xfId="21535" xr:uid="{BBEB9B5B-A5F5-4D58-936B-E87CFF0434C2}"/>
    <cellStyle name="40% - Accent5 4 3" xfId="20150" xr:uid="{78D1480F-5816-4D40-962D-DEC0A923154A}"/>
    <cellStyle name="40% - Accent5 4 4" xfId="21977" xr:uid="{B7219F55-49AD-4901-B7CD-B74DA0661279}"/>
    <cellStyle name="40% - Accent5 4 5" xfId="14232" xr:uid="{D14EEDF8-B07A-4A4A-880D-F0F121A2370F}"/>
    <cellStyle name="40% - Accent5 4 6" xfId="35244" xr:uid="{F4FAD7D2-E2E2-4AB1-9EBB-61F891482740}"/>
    <cellStyle name="40% - Accent5 5" xfId="7436" xr:uid="{D780D3F6-C1A9-4BFE-899B-955D3EDBF3AE}"/>
    <cellStyle name="40% - Accent5 5 2" xfId="8866" xr:uid="{8D16A0AF-1F38-4FF5-9091-81AFD6FAE03A}"/>
    <cellStyle name="40% - Accent5 5 2 2" xfId="21555" xr:uid="{430D0BE9-6C9C-4AFF-AF3A-767564247CCD}"/>
    <cellStyle name="40% - Accent5 5 3" xfId="20170" xr:uid="{3FA39003-E04A-47C8-A27F-0A22BE33E448}"/>
    <cellStyle name="40% - Accent5 5 4" xfId="21997" xr:uid="{32042758-F432-45CE-AD67-1AC15D45661B}"/>
    <cellStyle name="40% - Accent5 5 5" xfId="14172" xr:uid="{88B8568F-7586-4880-86BD-14C7CADE9FAA}"/>
    <cellStyle name="40% - Accent5 5 6" xfId="35264" xr:uid="{1A206A82-F9BF-4CC7-9C3F-407041BAACB1}"/>
    <cellStyle name="40% - Accent5 6" xfId="7456" xr:uid="{DA536A0E-7F6A-473E-8866-F93119E9BF81}"/>
    <cellStyle name="40% - Accent5 6 2" xfId="8886" xr:uid="{811F702D-B2CB-4FB8-A68E-68125CE0819A}"/>
    <cellStyle name="40% - Accent5 6 2 2" xfId="21575" xr:uid="{0350CC83-AEFB-48E5-9168-789E075187D4}"/>
    <cellStyle name="40% - Accent5 6 3" xfId="20190" xr:uid="{C5DB804F-F048-401C-85BA-A48800F6CE3F}"/>
    <cellStyle name="40% - Accent5 6 4" xfId="22017" xr:uid="{6B07AD72-D501-473D-A5CB-05C7C74E0FF2}"/>
    <cellStyle name="40% - Accent5 6 5" xfId="15790" xr:uid="{4FDD4C97-A601-4AF6-ADB7-7B1CE4AEB752}"/>
    <cellStyle name="40% - Accent5 6 6" xfId="32905" xr:uid="{BF675E54-E7C9-4998-B9D9-B3438C999AA5}"/>
    <cellStyle name="40% - Accent5 7" xfId="7476" xr:uid="{739F0EC7-18BB-4E2C-A8D5-462884A8D24F}"/>
    <cellStyle name="40% - Accent5 7 2" xfId="8941" xr:uid="{8CFF28EA-2F27-40DE-90D6-433D54013A92}"/>
    <cellStyle name="40% - Accent5 7 2 2" xfId="21627" xr:uid="{C1316F7D-B56B-4BB1-860C-46A6FED4F97C}"/>
    <cellStyle name="40% - Accent5 7 3" xfId="22054" xr:uid="{3FBF7B92-DD0D-4E87-B410-F26D8F2DA05D}"/>
    <cellStyle name="40% - Accent5 7 4" xfId="20210" xr:uid="{97C31BE9-4D4C-4803-8A41-D2C465DBBCC1}"/>
    <cellStyle name="40% - Accent5 8" xfId="7496" xr:uid="{82FEC54A-22F8-4DAD-8E7C-67892C9B65AF}"/>
    <cellStyle name="40% - Accent5 8 2" xfId="8961" xr:uid="{88195CE0-C603-42E5-B741-A2E844C49C5F}"/>
    <cellStyle name="40% - Accent5 8 2 2" xfId="21647" xr:uid="{1431A829-B774-42F2-894B-9B35047594AF}"/>
    <cellStyle name="40% - Accent5 8 3" xfId="22074" xr:uid="{625B0520-C0B8-453D-AE7D-6C5DF6F275FB}"/>
    <cellStyle name="40% - Accent5 8 4" xfId="20230" xr:uid="{84B56F00-F65F-4905-9063-AF2587A3F20B}"/>
    <cellStyle name="40% - Accent5 9" xfId="8981" xr:uid="{7BC72A1F-8243-49A2-B0BC-AED4B351F810}"/>
    <cellStyle name="40% - Accent5 9 2" xfId="22094" xr:uid="{961332C4-BABE-4051-8D18-8FC6ECF4FB1B}"/>
    <cellStyle name="40% - Accent5 9 3" xfId="21667" xr:uid="{41E6FBF1-8C08-446E-B560-874D5779BD5C}"/>
    <cellStyle name="40% - Accent6" xfId="3153" builtinId="51" customBuiltin="1"/>
    <cellStyle name="40% - Accent6 10" xfId="9004" xr:uid="{33CA0810-8FAF-4203-89A3-240E44017A40}"/>
    <cellStyle name="40% - Accent6 10 2" xfId="22117" xr:uid="{CC3053BE-5D27-45A2-BC18-EAEF9C94A7BC}"/>
    <cellStyle name="40% - Accent6 10 3" xfId="21690" xr:uid="{373D4F03-055D-4445-91E2-A061FA9ECC0A}"/>
    <cellStyle name="40% - Accent6 11" xfId="9046" xr:uid="{0522CF7A-BE80-4ADE-88EC-6F04C1464448}"/>
    <cellStyle name="40% - Accent6 11 2" xfId="22159" xr:uid="{79497599-1C58-4FE7-8EC8-DD911770E40D}"/>
    <cellStyle name="40% - Accent6 11 3" xfId="21732" xr:uid="{8376CF87-A494-42CF-A442-51D6F0537485}"/>
    <cellStyle name="40% - Accent6 12" xfId="8785" xr:uid="{C859776C-A796-4CE8-8EBC-08C8F204A6EB}"/>
    <cellStyle name="40% - Accent6 12 2" xfId="22228" xr:uid="{6A1F047F-FFBC-4D32-B276-5619A5A97691}"/>
    <cellStyle name="40% - Accent6 12 3" xfId="21474" xr:uid="{548DCB5B-2F76-47B0-BD91-F68DD8D7092A}"/>
    <cellStyle name="40% - Accent6 13" xfId="15948" xr:uid="{152EEAE4-2A84-4971-BB0A-580F6574FC0E}"/>
    <cellStyle name="40% - Accent6 13 2" xfId="22249" xr:uid="{6350F63F-3AC4-4C3C-9AE2-52C505415155}"/>
    <cellStyle name="40% - Accent6 14" xfId="21752" xr:uid="{BBB8A217-8EE0-487B-BAD0-A39F18DF535B}"/>
    <cellStyle name="40% - Accent6 14 2" xfId="22290" xr:uid="{BC7F5952-3D09-452D-BB84-40B80E6E5F55}"/>
    <cellStyle name="40% - Accent6 15" xfId="22310" xr:uid="{6E4DA481-9DB7-4BAD-A24A-086E8E1C0FA0}"/>
    <cellStyle name="40% - Accent6 16" xfId="22331" xr:uid="{BC896D59-0BE1-4B91-82B3-178D854644AB}"/>
    <cellStyle name="40% - Accent6 17" xfId="22389" xr:uid="{B69C8337-64D0-486E-8B41-695D7A3E4A39}"/>
    <cellStyle name="40% - Accent6 18" xfId="22409" xr:uid="{8D4B71C9-537E-4B36-AA20-90DEB2CA2A08}"/>
    <cellStyle name="40% - Accent6 19" xfId="21921" xr:uid="{D692EDEB-6FDD-4E7B-AF11-FD361BB64602}"/>
    <cellStyle name="40% - Accent6 2" xfId="35" xr:uid="{00000000-0005-0000-0000-000053000000}"/>
    <cellStyle name="40% - Accent6 2 2" xfId="3197" xr:uid="{A5F0D80B-AAA5-4662-8069-23906FD0D72D}"/>
    <cellStyle name="40% - Accent6 2 2 2" xfId="15992" xr:uid="{AE39FB1B-2F09-404B-9EEE-F280BBB49446}"/>
    <cellStyle name="40% - Accent6 2 2 2 2" xfId="32928" xr:uid="{1B94B194-9CAC-46FF-B961-E6D330302829}"/>
    <cellStyle name="40% - Accent6 2 2 3" xfId="9245" xr:uid="{328BC235-5E2D-4B1B-A2EC-8BB9C990ECFA}"/>
    <cellStyle name="40% - Accent6 2 2 4" xfId="26058" xr:uid="{674F3073-C124-4CB3-8E0D-0A1B16466A8D}"/>
    <cellStyle name="40% - Accent6 2 3" xfId="7512" xr:uid="{706B6B8D-5346-4ABA-9072-4C982319507F}"/>
    <cellStyle name="40% - Accent6 2 3 2" xfId="20246" xr:uid="{B35D60C6-19EB-47DF-9EDF-6490A263D677}"/>
    <cellStyle name="40% - Accent6 2 3 3" xfId="13409" xr:uid="{13B52AAA-965B-4F45-A0D3-B8A88E0457AE}"/>
    <cellStyle name="40% - Accent6 2 3 4" xfId="31710" xr:uid="{B229A4A2-7362-4538-B0F3-20D21D49DCFB}"/>
    <cellStyle name="40% - Accent6 2 4" xfId="15817" xr:uid="{05BAFFDF-95E4-4821-A05B-DD70A6F6871E}"/>
    <cellStyle name="40% - Accent6 2 5" xfId="21765" xr:uid="{2C194E77-CDAC-4FC5-8F68-142EC5350559}"/>
    <cellStyle name="40% - Accent6 2 6" xfId="9070" xr:uid="{EC250BEB-5EE5-403E-B128-EE14687DA3BF}"/>
    <cellStyle name="40% - Accent6 2 7" xfId="22444" xr:uid="{60D21208-83AC-458C-A603-0524848F9F26}"/>
    <cellStyle name="40% - Accent6 20" xfId="9201" xr:uid="{1CB4F8D0-B935-491C-A720-EDB29519B74B}"/>
    <cellStyle name="40% - Accent6 21" xfId="22429" xr:uid="{FADB5BDE-879C-4C9A-AD26-4FBFDC2107C8}"/>
    <cellStyle name="40% - Accent6 22" xfId="26027" xr:uid="{FAB26EE9-315E-4C8D-A1A0-DE60EB6A1C65}"/>
    <cellStyle name="40% - Accent6 23" xfId="35307" xr:uid="{F908BF6D-FB2C-4F7C-B4CA-9A19A30338E9}"/>
    <cellStyle name="40% - Accent6 24" xfId="35327" xr:uid="{1C013ECD-BC5A-42DC-A477-2FCA1D996138}"/>
    <cellStyle name="40% - Accent6 3" xfId="36" xr:uid="{00000000-0005-0000-0000-000054000000}"/>
    <cellStyle name="40% - Accent6 3 2" xfId="8829" xr:uid="{D1D775E5-C908-4475-A085-3599F65E443D}"/>
    <cellStyle name="40% - Accent6 3 2 2" xfId="21518" xr:uid="{8B8982F4-B319-4DB7-B20A-24068CE21740}"/>
    <cellStyle name="40% - Accent6 3 2 3" xfId="14215" xr:uid="{597A4563-4E22-4E64-9F3D-7DB11721A4F7}"/>
    <cellStyle name="40% - Accent6 3 3" xfId="15818" xr:uid="{18CFB3CE-3955-403F-AC82-44613B2716C7}"/>
    <cellStyle name="40% - Accent6 3 4" xfId="21960" xr:uid="{8820CBAC-1EF2-40E8-AC58-49A531D12CF6}"/>
    <cellStyle name="40% - Accent6 3 5" xfId="9071" xr:uid="{74DA3284-48B4-4A9F-A589-2BA13D46BD7B}"/>
    <cellStyle name="40% - Accent6 3 6" xfId="31711" xr:uid="{2DC30D04-BD4D-4764-9B0B-67D32D224096}"/>
    <cellStyle name="40% - Accent6 4" xfId="7419" xr:uid="{6C8DE630-B251-4948-99B2-E1A397FA39F2}"/>
    <cellStyle name="40% - Accent6 4 2" xfId="8849" xr:uid="{C4FF6AE0-2B0A-438C-93FA-0F8FA7AD8BFA}"/>
    <cellStyle name="40% - Accent6 4 2 2" xfId="21538" xr:uid="{3F769AB0-E886-4C30-9EE7-1143DC8A832B}"/>
    <cellStyle name="40% - Accent6 4 3" xfId="20153" xr:uid="{878A3862-1DFF-4DFE-9F30-2B3D4C8859E2}"/>
    <cellStyle name="40% - Accent6 4 4" xfId="21980" xr:uid="{2F5DE50B-E943-40DC-87F0-27498449D208}"/>
    <cellStyle name="40% - Accent6 4 5" xfId="14235" xr:uid="{FE15676F-7520-4FEE-B548-241FD8CD7E41}"/>
    <cellStyle name="40% - Accent6 4 6" xfId="35247" xr:uid="{5F311210-3BFF-490E-A146-C56BA335C48E}"/>
    <cellStyle name="40% - Accent6 5" xfId="7439" xr:uid="{F3F8E715-56C4-48D1-B1DA-DC9EC950953F}"/>
    <cellStyle name="40% - Accent6 5 2" xfId="8869" xr:uid="{4CC62D96-856F-412C-A6F1-220492219C20}"/>
    <cellStyle name="40% - Accent6 5 2 2" xfId="21558" xr:uid="{19242949-9672-479C-9F2A-498A1067FD1F}"/>
    <cellStyle name="40% - Accent6 5 3" xfId="20173" xr:uid="{B33EE179-EB32-4450-9D14-4B943924C84E}"/>
    <cellStyle name="40% - Accent6 5 4" xfId="22000" xr:uid="{8F75B9FF-98B8-487F-955E-E78A11509B29}"/>
    <cellStyle name="40% - Accent6 5 5" xfId="14176" xr:uid="{D5CB7B91-9E26-471F-968D-F3DEEF525E8F}"/>
    <cellStyle name="40% - Accent6 5 6" xfId="35267" xr:uid="{C3424514-BF73-4863-BD18-35EFF12251D6}"/>
    <cellStyle name="40% - Accent6 6" xfId="7459" xr:uid="{12FC125C-E1D7-43D7-9EF9-7AF630644E27}"/>
    <cellStyle name="40% - Accent6 6 2" xfId="8889" xr:uid="{E87F1683-2649-4265-AE0B-BBD2D66DF7CA}"/>
    <cellStyle name="40% - Accent6 6 2 2" xfId="21578" xr:uid="{C80EE4A5-0E57-4532-A285-81C73F1B0B07}"/>
    <cellStyle name="40% - Accent6 6 3" xfId="20193" xr:uid="{ADC2EAD1-BB77-4675-B53C-CF14C7686D81}"/>
    <cellStyle name="40% - Accent6 6 4" xfId="22020" xr:uid="{1FE85371-77EF-4AA3-AC0C-035FAF4B3278}"/>
    <cellStyle name="40% - Accent6 6 5" xfId="15793" xr:uid="{0FB63AED-246E-49F6-B0ED-01F10FAA3965}"/>
    <cellStyle name="40% - Accent6 6 6" xfId="32908" xr:uid="{35D567DA-BF3A-42E8-93EF-F87B3059BEB7}"/>
    <cellStyle name="40% - Accent6 7" xfId="7479" xr:uid="{993EBA37-DE69-4D02-9232-757F55670838}"/>
    <cellStyle name="40% - Accent6 7 2" xfId="8944" xr:uid="{81085405-B08B-4128-B78D-5002648F2AE5}"/>
    <cellStyle name="40% - Accent6 7 2 2" xfId="21630" xr:uid="{7B1FA13F-70F8-46C6-8BB9-DB5D4CF45BF4}"/>
    <cellStyle name="40% - Accent6 7 3" xfId="22057" xr:uid="{83F0267A-6E7A-4573-A4A9-64DE73E56F08}"/>
    <cellStyle name="40% - Accent6 7 4" xfId="20213" xr:uid="{9C5B2FB2-0387-454C-9A86-B98CC99D882C}"/>
    <cellStyle name="40% - Accent6 8" xfId="7499" xr:uid="{707BBA1B-9958-4E66-BEBF-57744E5DC329}"/>
    <cellStyle name="40% - Accent6 8 2" xfId="8964" xr:uid="{12A057A1-BF9F-4042-8D05-F1B0C375D501}"/>
    <cellStyle name="40% - Accent6 8 2 2" xfId="21650" xr:uid="{E8F5B22A-070B-4AD2-BA2B-FE123B659536}"/>
    <cellStyle name="40% - Accent6 8 3" xfId="22077" xr:uid="{341E2CC2-FF05-4F30-B8F2-5A3D9D0CDAC6}"/>
    <cellStyle name="40% - Accent6 8 4" xfId="20233" xr:uid="{D7223F26-80BC-45B2-A70B-80C6111D3AFE}"/>
    <cellStyle name="40% - Accent6 9" xfId="8984" xr:uid="{A352BA86-123C-4C70-9D90-26A64A1F7C11}"/>
    <cellStyle name="40% - Accent6 9 2" xfId="22097" xr:uid="{4C1E6210-50CD-41F9-89DD-FC1F5642668D}"/>
    <cellStyle name="40% - Accent6 9 3" xfId="21670" xr:uid="{0135E7F4-67AC-4C92-866D-A4045A0A46DA}"/>
    <cellStyle name="40% - Akzent1" xfId="37" xr:uid="{00000000-0005-0000-0000-000055000000}"/>
    <cellStyle name="40% - Akzent1 2" xfId="38" xr:uid="{00000000-0005-0000-0000-000056000000}"/>
    <cellStyle name="40% - Akzent1 2 2" xfId="3189" xr:uid="{FC708F0F-4456-408F-B705-BD54A34D8F1E}"/>
    <cellStyle name="40% - Akzent1 2 2 2" xfId="15984" xr:uid="{658881A5-EB0A-48FC-B01F-72FB3AE3530E}"/>
    <cellStyle name="40% - Akzent1 2 2 3" xfId="9237" xr:uid="{33940AB7-4001-40F9-8CCF-A129DC264CF2}"/>
    <cellStyle name="40% - Akzent1 2 2 4" xfId="24772" xr:uid="{8F945522-07E3-40A8-B8A0-5A64710A8908}"/>
    <cellStyle name="40% - Akzent1 3" xfId="3196" xr:uid="{DB3A98BC-548C-4ABE-B6D3-914EAEA1678E}"/>
    <cellStyle name="40% - Akzent1 3 2" xfId="7326" xr:uid="{D66715DA-DE13-4B15-B3AC-D4CBCDC5C529}"/>
    <cellStyle name="40% - Akzent1 3 2 2" xfId="35167" xr:uid="{FE29A97E-5E52-456B-AFFD-DF1B1BBDA1BC}"/>
    <cellStyle name="40% - Akzent1 3 2 3" xfId="26061" xr:uid="{8D6C16CB-EAAD-4977-AE0E-8D32A9919FC8}"/>
    <cellStyle name="40% - Akzent1 3 3" xfId="15991" xr:uid="{8C210BF4-A734-4273-BB8D-3C752CC0E139}"/>
    <cellStyle name="40% - Akzent1 3 3 2" xfId="26782" xr:uid="{052893D7-C9E0-4178-933F-1CE6C54F3DE5}"/>
    <cellStyle name="40% - Akzent1 3 4" xfId="9244" xr:uid="{390F3F5F-2618-4D64-9BAE-83FE8672FD04}"/>
    <cellStyle name="40% - Akzent1 4" xfId="8720" xr:uid="{146C7D13-DB2F-41F2-AB66-182B1206FB32}"/>
    <cellStyle name="40% - Akzent2" xfId="39" xr:uid="{00000000-0005-0000-0000-000057000000}"/>
    <cellStyle name="40% - Akzent2 2" xfId="40" xr:uid="{00000000-0005-0000-0000-000058000000}"/>
    <cellStyle name="40% - Akzent2 2 2" xfId="3186" xr:uid="{5394195D-6E15-41B5-88EE-8A6E1123F620}"/>
    <cellStyle name="40% - Akzent2 2 2 2" xfId="15981" xr:uid="{25E643AA-3CDE-472D-9C81-BB95EA3575C7}"/>
    <cellStyle name="40% - Akzent2 2 2 3" xfId="9234" xr:uid="{456D6076-364D-4CF1-B3D2-2D8A177693E5}"/>
    <cellStyle name="40% - Akzent2 2 2 4" xfId="24773" xr:uid="{571EEBE1-83B6-4D76-9E98-AC37E00B8095}"/>
    <cellStyle name="40% - Akzent2 3" xfId="3194" xr:uid="{A3D948E5-6D6A-4BE3-9E51-545E81634E4F}"/>
    <cellStyle name="40% - Akzent2 3 2" xfId="7327" xr:uid="{59BB5CF1-15FC-49C6-AB79-FAE6687583AC}"/>
    <cellStyle name="40% - Akzent2 3 2 2" xfId="35168" xr:uid="{FFCEA5EF-1B22-4BBD-AB7B-CB2B3AFAC37E}"/>
    <cellStyle name="40% - Akzent2 3 2 3" xfId="26064" xr:uid="{40CBB1C2-6BCA-40DD-831F-9DD33F17F1F0}"/>
    <cellStyle name="40% - Akzent2 3 3" xfId="15989" xr:uid="{BA6856BE-C681-4C7C-B4D0-C22A659A0CA7}"/>
    <cellStyle name="40% - Akzent2 3 3 2" xfId="26783" xr:uid="{D1F4B512-36AC-4CBC-BD50-5D4F09EFDBC6}"/>
    <cellStyle name="40% - Akzent2 3 4" xfId="9242" xr:uid="{7827E3D8-74AA-46A6-B598-A18DED659D96}"/>
    <cellStyle name="40% - Akzent2 4" xfId="8721" xr:uid="{438C6919-3CE7-4177-AFA7-835C6E82F84F}"/>
    <cellStyle name="40% - Akzent3" xfId="41" xr:uid="{00000000-0005-0000-0000-000059000000}"/>
    <cellStyle name="40% - Akzent3 2" xfId="42" xr:uid="{00000000-0005-0000-0000-00005A000000}"/>
    <cellStyle name="40% - Akzent3 2 2" xfId="3182" xr:uid="{0C5EF9D2-CE4B-40CF-8BF3-24872E4C8302}"/>
    <cellStyle name="40% - Akzent3 2 2 2" xfId="15977" xr:uid="{110BEF0A-DD6C-4620-B7CA-2C8E99B422CF}"/>
    <cellStyle name="40% - Akzent3 2 2 3" xfId="9230" xr:uid="{C215BD5C-EF73-4452-8769-FF0AE1733E38}"/>
    <cellStyle name="40% - Akzent3 2 2 4" xfId="24774" xr:uid="{AE595705-11FC-4C76-8C23-ADB9FA2DA68F}"/>
    <cellStyle name="40% - Akzent3 3" xfId="3183" xr:uid="{913744AE-8B9A-4525-A12A-6DCBFD5FDB97}"/>
    <cellStyle name="40% - Akzent3 3 2" xfId="7328" xr:uid="{0C3329ED-44B4-45FE-B9A4-79D9D2EB3541}"/>
    <cellStyle name="40% - Akzent3 3 2 2" xfId="35169" xr:uid="{D0B363FE-49CC-4F12-855C-174EECC6D078}"/>
    <cellStyle name="40% - Akzent3 3 2 3" xfId="26067" xr:uid="{79310C35-79D4-4ABE-B390-14D69CD4BD54}"/>
    <cellStyle name="40% - Akzent3 3 3" xfId="15978" xr:uid="{87C340CD-A226-400A-A53E-46952EBDE2E6}"/>
    <cellStyle name="40% - Akzent3 3 3 2" xfId="26784" xr:uid="{E120944A-C290-48AE-8D8C-1EF547DC3AC0}"/>
    <cellStyle name="40% - Akzent3 3 4" xfId="9231" xr:uid="{3B37B962-EE8B-4554-89F8-693C86EFD2D4}"/>
    <cellStyle name="40% - Akzent3 4" xfId="8722" xr:uid="{E4623600-58CE-49F3-AE8A-D4978AD2E3C7}"/>
    <cellStyle name="40% - Akzent4" xfId="43" xr:uid="{00000000-0005-0000-0000-00005B000000}"/>
    <cellStyle name="40% - Akzent4 2" xfId="44" xr:uid="{00000000-0005-0000-0000-00005C000000}"/>
    <cellStyle name="40% - Akzent4 2 2" xfId="3178" xr:uid="{43E61954-AA28-4750-AD42-A8B2BD294494}"/>
    <cellStyle name="40% - Akzent4 2 2 2" xfId="15973" xr:uid="{999ADB7F-EF6F-4CC7-AB7C-FFC786456216}"/>
    <cellStyle name="40% - Akzent4 2 2 3" xfId="9226" xr:uid="{B4D2B045-C4A1-488A-8B37-686497BA46DE}"/>
    <cellStyle name="40% - Akzent4 2 2 4" xfId="24775" xr:uid="{6AAF6082-DFF8-4AA8-BF4E-C520B7417F4B}"/>
    <cellStyle name="40% - Akzent4 3" xfId="3172" xr:uid="{DD6627A4-38DF-4717-A7FA-BE67F72666DE}"/>
    <cellStyle name="40% - Akzent4 3 2" xfId="7329" xr:uid="{6DF48BC5-7B5E-47BB-AE5D-8E4E307FDDF4}"/>
    <cellStyle name="40% - Akzent4 3 2 2" xfId="35170" xr:uid="{7920A269-0E37-427A-A777-484E97D3FAC3}"/>
    <cellStyle name="40% - Akzent4 3 2 3" xfId="26070" xr:uid="{B2664BA2-ACF3-44A1-BE4F-163E6A16EF08}"/>
    <cellStyle name="40% - Akzent4 3 3" xfId="15967" xr:uid="{0804A83B-7A65-4DF4-B658-3BA4952728DB}"/>
    <cellStyle name="40% - Akzent4 3 3 2" xfId="26785" xr:uid="{4037F2BF-487F-4BA8-96F7-E5C435EB2C53}"/>
    <cellStyle name="40% - Akzent4 3 4" xfId="9220" xr:uid="{9BF7AAAB-9F22-4773-A065-6B33FAB8D208}"/>
    <cellStyle name="40% - Akzent4 4" xfId="8723" xr:uid="{FEAEE867-6027-4D8A-A502-77BDC93B3A1D}"/>
    <cellStyle name="40% - Akzent5" xfId="45" xr:uid="{00000000-0005-0000-0000-00005D000000}"/>
    <cellStyle name="40% - Akzent5 2" xfId="46" xr:uid="{00000000-0005-0000-0000-00005E000000}"/>
    <cellStyle name="40% - Akzent5 2 2" xfId="3187" xr:uid="{B37F964D-250A-48A1-9F10-B92EE45E5210}"/>
    <cellStyle name="40% - Akzent5 2 2 2" xfId="15982" xr:uid="{772AFDA3-4674-4D7D-9789-F1B8F40606B2}"/>
    <cellStyle name="40% - Akzent5 2 2 3" xfId="9235" xr:uid="{62F0B2AE-E90F-4A12-9A22-D7F0C365220E}"/>
    <cellStyle name="40% - Akzent5 2 2 4" xfId="24776" xr:uid="{9000601D-A43E-4ADD-98AD-DA8691C1A7E9}"/>
    <cellStyle name="40% - Akzent5 3" xfId="3176" xr:uid="{7007E77C-09D3-4283-8404-AA230A1C6F76}"/>
    <cellStyle name="40% - Akzent5 3 2" xfId="7330" xr:uid="{8BFCA802-831A-4AE8-BAF3-8FA1D1416C9C}"/>
    <cellStyle name="40% - Akzent5 3 2 2" xfId="35171" xr:uid="{1E44AF05-4574-4539-BA57-BBFFA53F88CB}"/>
    <cellStyle name="40% - Akzent5 3 2 3" xfId="26073" xr:uid="{B5404CDC-B28B-485B-A55F-7A96952EAF62}"/>
    <cellStyle name="40% - Akzent5 3 3" xfId="15971" xr:uid="{25856198-9E9A-4849-800F-BA92E6BDD991}"/>
    <cellStyle name="40% - Akzent5 3 3 2" xfId="26786" xr:uid="{37043FE4-F843-4522-A471-5863D35BE0E1}"/>
    <cellStyle name="40% - Akzent5 3 4" xfId="9224" xr:uid="{FAE9751B-F9E9-4DD3-BCE3-B95200CA52CB}"/>
    <cellStyle name="40% - Akzent5 4" xfId="8724" xr:uid="{8149D798-CE81-45EC-A2F7-C38AE229B194}"/>
    <cellStyle name="40% - Akzent6" xfId="47" xr:uid="{00000000-0005-0000-0000-00005F000000}"/>
    <cellStyle name="40% - Akzent6 2" xfId="48" xr:uid="{00000000-0005-0000-0000-000060000000}"/>
    <cellStyle name="40% - Akzent6 2 2" xfId="3179" xr:uid="{18527A50-F581-4644-98A7-A5C26117353D}"/>
    <cellStyle name="40% - Akzent6 2 2 2" xfId="15974" xr:uid="{6D4808A4-7613-4DF0-AE73-E3C7C892E8F3}"/>
    <cellStyle name="40% - Akzent6 2 2 3" xfId="9227" xr:uid="{8D5803BF-787D-417F-B1FC-C19FFB255BEA}"/>
    <cellStyle name="40% - Akzent6 2 2 4" xfId="24777" xr:uid="{64F87624-031B-4E42-B5F1-2C63C21CC190}"/>
    <cellStyle name="40% - Akzent6 3" xfId="3184" xr:uid="{584BD87D-A82C-4D18-A00A-5BAF7F8154BE}"/>
    <cellStyle name="40% - Akzent6 3 2" xfId="7331" xr:uid="{75430FB9-82AA-45D9-B98D-D47EC455C780}"/>
    <cellStyle name="40% - Akzent6 3 2 2" xfId="35172" xr:uid="{00682B8A-F6BD-48D3-B873-AC129E4A81CD}"/>
    <cellStyle name="40% - Akzent6 3 2 3" xfId="26076" xr:uid="{16590E78-E71E-443A-9DB2-F173CE80B409}"/>
    <cellStyle name="40% - Akzent6 3 3" xfId="15979" xr:uid="{9843C20B-518E-4800-A377-7D95BCE4752E}"/>
    <cellStyle name="40% - Akzent6 3 3 2" xfId="26787" xr:uid="{F346D4E3-A2C0-4164-987C-BB2B16E3DD3B}"/>
    <cellStyle name="40% - Akzent6 3 4" xfId="9232" xr:uid="{4EC727EB-D9E7-4777-AAE4-F6E6B721DC07}"/>
    <cellStyle name="40% - Akzent6 4" xfId="8725" xr:uid="{19FC3484-68BA-42C7-B051-338A56F7A695}"/>
    <cellStyle name="60% - Accent1" xfId="3134" builtinId="32" customBuiltin="1"/>
    <cellStyle name="60% - Accent1 10" xfId="8990" xr:uid="{586F7CBD-F4AF-4E3D-B66C-578692A96A9F}"/>
    <cellStyle name="60% - Accent1 10 2" xfId="22103" xr:uid="{153B2780-E90C-4A3B-9530-88F0D819CF3B}"/>
    <cellStyle name="60% - Accent1 10 3" xfId="21676" xr:uid="{B71CAA6E-620C-446F-ABDD-D06C9BC90305}"/>
    <cellStyle name="60% - Accent1 11" xfId="9032" xr:uid="{2ECEC931-2C32-4A3D-91BE-ACF735B17D8E}"/>
    <cellStyle name="60% - Accent1 11 2" xfId="22145" xr:uid="{8816BF13-957C-413E-B9BE-52ED49B75413}"/>
    <cellStyle name="60% - Accent1 11 3" xfId="21718" xr:uid="{F846A49C-B065-428C-A8A2-36F6DD0211C8}"/>
    <cellStyle name="60% - Accent1 12" xfId="8771" xr:uid="{A906111E-A95C-49D4-91B5-1A76BE4EE253}"/>
    <cellStyle name="60% - Accent1 12 2" xfId="22214" xr:uid="{A0DDD315-C25F-456E-BCA8-1C1761AC036D}"/>
    <cellStyle name="60% - Accent1 12 3" xfId="21460" xr:uid="{1E292A1A-19FC-470C-BEB0-297A93692ADB}"/>
    <cellStyle name="60% - Accent1 13" xfId="15934" xr:uid="{32C30F67-00AC-4B37-920C-C0158F4AA6E8}"/>
    <cellStyle name="60% - Accent1 13 2" xfId="22235" xr:uid="{5A1E65CA-55C6-4199-93C3-D0A003C24845}"/>
    <cellStyle name="60% - Accent1 14" xfId="21738" xr:uid="{4A1C40C2-01ED-42BD-9118-B4D2821224EA}"/>
    <cellStyle name="60% - Accent1 14 2" xfId="22276" xr:uid="{7CCF5D87-D110-4471-87A9-2A7138DB1C5E}"/>
    <cellStyle name="60% - Accent1 15" xfId="22296" xr:uid="{114CE711-ED77-4A8F-AC93-C97E2B3EE7A0}"/>
    <cellStyle name="60% - Accent1 16" xfId="22317" xr:uid="{32EBEDD8-6D2C-4018-8E22-8679E00E022D}"/>
    <cellStyle name="60% - Accent1 17" xfId="22375" xr:uid="{D0B6CA3A-E5A7-403D-8EBE-9823A344BC64}"/>
    <cellStyle name="60% - Accent1 18" xfId="22395" xr:uid="{2EC73C6A-F66F-42C0-905A-6F3452E11E0F}"/>
    <cellStyle name="60% - Accent1 19" xfId="21907" xr:uid="{5F549BA4-2159-4047-9044-4C97B9BE132B}"/>
    <cellStyle name="60% - Accent1 2" xfId="49" xr:uid="{00000000-0005-0000-0000-000061000000}"/>
    <cellStyle name="60% - Accent1 2 2" xfId="3191" xr:uid="{D71E354C-F6AC-4E79-A104-98714E8D9121}"/>
    <cellStyle name="60% - Accent1 2 2 2" xfId="15986" xr:uid="{66B0F8C9-C69D-4A74-A07E-96E0A65410DC}"/>
    <cellStyle name="60% - Accent1 2 2 2 2" xfId="32925" xr:uid="{47AE8C59-D81D-4E29-BD64-8099D7D63799}"/>
    <cellStyle name="60% - Accent1 2 2 3" xfId="9239" xr:uid="{24793863-1A5D-4B63-AD83-7D51ED886293}"/>
    <cellStyle name="60% - Accent1 2 2 4" xfId="26077" xr:uid="{A934721C-E504-4A98-9DC6-60B4328053E7}"/>
    <cellStyle name="60% - Accent1 2 3" xfId="7513" xr:uid="{8DDA0DD0-709B-480C-91A0-B71CB6D6C810}"/>
    <cellStyle name="60% - Accent1 2 3 2" xfId="20247" xr:uid="{76BABC8F-0352-4A53-AB78-A8C6E79A0163}"/>
    <cellStyle name="60% - Accent1 2 3 3" xfId="13422" xr:uid="{FCDD6C9B-2F7F-40B6-ABC7-E613C00053B4}"/>
    <cellStyle name="60% - Accent1 2 3 4" xfId="31670" xr:uid="{C480DE17-073B-4BCE-AE0E-D6306A37F50E}"/>
    <cellStyle name="60% - Accent1 2 4" xfId="15819" xr:uid="{24242798-5656-4CE5-8258-B7F3B2698A8F}"/>
    <cellStyle name="60% - Accent1 2 4 2" xfId="31712" xr:uid="{662D6F0C-7827-4C6E-BB69-82A22D9D9E78}"/>
    <cellStyle name="60% - Accent1 2 5" xfId="21766" xr:uid="{FA31284F-C101-4856-ABA3-303356D8F219}"/>
    <cellStyle name="60% - Accent1 2 6" xfId="9072" xr:uid="{0AD5CE7E-0CE8-4236-B72A-2C338A7D658E}"/>
    <cellStyle name="60% - Accent1 2 7" xfId="22445" xr:uid="{3E0397E0-C9D3-4AC9-BB0E-39AF10177B8C}"/>
    <cellStyle name="60% - Accent1 20" xfId="9187" xr:uid="{B73D594D-EED6-4D03-8549-ED07D4AD6C21}"/>
    <cellStyle name="60% - Accent1 21" xfId="22415" xr:uid="{1952CF88-D326-4855-8429-74A2C83215FF}"/>
    <cellStyle name="60% - Accent1 22" xfId="26013" xr:uid="{9F4322A3-BDF5-493F-8124-D70BA7B83B3A}"/>
    <cellStyle name="60% - Accent1 23" xfId="35293" xr:uid="{66F8AC56-D0F5-4345-BAFF-34473C0C72DA}"/>
    <cellStyle name="60% - Accent1 24" xfId="35313" xr:uid="{E2B8CACC-0201-4E64-B981-0CE8DDA1A0BA}"/>
    <cellStyle name="60% - Accent1 3" xfId="50" xr:uid="{00000000-0005-0000-0000-000062000000}"/>
    <cellStyle name="60% - Accent1 3 2" xfId="8815" xr:uid="{4BC3897B-07BF-4D53-80A6-EAC501A5823D}"/>
    <cellStyle name="60% - Accent1 3 2 2" xfId="21504" xr:uid="{E686A7F2-35AA-490E-90A9-A0089785F9F2}"/>
    <cellStyle name="60% - Accent1 3 2 3" xfId="14201" xr:uid="{A8D381A5-7CD1-433E-8F1D-D5CF8C56B41B}"/>
    <cellStyle name="60% - Accent1 3 3" xfId="15820" xr:uid="{74FDB0CF-238E-4370-AB1A-9041B649974D}"/>
    <cellStyle name="60% - Accent1 3 4" xfId="21946" xr:uid="{21DFFD1A-1A16-4FD2-9F3D-D2AD1E1EAFEE}"/>
    <cellStyle name="60% - Accent1 3 5" xfId="9073" xr:uid="{2E08E182-B5F6-4778-AECD-DA61FB7FB995}"/>
    <cellStyle name="60% - Accent1 3 6" xfId="31713" xr:uid="{15576A47-A489-4962-9B0B-B5A81DA32B11}"/>
    <cellStyle name="60% - Accent1 4" xfId="7405" xr:uid="{7FEA8C93-E7DD-44B6-B930-9A92BC9AC05E}"/>
    <cellStyle name="60% - Accent1 4 2" xfId="8835" xr:uid="{16B9BD65-A927-4106-A20B-2303A01CA7A0}"/>
    <cellStyle name="60% - Accent1 4 2 2" xfId="21524" xr:uid="{58C98C6A-D43D-4005-B49E-24694DB449A4}"/>
    <cellStyle name="60% - Accent1 4 3" xfId="20139" xr:uid="{AB5004DD-F27A-41F2-AF31-154DEC781294}"/>
    <cellStyle name="60% - Accent1 4 4" xfId="21966" xr:uid="{554CADD0-A356-49B0-AB9D-848ABD9EAE53}"/>
    <cellStyle name="60% - Accent1 4 5" xfId="14221" xr:uid="{F108918A-3F04-430C-9BC8-D0573EC6303C}"/>
    <cellStyle name="60% - Accent1 4 6" xfId="35233" xr:uid="{56D62009-D1D9-4CA9-B596-1251B3A29991}"/>
    <cellStyle name="60% - Accent1 5" xfId="7425" xr:uid="{3B5066EE-383E-4D35-92F2-4178D776B06C}"/>
    <cellStyle name="60% - Accent1 5 2" xfId="8855" xr:uid="{818815D0-E8BB-4CD2-BE2C-BD0C1EADD16F}"/>
    <cellStyle name="60% - Accent1 5 2 2" xfId="21544" xr:uid="{BB32AC6F-44A4-4E42-A9C9-D814718AEB4B}"/>
    <cellStyle name="60% - Accent1 5 3" xfId="20159" xr:uid="{C9CD541F-9545-49C5-B3F7-2676733C862A}"/>
    <cellStyle name="60% - Accent1 5 4" xfId="21986" xr:uid="{81D331D6-B57F-41E0-BF64-D0C45FEAD9FB}"/>
    <cellStyle name="60% - Accent1 5 5" xfId="14157" xr:uid="{40163089-19D2-4868-B6AF-064A58BEB295}"/>
    <cellStyle name="60% - Accent1 5 6" xfId="35253" xr:uid="{F1EDA0D7-D707-4B40-94A5-9712D7689533}"/>
    <cellStyle name="60% - Accent1 6" xfId="7445" xr:uid="{16960EEB-4125-4ACB-97EB-A163C4DC7D1C}"/>
    <cellStyle name="60% - Accent1 6 2" xfId="8875" xr:uid="{66255529-83B2-4544-BD81-223A21B066FB}"/>
    <cellStyle name="60% - Accent1 6 2 2" xfId="21564" xr:uid="{DE763AF3-4DA2-4B05-817A-C10138007CB7}"/>
    <cellStyle name="60% - Accent1 6 3" xfId="20179" xr:uid="{B3996096-DB55-4357-B5E1-9F0CC2B2F8B7}"/>
    <cellStyle name="60% - Accent1 6 4" xfId="22006" xr:uid="{16436488-A466-45C1-A35F-3272B41E996A}"/>
    <cellStyle name="60% - Accent1 6 5" xfId="15779" xr:uid="{14DDBBBD-C9E2-4F62-AC02-EBE548263D35}"/>
    <cellStyle name="60% - Accent1 6 6" xfId="32894" xr:uid="{854163BC-D5EE-4DCF-8B1D-C577D08E8912}"/>
    <cellStyle name="60% - Accent1 7" xfId="7465" xr:uid="{D4CEDF79-4532-4EDE-A010-A35BD237360A}"/>
    <cellStyle name="60% - Accent1 7 2" xfId="8930" xr:uid="{890A34E4-F9E7-4AD7-9E65-D15D400A6CED}"/>
    <cellStyle name="60% - Accent1 7 2 2" xfId="21616" xr:uid="{ECECEFB7-82AC-4817-B773-00C48ECE9C29}"/>
    <cellStyle name="60% - Accent1 7 3" xfId="22043" xr:uid="{8E020F41-3643-47F9-B4AE-2421A2A18FF4}"/>
    <cellStyle name="60% - Accent1 7 4" xfId="20199" xr:uid="{102ADC48-0071-4000-AA83-671449D7184A}"/>
    <cellStyle name="60% - Accent1 8" xfId="7485" xr:uid="{7B102BC4-3F74-4646-8082-3AE355598DE8}"/>
    <cellStyle name="60% - Accent1 8 2" xfId="8950" xr:uid="{F7A24C29-A53E-4390-B97C-596431A581F8}"/>
    <cellStyle name="60% - Accent1 8 2 2" xfId="21636" xr:uid="{1E8A3270-9802-4D84-9F69-0EB4F1E8DADC}"/>
    <cellStyle name="60% - Accent1 8 3" xfId="22063" xr:uid="{0BAABD95-83A5-4E72-8B28-04CE3838283B}"/>
    <cellStyle name="60% - Accent1 8 4" xfId="20219" xr:uid="{48B6EEB9-FB6D-444B-8A8A-7CC29201D012}"/>
    <cellStyle name="60% - Accent1 9" xfId="8970" xr:uid="{6DC363FB-6587-4B3D-B10B-C1DD55CAA6EB}"/>
    <cellStyle name="60% - Accent1 9 2" xfId="22083" xr:uid="{86C076DC-2CF2-4B8D-BD14-A10F2FFD87F6}"/>
    <cellStyle name="60% - Accent1 9 3" xfId="21656" xr:uid="{FC21F616-3E3B-4C2A-B4AD-906D1683565C}"/>
    <cellStyle name="60% - Accent2" xfId="3138" builtinId="36" customBuiltin="1"/>
    <cellStyle name="60% - Accent2 10" xfId="8993" xr:uid="{FA1ADC71-CD5D-4031-9F86-A6BFDBA57AEB}"/>
    <cellStyle name="60% - Accent2 10 2" xfId="22106" xr:uid="{E39FFF23-F664-4F83-96A0-6824BE96160D}"/>
    <cellStyle name="60% - Accent2 10 3" xfId="21679" xr:uid="{DB9A0646-1F21-4D3A-A758-9889D323B6E2}"/>
    <cellStyle name="60% - Accent2 11" xfId="9035" xr:uid="{CBAB0C77-2D45-4777-B2F6-EB1E934FB531}"/>
    <cellStyle name="60% - Accent2 11 2" xfId="22148" xr:uid="{FB7FF075-9C8D-48D7-A07C-4EF0F38CBED6}"/>
    <cellStyle name="60% - Accent2 11 3" xfId="21721" xr:uid="{BF4D2C92-1466-47DD-B131-538598D8929A}"/>
    <cellStyle name="60% - Accent2 12" xfId="8774" xr:uid="{6432C4DE-664B-444F-AF9F-E334D2CD847E}"/>
    <cellStyle name="60% - Accent2 12 2" xfId="22217" xr:uid="{049F9EC0-C208-478A-AF28-12494BFFE939}"/>
    <cellStyle name="60% - Accent2 12 3" xfId="21463" xr:uid="{009DDA00-767E-435F-AC59-E4AFE3F102E0}"/>
    <cellStyle name="60% - Accent2 13" xfId="15937" xr:uid="{233DFEC4-5A31-4693-9560-7EFB8E386281}"/>
    <cellStyle name="60% - Accent2 13 2" xfId="22238" xr:uid="{568DBF5C-3DC0-4F2D-917B-5A80C729E447}"/>
    <cellStyle name="60% - Accent2 14" xfId="21741" xr:uid="{7974DD9E-3841-4281-A71F-19CFA34D8267}"/>
    <cellStyle name="60% - Accent2 14 2" xfId="22279" xr:uid="{8D14D996-AE6A-440C-9397-CD96EEA3EA6C}"/>
    <cellStyle name="60% - Accent2 15" xfId="22299" xr:uid="{96C54B10-41B8-4324-8F32-1E4F0344B66A}"/>
    <cellStyle name="60% - Accent2 16" xfId="22320" xr:uid="{D57B2214-1453-47A7-BEAF-157CEF7D1E32}"/>
    <cellStyle name="60% - Accent2 17" xfId="22378" xr:uid="{D9A15CA4-0688-4D9B-B3B2-FED29DB7DF2A}"/>
    <cellStyle name="60% - Accent2 18" xfId="22398" xr:uid="{C5AADAFB-5870-46D6-92A1-18FD069B2FF6}"/>
    <cellStyle name="60% - Accent2 19" xfId="21910" xr:uid="{227FCD23-E3A2-4761-B597-87BDBE6375B7}"/>
    <cellStyle name="60% - Accent2 2" xfId="51" xr:uid="{00000000-0005-0000-0000-000063000000}"/>
    <cellStyle name="60% - Accent2 2 2" xfId="3190" xr:uid="{362F73C5-99C5-4AC2-BEE0-5C1A99421909}"/>
    <cellStyle name="60% - Accent2 2 2 2" xfId="15985" xr:uid="{E391C434-F36B-44BF-B040-B3B833D1396E}"/>
    <cellStyle name="60% - Accent2 2 2 2 2" xfId="32924" xr:uid="{FEB15501-4425-4BEF-B85E-2B450572072C}"/>
    <cellStyle name="60% - Accent2 2 2 3" xfId="9238" xr:uid="{C3015625-C5E4-4750-B485-151AD148B5D6}"/>
    <cellStyle name="60% - Accent2 2 2 4" xfId="26078" xr:uid="{2322CD65-938A-4B3B-9B9F-8BD17A6866DE}"/>
    <cellStyle name="60% - Accent2 2 3" xfId="7514" xr:uid="{0237F239-52D0-4C60-91C1-9DC7CA2DCDCF}"/>
    <cellStyle name="60% - Accent2 2 3 2" xfId="20248" xr:uid="{F950D087-BC32-4CD7-8BB4-849C6AE788DE}"/>
    <cellStyle name="60% - Accent2 2 3 3" xfId="13423" xr:uid="{04843CF8-1623-43CE-9CC3-1CCC86FA4316}"/>
    <cellStyle name="60% - Accent2 2 3 4" xfId="31669" xr:uid="{40D18577-F92A-455F-9477-74F584D19D78}"/>
    <cellStyle name="60% - Accent2 2 4" xfId="15821" xr:uid="{D1B8EB61-F574-4054-8947-4A497E0F2807}"/>
    <cellStyle name="60% - Accent2 2 4 2" xfId="31714" xr:uid="{0A090811-BA27-4EBD-9F20-39F043E5FF84}"/>
    <cellStyle name="60% - Accent2 2 5" xfId="21767" xr:uid="{33880FEA-41BB-4BBE-B114-23F80BFF5A64}"/>
    <cellStyle name="60% - Accent2 2 6" xfId="9074" xr:uid="{025041FE-1F00-4F61-941D-FFE3C3C1F3B9}"/>
    <cellStyle name="60% - Accent2 2 7" xfId="22446" xr:uid="{712F81F1-94C6-4DF3-AFF8-AFD067687034}"/>
    <cellStyle name="60% - Accent2 20" xfId="9190" xr:uid="{26C0C13A-967A-4D24-9E8D-5D19294F514D}"/>
    <cellStyle name="60% - Accent2 21" xfId="22418" xr:uid="{3A08403B-A2C6-44FC-92C2-0AC4DA8BF833}"/>
    <cellStyle name="60% - Accent2 22" xfId="26016" xr:uid="{325A130C-5CD6-40DE-AE3C-7DFB4780F1CB}"/>
    <cellStyle name="60% - Accent2 23" xfId="35296" xr:uid="{91528B97-A0EC-4A00-8B55-DF8CB9B7F8AB}"/>
    <cellStyle name="60% - Accent2 24" xfId="35316" xr:uid="{33D1A412-8FA8-45D3-B8AF-160ED6AE9399}"/>
    <cellStyle name="60% - Accent2 3" xfId="52" xr:uid="{00000000-0005-0000-0000-000064000000}"/>
    <cellStyle name="60% - Accent2 3 2" xfId="8818" xr:uid="{E1329B93-B6DD-4F92-85FF-1FCBD4600414}"/>
    <cellStyle name="60% - Accent2 3 2 2" xfId="21507" xr:uid="{919065BE-BA85-402E-955C-7B9C40CC3934}"/>
    <cellStyle name="60% - Accent2 3 2 3" xfId="14204" xr:uid="{9AA9D7E2-E8CB-4816-AF50-4CDC0B5658E2}"/>
    <cellStyle name="60% - Accent2 3 3" xfId="15822" xr:uid="{EBF4542B-D9E8-4137-BEDF-492E4F27E08C}"/>
    <cellStyle name="60% - Accent2 3 4" xfId="21949" xr:uid="{A6993B2F-63F9-4D6D-B1C5-B39254B3D880}"/>
    <cellStyle name="60% - Accent2 3 5" xfId="9075" xr:uid="{96357D9B-EF5D-43D6-8D35-78FAEC40F30B}"/>
    <cellStyle name="60% - Accent2 3 6" xfId="31715" xr:uid="{3ED2723E-F684-460F-9B77-1AD2190AF869}"/>
    <cellStyle name="60% - Accent2 4" xfId="7408" xr:uid="{91983A8A-A7F7-4A87-9FA6-656ECEFD0FB0}"/>
    <cellStyle name="60% - Accent2 4 2" xfId="8838" xr:uid="{CD076280-F9FE-40D2-A47E-6E9042500A08}"/>
    <cellStyle name="60% - Accent2 4 2 2" xfId="21527" xr:uid="{D968749F-0C3B-423A-857B-F149A504E8E6}"/>
    <cellStyle name="60% - Accent2 4 3" xfId="20142" xr:uid="{9507494A-FC48-4846-86AB-96A496A437FE}"/>
    <cellStyle name="60% - Accent2 4 4" xfId="21969" xr:uid="{D4ED5D22-9C0F-44B8-ACFF-17620A84A204}"/>
    <cellStyle name="60% - Accent2 4 5" xfId="14224" xr:uid="{4CC520A3-E588-4742-8B33-BD3B32BB5B01}"/>
    <cellStyle name="60% - Accent2 4 6" xfId="35236" xr:uid="{9022AE32-FF4E-40B6-BE93-5869F007391D}"/>
    <cellStyle name="60% - Accent2 5" xfId="7428" xr:uid="{DA04BEAB-437E-4424-BE8C-02C5011F5DB9}"/>
    <cellStyle name="60% - Accent2 5 2" xfId="8858" xr:uid="{7FE90C80-E130-4AC1-88A0-1D22B8C8648D}"/>
    <cellStyle name="60% - Accent2 5 2 2" xfId="21547" xr:uid="{94D2C49B-D5D6-4C2C-967D-4F4A7A63DDFF}"/>
    <cellStyle name="60% - Accent2 5 3" xfId="20162" xr:uid="{BD572609-A8E1-4D70-BC15-01224BB25809}"/>
    <cellStyle name="60% - Accent2 5 4" xfId="21989" xr:uid="{F76DB8FE-FFE1-49E0-A31B-9968CED722E4}"/>
    <cellStyle name="60% - Accent2 5 5" xfId="14161" xr:uid="{0525FDAA-DCED-4234-B157-4AA96EB6FAD9}"/>
    <cellStyle name="60% - Accent2 5 6" xfId="35256" xr:uid="{0B9D6982-4EB6-4512-812E-696A8FFA5A8C}"/>
    <cellStyle name="60% - Accent2 6" xfId="7448" xr:uid="{1B79AD63-DF04-4818-B80A-13BC12694315}"/>
    <cellStyle name="60% - Accent2 6 2" xfId="8878" xr:uid="{5C01A810-5819-4637-8DF5-897A8CB1C27E}"/>
    <cellStyle name="60% - Accent2 6 2 2" xfId="21567" xr:uid="{06E99903-9DFE-4D57-ADE9-43DCA2258D0C}"/>
    <cellStyle name="60% - Accent2 6 3" xfId="20182" xr:uid="{2FB5B5DC-2F4C-49F3-9EDA-9820F91ACE7C}"/>
    <cellStyle name="60% - Accent2 6 4" xfId="22009" xr:uid="{5BB37108-5CFC-4131-A461-C6C14D138F2A}"/>
    <cellStyle name="60% - Accent2 6 5" xfId="15782" xr:uid="{CB896F9E-77E9-4DB7-9B2A-90ADA66CEC03}"/>
    <cellStyle name="60% - Accent2 6 6" xfId="32897" xr:uid="{9BD10B6A-4C3E-4508-9495-B528153EEEDB}"/>
    <cellStyle name="60% - Accent2 7" xfId="7468" xr:uid="{4DC19402-2E31-4248-8934-EB9403E0DACC}"/>
    <cellStyle name="60% - Accent2 7 2" xfId="8933" xr:uid="{09C1BCE5-8D05-4848-AB53-DFD9A99054D4}"/>
    <cellStyle name="60% - Accent2 7 2 2" xfId="21619" xr:uid="{DF49F023-4B51-4005-9C8B-0A41D04010DC}"/>
    <cellStyle name="60% - Accent2 7 3" xfId="22046" xr:uid="{2E65AC27-A6B6-4676-893C-0FD0B20825E4}"/>
    <cellStyle name="60% - Accent2 7 4" xfId="20202" xr:uid="{9F874B2D-01AD-4EA2-B2ED-1DC3A0868B48}"/>
    <cellStyle name="60% - Accent2 8" xfId="7488" xr:uid="{11D3C63A-4AE2-46B9-AE54-948181F4CE10}"/>
    <cellStyle name="60% - Accent2 8 2" xfId="8953" xr:uid="{0CA6AB0E-1AB9-4843-9EA8-2BE3C4EA6A4B}"/>
    <cellStyle name="60% - Accent2 8 2 2" xfId="21639" xr:uid="{00E59F12-19E3-4CE7-A600-D8D5F52E960B}"/>
    <cellStyle name="60% - Accent2 8 3" xfId="22066" xr:uid="{176D51B4-DE91-401B-8B1F-22A889E78F62}"/>
    <cellStyle name="60% - Accent2 8 4" xfId="20222" xr:uid="{EE192004-1930-4934-B71B-46CAACEC6DA3}"/>
    <cellStyle name="60% - Accent2 9" xfId="8973" xr:uid="{3BC79555-FF7D-432E-A1B3-534CD5CAA3D5}"/>
    <cellStyle name="60% - Accent2 9 2" xfId="22086" xr:uid="{0B72B269-52F2-44A4-8C8A-2CA871589D74}"/>
    <cellStyle name="60% - Accent2 9 3" xfId="21659" xr:uid="{287F3A9F-4466-410A-BC68-02BC14A91E75}"/>
    <cellStyle name="60% - Accent3" xfId="3142" builtinId="40" customBuiltin="1"/>
    <cellStyle name="60% - Accent3 10" xfId="8996" xr:uid="{63ED17B4-7B16-49C0-965D-BBD047C8B66C}"/>
    <cellStyle name="60% - Accent3 10 2" xfId="22109" xr:uid="{E38E6FB3-DD55-44D0-BF6A-A96DD757E61A}"/>
    <cellStyle name="60% - Accent3 10 3" xfId="21682" xr:uid="{3B9BA82E-39C0-4888-B378-78E4D9579D8D}"/>
    <cellStyle name="60% - Accent3 11" xfId="9038" xr:uid="{12BFBCFF-98BE-492E-977E-5105F94BF2FB}"/>
    <cellStyle name="60% - Accent3 11 2" xfId="22151" xr:uid="{F5B0EA38-FB43-461E-8479-2F9047569A09}"/>
    <cellStyle name="60% - Accent3 11 3" xfId="21724" xr:uid="{9BEFDB87-1DF1-4A87-86B7-07710DC769FA}"/>
    <cellStyle name="60% - Accent3 12" xfId="8777" xr:uid="{24EC8053-00E2-4DEE-BF08-C5DDB1B40B2A}"/>
    <cellStyle name="60% - Accent3 12 2" xfId="22220" xr:uid="{0B5D1088-30AA-488C-B9CC-DE8D1D98EE27}"/>
    <cellStyle name="60% - Accent3 12 3" xfId="21466" xr:uid="{5D5438C0-B431-43C6-8308-AA0282B97014}"/>
    <cellStyle name="60% - Accent3 13" xfId="15940" xr:uid="{F347CA06-83F1-4616-8463-96B29B160A03}"/>
    <cellStyle name="60% - Accent3 13 2" xfId="22241" xr:uid="{131BBF63-07C8-43B0-8ADC-5EBBE98CB881}"/>
    <cellStyle name="60% - Accent3 14" xfId="21744" xr:uid="{4F9C21DE-D432-42DE-88A7-AFDB42C5E883}"/>
    <cellStyle name="60% - Accent3 14 2" xfId="22282" xr:uid="{F599028A-5EE4-44D4-950B-521F0F58B282}"/>
    <cellStyle name="60% - Accent3 15" xfId="22302" xr:uid="{559AD2A3-249C-472A-9FC3-8B53D6CFF173}"/>
    <cellStyle name="60% - Accent3 16" xfId="22323" xr:uid="{8A594103-D8F6-4CA1-BAC8-63D63378B264}"/>
    <cellStyle name="60% - Accent3 17" xfId="22381" xr:uid="{8F6532F2-8DE1-4C97-AF3C-C7165917BE04}"/>
    <cellStyle name="60% - Accent3 18" xfId="22401" xr:uid="{2D7DB716-456F-4456-8926-D461B647C7E3}"/>
    <cellStyle name="60% - Accent3 19" xfId="21913" xr:uid="{6E830DB0-D623-462C-AC96-E17986794EC4}"/>
    <cellStyle name="60% - Accent3 2" xfId="53" xr:uid="{00000000-0005-0000-0000-000065000000}"/>
    <cellStyle name="60% - Accent3 2 2" xfId="3174" xr:uid="{322B1A27-75E7-4426-9964-6D1198786FA1}"/>
    <cellStyle name="60% - Accent3 2 2 2" xfId="15969" xr:uid="{D512D540-4384-4E81-8D2E-F1CB18C4C247}"/>
    <cellStyle name="60% - Accent3 2 2 2 2" xfId="32919" xr:uid="{3373F950-6863-4CC1-89DB-FEE898629738}"/>
    <cellStyle name="60% - Accent3 2 2 3" xfId="9222" xr:uid="{5FCDC974-0974-4038-8BE5-FD69618B3068}"/>
    <cellStyle name="60% - Accent3 2 2 4" xfId="26079" xr:uid="{885FCF85-D2DA-4FC8-A6C3-9E953F28A9B6}"/>
    <cellStyle name="60% - Accent3 2 3" xfId="7515" xr:uid="{A7ABF08A-97E1-4191-90B5-94ACBC548AF9}"/>
    <cellStyle name="60% - Accent3 2 3 2" xfId="20249" xr:uid="{070368E7-35F4-4551-BD4E-AAA7E2E3911A}"/>
    <cellStyle name="60% - Accent3 2 3 3" xfId="13424" xr:uid="{88FFF39B-BE8A-491F-92C4-9505DC33C7A5}"/>
    <cellStyle name="60% - Accent3 2 3 4" xfId="31668" xr:uid="{44CB9488-334A-47BE-A7F0-0D09C709A252}"/>
    <cellStyle name="60% - Accent3 2 4" xfId="15823" xr:uid="{9E8F964C-4C55-49CA-8E2A-3D67373EFA3C}"/>
    <cellStyle name="60% - Accent3 2 4 2" xfId="31716" xr:uid="{39A5F66B-093F-4971-BFE5-53A13632A272}"/>
    <cellStyle name="60% - Accent3 2 5" xfId="21768" xr:uid="{9F8F4702-98E0-4322-BFF3-643FAA0A1721}"/>
    <cellStyle name="60% - Accent3 2 6" xfId="9076" xr:uid="{85696CFB-118B-4224-B4F5-C590305C9001}"/>
    <cellStyle name="60% - Accent3 2 7" xfId="22447" xr:uid="{A521B7E2-F730-457D-94D6-778BF395C32F}"/>
    <cellStyle name="60% - Accent3 20" xfId="9193" xr:uid="{B1B3CD69-EB98-45C4-9A17-0EA7C4D99649}"/>
    <cellStyle name="60% - Accent3 21" xfId="22421" xr:uid="{5BE7B07D-3C85-4FC5-9A24-A62979806A37}"/>
    <cellStyle name="60% - Accent3 22" xfId="26019" xr:uid="{3C8D3125-1288-44B7-8DB6-CE8EE7D5911A}"/>
    <cellStyle name="60% - Accent3 23" xfId="35299" xr:uid="{36CDB659-3F49-409E-9AEB-2D01FD6E0C88}"/>
    <cellStyle name="60% - Accent3 24" xfId="35319" xr:uid="{E8C5BE43-C59C-4BA2-83C6-5D31969E77F0}"/>
    <cellStyle name="60% - Accent3 3" xfId="54" xr:uid="{00000000-0005-0000-0000-000066000000}"/>
    <cellStyle name="60% - Accent3 3 2" xfId="8821" xr:uid="{809431F4-4CD6-4A90-A0F5-003E28EBCB96}"/>
    <cellStyle name="60% - Accent3 3 2 2" xfId="21510" xr:uid="{B9AF45B0-7D87-4D99-BBE2-9DEBDECEEE67}"/>
    <cellStyle name="60% - Accent3 3 2 3" xfId="14207" xr:uid="{B5C478A5-B275-47E6-AAC9-41B4601E69AD}"/>
    <cellStyle name="60% - Accent3 3 3" xfId="15824" xr:uid="{F07250ED-CD75-438F-84BB-6BA84F913D27}"/>
    <cellStyle name="60% - Accent3 3 4" xfId="21952" xr:uid="{9B804188-5492-4521-8B41-CC63EDC0DA76}"/>
    <cellStyle name="60% - Accent3 3 5" xfId="9077" xr:uid="{0CE2802F-4374-42A8-833B-FDA65959CF4D}"/>
    <cellStyle name="60% - Accent3 3 6" xfId="31717" xr:uid="{1357510C-0CBF-4B0D-B35B-774EC1FD6624}"/>
    <cellStyle name="60% - Accent3 4" xfId="7411" xr:uid="{D90B17B4-1253-44C3-B180-DF677901A3EF}"/>
    <cellStyle name="60% - Accent3 4 2" xfId="8841" xr:uid="{09F840E8-84B1-456C-84E4-056D2849F5CB}"/>
    <cellStyle name="60% - Accent3 4 2 2" xfId="21530" xr:uid="{5AC8D9BC-F4E7-41DE-ADC9-21F437C8AC10}"/>
    <cellStyle name="60% - Accent3 4 3" xfId="20145" xr:uid="{74F000A2-4AD7-475E-A94D-E79557727014}"/>
    <cellStyle name="60% - Accent3 4 4" xfId="21972" xr:uid="{D7752700-FF62-4FA0-A8FD-DCAF8D4CE9F0}"/>
    <cellStyle name="60% - Accent3 4 5" xfId="14227" xr:uid="{E6020B51-44B4-436B-80AE-8563DF7C76B9}"/>
    <cellStyle name="60% - Accent3 4 6" xfId="35239" xr:uid="{A6EF3FD5-0D85-4996-AFF0-222AD20DF9EE}"/>
    <cellStyle name="60% - Accent3 5" xfId="7431" xr:uid="{50264853-BFC1-4CD0-98F9-14B7591D935A}"/>
    <cellStyle name="60% - Accent3 5 2" xfId="8861" xr:uid="{61EB4C8E-B9D9-4700-909A-DDEF66F338D4}"/>
    <cellStyle name="60% - Accent3 5 2 2" xfId="21550" xr:uid="{D608A09F-465A-41E4-9269-D32BE2659905}"/>
    <cellStyle name="60% - Accent3 5 3" xfId="20165" xr:uid="{87AE8180-1578-499E-90BB-39EB944C456B}"/>
    <cellStyle name="60% - Accent3 5 4" xfId="21992" xr:uid="{6D543B5A-C8E3-47BA-8D86-E364BF8E4A8A}"/>
    <cellStyle name="60% - Accent3 5 5" xfId="14165" xr:uid="{A2BA805E-4E81-469B-92C4-8F24EB0A8006}"/>
    <cellStyle name="60% - Accent3 5 6" xfId="35259" xr:uid="{5EC5B920-BEE7-41AC-B779-5896340BD0E9}"/>
    <cellStyle name="60% - Accent3 6" xfId="7451" xr:uid="{49764175-3EBD-4F85-94E3-F0A6E9CE5218}"/>
    <cellStyle name="60% - Accent3 6 2" xfId="8881" xr:uid="{7DF96376-7E07-4CB1-A2DC-5D6BDA8E147E}"/>
    <cellStyle name="60% - Accent3 6 2 2" xfId="21570" xr:uid="{7DD4601E-2A0B-43C9-999D-B86A06CEEA18}"/>
    <cellStyle name="60% - Accent3 6 3" xfId="20185" xr:uid="{F87943F3-ABC2-412C-9415-FB43E59E73CF}"/>
    <cellStyle name="60% - Accent3 6 4" xfId="22012" xr:uid="{7B2CADF0-EF88-4868-BA19-1090543A95D0}"/>
    <cellStyle name="60% - Accent3 6 5" xfId="15785" xr:uid="{834A52D4-10DF-46FB-926B-E82B8F4739BA}"/>
    <cellStyle name="60% - Accent3 6 6" xfId="32900" xr:uid="{F9E91A83-5F50-410D-8FEB-DD5FFD81B8DC}"/>
    <cellStyle name="60% - Accent3 7" xfId="7471" xr:uid="{FE96196B-3A9B-4F75-ACB9-A7ECEFFDE15D}"/>
    <cellStyle name="60% - Accent3 7 2" xfId="8936" xr:uid="{332DC094-CC34-47BA-B94F-8E6DB0DE3311}"/>
    <cellStyle name="60% - Accent3 7 2 2" xfId="21622" xr:uid="{0C55141F-A45F-4CFE-8548-2C9B6E102D8B}"/>
    <cellStyle name="60% - Accent3 7 3" xfId="22049" xr:uid="{24E6EF72-2F09-4616-88AD-6C860EFAAAD5}"/>
    <cellStyle name="60% - Accent3 7 4" xfId="20205" xr:uid="{AD96F244-051A-48CC-84B2-BA79DCDD5609}"/>
    <cellStyle name="60% - Accent3 8" xfId="7491" xr:uid="{6887E40D-3955-45C3-A931-9A08819223EF}"/>
    <cellStyle name="60% - Accent3 8 2" xfId="8956" xr:uid="{C35F71E7-E648-4FC9-944C-791E8A741AE2}"/>
    <cellStyle name="60% - Accent3 8 2 2" xfId="21642" xr:uid="{EDEB5E45-F25B-494E-80FD-4FAFA4D28768}"/>
    <cellStyle name="60% - Accent3 8 3" xfId="22069" xr:uid="{0F385D47-EA3F-4D1E-BAAC-4AF694C03268}"/>
    <cellStyle name="60% - Accent3 8 4" xfId="20225" xr:uid="{33F8570D-FD74-42AB-859B-95D7F8FE5EE3}"/>
    <cellStyle name="60% - Accent3 9" xfId="8976" xr:uid="{6B27A98C-4DFE-4AD4-8A27-7D2721786407}"/>
    <cellStyle name="60% - Accent3 9 2" xfId="22089" xr:uid="{FCB78A7C-6BB4-4244-8945-4A29EF67F823}"/>
    <cellStyle name="60% - Accent3 9 3" xfId="21662" xr:uid="{93EAEE97-0EB1-40F9-BE10-2269CC3F86E7}"/>
    <cellStyle name="60% - Accent4" xfId="3146" builtinId="44" customBuiltin="1"/>
    <cellStyle name="60% - Accent4 10" xfId="8999" xr:uid="{EFE97CDE-19A5-4C2B-A29F-F325B278B508}"/>
    <cellStyle name="60% - Accent4 10 2" xfId="22112" xr:uid="{C26A20B5-6D37-4DA2-838A-63E9FEC67177}"/>
    <cellStyle name="60% - Accent4 10 3" xfId="21685" xr:uid="{75BBA88F-2D1D-434A-B1C8-E9A8B5A09049}"/>
    <cellStyle name="60% - Accent4 11" xfId="9041" xr:uid="{CF1C23E3-4B3A-4CCC-A714-6C4EFFE23323}"/>
    <cellStyle name="60% - Accent4 11 2" xfId="22154" xr:uid="{A1C4CE8A-0AC1-4E2A-97B6-524373CE009F}"/>
    <cellStyle name="60% - Accent4 11 3" xfId="21727" xr:uid="{5056BB7D-A811-4433-A2F7-62B99F8A48E6}"/>
    <cellStyle name="60% - Accent4 12" xfId="8780" xr:uid="{C4EAAE8B-0E6D-43E2-A217-E2440D39EF91}"/>
    <cellStyle name="60% - Accent4 12 2" xfId="22223" xr:uid="{C71DBEEC-8095-4890-9B5E-39CC35171173}"/>
    <cellStyle name="60% - Accent4 12 3" xfId="21469" xr:uid="{E5BB3A90-EA87-413B-ACC4-D8406EC3B031}"/>
    <cellStyle name="60% - Accent4 13" xfId="15943" xr:uid="{B1E62469-9740-4A3D-8941-4B28652391FE}"/>
    <cellStyle name="60% - Accent4 13 2" xfId="22244" xr:uid="{CAE3B99A-6953-42AB-8837-6E2B280C9E44}"/>
    <cellStyle name="60% - Accent4 14" xfId="21747" xr:uid="{B556763A-9F75-4615-8861-F53E2B504D73}"/>
    <cellStyle name="60% - Accent4 14 2" xfId="22285" xr:uid="{A34510A0-41E4-4A5D-99FF-34640A88ED82}"/>
    <cellStyle name="60% - Accent4 15" xfId="22305" xr:uid="{1839A5EA-D603-4BD2-8CD9-46A029F3E8E5}"/>
    <cellStyle name="60% - Accent4 16" xfId="22326" xr:uid="{F1C29FA2-B633-4FA2-83C7-8F81B8E73AE2}"/>
    <cellStyle name="60% - Accent4 17" xfId="22384" xr:uid="{9E16D870-49A3-4D42-9873-EC54678E2903}"/>
    <cellStyle name="60% - Accent4 18" xfId="22404" xr:uid="{ACB38CBC-9DA1-4AE3-A39E-58B3FFB30D4E}"/>
    <cellStyle name="60% - Accent4 19" xfId="21916" xr:uid="{8C66987F-AA84-49BF-9C5D-BA6CDCF89993}"/>
    <cellStyle name="60% - Accent4 2" xfId="55" xr:uid="{00000000-0005-0000-0000-000067000000}"/>
    <cellStyle name="60% - Accent4 2 2" xfId="3185" xr:uid="{DE25B6D7-B1CE-4233-9BCE-42B9B91387A6}"/>
    <cellStyle name="60% - Accent4 2 2 2" xfId="15980" xr:uid="{939A7E3A-B0C8-4856-B903-9A090719E0C8}"/>
    <cellStyle name="60% - Accent4 2 2 2 2" xfId="32923" xr:uid="{F25ED06E-6F4B-4154-B2F0-14CD71477320}"/>
    <cellStyle name="60% - Accent4 2 2 3" xfId="9233" xr:uid="{05326045-E597-4C63-BA0E-987D16B53586}"/>
    <cellStyle name="60% - Accent4 2 2 4" xfId="26080" xr:uid="{C2BF0693-1C10-431F-BDBE-9457F15067F5}"/>
    <cellStyle name="60% - Accent4 2 3" xfId="7516" xr:uid="{FF7AB970-6878-4E8A-9427-CA138DCF59CC}"/>
    <cellStyle name="60% - Accent4 2 3 2" xfId="20250" xr:uid="{59D38185-84D9-4217-84A9-20A71C5CC87E}"/>
    <cellStyle name="60% - Accent4 2 3 3" xfId="13425" xr:uid="{7F8316FB-D2B4-4BAE-BC36-B12239067E44}"/>
    <cellStyle name="60% - Accent4 2 3 4" xfId="31667" xr:uid="{8BFCADE8-6141-4158-87AD-4CE110BC6787}"/>
    <cellStyle name="60% - Accent4 2 4" xfId="15825" xr:uid="{02493A34-420C-4BAC-AEAC-3F1AD477D25F}"/>
    <cellStyle name="60% - Accent4 2 4 2" xfId="31718" xr:uid="{FBD8EE33-DC45-4122-AEAF-D82189091CA8}"/>
    <cellStyle name="60% - Accent4 2 5" xfId="21769" xr:uid="{25659565-DD8E-4547-8817-BEC44D8DC5E2}"/>
    <cellStyle name="60% - Accent4 2 6" xfId="9078" xr:uid="{4887E814-67C8-43F0-BD8A-E73C4B9D7816}"/>
    <cellStyle name="60% - Accent4 2 7" xfId="22448" xr:uid="{04F545FA-EB48-482F-A56F-BCDC9D4126FF}"/>
    <cellStyle name="60% - Accent4 20" xfId="9196" xr:uid="{18037BF4-96A0-43A9-B921-168190164AB2}"/>
    <cellStyle name="60% - Accent4 21" xfId="22424" xr:uid="{FE732FCF-089F-488E-88E0-23C12AEBFFBD}"/>
    <cellStyle name="60% - Accent4 22" xfId="26022" xr:uid="{4A11760D-B616-4302-BC22-9F01710AE0C7}"/>
    <cellStyle name="60% - Accent4 23" xfId="35302" xr:uid="{2EF1CA97-030C-4AC8-BC95-4A82298DE63A}"/>
    <cellStyle name="60% - Accent4 24" xfId="35322" xr:uid="{4467F483-0119-42E4-BD46-B395E8921878}"/>
    <cellStyle name="60% - Accent4 3" xfId="56" xr:uid="{00000000-0005-0000-0000-000068000000}"/>
    <cellStyle name="60% - Accent4 3 2" xfId="8824" xr:uid="{091A74CB-2DAD-4E57-B9B1-8F608493CD9C}"/>
    <cellStyle name="60% - Accent4 3 2 2" xfId="21513" xr:uid="{A5807312-2DB9-4FCD-B4DA-E99414135640}"/>
    <cellStyle name="60% - Accent4 3 2 3" xfId="14210" xr:uid="{BE2228C2-B172-4E29-8254-F7C97A10FADC}"/>
    <cellStyle name="60% - Accent4 3 3" xfId="15826" xr:uid="{D97D162C-077B-42CD-AD38-8DE95D02A905}"/>
    <cellStyle name="60% - Accent4 3 4" xfId="21955" xr:uid="{834FC38F-8181-4C69-AF42-5DFABECC3653}"/>
    <cellStyle name="60% - Accent4 3 5" xfId="9079" xr:uid="{9BAB48C1-CF4A-4055-BFFB-97DCD78BFF09}"/>
    <cellStyle name="60% - Accent4 3 6" xfId="31719" xr:uid="{140FEA40-2ACD-4ED5-8F9A-9A31414CE9C7}"/>
    <cellStyle name="60% - Accent4 4" xfId="7414" xr:uid="{9890779D-7155-436D-82B3-49DC9F2A5584}"/>
    <cellStyle name="60% - Accent4 4 2" xfId="8844" xr:uid="{2B0569CF-117A-45B0-9779-215305B1B8D3}"/>
    <cellStyle name="60% - Accent4 4 2 2" xfId="21533" xr:uid="{2D9792CF-503E-4EFE-A816-1691E7E3E70F}"/>
    <cellStyle name="60% - Accent4 4 3" xfId="20148" xr:uid="{01C287AE-E679-44B3-9982-FE48F8371E95}"/>
    <cellStyle name="60% - Accent4 4 4" xfId="21975" xr:uid="{EA0BD2D2-D212-45E2-96DA-1C004E96984E}"/>
    <cellStyle name="60% - Accent4 4 5" xfId="14230" xr:uid="{400E9B9D-F0A6-4B31-BD94-7442E593EC88}"/>
    <cellStyle name="60% - Accent4 4 6" xfId="35242" xr:uid="{1FAE3D36-CD9B-418B-AFD9-59E3E8FA45C5}"/>
    <cellStyle name="60% - Accent4 5" xfId="7434" xr:uid="{9395F0D3-D82F-4170-A016-ABCD80472472}"/>
    <cellStyle name="60% - Accent4 5 2" xfId="8864" xr:uid="{DFE63A52-F88B-4E13-A830-CA53B66F93DD}"/>
    <cellStyle name="60% - Accent4 5 2 2" xfId="21553" xr:uid="{FE228BD0-227D-42CF-965D-C698D727B37C}"/>
    <cellStyle name="60% - Accent4 5 3" xfId="20168" xr:uid="{D8B51B42-0AA3-470E-B791-2C1BF76BF59C}"/>
    <cellStyle name="60% - Accent4 5 4" xfId="21995" xr:uid="{A42B30D9-5DD6-4998-92BC-3682B7EAAC8C}"/>
    <cellStyle name="60% - Accent4 5 5" xfId="14169" xr:uid="{3B9D6AA3-8BF2-47AC-A6E3-236FDA3C0307}"/>
    <cellStyle name="60% - Accent4 5 6" xfId="35262" xr:uid="{7346A5CB-3C2B-4F42-ACA4-054B9EC28AEC}"/>
    <cellStyle name="60% - Accent4 6" xfId="7454" xr:uid="{B2E80A9B-4BAB-438F-8B93-7A2AEFB20EC3}"/>
    <cellStyle name="60% - Accent4 6 2" xfId="8884" xr:uid="{62755DFD-2ABA-4DA2-8721-141E1D2CA6DB}"/>
    <cellStyle name="60% - Accent4 6 2 2" xfId="21573" xr:uid="{89F687B9-DC00-4D09-89DC-5199B9F4F3C3}"/>
    <cellStyle name="60% - Accent4 6 3" xfId="20188" xr:uid="{690EC7D5-87AF-4EDE-80F1-8A2B19F95D2B}"/>
    <cellStyle name="60% - Accent4 6 4" xfId="22015" xr:uid="{E729F782-289E-4F79-AA7B-E3D05E5BF9E2}"/>
    <cellStyle name="60% - Accent4 6 5" xfId="15788" xr:uid="{25CA3C54-FAC8-4436-9004-BCA064673ECB}"/>
    <cellStyle name="60% - Accent4 6 6" xfId="32903" xr:uid="{46C375F3-D656-4E36-8DDB-92A22AFED51C}"/>
    <cellStyle name="60% - Accent4 7" xfId="7474" xr:uid="{FBE61E48-7E22-4DB6-BD29-8E4E60368F28}"/>
    <cellStyle name="60% - Accent4 7 2" xfId="8939" xr:uid="{2DB80260-AA82-4E1E-80BF-6203BD943504}"/>
    <cellStyle name="60% - Accent4 7 2 2" xfId="21625" xr:uid="{68881450-7691-4A62-A1D9-2CCF66B315D2}"/>
    <cellStyle name="60% - Accent4 7 3" xfId="22052" xr:uid="{DB75ADCB-AAD7-408E-AC4C-4EEC8FD3EF63}"/>
    <cellStyle name="60% - Accent4 7 4" xfId="20208" xr:uid="{43961FEB-CA30-44A2-9C89-04A4E9650F22}"/>
    <cellStyle name="60% - Accent4 8" xfId="7494" xr:uid="{56ADC26A-B6D3-40FD-98E4-D95C575DC93B}"/>
    <cellStyle name="60% - Accent4 8 2" xfId="8959" xr:uid="{B70536B7-822F-40B4-9EF5-7F11007A0F47}"/>
    <cellStyle name="60% - Accent4 8 2 2" xfId="21645" xr:uid="{AF3D5042-E1B2-4815-8321-085B279F47B0}"/>
    <cellStyle name="60% - Accent4 8 3" xfId="22072" xr:uid="{A9B70993-9DB7-4948-AFE8-DAA8038B6479}"/>
    <cellStyle name="60% - Accent4 8 4" xfId="20228" xr:uid="{5CC6B985-E03E-4CCE-98E3-0EDD06D6D0AD}"/>
    <cellStyle name="60% - Accent4 9" xfId="8979" xr:uid="{70A7A14C-D35E-4428-8060-1848FA5619D6}"/>
    <cellStyle name="60% - Accent4 9 2" xfId="22092" xr:uid="{946A5C1D-0956-44BA-AF36-43763FDCB2A3}"/>
    <cellStyle name="60% - Accent4 9 3" xfId="21665" xr:uid="{D6864F57-BAD8-4FFB-97B4-A1DD5A8AFC7C}"/>
    <cellStyle name="60% - Accent5" xfId="3150" builtinId="48" customBuiltin="1"/>
    <cellStyle name="60% - Accent5 10" xfId="9002" xr:uid="{21D68036-F147-4C58-9D1B-76A1EB240AF5}"/>
    <cellStyle name="60% - Accent5 10 2" xfId="22115" xr:uid="{2FC3EBD5-C860-49BE-9855-DCF5ED829414}"/>
    <cellStyle name="60% - Accent5 10 3" xfId="21688" xr:uid="{D4096073-3B28-4ACD-BB0A-BCEDBBE71D6D}"/>
    <cellStyle name="60% - Accent5 11" xfId="9044" xr:uid="{5C1A5795-099D-4D40-A35A-862326B1A777}"/>
    <cellStyle name="60% - Accent5 11 2" xfId="22157" xr:uid="{E057DEE5-09D7-4A0C-8DDF-D8AC6C4CD27F}"/>
    <cellStyle name="60% - Accent5 11 3" xfId="21730" xr:uid="{5BF63538-4BBB-434D-BEEA-0E1FF93EE115}"/>
    <cellStyle name="60% - Accent5 12" xfId="8783" xr:uid="{0AD5078E-55E9-477E-B4DA-3FB9F304A833}"/>
    <cellStyle name="60% - Accent5 12 2" xfId="22226" xr:uid="{407E52A7-E660-4665-B947-44162C6F9CD2}"/>
    <cellStyle name="60% - Accent5 12 3" xfId="21472" xr:uid="{C839FE05-C682-4BF2-80A1-EA49441142C5}"/>
    <cellStyle name="60% - Accent5 13" xfId="15946" xr:uid="{D32D544A-61BA-43A6-AB8C-ED137236FEF4}"/>
    <cellStyle name="60% - Accent5 13 2" xfId="22247" xr:uid="{A1D4D356-9408-42E3-9C73-770DF95BE95D}"/>
    <cellStyle name="60% - Accent5 14" xfId="21750" xr:uid="{7B2BD848-6E97-4AB6-B745-43958399E77A}"/>
    <cellStyle name="60% - Accent5 14 2" xfId="22288" xr:uid="{31C9876B-0027-4536-BEDE-F16D495EBB76}"/>
    <cellStyle name="60% - Accent5 15" xfId="22308" xr:uid="{D4EF36B4-6CC0-4C57-B5C4-BFDBADF3015D}"/>
    <cellStyle name="60% - Accent5 16" xfId="22329" xr:uid="{6206872D-D6A5-4306-8DA0-886779632378}"/>
    <cellStyle name="60% - Accent5 17" xfId="22387" xr:uid="{566AC72F-CB40-4C14-B75C-F1D581C2F68C}"/>
    <cellStyle name="60% - Accent5 18" xfId="22407" xr:uid="{6960BCB4-5F8B-4B16-81C7-529E6E75E0CE}"/>
    <cellStyle name="60% - Accent5 19" xfId="21919" xr:uid="{2470A484-9475-4D07-8229-B96E52718408}"/>
    <cellStyle name="60% - Accent5 2" xfId="57" xr:uid="{00000000-0005-0000-0000-000069000000}"/>
    <cellStyle name="60% - Accent5 2 2" xfId="3180" xr:uid="{792C1C97-F4F4-4A67-A4EF-E2398A5E1947}"/>
    <cellStyle name="60% - Accent5 2 2 2" xfId="15975" xr:uid="{9BDFC051-8813-4D1C-A55B-3AE66078BB0E}"/>
    <cellStyle name="60% - Accent5 2 2 2 2" xfId="32921" xr:uid="{8C144C1B-1D69-43B6-B104-2BC1B58B57E3}"/>
    <cellStyle name="60% - Accent5 2 2 3" xfId="9228" xr:uid="{F184C83F-6255-4E28-A308-4A95A3C67369}"/>
    <cellStyle name="60% - Accent5 2 2 4" xfId="26081" xr:uid="{B5C554C8-5F21-4F23-9110-1862EECA54B7}"/>
    <cellStyle name="60% - Accent5 2 3" xfId="7517" xr:uid="{F9A967C8-F44A-4759-8FB6-2D8D7BF3C464}"/>
    <cellStyle name="60% - Accent5 2 3 2" xfId="20251" xr:uid="{8262FEA8-97A6-402E-8A2E-5F4D563487D0}"/>
    <cellStyle name="60% - Accent5 2 3 3" xfId="13426" xr:uid="{30C3CDE9-FF80-4F25-BA0E-2F8F6759DD5F}"/>
    <cellStyle name="60% - Accent5 2 3 4" xfId="31666" xr:uid="{7043F7E1-C294-4932-9843-4D21C542E76C}"/>
    <cellStyle name="60% - Accent5 2 4" xfId="15827" xr:uid="{BBE3817E-5816-4AF1-8FDC-AD4865BAFBE9}"/>
    <cellStyle name="60% - Accent5 2 4 2" xfId="31720" xr:uid="{C0F7F916-E3A1-4573-8969-9DBF52ADDE7A}"/>
    <cellStyle name="60% - Accent5 2 5" xfId="21770" xr:uid="{8073F4E0-C5BB-4D38-AC53-8AC189CD8ED9}"/>
    <cellStyle name="60% - Accent5 2 6" xfId="9080" xr:uid="{EBA1B17E-F7B7-4AD9-A927-2ADB64C616E7}"/>
    <cellStyle name="60% - Accent5 2 7" xfId="22449" xr:uid="{F675F5B9-B965-4C08-88B0-5B0CDF39AD29}"/>
    <cellStyle name="60% - Accent5 20" xfId="9199" xr:uid="{415E3A5A-5EFE-42DE-8F6F-B0CE2B503632}"/>
    <cellStyle name="60% - Accent5 21" xfId="22427" xr:uid="{4C1E244F-68D1-42CD-931A-55B11CAF3D8C}"/>
    <cellStyle name="60% - Accent5 22" xfId="26025" xr:uid="{A72E3173-6532-49A0-B0A6-6C10DB963F70}"/>
    <cellStyle name="60% - Accent5 23" xfId="35305" xr:uid="{9BCA4E6E-7D7E-453D-A53B-1AFB70EA4ECE}"/>
    <cellStyle name="60% - Accent5 24" xfId="35325" xr:uid="{6A54E85D-FB1D-4053-ABBE-F9035F6789EC}"/>
    <cellStyle name="60% - Accent5 3" xfId="58" xr:uid="{00000000-0005-0000-0000-00006A000000}"/>
    <cellStyle name="60% - Accent5 3 2" xfId="8827" xr:uid="{AEA82692-0F81-42AB-BBB9-B8A9C108ACC9}"/>
    <cellStyle name="60% - Accent5 3 2 2" xfId="21516" xr:uid="{36A1E0F8-729B-4D11-96E8-BD8D3B435AC1}"/>
    <cellStyle name="60% - Accent5 3 2 3" xfId="14213" xr:uid="{3D21DF00-2486-4128-BD24-65936A1B8D19}"/>
    <cellStyle name="60% - Accent5 3 3" xfId="15828" xr:uid="{AAA7563E-82A3-41A4-AE93-16D53510D661}"/>
    <cellStyle name="60% - Accent5 3 4" xfId="21958" xr:uid="{13E9348E-D388-479D-A9FF-D261088900CD}"/>
    <cellStyle name="60% - Accent5 3 5" xfId="9081" xr:uid="{24B32FA2-BAE9-4D4E-9019-B0657E26A867}"/>
    <cellStyle name="60% - Accent5 3 6" xfId="31721" xr:uid="{301739BB-F3A9-4B79-AF8E-66C0078DF37E}"/>
    <cellStyle name="60% - Accent5 4" xfId="7417" xr:uid="{C2C86FB1-5D38-4185-8C21-282500B2B038}"/>
    <cellStyle name="60% - Accent5 4 2" xfId="8847" xr:uid="{42A75F96-3856-4CC6-99ED-50B3C12C19CE}"/>
    <cellStyle name="60% - Accent5 4 2 2" xfId="21536" xr:uid="{E7506FA0-580C-48B8-92FC-0B4293B3BF57}"/>
    <cellStyle name="60% - Accent5 4 3" xfId="20151" xr:uid="{A3FE97AF-CA1A-4B3D-8BD4-2D7CF16541E9}"/>
    <cellStyle name="60% - Accent5 4 4" xfId="21978" xr:uid="{8234CE15-1296-48AA-A166-3587684CA9D6}"/>
    <cellStyle name="60% - Accent5 4 5" xfId="14233" xr:uid="{F79F8068-3B1A-4122-AACF-B4FB019D1F7F}"/>
    <cellStyle name="60% - Accent5 4 6" xfId="35245" xr:uid="{E9A88DE8-401F-465F-BAA6-A5AA4474C4C8}"/>
    <cellStyle name="60% - Accent5 5" xfId="7437" xr:uid="{32E6C09F-E6EB-4451-A214-8DA88BC18708}"/>
    <cellStyle name="60% - Accent5 5 2" xfId="8867" xr:uid="{A4B51ED0-B5F5-4AC7-AF8A-6BAB65ABC185}"/>
    <cellStyle name="60% - Accent5 5 2 2" xfId="21556" xr:uid="{42421A8A-1103-45C6-8966-D343DBA90EDF}"/>
    <cellStyle name="60% - Accent5 5 3" xfId="20171" xr:uid="{54F52ED0-C563-49C2-B220-B2159B673652}"/>
    <cellStyle name="60% - Accent5 5 4" xfId="21998" xr:uid="{7D8CE546-7758-4B6F-BC10-9B2B1B9D9E8E}"/>
    <cellStyle name="60% - Accent5 5 5" xfId="14173" xr:uid="{9EE61505-F415-43CE-B771-403A770EF589}"/>
    <cellStyle name="60% - Accent5 5 6" xfId="35265" xr:uid="{F90B5BF9-94F2-4FA7-B075-4169892A85C8}"/>
    <cellStyle name="60% - Accent5 6" xfId="7457" xr:uid="{2C0C5A50-588E-40D3-B5D4-679251310370}"/>
    <cellStyle name="60% - Accent5 6 2" xfId="8887" xr:uid="{565A2F77-1569-4403-A7F6-5DB83ED89EAD}"/>
    <cellStyle name="60% - Accent5 6 2 2" xfId="21576" xr:uid="{CA9E6961-1F7D-4EB3-B7DE-7D989B0C08A4}"/>
    <cellStyle name="60% - Accent5 6 3" xfId="20191" xr:uid="{24337DDD-2EB0-48DA-96B5-929E5A379359}"/>
    <cellStyle name="60% - Accent5 6 4" xfId="22018" xr:uid="{F7AAAF92-DC73-4FE3-80B3-F2FCF60B8773}"/>
    <cellStyle name="60% - Accent5 6 5" xfId="15791" xr:uid="{99914918-4702-45BD-9038-BCD9CE8092C9}"/>
    <cellStyle name="60% - Accent5 6 6" xfId="32906" xr:uid="{6242598B-8A70-4EF2-B1BF-DB87EEF4658C}"/>
    <cellStyle name="60% - Accent5 7" xfId="7477" xr:uid="{30B1D8A2-684D-4C85-BAEA-E479B921ED8E}"/>
    <cellStyle name="60% - Accent5 7 2" xfId="8942" xr:uid="{FA4A4ECB-39EF-4E3A-8847-5041537D1EEC}"/>
    <cellStyle name="60% - Accent5 7 2 2" xfId="21628" xr:uid="{9018EC7E-9896-4F99-A0DB-F6BEFD2B75B5}"/>
    <cellStyle name="60% - Accent5 7 3" xfId="22055" xr:uid="{84F7A3AB-C58C-4553-8DDD-1FE808AEF6F2}"/>
    <cellStyle name="60% - Accent5 7 4" xfId="20211" xr:uid="{B3973CCD-47CA-478D-A735-843F6B0FDAC2}"/>
    <cellStyle name="60% - Accent5 8" xfId="7497" xr:uid="{941E8345-5127-410E-AFE7-EA762C028404}"/>
    <cellStyle name="60% - Accent5 8 2" xfId="8962" xr:uid="{7CB24655-33E5-4A65-8AFF-5E5D629D9E7B}"/>
    <cellStyle name="60% - Accent5 8 2 2" xfId="21648" xr:uid="{D080DEDC-7865-4840-ADC5-BBA83ED8E219}"/>
    <cellStyle name="60% - Accent5 8 3" xfId="22075" xr:uid="{6BC2807F-D088-4108-8397-55991C0D47F9}"/>
    <cellStyle name="60% - Accent5 8 4" xfId="20231" xr:uid="{3741C725-9CCD-4CFB-A8B5-183E20918E5E}"/>
    <cellStyle name="60% - Accent5 9" xfId="8982" xr:uid="{2C13C934-7146-4E08-B661-A8262762257B}"/>
    <cellStyle name="60% - Accent5 9 2" xfId="22095" xr:uid="{60FBA558-5FF0-4D86-B53A-C1E171DA8C8C}"/>
    <cellStyle name="60% - Accent5 9 3" xfId="21668" xr:uid="{D341179A-9ED5-4EDE-8A8E-FDA054788373}"/>
    <cellStyle name="60% - Accent6" xfId="3154" builtinId="52" customBuiltin="1"/>
    <cellStyle name="60% - Accent6 10" xfId="9005" xr:uid="{140FBAED-8AFD-414D-8376-286291842AEE}"/>
    <cellStyle name="60% - Accent6 10 2" xfId="22118" xr:uid="{C4491C6B-D7F5-4FD6-8171-9DA85D28A987}"/>
    <cellStyle name="60% - Accent6 10 3" xfId="21691" xr:uid="{ABF2FB20-990C-491E-AB9A-EFD64602A86D}"/>
    <cellStyle name="60% - Accent6 11" xfId="9047" xr:uid="{52DB7CD6-EA90-4397-9044-8604F7F6ED8B}"/>
    <cellStyle name="60% - Accent6 11 2" xfId="22160" xr:uid="{955C9ABB-2EAA-4D27-811D-48BBCF4C463E}"/>
    <cellStyle name="60% - Accent6 11 3" xfId="21733" xr:uid="{6D4E9714-633A-4CF7-8F85-6F20381A623C}"/>
    <cellStyle name="60% - Accent6 12" xfId="8786" xr:uid="{03929022-9449-4860-AF73-5C0647EE0AA6}"/>
    <cellStyle name="60% - Accent6 12 2" xfId="22229" xr:uid="{A2471575-62CD-417D-91F0-127ADA6653BF}"/>
    <cellStyle name="60% - Accent6 12 3" xfId="21475" xr:uid="{A99B55E7-5D9C-489E-B787-98CD3BDBD7BC}"/>
    <cellStyle name="60% - Accent6 13" xfId="15949" xr:uid="{D2BA8082-238F-4F26-AB27-CF0BE08CB5C6}"/>
    <cellStyle name="60% - Accent6 13 2" xfId="22250" xr:uid="{0CD22229-00B5-4BD4-94A8-C369D4DD5BDC}"/>
    <cellStyle name="60% - Accent6 14" xfId="21753" xr:uid="{631836DE-D71D-4996-80E9-7C03DDF72897}"/>
    <cellStyle name="60% - Accent6 14 2" xfId="22291" xr:uid="{78ED27BA-8221-477E-A28C-3E9B4FBBEFD5}"/>
    <cellStyle name="60% - Accent6 15" xfId="22311" xr:uid="{21E4FD5A-AA79-41F8-877C-B5CC519FB6EB}"/>
    <cellStyle name="60% - Accent6 16" xfId="22332" xr:uid="{C5AAB476-F9C5-4E88-9DC1-982346A6FC22}"/>
    <cellStyle name="60% - Accent6 17" xfId="22390" xr:uid="{7A605698-9E27-44CF-9F3A-369D38CC5370}"/>
    <cellStyle name="60% - Accent6 18" xfId="22410" xr:uid="{FC41BCCE-1B86-4270-A381-3F78AE75EE5C}"/>
    <cellStyle name="60% - Accent6 19" xfId="21922" xr:uid="{02F9AA38-F7A3-48E4-ADE0-37863227B5F0}"/>
    <cellStyle name="60% - Accent6 2" xfId="59" xr:uid="{00000000-0005-0000-0000-00006B000000}"/>
    <cellStyle name="60% - Accent6 2 2" xfId="3198" xr:uid="{72BB35DA-8660-45D8-8F7F-71596645D7E0}"/>
    <cellStyle name="60% - Accent6 2 2 2" xfId="15993" xr:uid="{F86468B3-194C-4ADC-8AB4-A03897B578C3}"/>
    <cellStyle name="60% - Accent6 2 2 2 2" xfId="32929" xr:uid="{DE3FE01E-1A02-448F-863C-6DA1072BE1F1}"/>
    <cellStyle name="60% - Accent6 2 2 3" xfId="9246" xr:uid="{D8605C15-55F5-4F55-B824-AD02E388F9BE}"/>
    <cellStyle name="60% - Accent6 2 2 4" xfId="26082" xr:uid="{1B880CC4-6CAF-43F3-9DAC-B5FE40B184B4}"/>
    <cellStyle name="60% - Accent6 2 3" xfId="7518" xr:uid="{48736A88-1522-4A7F-B1F9-251B4925717A}"/>
    <cellStyle name="60% - Accent6 2 3 2" xfId="20252" xr:uid="{95D6FB59-31EE-4D75-961B-2FDB3E036085}"/>
    <cellStyle name="60% - Accent6 2 3 3" xfId="13427" xr:uid="{23E1322E-950A-41A9-A305-0837F3571A12}"/>
    <cellStyle name="60% - Accent6 2 3 4" xfId="31665" xr:uid="{E8AF18B9-B0B9-4721-94E1-A57D33F8B0D0}"/>
    <cellStyle name="60% - Accent6 2 4" xfId="15829" xr:uid="{E903409F-9B2D-4DA3-BA58-6969AC04300F}"/>
    <cellStyle name="60% - Accent6 2 4 2" xfId="31722" xr:uid="{A418587A-27B3-4EB3-91FF-1B064CD37A00}"/>
    <cellStyle name="60% - Accent6 2 5" xfId="21771" xr:uid="{3BC8216D-4565-4E83-98A7-EF8825C10262}"/>
    <cellStyle name="60% - Accent6 2 6" xfId="9082" xr:uid="{44AAF30F-5B59-40F4-B368-EF73FD82E248}"/>
    <cellStyle name="60% - Accent6 2 7" xfId="22450" xr:uid="{BB2BE322-3528-40FD-A445-733879D63AC7}"/>
    <cellStyle name="60% - Accent6 20" xfId="9202" xr:uid="{369195AD-8CD1-4D97-8075-7A30EF671C66}"/>
    <cellStyle name="60% - Accent6 21" xfId="22430" xr:uid="{7C0B52C3-7B9B-4D60-8B92-9D406B2EB1F3}"/>
    <cellStyle name="60% - Accent6 22" xfId="26028" xr:uid="{DF23AD10-9697-44E4-B20E-1A1B9B48BA73}"/>
    <cellStyle name="60% - Accent6 23" xfId="35308" xr:uid="{359E0617-C6E0-44D8-BAE9-CED40109E244}"/>
    <cellStyle name="60% - Accent6 24" xfId="35328" xr:uid="{989F4726-B485-4967-8AD5-58262F2A7211}"/>
    <cellStyle name="60% - Accent6 3" xfId="60" xr:uid="{00000000-0005-0000-0000-00006C000000}"/>
    <cellStyle name="60% - Accent6 3 2" xfId="8830" xr:uid="{1EFF2E18-288C-4640-A75E-D710039E7444}"/>
    <cellStyle name="60% - Accent6 3 2 2" xfId="21519" xr:uid="{D6D84C7B-0B08-4C72-89F1-2AB271A390E8}"/>
    <cellStyle name="60% - Accent6 3 2 3" xfId="14216" xr:uid="{FD769BED-413A-4E2F-AFFD-4FE5A6151814}"/>
    <cellStyle name="60% - Accent6 3 3" xfId="15830" xr:uid="{4F6BB0D5-45EB-4B92-82E5-A70BAB6BDCD2}"/>
    <cellStyle name="60% - Accent6 3 4" xfId="21961" xr:uid="{CA5F1B0C-70FC-404E-81D1-29E649B75C5B}"/>
    <cellStyle name="60% - Accent6 3 5" xfId="9083" xr:uid="{94B5C502-AAD0-41EA-820C-B41B09C4379A}"/>
    <cellStyle name="60% - Accent6 3 6" xfId="31723" xr:uid="{4ED8E779-D014-4B6E-A299-BD39AD155EF8}"/>
    <cellStyle name="60% - Accent6 4" xfId="7420" xr:uid="{5003BAB3-EED9-4DA0-8400-2640D1311D88}"/>
    <cellStyle name="60% - Accent6 4 2" xfId="8850" xr:uid="{447A6725-A980-452E-ADE2-26E98AB9D923}"/>
    <cellStyle name="60% - Accent6 4 2 2" xfId="21539" xr:uid="{69A0D590-B12B-45FF-B671-CE77EEB1794A}"/>
    <cellStyle name="60% - Accent6 4 3" xfId="20154" xr:uid="{21954519-E9F7-4804-89C6-89A3AD55EA46}"/>
    <cellStyle name="60% - Accent6 4 4" xfId="21981" xr:uid="{2DA11064-A647-4071-907D-1219F49106CB}"/>
    <cellStyle name="60% - Accent6 4 5" xfId="14236" xr:uid="{4ACE4706-7981-48E7-B0F1-93E09A2223BE}"/>
    <cellStyle name="60% - Accent6 4 6" xfId="35248" xr:uid="{B9313D94-7909-4682-92B0-05B81BE5A8E6}"/>
    <cellStyle name="60% - Accent6 5" xfId="7440" xr:uid="{E7CA2F0F-DB49-4CA2-A015-EB987206B470}"/>
    <cellStyle name="60% - Accent6 5 2" xfId="8870" xr:uid="{169AB1AB-49DB-442E-B2C8-DD28B1514F01}"/>
    <cellStyle name="60% - Accent6 5 2 2" xfId="21559" xr:uid="{10C84DE4-7F61-49DD-8A75-137606662746}"/>
    <cellStyle name="60% - Accent6 5 3" xfId="20174" xr:uid="{D9AD3731-2C18-4C17-8E9B-FE60C4231F0F}"/>
    <cellStyle name="60% - Accent6 5 4" xfId="22001" xr:uid="{16AE1FCB-D7AF-4104-8823-FC85B8B91CA6}"/>
    <cellStyle name="60% - Accent6 5 5" xfId="14177" xr:uid="{88A37605-6447-445B-A05E-2A02BD0213AC}"/>
    <cellStyle name="60% - Accent6 5 6" xfId="35268" xr:uid="{A642CD33-E307-43BA-BCCF-FD40744B9053}"/>
    <cellStyle name="60% - Accent6 6" xfId="7460" xr:uid="{CE851EFC-0030-4008-81F4-57B737AC03DA}"/>
    <cellStyle name="60% - Accent6 6 2" xfId="8890" xr:uid="{2560E1E9-D5E1-467D-BEAE-8986580CD53B}"/>
    <cellStyle name="60% - Accent6 6 2 2" xfId="21579" xr:uid="{71C9FDCD-36EC-4895-B4D1-1AE0DAE5730C}"/>
    <cellStyle name="60% - Accent6 6 3" xfId="20194" xr:uid="{35A69C32-2109-4E88-B503-5990A2C4D16B}"/>
    <cellStyle name="60% - Accent6 6 4" xfId="22021" xr:uid="{FFAC4D07-3D6B-4EBB-A6B5-57BF9E705ADB}"/>
    <cellStyle name="60% - Accent6 6 5" xfId="15794" xr:uid="{D058443D-1855-48BB-8ED2-2485DD44180A}"/>
    <cellStyle name="60% - Accent6 6 6" xfId="32909" xr:uid="{AA412D1F-B2BF-4DFA-ABD0-04ABD6F6EA2B}"/>
    <cellStyle name="60% - Accent6 7" xfId="7480" xr:uid="{303DAE47-7F88-4900-BC61-FC01D2F93EB6}"/>
    <cellStyle name="60% - Accent6 7 2" xfId="8945" xr:uid="{91413DEC-B1B8-4506-98EF-EA0C0D5B56CE}"/>
    <cellStyle name="60% - Accent6 7 2 2" xfId="21631" xr:uid="{75049B7A-B341-48BA-BCC2-FBA1E81EF3F6}"/>
    <cellStyle name="60% - Accent6 7 3" xfId="22058" xr:uid="{638A7EA0-4C60-4968-A142-F2C44361CD06}"/>
    <cellStyle name="60% - Accent6 7 4" xfId="20214" xr:uid="{34FF1EFE-AC40-4C0C-BAEB-5D213236521A}"/>
    <cellStyle name="60% - Accent6 8" xfId="7500" xr:uid="{6721BC57-206B-4D0C-9288-B68687AC5974}"/>
    <cellStyle name="60% - Accent6 8 2" xfId="8965" xr:uid="{88B7EC64-5418-41F0-A3A1-4F4FDDB6DA06}"/>
    <cellStyle name="60% - Accent6 8 2 2" xfId="21651" xr:uid="{3E0F314E-8FC0-448B-A8D4-27918185CC0B}"/>
    <cellStyle name="60% - Accent6 8 3" xfId="22078" xr:uid="{CE782062-39FD-404C-B66A-C6587FDD6DDC}"/>
    <cellStyle name="60% - Accent6 8 4" xfId="20234" xr:uid="{70FF625B-158F-4424-B711-1C012390E9F4}"/>
    <cellStyle name="60% - Accent6 9" xfId="8985" xr:uid="{34DE73E9-6BFC-45A5-B521-DA92C27B5E4E}"/>
    <cellStyle name="60% - Accent6 9 2" xfId="22098" xr:uid="{8CA46E85-68F6-451E-95B6-9F64290882D5}"/>
    <cellStyle name="60% - Accent6 9 3" xfId="21671" xr:uid="{A21C74E5-79FB-4C3B-9048-C640486C5958}"/>
    <cellStyle name="60% - Akzent1" xfId="61" xr:uid="{00000000-0005-0000-0000-00006D000000}"/>
    <cellStyle name="60% - Akzent1 2" xfId="3199" xr:uid="{A4361E47-1DEF-4994-8BEF-4D7DF16D4546}"/>
    <cellStyle name="60% - Akzent1 2 2" xfId="7332" xr:uid="{38854167-ABF1-4AFB-B6A1-56CB01680D71}"/>
    <cellStyle name="60% - Akzent1 2 2 2" xfId="35173" xr:uid="{ED926E76-865D-4ECC-AFBE-BD61EBF4D278}"/>
    <cellStyle name="60% - Akzent1 2 2 3" xfId="26084" xr:uid="{47D6AEF1-42C6-4EF7-8F57-E3350D95898E}"/>
    <cellStyle name="60% - Akzent1 2 3" xfId="15994" xr:uid="{E84869FA-A753-42FB-A23F-A79E78A176B3}"/>
    <cellStyle name="60% - Akzent1 2 3 2" xfId="26788" xr:uid="{EA480A70-617E-4DED-9654-9D0CF14C25D6}"/>
    <cellStyle name="60% - Akzent1 2 4" xfId="9247" xr:uid="{65BD8158-5E53-4ABF-94F9-72B59CD65CB6}"/>
    <cellStyle name="60% - Akzent1 3" xfId="8726" xr:uid="{C91C0B40-AD87-4CAE-9A5B-94D2109D5CA7}"/>
    <cellStyle name="60% - Akzent2" xfId="62" xr:uid="{00000000-0005-0000-0000-00006E000000}"/>
    <cellStyle name="60% - Akzent2 2" xfId="3200" xr:uid="{0022FBCA-008C-4A86-BCCB-8366EAA4BB2B}"/>
    <cellStyle name="60% - Akzent2 2 2" xfId="7333" xr:uid="{DCBA7357-7ABD-4C53-8104-8A9E5A66B467}"/>
    <cellStyle name="60% - Akzent2 2 2 2" xfId="35174" xr:uid="{5D7651D3-51E4-476F-BE6E-D2486365578F}"/>
    <cellStyle name="60% - Akzent2 2 2 3" xfId="26086" xr:uid="{7FAF0BE6-E66B-4830-85E2-28EC5B4721BE}"/>
    <cellStyle name="60% - Akzent2 2 3" xfId="15995" xr:uid="{C2BA40C4-E330-4F0E-BB23-3B62A37777F6}"/>
    <cellStyle name="60% - Akzent2 2 3 2" xfId="26789" xr:uid="{3C17426B-73C5-4A40-B0AE-CB6B7E95418C}"/>
    <cellStyle name="60% - Akzent2 2 4" xfId="9248" xr:uid="{F5E94650-C673-40DB-8551-45978C8CF1E0}"/>
    <cellStyle name="60% - Akzent2 3" xfId="8727" xr:uid="{1E43CB22-C8E0-45E5-AC66-78C73328F1C3}"/>
    <cellStyle name="60% - Akzent3" xfId="63" xr:uid="{00000000-0005-0000-0000-00006F000000}"/>
    <cellStyle name="60% - Akzent3 2" xfId="3201" xr:uid="{73A18924-B89E-4A5D-A88F-69CB281CD00E}"/>
    <cellStyle name="60% - Akzent3 2 2" xfId="7334" xr:uid="{AB9E3104-8061-4EDE-9ED6-430D0F2858C6}"/>
    <cellStyle name="60% - Akzent3 2 2 2" xfId="35175" xr:uid="{65517B1A-FFBB-4266-99B5-6FC182EC7B29}"/>
    <cellStyle name="60% - Akzent3 2 2 3" xfId="26088" xr:uid="{F1F0D86C-8C60-406F-BE13-7828E45FB24B}"/>
    <cellStyle name="60% - Akzent3 2 3" xfId="15996" xr:uid="{701447A7-C610-46A2-89AB-AC417AEA93FC}"/>
    <cellStyle name="60% - Akzent3 2 3 2" xfId="26790" xr:uid="{CEA0E313-1650-4FF4-AF9C-A5DAF1FE51F2}"/>
    <cellStyle name="60% - Akzent3 2 4" xfId="9249" xr:uid="{A8DA255F-7A30-4729-B1BC-04653B9A7981}"/>
    <cellStyle name="60% - Akzent3 3" xfId="8728" xr:uid="{1E3E463A-E92E-46D6-8767-7802CEA9FD6F}"/>
    <cellStyle name="60% - Akzent4" xfId="64" xr:uid="{00000000-0005-0000-0000-000070000000}"/>
    <cellStyle name="60% - Akzent4 2" xfId="3202" xr:uid="{3DB94675-B878-462D-9424-969FF3977817}"/>
    <cellStyle name="60% - Akzent4 2 2" xfId="7335" xr:uid="{C155D25D-631C-4598-AA3B-E1C434DA2BE9}"/>
    <cellStyle name="60% - Akzent4 2 2 2" xfId="35176" xr:uid="{80AD1F18-9BE0-4F03-AFEC-880AE318AFB6}"/>
    <cellStyle name="60% - Akzent4 2 2 3" xfId="26090" xr:uid="{A48A4D2F-49CC-45E4-808F-1E824E117662}"/>
    <cellStyle name="60% - Akzent4 2 3" xfId="15997" xr:uid="{ED1D7CC1-0DA1-46E0-A859-742B58387F7C}"/>
    <cellStyle name="60% - Akzent4 2 3 2" xfId="26791" xr:uid="{872A6BA5-AB1D-42A4-8F43-0660CCABC1C0}"/>
    <cellStyle name="60% - Akzent4 2 4" xfId="9250" xr:uid="{6307FCB8-CA3A-4ECB-914D-FD94E587FB6B}"/>
    <cellStyle name="60% - Akzent4 3" xfId="8729" xr:uid="{DB0C121E-5A5B-4EA4-B607-E2045D64375A}"/>
    <cellStyle name="60% - Akzent5" xfId="65" xr:uid="{00000000-0005-0000-0000-000071000000}"/>
    <cellStyle name="60% - Akzent5 2" xfId="3203" xr:uid="{24A94F09-5F68-4A41-A52C-6D7DE4CB1F5E}"/>
    <cellStyle name="60% - Akzent5 2 2" xfId="7336" xr:uid="{DA25182C-DF66-4566-837E-B657110D127F}"/>
    <cellStyle name="60% - Akzent5 2 2 2" xfId="35177" xr:uid="{EE324180-827C-4E6C-BCF8-276A835F89F1}"/>
    <cellStyle name="60% - Akzent5 2 2 3" xfId="26092" xr:uid="{D99368E5-5C59-48CF-BEEE-4988B685C5BF}"/>
    <cellStyle name="60% - Akzent5 2 3" xfId="15998" xr:uid="{E4A248BB-A82E-4BC3-816A-87C9BEB25647}"/>
    <cellStyle name="60% - Akzent5 2 3 2" xfId="26792" xr:uid="{CEEEC35B-67E3-45BB-B164-329B111ADAE7}"/>
    <cellStyle name="60% - Akzent5 2 4" xfId="9251" xr:uid="{732D0A00-F20E-4F79-9CB4-4049F4202EED}"/>
    <cellStyle name="60% - Akzent5 3" xfId="8730" xr:uid="{E19225EE-9E7A-4CC3-AC67-F9E1BCD55B38}"/>
    <cellStyle name="60% - Akzent6" xfId="66" xr:uid="{00000000-0005-0000-0000-000072000000}"/>
    <cellStyle name="60% - Akzent6 2" xfId="3204" xr:uid="{26B66A1B-F082-4E99-A40C-1AFEC64D0D16}"/>
    <cellStyle name="60% - Akzent6 2 2" xfId="7337" xr:uid="{49AA4728-B635-4319-A3C5-480359CD73CA}"/>
    <cellStyle name="60% - Akzent6 2 2 2" xfId="35178" xr:uid="{40C1265E-5883-4868-90D2-2A24DB4F264F}"/>
    <cellStyle name="60% - Akzent6 2 2 3" xfId="26094" xr:uid="{103878FF-7CA9-4410-B023-55A7E122D76E}"/>
    <cellStyle name="60% - Akzent6 2 3" xfId="15999" xr:uid="{464F3377-F730-43CF-8D79-947DA2C8D258}"/>
    <cellStyle name="60% - Akzent6 2 3 2" xfId="26793" xr:uid="{BB505B3C-BCE7-4193-B9D0-704B8B61AFE2}"/>
    <cellStyle name="60% - Akzent6 2 4" xfId="9252" xr:uid="{5FF6F620-F45D-43CC-B6E1-7EB6302E1559}"/>
    <cellStyle name="60% - Akzent6 3" xfId="8731" xr:uid="{05185DEA-34BB-4051-AE38-541FBA1145EF}"/>
    <cellStyle name="Accent1" xfId="3131" builtinId="29" customBuiltin="1"/>
    <cellStyle name="Accent2" xfId="3135" builtinId="33" customBuiltin="1"/>
    <cellStyle name="Accent3" xfId="3139" builtinId="37" customBuiltin="1"/>
    <cellStyle name="Accent4" xfId="3143" builtinId="41" customBuiltin="1"/>
    <cellStyle name="Accent5" xfId="3147" builtinId="45" customBuiltin="1"/>
    <cellStyle name="Accent6" xfId="3151" builtinId="49" customBuiltin="1"/>
    <cellStyle name="Akzent1" xfId="67" xr:uid="{00000000-0005-0000-0000-000073000000}"/>
    <cellStyle name="Akzent1 2" xfId="3205" xr:uid="{7A1D87EA-334F-487F-8FC5-237898FC5C98}"/>
    <cellStyle name="Akzent1 2 2" xfId="7338" xr:uid="{FC63F804-B3E1-475A-B6E3-C0E9AFBAF0EB}"/>
    <cellStyle name="Akzent1 2 2 2" xfId="35179" xr:uid="{8FAB4F25-70A1-4992-B512-77148B4D0BE0}"/>
    <cellStyle name="Akzent1 2 2 3" xfId="26096" xr:uid="{4E047EE8-43CE-4769-ADEA-A1635944A7DA}"/>
    <cellStyle name="Akzent1 2 3" xfId="16000" xr:uid="{D2FFA5D7-2A9B-4792-A9D0-13FE607B0441}"/>
    <cellStyle name="Akzent1 2 3 2" xfId="26794" xr:uid="{36D34018-8AC4-424D-8E47-D6147D864755}"/>
    <cellStyle name="Akzent1 2 4" xfId="9253" xr:uid="{D9D5EF66-6A4C-4B82-92F2-626379FEE68B}"/>
    <cellStyle name="Akzent1 3" xfId="8732" xr:uid="{FC65EF81-F314-4F04-BB55-CDF72718623C}"/>
    <cellStyle name="Akzent2" xfId="68" xr:uid="{00000000-0005-0000-0000-000074000000}"/>
    <cellStyle name="Akzent2 2" xfId="3206" xr:uid="{EFE9F75D-5CDF-444B-805C-2C6CF3422658}"/>
    <cellStyle name="Akzent2 2 2" xfId="7339" xr:uid="{8A431ECB-9081-41DC-BB50-906AB462CFC6}"/>
    <cellStyle name="Akzent2 2 2 2" xfId="35180" xr:uid="{CB083093-72C5-458C-B6EE-D5FB37CDAEA8}"/>
    <cellStyle name="Akzent2 2 2 3" xfId="26098" xr:uid="{1960E77B-F901-4909-B508-9F13F06F69C2}"/>
    <cellStyle name="Akzent2 2 3" xfId="16001" xr:uid="{FBC4D2A5-4831-42D4-9A5B-B58570E0B517}"/>
    <cellStyle name="Akzent2 2 3 2" xfId="26795" xr:uid="{B1875FF9-FCB3-4621-B246-1D2134792A3B}"/>
    <cellStyle name="Akzent2 2 4" xfId="9254" xr:uid="{EB71515E-13C5-4D3F-AC7A-55748261C4D0}"/>
    <cellStyle name="Akzent2 3" xfId="8733" xr:uid="{220F9A52-8D58-4B59-BB84-8F9BD1ACB76B}"/>
    <cellStyle name="Akzent3" xfId="69" xr:uid="{00000000-0005-0000-0000-000075000000}"/>
    <cellStyle name="Akzent3 2" xfId="3207" xr:uid="{9FC51ED0-3440-44E7-B4F3-8A281CEEB6EE}"/>
    <cellStyle name="Akzent3 2 2" xfId="7340" xr:uid="{B453C64E-A3A8-4DDC-B4DC-B11C726B16CC}"/>
    <cellStyle name="Akzent3 2 2 2" xfId="35181" xr:uid="{C9069E33-C88D-49D5-9CFA-7F0997418F64}"/>
    <cellStyle name="Akzent3 2 2 3" xfId="26100" xr:uid="{1E37C075-0F75-4306-8AB1-1CC40B73D33D}"/>
    <cellStyle name="Akzent3 2 3" xfId="16002" xr:uid="{CB79191B-358E-4F03-8E4C-3D3A1246246F}"/>
    <cellStyle name="Akzent3 2 3 2" xfId="26796" xr:uid="{81AEE992-DDF4-4B74-902D-AFA46E45C6F9}"/>
    <cellStyle name="Akzent3 2 4" xfId="9255" xr:uid="{3EAEC2B5-013E-420F-A3E1-8B046C58D4F0}"/>
    <cellStyle name="Akzent3 3" xfId="8734" xr:uid="{B2D6228C-4083-45D0-A7F8-621CB129D02F}"/>
    <cellStyle name="Akzent4" xfId="70" xr:uid="{00000000-0005-0000-0000-000076000000}"/>
    <cellStyle name="Akzent4 2" xfId="3208" xr:uid="{0DC8D027-3647-4018-9E64-258836F318F1}"/>
    <cellStyle name="Akzent4 2 2" xfId="7341" xr:uid="{69986388-4E2A-4CD1-A416-5236C3951F64}"/>
    <cellStyle name="Akzent4 2 2 2" xfId="35182" xr:uid="{EC584434-89BE-4EE1-985E-F203611EAFA9}"/>
    <cellStyle name="Akzent4 2 2 3" xfId="26102" xr:uid="{A84C7189-2FB0-48F0-BD94-1B700325FF1E}"/>
    <cellStyle name="Akzent4 2 3" xfId="16003" xr:uid="{601CDB58-5756-4BA9-8181-0B7FEC928EE6}"/>
    <cellStyle name="Akzent4 2 3 2" xfId="26797" xr:uid="{0566A183-C5FB-4DE6-8D42-3F4AEFDFA7AC}"/>
    <cellStyle name="Akzent4 2 4" xfId="9256" xr:uid="{6A46FA97-2C16-465E-9CEB-78C8092CEBD1}"/>
    <cellStyle name="Akzent4 3" xfId="8735" xr:uid="{C4B50BCC-BCBE-4F2B-976B-A330A7B3BD7F}"/>
    <cellStyle name="Akzent5" xfId="71" xr:uid="{00000000-0005-0000-0000-000077000000}"/>
    <cellStyle name="Akzent5 2" xfId="3209" xr:uid="{6C122BAB-2692-4AC2-8129-3762870B0055}"/>
    <cellStyle name="Akzent5 2 2" xfId="7342" xr:uid="{9E6976EC-23EB-423B-86E8-1E32C0C2CFCE}"/>
    <cellStyle name="Akzent5 2 2 2" xfId="35183" xr:uid="{EBEAC364-F657-4F12-A958-9EFB0E0FBE72}"/>
    <cellStyle name="Akzent5 2 2 3" xfId="26104" xr:uid="{AFDEA1BC-CB58-4166-90AD-BC26408374EB}"/>
    <cellStyle name="Akzent5 2 3" xfId="16004" xr:uid="{7D67C40D-C266-4811-90B4-FB8E99CA5783}"/>
    <cellStyle name="Akzent5 2 3 2" xfId="26798" xr:uid="{3B1D7DF7-A3C1-4594-BBEC-4B99C49BBCC9}"/>
    <cellStyle name="Akzent5 2 4" xfId="9257" xr:uid="{C32FF088-7606-43DA-91F2-99E2ADDFAE16}"/>
    <cellStyle name="Akzent5 3" xfId="8736" xr:uid="{E9706D09-95A9-43AF-89B1-8274F80B75EB}"/>
    <cellStyle name="Akzent6" xfId="72" xr:uid="{00000000-0005-0000-0000-000078000000}"/>
    <cellStyle name="Akzent6 2" xfId="3210" xr:uid="{E5AF2CC8-CE80-40B7-9B2F-E369C6C5C3CC}"/>
    <cellStyle name="Akzent6 2 2" xfId="7343" xr:uid="{BCD23180-D261-4ADE-8237-9559A899CBD2}"/>
    <cellStyle name="Akzent6 2 2 2" xfId="35184" xr:uid="{9FD312F1-5A68-4487-8A9F-4CC9E5A5082C}"/>
    <cellStyle name="Akzent6 2 2 3" xfId="26106" xr:uid="{E676D970-42C5-4057-94B1-28F68843529F}"/>
    <cellStyle name="Akzent6 2 3" xfId="16005" xr:uid="{BFDA4BDB-3B6E-409E-9AF4-EE9C12B534F9}"/>
    <cellStyle name="Akzent6 2 3 2" xfId="26799" xr:uid="{AFA3C3FA-194D-4069-B8E7-C20AE3DE2E9B}"/>
    <cellStyle name="Akzent6 2 4" xfId="9258" xr:uid="{A5B2522F-3F98-47B8-BC77-B158A98D6138}"/>
    <cellStyle name="Akzent6 3" xfId="8737" xr:uid="{AB931398-E733-425E-999E-63087C18E7F2}"/>
    <cellStyle name="Ausgabe" xfId="73" xr:uid="{00000000-0005-0000-0000-000079000000}"/>
    <cellStyle name="Ausgabe 2" xfId="74" xr:uid="{00000000-0005-0000-0000-00007A000000}"/>
    <cellStyle name="Ausgabe 2 2" xfId="3212" xr:uid="{4BC05263-948C-4F4D-9334-355205A38532}"/>
    <cellStyle name="Ausgabe 2 2 2" xfId="16007" xr:uid="{120C0D07-89FC-4C6E-9D74-C14E00A38450}"/>
    <cellStyle name="Ausgabe 2 2 2 2" xfId="26109" xr:uid="{96747FE2-A27F-413B-97D8-C2D7B5A3779D}"/>
    <cellStyle name="Ausgabe 2 2 3" xfId="9260" xr:uid="{1DE182E0-FCF4-48FA-8F84-C98D0AE538D4}"/>
    <cellStyle name="Ausgabe 2 2 3 2" xfId="29169" xr:uid="{68BAD9DE-7401-4095-B0C2-ADD81D008303}"/>
    <cellStyle name="Ausgabe 2 2 4" xfId="32931" xr:uid="{BEDA04CB-D7B7-4B9E-B5B1-6DC2DFC16F10}"/>
    <cellStyle name="Ausgabe 2 2 5" xfId="22453" xr:uid="{39725B74-0C8D-45E5-8AAF-1C31E648E71C}"/>
    <cellStyle name="Ausgabe 2 3" xfId="7317" xr:uid="{AFE13AE5-FDB0-4767-B76F-99E757844DE6}"/>
    <cellStyle name="Ausgabe 2 3 2" xfId="20097" xr:uid="{F72A4D45-6E1E-4FD0-9156-E4FC3149E224}"/>
    <cellStyle name="Ausgabe 2 3 2 2" xfId="35159" xr:uid="{D6C7EAC4-D868-4534-9E7F-F5EE54032DC7}"/>
    <cellStyle name="Ausgabe 2 3 3" xfId="13347" xr:uid="{A7DFACE1-86E2-48CB-B07F-9F688E03BD8A}"/>
    <cellStyle name="Ausgabe 2 3 4" xfId="26108" xr:uid="{BA848DE2-4D1A-43D7-B7FB-5301CC40A6DA}"/>
    <cellStyle name="Ausgabe 2 4" xfId="7520" xr:uid="{49083F3D-E60B-4E64-9C5E-A3E287C15BEC}"/>
    <cellStyle name="Ausgabe 2 4 2" xfId="20253" xr:uid="{3376A75D-8487-434C-AC70-85E804DF2E0D}"/>
    <cellStyle name="Ausgabe 2 4 3" xfId="29170" xr:uid="{EEE008EC-0A80-4EAF-B6B7-592BCDC758DF}"/>
    <cellStyle name="Ausgabe 2 5" xfId="14032" xr:uid="{2556BE4B-E93D-44C7-BDC1-15A48CE42DC9}"/>
    <cellStyle name="Ausgabe 2 5 2" xfId="31663" xr:uid="{66DAAEB7-DAA7-4284-B537-85D0B8D2BA1D}"/>
    <cellStyle name="Ausgabe 2 6" xfId="15070" xr:uid="{2B7506C3-EC20-408D-81E3-2DE119D0C438}"/>
    <cellStyle name="Ausgabe 2 6 2" xfId="31725" xr:uid="{1715548C-F7C2-45B1-98C4-F60B9B831600}"/>
    <cellStyle name="Ausgabe 2 7" xfId="22452" xr:uid="{19A7EE14-6900-467D-9698-271D99FE899A}"/>
    <cellStyle name="Ausgabe 3" xfId="3211" xr:uid="{78964260-F522-4FEE-BF99-4747FADCA49A}"/>
    <cellStyle name="Ausgabe 3 2" xfId="7344" xr:uid="{49B15327-22F2-4D59-AE26-3109461005D5}"/>
    <cellStyle name="Ausgabe 3 2 2" xfId="20100" xr:uid="{17C9C254-C9F7-475F-AF2D-337E67496EF2}"/>
    <cellStyle name="Ausgabe 3 2 2 2" xfId="35185" xr:uid="{D8E8C896-91EE-47D2-A88B-8E21768DDE05}"/>
    <cellStyle name="Ausgabe 3 2 3" xfId="13350" xr:uid="{7EDBA416-C714-4275-A23C-CB54EA6401C3}"/>
    <cellStyle name="Ausgabe 3 2 4" xfId="26110" xr:uid="{A1BA235A-3676-4019-9AE7-8DCB78A8AA91}"/>
    <cellStyle name="Ausgabe 3 3" xfId="7392" xr:uid="{620348FE-5822-48B2-B3B5-43E86D87906D}"/>
    <cellStyle name="Ausgabe 3 3 2" xfId="20126" xr:uid="{C16EA804-DAB6-4826-9779-20A904A0F072}"/>
    <cellStyle name="Ausgabe 3 3 2 2" xfId="35220" xr:uid="{675ECE66-B70E-4453-AD4F-66400B21C47D}"/>
    <cellStyle name="Ausgabe 3 3 3" xfId="13377" xr:uid="{BCFE0E7A-F8E1-45B4-B897-2556392DA8A0}"/>
    <cellStyle name="Ausgabe 3 3 4" xfId="29168" xr:uid="{C5866951-6FE9-4F62-97DB-6560A97A9366}"/>
    <cellStyle name="Ausgabe 3 4" xfId="8686" xr:uid="{F8AAB263-3BFF-4D84-A2BD-B14A09686EF4}"/>
    <cellStyle name="Ausgabe 3 4 2" xfId="21409" xr:uid="{3950A357-4FEC-46F6-8ABA-A5B5F92363D6}"/>
    <cellStyle name="Ausgabe 3 4 3" xfId="26800" xr:uid="{B09277D7-3C77-4812-BD73-9CDC961E9536}"/>
    <cellStyle name="Ausgabe 3 5" xfId="15723" xr:uid="{72914590-E4E5-4D6B-AE05-26480BAEAF53}"/>
    <cellStyle name="Ausgabe 3 5 2" xfId="32930" xr:uid="{25D07D14-29FB-47FA-A3BB-0DF93121E8D0}"/>
    <cellStyle name="Ausgabe 3 6" xfId="16006" xr:uid="{B5ACF75C-817F-4A6E-8196-5A609D6742B1}"/>
    <cellStyle name="Ausgabe 3 7" xfId="9259" xr:uid="{72538C5E-5FE6-44C5-A203-0CFC599429FE}"/>
    <cellStyle name="Ausgabe 3 8" xfId="22454" xr:uid="{B4363ED3-B2E2-49B5-A330-36D61B13C4D3}"/>
    <cellStyle name="Ausgabe 4" xfId="7318" xr:uid="{FA5C1D42-9901-477E-A05E-B246CE599974}"/>
    <cellStyle name="Ausgabe 4 2" xfId="8738" xr:uid="{2D323968-2055-4AC5-A609-A1C9E522ED57}"/>
    <cellStyle name="Ausgabe 4 2 2" xfId="21435" xr:uid="{D01E7E4B-84E3-4054-AF4A-BE3FD3601248}"/>
    <cellStyle name="Ausgabe 4 2 3" xfId="26826" xr:uid="{0D739AAF-5FCD-4792-948D-E9927F4AED93}"/>
    <cellStyle name="Ausgabe 4 3" xfId="15154" xr:uid="{E38420EF-564C-4545-B404-01A47332A095}"/>
    <cellStyle name="Ausgabe 4 3 2" xfId="35160" xr:uid="{2576454F-9ADA-4B3B-9BDF-A32057BC4773}"/>
    <cellStyle name="Ausgabe 4 4" xfId="15757" xr:uid="{A5A3467F-99B0-473A-AFB8-FB52E46CD53D}"/>
    <cellStyle name="Ausgabe 4 5" xfId="20098" xr:uid="{B0BCABA1-FE91-487F-8D22-E5FFF8A2B2A0}"/>
    <cellStyle name="Ausgabe 4 6" xfId="13348" xr:uid="{BDD4BEE3-2BAD-47CE-B68E-E4EF9BA31FB6}"/>
    <cellStyle name="Ausgabe 4 7" xfId="24778" xr:uid="{015C9AAD-95FC-4E2B-BF10-716D671A919A}"/>
    <cellStyle name="Ausgabe 5" xfId="8896" xr:uid="{15BE182C-EE6B-41CE-B38E-78C39C85801E}"/>
    <cellStyle name="Ausgabe 5 2" xfId="21585" xr:uid="{B9BB0A9B-E2D3-4777-9CAA-099A70859F74}"/>
    <cellStyle name="Ausgabe 5 3" xfId="13440" xr:uid="{A15B9315-54A8-440E-AE92-CD51D63AF045}"/>
    <cellStyle name="Ausgabe 5 4" xfId="26107" xr:uid="{F232F4AA-82B5-4066-81C5-B23368E01DE9}"/>
    <cellStyle name="Ausgabe 6" xfId="8895" xr:uid="{C2C911B7-5D12-4E7D-A04C-4FB440950C61}"/>
    <cellStyle name="Ausgabe 6 2" xfId="21584" xr:uid="{EE25481B-B9DF-44C1-9B6D-484059E2C069}"/>
    <cellStyle name="Ausgabe 6 3" xfId="14033" xr:uid="{909CD6F8-E414-42EC-8DC8-5B94D3DBFD4E}"/>
    <cellStyle name="Ausgabe 6 4" xfId="29171" xr:uid="{2C072492-950A-42FA-8B68-7C7083357B8D}"/>
    <cellStyle name="Ausgabe 7" xfId="7519" xr:uid="{7361FD34-35F1-4756-986A-FC32AEDA536C}"/>
    <cellStyle name="Ausgabe 7 2" xfId="22163" xr:uid="{E8E73AB6-5E61-4F61-B459-0E7E9B18C1B1}"/>
    <cellStyle name="Ausgabe 7 3" xfId="31664" xr:uid="{DF612D3A-D3BB-442F-BE5E-76B79BCA9A09}"/>
    <cellStyle name="Ausgabe 8" xfId="22184" xr:uid="{238D92F7-1976-45E7-A503-78177E062B7E}"/>
    <cellStyle name="Ausgabe 8 2" xfId="31724" xr:uid="{D2DD3CEB-1014-466D-85F1-18FD09E2F9CB}"/>
    <cellStyle name="Ausgabe 9" xfId="22451" xr:uid="{900410F1-0EBE-4B49-8725-BD508A1CA4C0}"/>
    <cellStyle name="Bad" xfId="3121" builtinId="27" customBuiltin="1"/>
    <cellStyle name="Berechnung" xfId="75" xr:uid="{00000000-0005-0000-0000-00007B000000}"/>
    <cellStyle name="Berechnung 2" xfId="76" xr:uid="{00000000-0005-0000-0000-00007C000000}"/>
    <cellStyle name="Berechnung 2 2" xfId="3214" xr:uid="{8DFBB478-5CBF-4A23-B6F7-E04852DE554D}"/>
    <cellStyle name="Berechnung 2 2 2" xfId="16009" xr:uid="{7BDFF1CC-7F41-4BE2-A4E1-40B673057855}"/>
    <cellStyle name="Berechnung 2 2 2 2" xfId="26113" xr:uid="{7C52A62E-DCB0-4219-BCF4-A8074076B17E}"/>
    <cellStyle name="Berechnung 2 2 3" xfId="9262" xr:uid="{D60B53B6-502D-4B3D-A18D-F4E5D246CAE0}"/>
    <cellStyle name="Berechnung 2 2 3 2" xfId="29165" xr:uid="{2079DC90-82C3-46F7-83DA-4A80C2698F1E}"/>
    <cellStyle name="Berechnung 2 2 4" xfId="32933" xr:uid="{140D2E10-B920-412A-8049-0191FBC89F7F}"/>
    <cellStyle name="Berechnung 2 2 5" xfId="22457" xr:uid="{D4CA69FB-1C8C-47D7-B7D9-853A8F7AAA45}"/>
    <cellStyle name="Berechnung 2 3" xfId="7315" xr:uid="{A7BAC4EB-BCEF-4F7F-9054-A943D0A27774}"/>
    <cellStyle name="Berechnung 2 3 2" xfId="20095" xr:uid="{739F618D-F00C-4A25-A436-DAC1B9594817}"/>
    <cellStyle name="Berechnung 2 3 2 2" xfId="35157" xr:uid="{F6BC3EC1-FDDB-4DD3-863A-85EA5E684DEC}"/>
    <cellStyle name="Berechnung 2 3 3" xfId="13345" xr:uid="{4F1A9349-5C63-4F13-8553-C9D630BEA726}"/>
    <cellStyle name="Berechnung 2 3 4" xfId="26112" xr:uid="{11539425-4FA4-4085-A18F-CBBD8AAF5A77}"/>
    <cellStyle name="Berechnung 2 4" xfId="7522" xr:uid="{69CEF81F-D902-4192-A000-0E7B9B84199F}"/>
    <cellStyle name="Berechnung 2 4 2" xfId="20254" xr:uid="{9959E9E3-3662-4F52-BC7A-F3494E0C5542}"/>
    <cellStyle name="Berechnung 2 4 3" xfId="29166" xr:uid="{E528386F-50AF-4A7E-8448-17B22BD1293F}"/>
    <cellStyle name="Berechnung 2 5" xfId="14030" xr:uid="{E57ED3DA-F54B-42C8-88D7-6654E7E18233}"/>
    <cellStyle name="Berechnung 2 5 2" xfId="31661" xr:uid="{B23AC56F-F135-45E8-8168-FCB0FF6C6BFD}"/>
    <cellStyle name="Berechnung 2 6" xfId="15069" xr:uid="{3714F819-3435-409E-8304-9EE503FAE9DA}"/>
    <cellStyle name="Berechnung 2 6 2" xfId="31727" xr:uid="{DC6DCFDE-934E-493E-81C7-7808E73D08F4}"/>
    <cellStyle name="Berechnung 2 7" xfId="22456" xr:uid="{1FAC9C2E-66F2-4A4D-B0D4-5E673F95C664}"/>
    <cellStyle name="Berechnung 3" xfId="3213" xr:uid="{8D2014A8-A9D1-4661-ADBF-AABF5E750E8A}"/>
    <cellStyle name="Berechnung 3 2" xfId="7345" xr:uid="{A8322830-FC93-41B0-BF5B-2598126D585A}"/>
    <cellStyle name="Berechnung 3 2 2" xfId="20101" xr:uid="{BD3D89F8-1CBE-470C-A499-25106B29F8A5}"/>
    <cellStyle name="Berechnung 3 2 2 2" xfId="35186" xr:uid="{EA1B3629-8352-4C01-8F75-A4C9C4C35D76}"/>
    <cellStyle name="Berechnung 3 2 3" xfId="13351" xr:uid="{CD828804-3220-445E-A0BB-7BFA08F4123C}"/>
    <cellStyle name="Berechnung 3 2 4" xfId="26114" xr:uid="{7C97DC17-33BD-4DF0-8685-40BE687A1688}"/>
    <cellStyle name="Berechnung 3 3" xfId="7393" xr:uid="{5D44DAAA-07F2-4FCC-BD76-F5A3664E08EB}"/>
    <cellStyle name="Berechnung 3 3 2" xfId="20127" xr:uid="{0D5B405B-F2A9-4F99-8D97-EF2059E217FC}"/>
    <cellStyle name="Berechnung 3 3 2 2" xfId="35221" xr:uid="{141088D8-AAF6-45A3-849F-E30B8DF13469}"/>
    <cellStyle name="Berechnung 3 3 3" xfId="13378" xr:uid="{930A36A9-20B5-4E59-8F6A-5994EAD82C5C}"/>
    <cellStyle name="Berechnung 3 3 4" xfId="29164" xr:uid="{DC716CFC-5149-44FF-BEC4-445AE4B26564}"/>
    <cellStyle name="Berechnung 3 4" xfId="8687" xr:uid="{DE3CE388-5787-46DE-8AAB-6B8FEB7C4B5A}"/>
    <cellStyle name="Berechnung 3 4 2" xfId="21410" xr:uid="{FDBC795B-E021-4B82-AC0D-45FFF46EA7E6}"/>
    <cellStyle name="Berechnung 3 4 3" xfId="26801" xr:uid="{D31B45FD-EFE5-4895-BB19-B337A3B4453D}"/>
    <cellStyle name="Berechnung 3 5" xfId="15724" xr:uid="{77334EC6-4DCC-4518-B9B3-07A54B111C13}"/>
    <cellStyle name="Berechnung 3 5 2" xfId="32932" xr:uid="{0E744E06-6030-4CFC-872D-A063AFA79FF0}"/>
    <cellStyle name="Berechnung 3 6" xfId="16008" xr:uid="{24A4F5FF-C901-4879-8B09-90BE16CDC549}"/>
    <cellStyle name="Berechnung 3 7" xfId="9261" xr:uid="{7547182D-75F1-4F5E-9D3D-56236431602B}"/>
    <cellStyle name="Berechnung 3 8" xfId="22458" xr:uid="{14AD788C-40C4-454E-836C-5B4230F6E21B}"/>
    <cellStyle name="Berechnung 4" xfId="7316" xr:uid="{D5D3C4B4-C1C4-48BC-8528-D0055E8D9195}"/>
    <cellStyle name="Berechnung 4 2" xfId="8739" xr:uid="{3D8AA08E-2BDD-491A-892C-12AFB90D267B}"/>
    <cellStyle name="Berechnung 4 2 2" xfId="21436" xr:uid="{B6CD4E6E-8BC9-42EF-920E-EA9CD00F4588}"/>
    <cellStyle name="Berechnung 4 2 3" xfId="26827" xr:uid="{85FBA77E-F73D-405A-9F57-5222439B05ED}"/>
    <cellStyle name="Berechnung 4 3" xfId="15155" xr:uid="{AC8360FF-700F-4960-B01F-1847F7D1488D}"/>
    <cellStyle name="Berechnung 4 3 2" xfId="35158" xr:uid="{490147E9-A106-45DA-BA16-472903B9334B}"/>
    <cellStyle name="Berechnung 4 4" xfId="15072" xr:uid="{84967CEA-5E7E-48E8-AF97-EE9C2842F742}"/>
    <cellStyle name="Berechnung 4 5" xfId="20096" xr:uid="{95822307-E140-4B70-A866-61D2F54033AD}"/>
    <cellStyle name="Berechnung 4 6" xfId="13346" xr:uid="{7A4A8C9F-462F-4106-894B-FC579377B78B}"/>
    <cellStyle name="Berechnung 4 7" xfId="24779" xr:uid="{F37FA0EF-C4E1-4F9A-A43B-2499127A2D44}"/>
    <cellStyle name="Berechnung 5" xfId="8897" xr:uid="{25EDFF30-0EF3-4FDF-874B-D45D548D63AD}"/>
    <cellStyle name="Berechnung 5 2" xfId="21586" xr:uid="{DC7CDBC5-D2BD-4082-89FE-C6D4DBC0D0BA}"/>
    <cellStyle name="Berechnung 5 3" xfId="13441" xr:uid="{A5FB345E-A4B2-483A-A9BD-F0B6891D3F67}"/>
    <cellStyle name="Berechnung 5 4" xfId="26111" xr:uid="{4E646AC8-719E-44AF-BFC9-3E21CD5693FA}"/>
    <cellStyle name="Berechnung 6" xfId="8894" xr:uid="{CFA7408A-2E15-4FC9-9825-185E04700106}"/>
    <cellStyle name="Berechnung 6 2" xfId="21583" xr:uid="{541EF6E2-775C-4286-B146-508141EE5621}"/>
    <cellStyle name="Berechnung 6 3" xfId="14031" xr:uid="{D3064FAB-B345-4BEA-A93A-5E2FB29D13BB}"/>
    <cellStyle name="Berechnung 6 4" xfId="29167" xr:uid="{D6A6219C-4438-4F73-967C-77185081061E}"/>
    <cellStyle name="Berechnung 7" xfId="7521" xr:uid="{CD0B4BBB-0EC0-4E3C-96CC-67A183F69F15}"/>
    <cellStyle name="Berechnung 7 2" xfId="22162" xr:uid="{CB48A59E-3260-4D7E-A2B6-23872B2DBB22}"/>
    <cellStyle name="Berechnung 7 3" xfId="31662" xr:uid="{53B9AEFD-AC3D-4BA2-A9FB-F776AFF3A2B7}"/>
    <cellStyle name="Berechnung 8" xfId="22185" xr:uid="{9F1C3BB9-6D97-4A39-B885-6816DCB9A8BF}"/>
    <cellStyle name="Berechnung 8 2" xfId="31726" xr:uid="{997D077D-D370-4AA7-A7E2-F69A3BD3E04B}"/>
    <cellStyle name="Berechnung 9" xfId="22455" xr:uid="{777AEE61-6EF4-4422-A71D-A94EFDBA75AB}"/>
    <cellStyle name="Calculation" xfId="3125" builtinId="22" customBuiltin="1"/>
    <cellStyle name="Check Cell" xfId="3127" builtinId="23" customBuiltin="1"/>
    <cellStyle name="Comma [0] 2" xfId="25911" xr:uid="{112AB46A-D6B6-4F33-B917-B58558C02A1A}"/>
    <cellStyle name="Comma [0] 3" xfId="25922" xr:uid="{F8035420-29FF-4C47-8F3B-CF7C02E3D2B0}"/>
    <cellStyle name="Comma [0] 3 2" xfId="25952" xr:uid="{95705FE4-A6A6-46A7-BEA0-5F4BAC5C88F6}"/>
    <cellStyle name="Comma [0] 4" xfId="25934" xr:uid="{2134BB6A-BDBF-4934-97E8-ECDBB7FBB9EE}"/>
    <cellStyle name="Comma [0] 4 2" xfId="25962" xr:uid="{9F3C85F8-9459-4FDB-97EF-CE2033B69B72}"/>
    <cellStyle name="Comma 10" xfId="9007" xr:uid="{7F3C88EC-55AC-4450-B2DA-6BB5BC2AA83D}"/>
    <cellStyle name="Comma 10 2" xfId="22120" xr:uid="{C3BA8DCB-27DC-475E-995F-3FEDA6CE40EF}"/>
    <cellStyle name="Comma 10 3" xfId="21693" xr:uid="{30FD17FB-D958-4EE9-86C1-54030E682227}"/>
    <cellStyle name="Comma 11" xfId="22252" xr:uid="{02127DE5-1337-4F54-B301-5779A4C7B170}"/>
    <cellStyle name="Comma 11 2" xfId="25957" xr:uid="{8491B570-B87E-4CD5-BB8E-3F23C27BE529}"/>
    <cellStyle name="Comma 12" xfId="22333" xr:uid="{260BC069-10D7-4FB7-9A89-D632B7ADAE83}"/>
    <cellStyle name="Comma 12 2" xfId="25949" xr:uid="{D5B9EB35-8C03-4335-98D2-28F7EE9A7ACE}"/>
    <cellStyle name="Comma 12 3" xfId="25918" xr:uid="{13F1B9D0-4A31-4880-ACE7-E342AF56148E}"/>
    <cellStyle name="Comma 13" xfId="25929" xr:uid="{DFCF627A-64D5-4ED0-9FE3-98D1FFAE9B38}"/>
    <cellStyle name="Comma 13 2" xfId="25956" xr:uid="{10D2190A-95D0-4B6F-9D21-8B6DC4D650CE}"/>
    <cellStyle name="Comma 14" xfId="25919" xr:uid="{88F48E91-F9EC-4B44-8F4D-27A84D927EC0}"/>
    <cellStyle name="Comma 14 2" xfId="25950" xr:uid="{53E5DACE-36E3-404F-B783-7BF43515F599}"/>
    <cellStyle name="Comma 15" xfId="25928" xr:uid="{B832BC35-7C75-4C5F-A6B2-0D442921BA70}"/>
    <cellStyle name="Comma 15 2" xfId="25955" xr:uid="{2823FFEF-65D8-49DB-A06A-332002F8B82C}"/>
    <cellStyle name="Comma 16" xfId="25915" xr:uid="{EB25E46D-FA37-4F0E-AACD-758DBF687EB9}"/>
    <cellStyle name="Comma 16 2" xfId="25948" xr:uid="{BFBE0B41-9897-4DF0-852F-AD38B46AE035}"/>
    <cellStyle name="Comma 17" xfId="25906" xr:uid="{FD1B790F-5A00-4446-8706-FF0EACBAA9CC}"/>
    <cellStyle name="Comma 17 2" xfId="25940" xr:uid="{56CDECA6-9ADD-4368-B4AA-1C001F9E81A5}"/>
    <cellStyle name="Comma 18" xfId="25908" xr:uid="{1D2E7343-0C1E-48EE-B04E-44D4D38F4630}"/>
    <cellStyle name="Comma 18 2" xfId="25945" xr:uid="{2B8A1166-7950-4BC6-AAEB-DE86715C99F2}"/>
    <cellStyle name="Comma 19" xfId="25907" xr:uid="{63ECD01E-A492-4B31-84F3-9D8BA1E2E50E}"/>
    <cellStyle name="Comma 19 2" xfId="25941" xr:uid="{45CDBEF9-A856-44A8-AFED-596DDD555C1E}"/>
    <cellStyle name="Comma 2" xfId="77" xr:uid="{00000000-0005-0000-0000-00007D000000}"/>
    <cellStyle name="Comma 2 2" xfId="78" xr:uid="{00000000-0005-0000-0000-00007E000000}"/>
    <cellStyle name="Comma 2 2 2" xfId="3216" xr:uid="{6C99AB61-F6A2-496E-9AFF-879429CD1293}"/>
    <cellStyle name="Comma 2 2 2 2" xfId="16011" xr:uid="{B7E17D21-624D-4B14-A735-0AD6250BD20E}"/>
    <cellStyle name="Comma 2 2 2 3" xfId="9264" xr:uid="{3AEB3C02-9816-408A-BA4F-C07BEEE34CD2}"/>
    <cellStyle name="Comma 2 3" xfId="3215" xr:uid="{C5A5DDCD-B24A-4711-9935-AE30273D1E45}"/>
    <cellStyle name="Comma 2 3 2" xfId="16010" xr:uid="{729CFEDD-FD3C-47ED-ADDD-5738FA1559D8}"/>
    <cellStyle name="Comma 2 3 3" xfId="9263" xr:uid="{1C69B8DB-BBA6-4B18-B03B-BAF29409288D}"/>
    <cellStyle name="Comma 2 4" xfId="24760" xr:uid="{74C5F868-048D-488F-AB81-0FB486F8F641}"/>
    <cellStyle name="Comma 2 5" xfId="22459" xr:uid="{41A3E398-200F-4A02-B4E6-DF2F3EFF38D4}"/>
    <cellStyle name="Comma 20" xfId="25921" xr:uid="{B26FDFE9-FCCA-4CD2-8EF0-C1F807313118}"/>
    <cellStyle name="Comma 20 2" xfId="25951" xr:uid="{63B67365-865A-481E-B869-15B3CB13A61F}"/>
    <cellStyle name="Comma 21" xfId="25933" xr:uid="{5A7A4A0F-FEEC-4072-ADA8-358D75314D72}"/>
    <cellStyle name="Comma 21 2" xfId="25961" xr:uid="{C137F847-D7E9-4126-B918-E4AF04234343}"/>
    <cellStyle name="Comma 22" xfId="25969" xr:uid="{1FB3E025-1BAF-42FD-9955-9C949576DAE0}"/>
    <cellStyle name="Comma 23" xfId="25973" xr:uid="{795EF5D2-9466-4343-8D57-C3AD6C7B2405}"/>
    <cellStyle name="Comma 24" xfId="25976" xr:uid="{723C01DB-D44A-4B7B-802A-B210750FB40E}"/>
    <cellStyle name="Comma 25" xfId="25974" xr:uid="{A2FFCCC0-1263-4CC3-A63E-E3F132E72C8F}"/>
    <cellStyle name="Comma 26" xfId="25975" xr:uid="{FB35B06B-97F0-4C5C-B6C5-5D7E50854B41}"/>
    <cellStyle name="Comma 27" xfId="25977" xr:uid="{D736107B-EE81-499A-9E3F-45EAF9891E62}"/>
    <cellStyle name="Comma 28" xfId="25981" xr:uid="{D36099B8-AD2B-41C8-A23B-6792AB23C9F5}"/>
    <cellStyle name="Comma 29" xfId="25983" xr:uid="{2DF454AD-28E2-4F2C-993D-8C9EA00C1EB5}"/>
    <cellStyle name="Comma 3" xfId="79" xr:uid="{00000000-0005-0000-0000-00007F000000}"/>
    <cellStyle name="Comma 3 2" xfId="3217" xr:uid="{65366197-3929-4129-AB13-4FF78407B6D0}"/>
    <cellStyle name="Comma 3 2 2" xfId="16012" xr:uid="{A755AF36-88E9-413C-A279-BF56A3F3308B}"/>
    <cellStyle name="Comma 3 2 3" xfId="9265" xr:uid="{020B1B34-1A42-48EA-A125-F8CD67CBD610}"/>
    <cellStyle name="Comma 3 3" xfId="25916" xr:uid="{179A345A-2324-4820-962A-645A6E18B58F}"/>
    <cellStyle name="Comma 3 4" xfId="24764" xr:uid="{10F8321F-BD87-4BA7-8033-C4A5E876D4B2}"/>
    <cellStyle name="Comma 3 5" xfId="22460" xr:uid="{B02182FE-59B4-4289-9C2E-3D810D1BD2B2}"/>
    <cellStyle name="Comma 30" xfId="25984" xr:uid="{38514EFE-6304-4A50-9CEA-2DE94F2C894B}"/>
    <cellStyle name="Comma 31" xfId="25991" xr:uid="{54D6602C-B8E1-4A28-A8AF-098BDF03600F}"/>
    <cellStyle name="Comma 32" xfId="25993" xr:uid="{71797E30-A48D-4886-B1CE-9E45D61C78C2}"/>
    <cellStyle name="Comma 33" xfId="25989" xr:uid="{A3813A25-9866-4ED0-A514-EF9B3C0D3D70}"/>
    <cellStyle name="Comma 34" xfId="25992" xr:uid="{3F4CEA7D-E77E-43A6-AE4B-AECAE91EE422}"/>
    <cellStyle name="Comma 35" xfId="25990" xr:uid="{4CF180C3-279E-44F2-9C6E-554BDFB27387}"/>
    <cellStyle name="Comma 36" xfId="25997" xr:uid="{0A50C4A7-1DF0-46A9-B7DC-0865A28CA020}"/>
    <cellStyle name="Comma 37" xfId="25999" xr:uid="{9C1C066A-05F2-488A-BCED-B026BAB29B14}"/>
    <cellStyle name="Comma 38" xfId="26001" xr:uid="{65D7C46A-FEAF-477F-9CF6-9455E76F5DD5}"/>
    <cellStyle name="Comma 39" xfId="25998" xr:uid="{5913A6F3-3FE7-42D3-8AA9-0D2F0C5EA16F}"/>
    <cellStyle name="Comma 4" xfId="80" xr:uid="{00000000-0005-0000-0000-000080000000}"/>
    <cellStyle name="Comma 4 2" xfId="3218" xr:uid="{AD5F76F9-A860-49B1-BA5F-B37828A8A0EF}"/>
    <cellStyle name="Comma 4 2 2" xfId="16013" xr:uid="{04611AE4-03DF-4DB5-9736-259904C2E297}"/>
    <cellStyle name="Comma 4 2 3" xfId="9266" xr:uid="{B8B68A58-2767-4629-A9DB-D518B1FF09F1}"/>
    <cellStyle name="Comma 4 3" xfId="25910" xr:uid="{B0B32768-1818-4739-8277-965C1DEF0AE1}"/>
    <cellStyle name="Comma 4 4" xfId="25857" xr:uid="{7FDD6833-A1D4-4BED-861B-15E68A0870AE}"/>
    <cellStyle name="Comma 40" xfId="26000" xr:uid="{7F4BC69D-17E3-49F8-9EB3-34B466663DDF}"/>
    <cellStyle name="Comma 41" xfId="24758" xr:uid="{983D4A70-2775-4498-8BFA-61946DF9E32F}"/>
    <cellStyle name="Comma 42" xfId="26002" xr:uid="{46F404D1-81FF-4984-8FAB-EE8EFD9482AB}"/>
    <cellStyle name="Comma 43" xfId="26009" xr:uid="{2813E829-CCA8-4326-9B04-8372000DD822}"/>
    <cellStyle name="Comma 44" xfId="26003" xr:uid="{29D3C82B-2A23-4875-9978-518DAF09B736}"/>
    <cellStyle name="Comma 45" xfId="26008" xr:uid="{C8A5FE5E-AFB2-4344-86E8-CD2DCD2FC3CB}"/>
    <cellStyle name="Comma 46" xfId="26004" xr:uid="{8500AFDA-E3DA-40BE-AD58-2E99F2031609}"/>
    <cellStyle name="Comma 47" xfId="26007" xr:uid="{CBCDCD04-AFE1-48D1-A77C-B84BC4A84854}"/>
    <cellStyle name="Comma 48" xfId="26005" xr:uid="{A75F8739-2F6A-4CEF-AF28-2C095E3E5CB7}"/>
    <cellStyle name="Comma 49" xfId="26006" xr:uid="{65C4B52D-67E8-40F0-B532-E3E950AC9011}"/>
    <cellStyle name="Comma 5" xfId="81" xr:uid="{00000000-0005-0000-0000-000081000000}"/>
    <cellStyle name="Comma 5 2" xfId="3219" xr:uid="{7C2480C9-BDD9-4483-AAA7-CFB83DC03992}"/>
    <cellStyle name="Comma 5 2 2" xfId="16014" xr:uid="{A13D5B25-FC00-478C-9474-98404960AA1C}"/>
    <cellStyle name="Comma 5 2 3" xfId="9267" xr:uid="{886B3974-D747-42F4-869A-0D2F869A906F}"/>
    <cellStyle name="Comma 5 3" xfId="25925" xr:uid="{CAA841A4-747E-4AF4-B5AA-5A23EC5E0732}"/>
    <cellStyle name="Comma 5 4" xfId="25859" xr:uid="{74C0B2D6-3EEE-44A6-B711-E7E0C10E0470}"/>
    <cellStyle name="Comma 50" xfId="22431" xr:uid="{159DEC75-D3B9-4B9C-97A7-56E52FF2A7A9}"/>
    <cellStyle name="Comma 6" xfId="82" xr:uid="{00000000-0005-0000-0000-000082000000}"/>
    <cellStyle name="Comma 6 2" xfId="3220" xr:uid="{64078E14-6249-486D-A570-CB4EE98A00E5}"/>
    <cellStyle name="Comma 6 2 2" xfId="16015" xr:uid="{2F4699D2-D567-43DC-9B53-B5AE728DA3D1}"/>
    <cellStyle name="Comma 6 2 3" xfId="9268" xr:uid="{9EA473A4-7CBF-4DAE-B34E-56ACF522C239}"/>
    <cellStyle name="Comma 6 3" xfId="25920" xr:uid="{A15AB17B-2EC5-4294-B16C-2BAA566913FD}"/>
    <cellStyle name="Comma 6 4" xfId="25880" xr:uid="{ACB4CE7B-6B95-40A7-BCA9-CB854A3DB5EF}"/>
    <cellStyle name="Comma 7" xfId="83" xr:uid="{00000000-0005-0000-0000-000083000000}"/>
    <cellStyle name="Comma 7 2" xfId="3221" xr:uid="{C8745334-E5B8-40FB-A2E3-741D4F3E2F0D}"/>
    <cellStyle name="Comma 7 2 2" xfId="16016" xr:uid="{FB6DED97-377A-45DC-A80A-EB596E255CE1}"/>
    <cellStyle name="Comma 7 2 3" xfId="9269" xr:uid="{3E07E861-897A-4ABC-9446-246ADE2D6468}"/>
    <cellStyle name="Comma 7 3" xfId="25927" xr:uid="{57DFF968-054E-4EC1-86C3-4F1BCACE256B}"/>
    <cellStyle name="Comma 8" xfId="7346" xr:uid="{2868ED70-3EEB-4A6D-8E3C-96F5091CE9E0}"/>
    <cellStyle name="Comma 8 2" xfId="8688" xr:uid="{689CACDB-8467-497E-9B83-B76B09302509}"/>
    <cellStyle name="Comma 8 3" xfId="26802" xr:uid="{1CCE3768-DE6C-4074-85C8-95D913323432}"/>
    <cellStyle name="Comma 9" xfId="8792" xr:uid="{31CFF599-C9E3-4009-85C1-34E9F0B169A9}"/>
    <cellStyle name="Comma 9 2" xfId="21481" xr:uid="{FBC14DDD-4B7F-430F-B057-B832E8D8346C}"/>
    <cellStyle name="Comma 9 3" xfId="26861" xr:uid="{1BA79731-AB81-4047-9ED3-30F61B6F9ABA}"/>
    <cellStyle name="Currency [0] 2" xfId="25913" xr:uid="{FA1948DD-99D2-49D0-A142-246DF13024EA}"/>
    <cellStyle name="Currency [0] 3" xfId="25924" xr:uid="{1A224D0A-9981-4BF2-AECB-8FC186482CB0}"/>
    <cellStyle name="Currency [0] 3 2" xfId="25954" xr:uid="{19C004DF-66D1-4368-B7FC-0CAB2683542E}"/>
    <cellStyle name="Currency [0] 4" xfId="25936" xr:uid="{5D5A2AC3-982B-4347-8E9A-30B6CC241C0B}"/>
    <cellStyle name="Currency [0] 4 2" xfId="25964" xr:uid="{07A76D10-FAC2-471A-83AF-9F7F4E4166A3}"/>
    <cellStyle name="Currency 2" xfId="25912" xr:uid="{208DFD2C-B718-4A72-9EB6-8A8B240F1492}"/>
    <cellStyle name="Currency 3" xfId="25923" xr:uid="{C709DABD-E9B3-45B0-8B99-C8FA79E9F1C4}"/>
    <cellStyle name="Currency 3 2" xfId="25953" xr:uid="{0FF2CBF0-34D8-4CA2-90F3-719BA62CE887}"/>
    <cellStyle name="Currency 4" xfId="25931" xr:uid="{37C62AEB-1C7E-41FC-A9E8-1341DF4100FA}"/>
    <cellStyle name="Currency 4 2" xfId="25959" xr:uid="{1A7648DA-52B8-46AA-BBCB-9579E36D2FAD}"/>
    <cellStyle name="Currency 5" xfId="25935" xr:uid="{2C13AB83-0926-438F-9CC4-794E4F1BE547}"/>
    <cellStyle name="Currency 5 2" xfId="25963" xr:uid="{3C835320-1D4A-4C79-9A05-A30CBD3292B5}"/>
    <cellStyle name="Default" xfId="84" xr:uid="{00000000-0005-0000-0000-000084000000}"/>
    <cellStyle name="Default 10" xfId="85" xr:uid="{00000000-0005-0000-0000-000085000000}"/>
    <cellStyle name="Default 10 2" xfId="3223" xr:uid="{45494365-FB66-4753-AF79-2FACAB6BE7A9}"/>
    <cellStyle name="Default 10 2 2" xfId="16017" xr:uid="{A3DFA13F-FB0B-4806-8B3C-4F209DB32F1C}"/>
    <cellStyle name="Default 10 2 3" xfId="9270" xr:uid="{70B35317-3B4E-4C4F-ACCA-09C19D14D310}"/>
    <cellStyle name="Default 100" xfId="86" xr:uid="{00000000-0005-0000-0000-000086000000}"/>
    <cellStyle name="Default 100 2" xfId="3224" xr:uid="{7653CB89-4B0C-4EC1-B21E-78103622449B}"/>
    <cellStyle name="Default 100 2 2" xfId="16018" xr:uid="{D23F13E6-2FCC-4031-A6B8-623C3063FA4C}"/>
    <cellStyle name="Default 100 2 3" xfId="9271" xr:uid="{7DE40280-517F-43C6-A3C7-44D33A883364}"/>
    <cellStyle name="Default 101" xfId="87" xr:uid="{00000000-0005-0000-0000-000087000000}"/>
    <cellStyle name="Default 101 2" xfId="3225" xr:uid="{0E17DF4F-BB79-47C4-9834-F39D4D63D0DE}"/>
    <cellStyle name="Default 101 2 2" xfId="16019" xr:uid="{4AD78696-6ED9-47BA-8C17-F7E1B01B9577}"/>
    <cellStyle name="Default 101 2 3" xfId="9272" xr:uid="{9C21A31F-A01C-42C2-9D4C-F5CB1361B6F0}"/>
    <cellStyle name="Default 102" xfId="88" xr:uid="{00000000-0005-0000-0000-000088000000}"/>
    <cellStyle name="Default 102 2" xfId="3226" xr:uid="{E9A47C2F-3132-41BD-BB2D-FE1654CB5630}"/>
    <cellStyle name="Default 102 2 2" xfId="16020" xr:uid="{FFDE3BB7-8446-4204-A23D-9DAFECCAE7A9}"/>
    <cellStyle name="Default 102 2 3" xfId="9273" xr:uid="{8DE1FF3D-8448-43BD-A1A1-89E78C32214B}"/>
    <cellStyle name="Default 103" xfId="89" xr:uid="{00000000-0005-0000-0000-000089000000}"/>
    <cellStyle name="Default 103 2" xfId="3227" xr:uid="{AD05621D-01B8-49FA-A919-BBE8FC104E54}"/>
    <cellStyle name="Default 103 2 2" xfId="16021" xr:uid="{A263B458-70E9-4A1A-9F22-CE21D4FCCDDD}"/>
    <cellStyle name="Default 103 2 3" xfId="9274" xr:uid="{F2531989-CEC0-4FBE-BA88-D8C32AA3D66E}"/>
    <cellStyle name="Default 104" xfId="90" xr:uid="{00000000-0005-0000-0000-00008A000000}"/>
    <cellStyle name="Default 104 2" xfId="3228" xr:uid="{3466C788-CA90-4FC2-B385-E305A6FC2130}"/>
    <cellStyle name="Default 104 2 2" xfId="16022" xr:uid="{2115F8B0-B34B-4691-B27C-702B678ADF61}"/>
    <cellStyle name="Default 104 2 3" xfId="9275" xr:uid="{10B88C70-E7D5-4AA5-B70C-B2E9FE7D018A}"/>
    <cellStyle name="Default 105" xfId="91" xr:uid="{00000000-0005-0000-0000-00008B000000}"/>
    <cellStyle name="Default 105 2" xfId="3229" xr:uid="{6253F30C-BC5B-4DB2-B377-1F9AF5D99820}"/>
    <cellStyle name="Default 105 2 2" xfId="16023" xr:uid="{81A356CB-8E85-44E2-9540-B9ED2177D793}"/>
    <cellStyle name="Default 105 2 3" xfId="9276" xr:uid="{4AA73AAD-F3CA-432B-B9B9-05F7D6ED63FD}"/>
    <cellStyle name="Default 106" xfId="92" xr:uid="{00000000-0005-0000-0000-00008C000000}"/>
    <cellStyle name="Default 106 2" xfId="3230" xr:uid="{42E7B50C-027A-4313-9826-619C183BD500}"/>
    <cellStyle name="Default 106 2 2" xfId="16024" xr:uid="{E00198CE-FFC1-4B44-AE57-6D96290327E2}"/>
    <cellStyle name="Default 106 2 3" xfId="9277" xr:uid="{6B63CE31-2953-41B0-8F76-F9820B4B7A16}"/>
    <cellStyle name="Default 107" xfId="93" xr:uid="{00000000-0005-0000-0000-00008D000000}"/>
    <cellStyle name="Default 107 2" xfId="3231" xr:uid="{778EA42C-5CB2-4521-8FAC-1F76CA9B497D}"/>
    <cellStyle name="Default 107 2 2" xfId="16025" xr:uid="{524576F8-BF07-49C5-8432-432EFE3E86B5}"/>
    <cellStyle name="Default 107 2 3" xfId="9278" xr:uid="{8D3A32B2-8392-4A54-9DCF-041C463CD6F1}"/>
    <cellStyle name="Default 108" xfId="94" xr:uid="{00000000-0005-0000-0000-00008E000000}"/>
    <cellStyle name="Default 108 2" xfId="3232" xr:uid="{36C4D0F1-2C4B-4F6A-B90A-D443BBB48CE2}"/>
    <cellStyle name="Default 108 2 2" xfId="16026" xr:uid="{74EB894F-A281-434D-8F6F-AFCC055D1D05}"/>
    <cellStyle name="Default 108 2 3" xfId="9279" xr:uid="{09AB2FA5-0A1F-4345-A9E7-38A0A8F84560}"/>
    <cellStyle name="Default 109" xfId="95" xr:uid="{00000000-0005-0000-0000-00008F000000}"/>
    <cellStyle name="Default 109 2" xfId="3233" xr:uid="{0B2ACC35-EC27-4586-BE1F-AF2380559343}"/>
    <cellStyle name="Default 109 2 2" xfId="16027" xr:uid="{A151F532-AC36-45A7-BC37-8EC0AD0D37C6}"/>
    <cellStyle name="Default 109 2 3" xfId="9280" xr:uid="{F64DCA6B-E491-44E2-9224-99D27E0517C8}"/>
    <cellStyle name="Default 11" xfId="96" xr:uid="{00000000-0005-0000-0000-000090000000}"/>
    <cellStyle name="Default 11 2" xfId="3234" xr:uid="{5731D5E0-A795-4BD6-A5B2-B62D5535B739}"/>
    <cellStyle name="Default 11 2 2" xfId="16028" xr:uid="{5E1E10C6-26F3-4B79-B463-3A6C87FA4116}"/>
    <cellStyle name="Default 11 2 3" xfId="9281" xr:uid="{21F9FB58-CF50-4BC0-AC1D-ABF02E711235}"/>
    <cellStyle name="Default 110" xfId="97" xr:uid="{00000000-0005-0000-0000-000091000000}"/>
    <cellStyle name="Default 110 2" xfId="3235" xr:uid="{0D598E9F-79E2-4098-B320-45ADD690B9BD}"/>
    <cellStyle name="Default 110 2 2" xfId="16029" xr:uid="{EAA7D07D-BDDE-4BE3-8DE7-95CC31D6F2BE}"/>
    <cellStyle name="Default 110 2 3" xfId="9282" xr:uid="{6CD2E3F9-2799-4D45-8D8F-7730E669A19E}"/>
    <cellStyle name="Default 111" xfId="98" xr:uid="{00000000-0005-0000-0000-000092000000}"/>
    <cellStyle name="Default 111 2" xfId="3236" xr:uid="{7DC795A0-95F3-4ABA-9D11-BA07EFC0DE4C}"/>
    <cellStyle name="Default 111 2 2" xfId="16030" xr:uid="{68C97E12-ADC8-4566-9EDD-DF7B5CC27F15}"/>
    <cellStyle name="Default 111 2 3" xfId="9283" xr:uid="{899A1B30-4696-435F-836A-13DF88A3AD0D}"/>
    <cellStyle name="Default 112" xfId="99" xr:uid="{00000000-0005-0000-0000-000093000000}"/>
    <cellStyle name="Default 112 2" xfId="3237" xr:uid="{699BF513-BE2A-4631-9365-8F38C538DDAB}"/>
    <cellStyle name="Default 112 2 2" xfId="16031" xr:uid="{E104CFFB-55BE-4887-BB36-41F93ACD293A}"/>
    <cellStyle name="Default 112 2 3" xfId="9284" xr:uid="{F0245FEF-7BC2-4644-B9BB-F7E1870360DA}"/>
    <cellStyle name="Default 113" xfId="100" xr:uid="{00000000-0005-0000-0000-000094000000}"/>
    <cellStyle name="Default 113 2" xfId="3238" xr:uid="{B166A705-9192-4679-9906-DE27BA492630}"/>
    <cellStyle name="Default 113 2 2" xfId="16032" xr:uid="{B961855A-525C-4701-A481-F58AF4F18A22}"/>
    <cellStyle name="Default 113 2 3" xfId="9285" xr:uid="{05D3B820-9A18-4D08-B616-D01467314B0C}"/>
    <cellStyle name="Default 114" xfId="101" xr:uid="{00000000-0005-0000-0000-000095000000}"/>
    <cellStyle name="Default 114 2" xfId="3239" xr:uid="{033E5164-ABC9-408B-8C59-B1A1C81D81B4}"/>
    <cellStyle name="Default 114 2 2" xfId="16033" xr:uid="{A87E257F-85D9-4471-97E7-F3A46D22DF47}"/>
    <cellStyle name="Default 114 2 3" xfId="9286" xr:uid="{83FFE3AC-A004-4FC1-8846-FDD419AFE04E}"/>
    <cellStyle name="Default 115" xfId="102" xr:uid="{00000000-0005-0000-0000-000096000000}"/>
    <cellStyle name="Default 115 2" xfId="3240" xr:uid="{AF9F6A70-CB6F-4CAD-98D7-30B76A303CE7}"/>
    <cellStyle name="Default 115 2 2" xfId="16034" xr:uid="{B16FF815-2EE2-4B10-BFB0-17198AA9EF99}"/>
    <cellStyle name="Default 115 2 3" xfId="9287" xr:uid="{BB70294A-8110-40FA-9C42-D9C28ECF2274}"/>
    <cellStyle name="Default 116" xfId="103" xr:uid="{00000000-0005-0000-0000-000097000000}"/>
    <cellStyle name="Default 116 2" xfId="3241" xr:uid="{68F1E3D5-F892-4D78-B163-1CD7E5F622F3}"/>
    <cellStyle name="Default 116 2 2" xfId="16035" xr:uid="{61BECF87-3627-42A3-9782-7FA08F5EE414}"/>
    <cellStyle name="Default 116 2 3" xfId="9288" xr:uid="{35E9AA2F-C818-4E96-87AC-C7B52B4A0DA7}"/>
    <cellStyle name="Default 117" xfId="104" xr:uid="{00000000-0005-0000-0000-000098000000}"/>
    <cellStyle name="Default 117 2" xfId="3242" xr:uid="{78DE63F5-EA7E-4898-AB47-1C0192FBACE0}"/>
    <cellStyle name="Default 117 2 2" xfId="16036" xr:uid="{EC3E7988-3B43-4887-9723-26F1FAADC582}"/>
    <cellStyle name="Default 117 2 3" xfId="9289" xr:uid="{A5EFFC30-6004-41F3-98FC-F38A6C987753}"/>
    <cellStyle name="Default 118" xfId="105" xr:uid="{00000000-0005-0000-0000-000099000000}"/>
    <cellStyle name="Default 118 2" xfId="3243" xr:uid="{EF9419A3-9ABD-47CF-BFEA-AF50FA47B4C4}"/>
    <cellStyle name="Default 118 2 2" xfId="16037" xr:uid="{C7BCACC2-9F6B-4F82-8E11-42913CB3063C}"/>
    <cellStyle name="Default 118 2 3" xfId="9290" xr:uid="{F712EF64-BD1A-4531-B34C-2CD271405E4A}"/>
    <cellStyle name="Default 119" xfId="106" xr:uid="{00000000-0005-0000-0000-00009A000000}"/>
    <cellStyle name="Default 119 2" xfId="3244" xr:uid="{79F58BDB-0466-4EA4-9FCB-5C748817681F}"/>
    <cellStyle name="Default 119 2 2" xfId="16038" xr:uid="{03EEAF3E-1004-47C5-AEB9-740E9658081B}"/>
    <cellStyle name="Default 119 2 3" xfId="9291" xr:uid="{68259A08-C680-476F-AFB3-096CA85F9D7A}"/>
    <cellStyle name="Default 12" xfId="107" xr:uid="{00000000-0005-0000-0000-00009B000000}"/>
    <cellStyle name="Default 12 2" xfId="3245" xr:uid="{807103C7-88CC-4DCB-BF50-C111928A0004}"/>
    <cellStyle name="Default 12 2 2" xfId="16039" xr:uid="{14488DD7-854D-4B52-B73F-4829176B689E}"/>
    <cellStyle name="Default 12 2 3" xfId="9292" xr:uid="{015052B8-5F00-4A08-B4BE-C7A6D370CB97}"/>
    <cellStyle name="Default 120" xfId="108" xr:uid="{00000000-0005-0000-0000-00009C000000}"/>
    <cellStyle name="Default 120 2" xfId="3246" xr:uid="{B69C7F88-6279-4EE3-BD20-30EAB56E9E51}"/>
    <cellStyle name="Default 120 2 2" xfId="16040" xr:uid="{0B6D6B67-71E7-40D0-9424-6140D09A9580}"/>
    <cellStyle name="Default 120 2 3" xfId="9293" xr:uid="{4935E6FD-B906-481E-BE67-E8DF4375527C}"/>
    <cellStyle name="Default 121" xfId="109" xr:uid="{00000000-0005-0000-0000-00009D000000}"/>
    <cellStyle name="Default 121 2" xfId="3247" xr:uid="{D26A1437-AF50-4C1C-B2F1-DDA40CF0CA0A}"/>
    <cellStyle name="Default 121 2 2" xfId="16041" xr:uid="{F0DE875A-4016-4CBB-AB3B-7704B5C6C6BF}"/>
    <cellStyle name="Default 121 2 3" xfId="9294" xr:uid="{FCA6F5D3-ED20-44C3-88D3-47C4EEFF34AB}"/>
    <cellStyle name="Default 122" xfId="110" xr:uid="{00000000-0005-0000-0000-00009E000000}"/>
    <cellStyle name="Default 122 2" xfId="3248" xr:uid="{1D5730BC-81FD-4837-9DBF-3AA449109B07}"/>
    <cellStyle name="Default 122 2 2" xfId="16042" xr:uid="{46D8EA33-BE60-49EB-BC86-B4DC5F05CDC5}"/>
    <cellStyle name="Default 122 2 3" xfId="9295" xr:uid="{8F7BE70F-F488-4E97-95E9-5707594BB996}"/>
    <cellStyle name="Default 123" xfId="111" xr:uid="{00000000-0005-0000-0000-00009F000000}"/>
    <cellStyle name="Default 123 2" xfId="3249" xr:uid="{4910EDC6-19BF-4A37-9A98-1673058FB64E}"/>
    <cellStyle name="Default 123 2 2" xfId="16043" xr:uid="{BFCE4219-046C-4741-A1D9-405D0DC3C059}"/>
    <cellStyle name="Default 123 2 3" xfId="9296" xr:uid="{20C90B2A-CD64-4F2F-828D-EF2D3C644103}"/>
    <cellStyle name="Default 124" xfId="112" xr:uid="{00000000-0005-0000-0000-0000A0000000}"/>
    <cellStyle name="Default 124 2" xfId="3250" xr:uid="{AC30D155-818F-47A3-8988-48A5D7C4FE4C}"/>
    <cellStyle name="Default 124 2 2" xfId="16044" xr:uid="{515CCBA2-CDB3-4423-88F0-7584571B4EBC}"/>
    <cellStyle name="Default 124 2 3" xfId="9297" xr:uid="{D974F2F8-7D62-4007-9CEC-6AB8CCB690D9}"/>
    <cellStyle name="Default 125" xfId="113" xr:uid="{00000000-0005-0000-0000-0000A1000000}"/>
    <cellStyle name="Default 125 2" xfId="3251" xr:uid="{6F1DF7DB-77B3-40CB-9556-8690BCED73F9}"/>
    <cellStyle name="Default 125 2 2" xfId="16045" xr:uid="{C2BA808A-0414-48D0-90C0-A317E23D48F3}"/>
    <cellStyle name="Default 125 2 3" xfId="9298" xr:uid="{2568B46E-4F11-4B04-A165-244DF47F7CAF}"/>
    <cellStyle name="Default 126" xfId="114" xr:uid="{00000000-0005-0000-0000-0000A2000000}"/>
    <cellStyle name="Default 126 2" xfId="3252" xr:uid="{69A7DAC7-92CF-48CC-B7B2-C7C85F46D48C}"/>
    <cellStyle name="Default 126 2 2" xfId="16046" xr:uid="{72DCBE21-A04E-4A78-9E51-E09D9D0F1DF6}"/>
    <cellStyle name="Default 126 2 3" xfId="9299" xr:uid="{77ABB9C3-60EC-46AC-9D34-A189AC27DF07}"/>
    <cellStyle name="Default 127" xfId="115" xr:uid="{00000000-0005-0000-0000-0000A3000000}"/>
    <cellStyle name="Default 127 2" xfId="3253" xr:uid="{0EC84C5A-655D-47D5-896A-9627B8D8B2E1}"/>
    <cellStyle name="Default 127 2 2" xfId="16047" xr:uid="{E1899E76-247A-4F14-BDD0-B068859C2DF0}"/>
    <cellStyle name="Default 127 2 3" xfId="9300" xr:uid="{D73E6751-CC42-4AAE-A05C-A07A136222F6}"/>
    <cellStyle name="Default 128" xfId="116" xr:uid="{00000000-0005-0000-0000-0000A4000000}"/>
    <cellStyle name="Default 128 2" xfId="3254" xr:uid="{24330A3D-8AE9-48F5-91CA-CD06EF7B92DF}"/>
    <cellStyle name="Default 128 2 2" xfId="16048" xr:uid="{B4481561-CE13-4B03-ABA0-F082C1F9E771}"/>
    <cellStyle name="Default 128 2 3" xfId="9301" xr:uid="{29100DF3-9CE6-4E8A-A36D-C4D456D51299}"/>
    <cellStyle name="Default 129" xfId="117" xr:uid="{00000000-0005-0000-0000-0000A5000000}"/>
    <cellStyle name="Default 129 2" xfId="3255" xr:uid="{A31CF566-473F-4BDF-9909-4B8B97477776}"/>
    <cellStyle name="Default 129 2 2" xfId="16049" xr:uid="{600DB004-2022-4BC3-95C0-28F56F3A158C}"/>
    <cellStyle name="Default 129 2 3" xfId="9302" xr:uid="{5C3B8A76-AEB7-402B-A348-A7BC474A8F31}"/>
    <cellStyle name="Default 13" xfId="118" xr:uid="{00000000-0005-0000-0000-0000A6000000}"/>
    <cellStyle name="Default 13 2" xfId="3256" xr:uid="{503C954E-8936-4118-85F3-DF5CB52AE3DF}"/>
    <cellStyle name="Default 13 2 2" xfId="16050" xr:uid="{BDEFBA4C-FE5C-44C9-9F33-F4D02675AC1F}"/>
    <cellStyle name="Default 13 2 3" xfId="9303" xr:uid="{A7D64775-CF2F-4BAA-B32E-10B707EBDEAB}"/>
    <cellStyle name="Default 130" xfId="119" xr:uid="{00000000-0005-0000-0000-0000A7000000}"/>
    <cellStyle name="Default 130 2" xfId="3257" xr:uid="{9763978A-0E22-4D83-9A30-0C249FB6DEC9}"/>
    <cellStyle name="Default 130 2 2" xfId="16051" xr:uid="{5ACDEEA2-0049-4B0F-BCFA-B9D0B884C9AE}"/>
    <cellStyle name="Default 130 2 3" xfId="9304" xr:uid="{7D4BB1AE-DBA5-4539-BD46-1C253E4966CB}"/>
    <cellStyle name="Default 131" xfId="120" xr:uid="{00000000-0005-0000-0000-0000A8000000}"/>
    <cellStyle name="Default 131 2" xfId="3258" xr:uid="{0B0120B5-00F1-4AC3-BF93-002B6458541E}"/>
    <cellStyle name="Default 131 2 2" xfId="16052" xr:uid="{F8657DDA-87A3-47CA-A787-852EFD54FBD1}"/>
    <cellStyle name="Default 131 2 3" xfId="9305" xr:uid="{BD0051FE-39CE-497E-A2BE-0CD5F11692ED}"/>
    <cellStyle name="Default 132" xfId="121" xr:uid="{00000000-0005-0000-0000-0000A9000000}"/>
    <cellStyle name="Default 132 2" xfId="3259" xr:uid="{2EFE558C-A8E1-4DBD-86F0-182A3AAE974D}"/>
    <cellStyle name="Default 132 2 2" xfId="16053" xr:uid="{3F72CA24-11ED-4F55-8E6B-0415329FC46A}"/>
    <cellStyle name="Default 132 2 3" xfId="9306" xr:uid="{7915BBE7-3888-40CA-BF37-7D2112A58B52}"/>
    <cellStyle name="Default 133" xfId="122" xr:uid="{00000000-0005-0000-0000-0000AA000000}"/>
    <cellStyle name="Default 133 2" xfId="3260" xr:uid="{29D13CA0-F1F8-4F54-A086-9A1F1AEF5BB1}"/>
    <cellStyle name="Default 133 2 2" xfId="16054" xr:uid="{E05A2AE7-CF6E-48B6-85AC-53BEDDBFEC9C}"/>
    <cellStyle name="Default 133 2 3" xfId="9307" xr:uid="{A979B0C4-5D98-494F-91F1-5604A8DBAE35}"/>
    <cellStyle name="Default 134" xfId="123" xr:uid="{00000000-0005-0000-0000-0000AB000000}"/>
    <cellStyle name="Default 134 2" xfId="3261" xr:uid="{C5F69CC9-526A-45E7-9F12-8313FD09EFE3}"/>
    <cellStyle name="Default 134 2 2" xfId="16055" xr:uid="{928A3949-2BF5-4E56-B27D-8DF87BA088F9}"/>
    <cellStyle name="Default 134 2 3" xfId="9308" xr:uid="{DC425463-2DCD-4369-9B12-B7452E18767A}"/>
    <cellStyle name="Default 135" xfId="124" xr:uid="{00000000-0005-0000-0000-0000AC000000}"/>
    <cellStyle name="Default 135 2" xfId="3262" xr:uid="{10A4609C-A306-4301-B881-F5D39A3CDCE7}"/>
    <cellStyle name="Default 135 2 2" xfId="16056" xr:uid="{7B55A512-37D1-459B-9C0C-066783C6294E}"/>
    <cellStyle name="Default 135 2 3" xfId="9309" xr:uid="{14387489-62BF-4722-8FAB-D936D66DC3E9}"/>
    <cellStyle name="Default 136" xfId="125" xr:uid="{00000000-0005-0000-0000-0000AD000000}"/>
    <cellStyle name="Default 136 2" xfId="3263" xr:uid="{03B777BC-30F7-43A9-B265-AD08DC34FDE0}"/>
    <cellStyle name="Default 136 2 2" xfId="16057" xr:uid="{E2598CDD-C3D5-4D48-A997-D8662E23CF7B}"/>
    <cellStyle name="Default 136 2 3" xfId="9310" xr:uid="{E6DEDA9B-5472-43D0-B410-2EEDD6B5F8E7}"/>
    <cellStyle name="Default 137" xfId="126" xr:uid="{00000000-0005-0000-0000-0000AE000000}"/>
    <cellStyle name="Default 137 2" xfId="3264" xr:uid="{895BAB9D-B65A-4CF6-9333-3249E702A988}"/>
    <cellStyle name="Default 137 2 2" xfId="16058" xr:uid="{1B289397-63F8-41A2-975B-E2BCC6B876A4}"/>
    <cellStyle name="Default 137 2 3" xfId="9311" xr:uid="{83186106-BE83-4930-9FAE-C7B8813FF3DD}"/>
    <cellStyle name="Default 138" xfId="127" xr:uid="{00000000-0005-0000-0000-0000AF000000}"/>
    <cellStyle name="Default 138 2" xfId="3265" xr:uid="{A38BAC24-EBC3-404A-875A-21F8F53B553C}"/>
    <cellStyle name="Default 138 2 2" xfId="16059" xr:uid="{10E6FB2D-330B-46BE-82F1-00B67DD05C5D}"/>
    <cellStyle name="Default 138 2 3" xfId="9312" xr:uid="{24054AB3-4C9D-4F33-99D7-77B6AEE0B2AB}"/>
    <cellStyle name="Default 139" xfId="128" xr:uid="{00000000-0005-0000-0000-0000B0000000}"/>
    <cellStyle name="Default 139 2" xfId="3266" xr:uid="{401F3C1E-9428-4F82-81F5-97672FBA2CA4}"/>
    <cellStyle name="Default 139 2 2" xfId="16060" xr:uid="{EA6E7C4E-9437-41E3-A1AE-C8114B4A2FCF}"/>
    <cellStyle name="Default 139 2 3" xfId="9313" xr:uid="{04A16EFA-06A7-4F4C-9300-866DB70E6213}"/>
    <cellStyle name="Default 14" xfId="129" xr:uid="{00000000-0005-0000-0000-0000B1000000}"/>
    <cellStyle name="Default 14 2" xfId="3267" xr:uid="{9AFE8560-7161-4FF0-AF79-169A5342668F}"/>
    <cellStyle name="Default 14 2 2" xfId="16061" xr:uid="{D0F37C5C-BD7F-4BBC-B902-E2B2D679EE59}"/>
    <cellStyle name="Default 14 2 3" xfId="9314" xr:uid="{07C13162-B585-4080-91EC-4106ECED5539}"/>
    <cellStyle name="Default 140" xfId="130" xr:uid="{00000000-0005-0000-0000-0000B2000000}"/>
    <cellStyle name="Default 140 2" xfId="3268" xr:uid="{60DEFFB6-2610-4368-80DA-85F1C108C469}"/>
    <cellStyle name="Default 140 2 2" xfId="16062" xr:uid="{C7FFFAF7-CDEB-4594-A22F-04C753AA776D}"/>
    <cellStyle name="Default 140 2 3" xfId="9315" xr:uid="{B997AD3E-A42D-4447-B15F-28D96FEFE62A}"/>
    <cellStyle name="Default 141" xfId="131" xr:uid="{00000000-0005-0000-0000-0000B3000000}"/>
    <cellStyle name="Default 141 2" xfId="3269" xr:uid="{AC6872C7-B8B1-456A-BFA4-CEB8B0B1CBB6}"/>
    <cellStyle name="Default 141 2 2" xfId="16063" xr:uid="{5CBC4ABF-ECD0-4948-B9C8-3C9AAA7DE685}"/>
    <cellStyle name="Default 141 2 3" xfId="9316" xr:uid="{A7525812-0453-4FB4-B3AF-32E3FEDFF705}"/>
    <cellStyle name="Default 142" xfId="132" xr:uid="{00000000-0005-0000-0000-0000B4000000}"/>
    <cellStyle name="Default 142 2" xfId="3270" xr:uid="{F1F61A4D-AB9C-41E6-A371-6B238705C475}"/>
    <cellStyle name="Default 142 2 2" xfId="16064" xr:uid="{200D8CB8-4B06-447A-A756-0F340FE971D8}"/>
    <cellStyle name="Default 142 2 3" xfId="9317" xr:uid="{9CDA9717-E017-4A27-8DEF-6DC1FB616298}"/>
    <cellStyle name="Default 143" xfId="133" xr:uid="{00000000-0005-0000-0000-0000B5000000}"/>
    <cellStyle name="Default 143 2" xfId="3271" xr:uid="{78E4ADEC-CB7D-413F-BB82-B5048E30DA72}"/>
    <cellStyle name="Default 143 2 2" xfId="16065" xr:uid="{9FCC3D41-F95F-4FBA-BB76-68B22520C092}"/>
    <cellStyle name="Default 143 2 3" xfId="9318" xr:uid="{ED327079-01BC-4CD5-8A78-607537022AFB}"/>
    <cellStyle name="Default 144" xfId="134" xr:uid="{00000000-0005-0000-0000-0000B6000000}"/>
    <cellStyle name="Default 144 2" xfId="3272" xr:uid="{A7E63E79-ED3B-4A37-8795-92CE5CFC0FF6}"/>
    <cellStyle name="Default 144 2 2" xfId="16066" xr:uid="{17508418-CD7A-43E0-81E0-49844C3F9B43}"/>
    <cellStyle name="Default 144 2 3" xfId="9319" xr:uid="{7DE31892-A7FE-46F1-A4ED-DF7EF9834EED}"/>
    <cellStyle name="Default 145" xfId="135" xr:uid="{00000000-0005-0000-0000-0000B7000000}"/>
    <cellStyle name="Default 145 2" xfId="3273" xr:uid="{CDA47D0F-309D-4009-9223-C5FD88C59017}"/>
    <cellStyle name="Default 145 2 2" xfId="16067" xr:uid="{A9C37896-3D32-488C-8E1B-C5DCF1BAEBEF}"/>
    <cellStyle name="Default 145 2 3" xfId="9320" xr:uid="{FF64E8A1-B264-4A6B-93B8-8BA1A1E7A006}"/>
    <cellStyle name="Default 146" xfId="136" xr:uid="{00000000-0005-0000-0000-0000B8000000}"/>
    <cellStyle name="Default 146 2" xfId="3274" xr:uid="{61C5B1C1-477F-436B-B480-883FB2ABC44D}"/>
    <cellStyle name="Default 146 2 2" xfId="16068" xr:uid="{6A433543-F1EB-4561-B87D-E75E6742521F}"/>
    <cellStyle name="Default 146 2 3" xfId="9321" xr:uid="{3497BE89-64BC-4C34-ABED-98ABDD62933E}"/>
    <cellStyle name="Default 147" xfId="137" xr:uid="{00000000-0005-0000-0000-0000B9000000}"/>
    <cellStyle name="Default 147 2" xfId="3275" xr:uid="{7780E93D-ACE3-46C5-B4CA-6F412A804E43}"/>
    <cellStyle name="Default 147 2 2" xfId="16069" xr:uid="{FC9AE6D7-FD7A-40C6-BD4B-0F45D39D3549}"/>
    <cellStyle name="Default 147 2 3" xfId="9322" xr:uid="{F51B2AC2-1A5A-4A2F-B4B5-9871F87DC59F}"/>
    <cellStyle name="Default 148" xfId="138" xr:uid="{00000000-0005-0000-0000-0000BA000000}"/>
    <cellStyle name="Default 148 2" xfId="3276" xr:uid="{C7C39BB1-C129-4133-A293-7136C508327B}"/>
    <cellStyle name="Default 148 2 2" xfId="16070" xr:uid="{4ACAAE11-72A9-4A92-9BDB-C975A74D9507}"/>
    <cellStyle name="Default 148 2 3" xfId="9323" xr:uid="{8C86D4BB-7ACB-4343-9594-5FAC23DC0629}"/>
    <cellStyle name="Default 149" xfId="139" xr:uid="{00000000-0005-0000-0000-0000BB000000}"/>
    <cellStyle name="Default 149 2" xfId="3277" xr:uid="{BF440A0A-34D8-4217-B540-3F450FB8E29E}"/>
    <cellStyle name="Default 149 2 2" xfId="16071" xr:uid="{6D6CD0B2-6AC4-4069-8F6A-DC76BE5EAE66}"/>
    <cellStyle name="Default 149 2 3" xfId="9324" xr:uid="{673AF8A4-192F-4E7A-BFFF-C1CEB100E29F}"/>
    <cellStyle name="Default 15" xfId="140" xr:uid="{00000000-0005-0000-0000-0000BC000000}"/>
    <cellStyle name="Default 15 2" xfId="3278" xr:uid="{67DD66F2-4640-40B7-9933-65133E2B0A0F}"/>
    <cellStyle name="Default 15 2 2" xfId="16072" xr:uid="{7ED7CF40-92FA-4C6B-BD0E-E4B079AF14E9}"/>
    <cellStyle name="Default 15 2 3" xfId="9325" xr:uid="{B73CF15E-74A5-46BB-8A66-656D716D9875}"/>
    <cellStyle name="Default 150" xfId="141" xr:uid="{00000000-0005-0000-0000-0000BD000000}"/>
    <cellStyle name="Default 150 2" xfId="3279" xr:uid="{95A310C9-7650-4059-AC49-92939E45F788}"/>
    <cellStyle name="Default 150 2 2" xfId="16073" xr:uid="{F78EDCDF-9A41-454D-AC53-2226C268C2A3}"/>
    <cellStyle name="Default 150 2 3" xfId="9326" xr:uid="{A450CE50-D6DF-40A7-A4EB-11EA6DDFDFCE}"/>
    <cellStyle name="Default 151" xfId="142" xr:uid="{00000000-0005-0000-0000-0000BE000000}"/>
    <cellStyle name="Default 151 2" xfId="3280" xr:uid="{FD2407BE-E759-456C-B663-ADD16AF26F14}"/>
    <cellStyle name="Default 151 2 2" xfId="16074" xr:uid="{99E98CD5-9936-4985-9E39-79D267CC6BD3}"/>
    <cellStyle name="Default 151 2 3" xfId="9327" xr:uid="{165A1AEF-BDA1-41CD-B0CB-CF2A5547ADE3}"/>
    <cellStyle name="Default 152" xfId="143" xr:uid="{00000000-0005-0000-0000-0000BF000000}"/>
    <cellStyle name="Default 152 2" xfId="3281" xr:uid="{EBC00757-BAAC-4BDC-B746-BE147D6F1104}"/>
    <cellStyle name="Default 152 2 2" xfId="16075" xr:uid="{0599DCDF-E418-48F4-AF3F-875AEC139B50}"/>
    <cellStyle name="Default 152 2 3" xfId="9328" xr:uid="{5C07EA19-53B6-4228-9CD5-E73A66D2967B}"/>
    <cellStyle name="Default 153" xfId="144" xr:uid="{00000000-0005-0000-0000-0000C0000000}"/>
    <cellStyle name="Default 153 2" xfId="3282" xr:uid="{B2583C9B-0664-410C-BD8E-39824505924B}"/>
    <cellStyle name="Default 153 2 2" xfId="16076" xr:uid="{4EC25ABC-EA11-47EA-9557-F686481C1DEA}"/>
    <cellStyle name="Default 153 2 3" xfId="9329" xr:uid="{F921AB22-13E1-4EA2-84C9-02CA3BD84846}"/>
    <cellStyle name="Default 154" xfId="145" xr:uid="{00000000-0005-0000-0000-0000C1000000}"/>
    <cellStyle name="Default 154 2" xfId="3283" xr:uid="{F5EAAA04-FC17-4829-ACED-7A039F4CB0A2}"/>
    <cellStyle name="Default 154 2 2" xfId="16077" xr:uid="{5BA9D237-35A5-4A82-96DC-9974D995C3B9}"/>
    <cellStyle name="Default 154 2 3" xfId="9330" xr:uid="{C5A658F1-5347-4CFB-BE22-D141A7FC4277}"/>
    <cellStyle name="Default 155" xfId="146" xr:uid="{00000000-0005-0000-0000-0000C2000000}"/>
    <cellStyle name="Default 155 2" xfId="3284" xr:uid="{183FB74D-B471-4B08-8DFF-5BA9091FB5AF}"/>
    <cellStyle name="Default 155 2 2" xfId="16078" xr:uid="{6BFC68F6-249B-4BF3-95EB-3824C46D2D91}"/>
    <cellStyle name="Default 155 2 3" xfId="9331" xr:uid="{488AF800-6A4A-49FA-B235-FB8F03D9D477}"/>
    <cellStyle name="Default 156" xfId="147" xr:uid="{00000000-0005-0000-0000-0000C3000000}"/>
    <cellStyle name="Default 156 2" xfId="3285" xr:uid="{89EAB8D1-FD64-43B9-AA99-583467AF1351}"/>
    <cellStyle name="Default 156 2 2" xfId="16079" xr:uid="{30CD4FDE-6BD7-4085-B081-D7345A011941}"/>
    <cellStyle name="Default 156 2 3" xfId="9332" xr:uid="{5048BAD5-28C7-41E1-B1A9-A619319B815D}"/>
    <cellStyle name="Default 157" xfId="148" xr:uid="{00000000-0005-0000-0000-0000C4000000}"/>
    <cellStyle name="Default 157 2" xfId="3286" xr:uid="{A0FB7E79-5090-4AD3-B4A9-9AE99C1C8915}"/>
    <cellStyle name="Default 157 2 2" xfId="16080" xr:uid="{C032993C-3D3A-43D4-8FBB-EF5D0027067B}"/>
    <cellStyle name="Default 157 2 3" xfId="9333" xr:uid="{D49F5CC3-903E-4EB9-89EC-DCCE19683A7C}"/>
    <cellStyle name="Default 158" xfId="149" xr:uid="{00000000-0005-0000-0000-0000C5000000}"/>
    <cellStyle name="Default 158 2" xfId="3287" xr:uid="{FEFA4AB1-A485-4AC7-AF29-337895D03E65}"/>
    <cellStyle name="Default 158 2 2" xfId="16081" xr:uid="{82474DB2-9496-4E94-8D62-3D21649FC6A2}"/>
    <cellStyle name="Default 158 2 3" xfId="9334" xr:uid="{5CF309C8-E160-442C-89A3-E40084F05EB5}"/>
    <cellStyle name="Default 159" xfId="150" xr:uid="{00000000-0005-0000-0000-0000C6000000}"/>
    <cellStyle name="Default 159 2" xfId="3288" xr:uid="{417FB6DD-C827-48DB-9F8C-DE0A95A1F252}"/>
    <cellStyle name="Default 159 2 2" xfId="16082" xr:uid="{0CC598FF-77E2-49BA-BD3B-2A4568F38D21}"/>
    <cellStyle name="Default 159 2 3" xfId="9335" xr:uid="{B093731E-2681-4B57-92EF-9CD02FC8D931}"/>
    <cellStyle name="Default 16" xfId="151" xr:uid="{00000000-0005-0000-0000-0000C7000000}"/>
    <cellStyle name="Default 16 2" xfId="3289" xr:uid="{BF79C19F-2C71-4E83-869F-FFEDE2AC4ACE}"/>
    <cellStyle name="Default 16 2 2" xfId="16083" xr:uid="{A9722DB3-18B0-4249-968B-C2567058C326}"/>
    <cellStyle name="Default 16 2 3" xfId="9336" xr:uid="{363ADEDF-9795-4EB3-8AB2-A9571A50A92D}"/>
    <cellStyle name="Default 160" xfId="152" xr:uid="{00000000-0005-0000-0000-0000C8000000}"/>
    <cellStyle name="Default 160 2" xfId="3290" xr:uid="{DFB56836-7CE4-44DD-B3CF-7D16708A6043}"/>
    <cellStyle name="Default 160 2 2" xfId="16084" xr:uid="{F1B7E408-0ABE-419C-AA0D-E72A40ED43BF}"/>
    <cellStyle name="Default 160 2 3" xfId="9337" xr:uid="{5ADB892C-4130-4973-8D9E-FCBE9E73FE2A}"/>
    <cellStyle name="Default 161" xfId="153" xr:uid="{00000000-0005-0000-0000-0000C9000000}"/>
    <cellStyle name="Default 161 2" xfId="3291" xr:uid="{47757DD7-5918-4700-84D9-527040117CA6}"/>
    <cellStyle name="Default 161 2 2" xfId="16085" xr:uid="{4D6200C2-887F-4A48-BB8E-6FFC40EC589E}"/>
    <cellStyle name="Default 161 2 3" xfId="9338" xr:uid="{409359AA-0D75-4297-BB03-DD19741B6056}"/>
    <cellStyle name="Default 162" xfId="154" xr:uid="{00000000-0005-0000-0000-0000CA000000}"/>
    <cellStyle name="Default 162 2" xfId="3292" xr:uid="{6ACBF9DB-9EEB-48E4-8D91-5B7BD43754F5}"/>
    <cellStyle name="Default 162 2 2" xfId="16086" xr:uid="{3F6CA2C6-0EDC-4068-B0E6-33B19D225F83}"/>
    <cellStyle name="Default 162 2 3" xfId="9339" xr:uid="{5C769CC2-47FA-43FC-9AC6-D1CF68EE445F}"/>
    <cellStyle name="Default 163" xfId="155" xr:uid="{00000000-0005-0000-0000-0000CB000000}"/>
    <cellStyle name="Default 163 2" xfId="3293" xr:uid="{FECFB668-4CAA-4F9A-8D7C-13CAB6B1C92C}"/>
    <cellStyle name="Default 163 2 2" xfId="16087" xr:uid="{602401FB-4A11-45B6-8A51-D5A096EA1203}"/>
    <cellStyle name="Default 163 2 3" xfId="9340" xr:uid="{4E770A79-C89B-463D-B428-214DFD523B1F}"/>
    <cellStyle name="Default 164" xfId="156" xr:uid="{00000000-0005-0000-0000-0000CC000000}"/>
    <cellStyle name="Default 164 2" xfId="3294" xr:uid="{BC52344F-9C94-44D8-8E54-FEA838255003}"/>
    <cellStyle name="Default 164 2 2" xfId="16088" xr:uid="{C7E490F8-D3A0-4D00-A609-575E140518F8}"/>
    <cellStyle name="Default 164 2 3" xfId="9341" xr:uid="{71E2060B-2005-46F4-B6AA-5E26BCA031A5}"/>
    <cellStyle name="Default 165" xfId="157" xr:uid="{00000000-0005-0000-0000-0000CD000000}"/>
    <cellStyle name="Default 165 2" xfId="3295" xr:uid="{C0FB1E19-B1DD-4B10-BC5D-4C92B1B8894A}"/>
    <cellStyle name="Default 165 2 2" xfId="16089" xr:uid="{51A81D1E-1A79-469B-A9A6-19F603C2437E}"/>
    <cellStyle name="Default 165 2 3" xfId="9342" xr:uid="{A7E859EE-981F-4818-98E1-17C7488A890B}"/>
    <cellStyle name="Default 166" xfId="158" xr:uid="{00000000-0005-0000-0000-0000CE000000}"/>
    <cellStyle name="Default 166 2" xfId="3296" xr:uid="{FCF71888-C5C1-46BD-A93A-AB737859ACAD}"/>
    <cellStyle name="Default 166 2 2" xfId="16090" xr:uid="{87ADBBC9-FF00-4D85-8A1A-ACAE432D8AF8}"/>
    <cellStyle name="Default 166 2 3" xfId="9343" xr:uid="{6F0BBF47-AA1C-47E8-9E3F-54C1EA4BD404}"/>
    <cellStyle name="Default 167" xfId="159" xr:uid="{00000000-0005-0000-0000-0000CF000000}"/>
    <cellStyle name="Default 167 2" xfId="3297" xr:uid="{699A7B93-94EF-4073-BD83-AC7393CC58E8}"/>
    <cellStyle name="Default 167 2 2" xfId="16091" xr:uid="{4B48E2FC-AA26-41D3-ADD2-6C338A6D94A0}"/>
    <cellStyle name="Default 167 2 3" xfId="9344" xr:uid="{B517C260-934A-4A0A-92B3-6C2E55BCFF8D}"/>
    <cellStyle name="Default 168" xfId="160" xr:uid="{00000000-0005-0000-0000-0000D0000000}"/>
    <cellStyle name="Default 168 2" xfId="3298" xr:uid="{A106AF3B-2F77-4325-B5CF-137319487F01}"/>
    <cellStyle name="Default 168 2 2" xfId="16092" xr:uid="{5D3509EF-3F91-4F7D-A195-3C9FD6D85A73}"/>
    <cellStyle name="Default 168 2 3" xfId="9345" xr:uid="{9784EAD2-0A09-4631-8EAD-96936DD85EDB}"/>
    <cellStyle name="Default 169" xfId="161" xr:uid="{00000000-0005-0000-0000-0000D1000000}"/>
    <cellStyle name="Default 169 2" xfId="3299" xr:uid="{D81B67C6-E226-4B81-BFCF-3005E7D7C131}"/>
    <cellStyle name="Default 169 2 2" xfId="16093" xr:uid="{D998A61D-6A17-4C32-87F2-97E772D1A24D}"/>
    <cellStyle name="Default 169 2 3" xfId="9346" xr:uid="{BE10C388-8003-440D-AD51-E482A9E76C2B}"/>
    <cellStyle name="Default 17" xfId="162" xr:uid="{00000000-0005-0000-0000-0000D2000000}"/>
    <cellStyle name="Default 17 2" xfId="3300" xr:uid="{8B604194-1AAA-4291-8EBE-ED1EFA987B95}"/>
    <cellStyle name="Default 17 2 2" xfId="16094" xr:uid="{9C456B06-AC83-4382-8DCF-058D90A11F7A}"/>
    <cellStyle name="Default 17 2 3" xfId="9347" xr:uid="{5A489466-2147-4231-BC50-7777182E5FCF}"/>
    <cellStyle name="Default 170" xfId="163" xr:uid="{00000000-0005-0000-0000-0000D3000000}"/>
    <cellStyle name="Default 170 2" xfId="3301" xr:uid="{D3621D2E-31DF-4506-9F8E-8B3D6F17F3AA}"/>
    <cellStyle name="Default 170 2 2" xfId="16095" xr:uid="{0DD68E02-B295-4D93-9D9F-A30F75700F7B}"/>
    <cellStyle name="Default 170 2 3" xfId="9348" xr:uid="{49615E3A-FFD4-4FC5-891A-9B568BE302F3}"/>
    <cellStyle name="Default 171" xfId="164" xr:uid="{00000000-0005-0000-0000-0000D4000000}"/>
    <cellStyle name="Default 171 2" xfId="3302" xr:uid="{3BA34BC4-EB28-4DE8-BEAE-ACBE3739363E}"/>
    <cellStyle name="Default 171 2 2" xfId="16096" xr:uid="{6FF864DF-7D39-41B9-A66D-C3833E46C40E}"/>
    <cellStyle name="Default 171 2 3" xfId="9349" xr:uid="{4FE8DECE-B173-4137-BAEF-C5173BEEA7E6}"/>
    <cellStyle name="Default 172" xfId="165" xr:uid="{00000000-0005-0000-0000-0000D5000000}"/>
    <cellStyle name="Default 172 2" xfId="3303" xr:uid="{CE7FBF41-5C70-407C-AB9B-59E7E0938FFF}"/>
    <cellStyle name="Default 172 2 2" xfId="16097" xr:uid="{758262F7-A1CB-4BA2-B8E1-C11F26B8408B}"/>
    <cellStyle name="Default 172 2 3" xfId="9350" xr:uid="{3261B7A9-E631-4BA7-932C-9F9FC912D7A3}"/>
    <cellStyle name="Default 173" xfId="166" xr:uid="{00000000-0005-0000-0000-0000D6000000}"/>
    <cellStyle name="Default 173 2" xfId="3304" xr:uid="{7EE7B6B8-749C-4996-AE90-75D156CFD81D}"/>
    <cellStyle name="Default 173 2 2" xfId="16098" xr:uid="{78277B05-DDD5-4CB1-AE63-36EB430166C6}"/>
    <cellStyle name="Default 173 2 3" xfId="9351" xr:uid="{F7E61BD5-6885-4D9B-B484-7DB2239A11BA}"/>
    <cellStyle name="Default 174" xfId="167" xr:uid="{00000000-0005-0000-0000-0000D7000000}"/>
    <cellStyle name="Default 174 2" xfId="3305" xr:uid="{997279E1-B974-449F-B954-EEA5D8F39491}"/>
    <cellStyle name="Default 174 2 2" xfId="16099" xr:uid="{7751C91B-2A67-4F76-95E8-D180DE951A8C}"/>
    <cellStyle name="Default 174 2 3" xfId="9352" xr:uid="{3F9AAE05-FCC3-434E-8FAB-07EF86BD3437}"/>
    <cellStyle name="Default 175" xfId="168" xr:uid="{00000000-0005-0000-0000-0000D8000000}"/>
    <cellStyle name="Default 175 2" xfId="3306" xr:uid="{B7FCF882-89A7-4E76-A5A2-66A03BA9EB91}"/>
    <cellStyle name="Default 175 2 2" xfId="16100" xr:uid="{AF48F196-383B-40E9-BC1A-3924AA13F0FA}"/>
    <cellStyle name="Default 175 2 3" xfId="9353" xr:uid="{84FE9B64-9D53-4148-9120-943375B620FA}"/>
    <cellStyle name="Default 176" xfId="169" xr:uid="{00000000-0005-0000-0000-0000D9000000}"/>
    <cellStyle name="Default 176 2" xfId="3307" xr:uid="{14087B70-C8F0-4477-9AEE-6A058DF5B426}"/>
    <cellStyle name="Default 176 2 2" xfId="16101" xr:uid="{629885A7-9592-43D6-ABB3-BD642A0CC422}"/>
    <cellStyle name="Default 176 2 3" xfId="9354" xr:uid="{C2F83498-3CC2-49DA-B894-3550E100D861}"/>
    <cellStyle name="Default 177" xfId="170" xr:uid="{00000000-0005-0000-0000-0000DA000000}"/>
    <cellStyle name="Default 177 2" xfId="3308" xr:uid="{C0DD50ED-EE0C-44E5-A457-511479C0850B}"/>
    <cellStyle name="Default 177 2 2" xfId="16102" xr:uid="{2C7EBE36-BA3A-4068-8EA6-1DB91C66178C}"/>
    <cellStyle name="Default 177 2 3" xfId="9355" xr:uid="{E1D48835-DF56-445D-BE9E-9CF20F708000}"/>
    <cellStyle name="Default 178" xfId="171" xr:uid="{00000000-0005-0000-0000-0000DB000000}"/>
    <cellStyle name="Default 178 2" xfId="3309" xr:uid="{9E603F87-3163-43BD-BFA4-E26900E32FF2}"/>
    <cellStyle name="Default 178 2 2" xfId="16103" xr:uid="{4E66BB7C-DE63-4507-A500-52BDB5C36261}"/>
    <cellStyle name="Default 178 2 3" xfId="9356" xr:uid="{C01AD0C1-A7DD-43BA-AC19-1EB9415FEF9F}"/>
    <cellStyle name="Default 179" xfId="172" xr:uid="{00000000-0005-0000-0000-0000DC000000}"/>
    <cellStyle name="Default 179 2" xfId="3310" xr:uid="{F122A8CE-7553-45B9-BB93-6BFC3402E604}"/>
    <cellStyle name="Default 179 2 2" xfId="16104" xr:uid="{2175FC69-FC94-452F-B8C5-A2D1C675AED1}"/>
    <cellStyle name="Default 179 2 3" xfId="9357" xr:uid="{E3D24509-A94C-41F6-B860-8B661D10632D}"/>
    <cellStyle name="Default 18" xfId="173" xr:uid="{00000000-0005-0000-0000-0000DD000000}"/>
    <cellStyle name="Default 18 2" xfId="3311" xr:uid="{612863E2-178C-40E9-9B75-39232F988F11}"/>
    <cellStyle name="Default 18 2 2" xfId="16105" xr:uid="{C0A7EFB1-47B0-474D-B2AE-40FDA370F976}"/>
    <cellStyle name="Default 18 2 3" xfId="9358" xr:uid="{6D79884F-382A-4654-90CD-1BD40F492BD0}"/>
    <cellStyle name="Default 180" xfId="174" xr:uid="{00000000-0005-0000-0000-0000DE000000}"/>
    <cellStyle name="Default 180 2" xfId="3312" xr:uid="{6D2A6C17-F444-4A56-ADC9-E94358967613}"/>
    <cellStyle name="Default 180 2 2" xfId="16106" xr:uid="{0B27AE8A-291A-4B2D-B1D5-4F5C6633650E}"/>
    <cellStyle name="Default 180 2 3" xfId="9359" xr:uid="{421C5622-253B-4546-B64B-878CAD6811BC}"/>
    <cellStyle name="Default 181" xfId="175" xr:uid="{00000000-0005-0000-0000-0000DF000000}"/>
    <cellStyle name="Default 181 2" xfId="3313" xr:uid="{A63C3F75-A9C9-48BC-9C30-3DF83E09CF44}"/>
    <cellStyle name="Default 181 2 2" xfId="16107" xr:uid="{7D730FFE-E950-4177-AA54-B3249FF2D5AF}"/>
    <cellStyle name="Default 181 2 3" xfId="9360" xr:uid="{3F1BBE80-EF21-4473-8E24-80F7C054D74A}"/>
    <cellStyle name="Default 182" xfId="176" xr:uid="{00000000-0005-0000-0000-0000E0000000}"/>
    <cellStyle name="Default 182 2" xfId="3314" xr:uid="{F4057FAD-6B90-41A7-8F10-C1A6E033C20E}"/>
    <cellStyle name="Default 182 2 2" xfId="16108" xr:uid="{56B0DFE4-CA3B-49D9-BF85-177D1C80B667}"/>
    <cellStyle name="Default 182 2 3" xfId="9361" xr:uid="{BC18C64B-D77C-4420-865D-702C983E245D}"/>
    <cellStyle name="Default 183" xfId="177" xr:uid="{00000000-0005-0000-0000-0000E1000000}"/>
    <cellStyle name="Default 183 2" xfId="3315" xr:uid="{33A71F8E-72A7-4914-951A-ECB1627659D9}"/>
    <cellStyle name="Default 183 2 2" xfId="16109" xr:uid="{C5276812-AD27-4660-945C-B6F6FEE2EA9B}"/>
    <cellStyle name="Default 183 2 3" xfId="9362" xr:uid="{6DAFFCEE-94C3-4452-94F6-9F7033F5BE2E}"/>
    <cellStyle name="Default 184" xfId="178" xr:uid="{00000000-0005-0000-0000-0000E2000000}"/>
    <cellStyle name="Default 184 2" xfId="3316" xr:uid="{A17FB397-E4CA-46DC-87EE-CE9AE8B7D414}"/>
    <cellStyle name="Default 184 2 2" xfId="16110" xr:uid="{794A732B-6AF6-4632-9DC1-23DC37E99DF2}"/>
    <cellStyle name="Default 184 2 3" xfId="9363" xr:uid="{D2C8D459-5E21-48C9-9022-63E05A5A1FA3}"/>
    <cellStyle name="Default 185" xfId="179" xr:uid="{00000000-0005-0000-0000-0000E3000000}"/>
    <cellStyle name="Default 185 2" xfId="3317" xr:uid="{80550372-91AD-4C2E-8622-4545D88B13E7}"/>
    <cellStyle name="Default 185 2 2" xfId="16111" xr:uid="{E4893AED-6F17-4C52-928F-1087E70192CA}"/>
    <cellStyle name="Default 185 2 3" xfId="9364" xr:uid="{7B5AFBBB-3467-465E-B9AA-DA068273D4CD}"/>
    <cellStyle name="Default 186" xfId="180" xr:uid="{00000000-0005-0000-0000-0000E4000000}"/>
    <cellStyle name="Default 186 2" xfId="3318" xr:uid="{E583ED3F-52B1-4CE3-A990-FBE6742C6EEC}"/>
    <cellStyle name="Default 186 2 2" xfId="16112" xr:uid="{8F493017-A478-47A8-8A56-1614FB91D7B0}"/>
    <cellStyle name="Default 186 2 3" xfId="9365" xr:uid="{121B46AC-3332-4A90-BB89-9CBC2DBB14B0}"/>
    <cellStyle name="Default 187" xfId="181" xr:uid="{00000000-0005-0000-0000-0000E5000000}"/>
    <cellStyle name="Default 187 2" xfId="3319" xr:uid="{0845DE74-F587-4932-9E93-857021F73B20}"/>
    <cellStyle name="Default 187 2 2" xfId="16113" xr:uid="{675697D9-8872-4F5F-B818-4ECD05EE05EB}"/>
    <cellStyle name="Default 187 2 3" xfId="9366" xr:uid="{2DBE3C04-0159-4D0A-889B-E366D65B1EAF}"/>
    <cellStyle name="Default 188" xfId="182" xr:uid="{00000000-0005-0000-0000-0000E6000000}"/>
    <cellStyle name="Default 188 2" xfId="3320" xr:uid="{7F031C60-5DBF-4BE2-B0FE-AE11FA6E8D56}"/>
    <cellStyle name="Default 188 2 2" xfId="16114" xr:uid="{62DBE621-869E-4B4C-8E7C-EA87C67B0DB0}"/>
    <cellStyle name="Default 188 2 3" xfId="9367" xr:uid="{174EE254-0766-411E-AF8D-A347FBC2A0B0}"/>
    <cellStyle name="Default 189" xfId="183" xr:uid="{00000000-0005-0000-0000-0000E7000000}"/>
    <cellStyle name="Default 189 2" xfId="3321" xr:uid="{0BEBCBD9-E129-41A1-AF85-B803FDF1B796}"/>
    <cellStyle name="Default 189 2 2" xfId="16115" xr:uid="{9360BCFF-511A-45B9-99F3-490A24D68116}"/>
    <cellStyle name="Default 189 2 3" xfId="9368" xr:uid="{C4880740-9248-47E6-B310-9A1C7CFDA5B7}"/>
    <cellStyle name="Default 19" xfId="184" xr:uid="{00000000-0005-0000-0000-0000E8000000}"/>
    <cellStyle name="Default 19 2" xfId="3322" xr:uid="{E3BD01D4-8F68-460C-A280-8035FD5282A0}"/>
    <cellStyle name="Default 19 2 2" xfId="16116" xr:uid="{14314BD3-E373-4FD7-81F1-8E770D5FF039}"/>
    <cellStyle name="Default 19 2 3" xfId="9369" xr:uid="{19C5CE68-0E6D-49B4-B65C-4927657FFB65}"/>
    <cellStyle name="Default 190" xfId="185" xr:uid="{00000000-0005-0000-0000-0000E9000000}"/>
    <cellStyle name="Default 190 2" xfId="3323" xr:uid="{7F85BF32-93FD-47B7-8037-434586D0D95E}"/>
    <cellStyle name="Default 190 2 2" xfId="16117" xr:uid="{2B13452E-2ED4-497F-B3DA-67D74948221D}"/>
    <cellStyle name="Default 190 2 3" xfId="9370" xr:uid="{8BD48041-C7E5-46B0-BEDD-528E5FD40A1C}"/>
    <cellStyle name="Default 191" xfId="186" xr:uid="{00000000-0005-0000-0000-0000EA000000}"/>
    <cellStyle name="Default 191 2" xfId="3324" xr:uid="{BA521243-68DA-429D-B9A9-D0B67A8C30AA}"/>
    <cellStyle name="Default 191 2 2" xfId="16118" xr:uid="{42E3493A-E457-4FFE-A7CF-E9D83454A703}"/>
    <cellStyle name="Default 191 2 3" xfId="9371" xr:uid="{CBD68A12-1022-46A0-84A8-629668FCD470}"/>
    <cellStyle name="Default 192" xfId="187" xr:uid="{00000000-0005-0000-0000-0000EB000000}"/>
    <cellStyle name="Default 192 2" xfId="3325" xr:uid="{4340EA4A-EDC1-43C8-8C91-EEF77929CF9C}"/>
    <cellStyle name="Default 192 2 2" xfId="16119" xr:uid="{F33487A8-BB6A-471C-AFA2-BA6997FAB6D3}"/>
    <cellStyle name="Default 192 2 3" xfId="9372" xr:uid="{B6C820FD-CB41-4829-81D4-AC963EC8F5F6}"/>
    <cellStyle name="Default 193" xfId="188" xr:uid="{00000000-0005-0000-0000-0000EC000000}"/>
    <cellStyle name="Default 193 2" xfId="3326" xr:uid="{6F2F541E-D051-4427-B48B-9A728421DF87}"/>
    <cellStyle name="Default 193 2 2" xfId="16120" xr:uid="{877B00C1-7A81-42A2-8601-6E98D3EE9B93}"/>
    <cellStyle name="Default 193 2 3" xfId="9373" xr:uid="{3A5722E4-63AF-4956-A9CF-597FFA93B960}"/>
    <cellStyle name="Default 194" xfId="189" xr:uid="{00000000-0005-0000-0000-0000ED000000}"/>
    <cellStyle name="Default 194 2" xfId="3327" xr:uid="{DA1B91B0-BF5F-45C6-B49D-B0C16FEC239F}"/>
    <cellStyle name="Default 194 2 2" xfId="16121" xr:uid="{B4BF428B-8960-4EDC-A807-DA92787B2AC4}"/>
    <cellStyle name="Default 194 2 3" xfId="9374" xr:uid="{8A92787E-CC16-4760-A247-552A0FDD00A2}"/>
    <cellStyle name="Default 195" xfId="190" xr:uid="{00000000-0005-0000-0000-0000EE000000}"/>
    <cellStyle name="Default 195 2" xfId="3328" xr:uid="{B23B9410-735A-4288-8CC7-C9AFF5473FDA}"/>
    <cellStyle name="Default 195 2 2" xfId="16122" xr:uid="{21F97D01-1D21-4A18-B37A-05E7C77039BB}"/>
    <cellStyle name="Default 195 2 3" xfId="9375" xr:uid="{7BEC8559-9A05-4257-9AC1-1A92CCCC50B0}"/>
    <cellStyle name="Default 196" xfId="191" xr:uid="{00000000-0005-0000-0000-0000EF000000}"/>
    <cellStyle name="Default 196 2" xfId="3329" xr:uid="{12308D81-11BA-4950-A37C-5A62950DA0BF}"/>
    <cellStyle name="Default 196 2 2" xfId="16123" xr:uid="{53C7DD7C-DE44-455D-BBA6-27A18B22F245}"/>
    <cellStyle name="Default 196 2 3" xfId="9376" xr:uid="{EFC01F31-A6CB-437F-9FD1-8A078DEEAC8A}"/>
    <cellStyle name="Default 197" xfId="192" xr:uid="{00000000-0005-0000-0000-0000F0000000}"/>
    <cellStyle name="Default 197 2" xfId="3330" xr:uid="{6CD06BD7-5449-4D42-8F39-6816C7914488}"/>
    <cellStyle name="Default 197 2 2" xfId="16124" xr:uid="{05E9429D-1177-4CE8-A575-B43D9CC5F3EC}"/>
    <cellStyle name="Default 197 2 3" xfId="9377" xr:uid="{6B508FD5-DF70-41D7-9A3D-A092E7A12565}"/>
    <cellStyle name="Default 198" xfId="193" xr:uid="{00000000-0005-0000-0000-0000F1000000}"/>
    <cellStyle name="Default 198 2" xfId="3331" xr:uid="{15B9973C-F18C-4967-BBD6-63E058F652AD}"/>
    <cellStyle name="Default 198 2 2" xfId="16125" xr:uid="{B9E25EAC-4E41-4126-A40B-93CF81B769D7}"/>
    <cellStyle name="Default 198 2 3" xfId="9378" xr:uid="{139EC190-1E16-4628-ABA2-4F1EC19E53B3}"/>
    <cellStyle name="Default 199" xfId="194" xr:uid="{00000000-0005-0000-0000-0000F2000000}"/>
    <cellStyle name="Default 199 2" xfId="3332" xr:uid="{11A58098-16DD-47E8-8051-DA002B222A10}"/>
    <cellStyle name="Default 199 2 2" xfId="16126" xr:uid="{2EC930CA-4A4E-4D54-8FFC-3769F5AFF8CB}"/>
    <cellStyle name="Default 199 2 3" xfId="9379" xr:uid="{4E31781E-4A81-4173-9726-0C2D456C5E6E}"/>
    <cellStyle name="Default 2" xfId="195" xr:uid="{00000000-0005-0000-0000-0000F3000000}"/>
    <cellStyle name="Default 2 2" xfId="3333" xr:uid="{0C417DB3-B1E5-4398-9DB4-CE0F7ECE2CA4}"/>
    <cellStyle name="Default 2 2 2" xfId="16127" xr:uid="{5BA6479F-701B-4E2B-A2CF-70AAACA8B1E3}"/>
    <cellStyle name="Default 2 2 3" xfId="9380" xr:uid="{19388714-B1F7-42BB-B60B-1F5F8FD7F87C}"/>
    <cellStyle name="Default 20" xfId="196" xr:uid="{00000000-0005-0000-0000-0000F4000000}"/>
    <cellStyle name="Default 20 2" xfId="3334" xr:uid="{1E7A3080-E6F1-403C-9596-FBE554A40C38}"/>
    <cellStyle name="Default 20 2 2" xfId="16128" xr:uid="{A6F73B9B-7073-48BD-AA7B-00F5FD45E75B}"/>
    <cellStyle name="Default 20 2 3" xfId="9381" xr:uid="{E10FD28C-FBFB-4CD7-B331-9B12F0F60342}"/>
    <cellStyle name="Default 200" xfId="197" xr:uid="{00000000-0005-0000-0000-0000F5000000}"/>
    <cellStyle name="Default 200 2" xfId="3335" xr:uid="{48BBDD48-064D-4515-83E4-6B7B11AB4E67}"/>
    <cellStyle name="Default 200 2 2" xfId="16129" xr:uid="{9C634AC3-0494-41AD-9245-98058F3D0A38}"/>
    <cellStyle name="Default 200 2 3" xfId="9382" xr:uid="{D9B75297-C942-42AC-BE29-06A07526CF70}"/>
    <cellStyle name="Default 201" xfId="198" xr:uid="{00000000-0005-0000-0000-0000F6000000}"/>
    <cellStyle name="Default 201 2" xfId="3336" xr:uid="{87145E4B-2279-488B-B9E0-B5ADA18B9EBC}"/>
    <cellStyle name="Default 201 2 2" xfId="16130" xr:uid="{AD2F2722-1C16-4EDF-B521-462AB3A499E5}"/>
    <cellStyle name="Default 201 2 3" xfId="9383" xr:uid="{41EC4CE0-2179-4E84-BEAC-914D413DF15C}"/>
    <cellStyle name="Default 202" xfId="199" xr:uid="{00000000-0005-0000-0000-0000F7000000}"/>
    <cellStyle name="Default 202 2" xfId="3337" xr:uid="{0D9AC912-BBF1-44FE-9FD8-92DA27DAFC98}"/>
    <cellStyle name="Default 202 2 2" xfId="16131" xr:uid="{80DEC3CB-7277-4C50-BAB9-EFC00209AC81}"/>
    <cellStyle name="Default 202 2 3" xfId="9384" xr:uid="{AF4DF4A4-36AE-4FCA-8335-747E388A08FB}"/>
    <cellStyle name="Default 203" xfId="200" xr:uid="{00000000-0005-0000-0000-0000F8000000}"/>
    <cellStyle name="Default 203 2" xfId="3338" xr:uid="{26E732A6-08A2-4A1C-9841-80DDAABAECAA}"/>
    <cellStyle name="Default 203 2 2" xfId="16132" xr:uid="{6BE090A0-7F18-42B6-8C31-FEE3A09A64CF}"/>
    <cellStyle name="Default 203 2 3" xfId="9385" xr:uid="{960C399B-31D3-486D-AF7E-F7DD4719D456}"/>
    <cellStyle name="Default 204" xfId="201" xr:uid="{00000000-0005-0000-0000-0000F9000000}"/>
    <cellStyle name="Default 204 2" xfId="3339" xr:uid="{76467644-AB6D-4C78-9526-F83D0DD0FA07}"/>
    <cellStyle name="Default 204 2 2" xfId="16133" xr:uid="{7A0F3609-E13A-410C-A486-62BDE37C53FF}"/>
    <cellStyle name="Default 204 2 3" xfId="9386" xr:uid="{5D687B44-3E83-4120-B666-E1CAFF7B6559}"/>
    <cellStyle name="Default 205" xfId="202" xr:uid="{00000000-0005-0000-0000-0000FA000000}"/>
    <cellStyle name="Default 205 2" xfId="3340" xr:uid="{C51C65B0-FB8C-463B-95B8-BEE470446448}"/>
    <cellStyle name="Default 205 2 2" xfId="16134" xr:uid="{5AC5A220-BF25-4BB3-B97B-6F8AF2394D40}"/>
    <cellStyle name="Default 205 2 3" xfId="9387" xr:uid="{3101C6FA-36E2-4E23-B6A3-DCB339A5C6A9}"/>
    <cellStyle name="Default 206" xfId="203" xr:uid="{00000000-0005-0000-0000-0000FB000000}"/>
    <cellStyle name="Default 206 2" xfId="3341" xr:uid="{8ECFE5BD-01A5-44D2-ACA2-C4A6CA32771A}"/>
    <cellStyle name="Default 206 2 2" xfId="16135" xr:uid="{B12B81F9-FE9D-4EB9-AFD6-753C3593DC60}"/>
    <cellStyle name="Default 206 2 3" xfId="9388" xr:uid="{E7FBCB07-C740-417D-9791-7C3C0E2B31DF}"/>
    <cellStyle name="Default 207" xfId="204" xr:uid="{00000000-0005-0000-0000-0000FC000000}"/>
    <cellStyle name="Default 207 2" xfId="3342" xr:uid="{2CE92226-7E6D-4A44-B607-02C8C7857803}"/>
    <cellStyle name="Default 207 2 2" xfId="16136" xr:uid="{192B1568-B9BD-4CE6-9327-95AB3EFE327D}"/>
    <cellStyle name="Default 207 2 3" xfId="9389" xr:uid="{0F44BB3A-9648-484E-91D1-801209929D7F}"/>
    <cellStyle name="Default 208" xfId="205" xr:uid="{00000000-0005-0000-0000-0000FD000000}"/>
    <cellStyle name="Default 208 2" xfId="3343" xr:uid="{E00C97A7-E3B3-4F01-BBB5-69273DEFDF84}"/>
    <cellStyle name="Default 208 2 2" xfId="16137" xr:uid="{E08BD41A-E461-488B-9A8A-F204EF4DFEEB}"/>
    <cellStyle name="Default 208 2 3" xfId="9390" xr:uid="{F0AC1A6C-20B0-4F6C-A9B8-389FC780DF46}"/>
    <cellStyle name="Default 209" xfId="206" xr:uid="{00000000-0005-0000-0000-0000FE000000}"/>
    <cellStyle name="Default 209 2" xfId="3344" xr:uid="{D8547B48-C947-46D8-B734-54D532B323AC}"/>
    <cellStyle name="Default 209 2 2" xfId="16138" xr:uid="{AD11482A-203C-45C7-9317-5BD2CD3FB47B}"/>
    <cellStyle name="Default 209 2 3" xfId="9391" xr:uid="{2DC3ECAC-2E0D-42E8-A2DE-5EFF08CFFF6E}"/>
    <cellStyle name="Default 21" xfId="207" xr:uid="{00000000-0005-0000-0000-0000FF000000}"/>
    <cellStyle name="Default 21 2" xfId="3345" xr:uid="{6CECDF90-B547-4110-B446-9679D762232C}"/>
    <cellStyle name="Default 21 2 2" xfId="16139" xr:uid="{37E10F47-C595-4AF4-BA1A-486AA1A773F1}"/>
    <cellStyle name="Default 21 2 3" xfId="9392" xr:uid="{3C4430EC-CCEA-4D0F-8C34-1A2166873B65}"/>
    <cellStyle name="Default 210" xfId="208" xr:uid="{00000000-0005-0000-0000-000000010000}"/>
    <cellStyle name="Default 210 2" xfId="3346" xr:uid="{1855F9DD-A9F3-4614-BECF-0A3128F21C6A}"/>
    <cellStyle name="Default 210 2 2" xfId="16140" xr:uid="{5D95A017-2194-4A71-80DD-A11AE3A17AB7}"/>
    <cellStyle name="Default 210 2 3" xfId="9393" xr:uid="{6F6BDD2D-26DF-4140-A9B3-BA3644971EA0}"/>
    <cellStyle name="Default 211" xfId="209" xr:uid="{00000000-0005-0000-0000-000001010000}"/>
    <cellStyle name="Default 211 2" xfId="3347" xr:uid="{8AC91C35-9C7C-4125-9CFF-51BBD8A43C99}"/>
    <cellStyle name="Default 211 2 2" xfId="16141" xr:uid="{B2D2F7DE-13E7-4D40-A5B9-2492837A2F76}"/>
    <cellStyle name="Default 211 2 3" xfId="9394" xr:uid="{E93D6CDE-508E-4A41-AB09-0F153899FB34}"/>
    <cellStyle name="Default 212" xfId="210" xr:uid="{00000000-0005-0000-0000-000002010000}"/>
    <cellStyle name="Default 212 2" xfId="3348" xr:uid="{7D39C131-FA92-4795-9C0E-A270D395822A}"/>
    <cellStyle name="Default 212 2 2" xfId="16142" xr:uid="{99B738C6-3000-43AF-8E5B-7E579720B80C}"/>
    <cellStyle name="Default 212 2 3" xfId="9395" xr:uid="{B404ABD1-4ADD-4D3B-A8FD-14E6DB203F29}"/>
    <cellStyle name="Default 213" xfId="211" xr:uid="{00000000-0005-0000-0000-000003010000}"/>
    <cellStyle name="Default 213 2" xfId="3349" xr:uid="{ED72FB80-EF12-4E6D-ACAE-FA214EF08FD7}"/>
    <cellStyle name="Default 213 2 2" xfId="16143" xr:uid="{ED5A97E1-2F53-4EB6-B9A8-206A5B3DC91C}"/>
    <cellStyle name="Default 213 2 3" xfId="9396" xr:uid="{4FC0DB5D-D712-4510-9924-B77FA7C0AC9A}"/>
    <cellStyle name="Default 214" xfId="212" xr:uid="{00000000-0005-0000-0000-000004010000}"/>
    <cellStyle name="Default 214 2" xfId="3350" xr:uid="{F53C9B3C-4DB8-4D5F-99E1-790F51084C9E}"/>
    <cellStyle name="Default 214 2 2" xfId="16144" xr:uid="{D2557993-44D8-447B-9407-9B3F042EA845}"/>
    <cellStyle name="Default 214 2 3" xfId="9397" xr:uid="{09FF1010-9533-4906-9641-F7D3FA6402E2}"/>
    <cellStyle name="Default 215" xfId="213" xr:uid="{00000000-0005-0000-0000-000005010000}"/>
    <cellStyle name="Default 215 2" xfId="3351" xr:uid="{7E3210F1-42AC-4DA0-98A8-4A15B66E298B}"/>
    <cellStyle name="Default 215 2 2" xfId="16145" xr:uid="{DCE7A41D-99F1-4EA0-9FC5-32C45FF151CE}"/>
    <cellStyle name="Default 215 2 3" xfId="9398" xr:uid="{20B3D250-9A3F-4AE3-BC6D-6C34FB66B6C0}"/>
    <cellStyle name="Default 216" xfId="214" xr:uid="{00000000-0005-0000-0000-000006010000}"/>
    <cellStyle name="Default 216 2" xfId="3352" xr:uid="{9D6AD5A2-9766-4835-81AD-73391485F593}"/>
    <cellStyle name="Default 216 2 2" xfId="16146" xr:uid="{9E64E009-3FF8-4D76-9E1E-0A8EB3C07308}"/>
    <cellStyle name="Default 216 2 3" xfId="9399" xr:uid="{979079BD-C690-4500-8870-09D0E486751E}"/>
    <cellStyle name="Default 217" xfId="215" xr:uid="{00000000-0005-0000-0000-000007010000}"/>
    <cellStyle name="Default 217 2" xfId="3353" xr:uid="{BD5930A2-C034-47C5-93D0-6950ED818564}"/>
    <cellStyle name="Default 217 2 2" xfId="16147" xr:uid="{068EC48C-917D-465D-9D3E-CE4B1560A774}"/>
    <cellStyle name="Default 217 2 3" xfId="9400" xr:uid="{4F6A3E37-E0BD-4803-AFDC-5AE22F76527E}"/>
    <cellStyle name="Default 218" xfId="216" xr:uid="{00000000-0005-0000-0000-000008010000}"/>
    <cellStyle name="Default 218 2" xfId="3354" xr:uid="{78D43B25-5AF9-47B7-9FD3-DD67D2329AF5}"/>
    <cellStyle name="Default 218 2 2" xfId="16148" xr:uid="{A76C821C-C9D6-4596-B754-A0ABC70CC72D}"/>
    <cellStyle name="Default 218 2 3" xfId="9401" xr:uid="{BF9EC254-4D3F-4708-9205-59163BF1A57F}"/>
    <cellStyle name="Default 219" xfId="217" xr:uid="{00000000-0005-0000-0000-000009010000}"/>
    <cellStyle name="Default 219 2" xfId="3355" xr:uid="{0B1A9ABC-2E72-42F7-BC5F-23D9AE0139F9}"/>
    <cellStyle name="Default 219 2 2" xfId="16149" xr:uid="{031E7254-A4DD-41BF-9231-3783603B3D7D}"/>
    <cellStyle name="Default 219 2 3" xfId="9402" xr:uid="{BC1AB5D6-1AD3-4E89-8C59-E5C2FFEA3079}"/>
    <cellStyle name="Default 22" xfId="218" xr:uid="{00000000-0005-0000-0000-00000A010000}"/>
    <cellStyle name="Default 22 2" xfId="3356" xr:uid="{A0934D4A-889A-4F85-A816-8947E86EACA3}"/>
    <cellStyle name="Default 22 2 2" xfId="16150" xr:uid="{03C0CB11-35A0-4210-9344-3F963BE75161}"/>
    <cellStyle name="Default 22 2 3" xfId="9403" xr:uid="{FF723C63-A764-48CC-A75C-CEA861C03ACA}"/>
    <cellStyle name="Default 220" xfId="219" xr:uid="{00000000-0005-0000-0000-00000B010000}"/>
    <cellStyle name="Default 220 2" xfId="3357" xr:uid="{F6F1848F-BF0E-470B-99C0-0A68BBA832FA}"/>
    <cellStyle name="Default 220 2 2" xfId="16151" xr:uid="{C47565CC-ADD3-40AC-BCBE-2776EBC3D412}"/>
    <cellStyle name="Default 220 2 3" xfId="9404" xr:uid="{2A56CC91-1258-4267-9ED2-16C5FA9F8FCE}"/>
    <cellStyle name="Default 221" xfId="220" xr:uid="{00000000-0005-0000-0000-00000C010000}"/>
    <cellStyle name="Default 221 2" xfId="3358" xr:uid="{B5019B80-8B2E-49B9-A22F-361A3A65C7A0}"/>
    <cellStyle name="Default 221 2 2" xfId="16152" xr:uid="{97B53DA3-413E-4337-BC42-61FC2315F777}"/>
    <cellStyle name="Default 221 2 3" xfId="9405" xr:uid="{298E87B5-AE8E-4DA9-90B3-0934590F8911}"/>
    <cellStyle name="Default 222" xfId="221" xr:uid="{00000000-0005-0000-0000-00000D010000}"/>
    <cellStyle name="Default 222 2" xfId="3359" xr:uid="{7AC19B0C-0E8B-4F0D-8678-6D6A935EDBBE}"/>
    <cellStyle name="Default 222 2 2" xfId="16153" xr:uid="{C305075A-AB0D-4A45-99BB-C6C4BB700E84}"/>
    <cellStyle name="Default 222 2 3" xfId="9406" xr:uid="{BF5DD41A-71AC-45FD-8D75-8379D96F4564}"/>
    <cellStyle name="Default 223" xfId="222" xr:uid="{00000000-0005-0000-0000-00000E010000}"/>
    <cellStyle name="Default 223 2" xfId="3360" xr:uid="{AA195ED5-AA2B-45E3-BFB4-E2D70F4D5CD5}"/>
    <cellStyle name="Default 223 2 2" xfId="16154" xr:uid="{7E9BB563-59A4-4B81-B4DC-7227246AE62F}"/>
    <cellStyle name="Default 223 2 3" xfId="9407" xr:uid="{F02B6B6C-26B4-4568-8C29-3310270AF5F4}"/>
    <cellStyle name="Default 224" xfId="223" xr:uid="{00000000-0005-0000-0000-00000F010000}"/>
    <cellStyle name="Default 224 2" xfId="3361" xr:uid="{69C04CF1-515D-4A7F-A1E8-C5670047CEF6}"/>
    <cellStyle name="Default 224 2 2" xfId="16155" xr:uid="{59306518-A850-445F-8381-615502BFED1B}"/>
    <cellStyle name="Default 224 2 3" xfId="9408" xr:uid="{F6B0D1D5-4B8A-42FA-913A-B30685D7805E}"/>
    <cellStyle name="Default 225" xfId="224" xr:uid="{00000000-0005-0000-0000-000010010000}"/>
    <cellStyle name="Default 225 2" xfId="3362" xr:uid="{363B591A-8FE6-4F74-8002-899CE2609BDB}"/>
    <cellStyle name="Default 225 2 2" xfId="16156" xr:uid="{FEA4C2B1-49DB-4F56-B440-7202F0F5D622}"/>
    <cellStyle name="Default 225 2 3" xfId="9409" xr:uid="{32CE94EA-4C44-4AA9-9D2B-CA92946AFD0D}"/>
    <cellStyle name="Default 226" xfId="225" xr:uid="{00000000-0005-0000-0000-000011010000}"/>
    <cellStyle name="Default 226 2" xfId="3363" xr:uid="{E3763F5F-E32C-4D8C-9596-DAC21B8FA592}"/>
    <cellStyle name="Default 226 2 2" xfId="16157" xr:uid="{05970EEA-6326-408F-866F-BCB6B03A6189}"/>
    <cellStyle name="Default 226 2 3" xfId="9410" xr:uid="{85E0E558-F30D-4007-AE4B-BF4C3D286B19}"/>
    <cellStyle name="Default 227" xfId="226" xr:uid="{00000000-0005-0000-0000-000012010000}"/>
    <cellStyle name="Default 227 2" xfId="3364" xr:uid="{39E4FFAD-9D17-4E09-B6D4-8E21946EB4E1}"/>
    <cellStyle name="Default 227 2 2" xfId="16158" xr:uid="{F7D90404-8012-4531-8344-E01F2109FD4B}"/>
    <cellStyle name="Default 227 2 3" xfId="9411" xr:uid="{65B4054A-4A68-499F-894C-EDB96B8D5465}"/>
    <cellStyle name="Default 228" xfId="227" xr:uid="{00000000-0005-0000-0000-000013010000}"/>
    <cellStyle name="Default 228 2" xfId="3365" xr:uid="{FB5A500C-2748-4384-88D4-D69FFA913DAD}"/>
    <cellStyle name="Default 228 2 2" xfId="16159" xr:uid="{D0627B96-1B21-4D62-9777-445DB10ADB33}"/>
    <cellStyle name="Default 228 2 3" xfId="9412" xr:uid="{DC442FBD-D92D-4ACA-9363-0A8FCD12EEE5}"/>
    <cellStyle name="Default 229" xfId="228" xr:uid="{00000000-0005-0000-0000-000014010000}"/>
    <cellStyle name="Default 229 2" xfId="3366" xr:uid="{1A9C47C1-C2D0-4C3E-A12E-39E60E4D5498}"/>
    <cellStyle name="Default 229 2 2" xfId="16160" xr:uid="{16B5F309-F62C-4D77-B044-A7F102AD4BBF}"/>
    <cellStyle name="Default 229 2 3" xfId="9413" xr:uid="{62F205F4-581F-48AF-AE42-EB52977A956C}"/>
    <cellStyle name="Default 23" xfId="229" xr:uid="{00000000-0005-0000-0000-000015010000}"/>
    <cellStyle name="Default 23 2" xfId="3367" xr:uid="{FE77D50F-8833-496B-A6FD-C7B39D76B499}"/>
    <cellStyle name="Default 23 2 2" xfId="16161" xr:uid="{63650A34-26D6-47CC-883D-98713AE45867}"/>
    <cellStyle name="Default 23 2 3" xfId="9414" xr:uid="{D86A1EFA-984C-4472-B207-72CCFFFD1519}"/>
    <cellStyle name="Default 230" xfId="230" xr:uid="{00000000-0005-0000-0000-000016010000}"/>
    <cellStyle name="Default 230 2" xfId="3368" xr:uid="{D9D18C5E-DBCB-43C0-84AF-0AF4AA05ABE7}"/>
    <cellStyle name="Default 230 2 2" xfId="16162" xr:uid="{105DD00F-E30B-45F4-93BC-5FA4076B6EB7}"/>
    <cellStyle name="Default 230 2 3" xfId="9415" xr:uid="{C7463CBA-99E2-48F4-AAB5-4489384E71E7}"/>
    <cellStyle name="Default 231" xfId="231" xr:uid="{00000000-0005-0000-0000-000017010000}"/>
    <cellStyle name="Default 231 2" xfId="3369" xr:uid="{09B5DA84-6F1E-4815-A00B-0881CFCB8D50}"/>
    <cellStyle name="Default 231 2 2" xfId="16163" xr:uid="{4D30CF04-934B-4935-9D1B-B4DEBDA2D044}"/>
    <cellStyle name="Default 231 2 3" xfId="9416" xr:uid="{4E11E91E-388C-4664-8EDC-6D9BDE9DAB92}"/>
    <cellStyle name="Default 232" xfId="232" xr:uid="{00000000-0005-0000-0000-000018010000}"/>
    <cellStyle name="Default 232 2" xfId="3370" xr:uid="{89E51541-06D5-4C14-88E1-DF9C20E8817A}"/>
    <cellStyle name="Default 232 2 2" xfId="16164" xr:uid="{3C1A0275-A96E-4249-BB63-FFBF83E71D82}"/>
    <cellStyle name="Default 232 2 3" xfId="9417" xr:uid="{C82E0ED2-97DE-444C-B769-6EDA52673079}"/>
    <cellStyle name="Default 233" xfId="233" xr:uid="{00000000-0005-0000-0000-000019010000}"/>
    <cellStyle name="Default 233 2" xfId="3371" xr:uid="{26040099-BE36-45F5-9171-F38E17BCBF59}"/>
    <cellStyle name="Default 233 2 2" xfId="16165" xr:uid="{3BDADEE9-DA91-4822-92EE-3D341EEE3246}"/>
    <cellStyle name="Default 233 2 3" xfId="9418" xr:uid="{1EEA7223-E0F8-48FB-8605-E7A8D20D4387}"/>
    <cellStyle name="Default 234" xfId="234" xr:uid="{00000000-0005-0000-0000-00001A010000}"/>
    <cellStyle name="Default 234 2" xfId="3372" xr:uid="{B6CB80CF-1F46-4469-AA55-96C1A5069B39}"/>
    <cellStyle name="Default 234 2 2" xfId="16166" xr:uid="{D7941624-9E13-4E75-B856-4DE83B515F9F}"/>
    <cellStyle name="Default 234 2 3" xfId="9419" xr:uid="{45DFFC74-E3D9-44CA-B50B-749E46047A41}"/>
    <cellStyle name="Default 235" xfId="235" xr:uid="{00000000-0005-0000-0000-00001B010000}"/>
    <cellStyle name="Default 235 2" xfId="3373" xr:uid="{C556B448-9193-4046-AA4E-EA7B75022648}"/>
    <cellStyle name="Default 235 2 2" xfId="16167" xr:uid="{2334DA64-D9AA-43DE-B722-03EE8DC95803}"/>
    <cellStyle name="Default 235 2 3" xfId="9420" xr:uid="{81F4BC31-116E-43C4-A87B-B2BDBCCF9936}"/>
    <cellStyle name="Default 236" xfId="236" xr:uid="{00000000-0005-0000-0000-00001C010000}"/>
    <cellStyle name="Default 236 2" xfId="3374" xr:uid="{237D39F3-C82E-4FBD-8678-7DB4D31E731C}"/>
    <cellStyle name="Default 236 2 2" xfId="16168" xr:uid="{C2CC7B38-DCA6-48F3-8AB8-C57A17237736}"/>
    <cellStyle name="Default 236 2 3" xfId="9421" xr:uid="{EE054437-9F2F-480F-9AB1-1A9A2EF7E39C}"/>
    <cellStyle name="Default 237" xfId="237" xr:uid="{00000000-0005-0000-0000-00001D010000}"/>
    <cellStyle name="Default 237 2" xfId="3375" xr:uid="{AB30968A-31BA-4303-9B36-3DD155414AA8}"/>
    <cellStyle name="Default 237 2 2" xfId="16169" xr:uid="{736FCDF7-5E05-4557-B3B4-E10557C939DA}"/>
    <cellStyle name="Default 237 2 3" xfId="9422" xr:uid="{B41C431A-F0A6-4444-9C19-3CE06E036E36}"/>
    <cellStyle name="Default 238" xfId="238" xr:uid="{00000000-0005-0000-0000-00001E010000}"/>
    <cellStyle name="Default 238 2" xfId="3376" xr:uid="{75C6BA5B-A389-4758-9922-A910E80E427F}"/>
    <cellStyle name="Default 238 2 2" xfId="16170" xr:uid="{0D6A94B0-5871-4C79-874C-38088DAD5653}"/>
    <cellStyle name="Default 238 2 3" xfId="9423" xr:uid="{C3DD3DE6-5DC5-4D9B-9D9D-DF8F24D5673F}"/>
    <cellStyle name="Default 239" xfId="239" xr:uid="{00000000-0005-0000-0000-00001F010000}"/>
    <cellStyle name="Default 239 2" xfId="3377" xr:uid="{271CF4EF-6072-406B-8D85-DCD38B363412}"/>
    <cellStyle name="Default 239 2 2" xfId="16171" xr:uid="{736B2883-CB77-417E-BDBC-27C08E2E02D8}"/>
    <cellStyle name="Default 239 2 3" xfId="9424" xr:uid="{C4A93428-38FB-48CF-82BF-CD999A65A3C2}"/>
    <cellStyle name="Default 24" xfId="240" xr:uid="{00000000-0005-0000-0000-000020010000}"/>
    <cellStyle name="Default 24 2" xfId="3378" xr:uid="{8BDE0A6C-1E75-472F-9DCA-CC3BF66E8AA7}"/>
    <cellStyle name="Default 24 2 2" xfId="16172" xr:uid="{E80AD209-2F6B-400B-B595-B6652E2D7A63}"/>
    <cellStyle name="Default 24 2 3" xfId="9425" xr:uid="{377FC82B-9047-4A6F-955A-3DBB1A5D8460}"/>
    <cellStyle name="Default 240" xfId="241" xr:uid="{00000000-0005-0000-0000-000021010000}"/>
    <cellStyle name="Default 240 2" xfId="3379" xr:uid="{8E3E70AD-6DBA-473C-96E2-C71E4B13695E}"/>
    <cellStyle name="Default 240 2 2" xfId="16173" xr:uid="{16363BEC-B396-492E-AA16-63335A1EF991}"/>
    <cellStyle name="Default 240 2 3" xfId="9426" xr:uid="{BCDB91ED-D83A-4229-9C4F-35368802C89D}"/>
    <cellStyle name="Default 241" xfId="242" xr:uid="{00000000-0005-0000-0000-000022010000}"/>
    <cellStyle name="Default 241 2" xfId="3380" xr:uid="{8F33E17F-37EA-40AC-968B-B50D98CEAA0D}"/>
    <cellStyle name="Default 241 2 2" xfId="16174" xr:uid="{C3384A5D-E7A0-4953-8BAC-15E854555CD4}"/>
    <cellStyle name="Default 241 2 3" xfId="9427" xr:uid="{657F09E6-7CA8-45FC-B815-35B404D55154}"/>
    <cellStyle name="Default 242" xfId="243" xr:uid="{00000000-0005-0000-0000-000023010000}"/>
    <cellStyle name="Default 242 2" xfId="3381" xr:uid="{D4A357D9-C1F2-4C2C-8D8A-E2F90D473C7C}"/>
    <cellStyle name="Default 242 2 2" xfId="16175" xr:uid="{986A64FD-84DB-4DD9-B3D4-F19636E865EB}"/>
    <cellStyle name="Default 242 2 3" xfId="9428" xr:uid="{EDD0ACB6-A67B-4AAD-83DD-7CC7F34C3D2A}"/>
    <cellStyle name="Default 243" xfId="244" xr:uid="{00000000-0005-0000-0000-000024010000}"/>
    <cellStyle name="Default 243 2" xfId="3382" xr:uid="{F1C23D63-405D-474B-9805-7665F17F699F}"/>
    <cellStyle name="Default 243 2 2" xfId="16176" xr:uid="{51668117-6930-4D89-B422-574D1FD69B61}"/>
    <cellStyle name="Default 243 2 3" xfId="9429" xr:uid="{773052B1-905C-446D-AB99-BFAB981BB4A6}"/>
    <cellStyle name="Default 244" xfId="245" xr:uid="{00000000-0005-0000-0000-000025010000}"/>
    <cellStyle name="Default 244 2" xfId="3383" xr:uid="{CB732502-0BAB-4954-9471-74F789F1FA10}"/>
    <cellStyle name="Default 244 2 2" xfId="16177" xr:uid="{2E46FBAE-BF20-42F4-952B-FBAF1C2D9748}"/>
    <cellStyle name="Default 244 2 3" xfId="9430" xr:uid="{57B6E0E9-1D36-49CD-A64B-1CB8A1334392}"/>
    <cellStyle name="Default 245" xfId="246" xr:uid="{00000000-0005-0000-0000-000026010000}"/>
    <cellStyle name="Default 245 2" xfId="3384" xr:uid="{57FBCC8C-3899-4D3E-88BA-DA545375ADAC}"/>
    <cellStyle name="Default 245 2 2" xfId="16178" xr:uid="{11088D10-969E-4325-95CD-597CFB093884}"/>
    <cellStyle name="Default 245 2 3" xfId="9431" xr:uid="{EAA3D064-D32D-4F37-AABE-6E895414F917}"/>
    <cellStyle name="Default 246" xfId="247" xr:uid="{00000000-0005-0000-0000-000027010000}"/>
    <cellStyle name="Default 246 2" xfId="3385" xr:uid="{2FDCD267-ADF7-4C0C-ACB8-33F07A954865}"/>
    <cellStyle name="Default 246 2 2" xfId="16179" xr:uid="{2AB8A3E9-E5D1-4CA1-A528-28B5FD93555D}"/>
    <cellStyle name="Default 246 2 3" xfId="9432" xr:uid="{4AA58E4B-6940-4F1F-879C-C185731FEF23}"/>
    <cellStyle name="Default 247" xfId="248" xr:uid="{00000000-0005-0000-0000-000028010000}"/>
    <cellStyle name="Default 247 2" xfId="3386" xr:uid="{477FFD8F-347C-4603-A0CD-3B0FADCB51C0}"/>
    <cellStyle name="Default 247 2 2" xfId="16180" xr:uid="{44C258F3-4E84-44D9-990F-A884873E6CFD}"/>
    <cellStyle name="Default 247 2 3" xfId="9433" xr:uid="{652A60C0-E199-4C84-96D3-1F141CC3B24D}"/>
    <cellStyle name="Default 248" xfId="249" xr:uid="{00000000-0005-0000-0000-000029010000}"/>
    <cellStyle name="Default 248 2" xfId="3387" xr:uid="{01F1382A-FE18-411B-B9C9-FB3225B6A6B6}"/>
    <cellStyle name="Default 248 2 2" xfId="16181" xr:uid="{3BFB5120-3AF3-42E1-826A-0FFE008CFB65}"/>
    <cellStyle name="Default 248 2 3" xfId="9434" xr:uid="{BB5482B2-6126-4217-9484-DFD493EE2DBB}"/>
    <cellStyle name="Default 249" xfId="250" xr:uid="{00000000-0005-0000-0000-00002A010000}"/>
    <cellStyle name="Default 249 2" xfId="3388" xr:uid="{AE10A697-45E0-4056-9C97-9676DF278F13}"/>
    <cellStyle name="Default 249 2 2" xfId="16182" xr:uid="{69480C6A-DF32-4AFA-9389-498031DAC9AA}"/>
    <cellStyle name="Default 249 2 3" xfId="9435" xr:uid="{B557F560-6A74-44E5-9CA4-5ED6F7C5D855}"/>
    <cellStyle name="Default 25" xfId="251" xr:uid="{00000000-0005-0000-0000-00002B010000}"/>
    <cellStyle name="Default 25 2" xfId="3389" xr:uid="{99CFC043-9247-410F-B0A3-4712EA81E989}"/>
    <cellStyle name="Default 25 2 2" xfId="16183" xr:uid="{00E78927-45A4-4671-BBB5-1F8A354A6B3C}"/>
    <cellStyle name="Default 25 2 3" xfId="9436" xr:uid="{5BA6E73A-44C5-41AA-8907-28720F0FD9A2}"/>
    <cellStyle name="Default 250" xfId="252" xr:uid="{00000000-0005-0000-0000-00002C010000}"/>
    <cellStyle name="Default 250 2" xfId="3390" xr:uid="{138CBE61-09C8-4BA7-98B1-E37122F593C1}"/>
    <cellStyle name="Default 250 2 2" xfId="16184" xr:uid="{575A593A-F9E9-4068-8040-0C5941CEDAF8}"/>
    <cellStyle name="Default 250 2 3" xfId="9437" xr:uid="{B639FFD7-A363-43A0-B0FF-6F6941080E71}"/>
    <cellStyle name="Default 251" xfId="253" xr:uid="{00000000-0005-0000-0000-00002D010000}"/>
    <cellStyle name="Default 251 2" xfId="3391" xr:uid="{52519C0F-6832-4D6F-9E4D-B5D05A9F577F}"/>
    <cellStyle name="Default 251 2 2" xfId="16185" xr:uid="{63E76B22-6A4C-4E0C-B8E6-A26B5E3B86AB}"/>
    <cellStyle name="Default 251 2 3" xfId="9438" xr:uid="{75FCCE7F-6658-4010-B466-F441542A7808}"/>
    <cellStyle name="Default 252" xfId="254" xr:uid="{00000000-0005-0000-0000-00002E010000}"/>
    <cellStyle name="Default 252 2" xfId="3392" xr:uid="{04316CAD-FE8F-4942-B7D3-00A0E63DB9E4}"/>
    <cellStyle name="Default 252 2 2" xfId="16186" xr:uid="{68101F05-BD59-4C2C-8859-99FCCE760DA3}"/>
    <cellStyle name="Default 252 2 3" xfId="9439" xr:uid="{B76B6433-6E35-4204-8772-F59DFAD32034}"/>
    <cellStyle name="Default 253" xfId="255" xr:uid="{00000000-0005-0000-0000-00002F010000}"/>
    <cellStyle name="Default 253 2" xfId="3393" xr:uid="{A1F29E65-C1E8-49E6-97F4-15EE221F7FA8}"/>
    <cellStyle name="Default 253 2 2" xfId="16187" xr:uid="{483871A1-B0F1-413F-85BE-CD2B398F9BCE}"/>
    <cellStyle name="Default 253 2 3" xfId="9440" xr:uid="{2D1DC98A-61A4-423E-9932-78A418F20869}"/>
    <cellStyle name="Default 254" xfId="256" xr:uid="{00000000-0005-0000-0000-000030010000}"/>
    <cellStyle name="Default 254 2" xfId="3394" xr:uid="{9F167DB3-6B0A-4E36-97E6-A5018AE07138}"/>
    <cellStyle name="Default 254 2 2" xfId="16188" xr:uid="{738F4DA7-C8EB-4334-84F2-E5E052F89AFE}"/>
    <cellStyle name="Default 254 2 3" xfId="9441" xr:uid="{FA3D7C41-36EC-4962-89DF-4B01E55AA83E}"/>
    <cellStyle name="Default 255" xfId="3222" xr:uid="{1D4F5278-FC88-427D-9279-4E3D29191B10}"/>
    <cellStyle name="Default 255 2" xfId="7347" xr:uid="{30DDD519-12C1-41EB-8785-B40627AD9DDB}"/>
    <cellStyle name="Default 26" xfId="257" xr:uid="{00000000-0005-0000-0000-000031010000}"/>
    <cellStyle name="Default 26 2" xfId="3395" xr:uid="{CDD7EED4-98F4-45D9-BE03-25355EDAE9EA}"/>
    <cellStyle name="Default 26 2 2" xfId="16189" xr:uid="{B937B0AF-7EDD-422A-93E7-EF34E0687B39}"/>
    <cellStyle name="Default 26 2 3" xfId="9442" xr:uid="{D2201CCD-7CA7-4EA4-B41E-A520C081DB22}"/>
    <cellStyle name="Default 27" xfId="258" xr:uid="{00000000-0005-0000-0000-000032010000}"/>
    <cellStyle name="Default 27 2" xfId="3396" xr:uid="{BAEF9895-5DD3-4D6A-A1AA-22903BB708BE}"/>
    <cellStyle name="Default 27 2 2" xfId="16190" xr:uid="{6CCF9267-FB43-4F62-A16B-D6859EDA18F5}"/>
    <cellStyle name="Default 27 2 3" xfId="9443" xr:uid="{82FE6EC5-A3ED-4279-B304-BE8A29754FB2}"/>
    <cellStyle name="Default 28" xfId="259" xr:uid="{00000000-0005-0000-0000-000033010000}"/>
    <cellStyle name="Default 28 2" xfId="3397" xr:uid="{F6AC7E84-DE6A-4ADD-B4E4-A0C39030A5C1}"/>
    <cellStyle name="Default 28 2 2" xfId="16191" xr:uid="{181B78F8-61B8-44EE-8F36-29613FE2D84F}"/>
    <cellStyle name="Default 28 2 3" xfId="9444" xr:uid="{73449B54-7CD6-41D1-832D-59AAE42A8E2A}"/>
    <cellStyle name="Default 29" xfId="260" xr:uid="{00000000-0005-0000-0000-000034010000}"/>
    <cellStyle name="Default 29 2" xfId="3398" xr:uid="{CB3443C7-409F-4FE1-8EA0-DD1C6074B9B5}"/>
    <cellStyle name="Default 29 2 2" xfId="16192" xr:uid="{411B95DB-4766-4A80-BC5C-B14C3DFF720B}"/>
    <cellStyle name="Default 29 2 3" xfId="9445" xr:uid="{43278C4D-E777-43E4-870B-153FCDC8B5CF}"/>
    <cellStyle name="Default 3" xfId="261" xr:uid="{00000000-0005-0000-0000-000035010000}"/>
    <cellStyle name="Default 3 2" xfId="3399" xr:uid="{E02C466F-4942-4947-8FEB-5B44A872ABC8}"/>
    <cellStyle name="Default 3 2 2" xfId="16193" xr:uid="{40FB40F7-D0D6-4113-A756-9B9030F6B590}"/>
    <cellStyle name="Default 3 2 3" xfId="9446" xr:uid="{CADE64B7-7142-40D6-8FB0-2BCE52E594D9}"/>
    <cellStyle name="Default 30" xfId="262" xr:uid="{00000000-0005-0000-0000-000036010000}"/>
    <cellStyle name="Default 30 2" xfId="3400" xr:uid="{E37C8736-EBD0-4CEA-8034-68209230FED9}"/>
    <cellStyle name="Default 30 2 2" xfId="16194" xr:uid="{04F9C243-1A84-410E-93E1-0A781707EE4B}"/>
    <cellStyle name="Default 30 2 3" xfId="9447" xr:uid="{4F3648C8-B900-4FCB-A63A-0D868F65ADB2}"/>
    <cellStyle name="Default 31" xfId="263" xr:uid="{00000000-0005-0000-0000-000037010000}"/>
    <cellStyle name="Default 31 2" xfId="3401" xr:uid="{35343F80-A6C1-4D32-9585-AFB25476EB40}"/>
    <cellStyle name="Default 31 2 2" xfId="16195" xr:uid="{F33CE9D6-1806-406A-B794-7C3C58DFCE38}"/>
    <cellStyle name="Default 31 2 3" xfId="9448" xr:uid="{95301B4C-2BE1-42C9-9334-931788069294}"/>
    <cellStyle name="Default 32" xfId="264" xr:uid="{00000000-0005-0000-0000-000038010000}"/>
    <cellStyle name="Default 32 2" xfId="3402" xr:uid="{7E4C315E-CACC-4846-A288-FD8861192AEC}"/>
    <cellStyle name="Default 32 2 2" xfId="16196" xr:uid="{C296BB5C-B37B-437A-B0FD-E234BDF04978}"/>
    <cellStyle name="Default 32 2 3" xfId="9449" xr:uid="{A22126B5-2E3A-47F8-89EC-3DF48B336C6C}"/>
    <cellStyle name="Default 33" xfId="265" xr:uid="{00000000-0005-0000-0000-000039010000}"/>
    <cellStyle name="Default 33 2" xfId="3403" xr:uid="{C737DEB5-D4D0-4971-BF56-57C079F0DE2B}"/>
    <cellStyle name="Default 33 2 2" xfId="16197" xr:uid="{E1BB8E01-46DA-4058-A3D9-E4D7ABE98DCC}"/>
    <cellStyle name="Default 33 2 3" xfId="9450" xr:uid="{A707C8ED-CF02-4E92-81AB-E3F1D0AD5C10}"/>
    <cellStyle name="Default 34" xfId="266" xr:uid="{00000000-0005-0000-0000-00003A010000}"/>
    <cellStyle name="Default 34 2" xfId="3404" xr:uid="{135F16BD-558F-49C1-891A-57D8519444EB}"/>
    <cellStyle name="Default 34 2 2" xfId="16198" xr:uid="{0A71504F-8586-4050-A7F6-96B169D7CDAB}"/>
    <cellStyle name="Default 34 2 3" xfId="9451" xr:uid="{F58C2002-C89B-4233-A447-CFD0418A0515}"/>
    <cellStyle name="Default 35" xfId="267" xr:uid="{00000000-0005-0000-0000-00003B010000}"/>
    <cellStyle name="Default 35 2" xfId="3405" xr:uid="{24080CB0-061A-4E1A-ADB9-6EE51541B857}"/>
    <cellStyle name="Default 35 2 2" xfId="16199" xr:uid="{F7CAE518-F241-4026-B9E9-DC0A3368923E}"/>
    <cellStyle name="Default 35 2 3" xfId="9452" xr:uid="{F57F6AF7-A351-410C-8C0E-0774CFE6CB07}"/>
    <cellStyle name="Default 36" xfId="268" xr:uid="{00000000-0005-0000-0000-00003C010000}"/>
    <cellStyle name="Default 36 2" xfId="3406" xr:uid="{11C6D4D8-000C-4A62-BF56-7DBAA63A4317}"/>
    <cellStyle name="Default 36 2 2" xfId="16200" xr:uid="{E7B113B9-0E48-4C08-B310-42FF990F6029}"/>
    <cellStyle name="Default 36 2 3" xfId="9453" xr:uid="{024F1261-CB0B-468E-BACE-B4D42D45C5B5}"/>
    <cellStyle name="Default 37" xfId="269" xr:uid="{00000000-0005-0000-0000-00003D010000}"/>
    <cellStyle name="Default 37 2" xfId="3407" xr:uid="{8262B94B-E35E-4419-A8B5-68EE2EF073BC}"/>
    <cellStyle name="Default 37 2 2" xfId="16201" xr:uid="{01484A24-880D-4FDB-B1B6-FA6C34069BD3}"/>
    <cellStyle name="Default 37 2 3" xfId="9454" xr:uid="{71396A6F-0313-4F8D-9918-3190648BE2E1}"/>
    <cellStyle name="Default 38" xfId="270" xr:uid="{00000000-0005-0000-0000-00003E010000}"/>
    <cellStyle name="Default 38 2" xfId="3408" xr:uid="{4CBA2ED1-9C40-4B9A-BD1B-B7C3C7159264}"/>
    <cellStyle name="Default 38 2 2" xfId="16202" xr:uid="{928924CF-5754-4FA9-B024-52B0F4B6B563}"/>
    <cellStyle name="Default 38 2 3" xfId="9455" xr:uid="{7454CCC6-34A4-434C-9900-708ADB11CFD5}"/>
    <cellStyle name="Default 39" xfId="271" xr:uid="{00000000-0005-0000-0000-00003F010000}"/>
    <cellStyle name="Default 39 2" xfId="3409" xr:uid="{6FC63AB3-D517-4172-A9FC-20B13C9D0369}"/>
    <cellStyle name="Default 39 2 2" xfId="16203" xr:uid="{30FBDF69-BBC4-4DE5-9736-91B9123D2A7B}"/>
    <cellStyle name="Default 39 2 3" xfId="9456" xr:uid="{2CB2869D-F989-4AB5-A243-783652C312FC}"/>
    <cellStyle name="Default 4" xfId="272" xr:uid="{00000000-0005-0000-0000-000040010000}"/>
    <cellStyle name="Default 4 2" xfId="3410" xr:uid="{D9D62378-1184-4D8E-8127-FA263BCAB477}"/>
    <cellStyle name="Default 4 2 2" xfId="16204" xr:uid="{768F50D9-B9F4-4D59-A8A9-630E55C6C6FB}"/>
    <cellStyle name="Default 4 2 3" xfId="9457" xr:uid="{C3BE3737-A72E-49D5-8E79-05DD168C0C29}"/>
    <cellStyle name="Default 40" xfId="273" xr:uid="{00000000-0005-0000-0000-000041010000}"/>
    <cellStyle name="Default 40 2" xfId="3411" xr:uid="{CB9124AC-C236-4519-B4D8-3D87CE2E1960}"/>
    <cellStyle name="Default 40 2 2" xfId="16205" xr:uid="{B7710CA6-B840-4F9F-B9E2-4F38DF2AD274}"/>
    <cellStyle name="Default 40 2 3" xfId="9458" xr:uid="{395DC754-BFB6-4E8B-919F-76E96D3CE09E}"/>
    <cellStyle name="Default 41" xfId="274" xr:uid="{00000000-0005-0000-0000-000042010000}"/>
    <cellStyle name="Default 41 2" xfId="3412" xr:uid="{6E5B0BFD-56B4-4DA6-B4BA-144F8DC4FB20}"/>
    <cellStyle name="Default 41 2 2" xfId="16206" xr:uid="{1AEC763A-413B-410B-9F94-45CFE9F87176}"/>
    <cellStyle name="Default 41 2 3" xfId="9459" xr:uid="{FEB5EE58-6B3D-4FF9-9B19-A91FE5DE4ED2}"/>
    <cellStyle name="Default 42" xfId="275" xr:uid="{00000000-0005-0000-0000-000043010000}"/>
    <cellStyle name="Default 42 2" xfId="3413" xr:uid="{093239CE-B37E-493B-9590-6F54066B9C48}"/>
    <cellStyle name="Default 42 2 2" xfId="16207" xr:uid="{5081FCAC-2D17-4A65-A452-E2AD1F14C32D}"/>
    <cellStyle name="Default 42 2 3" xfId="9460" xr:uid="{92482331-D882-4605-9C36-47A228C70B85}"/>
    <cellStyle name="Default 43" xfId="276" xr:uid="{00000000-0005-0000-0000-000044010000}"/>
    <cellStyle name="Default 43 2" xfId="3414" xr:uid="{74033FA0-5373-4D8B-B92B-ED06E55E082F}"/>
    <cellStyle name="Default 43 2 2" xfId="16208" xr:uid="{04056CDF-7B38-43DB-BE07-15C0C7D275C3}"/>
    <cellStyle name="Default 43 2 3" xfId="9461" xr:uid="{CDFC551B-F876-40A9-A0CD-48FF1C2C69D6}"/>
    <cellStyle name="Default 44" xfId="277" xr:uid="{00000000-0005-0000-0000-000045010000}"/>
    <cellStyle name="Default 44 2" xfId="3415" xr:uid="{AD1AFA11-678D-4F6E-B210-634916AAF185}"/>
    <cellStyle name="Default 44 2 2" xfId="16209" xr:uid="{A59CEDFA-C1B9-4487-8AC8-FAA947ED76AC}"/>
    <cellStyle name="Default 44 2 3" xfId="9462" xr:uid="{D994F2CC-3619-480A-86A4-81BEF514D2B0}"/>
    <cellStyle name="Default 45" xfId="278" xr:uid="{00000000-0005-0000-0000-000046010000}"/>
    <cellStyle name="Default 45 2" xfId="3416" xr:uid="{F6071C58-421C-4CFA-A5D6-371540EEAB33}"/>
    <cellStyle name="Default 45 2 2" xfId="16210" xr:uid="{6B0E2BDB-794C-43C3-AC13-4F48B5D55481}"/>
    <cellStyle name="Default 45 2 3" xfId="9463" xr:uid="{65857727-08F1-4298-9A4E-CA36D8581288}"/>
    <cellStyle name="Default 46" xfId="279" xr:uid="{00000000-0005-0000-0000-000047010000}"/>
    <cellStyle name="Default 46 2" xfId="3417" xr:uid="{2EE5AD03-B6E8-4F17-AAD8-A06BC018BBB1}"/>
    <cellStyle name="Default 46 2 2" xfId="16211" xr:uid="{68467D71-1BC7-4E50-8125-2037FB19629D}"/>
    <cellStyle name="Default 46 2 3" xfId="9464" xr:uid="{C1811D58-61F2-400F-A89F-0A721CB7EC36}"/>
    <cellStyle name="Default 47" xfId="280" xr:uid="{00000000-0005-0000-0000-000048010000}"/>
    <cellStyle name="Default 47 2" xfId="3418" xr:uid="{B0CE88DA-1A91-4555-8409-1E8814A70EEF}"/>
    <cellStyle name="Default 47 2 2" xfId="16212" xr:uid="{80C35B71-D0DB-455D-8B2A-A13AA246A124}"/>
    <cellStyle name="Default 47 2 3" xfId="9465" xr:uid="{71856CE8-78AD-4A0A-A489-5AC03DFEB245}"/>
    <cellStyle name="Default 48" xfId="281" xr:uid="{00000000-0005-0000-0000-000049010000}"/>
    <cellStyle name="Default 48 2" xfId="3419" xr:uid="{824D8170-DB9D-474A-ACBF-388AA47CFDAC}"/>
    <cellStyle name="Default 48 2 2" xfId="16213" xr:uid="{ABAE35CE-CFA8-4E2D-8241-312A0D29A7E3}"/>
    <cellStyle name="Default 48 2 3" xfId="9466" xr:uid="{1FFC8E10-4D3A-47D1-B134-53BCF9CFB2E0}"/>
    <cellStyle name="Default 49" xfId="282" xr:uid="{00000000-0005-0000-0000-00004A010000}"/>
    <cellStyle name="Default 49 2" xfId="3420" xr:uid="{AF6CA916-E1FF-4F78-8F61-DA8C451DAD01}"/>
    <cellStyle name="Default 49 2 2" xfId="16214" xr:uid="{958AD1F5-60F0-4F10-A946-235E3655BD7E}"/>
    <cellStyle name="Default 49 2 3" xfId="9467" xr:uid="{5E9BDBA9-8C47-43CE-9A03-7AF96F046135}"/>
    <cellStyle name="Default 5" xfId="283" xr:uid="{00000000-0005-0000-0000-00004B010000}"/>
    <cellStyle name="Default 5 2" xfId="3421" xr:uid="{E0119D42-78DB-4677-B2B1-D456A16F9C05}"/>
    <cellStyle name="Default 5 2 2" xfId="16215" xr:uid="{65E3893E-8676-43BD-A427-F994306718B6}"/>
    <cellStyle name="Default 5 2 3" xfId="9468" xr:uid="{99439AE9-14F7-4F6D-8148-0FD3706CA6EB}"/>
    <cellStyle name="Default 50" xfId="284" xr:uid="{00000000-0005-0000-0000-00004C010000}"/>
    <cellStyle name="Default 50 2" xfId="3422" xr:uid="{88B2543A-875E-45AA-90E6-FBCC873467E6}"/>
    <cellStyle name="Default 50 2 2" xfId="16216" xr:uid="{140821E2-9926-402E-8AF0-A23113E34F9A}"/>
    <cellStyle name="Default 50 2 3" xfId="9469" xr:uid="{070F45C5-1871-47AA-83BC-60019D87C926}"/>
    <cellStyle name="Default 51" xfId="285" xr:uid="{00000000-0005-0000-0000-00004D010000}"/>
    <cellStyle name="Default 51 2" xfId="3423" xr:uid="{1D9877DE-4E9B-4B3A-8136-4744523CD6D9}"/>
    <cellStyle name="Default 51 2 2" xfId="16217" xr:uid="{1560EE15-F6A0-4507-B3B0-4A9EAB496E36}"/>
    <cellStyle name="Default 51 2 3" xfId="9470" xr:uid="{21E4D63B-9AF0-47BF-9E58-434BBAD47AAE}"/>
    <cellStyle name="Default 52" xfId="286" xr:uid="{00000000-0005-0000-0000-00004E010000}"/>
    <cellStyle name="Default 52 2" xfId="3424" xr:uid="{04E9C4C2-6BA9-4A1F-B6B8-7F17FFB42C06}"/>
    <cellStyle name="Default 52 2 2" xfId="16218" xr:uid="{EDD9788B-1B36-42E7-927C-2748D96FC40C}"/>
    <cellStyle name="Default 52 2 3" xfId="9471" xr:uid="{236ACD36-3764-4800-93CE-70E4A05950E3}"/>
    <cellStyle name="Default 53" xfId="287" xr:uid="{00000000-0005-0000-0000-00004F010000}"/>
    <cellStyle name="Default 53 2" xfId="3425" xr:uid="{AF07E1A0-5551-48A2-92B3-664831817F05}"/>
    <cellStyle name="Default 53 2 2" xfId="16219" xr:uid="{B5B49EFD-9E90-4D0A-8F29-2A9BA6ABEAB1}"/>
    <cellStyle name="Default 53 2 3" xfId="9472" xr:uid="{5F950ACB-692D-429D-8DDF-7F7A27CF12F6}"/>
    <cellStyle name="Default 54" xfId="288" xr:uid="{00000000-0005-0000-0000-000050010000}"/>
    <cellStyle name="Default 54 2" xfId="3426" xr:uid="{03445142-8928-45D5-9283-1CACF0B9FA2D}"/>
    <cellStyle name="Default 54 2 2" xfId="16220" xr:uid="{45D0E153-9716-4A24-879F-8C60D521E94B}"/>
    <cellStyle name="Default 54 2 3" xfId="9473" xr:uid="{B8495643-D53F-4D75-A96F-AA034040418A}"/>
    <cellStyle name="Default 55" xfId="289" xr:uid="{00000000-0005-0000-0000-000051010000}"/>
    <cellStyle name="Default 55 2" xfId="3427" xr:uid="{564370E1-25FC-475A-B4B8-66F6A4ED5D06}"/>
    <cellStyle name="Default 55 2 2" xfId="16221" xr:uid="{D54FB802-4275-4733-ADC9-B5A8B8CF5AFA}"/>
    <cellStyle name="Default 55 2 3" xfId="9474" xr:uid="{23954FAB-56A2-4A38-8612-61B46BD4F050}"/>
    <cellStyle name="Default 56" xfId="290" xr:uid="{00000000-0005-0000-0000-000052010000}"/>
    <cellStyle name="Default 56 2" xfId="3428" xr:uid="{B9204186-ECD5-47C9-BA2E-5111133F7BA3}"/>
    <cellStyle name="Default 56 2 2" xfId="16222" xr:uid="{9185E124-AA8E-4E20-AD0F-10A79F35BED6}"/>
    <cellStyle name="Default 56 2 3" xfId="9475" xr:uid="{CE7DB232-0C66-49B9-B20E-741B3ED9D83D}"/>
    <cellStyle name="Default 57" xfId="291" xr:uid="{00000000-0005-0000-0000-000053010000}"/>
    <cellStyle name="Default 57 2" xfId="3429" xr:uid="{1F887E4C-8D47-4B7A-8EF9-7E6242993E52}"/>
    <cellStyle name="Default 57 2 2" xfId="16223" xr:uid="{B3EB93F5-F2A0-4AE0-AC09-671D548A6548}"/>
    <cellStyle name="Default 57 2 3" xfId="9476" xr:uid="{4BE9E4A3-0786-49A9-93C0-028DEB87E75E}"/>
    <cellStyle name="Default 58" xfId="292" xr:uid="{00000000-0005-0000-0000-000054010000}"/>
    <cellStyle name="Default 58 2" xfId="3430" xr:uid="{404E07FF-76A3-4641-8B9A-74E8A239AAB5}"/>
    <cellStyle name="Default 58 2 2" xfId="16224" xr:uid="{54355241-08A4-46F7-9BA4-707972BD6967}"/>
    <cellStyle name="Default 58 2 3" xfId="9477" xr:uid="{B2EF53BF-83E0-4348-BAE0-29315D74D0CC}"/>
    <cellStyle name="Default 59" xfId="293" xr:uid="{00000000-0005-0000-0000-000055010000}"/>
    <cellStyle name="Default 59 2" xfId="3431" xr:uid="{4C0AC2B6-5194-4308-A18B-B495FDE1E15C}"/>
    <cellStyle name="Default 59 2 2" xfId="16225" xr:uid="{0A0A5C91-9BEE-4709-BBC8-F26C05975DF6}"/>
    <cellStyle name="Default 59 2 3" xfId="9478" xr:uid="{9F99C253-7DC3-440D-8F63-621EAE54C37B}"/>
    <cellStyle name="Default 6" xfId="294" xr:uid="{00000000-0005-0000-0000-000056010000}"/>
    <cellStyle name="Default 6 2" xfId="3432" xr:uid="{A707E6F1-083D-4BBA-AF5C-7CE67AE4D747}"/>
    <cellStyle name="Default 6 2 2" xfId="16226" xr:uid="{C0F80410-02EE-42F1-A565-C04980369D53}"/>
    <cellStyle name="Default 6 2 3" xfId="9479" xr:uid="{208E0F5E-7951-46E2-A542-756A7FD2AE95}"/>
    <cellStyle name="Default 60" xfId="295" xr:uid="{00000000-0005-0000-0000-000057010000}"/>
    <cellStyle name="Default 60 2" xfId="3433" xr:uid="{FA2D6F8F-02EA-4EF1-86F2-D005F044960A}"/>
    <cellStyle name="Default 60 2 2" xfId="16227" xr:uid="{C4491977-2563-43EF-BADE-3C730C7CF30E}"/>
    <cellStyle name="Default 60 2 3" xfId="9480" xr:uid="{612F5866-86FB-4C28-A56B-0E457E5EC012}"/>
    <cellStyle name="Default 61" xfId="296" xr:uid="{00000000-0005-0000-0000-000058010000}"/>
    <cellStyle name="Default 61 2" xfId="3434" xr:uid="{F225931D-F538-490A-B2F6-F6154534984A}"/>
    <cellStyle name="Default 61 2 2" xfId="16228" xr:uid="{0A174629-DE0E-45FA-9E82-E223D980A0FF}"/>
    <cellStyle name="Default 61 2 3" xfId="9481" xr:uid="{845EC860-4133-4AFC-A776-C436F444C5C1}"/>
    <cellStyle name="Default 62" xfId="297" xr:uid="{00000000-0005-0000-0000-000059010000}"/>
    <cellStyle name="Default 62 2" xfId="3435" xr:uid="{7AB22F46-AC79-4B50-B3EC-E5FBA7200D68}"/>
    <cellStyle name="Default 62 2 2" xfId="16229" xr:uid="{A846A234-059B-43B7-988E-008FA7FC05D9}"/>
    <cellStyle name="Default 62 2 3" xfId="9482" xr:uid="{43E3A026-7D24-40E7-84A8-EB268B690203}"/>
    <cellStyle name="Default 63" xfId="298" xr:uid="{00000000-0005-0000-0000-00005A010000}"/>
    <cellStyle name="Default 63 2" xfId="3436" xr:uid="{77C4EC2F-5BBA-442F-9A8A-463F792F6779}"/>
    <cellStyle name="Default 63 2 2" xfId="16230" xr:uid="{DA7F5E07-7420-4DAD-A9DC-16A7721DE739}"/>
    <cellStyle name="Default 63 2 3" xfId="9483" xr:uid="{B01058B8-84CE-4519-9221-10B9793E9D32}"/>
    <cellStyle name="Default 64" xfId="299" xr:uid="{00000000-0005-0000-0000-00005B010000}"/>
    <cellStyle name="Default 64 2" xfId="3437" xr:uid="{319B7CCB-ACB7-43E0-B578-160632FA1578}"/>
    <cellStyle name="Default 64 2 2" xfId="16231" xr:uid="{540026A8-4050-4A71-993E-D5A5910B26D3}"/>
    <cellStyle name="Default 64 2 3" xfId="9484" xr:uid="{AEACA3F6-AC9D-4F3E-82C7-EEA8E0D0757B}"/>
    <cellStyle name="Default 65" xfId="300" xr:uid="{00000000-0005-0000-0000-00005C010000}"/>
    <cellStyle name="Default 65 2" xfId="3438" xr:uid="{1D0627C3-B827-4D08-9888-4004FE0FA8C8}"/>
    <cellStyle name="Default 65 2 2" xfId="16232" xr:uid="{93DD4CC3-5DB8-4A3D-AA77-9E67B149F5EE}"/>
    <cellStyle name="Default 65 2 3" xfId="9485" xr:uid="{019C70EE-1117-4D91-A2A4-002BCDD3364E}"/>
    <cellStyle name="Default 66" xfId="301" xr:uid="{00000000-0005-0000-0000-00005D010000}"/>
    <cellStyle name="Default 66 2" xfId="3439" xr:uid="{1BD46CB3-8E5F-461D-964B-AE2388021390}"/>
    <cellStyle name="Default 66 2 2" xfId="16233" xr:uid="{53D86A73-4F61-457D-9919-213BD6838AB0}"/>
    <cellStyle name="Default 66 2 3" xfId="9486" xr:uid="{7FD1DAC2-B938-4697-8AB2-13F9434272E5}"/>
    <cellStyle name="Default 67" xfId="302" xr:uid="{00000000-0005-0000-0000-00005E010000}"/>
    <cellStyle name="Default 67 2" xfId="3440" xr:uid="{9D17D6BD-A651-4E4B-AF61-68B4945BFDF9}"/>
    <cellStyle name="Default 67 2 2" xfId="16234" xr:uid="{3840FEEC-C55A-4160-8AB9-A38BBD2EF86D}"/>
    <cellStyle name="Default 67 2 3" xfId="9487" xr:uid="{6C614DF2-FD77-45B7-8053-CBD5F8A5AACA}"/>
    <cellStyle name="Default 68" xfId="303" xr:uid="{00000000-0005-0000-0000-00005F010000}"/>
    <cellStyle name="Default 68 2" xfId="3441" xr:uid="{FE088532-01AE-47CB-B3E1-5AC253317759}"/>
    <cellStyle name="Default 68 2 2" xfId="16235" xr:uid="{FF87A2F7-FE23-45A6-8B53-6E017AA45260}"/>
    <cellStyle name="Default 68 2 3" xfId="9488" xr:uid="{76E1ED72-4F2A-444A-B3E9-7892A3066142}"/>
    <cellStyle name="Default 69" xfId="304" xr:uid="{00000000-0005-0000-0000-000060010000}"/>
    <cellStyle name="Default 69 2" xfId="3442" xr:uid="{7EE8F011-3A8F-44CA-AC31-C731DCB2B6F1}"/>
    <cellStyle name="Default 69 2 2" xfId="16236" xr:uid="{C554FFC5-9D3E-4C69-B0B4-EDBB52E513DB}"/>
    <cellStyle name="Default 69 2 3" xfId="9489" xr:uid="{E50766B6-55AD-4105-B916-DC54DA934BF1}"/>
    <cellStyle name="Default 7" xfId="305" xr:uid="{00000000-0005-0000-0000-000061010000}"/>
    <cellStyle name="Default 7 2" xfId="3443" xr:uid="{A95C9669-882B-4A8C-902A-87C31411D0B4}"/>
    <cellStyle name="Default 7 2 2" xfId="16237" xr:uid="{FD8D4521-0C5C-4E04-9231-AB63501889C0}"/>
    <cellStyle name="Default 7 2 3" xfId="9490" xr:uid="{FD414801-3A16-48AF-AC50-F4D857B9F036}"/>
    <cellStyle name="Default 70" xfId="306" xr:uid="{00000000-0005-0000-0000-000062010000}"/>
    <cellStyle name="Default 70 2" xfId="3444" xr:uid="{39B44F7F-082F-470A-9A9D-A46FCF4AE2CE}"/>
    <cellStyle name="Default 70 2 2" xfId="16238" xr:uid="{21CE3BDF-4E5D-4E86-B5C9-21420D9526F9}"/>
    <cellStyle name="Default 70 2 3" xfId="9491" xr:uid="{7BFD841F-CD52-4264-91FA-014BD51ED5D0}"/>
    <cellStyle name="Default 71" xfId="307" xr:uid="{00000000-0005-0000-0000-000063010000}"/>
    <cellStyle name="Default 71 2" xfId="3445" xr:uid="{6E143D04-F741-47C7-A418-D190A20BB14A}"/>
    <cellStyle name="Default 71 2 2" xfId="16239" xr:uid="{6CF89C76-7624-4C4A-9AC0-9DE189491A1B}"/>
    <cellStyle name="Default 71 2 3" xfId="9492" xr:uid="{2794BEF7-0E7D-4CFC-95CC-BA598EC93D00}"/>
    <cellStyle name="Default 72" xfId="308" xr:uid="{00000000-0005-0000-0000-000064010000}"/>
    <cellStyle name="Default 72 2" xfId="3446" xr:uid="{4286F239-8530-4A9A-AF90-CCE1AA60B97E}"/>
    <cellStyle name="Default 72 2 2" xfId="16240" xr:uid="{CB74B159-86D1-47C1-9A6C-2D9E4AC1352F}"/>
    <cellStyle name="Default 72 2 3" xfId="9493" xr:uid="{2D8F424B-684B-462B-8F5C-BF8B1FFCB24C}"/>
    <cellStyle name="Default 73" xfId="309" xr:uid="{00000000-0005-0000-0000-000065010000}"/>
    <cellStyle name="Default 73 2" xfId="3447" xr:uid="{87D9F20F-D47E-4EB4-AAC6-D9184EF5A172}"/>
    <cellStyle name="Default 73 2 2" xfId="16241" xr:uid="{95E4770C-C2FB-4F09-9C26-818E6CF1CD94}"/>
    <cellStyle name="Default 73 2 3" xfId="9494" xr:uid="{645E90DE-6F0B-4249-A38D-A8AD09467C64}"/>
    <cellStyle name="Default 74" xfId="310" xr:uid="{00000000-0005-0000-0000-000066010000}"/>
    <cellStyle name="Default 74 2" xfId="3448" xr:uid="{C3C9C73C-14E5-4724-91E0-A44F0CC91140}"/>
    <cellStyle name="Default 74 2 2" xfId="16242" xr:uid="{58C23E2C-545F-4487-A132-BF61B6B491D7}"/>
    <cellStyle name="Default 74 2 3" xfId="9495" xr:uid="{B2898676-C037-4963-A162-62A4D1A027B2}"/>
    <cellStyle name="Default 75" xfId="311" xr:uid="{00000000-0005-0000-0000-000067010000}"/>
    <cellStyle name="Default 75 2" xfId="3449" xr:uid="{BF514360-86FE-4C22-A62C-4F9A7A11963B}"/>
    <cellStyle name="Default 75 2 2" xfId="16243" xr:uid="{180F95A1-0D1B-4F41-8C04-D229E21D7C8F}"/>
    <cellStyle name="Default 75 2 3" xfId="9496" xr:uid="{06DE58CF-D8D5-4A1F-85CB-2806D07860AC}"/>
    <cellStyle name="Default 76" xfId="312" xr:uid="{00000000-0005-0000-0000-000068010000}"/>
    <cellStyle name="Default 76 2" xfId="3450" xr:uid="{0158B507-B88A-45DB-BF52-5E6C6D4DF32D}"/>
    <cellStyle name="Default 76 2 2" xfId="16244" xr:uid="{8708F978-DB56-45B7-B7F9-30B583843B1C}"/>
    <cellStyle name="Default 76 2 3" xfId="9497" xr:uid="{C7897BE7-6CBF-45E1-849C-46570F887C3A}"/>
    <cellStyle name="Default 77" xfId="313" xr:uid="{00000000-0005-0000-0000-000069010000}"/>
    <cellStyle name="Default 77 2" xfId="3451" xr:uid="{52B43409-07C0-40AD-A11F-AF5E4199E622}"/>
    <cellStyle name="Default 77 2 2" xfId="16245" xr:uid="{BDB0BC89-F183-46DE-AC02-B753F9236F62}"/>
    <cellStyle name="Default 77 2 3" xfId="9498" xr:uid="{FB8D5763-8895-4753-8BFB-922C7D7EC2DD}"/>
    <cellStyle name="Default 78" xfId="314" xr:uid="{00000000-0005-0000-0000-00006A010000}"/>
    <cellStyle name="Default 78 2" xfId="3452" xr:uid="{D01F40A1-DA29-4F48-AEE6-6976E6EEF7F6}"/>
    <cellStyle name="Default 78 2 2" xfId="16246" xr:uid="{429E556A-6085-4337-A788-D2FED3188E18}"/>
    <cellStyle name="Default 78 2 3" xfId="9499" xr:uid="{3EC6AB36-DFB4-4730-AFE9-3A0F10B7AA40}"/>
    <cellStyle name="Default 79" xfId="315" xr:uid="{00000000-0005-0000-0000-00006B010000}"/>
    <cellStyle name="Default 79 2" xfId="3453" xr:uid="{7F5D9D0D-E7A1-420F-8015-4E6E94A45061}"/>
    <cellStyle name="Default 79 2 2" xfId="16247" xr:uid="{7E7443F7-EDD7-4B80-AA14-57297A432131}"/>
    <cellStyle name="Default 79 2 3" xfId="9500" xr:uid="{9974BA9E-8DFD-49F0-94FE-45274B025961}"/>
    <cellStyle name="Default 8" xfId="316" xr:uid="{00000000-0005-0000-0000-00006C010000}"/>
    <cellStyle name="Default 8 2" xfId="3454" xr:uid="{3E7FD94D-868A-4820-AED8-4A98444963DD}"/>
    <cellStyle name="Default 8 2 2" xfId="16248" xr:uid="{DCD8EB65-1B06-45F3-9C15-FFF23CF69615}"/>
    <cellStyle name="Default 8 2 3" xfId="9501" xr:uid="{2875C557-8BE4-4CE7-9654-97E657696BF1}"/>
    <cellStyle name="Default 80" xfId="317" xr:uid="{00000000-0005-0000-0000-00006D010000}"/>
    <cellStyle name="Default 80 2" xfId="3455" xr:uid="{41A54CE2-6FCB-477E-B777-3CB86EA56B31}"/>
    <cellStyle name="Default 80 2 2" xfId="16249" xr:uid="{F65CE670-B48D-41D7-87A6-321C36CAF655}"/>
    <cellStyle name="Default 80 2 3" xfId="9502" xr:uid="{D2DB972B-15DE-47D6-BD50-3B8E9BF3C632}"/>
    <cellStyle name="Default 81" xfId="318" xr:uid="{00000000-0005-0000-0000-00006E010000}"/>
    <cellStyle name="Default 81 2" xfId="3456" xr:uid="{41EFFFCC-A05F-477B-B13C-2F174FAAAA63}"/>
    <cellStyle name="Default 81 2 2" xfId="16250" xr:uid="{82D613FC-A748-453F-AADB-3B88BBDF544D}"/>
    <cellStyle name="Default 81 2 3" xfId="9503" xr:uid="{DF201AA3-1913-42F0-9DC8-90613F346796}"/>
    <cellStyle name="Default 82" xfId="319" xr:uid="{00000000-0005-0000-0000-00006F010000}"/>
    <cellStyle name="Default 82 2" xfId="3457" xr:uid="{20315264-335D-4265-9F26-BFECFA7CED7D}"/>
    <cellStyle name="Default 82 2 2" xfId="16251" xr:uid="{740C74A3-C4C8-4827-9F62-D4DFA986778D}"/>
    <cellStyle name="Default 82 2 3" xfId="9504" xr:uid="{77120C1B-999A-4156-A50F-26436AD279DD}"/>
    <cellStyle name="Default 83" xfId="320" xr:uid="{00000000-0005-0000-0000-000070010000}"/>
    <cellStyle name="Default 83 2" xfId="3458" xr:uid="{A562391D-AEB6-4C39-96A3-1623F2064D89}"/>
    <cellStyle name="Default 83 2 2" xfId="16252" xr:uid="{F4277320-39F8-4FAE-B5B9-51ED074EEBD7}"/>
    <cellStyle name="Default 83 2 3" xfId="9505" xr:uid="{A3F84462-B13D-41C8-80A3-366E063DBE83}"/>
    <cellStyle name="Default 84" xfId="321" xr:uid="{00000000-0005-0000-0000-000071010000}"/>
    <cellStyle name="Default 84 2" xfId="3459" xr:uid="{F01FD9BA-393C-41EA-B7D1-97E9389A55A8}"/>
    <cellStyle name="Default 84 2 2" xfId="16253" xr:uid="{7DAD204D-2C44-4DE6-995C-5A75AD44E7FD}"/>
    <cellStyle name="Default 84 2 3" xfId="9506" xr:uid="{7A0ACC13-AC21-41D5-9750-D52E9ECB83B5}"/>
    <cellStyle name="Default 85" xfId="322" xr:uid="{00000000-0005-0000-0000-000072010000}"/>
    <cellStyle name="Default 85 2" xfId="3460" xr:uid="{440049B8-E5DE-4CDA-8EEC-110CBCBF5724}"/>
    <cellStyle name="Default 85 2 2" xfId="16254" xr:uid="{B627D422-2B11-46BA-B443-B061EEB9E178}"/>
    <cellStyle name="Default 85 2 3" xfId="9507" xr:uid="{84AD5FB6-878A-4C78-8AE9-612075168EA9}"/>
    <cellStyle name="Default 86" xfId="323" xr:uid="{00000000-0005-0000-0000-000073010000}"/>
    <cellStyle name="Default 86 2" xfId="3461" xr:uid="{3A151D9A-3DA6-4C61-BB66-9932A1088DBD}"/>
    <cellStyle name="Default 86 2 2" xfId="16255" xr:uid="{09621432-7329-4AE7-B563-C028C52E9FD3}"/>
    <cellStyle name="Default 86 2 3" xfId="9508" xr:uid="{80198884-FE71-487F-96AF-9595F8CA4977}"/>
    <cellStyle name="Default 87" xfId="324" xr:uid="{00000000-0005-0000-0000-000074010000}"/>
    <cellStyle name="Default 87 2" xfId="3462" xr:uid="{5F55EFD3-BBAB-4382-AD9F-ED32D223D14D}"/>
    <cellStyle name="Default 87 2 2" xfId="16256" xr:uid="{6C6C8DD3-9297-4E2A-A127-D92C0F19F60C}"/>
    <cellStyle name="Default 87 2 3" xfId="9509" xr:uid="{008A1560-E0F1-4A50-9C60-97465E58AD34}"/>
    <cellStyle name="Default 88" xfId="325" xr:uid="{00000000-0005-0000-0000-000075010000}"/>
    <cellStyle name="Default 88 2" xfId="3463" xr:uid="{88EDCF8F-8DEE-4D80-8E0D-687792CB97E2}"/>
    <cellStyle name="Default 88 2 2" xfId="16257" xr:uid="{0D9246E3-1C0A-4EF8-8336-0B5842CBD4D1}"/>
    <cellStyle name="Default 88 2 3" xfId="9510" xr:uid="{94B98B19-A44E-422B-ABA7-7D1E0C1F9912}"/>
    <cellStyle name="Default 89" xfId="326" xr:uid="{00000000-0005-0000-0000-000076010000}"/>
    <cellStyle name="Default 89 2" xfId="3464" xr:uid="{A8FE3F86-18A3-413B-B884-F9BA3C80EAB2}"/>
    <cellStyle name="Default 89 2 2" xfId="16258" xr:uid="{EC32291B-3CF8-4613-9598-F1742F4C5829}"/>
    <cellStyle name="Default 89 2 3" xfId="9511" xr:uid="{51050D45-7AD4-4568-9727-EC601CC4C1FB}"/>
    <cellStyle name="Default 9" xfId="327" xr:uid="{00000000-0005-0000-0000-000077010000}"/>
    <cellStyle name="Default 9 2" xfId="3465" xr:uid="{7F4A78E1-1834-42EA-A258-99C27FCEA097}"/>
    <cellStyle name="Default 9 2 2" xfId="16259" xr:uid="{FD22CED9-374F-49C5-9044-C823081139F3}"/>
    <cellStyle name="Default 9 2 3" xfId="9512" xr:uid="{2C17325D-9BEC-4A64-8869-697D27E5BB48}"/>
    <cellStyle name="Default 90" xfId="328" xr:uid="{00000000-0005-0000-0000-000078010000}"/>
    <cellStyle name="Default 90 2" xfId="3466" xr:uid="{3073152A-C87B-460F-BCE6-08AF277AEFE8}"/>
    <cellStyle name="Default 90 2 2" xfId="16260" xr:uid="{8107D134-F571-416C-877A-2025A9A98F63}"/>
    <cellStyle name="Default 90 2 3" xfId="9513" xr:uid="{95BA7BCE-E7B8-424B-BBD2-253E63DFA4B6}"/>
    <cellStyle name="Default 91" xfId="329" xr:uid="{00000000-0005-0000-0000-000079010000}"/>
    <cellStyle name="Default 91 2" xfId="3467" xr:uid="{9AA91B70-2AE2-4BEB-A1ED-9ACC677D3618}"/>
    <cellStyle name="Default 91 2 2" xfId="16261" xr:uid="{9343BB86-BE18-4D82-B124-24F50493A4D0}"/>
    <cellStyle name="Default 91 2 3" xfId="9514" xr:uid="{52BE3DF0-ADC1-44D5-AC89-0D92712F0BB0}"/>
    <cellStyle name="Default 92" xfId="330" xr:uid="{00000000-0005-0000-0000-00007A010000}"/>
    <cellStyle name="Default 92 2" xfId="3468" xr:uid="{3148512B-ED44-4B07-B713-EB188C5E1412}"/>
    <cellStyle name="Default 92 2 2" xfId="16262" xr:uid="{65581152-1CE2-4C2A-A6C3-EE10A500B865}"/>
    <cellStyle name="Default 92 2 3" xfId="9515" xr:uid="{4AEE5D91-346E-4B9D-BFD0-A38DEC63DB5F}"/>
    <cellStyle name="Default 93" xfId="331" xr:uid="{00000000-0005-0000-0000-00007B010000}"/>
    <cellStyle name="Default 93 2" xfId="3469" xr:uid="{A70858FB-0BE8-4294-AA12-5A55B31EF4C7}"/>
    <cellStyle name="Default 93 2 2" xfId="16263" xr:uid="{228D439A-E42F-47A1-BAB7-1F58369BACF8}"/>
    <cellStyle name="Default 93 2 3" xfId="9516" xr:uid="{14BCFC32-9949-4350-9B52-386C4671F648}"/>
    <cellStyle name="Default 94" xfId="332" xr:uid="{00000000-0005-0000-0000-00007C010000}"/>
    <cellStyle name="Default 94 2" xfId="3470" xr:uid="{BCF76055-3A80-441C-875B-E03658A860FB}"/>
    <cellStyle name="Default 94 2 2" xfId="16264" xr:uid="{6C476F7B-A517-4CAB-9988-7053278FC10C}"/>
    <cellStyle name="Default 94 2 3" xfId="9517" xr:uid="{240B34A5-41C9-4F62-AA28-256B04E145BD}"/>
    <cellStyle name="Default 95" xfId="333" xr:uid="{00000000-0005-0000-0000-00007D010000}"/>
    <cellStyle name="Default 95 2" xfId="3471" xr:uid="{D7BE1A69-A61B-4EB6-9856-0E8FDAC07E1D}"/>
    <cellStyle name="Default 95 2 2" xfId="16265" xr:uid="{DDBF4DED-0807-4658-9D6F-0C53E44C3F0A}"/>
    <cellStyle name="Default 95 2 3" xfId="9518" xr:uid="{7B79A758-1954-4B3C-8326-8DC84D13EDE9}"/>
    <cellStyle name="Default 96" xfId="334" xr:uid="{00000000-0005-0000-0000-00007E010000}"/>
    <cellStyle name="Default 96 2" xfId="3472" xr:uid="{455FDEDB-7AE8-4678-9247-C0FFA72430A9}"/>
    <cellStyle name="Default 96 2 2" xfId="16266" xr:uid="{7D0BFB74-B76F-46B9-A31A-BF49BC24263F}"/>
    <cellStyle name="Default 96 2 3" xfId="9519" xr:uid="{C2AC81C8-023C-47D1-AA2F-327D52EB9640}"/>
    <cellStyle name="Default 97" xfId="335" xr:uid="{00000000-0005-0000-0000-00007F010000}"/>
    <cellStyle name="Default 97 2" xfId="3473" xr:uid="{A7451559-2ED7-4F95-B3D7-1072A541A76B}"/>
    <cellStyle name="Default 97 2 2" xfId="16267" xr:uid="{45F7E7F7-619E-4027-8AD2-72EB1F426BED}"/>
    <cellStyle name="Default 97 2 3" xfId="9520" xr:uid="{6BE12B51-CA8A-4ED0-AD02-ABF440823411}"/>
    <cellStyle name="Default 98" xfId="336" xr:uid="{00000000-0005-0000-0000-000080010000}"/>
    <cellStyle name="Default 98 2" xfId="3474" xr:uid="{729C6007-C406-4334-8BEF-785774CF1DB2}"/>
    <cellStyle name="Default 98 2 2" xfId="16268" xr:uid="{91B48158-D75D-4C62-99E9-FB4F44F30B3C}"/>
    <cellStyle name="Default 98 2 3" xfId="9521" xr:uid="{2F0875A6-0C6C-4A40-8BA9-139A186838D7}"/>
    <cellStyle name="Default 99" xfId="337" xr:uid="{00000000-0005-0000-0000-000081010000}"/>
    <cellStyle name="Default 99 2" xfId="3475" xr:uid="{E05B7421-94DF-4CD6-8168-A5C5E5FBBA55}"/>
    <cellStyle name="Default 99 2 2" xfId="16269" xr:uid="{63D3727D-F94A-4802-8BF3-7EFBFD9F9200}"/>
    <cellStyle name="Default 99 2 3" xfId="9522" xr:uid="{F13A0C41-D0E1-4528-90E6-60D655AC7B2C}"/>
    <cellStyle name="Eingabe" xfId="338" xr:uid="{00000000-0005-0000-0000-000082010000}"/>
    <cellStyle name="Eingabe 2" xfId="339" xr:uid="{00000000-0005-0000-0000-000083010000}"/>
    <cellStyle name="Eingabe 2 2" xfId="3477" xr:uid="{19C9BC29-E74A-4ABF-A7A1-EA92360D3785}"/>
    <cellStyle name="Eingabe 2 2 2" xfId="16271" xr:uid="{4D571D12-0A6A-4289-9764-C04AF47D2252}"/>
    <cellStyle name="Eingabe 2 2 2 2" xfId="26380" xr:uid="{9EA562FA-E214-4276-BAAD-96EA046242FC}"/>
    <cellStyle name="Eingabe 2 2 3" xfId="9524" xr:uid="{9DEC3006-6F96-44F2-AF84-223A814B90E9}"/>
    <cellStyle name="Eingabe 2 2 3 2" xfId="26880" xr:uid="{9CA7EA68-D31B-469F-A0F3-4EAA9E3CE957}"/>
    <cellStyle name="Eingabe 2 2 4" xfId="32935" xr:uid="{5496DBB3-07C7-4FB8-B797-34C7BE24D1E2}"/>
    <cellStyle name="Eingabe 2 2 5" xfId="22463" xr:uid="{91EB4989-8F98-47DD-B30A-D359F5B86AFD}"/>
    <cellStyle name="Eingabe 2 3" xfId="7313" xr:uid="{4C7335A5-7D56-4E98-B3FB-BB2FA3741EF2}"/>
    <cellStyle name="Eingabe 2 3 2" xfId="20093" xr:uid="{0A34EC76-32A6-4BBB-A869-CA51071B4BA7}"/>
    <cellStyle name="Eingabe 2 3 2 2" xfId="35155" xr:uid="{C515A7EC-BF25-41C9-861C-9E38997E7D6F}"/>
    <cellStyle name="Eingabe 2 3 3" xfId="13343" xr:uid="{D0D8A49B-9395-4945-9FAD-A26B03A5095F}"/>
    <cellStyle name="Eingabe 2 3 4" xfId="26379" xr:uid="{265A8DAE-4172-4958-BAF3-22574B7CF4A8}"/>
    <cellStyle name="Eingabe 2 4" xfId="7524" xr:uid="{5F1B8671-3220-40D5-8D2B-2CFC0F67BC0C}"/>
    <cellStyle name="Eingabe 2 4 2" xfId="20255" xr:uid="{698500EC-81F3-4E61-A321-EC6F2D153605}"/>
    <cellStyle name="Eingabe 2 4 3" xfId="26881" xr:uid="{16566D21-F249-42BA-8B02-5C03FDE65525}"/>
    <cellStyle name="Eingabe 2 5" xfId="13763" xr:uid="{0D6513B6-B076-479E-B860-062A0E505CCD}"/>
    <cellStyle name="Eingabe 2 5 2" xfId="31659" xr:uid="{9A150DB0-7224-4ECB-94AE-FF3A4D1B2FBB}"/>
    <cellStyle name="Eingabe 2 6" xfId="13591" xr:uid="{3D803795-4CC2-4995-8553-00D52126DA38}"/>
    <cellStyle name="Eingabe 2 6 2" xfId="31729" xr:uid="{C66C6080-3D04-4A45-8745-8FFF2604A495}"/>
    <cellStyle name="Eingabe 2 7" xfId="22462" xr:uid="{FAF242DD-0C8A-4377-8AC3-D9073DE931BB}"/>
    <cellStyle name="Eingabe 3" xfId="3476" xr:uid="{72962BF4-8BC8-4172-8FEB-1088A92AF1D7}"/>
    <cellStyle name="Eingabe 3 2" xfId="7348" xr:uid="{A6757944-11A9-4AE7-B533-CE95F2E2337A}"/>
    <cellStyle name="Eingabe 3 2 2" xfId="20102" xr:uid="{06F76C32-B602-4928-9779-1FF16E3E56C9}"/>
    <cellStyle name="Eingabe 3 2 2 2" xfId="35187" xr:uid="{99091D51-56C8-4290-93BC-C06C81ED224D}"/>
    <cellStyle name="Eingabe 3 2 3" xfId="13352" xr:uid="{6659431D-4BE5-41F8-8777-E548C9B422D2}"/>
    <cellStyle name="Eingabe 3 2 4" xfId="26381" xr:uid="{907E0D29-3F37-4BBD-B6E4-85F30AFCCEF2}"/>
    <cellStyle name="Eingabe 3 3" xfId="7394" xr:uid="{E5FF0DEB-A704-4590-8841-FE4138F660A1}"/>
    <cellStyle name="Eingabe 3 3 2" xfId="20128" xr:uid="{CF3D1038-CB7D-40D3-8C3C-0BC82448205A}"/>
    <cellStyle name="Eingabe 3 3 2 2" xfId="35222" xr:uid="{E5C3BB8A-6E89-43B0-821A-1862601B2DB1}"/>
    <cellStyle name="Eingabe 3 3 3" xfId="13379" xr:uid="{2C0BC244-B7FD-4D25-A08F-E1DFD6E21BAE}"/>
    <cellStyle name="Eingabe 3 3 4" xfId="26879" xr:uid="{0A032289-E6D7-4A47-8352-391B157C5CEA}"/>
    <cellStyle name="Eingabe 3 4" xfId="8689" xr:uid="{1B27134B-EC54-41A8-870B-9E7EB810B32C}"/>
    <cellStyle name="Eingabe 3 4 2" xfId="21411" xr:uid="{200E70A0-5C70-4816-B4F2-879F09680643}"/>
    <cellStyle name="Eingabe 3 4 3" xfId="26803" xr:uid="{2717AC36-7069-440E-9A70-883A7A06EAE7}"/>
    <cellStyle name="Eingabe 3 5" xfId="15725" xr:uid="{B09B06D3-492C-4673-80AF-C58F18BED17B}"/>
    <cellStyle name="Eingabe 3 5 2" xfId="32934" xr:uid="{A4F5A532-EDAC-4540-8C1B-EB7D5298B3D0}"/>
    <cellStyle name="Eingabe 3 6" xfId="16270" xr:uid="{BBD88334-B6EE-41AB-A866-593B9AD65FFE}"/>
    <cellStyle name="Eingabe 3 7" xfId="9523" xr:uid="{3108B44B-7A3F-45E3-9CA9-4E967CFFA71B}"/>
    <cellStyle name="Eingabe 3 8" xfId="22464" xr:uid="{954772FE-A9D4-4C21-BC54-B8789113A127}"/>
    <cellStyle name="Eingabe 4" xfId="7314" xr:uid="{CDD63A5E-DAA7-457A-A45F-A2DB30A4AED3}"/>
    <cellStyle name="Eingabe 4 2" xfId="8740" xr:uid="{BF89AC5E-9A0B-4DAD-8D8A-BCD47D1B1387}"/>
    <cellStyle name="Eingabe 4 2 2" xfId="21437" xr:uid="{19B4C284-B220-4506-B48E-51C922584230}"/>
    <cellStyle name="Eingabe 4 2 3" xfId="26828" xr:uid="{46923627-FA67-417A-B662-14CF993CFD1D}"/>
    <cellStyle name="Eingabe 4 3" xfId="15156" xr:uid="{3CC76B7F-E0B1-46E6-9DF6-306584DAF26B}"/>
    <cellStyle name="Eingabe 4 3 2" xfId="35156" xr:uid="{AE8C3DD5-8246-48B8-8D74-6EABA78AA1AE}"/>
    <cellStyle name="Eingabe 4 4" xfId="15730" xr:uid="{16A2B2FB-AB7A-435C-8A81-FF811259CE39}"/>
    <cellStyle name="Eingabe 4 5" xfId="20094" xr:uid="{70552C41-BDE2-40E4-8E11-D337225018DA}"/>
    <cellStyle name="Eingabe 4 6" xfId="13344" xr:uid="{E57B0698-9DAC-4CC2-AD57-8C82414F1DCC}"/>
    <cellStyle name="Eingabe 4 7" xfId="24780" xr:uid="{8AAEFC52-1BA0-4850-93B5-A5928B99ACFD}"/>
    <cellStyle name="Eingabe 5" xfId="8898" xr:uid="{EED6D80F-8D70-4A73-89E5-3F0742293280}"/>
    <cellStyle name="Eingabe 5 2" xfId="21587" xr:uid="{B2C4BB0C-B4FE-450A-B10E-BAEA808E4F55}"/>
    <cellStyle name="Eingabe 5 3" xfId="13595" xr:uid="{D0ABA8B9-86E8-41FA-928F-96723388166C}"/>
    <cellStyle name="Eingabe 5 4" xfId="26378" xr:uid="{4A3B9861-2EB4-4C80-BC81-A211A9048795}"/>
    <cellStyle name="Eingabe 6" xfId="8893" xr:uid="{A6E0952A-85DF-4811-BF78-A5E74F90DDFD}"/>
    <cellStyle name="Eingabe 6 2" xfId="21582" xr:uid="{7D938874-A8D7-4674-B453-2FFA103C82DB}"/>
    <cellStyle name="Eingabe 6 3" xfId="13764" xr:uid="{A4045201-60D4-43EA-A402-4DA276FA7DC1}"/>
    <cellStyle name="Eingabe 6 4" xfId="26882" xr:uid="{D75DEC6F-874F-48AB-B47B-53FA670D4C87}"/>
    <cellStyle name="Eingabe 7" xfId="7523" xr:uid="{B5A06438-D571-4148-BC8C-9E89EB20DC47}"/>
    <cellStyle name="Eingabe 7 2" xfId="22161" xr:uid="{D45CFA00-D85B-4FF6-A9D0-34D2AB255A9C}"/>
    <cellStyle name="Eingabe 7 3" xfId="31660" xr:uid="{B116FD26-DD7B-4B83-8B4B-B287A2481B47}"/>
    <cellStyle name="Eingabe 8" xfId="22186" xr:uid="{6C1A98E4-4AB6-408B-AF25-6660F99302E3}"/>
    <cellStyle name="Eingabe 8 2" xfId="31728" xr:uid="{6F70F859-2628-4C6F-98EE-BD1D6986C922}"/>
    <cellStyle name="Eingabe 9" xfId="22461" xr:uid="{DD0B0E20-1876-4062-8285-7BB611219589}"/>
    <cellStyle name="Ergebnis" xfId="340" xr:uid="{00000000-0005-0000-0000-000084010000}"/>
    <cellStyle name="Ergebnis 2" xfId="341" xr:uid="{00000000-0005-0000-0000-000085010000}"/>
    <cellStyle name="Ergebnis 2 2" xfId="3479" xr:uid="{CC3212A6-BA0E-4F7C-B866-049C5FFAC75A}"/>
    <cellStyle name="Ergebnis 2 2 2" xfId="16272" xr:uid="{4271BC03-9C64-430F-AFD9-AF5155C14452}"/>
    <cellStyle name="Ergebnis 2 2 2 2" xfId="26384" xr:uid="{6652970F-F813-425E-A5B0-F0C6B9CF6980}"/>
    <cellStyle name="Ergebnis 2 2 3" xfId="9525" xr:uid="{4E3098B9-536F-44B4-AD42-817B6E48087A}"/>
    <cellStyle name="Ergebnis 2 2 3 2" xfId="26876" xr:uid="{F09FC1CB-23D0-4A5D-8476-2A65AB1D7C8F}"/>
    <cellStyle name="Ergebnis 2 2 4" xfId="32937" xr:uid="{6C94CBE9-4110-46F7-8042-DB0E86F6E16C}"/>
    <cellStyle name="Ergebnis 2 2 5" xfId="22467" xr:uid="{2E842AD9-DC97-47C5-A6C7-CD4C2BA2E6B8}"/>
    <cellStyle name="Ergebnis 2 3" xfId="7311" xr:uid="{7229433B-D54C-45AC-A9A4-D94A726FCFB1}"/>
    <cellStyle name="Ergebnis 2 3 2" xfId="20091" xr:uid="{7ADC09AE-0773-4C4B-9583-422DD94D9EFB}"/>
    <cellStyle name="Ergebnis 2 3 2 2" xfId="35153" xr:uid="{BEF09283-B3A6-4EA3-962A-CAE82ED6DE7F}"/>
    <cellStyle name="Ergebnis 2 3 3" xfId="13342" xr:uid="{4393FBAB-2DE9-468F-BFEC-3D46E2963F05}"/>
    <cellStyle name="Ergebnis 2 3 4" xfId="26383" xr:uid="{5E1C86ED-9F48-4460-9CC2-20FF9B926816}"/>
    <cellStyle name="Ergebnis 2 4" xfId="7526" xr:uid="{31A35253-9C5E-49A7-B95F-7948CE182FFC}"/>
    <cellStyle name="Ergebnis 2 4 2" xfId="20256" xr:uid="{158AD1F0-8999-4378-8698-85A2B8BA1928}"/>
    <cellStyle name="Ergebnis 2 4 3" xfId="26877" xr:uid="{50CE830E-033C-4B12-A2DB-20DA5A196420}"/>
    <cellStyle name="Ergebnis 2 5" xfId="13761" xr:uid="{B8F5857F-87A2-4A55-94F8-1DA7C55CD4FC}"/>
    <cellStyle name="Ergebnis 2 5 2" xfId="31657" xr:uid="{3BBD315E-AD4F-4991-BE20-E5A4C1A57AD8}"/>
    <cellStyle name="Ergebnis 2 6" xfId="13592" xr:uid="{73E2F93D-D502-4B06-AB9A-4B4D5836FE3E}"/>
    <cellStyle name="Ergebnis 2 6 2" xfId="31731" xr:uid="{70930374-66B1-4FA7-8AC2-A6976FC32038}"/>
    <cellStyle name="Ergebnis 2 7" xfId="22466" xr:uid="{A6CC975E-AC6C-49C2-B4A9-DB2A118EE3F9}"/>
    <cellStyle name="Ergebnis 3" xfId="3478" xr:uid="{03815E3C-B65F-4DB3-A7AE-8AEEC1EC4BF7}"/>
    <cellStyle name="Ergebnis 3 2" xfId="7349" xr:uid="{9486EE8C-49BB-4D78-8ADD-D3AD7E24D1B2}"/>
    <cellStyle name="Ergebnis 3 2 2" xfId="20103" xr:uid="{DC4D6931-E5BA-4CCD-AED9-20291A81601B}"/>
    <cellStyle name="Ergebnis 3 2 2 2" xfId="35188" xr:uid="{C3AF95A3-1DCD-4719-A6EF-B122292815E7}"/>
    <cellStyle name="Ergebnis 3 2 3" xfId="13353" xr:uid="{B5ACD5C4-BD4B-463B-98F6-8624997DA6EF}"/>
    <cellStyle name="Ergebnis 3 2 4" xfId="26385" xr:uid="{7BD37EE1-588D-427D-B78E-AC74061EE367}"/>
    <cellStyle name="Ergebnis 3 3" xfId="7395" xr:uid="{4E9C4B82-F95F-459D-83AA-AD85B659971C}"/>
    <cellStyle name="Ergebnis 3 3 2" xfId="20129" xr:uid="{B21671DC-6022-47EE-864B-A72E3DDE8C37}"/>
    <cellStyle name="Ergebnis 3 3 2 2" xfId="35223" xr:uid="{9BC1D6BA-EA4E-4B2C-B482-B25A3DC740C8}"/>
    <cellStyle name="Ergebnis 3 3 3" xfId="13380" xr:uid="{2D566471-49F9-4F3C-850D-38C375EBE41B}"/>
    <cellStyle name="Ergebnis 3 3 4" xfId="26875" xr:uid="{31B7A6FB-F0CA-4F8A-A07B-D7686E67FD03}"/>
    <cellStyle name="Ergebnis 3 4" xfId="8690" xr:uid="{6289B357-AE29-43D6-82B7-AFD03CCF191D}"/>
    <cellStyle name="Ergebnis 3 4 2" xfId="21412" xr:uid="{532FC6EA-B8CF-46D9-862B-DD3D240300A8}"/>
    <cellStyle name="Ergebnis 3 4 3" xfId="26804" xr:uid="{3B357C1F-C16A-4011-B9A1-C4A67F503B21}"/>
    <cellStyle name="Ergebnis 3 5" xfId="15726" xr:uid="{4C6FF35E-06C5-42D6-99B4-76999D9ABEB6}"/>
    <cellStyle name="Ergebnis 3 5 2" xfId="32936" xr:uid="{3F317904-9DA1-4D1B-8DC7-4F205A7D98F0}"/>
    <cellStyle name="Ergebnis 3 6" xfId="22468" xr:uid="{778B1043-D987-45DC-8FCB-D96C18E791BA}"/>
    <cellStyle name="Ergebnis 4" xfId="7312" xr:uid="{34F303FD-6A58-4DFA-89EC-4726CA0DC60E}"/>
    <cellStyle name="Ergebnis 4 2" xfId="8899" xr:uid="{6EA2922F-56BD-448B-A332-0C90B24CD3A1}"/>
    <cellStyle name="Ergebnis 4 2 2" xfId="35154" xr:uid="{3CE5608E-64EA-406F-9EC1-D918AD1D3157}"/>
    <cellStyle name="Ergebnis 4 3" xfId="20092" xr:uid="{A1F399FB-F3B8-48FA-9C3F-BABD042868CB}"/>
    <cellStyle name="Ergebnis 4 4" xfId="24781" xr:uid="{E085F991-1C6B-4A85-983C-D640863024C1}"/>
    <cellStyle name="Ergebnis 5" xfId="8892" xr:uid="{946BEC4E-84C5-42FD-B2E7-1874D07C1B2B}"/>
    <cellStyle name="Ergebnis 5 2" xfId="21581" xr:uid="{3A178F65-1D56-4BBB-A1C4-B6DD3FA387D9}"/>
    <cellStyle name="Ergebnis 5 3" xfId="26382" xr:uid="{270B1040-E154-482D-AE94-8DEFAD180283}"/>
    <cellStyle name="Ergebnis 6" xfId="7525" xr:uid="{531D7DDB-FC57-420B-97C2-0E9B444B878F}"/>
    <cellStyle name="Ergebnis 6 2" xfId="26878" xr:uid="{1845862A-6BDB-4C03-8C5E-ADDB65C94673}"/>
    <cellStyle name="Ergebnis 7" xfId="22187" xr:uid="{531B769D-D549-423E-93B7-EEF26BC6819C}"/>
    <cellStyle name="Ergebnis 7 2" xfId="31658" xr:uid="{924A36F1-76D2-4972-B822-6A62E08BB823}"/>
    <cellStyle name="Ergebnis 8" xfId="31730" xr:uid="{5BA4C088-978D-44B6-A489-E7D6E648E544}"/>
    <cellStyle name="Ergebnis 9" xfId="22465" xr:uid="{8BD26930-5862-4875-80CB-84C9D08C93EE}"/>
    <cellStyle name="Erklärender Text" xfId="342" xr:uid="{00000000-0005-0000-0000-000086010000}"/>
    <cellStyle name="Erklärender Text 2" xfId="3480" xr:uid="{EB6DA384-5993-46E7-B43F-D1A08EA5499A}"/>
    <cellStyle name="Erklärender Text 2 2" xfId="7350" xr:uid="{DF4153EF-B909-410D-94D3-FBDC65A8C005}"/>
    <cellStyle name="Ersatzwert" xfId="343" xr:uid="{00000000-0005-0000-0000-000087010000}"/>
    <cellStyle name="Ersatzwert 2" xfId="344" xr:uid="{00000000-0005-0000-0000-000088010000}"/>
    <cellStyle name="Ersatzwert 2 2" xfId="3482" xr:uid="{E24CDEE3-F6FB-452C-BF86-A52D7C0173B2}"/>
    <cellStyle name="Ersatzwert 2 2 2" xfId="16274" xr:uid="{43CE4301-7A00-411B-B98E-16739BAC4726}"/>
    <cellStyle name="Ersatzwert 2 2 2 2" xfId="26389" xr:uid="{3194BE93-0BE8-4B79-AB3A-BED4333B3D53}"/>
    <cellStyle name="Ersatzwert 2 2 3" xfId="9527" xr:uid="{D4EBED0D-A3D5-4E68-8FBE-B2DC66784122}"/>
    <cellStyle name="Ersatzwert 2 2 3 2" xfId="26872" xr:uid="{6E528925-AE4B-43D2-A9C5-6E51D92BE7D0}"/>
    <cellStyle name="Ersatzwert 2 2 4" xfId="32939" xr:uid="{ADD8C549-5C31-4B10-B09E-0CD4E59DD256}"/>
    <cellStyle name="Ersatzwert 2 2 5" xfId="22471" xr:uid="{06E6F645-DCC3-46CA-B7F2-A2CEC52E4F73}"/>
    <cellStyle name="Ersatzwert 2 3" xfId="7309" xr:uid="{D2A06B5E-F7A1-42B4-A2FB-A3D8D9E75B91}"/>
    <cellStyle name="Ersatzwert 2 3 2" xfId="20089" xr:uid="{8A4702AA-1E40-4529-9C39-FCFE0DD01F56}"/>
    <cellStyle name="Ersatzwert 2 3 2 2" xfId="35151" xr:uid="{A1F068C9-6F17-4668-97C9-205346A26DCD}"/>
    <cellStyle name="Ersatzwert 2 3 3" xfId="13340" xr:uid="{C684F9FB-80D7-493C-AEAD-56276A0B31C9}"/>
    <cellStyle name="Ersatzwert 2 3 4" xfId="26388" xr:uid="{2449FD59-1E6B-4051-B7AF-E096E17F8488}"/>
    <cellStyle name="Ersatzwert 2 4" xfId="7528" xr:uid="{D7B36DEB-6D82-4821-8109-A4A98B20F8B7}"/>
    <cellStyle name="Ersatzwert 2 4 2" xfId="20258" xr:uid="{95A8EC9A-45B8-4645-8560-57A331F03DAA}"/>
    <cellStyle name="Ersatzwert 2 4 3" xfId="26873" xr:uid="{B95881A0-5BD8-4E15-A32B-38E845560732}"/>
    <cellStyle name="Ersatzwert 2 5" xfId="13758" xr:uid="{1A12DB29-706B-4CF5-82DE-98CF3BE768A5}"/>
    <cellStyle name="Ersatzwert 2 5 2" xfId="31655" xr:uid="{E435F544-808C-45AF-B18C-31D23C09192E}"/>
    <cellStyle name="Ersatzwert 2 6" xfId="13594" xr:uid="{64670EBE-1C1A-4A4F-98B4-25AA8FC52D7E}"/>
    <cellStyle name="Ersatzwert 2 6 2" xfId="31733" xr:uid="{44BAA470-67C4-4275-BBCC-1342F06B4AB5}"/>
    <cellStyle name="Ersatzwert 2 7" xfId="22470" xr:uid="{E47B306C-0209-4DBC-8235-D30F945A9E52}"/>
    <cellStyle name="Ersatzwert 3" xfId="3481" xr:uid="{C89D4D33-8CB1-44DF-8139-E2CAFC7D5943}"/>
    <cellStyle name="Ersatzwert 3 2" xfId="7351" xr:uid="{D88EB21C-3DDF-4D53-A93B-A4A60217BFC4}"/>
    <cellStyle name="Ersatzwert 3 2 2" xfId="35189" xr:uid="{4955EA65-E3BA-437A-B696-CE2F27D70DBA}"/>
    <cellStyle name="Ersatzwert 3 2 3" xfId="26390" xr:uid="{7CEC8FB7-64C6-4D75-9119-3025B5C6BD14}"/>
    <cellStyle name="Ersatzwert 3 3" xfId="15126" xr:uid="{760C235C-F44C-46C7-83CE-1D90D24CDE8F}"/>
    <cellStyle name="Ersatzwert 3 3 2" xfId="26871" xr:uid="{06374C04-51F8-4CBF-893B-970853E33BBB}"/>
    <cellStyle name="Ersatzwert 3 4" xfId="16273" xr:uid="{8544DCBC-CD62-4E0A-AF2B-96AD4FA05DD2}"/>
    <cellStyle name="Ersatzwert 3 4 2" xfId="26805" xr:uid="{46F86907-F3DE-4F14-9772-3E98126C8706}"/>
    <cellStyle name="Ersatzwert 3 5" xfId="9526" xr:uid="{D64B4A86-5DE4-4132-B176-40772FAA467B}"/>
    <cellStyle name="Ersatzwert 3 5 2" xfId="32938" xr:uid="{2F2941F8-2C78-4F23-B267-0E4A01EEB0ED}"/>
    <cellStyle name="Ersatzwert 3 6" xfId="22472" xr:uid="{1323BA14-5E5B-4CBA-A168-8C59B33EBC40}"/>
    <cellStyle name="Ersatzwert 4" xfId="7310" xr:uid="{2C6443B0-1CD6-46E2-941F-BCC6D909D441}"/>
    <cellStyle name="Ersatzwert 4 2" xfId="8741" xr:uid="{A514709E-9C0D-4362-800A-85896A98FC97}"/>
    <cellStyle name="Ersatzwert 4 2 2" xfId="26829" xr:uid="{2744EE8B-2333-4C24-9CE5-B9A6AA87ADDD}"/>
    <cellStyle name="Ersatzwert 4 3" xfId="15157" xr:uid="{70D66ADE-68E8-4221-8D6D-51B1487C4D5F}"/>
    <cellStyle name="Ersatzwert 4 3 2" xfId="35152" xr:uid="{E8B487BD-D04D-4AB8-AD51-B0EB70E2278B}"/>
    <cellStyle name="Ersatzwert 4 4" xfId="20090" xr:uid="{8231360E-C196-4D91-B232-2D8D4489158F}"/>
    <cellStyle name="Ersatzwert 4 5" xfId="13341" xr:uid="{6CC37904-4B8A-4484-B40C-50074D988B0A}"/>
    <cellStyle name="Ersatzwert 4 6" xfId="24782" xr:uid="{130C572B-0C10-418E-83A5-3E4DB2B415E2}"/>
    <cellStyle name="Ersatzwert 5" xfId="7527" xr:uid="{6187EFD9-41DB-4DF2-9B2B-A3F6AF0D432E}"/>
    <cellStyle name="Ersatzwert 5 2" xfId="20257" xr:uid="{6CBD4ADB-46E7-4A26-96BE-AC3F8F0FC2C3}"/>
    <cellStyle name="Ersatzwert 5 3" xfId="26387" xr:uid="{51123867-7DAF-4945-9BE0-A7F3CFF50616}"/>
    <cellStyle name="Ersatzwert 6" xfId="13759" xr:uid="{D11673F2-5C3D-419B-9B2C-308CFEAFEA61}"/>
    <cellStyle name="Ersatzwert 6 2" xfId="26874" xr:uid="{8AE72929-3149-431A-BA4E-5077C03720B0}"/>
    <cellStyle name="Ersatzwert 7" xfId="13593" xr:uid="{D9F3E604-2F4F-4AC8-B169-56EFAEFA0E0F}"/>
    <cellStyle name="Ersatzwert 7 2" xfId="31656" xr:uid="{3881F499-C10B-4E97-A837-85A289AD16D7}"/>
    <cellStyle name="Ersatzwert 8" xfId="31732" xr:uid="{7B16DE0C-0232-4ED2-9731-5D60D9194208}"/>
    <cellStyle name="Ersatzwert 9" xfId="22469" xr:uid="{8B7ADF63-0C84-431A-95D2-1B039B48650F}"/>
    <cellStyle name="Explanatory Text" xfId="3129" builtinId="53" customBuiltin="1"/>
    <cellStyle name="Followed Hyperlink" xfId="24783" builtinId="9" customBuiltin="1"/>
    <cellStyle name="Followed Hyperlink 10" xfId="345" xr:uid="{00000000-0005-0000-0000-000089010000}"/>
    <cellStyle name="Followed Hyperlink 10 2" xfId="346" xr:uid="{00000000-0005-0000-0000-00008A010000}"/>
    <cellStyle name="Followed Hyperlink 10 2 2" xfId="3484" xr:uid="{2C9D93EB-FF25-4525-A1B7-BCC6D5066DAA}"/>
    <cellStyle name="Followed Hyperlink 10 2 2 2" xfId="16276" xr:uid="{400DF005-9A0A-4A4D-8719-956FF0DAC01D}"/>
    <cellStyle name="Followed Hyperlink 10 2 2 3" xfId="9529" xr:uid="{DF72BE7E-866F-4425-A332-C43B22244895}"/>
    <cellStyle name="Followed Hyperlink 10 3" xfId="3483" xr:uid="{7C06ABC1-BE91-4247-9963-58E1BBBED173}"/>
    <cellStyle name="Followed Hyperlink 10 3 2" xfId="16275" xr:uid="{53D22D4A-099C-4B9B-A4D6-055F6189A69A}"/>
    <cellStyle name="Followed Hyperlink 10 3 3" xfId="9528" xr:uid="{62DF7050-9BBE-4B22-BA50-623BB41A9A8B}"/>
    <cellStyle name="Followed Hyperlink 100" xfId="347" xr:uid="{00000000-0005-0000-0000-00008B010000}"/>
    <cellStyle name="Followed Hyperlink 100 2" xfId="348" xr:uid="{00000000-0005-0000-0000-00008C010000}"/>
    <cellStyle name="Followed Hyperlink 100 2 2" xfId="3486" xr:uid="{68835E6D-FE0F-481E-B31B-80A7F39C0CE7}"/>
    <cellStyle name="Followed Hyperlink 100 2 2 2" xfId="16278" xr:uid="{28396B87-BC20-420A-A6DA-BF084D583AA5}"/>
    <cellStyle name="Followed Hyperlink 100 2 2 3" xfId="9531" xr:uid="{411239A5-FF92-49A6-A8A1-21485D41D9DF}"/>
    <cellStyle name="Followed Hyperlink 100 3" xfId="3485" xr:uid="{9E0C637F-C4D0-4FD9-9356-77E7520EF899}"/>
    <cellStyle name="Followed Hyperlink 100 3 2" xfId="16277" xr:uid="{E304834F-96A3-47B9-A116-FE2C12D9397B}"/>
    <cellStyle name="Followed Hyperlink 100 3 3" xfId="9530" xr:uid="{6A887974-9E11-490F-8FDF-7B4FD54C08E5}"/>
    <cellStyle name="Followed Hyperlink 101" xfId="349" xr:uid="{00000000-0005-0000-0000-00008D010000}"/>
    <cellStyle name="Followed Hyperlink 101 2" xfId="350" xr:uid="{00000000-0005-0000-0000-00008E010000}"/>
    <cellStyle name="Followed Hyperlink 101 2 2" xfId="3488" xr:uid="{68FB1232-8A9D-4358-9E0C-1A5AE4DFF687}"/>
    <cellStyle name="Followed Hyperlink 101 2 2 2" xfId="16280" xr:uid="{73CF4863-AE75-4B84-8DCD-39334501380F}"/>
    <cellStyle name="Followed Hyperlink 101 2 2 3" xfId="9533" xr:uid="{E68BF330-EF51-415C-9C4E-C5648A35F8A2}"/>
    <cellStyle name="Followed Hyperlink 101 3" xfId="3487" xr:uid="{BF8F8E54-D555-4E1D-80A4-F282E67D023F}"/>
    <cellStyle name="Followed Hyperlink 101 3 2" xfId="16279" xr:uid="{D1802153-3C1A-471E-976E-2CE9EB966576}"/>
    <cellStyle name="Followed Hyperlink 101 3 3" xfId="9532" xr:uid="{484EDACF-93B6-40C9-8195-CFDAFE38891C}"/>
    <cellStyle name="Followed Hyperlink 102" xfId="351" xr:uid="{00000000-0005-0000-0000-00008F010000}"/>
    <cellStyle name="Followed Hyperlink 102 2" xfId="352" xr:uid="{00000000-0005-0000-0000-000090010000}"/>
    <cellStyle name="Followed Hyperlink 102 2 2" xfId="3490" xr:uid="{DE970C22-4C74-4941-9A37-7A6A2D35614E}"/>
    <cellStyle name="Followed Hyperlink 102 2 2 2" xfId="16282" xr:uid="{955A3C3D-BDC5-4E51-84F5-C52B2BD8D589}"/>
    <cellStyle name="Followed Hyperlink 102 2 2 3" xfId="9535" xr:uid="{8568CC0F-D0C6-4F3A-86FB-12049197B7F4}"/>
    <cellStyle name="Followed Hyperlink 102 3" xfId="3489" xr:uid="{9B705E59-2840-43E0-91EB-DE1610117E34}"/>
    <cellStyle name="Followed Hyperlink 102 3 2" xfId="16281" xr:uid="{E76AB8E9-B679-4415-9589-CD209DF126F6}"/>
    <cellStyle name="Followed Hyperlink 102 3 3" xfId="9534" xr:uid="{A049B184-AAF7-48E0-B9FB-32C3C310C40C}"/>
    <cellStyle name="Followed Hyperlink 103" xfId="353" xr:uid="{00000000-0005-0000-0000-000091010000}"/>
    <cellStyle name="Followed Hyperlink 103 2" xfId="354" xr:uid="{00000000-0005-0000-0000-000092010000}"/>
    <cellStyle name="Followed Hyperlink 103 2 2" xfId="3492" xr:uid="{9F0D23CF-256B-4465-9D0F-AA25A257EB82}"/>
    <cellStyle name="Followed Hyperlink 103 2 2 2" xfId="16284" xr:uid="{7FFB4C81-6CE2-46A3-8425-B6C7449A462E}"/>
    <cellStyle name="Followed Hyperlink 103 2 2 3" xfId="9537" xr:uid="{5AD7B152-1C34-4173-88DB-7F5ED98570A8}"/>
    <cellStyle name="Followed Hyperlink 103 3" xfId="3491" xr:uid="{B742EE7F-77A4-4793-BE6F-DFF7EFC43C2D}"/>
    <cellStyle name="Followed Hyperlink 103 3 2" xfId="16283" xr:uid="{F7ED9248-43C7-4A71-A55C-46C48A71F00B}"/>
    <cellStyle name="Followed Hyperlink 103 3 3" xfId="9536" xr:uid="{9F294065-0618-40C1-BBDC-E90304D9EF0B}"/>
    <cellStyle name="Followed Hyperlink 104" xfId="355" xr:uid="{00000000-0005-0000-0000-000093010000}"/>
    <cellStyle name="Followed Hyperlink 104 2" xfId="356" xr:uid="{00000000-0005-0000-0000-000094010000}"/>
    <cellStyle name="Followed Hyperlink 104 2 2" xfId="3494" xr:uid="{1E59C2E9-E948-4ABF-9EE3-13086E710A95}"/>
    <cellStyle name="Followed Hyperlink 104 2 2 2" xfId="16286" xr:uid="{D0E9F3B1-2BBF-445F-9DAA-A3ABCDC4A5B7}"/>
    <cellStyle name="Followed Hyperlink 104 2 2 3" xfId="9539" xr:uid="{44AF65C5-9A3B-443B-A63C-F8801FB913C0}"/>
    <cellStyle name="Followed Hyperlink 104 3" xfId="3493" xr:uid="{CB588454-D38B-44B0-AE21-7F229F328916}"/>
    <cellStyle name="Followed Hyperlink 104 3 2" xfId="16285" xr:uid="{49895A08-2AF0-4BC6-8082-613D308FE4A6}"/>
    <cellStyle name="Followed Hyperlink 104 3 3" xfId="9538" xr:uid="{EE83AA72-AAB5-497C-8E00-65CBF219FA75}"/>
    <cellStyle name="Followed Hyperlink 105" xfId="357" xr:uid="{00000000-0005-0000-0000-000095010000}"/>
    <cellStyle name="Followed Hyperlink 105 2" xfId="358" xr:uid="{00000000-0005-0000-0000-000096010000}"/>
    <cellStyle name="Followed Hyperlink 105 2 2" xfId="3496" xr:uid="{3B4E9278-D873-4A43-B147-A1EFE2698613}"/>
    <cellStyle name="Followed Hyperlink 105 2 2 2" xfId="16288" xr:uid="{60347711-A910-4D50-BC38-98B24AB95699}"/>
    <cellStyle name="Followed Hyperlink 105 2 2 3" xfId="9541" xr:uid="{4D53F823-2D28-4216-A494-AD9314C18E40}"/>
    <cellStyle name="Followed Hyperlink 105 3" xfId="3495" xr:uid="{CB234667-CD43-45AB-A4DB-897479B5C31D}"/>
    <cellStyle name="Followed Hyperlink 105 3 2" xfId="16287" xr:uid="{840086D5-2A2D-466E-B372-75CD16A75D0D}"/>
    <cellStyle name="Followed Hyperlink 105 3 3" xfId="9540" xr:uid="{6FC491BD-BD2A-403D-BB99-9AB075C8834C}"/>
    <cellStyle name="Followed Hyperlink 106" xfId="359" xr:uid="{00000000-0005-0000-0000-000097010000}"/>
    <cellStyle name="Followed Hyperlink 106 2" xfId="360" xr:uid="{00000000-0005-0000-0000-000098010000}"/>
    <cellStyle name="Followed Hyperlink 106 2 2" xfId="3498" xr:uid="{DF230288-A491-418F-9B54-E5C71CA42FFD}"/>
    <cellStyle name="Followed Hyperlink 106 2 2 2" xfId="16290" xr:uid="{AEC63469-37CA-4A44-A50D-3E8A05E1F186}"/>
    <cellStyle name="Followed Hyperlink 106 2 2 3" xfId="9543" xr:uid="{D775910E-A862-4E41-A9EB-AA894EB1015C}"/>
    <cellStyle name="Followed Hyperlink 106 3" xfId="3497" xr:uid="{2B41C9E9-DD65-4E3D-AB21-DEC78F830B81}"/>
    <cellStyle name="Followed Hyperlink 106 3 2" xfId="16289" xr:uid="{D1C1D57F-4653-4BBF-8120-293911B52BEF}"/>
    <cellStyle name="Followed Hyperlink 106 3 3" xfId="9542" xr:uid="{755D935F-42EB-4CE7-B943-B61DBF8A758A}"/>
    <cellStyle name="Followed Hyperlink 107" xfId="361" xr:uid="{00000000-0005-0000-0000-000099010000}"/>
    <cellStyle name="Followed Hyperlink 107 2" xfId="362" xr:uid="{00000000-0005-0000-0000-00009A010000}"/>
    <cellStyle name="Followed Hyperlink 107 2 2" xfId="3500" xr:uid="{E6E539A0-40C5-42A0-9C4E-9005334A0407}"/>
    <cellStyle name="Followed Hyperlink 107 2 2 2" xfId="16292" xr:uid="{72554409-9542-4A7C-8723-2F8E3E2D53EA}"/>
    <cellStyle name="Followed Hyperlink 107 2 2 3" xfId="9545" xr:uid="{B4751322-AAB9-450B-BF5A-FE979B6D8E3B}"/>
    <cellStyle name="Followed Hyperlink 107 3" xfId="3499" xr:uid="{747905F1-4C86-4B85-B3CB-DF6BE4C7A833}"/>
    <cellStyle name="Followed Hyperlink 107 3 2" xfId="16291" xr:uid="{E514FB1E-760A-49A3-8858-6A546C9AC6A7}"/>
    <cellStyle name="Followed Hyperlink 107 3 3" xfId="9544" xr:uid="{DA15D233-D831-49A4-B361-4E499923B84F}"/>
    <cellStyle name="Followed Hyperlink 108" xfId="363" xr:uid="{00000000-0005-0000-0000-00009B010000}"/>
    <cellStyle name="Followed Hyperlink 108 2" xfId="364" xr:uid="{00000000-0005-0000-0000-00009C010000}"/>
    <cellStyle name="Followed Hyperlink 108 2 2" xfId="3502" xr:uid="{606C85BB-BF16-4E70-A0D7-3ACFFD0125C2}"/>
    <cellStyle name="Followed Hyperlink 108 2 2 2" xfId="16294" xr:uid="{E249E422-4B27-4A8F-96B3-2F1ED31DCE5D}"/>
    <cellStyle name="Followed Hyperlink 108 2 2 3" xfId="9547" xr:uid="{B0AF4044-89B0-4400-B257-A43F25FCA51E}"/>
    <cellStyle name="Followed Hyperlink 108 3" xfId="3501" xr:uid="{567CF6F4-6A1D-4602-81E0-B0E8E08E64F0}"/>
    <cellStyle name="Followed Hyperlink 108 3 2" xfId="16293" xr:uid="{0AA7E9DD-74D0-4495-A52C-27C898F8599B}"/>
    <cellStyle name="Followed Hyperlink 108 3 3" xfId="9546" xr:uid="{6F521431-6F5B-49D2-89E6-20EE5D9F423E}"/>
    <cellStyle name="Followed Hyperlink 109" xfId="365" xr:uid="{00000000-0005-0000-0000-00009D010000}"/>
    <cellStyle name="Followed Hyperlink 109 2" xfId="366" xr:uid="{00000000-0005-0000-0000-00009E010000}"/>
    <cellStyle name="Followed Hyperlink 109 2 2" xfId="3504" xr:uid="{20C3E81D-BC21-429D-B861-797D0F9E0E25}"/>
    <cellStyle name="Followed Hyperlink 109 2 2 2" xfId="16296" xr:uid="{3BF5F306-E3B7-4EBC-83C1-46CC3476E45F}"/>
    <cellStyle name="Followed Hyperlink 109 2 2 3" xfId="9549" xr:uid="{55E45EF4-2F4D-4481-9DD7-38412E63E657}"/>
    <cellStyle name="Followed Hyperlink 109 3" xfId="3503" xr:uid="{D9A6809A-FCFB-433F-925B-4AE4F225151F}"/>
    <cellStyle name="Followed Hyperlink 109 3 2" xfId="16295" xr:uid="{3B9DA08E-929E-4CC2-88D7-4F6FF5309EC6}"/>
    <cellStyle name="Followed Hyperlink 109 3 3" xfId="9548" xr:uid="{DE707443-A414-4053-8DD7-FDFA64EC9E22}"/>
    <cellStyle name="Followed Hyperlink 11" xfId="367" xr:uid="{00000000-0005-0000-0000-00009F010000}"/>
    <cellStyle name="Followed Hyperlink 11 2" xfId="368" xr:uid="{00000000-0005-0000-0000-0000A0010000}"/>
    <cellStyle name="Followed Hyperlink 11 2 2" xfId="3506" xr:uid="{A125A506-4C77-4DFA-9E56-76A109D0F86C}"/>
    <cellStyle name="Followed Hyperlink 11 2 2 2" xfId="16298" xr:uid="{BCEBC93C-E5C9-4CCB-959D-7A0AC5AB9E56}"/>
    <cellStyle name="Followed Hyperlink 11 2 2 3" xfId="9551" xr:uid="{3EFEAC9F-A0E9-469B-9DD5-44B4CDD5B160}"/>
    <cellStyle name="Followed Hyperlink 11 3" xfId="3505" xr:uid="{A00D1440-A920-40DD-96C8-95E204C9705F}"/>
    <cellStyle name="Followed Hyperlink 11 3 2" xfId="16297" xr:uid="{F1EAD438-E616-4FD1-AFEC-5505181CB60C}"/>
    <cellStyle name="Followed Hyperlink 11 3 3" xfId="9550" xr:uid="{632507E7-2BB2-4E11-9FF9-58975166C35C}"/>
    <cellStyle name="Followed Hyperlink 110" xfId="369" xr:uid="{00000000-0005-0000-0000-0000A1010000}"/>
    <cellStyle name="Followed Hyperlink 110 2" xfId="370" xr:uid="{00000000-0005-0000-0000-0000A2010000}"/>
    <cellStyle name="Followed Hyperlink 110 2 2" xfId="3508" xr:uid="{C4E1C346-7508-476C-AFE8-EB8A44F09FAD}"/>
    <cellStyle name="Followed Hyperlink 110 2 2 2" xfId="16300" xr:uid="{95B1884E-2DFD-4C79-A658-A43D3078E745}"/>
    <cellStyle name="Followed Hyperlink 110 2 2 3" xfId="9553" xr:uid="{76B0F1EC-AD66-4230-8826-B1A2C4F4D985}"/>
    <cellStyle name="Followed Hyperlink 110 3" xfId="3507" xr:uid="{95B7E1D6-0947-4717-8CBC-0188EAB5506E}"/>
    <cellStyle name="Followed Hyperlink 110 3 2" xfId="16299" xr:uid="{2BA2F2CD-DFA1-4900-8CE8-F47C6B14F370}"/>
    <cellStyle name="Followed Hyperlink 110 3 3" xfId="9552" xr:uid="{DF815C03-CC3F-4D16-80DA-2F058467E1F8}"/>
    <cellStyle name="Followed Hyperlink 111" xfId="371" xr:uid="{00000000-0005-0000-0000-0000A3010000}"/>
    <cellStyle name="Followed Hyperlink 111 2" xfId="372" xr:uid="{00000000-0005-0000-0000-0000A4010000}"/>
    <cellStyle name="Followed Hyperlink 111 2 2" xfId="3510" xr:uid="{53E738AB-0F62-4D9C-8E9E-FBA1A3B2598A}"/>
    <cellStyle name="Followed Hyperlink 111 2 2 2" xfId="16302" xr:uid="{3216C63D-5E58-4E49-A0A7-D1989FA38AC0}"/>
    <cellStyle name="Followed Hyperlink 111 2 2 3" xfId="9555" xr:uid="{B3863887-2B80-458F-8616-C6B3F28D3DEC}"/>
    <cellStyle name="Followed Hyperlink 111 3" xfId="3509" xr:uid="{E07308DD-6C99-4AF4-A7B6-674A65CF31D4}"/>
    <cellStyle name="Followed Hyperlink 111 3 2" xfId="16301" xr:uid="{DA2B2E89-A260-483D-BFD8-5C2FFC23A499}"/>
    <cellStyle name="Followed Hyperlink 111 3 3" xfId="9554" xr:uid="{A4F8FE2C-A543-4BE7-A5D4-2B3F53CBA24B}"/>
    <cellStyle name="Followed Hyperlink 112" xfId="373" xr:uid="{00000000-0005-0000-0000-0000A5010000}"/>
    <cellStyle name="Followed Hyperlink 112 2" xfId="374" xr:uid="{00000000-0005-0000-0000-0000A6010000}"/>
    <cellStyle name="Followed Hyperlink 112 2 2" xfId="3512" xr:uid="{907DB44E-2857-4A9E-A10D-09218AE22AA4}"/>
    <cellStyle name="Followed Hyperlink 112 2 2 2" xfId="16304" xr:uid="{817E653E-812B-40C4-B6DB-33C98376CFE7}"/>
    <cellStyle name="Followed Hyperlink 112 2 2 3" xfId="9557" xr:uid="{318F8DB4-A09C-4451-B83F-FCC9CFE39657}"/>
    <cellStyle name="Followed Hyperlink 112 3" xfId="3511" xr:uid="{9D8566A5-95EA-4146-919C-5E2EBA05D543}"/>
    <cellStyle name="Followed Hyperlink 112 3 2" xfId="16303" xr:uid="{A54B5354-7872-449F-B099-94FF5FCE7857}"/>
    <cellStyle name="Followed Hyperlink 112 3 3" xfId="9556" xr:uid="{7F92372D-042F-43DD-A8BB-E324CAE33762}"/>
    <cellStyle name="Followed Hyperlink 113" xfId="375" xr:uid="{00000000-0005-0000-0000-0000A7010000}"/>
    <cellStyle name="Followed Hyperlink 113 2" xfId="376" xr:uid="{00000000-0005-0000-0000-0000A8010000}"/>
    <cellStyle name="Followed Hyperlink 113 2 2" xfId="3514" xr:uid="{CB403D90-93CC-4DD8-8C56-A9F0B1453BCF}"/>
    <cellStyle name="Followed Hyperlink 113 2 2 2" xfId="16306" xr:uid="{165040EF-114D-4859-A172-C3889EE59562}"/>
    <cellStyle name="Followed Hyperlink 113 2 2 3" xfId="9559" xr:uid="{80DAFDFC-0C98-4851-8770-9CB02160F57C}"/>
    <cellStyle name="Followed Hyperlink 113 3" xfId="3513" xr:uid="{C665BC8A-D8E5-4661-AB2A-B6C5791BA318}"/>
    <cellStyle name="Followed Hyperlink 113 3 2" xfId="16305" xr:uid="{405B2FD7-1DD4-4E71-81C7-387FDF312308}"/>
    <cellStyle name="Followed Hyperlink 113 3 3" xfId="9558" xr:uid="{C4BB2D5E-F644-44C2-AF6B-7AE4B8E3BE6B}"/>
    <cellStyle name="Followed Hyperlink 114" xfId="377" xr:uid="{00000000-0005-0000-0000-0000A9010000}"/>
    <cellStyle name="Followed Hyperlink 114 2" xfId="378" xr:uid="{00000000-0005-0000-0000-0000AA010000}"/>
    <cellStyle name="Followed Hyperlink 114 2 2" xfId="3516" xr:uid="{01A92003-F70E-4B61-978B-E467B88E45D5}"/>
    <cellStyle name="Followed Hyperlink 114 2 2 2" xfId="16308" xr:uid="{51D01EA1-5C48-4301-85CC-A02D08D6D744}"/>
    <cellStyle name="Followed Hyperlink 114 2 2 3" xfId="9561" xr:uid="{D2FEE970-DEF3-4D58-B3B8-AC076BAF7822}"/>
    <cellStyle name="Followed Hyperlink 114 3" xfId="3515" xr:uid="{34458ABC-89F8-4944-8763-64CF5A8A62FE}"/>
    <cellStyle name="Followed Hyperlink 114 3 2" xfId="16307" xr:uid="{16BA1D4D-84FE-48D5-8590-0E9A2B1DD09C}"/>
    <cellStyle name="Followed Hyperlink 114 3 3" xfId="9560" xr:uid="{DDC4D94A-24FD-4769-B285-226956116E7C}"/>
    <cellStyle name="Followed Hyperlink 115" xfId="379" xr:uid="{00000000-0005-0000-0000-0000AB010000}"/>
    <cellStyle name="Followed Hyperlink 115 2" xfId="380" xr:uid="{00000000-0005-0000-0000-0000AC010000}"/>
    <cellStyle name="Followed Hyperlink 115 2 2" xfId="3518" xr:uid="{4B892D32-F34D-4615-8695-8A1E020FD5B9}"/>
    <cellStyle name="Followed Hyperlink 115 2 2 2" xfId="16310" xr:uid="{66F1C189-BB41-4409-BD51-EED3B8EE838C}"/>
    <cellStyle name="Followed Hyperlink 115 2 2 3" xfId="9563" xr:uid="{77C12C81-3905-4437-90BB-E00AA5EBD7AB}"/>
    <cellStyle name="Followed Hyperlink 115 3" xfId="3517" xr:uid="{7FE8E7EF-22B9-4007-B5C9-4772D7118716}"/>
    <cellStyle name="Followed Hyperlink 115 3 2" xfId="16309" xr:uid="{57EC54F6-F52C-4ADF-ADFD-9BC2A5D2C84A}"/>
    <cellStyle name="Followed Hyperlink 115 3 3" xfId="9562" xr:uid="{FDC304D5-3FF1-453D-9E16-AC4A756FB060}"/>
    <cellStyle name="Followed Hyperlink 116" xfId="381" xr:uid="{00000000-0005-0000-0000-0000AD010000}"/>
    <cellStyle name="Followed Hyperlink 116 2" xfId="382" xr:uid="{00000000-0005-0000-0000-0000AE010000}"/>
    <cellStyle name="Followed Hyperlink 116 2 2" xfId="3520" xr:uid="{E6C19E4B-2985-4BA0-8F03-1BA5DC0A5301}"/>
    <cellStyle name="Followed Hyperlink 116 2 2 2" xfId="16312" xr:uid="{A3F4E595-6A3F-4189-A1DD-56AFC512E747}"/>
    <cellStyle name="Followed Hyperlink 116 2 2 3" xfId="9565" xr:uid="{78FAF608-9711-43B4-AB63-DF417F10FDAF}"/>
    <cellStyle name="Followed Hyperlink 116 3" xfId="3519" xr:uid="{B9E1A923-4B85-4DC4-9834-AEA3F70F5A75}"/>
    <cellStyle name="Followed Hyperlink 116 3 2" xfId="16311" xr:uid="{7E30A8AF-EA62-41DB-AB6B-BAC84A130E72}"/>
    <cellStyle name="Followed Hyperlink 116 3 3" xfId="9564" xr:uid="{BB6548A8-78A4-4AB2-A340-0E96A4F4A7A8}"/>
    <cellStyle name="Followed Hyperlink 117" xfId="25914" xr:uid="{C82705AE-21A1-4DFD-92AB-906C86A9BC6F}"/>
    <cellStyle name="Followed Hyperlink 117 2" xfId="25947" xr:uid="{71B1F4EC-06BC-4E36-97E8-5B0AE9CA3B50}"/>
    <cellStyle name="Followed Hyperlink 118" xfId="25937" xr:uid="{DE4525FF-F0B2-45B0-AF86-E527DE959225}"/>
    <cellStyle name="Followed Hyperlink 118 2" xfId="25965" xr:uid="{AD94E3BA-55E0-425B-9078-4923D2EDAD8B}"/>
    <cellStyle name="Followed Hyperlink 12" xfId="383" xr:uid="{00000000-0005-0000-0000-0000AF010000}"/>
    <cellStyle name="Followed Hyperlink 12 2" xfId="384" xr:uid="{00000000-0005-0000-0000-0000B0010000}"/>
    <cellStyle name="Followed Hyperlink 12 2 2" xfId="3522" xr:uid="{783F787E-346D-4F26-B597-6662FF0EE7C9}"/>
    <cellStyle name="Followed Hyperlink 12 2 2 2" xfId="16314" xr:uid="{A4DDA793-8C1F-41D6-9DF9-4F209348770E}"/>
    <cellStyle name="Followed Hyperlink 12 2 2 3" xfId="9567" xr:uid="{8B1058A9-F8DC-4DE7-93FD-3EC88BD48029}"/>
    <cellStyle name="Followed Hyperlink 12 3" xfId="3521" xr:uid="{C8FAE67B-E62A-43FE-8FA8-07D2B28F15B5}"/>
    <cellStyle name="Followed Hyperlink 12 3 2" xfId="16313" xr:uid="{E67A22ED-7A0C-47B7-ACE0-9EC1D500F770}"/>
    <cellStyle name="Followed Hyperlink 12 3 3" xfId="9566" xr:uid="{95320759-25F8-4072-AC14-9CEAE3BCD0DD}"/>
    <cellStyle name="Followed Hyperlink 13" xfId="385" xr:uid="{00000000-0005-0000-0000-0000B1010000}"/>
    <cellStyle name="Followed Hyperlink 13 2" xfId="386" xr:uid="{00000000-0005-0000-0000-0000B2010000}"/>
    <cellStyle name="Followed Hyperlink 13 2 2" xfId="3524" xr:uid="{DBBC6652-51D4-4CD9-B9E2-62DF124A7796}"/>
    <cellStyle name="Followed Hyperlink 13 2 2 2" xfId="16316" xr:uid="{01189451-2CF8-4BBA-868D-9AC615340378}"/>
    <cellStyle name="Followed Hyperlink 13 2 2 3" xfId="9569" xr:uid="{5FEBEB93-801A-484C-AF0D-E14E60DAEEA9}"/>
    <cellStyle name="Followed Hyperlink 13 3" xfId="3523" xr:uid="{4C40B03C-FF85-462C-8011-AA4959E407C8}"/>
    <cellStyle name="Followed Hyperlink 13 3 2" xfId="16315" xr:uid="{5AA5E0F8-FE86-4061-9B18-8BF5E69AC101}"/>
    <cellStyle name="Followed Hyperlink 13 3 3" xfId="9568" xr:uid="{27858D77-5A8E-418F-A5AE-7F6FD6945BB9}"/>
    <cellStyle name="Followed Hyperlink 14" xfId="387" xr:uid="{00000000-0005-0000-0000-0000B3010000}"/>
    <cellStyle name="Followed Hyperlink 14 2" xfId="388" xr:uid="{00000000-0005-0000-0000-0000B4010000}"/>
    <cellStyle name="Followed Hyperlink 14 2 2" xfId="3526" xr:uid="{F0F9F1DE-E068-4B51-9B3C-6D496D84D46D}"/>
    <cellStyle name="Followed Hyperlink 14 2 2 2" xfId="16318" xr:uid="{2D2BF4A4-2BD2-41D0-A849-CC80064C6EEA}"/>
    <cellStyle name="Followed Hyperlink 14 2 2 3" xfId="9571" xr:uid="{4940FC19-2CBC-4571-AA8C-AA26FB3DE547}"/>
    <cellStyle name="Followed Hyperlink 14 3" xfId="3525" xr:uid="{6EFB72F6-2BE1-4E86-A257-35B520EAFCD3}"/>
    <cellStyle name="Followed Hyperlink 14 3 2" xfId="16317" xr:uid="{7FF399E9-3B9C-490E-A971-439FECD6EEA5}"/>
    <cellStyle name="Followed Hyperlink 14 3 3" xfId="9570" xr:uid="{95287507-F041-48B5-AFCB-7193F8B03DBB}"/>
    <cellStyle name="Followed Hyperlink 15" xfId="389" xr:uid="{00000000-0005-0000-0000-0000B5010000}"/>
    <cellStyle name="Followed Hyperlink 15 2" xfId="390" xr:uid="{00000000-0005-0000-0000-0000B6010000}"/>
    <cellStyle name="Followed Hyperlink 15 2 2" xfId="3528" xr:uid="{55CE3EBE-DB3B-41EC-94D8-BC8734D54B11}"/>
    <cellStyle name="Followed Hyperlink 15 2 2 2" xfId="16320" xr:uid="{5AF14569-E424-4606-A0B7-06FBFD91CF39}"/>
    <cellStyle name="Followed Hyperlink 15 2 2 3" xfId="9573" xr:uid="{004342D3-99B8-4403-9B4D-DF8422B92387}"/>
    <cellStyle name="Followed Hyperlink 15 3" xfId="3527" xr:uid="{3A0BC922-65CA-4A4F-AE62-116EBC32F518}"/>
    <cellStyle name="Followed Hyperlink 15 3 2" xfId="16319" xr:uid="{0CC609BA-8723-478B-9C40-B7F245F8C0E2}"/>
    <cellStyle name="Followed Hyperlink 15 3 3" xfId="9572" xr:uid="{1315DC37-1C94-4D6F-821B-E96B03CABA21}"/>
    <cellStyle name="Followed Hyperlink 16" xfId="391" xr:uid="{00000000-0005-0000-0000-0000B7010000}"/>
    <cellStyle name="Followed Hyperlink 16 2" xfId="392" xr:uid="{00000000-0005-0000-0000-0000B8010000}"/>
    <cellStyle name="Followed Hyperlink 16 2 2" xfId="3530" xr:uid="{64990B2F-3E4E-4A70-87B8-6AA5E79F8CDA}"/>
    <cellStyle name="Followed Hyperlink 16 2 2 2" xfId="16322" xr:uid="{498C7AE2-21D9-4A13-BDC1-E81D1492397D}"/>
    <cellStyle name="Followed Hyperlink 16 2 2 3" xfId="9575" xr:uid="{239DEF2F-E6BB-4C22-8188-5EC48E65DCE6}"/>
    <cellStyle name="Followed Hyperlink 16 3" xfId="3529" xr:uid="{A7FA53EE-C932-49B5-901E-CB4ED4C108F7}"/>
    <cellStyle name="Followed Hyperlink 16 3 2" xfId="16321" xr:uid="{E8FA5905-ECAE-4006-9244-D59797478939}"/>
    <cellStyle name="Followed Hyperlink 16 3 3" xfId="9574" xr:uid="{CEDF6A40-9E2C-4ED5-B571-25F1E2F05E9B}"/>
    <cellStyle name="Followed Hyperlink 17" xfId="393" xr:uid="{00000000-0005-0000-0000-0000B9010000}"/>
    <cellStyle name="Followed Hyperlink 17 2" xfId="394" xr:uid="{00000000-0005-0000-0000-0000BA010000}"/>
    <cellStyle name="Followed Hyperlink 17 2 2" xfId="3532" xr:uid="{CD9BE891-725C-4901-A7EB-EEA72A17829D}"/>
    <cellStyle name="Followed Hyperlink 17 2 2 2" xfId="16324" xr:uid="{CED4FF86-59C3-4B3B-9844-8054B67D26AD}"/>
    <cellStyle name="Followed Hyperlink 17 2 2 3" xfId="9577" xr:uid="{DD2DC6FD-CD8E-4245-A972-BE0603951980}"/>
    <cellStyle name="Followed Hyperlink 17 3" xfId="3531" xr:uid="{CD877755-A48E-46B3-8FE0-4F9FA90A09E3}"/>
    <cellStyle name="Followed Hyperlink 17 3 2" xfId="16323" xr:uid="{1D9BC9E7-7AB0-42E8-ADE5-05848FB086C5}"/>
    <cellStyle name="Followed Hyperlink 17 3 3" xfId="9576" xr:uid="{EFFDF1AF-3FA2-4FB6-AA06-08B27CC4B690}"/>
    <cellStyle name="Followed Hyperlink 18" xfId="395" xr:uid="{00000000-0005-0000-0000-0000BB010000}"/>
    <cellStyle name="Followed Hyperlink 18 2" xfId="396" xr:uid="{00000000-0005-0000-0000-0000BC010000}"/>
    <cellStyle name="Followed Hyperlink 18 2 2" xfId="3534" xr:uid="{72D93C54-DD49-4327-AFA5-FE2A815FE600}"/>
    <cellStyle name="Followed Hyperlink 18 2 2 2" xfId="16326" xr:uid="{34796AC7-DCC8-494E-9428-A3A057F06BD7}"/>
    <cellStyle name="Followed Hyperlink 18 2 2 3" xfId="9579" xr:uid="{F4FD919E-45E3-4ABB-BD3D-5B2A62109F14}"/>
    <cellStyle name="Followed Hyperlink 18 3" xfId="3533" xr:uid="{BE55539F-F9E8-425D-AB7E-762333A18F05}"/>
    <cellStyle name="Followed Hyperlink 18 3 2" xfId="16325" xr:uid="{AE0AC0B0-0E91-4D81-B826-03E70D4F6068}"/>
    <cellStyle name="Followed Hyperlink 18 3 3" xfId="9578" xr:uid="{E22F50F6-80DC-4518-8DF7-867EF909F20D}"/>
    <cellStyle name="Followed Hyperlink 19" xfId="397" xr:uid="{00000000-0005-0000-0000-0000BD010000}"/>
    <cellStyle name="Followed Hyperlink 19 2" xfId="398" xr:uid="{00000000-0005-0000-0000-0000BE010000}"/>
    <cellStyle name="Followed Hyperlink 19 2 2" xfId="3536" xr:uid="{358B4080-665E-4DE6-8AFB-286D9F77FDB1}"/>
    <cellStyle name="Followed Hyperlink 19 2 2 2" xfId="16328" xr:uid="{2DB44369-D714-464F-B6F0-CA42D367E664}"/>
    <cellStyle name="Followed Hyperlink 19 2 2 3" xfId="9581" xr:uid="{70FCE6BD-F2F8-4F99-8120-0EAA3622F029}"/>
    <cellStyle name="Followed Hyperlink 19 3" xfId="3535" xr:uid="{E04EE0BC-0393-4730-927D-0FF3DF6B3C23}"/>
    <cellStyle name="Followed Hyperlink 19 3 2" xfId="16327" xr:uid="{5AE62A10-5DB4-4D39-9C7F-71D074E05632}"/>
    <cellStyle name="Followed Hyperlink 19 3 3" xfId="9580" xr:uid="{D349CC72-98F3-4799-A33F-21CABE62294F}"/>
    <cellStyle name="Followed Hyperlink 2" xfId="399" xr:uid="{00000000-0005-0000-0000-0000BF010000}"/>
    <cellStyle name="Followed Hyperlink 2 2" xfId="400" xr:uid="{00000000-0005-0000-0000-0000C0010000}"/>
    <cellStyle name="Followed Hyperlink 2 2 2" xfId="3538" xr:uid="{39342A84-FF1E-4627-9844-817E0B5D1F3C}"/>
    <cellStyle name="Followed Hyperlink 2 2 2 2" xfId="16330" xr:uid="{3A60824D-A9C0-4945-912F-9AF5E9263EFB}"/>
    <cellStyle name="Followed Hyperlink 2 2 2 3" xfId="9583" xr:uid="{F8FE4EDF-757A-4ED1-8771-50580A4859D7}"/>
    <cellStyle name="Followed Hyperlink 2 3" xfId="401" xr:uid="{00000000-0005-0000-0000-0000C1010000}"/>
    <cellStyle name="Followed Hyperlink 2 3 2" xfId="3539" xr:uid="{498FAE45-CE99-49BA-B1D6-DFE9CE5DE34C}"/>
    <cellStyle name="Followed Hyperlink 2 3 2 2" xfId="16331" xr:uid="{B19663CE-3820-4553-9CCD-4BEE7FC417F5}"/>
    <cellStyle name="Followed Hyperlink 2 3 2 3" xfId="9584" xr:uid="{E3229205-FF0E-4602-9523-1CB82E1178E7}"/>
    <cellStyle name="Followed Hyperlink 2 4" xfId="3537" xr:uid="{3032A365-B415-4E14-B509-77CB799C4292}"/>
    <cellStyle name="Followed Hyperlink 2 4 2" xfId="16329" xr:uid="{C13AD211-3D1D-4DDF-B7FC-D4CEF50B2610}"/>
    <cellStyle name="Followed Hyperlink 2 4 3" xfId="9582" xr:uid="{169F7A11-20D9-4EEF-A19D-FDEFF8992C04}"/>
    <cellStyle name="Followed Hyperlink 20" xfId="402" xr:uid="{00000000-0005-0000-0000-0000C2010000}"/>
    <cellStyle name="Followed Hyperlink 20 2" xfId="403" xr:uid="{00000000-0005-0000-0000-0000C3010000}"/>
    <cellStyle name="Followed Hyperlink 20 2 2" xfId="3541" xr:uid="{8E7B57BA-CB54-4340-86E0-DDDD62C8436C}"/>
    <cellStyle name="Followed Hyperlink 20 2 2 2" xfId="16333" xr:uid="{E27D81A7-F9F3-41FE-88E9-A2234E93AA9B}"/>
    <cellStyle name="Followed Hyperlink 20 2 2 3" xfId="9586" xr:uid="{EE39AF02-E58B-45F1-99B4-C808C6A97923}"/>
    <cellStyle name="Followed Hyperlink 20 3" xfId="3540" xr:uid="{39806254-62DB-4DBA-851F-23F955590258}"/>
    <cellStyle name="Followed Hyperlink 20 3 2" xfId="16332" xr:uid="{0C565B66-D66A-43CB-9A03-082D55CE996D}"/>
    <cellStyle name="Followed Hyperlink 20 3 3" xfId="9585" xr:uid="{17253E96-12CD-4919-99F1-A046C42BC43B}"/>
    <cellStyle name="Followed Hyperlink 21" xfId="404" xr:uid="{00000000-0005-0000-0000-0000C4010000}"/>
    <cellStyle name="Followed Hyperlink 21 2" xfId="405" xr:uid="{00000000-0005-0000-0000-0000C5010000}"/>
    <cellStyle name="Followed Hyperlink 21 2 2" xfId="3543" xr:uid="{110D31B0-2213-47F4-BB5C-3F522C274323}"/>
    <cellStyle name="Followed Hyperlink 21 2 2 2" xfId="16335" xr:uid="{6FB61E64-7EA0-4B2E-9F12-E55A40193F8D}"/>
    <cellStyle name="Followed Hyperlink 21 2 2 3" xfId="9588" xr:uid="{7BFF529A-BE1D-4A1C-A6AF-E012657BABCF}"/>
    <cellStyle name="Followed Hyperlink 21 3" xfId="3542" xr:uid="{5A737C9B-F514-4B2A-83DC-7B4A748B106C}"/>
    <cellStyle name="Followed Hyperlink 21 3 2" xfId="16334" xr:uid="{C7013E33-9031-4B07-8201-2369A1D5F568}"/>
    <cellStyle name="Followed Hyperlink 21 3 3" xfId="9587" xr:uid="{26B84425-5154-4C9D-996D-B67BD9D159BA}"/>
    <cellStyle name="Followed Hyperlink 22" xfId="406" xr:uid="{00000000-0005-0000-0000-0000C6010000}"/>
    <cellStyle name="Followed Hyperlink 22 2" xfId="407" xr:uid="{00000000-0005-0000-0000-0000C7010000}"/>
    <cellStyle name="Followed Hyperlink 22 2 2" xfId="3545" xr:uid="{39143FB3-6352-4146-B8E4-CA840007A8FB}"/>
    <cellStyle name="Followed Hyperlink 22 2 2 2" xfId="16337" xr:uid="{05FA0DA8-ECC8-4C0F-98FC-DDC71B90AAD4}"/>
    <cellStyle name="Followed Hyperlink 22 2 2 3" xfId="9590" xr:uid="{9F0E06E7-DAC1-4843-AB37-6AAF36CD064A}"/>
    <cellStyle name="Followed Hyperlink 22 3" xfId="3544" xr:uid="{E47DAD38-BF46-4B21-AF53-F98B99378DA6}"/>
    <cellStyle name="Followed Hyperlink 22 3 2" xfId="16336" xr:uid="{2C12DA48-1D90-4735-9B6E-08100DF27DB0}"/>
    <cellStyle name="Followed Hyperlink 22 3 3" xfId="9589" xr:uid="{30DFFD75-2A57-4177-AEE0-2682AD63780D}"/>
    <cellStyle name="Followed Hyperlink 23" xfId="408" xr:uid="{00000000-0005-0000-0000-0000C8010000}"/>
    <cellStyle name="Followed Hyperlink 23 2" xfId="409" xr:uid="{00000000-0005-0000-0000-0000C9010000}"/>
    <cellStyle name="Followed Hyperlink 23 2 2" xfId="3547" xr:uid="{DB9ED532-3A24-4956-AE2C-B117F535698D}"/>
    <cellStyle name="Followed Hyperlink 23 2 2 2" xfId="16339" xr:uid="{C5B0AB61-58D0-4D7A-ADD1-1AFB4BAF38B7}"/>
    <cellStyle name="Followed Hyperlink 23 2 2 3" xfId="9592" xr:uid="{00F13B9E-861C-488F-A9C4-FFE7ADF6526A}"/>
    <cellStyle name="Followed Hyperlink 23 3" xfId="3546" xr:uid="{06EFFD66-FE7B-4DB4-B9A9-E2BC6B0A7FD0}"/>
    <cellStyle name="Followed Hyperlink 23 3 2" xfId="16338" xr:uid="{FA1B67C9-2D9E-43AE-8ECB-C348B453D687}"/>
    <cellStyle name="Followed Hyperlink 23 3 3" xfId="9591" xr:uid="{AEBF221F-E7B8-4632-98D8-374FC19C0E85}"/>
    <cellStyle name="Followed Hyperlink 24" xfId="410" xr:uid="{00000000-0005-0000-0000-0000CA010000}"/>
    <cellStyle name="Followed Hyperlink 24 2" xfId="411" xr:uid="{00000000-0005-0000-0000-0000CB010000}"/>
    <cellStyle name="Followed Hyperlink 24 2 2" xfId="3549" xr:uid="{E6374E58-AC81-4AB8-A548-97A23F0FCCB6}"/>
    <cellStyle name="Followed Hyperlink 24 2 2 2" xfId="16341" xr:uid="{25F3D1A2-7523-4DD2-9CBB-6ACA9999159D}"/>
    <cellStyle name="Followed Hyperlink 24 2 2 3" xfId="9594" xr:uid="{8EBC35B3-5A6D-461B-B5DF-A02174FFFB26}"/>
    <cellStyle name="Followed Hyperlink 24 3" xfId="3548" xr:uid="{0C3651DC-6310-4CF2-A5B7-6BE34524DA54}"/>
    <cellStyle name="Followed Hyperlink 24 3 2" xfId="16340" xr:uid="{47A2E16A-349A-417B-8AAF-818E3B81B862}"/>
    <cellStyle name="Followed Hyperlink 24 3 3" xfId="9593" xr:uid="{59F96B8B-4B24-4F57-A955-5976377EA8F3}"/>
    <cellStyle name="Followed Hyperlink 25" xfId="412" xr:uid="{00000000-0005-0000-0000-0000CC010000}"/>
    <cellStyle name="Followed Hyperlink 25 2" xfId="413" xr:uid="{00000000-0005-0000-0000-0000CD010000}"/>
    <cellStyle name="Followed Hyperlink 25 2 2" xfId="3551" xr:uid="{0D0F1FF5-BF67-416F-834B-75CB239EA401}"/>
    <cellStyle name="Followed Hyperlink 25 2 2 2" xfId="16343" xr:uid="{9D28731F-F592-48FA-BF33-75BAAF037F5A}"/>
    <cellStyle name="Followed Hyperlink 25 2 2 3" xfId="9596" xr:uid="{2276F67D-C7AF-4720-96E0-FF964FB3C117}"/>
    <cellStyle name="Followed Hyperlink 25 3" xfId="3550" xr:uid="{B0C25426-87D3-45FC-BCFA-787369F14601}"/>
    <cellStyle name="Followed Hyperlink 25 3 2" xfId="16342" xr:uid="{1729FE78-0A60-406C-BA2B-B68FD2F197DA}"/>
    <cellStyle name="Followed Hyperlink 25 3 3" xfId="9595" xr:uid="{35E2C215-BB95-421D-AE41-37B8F9A2DEB6}"/>
    <cellStyle name="Followed Hyperlink 26" xfId="414" xr:uid="{00000000-0005-0000-0000-0000CE010000}"/>
    <cellStyle name="Followed Hyperlink 26 2" xfId="415" xr:uid="{00000000-0005-0000-0000-0000CF010000}"/>
    <cellStyle name="Followed Hyperlink 26 2 2" xfId="3553" xr:uid="{567A65F6-C531-47F3-9351-6AED8319EC76}"/>
    <cellStyle name="Followed Hyperlink 26 2 2 2" xfId="16345" xr:uid="{FE9BB335-9C02-496E-8F06-37449BE05A2E}"/>
    <cellStyle name="Followed Hyperlink 26 2 2 3" xfId="9598" xr:uid="{66AC84E5-8E1D-48C0-884D-E693CFD3A98F}"/>
    <cellStyle name="Followed Hyperlink 26 3" xfId="3552" xr:uid="{0571F941-528A-4B58-882A-345ED3473F95}"/>
    <cellStyle name="Followed Hyperlink 26 3 2" xfId="16344" xr:uid="{479187EB-616A-458B-8553-1918AB0487CC}"/>
    <cellStyle name="Followed Hyperlink 26 3 3" xfId="9597" xr:uid="{8C9643B5-DE58-4FD3-8EFE-15E0453150F0}"/>
    <cellStyle name="Followed Hyperlink 27" xfId="416" xr:uid="{00000000-0005-0000-0000-0000D0010000}"/>
    <cellStyle name="Followed Hyperlink 27 2" xfId="417" xr:uid="{00000000-0005-0000-0000-0000D1010000}"/>
    <cellStyle name="Followed Hyperlink 27 2 2" xfId="3555" xr:uid="{A5C7D594-FCA8-4CE8-8ACF-64A50E16FB14}"/>
    <cellStyle name="Followed Hyperlink 27 2 2 2" xfId="16347" xr:uid="{18270015-808D-459E-887C-66996650C4B0}"/>
    <cellStyle name="Followed Hyperlink 27 2 2 3" xfId="9600" xr:uid="{7D5E79DD-1D9D-4372-95F4-A2B1A1E23AB6}"/>
    <cellStyle name="Followed Hyperlink 27 3" xfId="3554" xr:uid="{389F2D58-BC45-4AF6-8BEC-5BA9CA04408D}"/>
    <cellStyle name="Followed Hyperlink 27 3 2" xfId="16346" xr:uid="{79EC23FF-A5BD-47D7-B913-B843958D6FB2}"/>
    <cellStyle name="Followed Hyperlink 27 3 3" xfId="9599" xr:uid="{2B91C0A8-7217-4951-9B8F-B0050A8E97D2}"/>
    <cellStyle name="Followed Hyperlink 28" xfId="418" xr:uid="{00000000-0005-0000-0000-0000D2010000}"/>
    <cellStyle name="Followed Hyperlink 28 2" xfId="419" xr:uid="{00000000-0005-0000-0000-0000D3010000}"/>
    <cellStyle name="Followed Hyperlink 28 2 2" xfId="3557" xr:uid="{90DAF6EC-1288-44E9-BE14-AB1A312724C8}"/>
    <cellStyle name="Followed Hyperlink 28 2 2 2" xfId="16349" xr:uid="{0781C2CF-A37F-460E-9029-B0096E38953A}"/>
    <cellStyle name="Followed Hyperlink 28 2 2 3" xfId="9602" xr:uid="{DEA4B2A2-4F4D-47C6-8A9E-4C7AC3A8A74B}"/>
    <cellStyle name="Followed Hyperlink 28 3" xfId="3556" xr:uid="{08CA242F-6F96-401F-8970-FDC91CB549DC}"/>
    <cellStyle name="Followed Hyperlink 28 3 2" xfId="16348" xr:uid="{CBA20658-A796-4AFD-AC9F-3324CF2CC937}"/>
    <cellStyle name="Followed Hyperlink 28 3 3" xfId="9601" xr:uid="{1F5B6856-E2C7-4E76-A488-9B3DCD80394D}"/>
    <cellStyle name="Followed Hyperlink 29" xfId="420" xr:uid="{00000000-0005-0000-0000-0000D4010000}"/>
    <cellStyle name="Followed Hyperlink 29 2" xfId="421" xr:uid="{00000000-0005-0000-0000-0000D5010000}"/>
    <cellStyle name="Followed Hyperlink 29 2 2" xfId="3559" xr:uid="{707A4CDA-4F23-4413-871F-52E8ADB369A4}"/>
    <cellStyle name="Followed Hyperlink 29 2 2 2" xfId="16351" xr:uid="{8CC3FAD8-A6E0-4803-A5AF-A435995FC9FB}"/>
    <cellStyle name="Followed Hyperlink 29 2 2 3" xfId="9604" xr:uid="{931C15B9-20E2-411F-99A5-CAB971B9EA7B}"/>
    <cellStyle name="Followed Hyperlink 29 3" xfId="3558" xr:uid="{D0D4398E-3A41-45E4-ADC7-CE5792B632A6}"/>
    <cellStyle name="Followed Hyperlink 29 3 2" xfId="16350" xr:uid="{18E3C9CC-87CF-4525-9626-0C42D6C55ABB}"/>
    <cellStyle name="Followed Hyperlink 29 3 3" xfId="9603" xr:uid="{0F9F861E-235A-4007-9200-9B1D318C196D}"/>
    <cellStyle name="Followed Hyperlink 3" xfId="422" xr:uid="{00000000-0005-0000-0000-0000D6010000}"/>
    <cellStyle name="Followed Hyperlink 3 2" xfId="423" xr:uid="{00000000-0005-0000-0000-0000D7010000}"/>
    <cellStyle name="Followed Hyperlink 3 2 2" xfId="3561" xr:uid="{ACBFDDA0-0136-4DCB-B0E3-3DBD471299B7}"/>
    <cellStyle name="Followed Hyperlink 3 2 2 2" xfId="16353" xr:uid="{B614D40C-2ACB-4C33-95E9-AEED7F989A28}"/>
    <cellStyle name="Followed Hyperlink 3 2 2 3" xfId="9606" xr:uid="{3131FEEE-1A70-426A-A806-C01C862E0AC4}"/>
    <cellStyle name="Followed Hyperlink 3 3" xfId="3560" xr:uid="{4B469125-57AC-4C0C-ABDE-F62580D242C0}"/>
    <cellStyle name="Followed Hyperlink 3 3 2" xfId="16352" xr:uid="{06057095-BB34-42F3-8444-F5E88AB9ED34}"/>
    <cellStyle name="Followed Hyperlink 3 3 3" xfId="9605" xr:uid="{D2C5488B-EBC0-4DE7-82E3-A1266437CE22}"/>
    <cellStyle name="Followed Hyperlink 30" xfId="424" xr:uid="{00000000-0005-0000-0000-0000D8010000}"/>
    <cellStyle name="Followed Hyperlink 30 2" xfId="425" xr:uid="{00000000-0005-0000-0000-0000D9010000}"/>
    <cellStyle name="Followed Hyperlink 30 2 2" xfId="3563" xr:uid="{F40AC4DE-BA7C-47A3-975A-396D5610047A}"/>
    <cellStyle name="Followed Hyperlink 30 2 2 2" xfId="16355" xr:uid="{B5CC4A82-5E35-4879-A5A7-3F02D1BC5B09}"/>
    <cellStyle name="Followed Hyperlink 30 2 2 3" xfId="9608" xr:uid="{3BE0B30F-21CF-4D31-BECE-9F8FD48979E2}"/>
    <cellStyle name="Followed Hyperlink 30 3" xfId="3562" xr:uid="{3DAF871A-9174-432A-81D7-47640BFD23C4}"/>
    <cellStyle name="Followed Hyperlink 30 3 2" xfId="16354" xr:uid="{6EE245BB-A966-4CDF-A8C0-21D8E1526A60}"/>
    <cellStyle name="Followed Hyperlink 30 3 3" xfId="9607" xr:uid="{42986BD8-FD36-450E-B48B-9AF7246189F9}"/>
    <cellStyle name="Followed Hyperlink 31" xfId="426" xr:uid="{00000000-0005-0000-0000-0000DA010000}"/>
    <cellStyle name="Followed Hyperlink 31 2" xfId="427" xr:uid="{00000000-0005-0000-0000-0000DB010000}"/>
    <cellStyle name="Followed Hyperlink 31 2 2" xfId="3565" xr:uid="{068F1350-5018-401C-8FF7-3E1DC2A88008}"/>
    <cellStyle name="Followed Hyperlink 31 2 2 2" xfId="16357" xr:uid="{E9461316-EC1F-4EFB-8E7A-994B9A8EA4A1}"/>
    <cellStyle name="Followed Hyperlink 31 2 2 3" xfId="9610" xr:uid="{9ABEAF4A-0976-4171-A4CD-BA0B7CF9C73B}"/>
    <cellStyle name="Followed Hyperlink 31 3" xfId="3564" xr:uid="{96F5443D-F216-4021-AED8-79AC1DEA0D1B}"/>
    <cellStyle name="Followed Hyperlink 31 3 2" xfId="16356" xr:uid="{9D4A6CC8-CEEF-4815-AE13-85E248141EBB}"/>
    <cellStyle name="Followed Hyperlink 31 3 3" xfId="9609" xr:uid="{CC5116E2-AD82-488A-B9F8-477E73295CD6}"/>
    <cellStyle name="Followed Hyperlink 32" xfId="428" xr:uid="{00000000-0005-0000-0000-0000DC010000}"/>
    <cellStyle name="Followed Hyperlink 32 2" xfId="429" xr:uid="{00000000-0005-0000-0000-0000DD010000}"/>
    <cellStyle name="Followed Hyperlink 32 2 2" xfId="3567" xr:uid="{620A8535-87BB-495F-9659-F9D8111A12EE}"/>
    <cellStyle name="Followed Hyperlink 32 2 2 2" xfId="16359" xr:uid="{65CBC06D-1184-436D-8D4D-2995064528DA}"/>
    <cellStyle name="Followed Hyperlink 32 2 2 3" xfId="9612" xr:uid="{C5AFA538-0D2F-49FE-BD97-E7E511D7B582}"/>
    <cellStyle name="Followed Hyperlink 32 3" xfId="3566" xr:uid="{FD75CBE5-EC46-4968-8CEA-68F9BA22AF39}"/>
    <cellStyle name="Followed Hyperlink 32 3 2" xfId="16358" xr:uid="{A7C72D86-4AF1-4B06-9AAD-E7A9470C85BF}"/>
    <cellStyle name="Followed Hyperlink 32 3 3" xfId="9611" xr:uid="{154E8546-FBC4-487A-84FF-56044292A647}"/>
    <cellStyle name="Followed Hyperlink 33" xfId="430" xr:uid="{00000000-0005-0000-0000-0000DE010000}"/>
    <cellStyle name="Followed Hyperlink 33 2" xfId="431" xr:uid="{00000000-0005-0000-0000-0000DF010000}"/>
    <cellStyle name="Followed Hyperlink 33 2 2" xfId="3569" xr:uid="{78D3FAB9-181A-47C7-BABA-190116314D24}"/>
    <cellStyle name="Followed Hyperlink 33 2 2 2" xfId="16361" xr:uid="{6D47F83D-4AE9-415B-AB0C-6F3D6BD8A6CE}"/>
    <cellStyle name="Followed Hyperlink 33 2 2 3" xfId="9614" xr:uid="{4BF641DD-216F-41B5-AEAD-F7F1A00C356F}"/>
    <cellStyle name="Followed Hyperlink 33 3" xfId="3568" xr:uid="{3DA2163D-4451-4D30-B51E-101341EEF394}"/>
    <cellStyle name="Followed Hyperlink 33 3 2" xfId="16360" xr:uid="{AC7DEEE3-415F-4ADE-9B0F-BCD705046A4C}"/>
    <cellStyle name="Followed Hyperlink 33 3 3" xfId="9613" xr:uid="{FB5365BE-9EDC-4BB6-84BC-9F67ABBE410C}"/>
    <cellStyle name="Followed Hyperlink 34" xfId="432" xr:uid="{00000000-0005-0000-0000-0000E0010000}"/>
    <cellStyle name="Followed Hyperlink 34 2" xfId="433" xr:uid="{00000000-0005-0000-0000-0000E1010000}"/>
    <cellStyle name="Followed Hyperlink 34 2 2" xfId="3571" xr:uid="{A72DEF7C-27F6-4E80-979F-4946384A7EB5}"/>
    <cellStyle name="Followed Hyperlink 34 2 2 2" xfId="16363" xr:uid="{E40AB7AB-A4B4-47A7-8848-2E66E5968378}"/>
    <cellStyle name="Followed Hyperlink 34 2 2 3" xfId="9616" xr:uid="{F20285F8-9898-466F-AD20-C954EF6BFE6D}"/>
    <cellStyle name="Followed Hyperlink 34 3" xfId="3570" xr:uid="{93860725-E769-4651-B741-5AD9E18EF80D}"/>
    <cellStyle name="Followed Hyperlink 34 3 2" xfId="16362" xr:uid="{73CF5905-5C52-4248-9DC6-EE0FB88F2EE5}"/>
    <cellStyle name="Followed Hyperlink 34 3 3" xfId="9615" xr:uid="{A7A000D9-C875-4D85-9153-AF9B05489EA3}"/>
    <cellStyle name="Followed Hyperlink 35" xfId="434" xr:uid="{00000000-0005-0000-0000-0000E2010000}"/>
    <cellStyle name="Followed Hyperlink 35 2" xfId="435" xr:uid="{00000000-0005-0000-0000-0000E3010000}"/>
    <cellStyle name="Followed Hyperlink 35 2 2" xfId="3573" xr:uid="{65069ED4-F69C-4935-9F54-B37F35B83698}"/>
    <cellStyle name="Followed Hyperlink 35 2 2 2" xfId="16365" xr:uid="{BD5D95EF-2BFB-4065-93F9-7F709C88FC8A}"/>
    <cellStyle name="Followed Hyperlink 35 2 2 3" xfId="9618" xr:uid="{42AC6A5D-23ED-4574-8088-CFA19AFEBFBF}"/>
    <cellStyle name="Followed Hyperlink 35 3" xfId="3572" xr:uid="{9C0CE534-0091-4B06-B1CE-C96713B1D6B9}"/>
    <cellStyle name="Followed Hyperlink 35 3 2" xfId="16364" xr:uid="{BEFE9226-5824-420A-A198-1C6AEC1FAA14}"/>
    <cellStyle name="Followed Hyperlink 35 3 3" xfId="9617" xr:uid="{1513F523-07B4-4622-9C13-6AD71C061656}"/>
    <cellStyle name="Followed Hyperlink 36" xfId="436" xr:uid="{00000000-0005-0000-0000-0000E4010000}"/>
    <cellStyle name="Followed Hyperlink 36 2" xfId="437" xr:uid="{00000000-0005-0000-0000-0000E5010000}"/>
    <cellStyle name="Followed Hyperlink 36 2 2" xfId="3575" xr:uid="{BB77EFA6-4467-4940-87B5-5EF0E9BCE698}"/>
    <cellStyle name="Followed Hyperlink 36 2 2 2" xfId="16367" xr:uid="{8C526C4A-04C6-41CE-A5BD-B71BF4873424}"/>
    <cellStyle name="Followed Hyperlink 36 2 2 3" xfId="9620" xr:uid="{39AEBADA-DA9E-4E0B-BBBB-C66986A87E0A}"/>
    <cellStyle name="Followed Hyperlink 36 3" xfId="3574" xr:uid="{14C701B8-444B-4DC5-B153-0DE031FE8197}"/>
    <cellStyle name="Followed Hyperlink 36 3 2" xfId="16366" xr:uid="{539A8C44-547C-4C03-8C08-21196E649FB7}"/>
    <cellStyle name="Followed Hyperlink 36 3 3" xfId="9619" xr:uid="{1B7378C2-64EB-49CA-8056-2E5BA37CE841}"/>
    <cellStyle name="Followed Hyperlink 37" xfId="438" xr:uid="{00000000-0005-0000-0000-0000E6010000}"/>
    <cellStyle name="Followed Hyperlink 37 2" xfId="439" xr:uid="{00000000-0005-0000-0000-0000E7010000}"/>
    <cellStyle name="Followed Hyperlink 37 2 2" xfId="3577" xr:uid="{F8ADB2CD-AA91-4588-A2A6-93F6860D8753}"/>
    <cellStyle name="Followed Hyperlink 37 2 2 2" xfId="16369" xr:uid="{1FDFF617-92C2-45CE-B60D-6F68B8890106}"/>
    <cellStyle name="Followed Hyperlink 37 2 2 3" xfId="9622" xr:uid="{835CCA9C-8B2D-460B-8DAA-88FFB024E237}"/>
    <cellStyle name="Followed Hyperlink 37 3" xfId="3576" xr:uid="{254C19CF-0E08-45DD-8900-16C2ED551BBE}"/>
    <cellStyle name="Followed Hyperlink 37 3 2" xfId="16368" xr:uid="{13DBECF8-CD8E-4D7B-85E0-3D1CA2D04B91}"/>
    <cellStyle name="Followed Hyperlink 37 3 3" xfId="9621" xr:uid="{E39E2DC1-C868-4482-B716-D0C2C5D41BEF}"/>
    <cellStyle name="Followed Hyperlink 38" xfId="440" xr:uid="{00000000-0005-0000-0000-0000E8010000}"/>
    <cellStyle name="Followed Hyperlink 38 2" xfId="441" xr:uid="{00000000-0005-0000-0000-0000E9010000}"/>
    <cellStyle name="Followed Hyperlink 38 2 2" xfId="3579" xr:uid="{A35AEE33-CCC3-4955-BF3D-D8432E78A1FB}"/>
    <cellStyle name="Followed Hyperlink 38 2 2 2" xfId="16371" xr:uid="{5F256C13-745C-4CA0-892E-9A4DADF5B8E0}"/>
    <cellStyle name="Followed Hyperlink 38 2 2 3" xfId="9624" xr:uid="{78A388D6-3E4B-43F4-B2D6-9B3A59555E8D}"/>
    <cellStyle name="Followed Hyperlink 38 3" xfId="3578" xr:uid="{4BB9FD8E-42E1-45F9-9539-F16C3F43F542}"/>
    <cellStyle name="Followed Hyperlink 38 3 2" xfId="16370" xr:uid="{95A53B35-4016-454A-80D1-3BD901658F96}"/>
    <cellStyle name="Followed Hyperlink 38 3 3" xfId="9623" xr:uid="{1D47D380-F13F-468E-B0E3-968588B43202}"/>
    <cellStyle name="Followed Hyperlink 39" xfId="442" xr:uid="{00000000-0005-0000-0000-0000EA010000}"/>
    <cellStyle name="Followed Hyperlink 39 2" xfId="443" xr:uid="{00000000-0005-0000-0000-0000EB010000}"/>
    <cellStyle name="Followed Hyperlink 39 2 2" xfId="3581" xr:uid="{8CE80506-681F-479B-B29D-C2283EFB05A6}"/>
    <cellStyle name="Followed Hyperlink 39 2 2 2" xfId="16373" xr:uid="{B092E7B3-0267-4459-89AC-3B9145670869}"/>
    <cellStyle name="Followed Hyperlink 39 2 2 3" xfId="9626" xr:uid="{ACA96BCF-B13B-4B9B-A926-3D25779BCF88}"/>
    <cellStyle name="Followed Hyperlink 39 3" xfId="3580" xr:uid="{B6AF2CDF-97E1-4625-B036-B75881E8627E}"/>
    <cellStyle name="Followed Hyperlink 39 3 2" xfId="16372" xr:uid="{689DEB21-91FF-4F17-8296-E4F878FFA61B}"/>
    <cellStyle name="Followed Hyperlink 39 3 3" xfId="9625" xr:uid="{D424BCCA-918F-4F4A-9A2B-23AD2660C7B7}"/>
    <cellStyle name="Followed Hyperlink 4" xfId="444" xr:uid="{00000000-0005-0000-0000-0000EC010000}"/>
    <cellStyle name="Followed Hyperlink 4 2" xfId="445" xr:uid="{00000000-0005-0000-0000-0000ED010000}"/>
    <cellStyle name="Followed Hyperlink 4 2 2" xfId="3583" xr:uid="{94BF2ACB-06AF-4F00-AB16-3C1E784109C3}"/>
    <cellStyle name="Followed Hyperlink 4 2 2 2" xfId="16375" xr:uid="{039DF0F7-9F15-4684-9FC8-9080B211029F}"/>
    <cellStyle name="Followed Hyperlink 4 2 2 3" xfId="9628" xr:uid="{8F73143D-9F4A-4F8C-BE31-CDE73B85601D}"/>
    <cellStyle name="Followed Hyperlink 4 3" xfId="3582" xr:uid="{4AD6905E-A009-4675-85BC-1FAF42D4871B}"/>
    <cellStyle name="Followed Hyperlink 4 3 2" xfId="16374" xr:uid="{A7BEC430-6E69-4F25-A385-3856A61CFC27}"/>
    <cellStyle name="Followed Hyperlink 4 3 3" xfId="9627" xr:uid="{F3AD9C88-7B78-4F5B-B142-BFF5F52E914C}"/>
    <cellStyle name="Followed Hyperlink 40" xfId="446" xr:uid="{00000000-0005-0000-0000-0000EE010000}"/>
    <cellStyle name="Followed Hyperlink 40 2" xfId="447" xr:uid="{00000000-0005-0000-0000-0000EF010000}"/>
    <cellStyle name="Followed Hyperlink 40 2 2" xfId="3585" xr:uid="{44120627-97DA-4797-BF71-ECF6AAA3DF64}"/>
    <cellStyle name="Followed Hyperlink 40 2 2 2" xfId="16377" xr:uid="{03108145-A1A8-48F1-AB43-E1EA7B58B63C}"/>
    <cellStyle name="Followed Hyperlink 40 2 2 3" xfId="9630" xr:uid="{8FC91FCC-5D16-425D-8E02-F5C8DA7C555A}"/>
    <cellStyle name="Followed Hyperlink 40 3" xfId="3584" xr:uid="{84B23E97-3853-4EC2-9A19-8507FA94FC40}"/>
    <cellStyle name="Followed Hyperlink 40 3 2" xfId="16376" xr:uid="{A20B1696-31F9-4461-8C5F-21535E46B203}"/>
    <cellStyle name="Followed Hyperlink 40 3 3" xfId="9629" xr:uid="{D16FDBE5-C045-49E4-81B4-0311F9119CF4}"/>
    <cellStyle name="Followed Hyperlink 41" xfId="448" xr:uid="{00000000-0005-0000-0000-0000F0010000}"/>
    <cellStyle name="Followed Hyperlink 41 2" xfId="449" xr:uid="{00000000-0005-0000-0000-0000F1010000}"/>
    <cellStyle name="Followed Hyperlink 41 2 2" xfId="3587" xr:uid="{C23EEF82-B004-48BB-9108-1FDF5E3B5681}"/>
    <cellStyle name="Followed Hyperlink 41 2 2 2" xfId="16379" xr:uid="{07EB2EC4-D45B-4749-A6E6-F5077A1F8E37}"/>
    <cellStyle name="Followed Hyperlink 41 2 2 3" xfId="9632" xr:uid="{24C4E015-F65B-4CD3-8A56-4A2C9B7BD5B7}"/>
    <cellStyle name="Followed Hyperlink 41 3" xfId="3586" xr:uid="{2C2358EA-9E59-4C57-8682-94770E8C7016}"/>
    <cellStyle name="Followed Hyperlink 41 3 2" xfId="16378" xr:uid="{0358A95A-E9F7-450A-917B-A6AB51A5CFB7}"/>
    <cellStyle name="Followed Hyperlink 41 3 3" xfId="9631" xr:uid="{A5EF9625-AE82-422F-954C-6BDFCAB37010}"/>
    <cellStyle name="Followed Hyperlink 42" xfId="450" xr:uid="{00000000-0005-0000-0000-0000F2010000}"/>
    <cellStyle name="Followed Hyperlink 42 2" xfId="451" xr:uid="{00000000-0005-0000-0000-0000F3010000}"/>
    <cellStyle name="Followed Hyperlink 42 2 2" xfId="3589" xr:uid="{8EDD8413-EFEA-4F55-9E03-1D863D7B48DC}"/>
    <cellStyle name="Followed Hyperlink 42 2 2 2" xfId="16381" xr:uid="{1E458933-E530-4EA4-A59D-55B8501C7DA5}"/>
    <cellStyle name="Followed Hyperlink 42 2 2 3" xfId="9634" xr:uid="{42AFEFF0-9B2E-4186-B2D4-067129FE4B0B}"/>
    <cellStyle name="Followed Hyperlink 42 3" xfId="3588" xr:uid="{8C3D7D7F-B7BF-4920-8D11-BED4EC19DD6C}"/>
    <cellStyle name="Followed Hyperlink 42 3 2" xfId="16380" xr:uid="{52A91A33-753A-4640-90ED-D567AAB31FBF}"/>
    <cellStyle name="Followed Hyperlink 42 3 3" xfId="9633" xr:uid="{9C51FC7B-FB32-4CE6-8CA1-B526607CDC83}"/>
    <cellStyle name="Followed Hyperlink 43" xfId="452" xr:uid="{00000000-0005-0000-0000-0000F4010000}"/>
    <cellStyle name="Followed Hyperlink 43 2" xfId="453" xr:uid="{00000000-0005-0000-0000-0000F5010000}"/>
    <cellStyle name="Followed Hyperlink 43 2 2" xfId="3591" xr:uid="{5D72534B-346D-48CB-8E94-D41BAC7274CC}"/>
    <cellStyle name="Followed Hyperlink 43 2 2 2" xfId="16383" xr:uid="{38AAC7DA-3D14-474E-9140-427BE1DD1B91}"/>
    <cellStyle name="Followed Hyperlink 43 2 2 3" xfId="9636" xr:uid="{8D6DD806-DB07-4A8B-815D-89FE52C6A6AA}"/>
    <cellStyle name="Followed Hyperlink 43 3" xfId="3590" xr:uid="{B3F35FAB-15E6-45A7-AE61-F19019B20439}"/>
    <cellStyle name="Followed Hyperlink 43 3 2" xfId="16382" xr:uid="{6B975E8B-F262-424A-82E4-D2AD3C08962A}"/>
    <cellStyle name="Followed Hyperlink 43 3 3" xfId="9635" xr:uid="{19E57F56-FECC-436B-8EAA-27B772B2C64F}"/>
    <cellStyle name="Followed Hyperlink 44" xfId="454" xr:uid="{00000000-0005-0000-0000-0000F6010000}"/>
    <cellStyle name="Followed Hyperlink 44 2" xfId="455" xr:uid="{00000000-0005-0000-0000-0000F7010000}"/>
    <cellStyle name="Followed Hyperlink 44 2 2" xfId="3593" xr:uid="{5E98CB6C-0F47-479B-985A-1592375A3C27}"/>
    <cellStyle name="Followed Hyperlink 44 2 2 2" xfId="16385" xr:uid="{1FCC9622-287B-4386-8291-E9C1B92FA68D}"/>
    <cellStyle name="Followed Hyperlink 44 2 2 3" xfId="9638" xr:uid="{6E617C6C-1DD8-4CDE-B6F7-5B98C71117F0}"/>
    <cellStyle name="Followed Hyperlink 44 3" xfId="3592" xr:uid="{1CD3BBAB-1C6B-444D-BD3D-AB5E6F0BD048}"/>
    <cellStyle name="Followed Hyperlink 44 3 2" xfId="16384" xr:uid="{866F3D01-80B0-484B-B08A-804C34FD28D1}"/>
    <cellStyle name="Followed Hyperlink 44 3 3" xfId="9637" xr:uid="{F5B5F03A-4B00-44BF-B035-AB2C2CA748C2}"/>
    <cellStyle name="Followed Hyperlink 45" xfId="456" xr:uid="{00000000-0005-0000-0000-0000F8010000}"/>
    <cellStyle name="Followed Hyperlink 45 2" xfId="457" xr:uid="{00000000-0005-0000-0000-0000F9010000}"/>
    <cellStyle name="Followed Hyperlink 45 2 2" xfId="3595" xr:uid="{DD9A8739-941C-4CF6-A42D-D3BFEA47095A}"/>
    <cellStyle name="Followed Hyperlink 45 2 2 2" xfId="16387" xr:uid="{59C4E77E-5A33-42E1-920B-0B71014D24A0}"/>
    <cellStyle name="Followed Hyperlink 45 2 2 3" xfId="9640" xr:uid="{A012453D-FDE2-47F7-86B2-A2A8B248AD97}"/>
    <cellStyle name="Followed Hyperlink 45 3" xfId="3594" xr:uid="{F84F764D-A3EE-48B6-9A49-E35D7D970862}"/>
    <cellStyle name="Followed Hyperlink 45 3 2" xfId="16386" xr:uid="{20BD0D03-6706-4EE4-9D62-E8C1A8CD4BC0}"/>
    <cellStyle name="Followed Hyperlink 45 3 3" xfId="9639" xr:uid="{86344906-7305-4037-824C-96FBF376BAEF}"/>
    <cellStyle name="Followed Hyperlink 46" xfId="458" xr:uid="{00000000-0005-0000-0000-0000FA010000}"/>
    <cellStyle name="Followed Hyperlink 46 2" xfId="459" xr:uid="{00000000-0005-0000-0000-0000FB010000}"/>
    <cellStyle name="Followed Hyperlink 46 2 2" xfId="3597" xr:uid="{A07F3A35-5732-4BA4-B4AC-DE753E01FA89}"/>
    <cellStyle name="Followed Hyperlink 46 2 2 2" xfId="16389" xr:uid="{055A133E-655F-4D65-AA80-1FDAEE84A20D}"/>
    <cellStyle name="Followed Hyperlink 46 2 2 3" xfId="9642" xr:uid="{04E1CB62-ACDE-47CA-BB7F-0D7251CBB18E}"/>
    <cellStyle name="Followed Hyperlink 46 3" xfId="3596" xr:uid="{BA1CDACB-2AD6-4319-BAEC-10B21BE5F15B}"/>
    <cellStyle name="Followed Hyperlink 46 3 2" xfId="16388" xr:uid="{A114286F-0ED6-4E19-BCD6-230167A1954A}"/>
    <cellStyle name="Followed Hyperlink 46 3 3" xfId="9641" xr:uid="{FD7A0442-2E05-41AC-8870-02862FCDE135}"/>
    <cellStyle name="Followed Hyperlink 47" xfId="460" xr:uid="{00000000-0005-0000-0000-0000FC010000}"/>
    <cellStyle name="Followed Hyperlink 47 2" xfId="461" xr:uid="{00000000-0005-0000-0000-0000FD010000}"/>
    <cellStyle name="Followed Hyperlink 47 2 2" xfId="3599" xr:uid="{2E74F382-2FDF-4D03-8339-A67DB528B74A}"/>
    <cellStyle name="Followed Hyperlink 47 2 2 2" xfId="16391" xr:uid="{16FDF294-CE9C-4CCD-B691-4305202C4D63}"/>
    <cellStyle name="Followed Hyperlink 47 2 2 3" xfId="9644" xr:uid="{BA18C8F2-2CC8-4790-B253-E2F7D4320A65}"/>
    <cellStyle name="Followed Hyperlink 47 3" xfId="3598" xr:uid="{F2FE9E4A-A3B7-42AA-9858-F26D9C4E9E0A}"/>
    <cellStyle name="Followed Hyperlink 47 3 2" xfId="16390" xr:uid="{D62ED9FD-3759-439D-8095-30FDF82ADB99}"/>
    <cellStyle name="Followed Hyperlink 47 3 3" xfId="9643" xr:uid="{E3E6E1E8-434D-415F-A754-098982F3D6C4}"/>
    <cellStyle name="Followed Hyperlink 48" xfId="462" xr:uid="{00000000-0005-0000-0000-0000FE010000}"/>
    <cellStyle name="Followed Hyperlink 48 2" xfId="463" xr:uid="{00000000-0005-0000-0000-0000FF010000}"/>
    <cellStyle name="Followed Hyperlink 48 2 2" xfId="3601" xr:uid="{D82BB25F-8FFE-45E5-8487-F9378018B78A}"/>
    <cellStyle name="Followed Hyperlink 48 2 2 2" xfId="16393" xr:uid="{95327A35-E214-4553-B165-2DBBE4716ABF}"/>
    <cellStyle name="Followed Hyperlink 48 2 2 3" xfId="9646" xr:uid="{21D6FE06-6C7B-417F-9072-BEBF1895E796}"/>
    <cellStyle name="Followed Hyperlink 48 3" xfId="3600" xr:uid="{F980149A-1227-450E-B272-BFA2B39527DE}"/>
    <cellStyle name="Followed Hyperlink 48 3 2" xfId="16392" xr:uid="{7DAB1809-BC82-4EB0-92E2-DCB52C444F1C}"/>
    <cellStyle name="Followed Hyperlink 48 3 3" xfId="9645" xr:uid="{FD2F067F-2537-4ACD-BA72-D9A5CF645113}"/>
    <cellStyle name="Followed Hyperlink 49" xfId="464" xr:uid="{00000000-0005-0000-0000-000000020000}"/>
    <cellStyle name="Followed Hyperlink 49 2" xfId="465" xr:uid="{00000000-0005-0000-0000-000001020000}"/>
    <cellStyle name="Followed Hyperlink 49 2 2" xfId="3603" xr:uid="{031A5E17-3381-48FF-B089-A5BC40D4C2EC}"/>
    <cellStyle name="Followed Hyperlink 49 2 2 2" xfId="16395" xr:uid="{EAACCF7F-8980-4F68-9510-F52C70AA4DBB}"/>
    <cellStyle name="Followed Hyperlink 49 2 2 3" xfId="9648" xr:uid="{01FB2547-B91F-4D57-BDFB-D0E7C6A824F5}"/>
    <cellStyle name="Followed Hyperlink 49 3" xfId="3602" xr:uid="{6560E5EA-9B05-4CD7-8B9C-7DB72CD46E5E}"/>
    <cellStyle name="Followed Hyperlink 49 3 2" xfId="16394" xr:uid="{2BA3E1D2-D0F0-4FCA-9F10-955521DF4DCE}"/>
    <cellStyle name="Followed Hyperlink 49 3 3" xfId="9647" xr:uid="{2C976107-DABF-42A3-9E24-C62E0A256EC8}"/>
    <cellStyle name="Followed Hyperlink 5" xfId="466" xr:uid="{00000000-0005-0000-0000-000002020000}"/>
    <cellStyle name="Followed Hyperlink 5 2" xfId="467" xr:uid="{00000000-0005-0000-0000-000003020000}"/>
    <cellStyle name="Followed Hyperlink 5 2 2" xfId="3605" xr:uid="{1DD2C3CE-02A3-41FD-A006-BCBCBC31BCB4}"/>
    <cellStyle name="Followed Hyperlink 5 2 2 2" xfId="16397" xr:uid="{47213357-287D-46BB-89D5-418F83733613}"/>
    <cellStyle name="Followed Hyperlink 5 2 2 3" xfId="9650" xr:uid="{3FBEF397-3A36-402E-BD22-E17ED2A92521}"/>
    <cellStyle name="Followed Hyperlink 5 3" xfId="3604" xr:uid="{F9172DF3-F429-477A-ABFE-17625A684B10}"/>
    <cellStyle name="Followed Hyperlink 5 3 2" xfId="16396" xr:uid="{036DF36E-4778-42D1-B773-928E5F680964}"/>
    <cellStyle name="Followed Hyperlink 5 3 3" xfId="9649" xr:uid="{263D135A-03BD-480A-89EE-B6C44C7C1C4E}"/>
    <cellStyle name="Followed Hyperlink 50" xfId="468" xr:uid="{00000000-0005-0000-0000-000004020000}"/>
    <cellStyle name="Followed Hyperlink 50 2" xfId="469" xr:uid="{00000000-0005-0000-0000-000005020000}"/>
    <cellStyle name="Followed Hyperlink 50 2 2" xfId="3607" xr:uid="{175E9344-AFB6-4370-B20D-14F2D7CBC626}"/>
    <cellStyle name="Followed Hyperlink 50 2 2 2" xfId="16399" xr:uid="{B8AA2D17-3E79-4A45-87E1-AD78A85D9FE1}"/>
    <cellStyle name="Followed Hyperlink 50 2 2 3" xfId="9652" xr:uid="{55656AA6-68FD-494C-A9C2-D090C5E3B0E7}"/>
    <cellStyle name="Followed Hyperlink 50 3" xfId="3606" xr:uid="{838DAC5B-F6B5-4D23-BE16-7B107E419481}"/>
    <cellStyle name="Followed Hyperlink 50 3 2" xfId="16398" xr:uid="{F5A4FB63-33F5-46BC-87BD-E4272CFECF00}"/>
    <cellStyle name="Followed Hyperlink 50 3 3" xfId="9651" xr:uid="{1968DD8B-974D-4E4D-908C-273B7EB3E392}"/>
    <cellStyle name="Followed Hyperlink 51" xfId="470" xr:uid="{00000000-0005-0000-0000-000006020000}"/>
    <cellStyle name="Followed Hyperlink 51 2" xfId="471" xr:uid="{00000000-0005-0000-0000-000007020000}"/>
    <cellStyle name="Followed Hyperlink 51 2 2" xfId="3609" xr:uid="{13671099-72C2-419F-B235-67F19C9266DC}"/>
    <cellStyle name="Followed Hyperlink 51 2 2 2" xfId="16401" xr:uid="{8B1B52A8-03F3-4B44-857C-D2CC0AC85628}"/>
    <cellStyle name="Followed Hyperlink 51 2 2 3" xfId="9654" xr:uid="{DD42442F-DB56-42F0-9B5D-3B55C49C9FA2}"/>
    <cellStyle name="Followed Hyperlink 51 3" xfId="3608" xr:uid="{39001EFF-9ED1-44B6-A6B3-E8DAF3D33A4A}"/>
    <cellStyle name="Followed Hyperlink 51 3 2" xfId="16400" xr:uid="{535DBCC6-57FC-4F17-B5DD-6258D736ACF0}"/>
    <cellStyle name="Followed Hyperlink 51 3 3" xfId="9653" xr:uid="{1D01C4FC-5F09-4933-B81E-7552BD48FA3E}"/>
    <cellStyle name="Followed Hyperlink 52" xfId="472" xr:uid="{00000000-0005-0000-0000-000008020000}"/>
    <cellStyle name="Followed Hyperlink 52 2" xfId="473" xr:uid="{00000000-0005-0000-0000-000009020000}"/>
    <cellStyle name="Followed Hyperlink 52 2 2" xfId="3611" xr:uid="{35BEF5C0-67D0-48D0-A145-A414E7ABBAF6}"/>
    <cellStyle name="Followed Hyperlink 52 2 2 2" xfId="16403" xr:uid="{403D7F4C-3351-4226-BD5E-0A192529C783}"/>
    <cellStyle name="Followed Hyperlink 52 2 2 3" xfId="9656" xr:uid="{E098E074-2785-4B57-A6CB-D30D79BF2F16}"/>
    <cellStyle name="Followed Hyperlink 52 3" xfId="3610" xr:uid="{C4342F42-34C5-4AAC-B27D-8C6FA034E1E7}"/>
    <cellStyle name="Followed Hyperlink 52 3 2" xfId="16402" xr:uid="{F33FE37B-8CB6-423B-9844-9DE82A1EE8DA}"/>
    <cellStyle name="Followed Hyperlink 52 3 3" xfId="9655" xr:uid="{1733A9E2-F76E-4CAB-9B9B-356364BAE75A}"/>
    <cellStyle name="Followed Hyperlink 53" xfId="474" xr:uid="{00000000-0005-0000-0000-00000A020000}"/>
    <cellStyle name="Followed Hyperlink 53 2" xfId="475" xr:uid="{00000000-0005-0000-0000-00000B020000}"/>
    <cellStyle name="Followed Hyperlink 53 2 2" xfId="3613" xr:uid="{379384BA-428C-470A-9EBC-B23C8DCF1318}"/>
    <cellStyle name="Followed Hyperlink 53 2 2 2" xfId="16405" xr:uid="{3F4EDC45-D7CF-4C85-8420-C6F995CE2BF9}"/>
    <cellStyle name="Followed Hyperlink 53 2 2 3" xfId="9658" xr:uid="{7E11D585-3EB5-4CF8-97AE-C9F7653EF3DD}"/>
    <cellStyle name="Followed Hyperlink 53 3" xfId="3612" xr:uid="{B287E609-D203-4BDB-A888-90F4F2DD9DDD}"/>
    <cellStyle name="Followed Hyperlink 53 3 2" xfId="16404" xr:uid="{0DDE0BD2-7EA4-4F9B-8D21-771047CC2914}"/>
    <cellStyle name="Followed Hyperlink 53 3 3" xfId="9657" xr:uid="{A4506983-E965-42C6-A584-C411DC1988CE}"/>
    <cellStyle name="Followed Hyperlink 54" xfId="476" xr:uid="{00000000-0005-0000-0000-00000C020000}"/>
    <cellStyle name="Followed Hyperlink 54 2" xfId="477" xr:uid="{00000000-0005-0000-0000-00000D020000}"/>
    <cellStyle name="Followed Hyperlink 54 2 2" xfId="3615" xr:uid="{9E0CC4E3-BFCB-4B5B-BD24-EF398C00FE9A}"/>
    <cellStyle name="Followed Hyperlink 54 2 2 2" xfId="16407" xr:uid="{B61F84F8-7AB1-463E-8359-D3D1E477C84E}"/>
    <cellStyle name="Followed Hyperlink 54 2 2 3" xfId="9660" xr:uid="{089B2C7B-57F4-4B8E-954B-96CA104AC26D}"/>
    <cellStyle name="Followed Hyperlink 54 3" xfId="3614" xr:uid="{CE92B75D-0E7D-494A-A08B-6620077CB310}"/>
    <cellStyle name="Followed Hyperlink 54 3 2" xfId="16406" xr:uid="{66724044-6DD7-41E0-BC2D-BB93C1600E28}"/>
    <cellStyle name="Followed Hyperlink 54 3 3" xfId="9659" xr:uid="{B24020F5-D2B9-46AA-BA95-76BA389C711C}"/>
    <cellStyle name="Followed Hyperlink 55" xfId="478" xr:uid="{00000000-0005-0000-0000-00000E020000}"/>
    <cellStyle name="Followed Hyperlink 55 2" xfId="479" xr:uid="{00000000-0005-0000-0000-00000F020000}"/>
    <cellStyle name="Followed Hyperlink 55 2 2" xfId="3617" xr:uid="{EA8ED385-2378-4527-8F3F-BA9E3B98D0F3}"/>
    <cellStyle name="Followed Hyperlink 55 2 2 2" xfId="16409" xr:uid="{370F4DF7-EBF2-4AF7-9771-67771383894B}"/>
    <cellStyle name="Followed Hyperlink 55 2 2 3" xfId="9662" xr:uid="{E3FFF7FC-DBFB-4B2E-9298-E7099367FBB7}"/>
    <cellStyle name="Followed Hyperlink 55 3" xfId="3616" xr:uid="{E086C3F7-7127-44FC-8D1B-843004F49DFC}"/>
    <cellStyle name="Followed Hyperlink 55 3 2" xfId="16408" xr:uid="{345DD820-E1C5-4469-821D-A11FF32C652E}"/>
    <cellStyle name="Followed Hyperlink 55 3 3" xfId="9661" xr:uid="{D9266E4E-DA5E-4F7B-8873-925B556C3BBA}"/>
    <cellStyle name="Followed Hyperlink 56" xfId="480" xr:uid="{00000000-0005-0000-0000-000010020000}"/>
    <cellStyle name="Followed Hyperlink 56 2" xfId="481" xr:uid="{00000000-0005-0000-0000-000011020000}"/>
    <cellStyle name="Followed Hyperlink 56 2 2" xfId="3619" xr:uid="{766D4AC4-F4EC-4C40-873F-6E7EC0A0D471}"/>
    <cellStyle name="Followed Hyperlink 56 2 2 2" xfId="16411" xr:uid="{6E978E60-05F0-4FE8-9A75-7C8C598AF3DA}"/>
    <cellStyle name="Followed Hyperlink 56 2 2 3" xfId="9664" xr:uid="{40CBAC84-29AE-46E1-AC6D-A03CEAFC3319}"/>
    <cellStyle name="Followed Hyperlink 56 3" xfId="3618" xr:uid="{FD2E5579-AD55-4DA0-94F7-D25B0F6DDC5E}"/>
    <cellStyle name="Followed Hyperlink 56 3 2" xfId="16410" xr:uid="{AB323745-89D2-4C5F-AEE9-39EB490C25D0}"/>
    <cellStyle name="Followed Hyperlink 56 3 3" xfId="9663" xr:uid="{55702DD7-4404-401C-98C3-3897BA209188}"/>
    <cellStyle name="Followed Hyperlink 57" xfId="482" xr:uid="{00000000-0005-0000-0000-000012020000}"/>
    <cellStyle name="Followed Hyperlink 57 2" xfId="483" xr:uid="{00000000-0005-0000-0000-000013020000}"/>
    <cellStyle name="Followed Hyperlink 57 2 2" xfId="3621" xr:uid="{9EE197FE-BF0C-4E5F-8386-8EF2FE987103}"/>
    <cellStyle name="Followed Hyperlink 57 2 2 2" xfId="16413" xr:uid="{9903A543-EFE3-42AB-99E8-1CF3F418DB32}"/>
    <cellStyle name="Followed Hyperlink 57 2 2 3" xfId="9666" xr:uid="{3C5D6CC4-D7B7-49DA-8810-FAAC90F16E97}"/>
    <cellStyle name="Followed Hyperlink 57 3" xfId="3620" xr:uid="{C2D43685-70F1-4309-B121-1FDF1E9CB137}"/>
    <cellStyle name="Followed Hyperlink 57 3 2" xfId="16412" xr:uid="{92463E7A-E003-47B9-9C67-DCACC7E3C848}"/>
    <cellStyle name="Followed Hyperlink 57 3 3" xfId="9665" xr:uid="{053E9B41-DB6C-41CF-817D-F57C49708640}"/>
    <cellStyle name="Followed Hyperlink 58" xfId="484" xr:uid="{00000000-0005-0000-0000-000014020000}"/>
    <cellStyle name="Followed Hyperlink 58 2" xfId="485" xr:uid="{00000000-0005-0000-0000-000015020000}"/>
    <cellStyle name="Followed Hyperlink 58 2 2" xfId="3623" xr:uid="{07A96199-44F6-49ED-A7B7-EA45003DA945}"/>
    <cellStyle name="Followed Hyperlink 58 2 2 2" xfId="16415" xr:uid="{7CBD3092-A52F-4F86-82DD-F533B8071E59}"/>
    <cellStyle name="Followed Hyperlink 58 2 2 3" xfId="9668" xr:uid="{E7B0ECBC-1658-40AA-BFDB-C53F65924B02}"/>
    <cellStyle name="Followed Hyperlink 58 3" xfId="3622" xr:uid="{F6A5374C-4514-4C43-8D27-FA28A8C88091}"/>
    <cellStyle name="Followed Hyperlink 58 3 2" xfId="16414" xr:uid="{482E54CD-4D28-4564-B45C-3540189A9E2C}"/>
    <cellStyle name="Followed Hyperlink 58 3 3" xfId="9667" xr:uid="{BB87F776-209A-4769-8C6F-21FCF5315428}"/>
    <cellStyle name="Followed Hyperlink 59" xfId="486" xr:uid="{00000000-0005-0000-0000-000016020000}"/>
    <cellStyle name="Followed Hyperlink 59 2" xfId="487" xr:uid="{00000000-0005-0000-0000-000017020000}"/>
    <cellStyle name="Followed Hyperlink 59 2 2" xfId="3625" xr:uid="{DEA6709C-60E2-4146-A453-D51E440AE270}"/>
    <cellStyle name="Followed Hyperlink 59 2 2 2" xfId="16417" xr:uid="{63B443F0-26F3-4EE1-A505-53ED3C857C9B}"/>
    <cellStyle name="Followed Hyperlink 59 2 2 3" xfId="9670" xr:uid="{D7D5866A-3E10-4E5B-A2E3-004661B4FD07}"/>
    <cellStyle name="Followed Hyperlink 59 3" xfId="3624" xr:uid="{D6FA7CA9-9CB5-48A4-8BB7-A431E521B38E}"/>
    <cellStyle name="Followed Hyperlink 59 3 2" xfId="16416" xr:uid="{5EFB35EB-BB17-4FDA-83E8-E4190D12BD51}"/>
    <cellStyle name="Followed Hyperlink 59 3 3" xfId="9669" xr:uid="{84DFD882-E20F-43FD-8FCF-3E0217BF01B2}"/>
    <cellStyle name="Followed Hyperlink 6" xfId="488" xr:uid="{00000000-0005-0000-0000-000018020000}"/>
    <cellStyle name="Followed Hyperlink 6 2" xfId="489" xr:uid="{00000000-0005-0000-0000-000019020000}"/>
    <cellStyle name="Followed Hyperlink 6 2 2" xfId="3627" xr:uid="{F602333A-8EDD-4BBC-A526-85DD21314FDA}"/>
    <cellStyle name="Followed Hyperlink 6 2 2 2" xfId="16419" xr:uid="{B2DB70E0-8D6F-429D-BEA0-6978ADC7EBFF}"/>
    <cellStyle name="Followed Hyperlink 6 2 2 3" xfId="9672" xr:uid="{6C5FC469-4C1C-4B9A-A6EC-E9AED0DB689C}"/>
    <cellStyle name="Followed Hyperlink 6 3" xfId="3626" xr:uid="{6AD45EB1-795F-42CB-839B-D29928AFC756}"/>
    <cellStyle name="Followed Hyperlink 6 3 2" xfId="16418" xr:uid="{F041B4B5-4E3C-4A50-A4FF-A4303DC535F0}"/>
    <cellStyle name="Followed Hyperlink 6 3 3" xfId="9671" xr:uid="{128850A8-8C22-43CC-A1A9-E12CE1C522C1}"/>
    <cellStyle name="Followed Hyperlink 60" xfId="490" xr:uid="{00000000-0005-0000-0000-00001A020000}"/>
    <cellStyle name="Followed Hyperlink 60 2" xfId="491" xr:uid="{00000000-0005-0000-0000-00001B020000}"/>
    <cellStyle name="Followed Hyperlink 60 2 2" xfId="3629" xr:uid="{10DB2ABE-C989-4FD0-B306-66CF7E3EB398}"/>
    <cellStyle name="Followed Hyperlink 60 2 2 2" xfId="16421" xr:uid="{A7D95000-8BF9-4560-B84F-162DE7280036}"/>
    <cellStyle name="Followed Hyperlink 60 2 2 3" xfId="9674" xr:uid="{DEEDA4ED-EF1A-4030-9E3D-A73B4D23118B}"/>
    <cellStyle name="Followed Hyperlink 60 3" xfId="3628" xr:uid="{DD32DD4C-D64B-4760-AA19-8ED813F32B31}"/>
    <cellStyle name="Followed Hyperlink 60 3 2" xfId="16420" xr:uid="{3EB0CEC9-5037-4616-B157-7138D07AC3BC}"/>
    <cellStyle name="Followed Hyperlink 60 3 3" xfId="9673" xr:uid="{F3DD1174-A2F8-4B28-A827-C3260DD513D1}"/>
    <cellStyle name="Followed Hyperlink 61" xfId="492" xr:uid="{00000000-0005-0000-0000-00001C020000}"/>
    <cellStyle name="Followed Hyperlink 61 2" xfId="493" xr:uid="{00000000-0005-0000-0000-00001D020000}"/>
    <cellStyle name="Followed Hyperlink 61 2 2" xfId="3631" xr:uid="{DFC8E2E3-1500-4BEC-8615-93F76D38A22F}"/>
    <cellStyle name="Followed Hyperlink 61 2 2 2" xfId="16423" xr:uid="{EC967A60-C048-49D7-A7FB-2D556AD09720}"/>
    <cellStyle name="Followed Hyperlink 61 2 2 3" xfId="9676" xr:uid="{C618A21C-A770-459B-9998-7A27180362B9}"/>
    <cellStyle name="Followed Hyperlink 61 3" xfId="3630" xr:uid="{8CEE6E94-7DD2-436E-AF81-8E8E85D22406}"/>
    <cellStyle name="Followed Hyperlink 61 3 2" xfId="16422" xr:uid="{7CED3401-6166-4111-850B-C76E1E97FCB6}"/>
    <cellStyle name="Followed Hyperlink 61 3 3" xfId="9675" xr:uid="{23D75F22-BED3-4349-A9D1-2FBF7030B427}"/>
    <cellStyle name="Followed Hyperlink 62" xfId="494" xr:uid="{00000000-0005-0000-0000-00001E020000}"/>
    <cellStyle name="Followed Hyperlink 62 2" xfId="495" xr:uid="{00000000-0005-0000-0000-00001F020000}"/>
    <cellStyle name="Followed Hyperlink 62 2 2" xfId="3633" xr:uid="{033063D7-A4BD-44A8-BF3F-9F43502836F0}"/>
    <cellStyle name="Followed Hyperlink 62 2 2 2" xfId="16425" xr:uid="{664E3DAA-7C93-4830-8F0B-F28D4FC136F9}"/>
    <cellStyle name="Followed Hyperlink 62 2 2 3" xfId="9678" xr:uid="{BAA13437-5CCC-4BF9-B368-77B29733D4EE}"/>
    <cellStyle name="Followed Hyperlink 62 3" xfId="3632" xr:uid="{26DC7BA6-6191-481B-B911-F1642D8E4476}"/>
    <cellStyle name="Followed Hyperlink 62 3 2" xfId="16424" xr:uid="{1CE2F134-F93D-4396-819F-76ED5DF544C5}"/>
    <cellStyle name="Followed Hyperlink 62 3 3" xfId="9677" xr:uid="{79ED628A-CE36-42CB-8B52-2B192E9D72B1}"/>
    <cellStyle name="Followed Hyperlink 63" xfId="496" xr:uid="{00000000-0005-0000-0000-000020020000}"/>
    <cellStyle name="Followed Hyperlink 63 2" xfId="497" xr:uid="{00000000-0005-0000-0000-000021020000}"/>
    <cellStyle name="Followed Hyperlink 63 2 2" xfId="3635" xr:uid="{BD029813-24F7-4522-9B77-B28863FA1729}"/>
    <cellStyle name="Followed Hyperlink 63 2 2 2" xfId="16427" xr:uid="{17499615-EFFE-4DB4-A961-9DB1DB6F0906}"/>
    <cellStyle name="Followed Hyperlink 63 2 2 3" xfId="9680" xr:uid="{716FC655-2FE6-4F61-A227-A462DCB228A2}"/>
    <cellStyle name="Followed Hyperlink 63 3" xfId="3634" xr:uid="{6E663FFF-1D4A-4ABD-96BC-BEC11DAEA25D}"/>
    <cellStyle name="Followed Hyperlink 63 3 2" xfId="16426" xr:uid="{8B77D12F-E107-4424-A202-7847EE2D0E14}"/>
    <cellStyle name="Followed Hyperlink 63 3 3" xfId="9679" xr:uid="{AD7C914F-C4AD-4A23-93AD-966BB00255FA}"/>
    <cellStyle name="Followed Hyperlink 64" xfId="498" xr:uid="{00000000-0005-0000-0000-000022020000}"/>
    <cellStyle name="Followed Hyperlink 64 2" xfId="499" xr:uid="{00000000-0005-0000-0000-000023020000}"/>
    <cellStyle name="Followed Hyperlink 64 2 2" xfId="3637" xr:uid="{E5457A7F-AD51-4076-8E3E-6045324E3383}"/>
    <cellStyle name="Followed Hyperlink 64 2 2 2" xfId="16429" xr:uid="{22A6AA09-7D78-4C70-AFCA-258E9064E904}"/>
    <cellStyle name="Followed Hyperlink 64 2 2 3" xfId="9682" xr:uid="{B079C10E-D51B-4379-A330-03F9472966E1}"/>
    <cellStyle name="Followed Hyperlink 64 3" xfId="3636" xr:uid="{19412F17-066D-4BDD-9D78-7C35C738E11E}"/>
    <cellStyle name="Followed Hyperlink 64 3 2" xfId="16428" xr:uid="{E4BDBA69-04E9-423A-BAF0-AC1071A0393E}"/>
    <cellStyle name="Followed Hyperlink 64 3 3" xfId="9681" xr:uid="{6009DC52-798D-4BDE-BB40-9E1705469AA2}"/>
    <cellStyle name="Followed Hyperlink 65" xfId="500" xr:uid="{00000000-0005-0000-0000-000024020000}"/>
    <cellStyle name="Followed Hyperlink 65 2" xfId="501" xr:uid="{00000000-0005-0000-0000-000025020000}"/>
    <cellStyle name="Followed Hyperlink 65 2 2" xfId="3639" xr:uid="{2E7583B8-81EA-4909-90E4-924011923153}"/>
    <cellStyle name="Followed Hyperlink 65 2 2 2" xfId="16431" xr:uid="{9A446268-25CE-440A-B156-0CE60F7F2E54}"/>
    <cellStyle name="Followed Hyperlink 65 2 2 3" xfId="9684" xr:uid="{FF40051B-9677-44F7-BADF-89F228FD33E5}"/>
    <cellStyle name="Followed Hyperlink 65 3" xfId="3638" xr:uid="{B2467F35-1247-478E-80CC-5F99AEDD5C34}"/>
    <cellStyle name="Followed Hyperlink 65 3 2" xfId="16430" xr:uid="{1D68DEFC-3DE6-4CEC-956B-EAF0CEFCD96E}"/>
    <cellStyle name="Followed Hyperlink 65 3 3" xfId="9683" xr:uid="{18FFB91E-2B66-4D5A-A08E-10B9B9415285}"/>
    <cellStyle name="Followed Hyperlink 66" xfId="502" xr:uid="{00000000-0005-0000-0000-000026020000}"/>
    <cellStyle name="Followed Hyperlink 66 2" xfId="503" xr:uid="{00000000-0005-0000-0000-000027020000}"/>
    <cellStyle name="Followed Hyperlink 66 2 2" xfId="3641" xr:uid="{ED46AD59-6F9C-4B3E-A6E2-DAC7603E4369}"/>
    <cellStyle name="Followed Hyperlink 66 2 2 2" xfId="16433" xr:uid="{87BB8374-80CD-4671-94EB-B7D6867FBF19}"/>
    <cellStyle name="Followed Hyperlink 66 2 2 3" xfId="9686" xr:uid="{9C014BF8-0C6B-4C25-8531-7E184318301F}"/>
    <cellStyle name="Followed Hyperlink 66 3" xfId="3640" xr:uid="{23663C66-6948-425D-9ED0-9674CFBE8286}"/>
    <cellStyle name="Followed Hyperlink 66 3 2" xfId="16432" xr:uid="{DE590436-27D9-4B8F-949C-63B5E31CCFEA}"/>
    <cellStyle name="Followed Hyperlink 66 3 3" xfId="9685" xr:uid="{C7DF9537-BE87-4054-962E-1DDF11EDAFF1}"/>
    <cellStyle name="Followed Hyperlink 67" xfId="504" xr:uid="{00000000-0005-0000-0000-000028020000}"/>
    <cellStyle name="Followed Hyperlink 67 2" xfId="505" xr:uid="{00000000-0005-0000-0000-000029020000}"/>
    <cellStyle name="Followed Hyperlink 67 2 2" xfId="3643" xr:uid="{F7430228-2198-4D78-A781-7D52F23BE938}"/>
    <cellStyle name="Followed Hyperlink 67 2 2 2" xfId="16435" xr:uid="{8A8A6D3E-6717-48B2-B8BB-E6F9D96EC817}"/>
    <cellStyle name="Followed Hyperlink 67 2 2 3" xfId="9688" xr:uid="{1F814973-85FD-47EF-A000-715E32B0E890}"/>
    <cellStyle name="Followed Hyperlink 67 3" xfId="3642" xr:uid="{3730E060-028A-4E37-87CB-0C3E26F08FC3}"/>
    <cellStyle name="Followed Hyperlink 67 3 2" xfId="16434" xr:uid="{530E9085-DF6B-49D1-8FB9-C2AAF40D1D0E}"/>
    <cellStyle name="Followed Hyperlink 67 3 3" xfId="9687" xr:uid="{4CB44919-7236-4BF4-B9AE-D653DC4A0290}"/>
    <cellStyle name="Followed Hyperlink 68" xfId="506" xr:uid="{00000000-0005-0000-0000-00002A020000}"/>
    <cellStyle name="Followed Hyperlink 68 2" xfId="507" xr:uid="{00000000-0005-0000-0000-00002B020000}"/>
    <cellStyle name="Followed Hyperlink 68 2 2" xfId="3645" xr:uid="{946D036C-77B1-427E-9ECD-EECE1825CBB0}"/>
    <cellStyle name="Followed Hyperlink 68 2 2 2" xfId="16437" xr:uid="{D31B92AE-2394-49FE-B2C9-FC3FCC115EFE}"/>
    <cellStyle name="Followed Hyperlink 68 2 2 3" xfId="9690" xr:uid="{AFD1EE5D-C081-417B-84BD-5753915A6857}"/>
    <cellStyle name="Followed Hyperlink 68 3" xfId="3644" xr:uid="{E60D5A21-978D-4F8B-9C03-681B58D2CD8B}"/>
    <cellStyle name="Followed Hyperlink 68 3 2" xfId="16436" xr:uid="{91897124-1CCD-426F-ACD6-AA181ED49BCD}"/>
    <cellStyle name="Followed Hyperlink 68 3 3" xfId="9689" xr:uid="{951AC3BE-6A11-42CD-87E2-9CB198A553B3}"/>
    <cellStyle name="Followed Hyperlink 69" xfId="508" xr:uid="{00000000-0005-0000-0000-00002C020000}"/>
    <cellStyle name="Followed Hyperlink 69 2" xfId="509" xr:uid="{00000000-0005-0000-0000-00002D020000}"/>
    <cellStyle name="Followed Hyperlink 69 2 2" xfId="3647" xr:uid="{467961A7-8753-4598-8C15-8DE3CE7F246F}"/>
    <cellStyle name="Followed Hyperlink 69 2 2 2" xfId="16439" xr:uid="{DF2D14CE-AFC0-4D13-87F1-1699BBD4C619}"/>
    <cellStyle name="Followed Hyperlink 69 2 2 3" xfId="9692" xr:uid="{403F3390-23A8-4359-A5B8-F7FF2BD0E52E}"/>
    <cellStyle name="Followed Hyperlink 69 3" xfId="3646" xr:uid="{E3AC6CC3-97E3-4589-9E9F-80F98B20B37B}"/>
    <cellStyle name="Followed Hyperlink 69 3 2" xfId="16438" xr:uid="{E2D9173C-06F0-4045-BE67-61CD4E13858D}"/>
    <cellStyle name="Followed Hyperlink 69 3 3" xfId="9691" xr:uid="{23CCFEA7-7D01-474F-8091-F7B7337837AE}"/>
    <cellStyle name="Followed Hyperlink 7" xfId="510" xr:uid="{00000000-0005-0000-0000-00002E020000}"/>
    <cellStyle name="Followed Hyperlink 7 2" xfId="511" xr:uid="{00000000-0005-0000-0000-00002F020000}"/>
    <cellStyle name="Followed Hyperlink 7 2 2" xfId="3649" xr:uid="{7BF3A427-B712-4254-9242-85F4D3AC46E4}"/>
    <cellStyle name="Followed Hyperlink 7 2 2 2" xfId="16441" xr:uid="{C0F8CB7C-2AD9-4C8C-8D92-7D566B6CD84A}"/>
    <cellStyle name="Followed Hyperlink 7 2 2 3" xfId="9694" xr:uid="{6955F630-4BD5-4D11-BFB0-5B1F9E971302}"/>
    <cellStyle name="Followed Hyperlink 7 3" xfId="3648" xr:uid="{D83E9670-7615-4461-8E39-DCB6819F9311}"/>
    <cellStyle name="Followed Hyperlink 7 3 2" xfId="16440" xr:uid="{6E212E76-B300-4930-A441-AFF3D7E75D2B}"/>
    <cellStyle name="Followed Hyperlink 7 3 3" xfId="9693" xr:uid="{09D32F34-BBE6-4CEC-A2E7-867F8B91F1C7}"/>
    <cellStyle name="Followed Hyperlink 70" xfId="512" xr:uid="{00000000-0005-0000-0000-000030020000}"/>
    <cellStyle name="Followed Hyperlink 70 2" xfId="513" xr:uid="{00000000-0005-0000-0000-000031020000}"/>
    <cellStyle name="Followed Hyperlink 70 2 2" xfId="3651" xr:uid="{0F1C889A-2ED2-4171-AD44-34BE7120F6D8}"/>
    <cellStyle name="Followed Hyperlink 70 2 2 2" xfId="16443" xr:uid="{BBBD002F-BE29-4E89-AF6A-51D6ECD8E0FD}"/>
    <cellStyle name="Followed Hyperlink 70 2 2 3" xfId="9696" xr:uid="{252D953B-421D-4B74-AEA9-C9C77513CAB8}"/>
    <cellStyle name="Followed Hyperlink 70 3" xfId="3650" xr:uid="{0F0FCB97-2797-4EBF-859F-03E8B82CB779}"/>
    <cellStyle name="Followed Hyperlink 70 3 2" xfId="16442" xr:uid="{DDA2DA1D-E100-4CBD-8FB7-768C743478D3}"/>
    <cellStyle name="Followed Hyperlink 70 3 3" xfId="9695" xr:uid="{D751F966-7498-42D7-AC1D-C6C7E2E6651C}"/>
    <cellStyle name="Followed Hyperlink 71" xfId="514" xr:uid="{00000000-0005-0000-0000-000032020000}"/>
    <cellStyle name="Followed Hyperlink 71 2" xfId="515" xr:uid="{00000000-0005-0000-0000-000033020000}"/>
    <cellStyle name="Followed Hyperlink 71 2 2" xfId="3653" xr:uid="{585540D0-7CEC-4D41-85EC-47CA7492FABF}"/>
    <cellStyle name="Followed Hyperlink 71 2 2 2" xfId="16445" xr:uid="{287A19B9-0C06-4ADF-8692-865C47C74903}"/>
    <cellStyle name="Followed Hyperlink 71 2 2 3" xfId="9698" xr:uid="{4274D55F-F6EE-47E9-90A3-3AC55196DEDB}"/>
    <cellStyle name="Followed Hyperlink 71 3" xfId="3652" xr:uid="{A0B31009-07B0-46CD-ACBB-F27378067C90}"/>
    <cellStyle name="Followed Hyperlink 71 3 2" xfId="16444" xr:uid="{E5197E44-F786-4E21-8705-119E09C98B49}"/>
    <cellStyle name="Followed Hyperlink 71 3 3" xfId="9697" xr:uid="{59A155C3-ACC8-4CDA-810F-D4B8CDABC4D4}"/>
    <cellStyle name="Followed Hyperlink 72" xfId="516" xr:uid="{00000000-0005-0000-0000-000034020000}"/>
    <cellStyle name="Followed Hyperlink 72 2" xfId="517" xr:uid="{00000000-0005-0000-0000-000035020000}"/>
    <cellStyle name="Followed Hyperlink 72 2 2" xfId="3655" xr:uid="{A561DFA9-E627-4752-872B-0F2E95B6E526}"/>
    <cellStyle name="Followed Hyperlink 72 2 2 2" xfId="16447" xr:uid="{FFAF7F59-84BE-4271-B45C-21FB2DB52A0A}"/>
    <cellStyle name="Followed Hyperlink 72 2 2 3" xfId="9700" xr:uid="{C58D6E48-9C58-4ABC-8290-93985AD1EFC4}"/>
    <cellStyle name="Followed Hyperlink 72 3" xfId="3654" xr:uid="{0FED8A48-B454-4CA4-95FF-140500E5A0E3}"/>
    <cellStyle name="Followed Hyperlink 72 3 2" xfId="16446" xr:uid="{F5D54444-FD2B-41F7-BAD1-FEE60B5D9492}"/>
    <cellStyle name="Followed Hyperlink 72 3 3" xfId="9699" xr:uid="{926EDDEA-B17F-4E5E-99CC-4EEFDD16D765}"/>
    <cellStyle name="Followed Hyperlink 73" xfId="518" xr:uid="{00000000-0005-0000-0000-000036020000}"/>
    <cellStyle name="Followed Hyperlink 73 2" xfId="519" xr:uid="{00000000-0005-0000-0000-000037020000}"/>
    <cellStyle name="Followed Hyperlink 73 2 2" xfId="3657" xr:uid="{231A4A06-48E1-4DD7-96B9-DE7E83A14738}"/>
    <cellStyle name="Followed Hyperlink 73 2 2 2" xfId="16449" xr:uid="{CFB43703-2F1A-4D17-A228-5AEF615FD227}"/>
    <cellStyle name="Followed Hyperlink 73 2 2 3" xfId="9702" xr:uid="{B1CA00F7-D274-4A41-BFEA-55ED184ADAFC}"/>
    <cellStyle name="Followed Hyperlink 73 3" xfId="3656" xr:uid="{EA2180C3-1888-4668-B210-EE0613D68DB6}"/>
    <cellStyle name="Followed Hyperlink 73 3 2" xfId="16448" xr:uid="{1F3F1936-0E31-4CAF-9557-E8A62DB3534F}"/>
    <cellStyle name="Followed Hyperlink 73 3 3" xfId="9701" xr:uid="{E08E4CEC-844B-447B-BA75-320F91D4F5A7}"/>
    <cellStyle name="Followed Hyperlink 74" xfId="520" xr:uid="{00000000-0005-0000-0000-000038020000}"/>
    <cellStyle name="Followed Hyperlink 74 2" xfId="521" xr:uid="{00000000-0005-0000-0000-000039020000}"/>
    <cellStyle name="Followed Hyperlink 74 2 2" xfId="3659" xr:uid="{1F02B9B3-7A6F-4BBE-919D-08B4EEE00793}"/>
    <cellStyle name="Followed Hyperlink 74 2 2 2" xfId="16451" xr:uid="{87035F43-D66F-49F8-8A93-2E18BA0917F7}"/>
    <cellStyle name="Followed Hyperlink 74 2 2 3" xfId="9704" xr:uid="{16A563CD-D7ED-45E9-A74C-4BC5487F30BB}"/>
    <cellStyle name="Followed Hyperlink 74 3" xfId="3658" xr:uid="{F2A881C3-9C3A-467D-B61D-D770935F6038}"/>
    <cellStyle name="Followed Hyperlink 74 3 2" xfId="16450" xr:uid="{D9051445-42DD-42B5-B4C4-5A9A7982E068}"/>
    <cellStyle name="Followed Hyperlink 74 3 3" xfId="9703" xr:uid="{0E295DDD-4F4F-4958-A48F-D5EFB6827365}"/>
    <cellStyle name="Followed Hyperlink 75" xfId="522" xr:uid="{00000000-0005-0000-0000-00003A020000}"/>
    <cellStyle name="Followed Hyperlink 75 2" xfId="523" xr:uid="{00000000-0005-0000-0000-00003B020000}"/>
    <cellStyle name="Followed Hyperlink 75 2 2" xfId="3661" xr:uid="{10A6C8E4-2E94-4814-8936-DAC12D612952}"/>
    <cellStyle name="Followed Hyperlink 75 2 2 2" xfId="16453" xr:uid="{50FCAE70-F5FA-44BF-87A0-411213DEFA33}"/>
    <cellStyle name="Followed Hyperlink 75 2 2 3" xfId="9706" xr:uid="{10884282-7D82-48B1-A1A7-C70B3DEEACB8}"/>
    <cellStyle name="Followed Hyperlink 75 3" xfId="3660" xr:uid="{EE7FD8C3-527B-474C-8817-47ACB56401CF}"/>
    <cellStyle name="Followed Hyperlink 75 3 2" xfId="16452" xr:uid="{70A02870-2AD8-487C-97A4-C4B5DB3F5811}"/>
    <cellStyle name="Followed Hyperlink 75 3 3" xfId="9705" xr:uid="{543D1FB8-3001-41D3-A416-FF1B2E56013C}"/>
    <cellStyle name="Followed Hyperlink 76" xfId="524" xr:uid="{00000000-0005-0000-0000-00003C020000}"/>
    <cellStyle name="Followed Hyperlink 76 2" xfId="525" xr:uid="{00000000-0005-0000-0000-00003D020000}"/>
    <cellStyle name="Followed Hyperlink 76 2 2" xfId="3663" xr:uid="{44060D64-61D5-42A5-9F71-7A1229875566}"/>
    <cellStyle name="Followed Hyperlink 76 2 2 2" xfId="16455" xr:uid="{F7688D94-833B-4159-9B1A-D3858565AB83}"/>
    <cellStyle name="Followed Hyperlink 76 2 2 3" xfId="9708" xr:uid="{F66AADD3-564D-440F-90A2-706909D8D69B}"/>
    <cellStyle name="Followed Hyperlink 76 3" xfId="3662" xr:uid="{8A1D9DD7-878D-4A6E-BF32-0C7638DB4D15}"/>
    <cellStyle name="Followed Hyperlink 76 3 2" xfId="16454" xr:uid="{DEAA4195-7752-479B-91B0-F0EF47752FE7}"/>
    <cellStyle name="Followed Hyperlink 76 3 3" xfId="9707" xr:uid="{78071348-E3B5-4656-87D0-E99C108C76D0}"/>
    <cellStyle name="Followed Hyperlink 77" xfId="526" xr:uid="{00000000-0005-0000-0000-00003E020000}"/>
    <cellStyle name="Followed Hyperlink 77 2" xfId="527" xr:uid="{00000000-0005-0000-0000-00003F020000}"/>
    <cellStyle name="Followed Hyperlink 77 2 2" xfId="3665" xr:uid="{73F8D458-E8BF-46BC-A6DF-21282D14E3E8}"/>
    <cellStyle name="Followed Hyperlink 77 2 2 2" xfId="16457" xr:uid="{1ACE9653-ED35-4792-A75E-1AED705AD0CD}"/>
    <cellStyle name="Followed Hyperlink 77 2 2 3" xfId="9710" xr:uid="{8B2664F9-1CAC-44DD-80BC-1F5E8E717AB0}"/>
    <cellStyle name="Followed Hyperlink 77 3" xfId="3664" xr:uid="{B44F93B4-5E9B-439D-AE12-B6E760F439DA}"/>
    <cellStyle name="Followed Hyperlink 77 3 2" xfId="16456" xr:uid="{1A383944-7A90-4C56-8DE6-91A4814666DD}"/>
    <cellStyle name="Followed Hyperlink 77 3 3" xfId="9709" xr:uid="{086CE050-1C82-49A8-B652-F5101BEE49CE}"/>
    <cellStyle name="Followed Hyperlink 78" xfId="528" xr:uid="{00000000-0005-0000-0000-000040020000}"/>
    <cellStyle name="Followed Hyperlink 78 2" xfId="529" xr:uid="{00000000-0005-0000-0000-000041020000}"/>
    <cellStyle name="Followed Hyperlink 78 2 2" xfId="3667" xr:uid="{5FC780CC-A57D-4EBB-9C5C-0CD4CF742793}"/>
    <cellStyle name="Followed Hyperlink 78 2 2 2" xfId="16459" xr:uid="{1ED1DA35-91C9-43C9-AF06-ABAEEB225C96}"/>
    <cellStyle name="Followed Hyperlink 78 2 2 3" xfId="9712" xr:uid="{B095C6FD-6687-4ABA-A6E9-4EA46A998726}"/>
    <cellStyle name="Followed Hyperlink 78 3" xfId="3666" xr:uid="{D12370EC-8A85-40BA-9DD9-2007C6D41120}"/>
    <cellStyle name="Followed Hyperlink 78 3 2" xfId="16458" xr:uid="{661CDF12-2BD1-45C5-A520-2BD49B72CDDD}"/>
    <cellStyle name="Followed Hyperlink 78 3 3" xfId="9711" xr:uid="{D3B24F06-B038-49CD-8CAB-D15377C3D7EE}"/>
    <cellStyle name="Followed Hyperlink 79" xfId="530" xr:uid="{00000000-0005-0000-0000-000042020000}"/>
    <cellStyle name="Followed Hyperlink 79 2" xfId="531" xr:uid="{00000000-0005-0000-0000-000043020000}"/>
    <cellStyle name="Followed Hyperlink 79 2 2" xfId="3669" xr:uid="{A3933667-429C-4D06-BF5A-8C752D9BEB20}"/>
    <cellStyle name="Followed Hyperlink 79 2 2 2" xfId="16461" xr:uid="{1658C749-0A62-402F-986A-26B1963FE0FE}"/>
    <cellStyle name="Followed Hyperlink 79 2 2 3" xfId="9714" xr:uid="{E9BF6D6B-F92B-4093-B36B-8731FDF14063}"/>
    <cellStyle name="Followed Hyperlink 79 3" xfId="3668" xr:uid="{019C111D-469A-4171-8181-A2A49A6A11B9}"/>
    <cellStyle name="Followed Hyperlink 79 3 2" xfId="16460" xr:uid="{D0C8BF7E-2A23-4E57-BB54-0C5E028FAA25}"/>
    <cellStyle name="Followed Hyperlink 79 3 3" xfId="9713" xr:uid="{D2C2741C-F6B1-4F99-B32C-91241C766131}"/>
    <cellStyle name="Followed Hyperlink 8" xfId="532" xr:uid="{00000000-0005-0000-0000-000044020000}"/>
    <cellStyle name="Followed Hyperlink 8 2" xfId="533" xr:uid="{00000000-0005-0000-0000-000045020000}"/>
    <cellStyle name="Followed Hyperlink 8 2 2" xfId="3671" xr:uid="{50093399-8243-435D-AEF3-3ED5F756DB52}"/>
    <cellStyle name="Followed Hyperlink 8 2 2 2" xfId="16463" xr:uid="{B836B107-3F4E-4501-8176-D1C99400B0E0}"/>
    <cellStyle name="Followed Hyperlink 8 2 2 3" xfId="9716" xr:uid="{E3DA0E50-3920-40F1-BA95-C96E11F42834}"/>
    <cellStyle name="Followed Hyperlink 8 3" xfId="3670" xr:uid="{73D8ABAA-1388-4CFF-B9E2-823843DE373B}"/>
    <cellStyle name="Followed Hyperlink 8 3 2" xfId="16462" xr:uid="{1BEB3787-6DA1-4C03-BA1E-2C71F2F9F504}"/>
    <cellStyle name="Followed Hyperlink 8 3 3" xfId="9715" xr:uid="{EC452EA5-8424-42B6-B396-633EE7F123A5}"/>
    <cellStyle name="Followed Hyperlink 80" xfId="534" xr:uid="{00000000-0005-0000-0000-000046020000}"/>
    <cellStyle name="Followed Hyperlink 80 2" xfId="535" xr:uid="{00000000-0005-0000-0000-000047020000}"/>
    <cellStyle name="Followed Hyperlink 80 2 2" xfId="3673" xr:uid="{004D7C5C-DEAC-4F96-B95A-ABB9756EE214}"/>
    <cellStyle name="Followed Hyperlink 80 2 2 2" xfId="16465" xr:uid="{0B6C37E9-C0FE-4425-862C-C1FE6FA94952}"/>
    <cellStyle name="Followed Hyperlink 80 2 2 3" xfId="9718" xr:uid="{655963F7-80EB-42AE-92B7-E14D52BE6AF6}"/>
    <cellStyle name="Followed Hyperlink 80 3" xfId="3672" xr:uid="{49A25C8B-189E-4909-987B-E544C7F4C922}"/>
    <cellStyle name="Followed Hyperlink 80 3 2" xfId="16464" xr:uid="{24C4B3D7-52F0-4425-8D20-95C21527C848}"/>
    <cellStyle name="Followed Hyperlink 80 3 3" xfId="9717" xr:uid="{1CB8957D-46BE-4542-9599-FFD30A1C23DE}"/>
    <cellStyle name="Followed Hyperlink 81" xfId="536" xr:uid="{00000000-0005-0000-0000-000048020000}"/>
    <cellStyle name="Followed Hyperlink 81 2" xfId="537" xr:uid="{00000000-0005-0000-0000-000049020000}"/>
    <cellStyle name="Followed Hyperlink 81 2 2" xfId="3675" xr:uid="{FE62E1D0-E0A2-4584-88FD-47FB55A744B9}"/>
    <cellStyle name="Followed Hyperlink 81 2 2 2" xfId="16467" xr:uid="{6B67542E-EB6C-4B11-82EE-06A3A32172CC}"/>
    <cellStyle name="Followed Hyperlink 81 2 2 3" xfId="9720" xr:uid="{F5AFF215-6A23-4521-9557-D01F43C0CAA4}"/>
    <cellStyle name="Followed Hyperlink 81 3" xfId="3674" xr:uid="{1DAA8FEF-FB7A-4EA9-B053-A1A77742FC42}"/>
    <cellStyle name="Followed Hyperlink 81 3 2" xfId="16466" xr:uid="{BE4C45AB-0EC4-482B-9C6A-F44E9A4A0561}"/>
    <cellStyle name="Followed Hyperlink 81 3 3" xfId="9719" xr:uid="{D3991E99-DE81-4477-8501-A5E123679562}"/>
    <cellStyle name="Followed Hyperlink 82" xfId="538" xr:uid="{00000000-0005-0000-0000-00004A020000}"/>
    <cellStyle name="Followed Hyperlink 82 2" xfId="539" xr:uid="{00000000-0005-0000-0000-00004B020000}"/>
    <cellStyle name="Followed Hyperlink 82 2 2" xfId="3677" xr:uid="{F3B99857-69F8-4805-89F5-812FC23D9AF7}"/>
    <cellStyle name="Followed Hyperlink 82 2 2 2" xfId="16469" xr:uid="{E393C8CF-4F98-47E7-9959-72564B3B55E2}"/>
    <cellStyle name="Followed Hyperlink 82 2 2 3" xfId="9722" xr:uid="{72638D4C-F68F-4CA6-876A-E01FBC8A0C98}"/>
    <cellStyle name="Followed Hyperlink 82 3" xfId="3676" xr:uid="{3D77BCB7-F022-4800-BC96-5BFC3D69D7C9}"/>
    <cellStyle name="Followed Hyperlink 82 3 2" xfId="16468" xr:uid="{EB5BC1EF-D037-4AA2-938D-087BEB22F0CE}"/>
    <cellStyle name="Followed Hyperlink 82 3 3" xfId="9721" xr:uid="{B6BD4B44-862C-496A-85C5-58C689825838}"/>
    <cellStyle name="Followed Hyperlink 83" xfId="540" xr:uid="{00000000-0005-0000-0000-00004C020000}"/>
    <cellStyle name="Followed Hyperlink 83 2" xfId="541" xr:uid="{00000000-0005-0000-0000-00004D020000}"/>
    <cellStyle name="Followed Hyperlink 83 2 2" xfId="3679" xr:uid="{4B6CF433-C644-4700-AB3F-F3A168F7D789}"/>
    <cellStyle name="Followed Hyperlink 83 2 2 2" xfId="16471" xr:uid="{92952F22-6ABA-4169-83A5-673D069CCC1E}"/>
    <cellStyle name="Followed Hyperlink 83 2 2 3" xfId="9724" xr:uid="{C3884D21-663E-4916-A40F-7B3AEAD7CE62}"/>
    <cellStyle name="Followed Hyperlink 83 3" xfId="3678" xr:uid="{9D2FF4AD-C333-474D-8FB2-8D5763113F46}"/>
    <cellStyle name="Followed Hyperlink 83 3 2" xfId="16470" xr:uid="{E1C7655A-74D3-4E2C-A9FB-DD128FA10FD7}"/>
    <cellStyle name="Followed Hyperlink 83 3 3" xfId="9723" xr:uid="{499244B5-45B0-4FB6-9246-9165522D1E24}"/>
    <cellStyle name="Followed Hyperlink 84" xfId="542" xr:uid="{00000000-0005-0000-0000-00004E020000}"/>
    <cellStyle name="Followed Hyperlink 84 2" xfId="543" xr:uid="{00000000-0005-0000-0000-00004F020000}"/>
    <cellStyle name="Followed Hyperlink 84 2 2" xfId="3681" xr:uid="{4331F9B3-0AED-4145-8F92-717DE62507C6}"/>
    <cellStyle name="Followed Hyperlink 84 2 2 2" xfId="16473" xr:uid="{B35182F3-9802-47F1-8A8F-3D999C9EC1C1}"/>
    <cellStyle name="Followed Hyperlink 84 2 2 3" xfId="9726" xr:uid="{DAFEF683-61C7-47B0-90F0-F34DF7F8B41B}"/>
    <cellStyle name="Followed Hyperlink 84 3" xfId="3680" xr:uid="{F82C9C5B-FD58-4B2F-8DA2-6AE83E6A6AA5}"/>
    <cellStyle name="Followed Hyperlink 84 3 2" xfId="16472" xr:uid="{9E7B0974-D551-4666-9C27-D7FE475E7D0F}"/>
    <cellStyle name="Followed Hyperlink 84 3 3" xfId="9725" xr:uid="{3E7C2D05-1455-4986-A1AA-47DC869786AA}"/>
    <cellStyle name="Followed Hyperlink 85" xfId="544" xr:uid="{00000000-0005-0000-0000-000050020000}"/>
    <cellStyle name="Followed Hyperlink 85 2" xfId="545" xr:uid="{00000000-0005-0000-0000-000051020000}"/>
    <cellStyle name="Followed Hyperlink 85 2 2" xfId="3683" xr:uid="{B83D1FBF-8B69-4B40-96B5-F5846BFCB0CF}"/>
    <cellStyle name="Followed Hyperlink 85 2 2 2" xfId="16475" xr:uid="{1C250227-32BF-4AAD-9705-2067F328E893}"/>
    <cellStyle name="Followed Hyperlink 85 2 2 3" xfId="9728" xr:uid="{CB4D8FAE-4292-4852-89A8-FADF6FCD1D75}"/>
    <cellStyle name="Followed Hyperlink 85 3" xfId="3682" xr:uid="{4B6656C7-F564-4570-97C9-5118C78E5C16}"/>
    <cellStyle name="Followed Hyperlink 85 3 2" xfId="16474" xr:uid="{283EBB7C-5B82-43E2-92CC-C59899C0DB2B}"/>
    <cellStyle name="Followed Hyperlink 85 3 3" xfId="9727" xr:uid="{1FC239C8-C16D-48A0-9508-45C987CA90B2}"/>
    <cellStyle name="Followed Hyperlink 86" xfId="546" xr:uid="{00000000-0005-0000-0000-000052020000}"/>
    <cellStyle name="Followed Hyperlink 86 2" xfId="547" xr:uid="{00000000-0005-0000-0000-000053020000}"/>
    <cellStyle name="Followed Hyperlink 86 2 2" xfId="3685" xr:uid="{70E492A6-7789-4ADD-AAFB-5920766E4FB9}"/>
    <cellStyle name="Followed Hyperlink 86 2 2 2" xfId="16477" xr:uid="{80C35CBF-5F41-410F-BE8F-17D0FC5C6B42}"/>
    <cellStyle name="Followed Hyperlink 86 2 2 3" xfId="9730" xr:uid="{27C9B959-D44B-473D-8F5F-E787DDD04FC4}"/>
    <cellStyle name="Followed Hyperlink 86 3" xfId="3684" xr:uid="{05285B5E-AE07-4ED5-849E-F7226FADC452}"/>
    <cellStyle name="Followed Hyperlink 86 3 2" xfId="16476" xr:uid="{AAB40070-DD99-427B-A0CD-666ACDA8E403}"/>
    <cellStyle name="Followed Hyperlink 86 3 3" xfId="9729" xr:uid="{BB6327F0-2B8C-4F9F-A898-8962947C87C7}"/>
    <cellStyle name="Followed Hyperlink 87" xfId="548" xr:uid="{00000000-0005-0000-0000-000054020000}"/>
    <cellStyle name="Followed Hyperlink 87 2" xfId="549" xr:uid="{00000000-0005-0000-0000-000055020000}"/>
    <cellStyle name="Followed Hyperlink 87 2 2" xfId="3687" xr:uid="{400F759A-6AE5-45F9-A986-F9AF7A43AB3C}"/>
    <cellStyle name="Followed Hyperlink 87 2 2 2" xfId="16479" xr:uid="{265EE0E7-9112-428C-B8A7-B04E7763E461}"/>
    <cellStyle name="Followed Hyperlink 87 2 2 3" xfId="9732" xr:uid="{84181FC4-DF72-4E08-8A65-BC65C557D746}"/>
    <cellStyle name="Followed Hyperlink 87 3" xfId="3686" xr:uid="{64785CE3-4F52-495B-972F-369C1B4B3BC2}"/>
    <cellStyle name="Followed Hyperlink 87 3 2" xfId="16478" xr:uid="{66A6A24B-6BD0-4A7B-8556-44024CB73288}"/>
    <cellStyle name="Followed Hyperlink 87 3 3" xfId="9731" xr:uid="{8AD1EC50-6446-4FC4-A325-FCBD3EC79E98}"/>
    <cellStyle name="Followed Hyperlink 88" xfId="550" xr:uid="{00000000-0005-0000-0000-000056020000}"/>
    <cellStyle name="Followed Hyperlink 88 2" xfId="551" xr:uid="{00000000-0005-0000-0000-000057020000}"/>
    <cellStyle name="Followed Hyperlink 88 2 2" xfId="3689" xr:uid="{60432E35-8A42-4735-B50B-838A34FA0D20}"/>
    <cellStyle name="Followed Hyperlink 88 2 2 2" xfId="16481" xr:uid="{8844FF83-4506-4941-AF76-DEFD32E32082}"/>
    <cellStyle name="Followed Hyperlink 88 2 2 3" xfId="9734" xr:uid="{195C163F-FAF5-488F-9195-146E90A5C689}"/>
    <cellStyle name="Followed Hyperlink 88 3" xfId="3688" xr:uid="{124752C6-95BF-4B4B-9B6A-961B8CCA1A68}"/>
    <cellStyle name="Followed Hyperlink 88 3 2" xfId="16480" xr:uid="{306A8C33-8A54-4C10-9DF6-89ABBE5809B5}"/>
    <cellStyle name="Followed Hyperlink 88 3 3" xfId="9733" xr:uid="{12F40983-3E9E-4EC8-B048-F1CAB2B99CF3}"/>
    <cellStyle name="Followed Hyperlink 89" xfId="552" xr:uid="{00000000-0005-0000-0000-000058020000}"/>
    <cellStyle name="Followed Hyperlink 89 2" xfId="553" xr:uid="{00000000-0005-0000-0000-000059020000}"/>
    <cellStyle name="Followed Hyperlink 89 2 2" xfId="3691" xr:uid="{280EE478-02A1-4DF8-8A2C-0BAD9003F263}"/>
    <cellStyle name="Followed Hyperlink 89 2 2 2" xfId="16483" xr:uid="{A94B6EA2-0E54-4275-AD2E-58287E40F029}"/>
    <cellStyle name="Followed Hyperlink 89 2 2 3" xfId="9736" xr:uid="{686265DA-AC03-4776-8565-FA3D99E0619C}"/>
    <cellStyle name="Followed Hyperlink 89 3" xfId="3690" xr:uid="{A84B3B29-D628-4F30-B2CF-987191A6D6C8}"/>
    <cellStyle name="Followed Hyperlink 89 3 2" xfId="16482" xr:uid="{BB74EEB1-2CD5-4CF1-9B6A-CE3701437736}"/>
    <cellStyle name="Followed Hyperlink 89 3 3" xfId="9735" xr:uid="{72A895E2-0413-4853-A467-18CCECC5E7A1}"/>
    <cellStyle name="Followed Hyperlink 9" xfId="554" xr:uid="{00000000-0005-0000-0000-00005A020000}"/>
    <cellStyle name="Followed Hyperlink 9 2" xfId="555" xr:uid="{00000000-0005-0000-0000-00005B020000}"/>
    <cellStyle name="Followed Hyperlink 9 2 2" xfId="3693" xr:uid="{E1021F81-C51E-46D2-B99A-7E8296E7B383}"/>
    <cellStyle name="Followed Hyperlink 9 2 2 2" xfId="16485" xr:uid="{FD66F0B8-F74F-4736-BFCD-8222CA8DBF96}"/>
    <cellStyle name="Followed Hyperlink 9 2 2 3" xfId="9738" xr:uid="{5FBE8B34-D4F6-4534-A2FE-06B8349A4229}"/>
    <cellStyle name="Followed Hyperlink 9 3" xfId="3692" xr:uid="{F2BB44CF-11F7-4208-9D36-35929400545C}"/>
    <cellStyle name="Followed Hyperlink 9 3 2" xfId="16484" xr:uid="{89943661-DFAB-4170-80A0-F22FE888F74D}"/>
    <cellStyle name="Followed Hyperlink 9 3 3" xfId="9737" xr:uid="{6D005FCA-46AA-490E-B1F1-CFE476DEECDF}"/>
    <cellStyle name="Followed Hyperlink 90" xfId="556" xr:uid="{00000000-0005-0000-0000-00005C020000}"/>
    <cellStyle name="Followed Hyperlink 90 2" xfId="557" xr:uid="{00000000-0005-0000-0000-00005D020000}"/>
    <cellStyle name="Followed Hyperlink 90 2 2" xfId="3695" xr:uid="{6A7A696F-542A-4B1B-8638-4363EC67B237}"/>
    <cellStyle name="Followed Hyperlink 90 2 2 2" xfId="16487" xr:uid="{082829AB-42C9-4E27-82F5-79807527F8AC}"/>
    <cellStyle name="Followed Hyperlink 90 2 2 3" xfId="9740" xr:uid="{6FB8D580-84B1-4144-962E-027BEA6DA18D}"/>
    <cellStyle name="Followed Hyperlink 90 3" xfId="3694" xr:uid="{695534CF-D4A7-4552-8F69-612CE6CDE59D}"/>
    <cellStyle name="Followed Hyperlink 90 3 2" xfId="16486" xr:uid="{9D1DB158-D017-482B-9F13-6A069C18D842}"/>
    <cellStyle name="Followed Hyperlink 90 3 3" xfId="9739" xr:uid="{6AF728C4-34DE-4811-B581-F43F61984526}"/>
    <cellStyle name="Followed Hyperlink 91" xfId="558" xr:uid="{00000000-0005-0000-0000-00005E020000}"/>
    <cellStyle name="Followed Hyperlink 91 2" xfId="559" xr:uid="{00000000-0005-0000-0000-00005F020000}"/>
    <cellStyle name="Followed Hyperlink 91 2 2" xfId="3697" xr:uid="{50F7DE59-92C4-462D-B47E-FCAEDD25FF78}"/>
    <cellStyle name="Followed Hyperlink 91 2 2 2" xfId="16489" xr:uid="{69E493A9-1BAB-46A1-AA7B-A22E17B2D60B}"/>
    <cellStyle name="Followed Hyperlink 91 2 2 3" xfId="9742" xr:uid="{5FD3C51A-BA01-40C7-84A2-0A09B0EB558E}"/>
    <cellStyle name="Followed Hyperlink 91 3" xfId="3696" xr:uid="{A227F66E-CC98-40BA-B3D1-5BF71DC4F877}"/>
    <cellStyle name="Followed Hyperlink 91 3 2" xfId="16488" xr:uid="{E704F889-F1AF-45A3-AE89-ABC67734E6BD}"/>
    <cellStyle name="Followed Hyperlink 91 3 3" xfId="9741" xr:uid="{13BF8B2F-B2E9-4034-B212-1A5C0DF87E8B}"/>
    <cellStyle name="Followed Hyperlink 92" xfId="560" xr:uid="{00000000-0005-0000-0000-000060020000}"/>
    <cellStyle name="Followed Hyperlink 92 2" xfId="561" xr:uid="{00000000-0005-0000-0000-000061020000}"/>
    <cellStyle name="Followed Hyperlink 92 2 2" xfId="3699" xr:uid="{929F649F-E695-42D8-B918-DF453BC47EA6}"/>
    <cellStyle name="Followed Hyperlink 92 2 2 2" xfId="16491" xr:uid="{25EB99C6-C9F8-472E-8EAF-8557EBF2B1F5}"/>
    <cellStyle name="Followed Hyperlink 92 2 2 3" xfId="9744" xr:uid="{1FC2C3A8-670B-4B1B-BABF-4A56188BD6DA}"/>
    <cellStyle name="Followed Hyperlink 92 3" xfId="3698" xr:uid="{2E4AC353-1BBF-4459-99C9-EEF845D5515C}"/>
    <cellStyle name="Followed Hyperlink 92 3 2" xfId="16490" xr:uid="{B98B6495-7994-4D1D-989B-D18572C1C498}"/>
    <cellStyle name="Followed Hyperlink 92 3 3" xfId="9743" xr:uid="{ADFB17AD-7192-442B-8ACF-BEF8C10B365F}"/>
    <cellStyle name="Followed Hyperlink 93" xfId="562" xr:uid="{00000000-0005-0000-0000-000062020000}"/>
    <cellStyle name="Followed Hyperlink 93 2" xfId="563" xr:uid="{00000000-0005-0000-0000-000063020000}"/>
    <cellStyle name="Followed Hyperlink 93 2 2" xfId="3701" xr:uid="{832FB5DC-D2B1-4BB9-9507-358EB474A909}"/>
    <cellStyle name="Followed Hyperlink 93 2 2 2" xfId="16493" xr:uid="{9E60B363-FDB2-4034-8572-39ADBCB7DAD1}"/>
    <cellStyle name="Followed Hyperlink 93 2 2 3" xfId="9746" xr:uid="{E7AF9445-4868-4681-84FA-B02FA98A755A}"/>
    <cellStyle name="Followed Hyperlink 93 3" xfId="3700" xr:uid="{1179D004-58FF-4A78-A6E4-E17A5E6E1611}"/>
    <cellStyle name="Followed Hyperlink 93 3 2" xfId="16492" xr:uid="{15F44A71-0524-4497-B510-AB453B721A59}"/>
    <cellStyle name="Followed Hyperlink 93 3 3" xfId="9745" xr:uid="{AB3B8E44-50AA-48DF-991A-384E1AEF2279}"/>
    <cellStyle name="Followed Hyperlink 94" xfId="564" xr:uid="{00000000-0005-0000-0000-000064020000}"/>
    <cellStyle name="Followed Hyperlink 94 2" xfId="565" xr:uid="{00000000-0005-0000-0000-000065020000}"/>
    <cellStyle name="Followed Hyperlink 94 2 2" xfId="3703" xr:uid="{F7F73F00-D085-41C4-9FB2-78304D10F5F0}"/>
    <cellStyle name="Followed Hyperlink 94 2 2 2" xfId="16495" xr:uid="{75C5606D-817C-480B-9BA3-70AAD04EA706}"/>
    <cellStyle name="Followed Hyperlink 94 2 2 3" xfId="9748" xr:uid="{FE90EC59-C71F-412D-B289-7DB3FD3367AD}"/>
    <cellStyle name="Followed Hyperlink 94 3" xfId="3702" xr:uid="{2C17DC6A-F660-4A32-A617-BAC6B29F3BC9}"/>
    <cellStyle name="Followed Hyperlink 94 3 2" xfId="16494" xr:uid="{6BE69D22-311B-4268-B947-CF6CA7357FE8}"/>
    <cellStyle name="Followed Hyperlink 94 3 3" xfId="9747" xr:uid="{1F0F1CFE-8287-438E-A7DA-C145D2C8AB9F}"/>
    <cellStyle name="Followed Hyperlink 95" xfId="566" xr:uid="{00000000-0005-0000-0000-000066020000}"/>
    <cellStyle name="Followed Hyperlink 95 2" xfId="567" xr:uid="{00000000-0005-0000-0000-000067020000}"/>
    <cellStyle name="Followed Hyperlink 95 2 2" xfId="3705" xr:uid="{76AB6A30-BCBB-458A-B9DA-B7CFD0459B3B}"/>
    <cellStyle name="Followed Hyperlink 95 2 2 2" xfId="16497" xr:uid="{69873519-24F2-4FFB-A99F-75B8D43BA6D4}"/>
    <cellStyle name="Followed Hyperlink 95 2 2 3" xfId="9750" xr:uid="{F7B06051-67C1-4C66-AC31-B172D1569F3F}"/>
    <cellStyle name="Followed Hyperlink 95 3" xfId="3704" xr:uid="{8BBCBF93-71FD-4BA2-857F-0F99A0AE774F}"/>
    <cellStyle name="Followed Hyperlink 95 3 2" xfId="16496" xr:uid="{1B59BCED-AEDB-418A-8D84-E5DE399D441E}"/>
    <cellStyle name="Followed Hyperlink 95 3 3" xfId="9749" xr:uid="{C8282B9D-D4E4-4833-92AD-D4E9E552EA76}"/>
    <cellStyle name="Followed Hyperlink 96" xfId="568" xr:uid="{00000000-0005-0000-0000-000068020000}"/>
    <cellStyle name="Followed Hyperlink 96 2" xfId="569" xr:uid="{00000000-0005-0000-0000-000069020000}"/>
    <cellStyle name="Followed Hyperlink 96 2 2" xfId="3707" xr:uid="{5A7AE3A7-A56B-4E75-864F-A5CC9BFF5B5D}"/>
    <cellStyle name="Followed Hyperlink 96 2 2 2" xfId="16499" xr:uid="{674E8DD1-C5D6-4880-8578-EFC03EF46F56}"/>
    <cellStyle name="Followed Hyperlink 96 2 2 3" xfId="9752" xr:uid="{BFC0FE65-C319-4DA6-81CB-0DA67F78E99A}"/>
    <cellStyle name="Followed Hyperlink 96 3" xfId="3706" xr:uid="{7E37D01B-4F83-41A5-A653-0277CE130551}"/>
    <cellStyle name="Followed Hyperlink 96 3 2" xfId="16498" xr:uid="{EB79368D-F7C1-43AC-AEF1-A0F2DC7A40A4}"/>
    <cellStyle name="Followed Hyperlink 96 3 3" xfId="9751" xr:uid="{C5D81C36-2E17-4FCB-A27E-5AB5A948B6C2}"/>
    <cellStyle name="Followed Hyperlink 97" xfId="570" xr:uid="{00000000-0005-0000-0000-00006A020000}"/>
    <cellStyle name="Followed Hyperlink 97 2" xfId="571" xr:uid="{00000000-0005-0000-0000-00006B020000}"/>
    <cellStyle name="Followed Hyperlink 97 2 2" xfId="3709" xr:uid="{F7736C76-A3C8-4E5B-AF72-95CDB3FB68F3}"/>
    <cellStyle name="Followed Hyperlink 97 2 2 2" xfId="16501" xr:uid="{FFD067CD-3958-4AF0-ABFA-06D2E5648681}"/>
    <cellStyle name="Followed Hyperlink 97 2 2 3" xfId="9754" xr:uid="{825B3BB8-41A4-4FFC-A2E9-5704D99DB487}"/>
    <cellStyle name="Followed Hyperlink 97 3" xfId="3708" xr:uid="{48C07148-3982-4756-A445-DC8385FF08B7}"/>
    <cellStyle name="Followed Hyperlink 97 3 2" xfId="16500" xr:uid="{287EB76D-B8A6-4DDA-AA6A-85D39412EEE6}"/>
    <cellStyle name="Followed Hyperlink 97 3 3" xfId="9753" xr:uid="{5E727C5A-D656-4175-ACE5-64ADBD07B164}"/>
    <cellStyle name="Followed Hyperlink 98" xfId="572" xr:uid="{00000000-0005-0000-0000-00006C020000}"/>
    <cellStyle name="Followed Hyperlink 98 2" xfId="573" xr:uid="{00000000-0005-0000-0000-00006D020000}"/>
    <cellStyle name="Followed Hyperlink 98 2 2" xfId="3711" xr:uid="{3F4E643A-77AB-4909-B02F-327A47ECCFEE}"/>
    <cellStyle name="Followed Hyperlink 98 2 2 2" xfId="16503" xr:uid="{830F8807-5C49-47BB-AC52-C3DE5F7C3D44}"/>
    <cellStyle name="Followed Hyperlink 98 2 2 3" xfId="9756" xr:uid="{668A6B45-EAB4-4C81-96DD-5855F6BF9879}"/>
    <cellStyle name="Followed Hyperlink 98 3" xfId="3710" xr:uid="{83911059-FC89-4644-A074-36280B735B7D}"/>
    <cellStyle name="Followed Hyperlink 98 3 2" xfId="16502" xr:uid="{6D2B7240-0E1C-4337-ACB9-0318EEFF4638}"/>
    <cellStyle name="Followed Hyperlink 98 3 3" xfId="9755" xr:uid="{4F95DD35-71F5-4012-A4D6-7FFBB5E490DE}"/>
    <cellStyle name="Followed Hyperlink 99" xfId="574" xr:uid="{00000000-0005-0000-0000-00006E020000}"/>
    <cellStyle name="Followed Hyperlink 99 2" xfId="575" xr:uid="{00000000-0005-0000-0000-00006F020000}"/>
    <cellStyle name="Followed Hyperlink 99 2 2" xfId="3713" xr:uid="{4A849736-9507-4064-A5DF-FA54241CE33A}"/>
    <cellStyle name="Followed Hyperlink 99 2 2 2" xfId="16505" xr:uid="{9DBD409D-823F-464E-9FA8-C4C1AF7171A9}"/>
    <cellStyle name="Followed Hyperlink 99 2 2 3" xfId="9758" xr:uid="{D13F8226-5E7D-46FF-AB4F-2743C891162F}"/>
    <cellStyle name="Followed Hyperlink 99 3" xfId="3712" xr:uid="{DC724FB5-6C16-420F-BA5D-3994E8902925}"/>
    <cellStyle name="Followed Hyperlink 99 3 2" xfId="16504" xr:uid="{C5C1A78C-48E9-4E60-B116-D8BB305CE6ED}"/>
    <cellStyle name="Followed Hyperlink 99 3 3" xfId="9757" xr:uid="{AF60B8B2-ECE4-4522-B126-423E42139466}"/>
    <cellStyle name="Good" xfId="3120" builtinId="26" customBuiltin="1"/>
    <cellStyle name="Gültig" xfId="576" xr:uid="{00000000-0005-0000-0000-000070020000}"/>
    <cellStyle name="Gültig 10" xfId="577" xr:uid="{00000000-0005-0000-0000-000071020000}"/>
    <cellStyle name="Gültig 10 2" xfId="578" xr:uid="{00000000-0005-0000-0000-000072020000}"/>
    <cellStyle name="Gültig 10 2 2" xfId="3716" xr:uid="{8857875D-BCCB-4FD5-9E5E-918BEF9AD5F9}"/>
    <cellStyle name="Gültig 10 2 2 2" xfId="16507" xr:uid="{EC4C21BA-998A-425D-A4A7-256CE5DD4979}"/>
    <cellStyle name="Gültig 10 2 2 3" xfId="9760" xr:uid="{0279BE55-1D8E-46E0-9368-52A1BAC111B4}"/>
    <cellStyle name="Gültig 10 3" xfId="3715" xr:uid="{A47B2AC1-0D62-4AF5-9245-34004E61ACA8}"/>
    <cellStyle name="Gültig 10 3 2" xfId="16506" xr:uid="{64E857A7-B9D4-4506-A185-1AD62C54FF06}"/>
    <cellStyle name="Gültig 10 3 3" xfId="9759" xr:uid="{34E572B4-5150-4CEF-8A52-23BF6AE55694}"/>
    <cellStyle name="Gültig 100" xfId="579" xr:uid="{00000000-0005-0000-0000-000073020000}"/>
    <cellStyle name="Gültig 100 2" xfId="3717" xr:uid="{AFB79CA5-B19D-4972-B0EA-60084051BD45}"/>
    <cellStyle name="Gültig 100 2 2" xfId="16508" xr:uid="{B7BF7E5E-BCDF-4A7E-BDA2-95EB85AC401A}"/>
    <cellStyle name="Gültig 100 2 3" xfId="9761" xr:uid="{0AE6AA16-C57C-4BE4-A71B-5112D8A5CE07}"/>
    <cellStyle name="Gültig 101" xfId="580" xr:uid="{00000000-0005-0000-0000-000074020000}"/>
    <cellStyle name="Gültig 101 2" xfId="3718" xr:uid="{83A51E12-3E0F-4E88-A9D1-B1D6B8D29706}"/>
    <cellStyle name="Gültig 101 2 2" xfId="16509" xr:uid="{AE56A23D-4EEA-40AE-BF7A-39FCD8133F5A}"/>
    <cellStyle name="Gültig 101 2 3" xfId="9762" xr:uid="{92EEDC16-3C71-4AFA-B749-67669EFF1644}"/>
    <cellStyle name="Gültig 102" xfId="581" xr:uid="{00000000-0005-0000-0000-000075020000}"/>
    <cellStyle name="Gültig 102 2" xfId="3719" xr:uid="{A4F28D01-8D8F-4AD4-B342-E72470262166}"/>
    <cellStyle name="Gültig 102 2 2" xfId="16510" xr:uid="{FFE093A5-7646-48F0-992C-62352445FCB3}"/>
    <cellStyle name="Gültig 102 2 3" xfId="9763" xr:uid="{2481EF20-B307-4980-A2B2-F52B6204AAB5}"/>
    <cellStyle name="Gültig 103" xfId="582" xr:uid="{00000000-0005-0000-0000-000076020000}"/>
    <cellStyle name="Gültig 103 2" xfId="3720" xr:uid="{121838C1-31D4-4E3D-A288-5F211A232210}"/>
    <cellStyle name="Gültig 103 2 2" xfId="16511" xr:uid="{53841EA4-45B0-4CA8-B522-8FE9253965ED}"/>
    <cellStyle name="Gültig 103 2 3" xfId="9764" xr:uid="{15F8A5D8-00EB-42AC-9922-1D60BA70BF6C}"/>
    <cellStyle name="Gültig 104" xfId="583" xr:uid="{00000000-0005-0000-0000-000077020000}"/>
    <cellStyle name="Gültig 104 2" xfId="3721" xr:uid="{522FC02D-D6F6-4818-8783-36DBA63BF8DB}"/>
    <cellStyle name="Gültig 104 2 2" xfId="16512" xr:uid="{3685BF86-D351-4845-A84A-A49D07B64DE1}"/>
    <cellStyle name="Gültig 104 2 3" xfId="9765" xr:uid="{7E4213C4-FC22-4AA6-AD22-B741C18B580E}"/>
    <cellStyle name="Gültig 105" xfId="584" xr:uid="{00000000-0005-0000-0000-000078020000}"/>
    <cellStyle name="Gültig 105 2" xfId="3722" xr:uid="{D07C9A2E-7D4B-4A14-9FE4-17B5DB7872A0}"/>
    <cellStyle name="Gültig 105 2 2" xfId="16513" xr:uid="{70EFF251-83CB-493B-B4EF-A5CA9346AD52}"/>
    <cellStyle name="Gültig 105 2 3" xfId="9766" xr:uid="{D436D3F1-8866-4331-9C0B-0CA7DFEF11ED}"/>
    <cellStyle name="Gültig 106" xfId="585" xr:uid="{00000000-0005-0000-0000-000079020000}"/>
    <cellStyle name="Gültig 106 2" xfId="3723" xr:uid="{0230E5C6-EA71-4EEF-92DC-38E16D77A8DB}"/>
    <cellStyle name="Gültig 106 2 2" xfId="16514" xr:uid="{2B7EEEB2-0D96-4F75-AA2F-7E5E3C799F1E}"/>
    <cellStyle name="Gültig 106 2 3" xfId="9767" xr:uid="{C6500865-B8E3-4454-9A71-31B2A9145D85}"/>
    <cellStyle name="Gültig 107" xfId="586" xr:uid="{00000000-0005-0000-0000-00007A020000}"/>
    <cellStyle name="Gültig 107 2" xfId="3724" xr:uid="{88DD55EE-C69D-449A-B5A5-8BB78242919C}"/>
    <cellStyle name="Gültig 107 2 2" xfId="16515" xr:uid="{7D441D23-B156-4EE8-9C5B-BEFC352E9B6B}"/>
    <cellStyle name="Gültig 107 2 3" xfId="9768" xr:uid="{5CE948F8-049C-47C8-8B96-B41633C74AC6}"/>
    <cellStyle name="Gültig 108" xfId="587" xr:uid="{00000000-0005-0000-0000-00007B020000}"/>
    <cellStyle name="Gültig 108 2" xfId="3725" xr:uid="{E973A520-F317-4AAE-B109-0A22DA4E981C}"/>
    <cellStyle name="Gültig 108 2 2" xfId="16516" xr:uid="{EE6C0BA2-F078-421E-BE41-1F1C710214A2}"/>
    <cellStyle name="Gültig 108 2 3" xfId="9769" xr:uid="{E8A4D2FC-2522-433D-96F5-FAB1D06ED102}"/>
    <cellStyle name="Gültig 109" xfId="588" xr:uid="{00000000-0005-0000-0000-00007C020000}"/>
    <cellStyle name="Gültig 109 2" xfId="3726" xr:uid="{009821C5-CC13-48F3-A828-D2EA9D9AC1A6}"/>
    <cellStyle name="Gültig 109 2 2" xfId="16517" xr:uid="{E2604A08-F902-4AFD-BD27-CF4F5C160AA6}"/>
    <cellStyle name="Gültig 109 2 3" xfId="9770" xr:uid="{DC1ABFD5-671F-48CA-A7C6-3486A9CB33A7}"/>
    <cellStyle name="Gültig 11" xfId="589" xr:uid="{00000000-0005-0000-0000-00007D020000}"/>
    <cellStyle name="Gültig 11 2" xfId="3727" xr:uid="{55009555-518C-4A9B-BE17-65B64113F186}"/>
    <cellStyle name="Gültig 11 2 2" xfId="16518" xr:uid="{4DB651B1-FE79-4F1D-9512-E8C5C4EC389E}"/>
    <cellStyle name="Gültig 11 2 3" xfId="9771" xr:uid="{80DF7B5E-FECE-4677-8C3C-88302952BF83}"/>
    <cellStyle name="Gültig 110" xfId="590" xr:uid="{00000000-0005-0000-0000-00007E020000}"/>
    <cellStyle name="Gültig 110 2" xfId="3728" xr:uid="{6DB7DD71-3E7A-4070-9575-3C84BF9B2A50}"/>
    <cellStyle name="Gültig 110 2 2" xfId="16519" xr:uid="{398381F4-571A-486D-B3DF-8A863433EB08}"/>
    <cellStyle name="Gültig 110 2 3" xfId="9772" xr:uid="{F24FCF66-60B7-420F-8AEC-C82795AF4BA3}"/>
    <cellStyle name="Gültig 111" xfId="591" xr:uid="{00000000-0005-0000-0000-00007F020000}"/>
    <cellStyle name="Gültig 111 2" xfId="3729" xr:uid="{A5407AF4-80C7-446A-803C-224B6C7FA7BB}"/>
    <cellStyle name="Gültig 111 2 2" xfId="16520" xr:uid="{0BFD83CF-D19A-4CF0-871A-06BDF9A43176}"/>
    <cellStyle name="Gültig 111 2 3" xfId="9773" xr:uid="{CD09DBEB-C2D8-4C82-A5F0-3B6FB4D03100}"/>
    <cellStyle name="Gültig 112" xfId="592" xr:uid="{00000000-0005-0000-0000-000080020000}"/>
    <cellStyle name="Gültig 112 2" xfId="3730" xr:uid="{1C42E718-043C-4294-8344-F7147D1B81AA}"/>
    <cellStyle name="Gültig 112 2 2" xfId="16521" xr:uid="{8AAE1733-7BB9-417E-A986-4A145CA7CE4A}"/>
    <cellStyle name="Gültig 112 2 3" xfId="9774" xr:uid="{B17B3103-84F0-4E1F-AF96-AC8F4279CF62}"/>
    <cellStyle name="Gültig 113" xfId="593" xr:uid="{00000000-0005-0000-0000-000081020000}"/>
    <cellStyle name="Gültig 113 2" xfId="3731" xr:uid="{AD830A03-73AC-4D72-A4AF-04DDF0FE39E1}"/>
    <cellStyle name="Gültig 113 2 2" xfId="16522" xr:uid="{13165261-9918-4A5B-8393-AD26E8AD29D6}"/>
    <cellStyle name="Gültig 113 2 3" xfId="9775" xr:uid="{78BA39CD-4550-40EA-A395-E5C3249441A2}"/>
    <cellStyle name="Gültig 114" xfId="594" xr:uid="{00000000-0005-0000-0000-000082020000}"/>
    <cellStyle name="Gültig 114 2" xfId="3732" xr:uid="{3C480047-59A6-43BB-8FDF-D0438CB34AC6}"/>
    <cellStyle name="Gültig 114 2 2" xfId="16523" xr:uid="{530C9AA6-6330-4BF3-A0A7-7CB635A9B295}"/>
    <cellStyle name="Gültig 114 2 3" xfId="9776" xr:uid="{5B7A978F-6BB4-4E6B-B87B-8B060062543B}"/>
    <cellStyle name="Gültig 115" xfId="595" xr:uid="{00000000-0005-0000-0000-000083020000}"/>
    <cellStyle name="Gültig 115 2" xfId="3733" xr:uid="{279AFBF2-136D-4CF0-B19E-CD63C61F08BA}"/>
    <cellStyle name="Gültig 115 2 2" xfId="16524" xr:uid="{91FACC77-360A-4D2A-ABA6-9AACC9162F3A}"/>
    <cellStyle name="Gültig 115 2 3" xfId="9777" xr:uid="{14CE89E9-85F5-482F-BB08-7E122446799B}"/>
    <cellStyle name="Gültig 116" xfId="596" xr:uid="{00000000-0005-0000-0000-000084020000}"/>
    <cellStyle name="Gültig 116 2" xfId="3734" xr:uid="{ADF1DA6C-564C-4182-905E-0A3B77BC7240}"/>
    <cellStyle name="Gültig 116 2 2" xfId="16525" xr:uid="{1A264F16-9EC7-4619-8A57-AE467B9B86B7}"/>
    <cellStyle name="Gültig 116 2 3" xfId="9778" xr:uid="{6088E42A-B943-49A7-AAE3-09A9E76FB56B}"/>
    <cellStyle name="Gültig 117" xfId="597" xr:uid="{00000000-0005-0000-0000-000085020000}"/>
    <cellStyle name="Gültig 117 2" xfId="3735" xr:uid="{A33A5675-838D-4D2A-BA69-A648C579558C}"/>
    <cellStyle name="Gültig 117 2 2" xfId="16526" xr:uid="{95988C0F-E022-44B1-BE14-0EA78B53C626}"/>
    <cellStyle name="Gültig 117 2 3" xfId="9779" xr:uid="{9541197F-7119-4DAD-B1B9-B932705D4B9E}"/>
    <cellStyle name="Gültig 118" xfId="598" xr:uid="{00000000-0005-0000-0000-000086020000}"/>
    <cellStyle name="Gültig 118 2" xfId="3736" xr:uid="{16988008-5512-4EEC-9FAF-A902639D29F9}"/>
    <cellStyle name="Gültig 118 2 2" xfId="16527" xr:uid="{6A93A1E1-42F0-48B6-86D6-43DC72C9FEF3}"/>
    <cellStyle name="Gültig 118 2 3" xfId="9780" xr:uid="{352BCA19-4882-4689-B3C8-7546909E175A}"/>
    <cellStyle name="Gültig 119" xfId="599" xr:uid="{00000000-0005-0000-0000-000087020000}"/>
    <cellStyle name="Gültig 119 2" xfId="3737" xr:uid="{A9B98311-28C1-4F5F-861F-19A53395DE42}"/>
    <cellStyle name="Gültig 119 2 2" xfId="16528" xr:uid="{5E203901-F61E-4E6B-BF9F-E020D4DF6012}"/>
    <cellStyle name="Gültig 119 2 3" xfId="9781" xr:uid="{B77E35EE-9D4A-4695-90E2-B48B9B494FDB}"/>
    <cellStyle name="Gültig 12" xfId="600" xr:uid="{00000000-0005-0000-0000-000088020000}"/>
    <cellStyle name="Gültig 12 2" xfId="3738" xr:uid="{1222FD4D-8D5F-465F-A41F-D817AC28856D}"/>
    <cellStyle name="Gültig 12 2 2" xfId="16529" xr:uid="{A9F0EBD8-AA88-4CED-AA55-8929AD07AF34}"/>
    <cellStyle name="Gültig 12 2 3" xfId="9782" xr:uid="{643B025E-E863-431E-861A-31AC18779F3B}"/>
    <cellStyle name="Gültig 120" xfId="601" xr:uid="{00000000-0005-0000-0000-000089020000}"/>
    <cellStyle name="Gültig 120 2" xfId="3739" xr:uid="{D62FAD80-369C-413D-89BB-DA79C2078A25}"/>
    <cellStyle name="Gültig 120 2 2" xfId="16530" xr:uid="{1CA962E2-0504-4FBD-B0B7-1B1710820012}"/>
    <cellStyle name="Gültig 120 2 3" xfId="9783" xr:uid="{84F42391-52D5-4840-9105-D63A54CF6FB9}"/>
    <cellStyle name="Gültig 121" xfId="602" xr:uid="{00000000-0005-0000-0000-00008A020000}"/>
    <cellStyle name="Gültig 121 2" xfId="3740" xr:uid="{38553474-CA9A-44BE-877D-B4264A9783B3}"/>
    <cellStyle name="Gültig 121 2 2" xfId="16531" xr:uid="{BFF1234C-3FDB-441E-B54E-3A723D63E3CB}"/>
    <cellStyle name="Gültig 121 2 3" xfId="9784" xr:uid="{94D24F9F-AD5E-48BB-9817-2C4B4E3986BF}"/>
    <cellStyle name="Gültig 122" xfId="603" xr:uid="{00000000-0005-0000-0000-00008B020000}"/>
    <cellStyle name="Gültig 122 2" xfId="3741" xr:uid="{C361F143-FB6E-490E-9EAB-21809A809EB8}"/>
    <cellStyle name="Gültig 122 2 2" xfId="16532" xr:uid="{D05E3D36-7ACF-4AA5-93C8-4A70956E6645}"/>
    <cellStyle name="Gültig 122 2 3" xfId="9785" xr:uid="{C2252AFA-1AAA-4E0E-BC79-2E3035E7E6FF}"/>
    <cellStyle name="Gültig 123" xfId="604" xr:uid="{00000000-0005-0000-0000-00008C020000}"/>
    <cellStyle name="Gültig 123 2" xfId="3742" xr:uid="{31526CA7-B332-4CB8-B434-20B59A5E47E7}"/>
    <cellStyle name="Gültig 123 2 2" xfId="16533" xr:uid="{B84EAC0B-3506-46F4-8597-795EA8F7859C}"/>
    <cellStyle name="Gültig 123 2 3" xfId="9786" xr:uid="{247FC393-D432-465F-94D1-7C227E07D565}"/>
    <cellStyle name="Gültig 124" xfId="605" xr:uid="{00000000-0005-0000-0000-00008D020000}"/>
    <cellStyle name="Gültig 124 2" xfId="3743" xr:uid="{0A9C8E56-70BE-4D52-B8B1-0DA5605D8CD0}"/>
    <cellStyle name="Gültig 124 2 2" xfId="16534" xr:uid="{FA93463B-560D-446D-83A7-9883A787C01E}"/>
    <cellStyle name="Gültig 124 2 3" xfId="9787" xr:uid="{822A4A3C-14BD-44A8-BD3C-EC07E13FDB7F}"/>
    <cellStyle name="Gültig 125" xfId="606" xr:uid="{00000000-0005-0000-0000-00008E020000}"/>
    <cellStyle name="Gültig 125 2" xfId="3744" xr:uid="{B2F06C42-1AA7-45DE-B55C-29DF3CB41FF8}"/>
    <cellStyle name="Gültig 125 2 2" xfId="16535" xr:uid="{4D7C2602-F660-4CD2-8E46-373E6C3E1806}"/>
    <cellStyle name="Gültig 125 2 3" xfId="9788" xr:uid="{A9724338-F6FD-4AC2-99D9-B4DAD3636D54}"/>
    <cellStyle name="Gültig 126" xfId="607" xr:uid="{00000000-0005-0000-0000-00008F020000}"/>
    <cellStyle name="Gültig 126 2" xfId="3745" xr:uid="{5FB0D5E6-DC36-4108-9C66-CF1D2192EA33}"/>
    <cellStyle name="Gültig 126 2 2" xfId="16536" xr:uid="{212B1C91-29F1-4546-BAF2-420747CCBDB2}"/>
    <cellStyle name="Gültig 126 2 3" xfId="9789" xr:uid="{AE32D50D-802D-45E0-BCEC-2929BD7C5230}"/>
    <cellStyle name="Gültig 127" xfId="608" xr:uid="{00000000-0005-0000-0000-000090020000}"/>
    <cellStyle name="Gültig 127 2" xfId="3746" xr:uid="{4C26DDAC-C5D3-4688-916B-3EB7F2EF382F}"/>
    <cellStyle name="Gültig 127 2 2" xfId="16537" xr:uid="{56C4E527-DBA3-4964-8D89-DDFB7473A867}"/>
    <cellStyle name="Gültig 127 2 3" xfId="9790" xr:uid="{DDDD654E-6C49-470A-BFAC-D3F3C1370460}"/>
    <cellStyle name="Gültig 128" xfId="609" xr:uid="{00000000-0005-0000-0000-000091020000}"/>
    <cellStyle name="Gültig 128 2" xfId="3747" xr:uid="{983D1438-8853-4F95-A883-8943371550D1}"/>
    <cellStyle name="Gültig 128 2 2" xfId="16538" xr:uid="{2EDAF7FA-84BE-4B42-A5E2-EB23FE211B4B}"/>
    <cellStyle name="Gültig 128 2 3" xfId="9791" xr:uid="{C81B3B16-C2D1-43BE-9FB0-F04A3705CE40}"/>
    <cellStyle name="Gültig 129" xfId="610" xr:uid="{00000000-0005-0000-0000-000092020000}"/>
    <cellStyle name="Gültig 129 2" xfId="3748" xr:uid="{A1A0D7E0-92BC-4B32-BBB4-87A749A33817}"/>
    <cellStyle name="Gültig 129 2 2" xfId="16539" xr:uid="{528D1308-478D-4EAA-9529-85C314DF465D}"/>
    <cellStyle name="Gültig 129 2 3" xfId="9792" xr:uid="{789A5BDB-B264-44CC-B791-E2378F0BC0AD}"/>
    <cellStyle name="Gültig 13" xfId="611" xr:uid="{00000000-0005-0000-0000-000093020000}"/>
    <cellStyle name="Gültig 13 2" xfId="3749" xr:uid="{454C2F56-C0ED-42E8-8B7C-A698DC61E482}"/>
    <cellStyle name="Gültig 13 2 2" xfId="16540" xr:uid="{349C8733-2C77-40DD-8D11-5B9572107942}"/>
    <cellStyle name="Gültig 13 2 3" xfId="9793" xr:uid="{DD943973-0B1C-426F-8D0F-3540624A3DD1}"/>
    <cellStyle name="Gültig 130" xfId="612" xr:uid="{00000000-0005-0000-0000-000094020000}"/>
    <cellStyle name="Gültig 130 2" xfId="3750" xr:uid="{4AD868FA-3845-4D91-99D0-8A9046BD1AB4}"/>
    <cellStyle name="Gültig 130 2 2" xfId="16541" xr:uid="{52D499CA-802E-40C9-82E7-EA0EFD0ADC56}"/>
    <cellStyle name="Gültig 130 2 3" xfId="9794" xr:uid="{9E75F4A8-9BC4-4B46-B7AF-B984D6FF4FB2}"/>
    <cellStyle name="Gültig 131" xfId="613" xr:uid="{00000000-0005-0000-0000-000095020000}"/>
    <cellStyle name="Gültig 131 2" xfId="3751" xr:uid="{1BA3F369-7440-462B-A51B-96EED859583E}"/>
    <cellStyle name="Gültig 131 2 2" xfId="16542" xr:uid="{11354688-D477-4023-A65C-72285A84FE46}"/>
    <cellStyle name="Gültig 131 2 3" xfId="9795" xr:uid="{BAB07569-6A0D-4405-B15A-F77A7FA78541}"/>
    <cellStyle name="Gültig 132" xfId="614" xr:uid="{00000000-0005-0000-0000-000096020000}"/>
    <cellStyle name="Gültig 132 2" xfId="3752" xr:uid="{0E1F5D0C-F287-45C8-965E-5F0494797AE9}"/>
    <cellStyle name="Gültig 132 2 2" xfId="16543" xr:uid="{AA26D358-0AFE-4684-801C-F0A6839E6362}"/>
    <cellStyle name="Gültig 132 2 3" xfId="9796" xr:uid="{2DD57B0E-BEAA-4035-97DF-4353D2FEC4C8}"/>
    <cellStyle name="Gültig 133" xfId="615" xr:uid="{00000000-0005-0000-0000-000097020000}"/>
    <cellStyle name="Gültig 133 2" xfId="3753" xr:uid="{2F68104A-B5F7-448C-9973-6878A41EC7A0}"/>
    <cellStyle name="Gültig 133 2 2" xfId="16544" xr:uid="{BA69A1F3-539E-494C-8B53-5C3D465C3261}"/>
    <cellStyle name="Gültig 133 2 3" xfId="9797" xr:uid="{7F2BCFDE-2C2A-4636-99E4-C19573699FDE}"/>
    <cellStyle name="Gültig 134" xfId="616" xr:uid="{00000000-0005-0000-0000-000098020000}"/>
    <cellStyle name="Gültig 134 2" xfId="3754" xr:uid="{D14A3AC3-93CD-4733-AC28-7F08E73B9803}"/>
    <cellStyle name="Gültig 134 2 2" xfId="16545" xr:uid="{2DA051A3-15CC-46E6-877C-FE66144433C7}"/>
    <cellStyle name="Gültig 134 2 3" xfId="9798" xr:uid="{81CCF684-01C8-45EF-A450-7391B262021F}"/>
    <cellStyle name="Gültig 135" xfId="617" xr:uid="{00000000-0005-0000-0000-000099020000}"/>
    <cellStyle name="Gültig 135 2" xfId="3755" xr:uid="{88E8B879-C02E-42BE-A590-E8496E1ED15D}"/>
    <cellStyle name="Gültig 135 2 2" xfId="16546" xr:uid="{350F6F58-1CED-4DF4-99FE-564FD4E1B7FC}"/>
    <cellStyle name="Gültig 135 2 3" xfId="9799" xr:uid="{1AFD5A81-CDE4-4C97-BC80-F0AF5BF0749A}"/>
    <cellStyle name="Gültig 136" xfId="618" xr:uid="{00000000-0005-0000-0000-00009A020000}"/>
    <cellStyle name="Gültig 136 2" xfId="3756" xr:uid="{D4AC05BA-DB78-45B7-9B62-9CAC26535DDA}"/>
    <cellStyle name="Gültig 136 2 2" xfId="16547" xr:uid="{25E646C1-8D16-4D72-A478-338FF685325C}"/>
    <cellStyle name="Gültig 136 2 3" xfId="9800" xr:uid="{205EDB5D-82D5-4A52-A75A-57234238DD8B}"/>
    <cellStyle name="Gültig 137" xfId="619" xr:uid="{00000000-0005-0000-0000-00009B020000}"/>
    <cellStyle name="Gültig 137 2" xfId="3757" xr:uid="{5A6562E8-A0BA-426A-A87F-73757889F568}"/>
    <cellStyle name="Gültig 137 2 2" xfId="16548" xr:uid="{20521A3C-270A-437D-87DD-E7EFC86994C5}"/>
    <cellStyle name="Gültig 137 2 3" xfId="9801" xr:uid="{25938891-E955-43EB-9181-4808DA675E08}"/>
    <cellStyle name="Gültig 138" xfId="620" xr:uid="{00000000-0005-0000-0000-00009C020000}"/>
    <cellStyle name="Gültig 138 2" xfId="3758" xr:uid="{689F3110-0511-4845-882C-DA7EB1FA2740}"/>
    <cellStyle name="Gültig 138 2 2" xfId="16549" xr:uid="{DEF53420-281F-490B-8795-EFE09565E8C9}"/>
    <cellStyle name="Gültig 138 2 3" xfId="9802" xr:uid="{57F2E294-8E20-47BA-A4A2-2C5CA092291A}"/>
    <cellStyle name="Gültig 139" xfId="621" xr:uid="{00000000-0005-0000-0000-00009D020000}"/>
    <cellStyle name="Gültig 139 2" xfId="3759" xr:uid="{33E0C433-B169-42F4-A177-DA623FBACEA7}"/>
    <cellStyle name="Gültig 139 2 2" xfId="16550" xr:uid="{DED55F91-3D42-478F-8EA4-68BD37EBC493}"/>
    <cellStyle name="Gültig 139 2 3" xfId="9803" xr:uid="{628836E7-E033-4BE5-9835-D844076BC446}"/>
    <cellStyle name="Gültig 14" xfId="622" xr:uid="{00000000-0005-0000-0000-00009E020000}"/>
    <cellStyle name="Gültig 14 2" xfId="3760" xr:uid="{E6ED31BD-91E7-4D9B-B991-765D99787A1E}"/>
    <cellStyle name="Gültig 14 2 2" xfId="16551" xr:uid="{106D369F-8467-4042-BB04-9386C449459A}"/>
    <cellStyle name="Gültig 14 2 3" xfId="9804" xr:uid="{3C0CE68F-830A-47E1-8849-4F9C4ABDA54E}"/>
    <cellStyle name="Gültig 140" xfId="623" xr:uid="{00000000-0005-0000-0000-00009F020000}"/>
    <cellStyle name="Gültig 140 2" xfId="3761" xr:uid="{34DEE2D6-C91B-41DE-AE3B-1289DC6109E5}"/>
    <cellStyle name="Gültig 140 2 2" xfId="16552" xr:uid="{E804AF0E-AD72-4CAC-975F-ED3C2334480E}"/>
    <cellStyle name="Gültig 140 2 3" xfId="9805" xr:uid="{71A1DF68-8F91-4F4F-AA67-8B3F4F779B6C}"/>
    <cellStyle name="Gültig 141" xfId="624" xr:uid="{00000000-0005-0000-0000-0000A0020000}"/>
    <cellStyle name="Gültig 141 2" xfId="3762" xr:uid="{5C177E35-54B0-4E23-8E69-7A63DDFE8A35}"/>
    <cellStyle name="Gültig 141 2 2" xfId="16553" xr:uid="{2E177668-EE0B-42DF-BE62-C0C617D5C4E6}"/>
    <cellStyle name="Gültig 141 2 3" xfId="9806" xr:uid="{22674958-B554-4065-924E-5582974A332A}"/>
    <cellStyle name="Gültig 142" xfId="625" xr:uid="{00000000-0005-0000-0000-0000A1020000}"/>
    <cellStyle name="Gültig 142 2" xfId="3763" xr:uid="{8113404B-7619-4B61-AFBC-6795AC2B43CD}"/>
    <cellStyle name="Gültig 142 2 2" xfId="16554" xr:uid="{7DA977D0-70DA-406B-BFE5-21290DC5318C}"/>
    <cellStyle name="Gültig 142 2 3" xfId="9807" xr:uid="{5934F888-78A0-467E-942F-B84808F5645C}"/>
    <cellStyle name="Gültig 143" xfId="626" xr:uid="{00000000-0005-0000-0000-0000A2020000}"/>
    <cellStyle name="Gültig 143 2" xfId="3764" xr:uid="{6656D66A-45B5-4744-B716-3BCEA0E9C66B}"/>
    <cellStyle name="Gültig 143 2 2" xfId="16555" xr:uid="{94EE1B12-0E11-4AD0-A25B-3D86AF3651FC}"/>
    <cellStyle name="Gültig 143 2 3" xfId="9808" xr:uid="{4F28F5D1-AA3C-4126-A44B-567CE1D0FA1A}"/>
    <cellStyle name="Gültig 144" xfId="627" xr:uid="{00000000-0005-0000-0000-0000A3020000}"/>
    <cellStyle name="Gültig 144 2" xfId="3765" xr:uid="{941D34B0-9E62-47A6-99C1-DA183EF0BE39}"/>
    <cellStyle name="Gültig 144 2 2" xfId="16556" xr:uid="{BE637151-C458-4982-95D1-A4BC2D666B42}"/>
    <cellStyle name="Gültig 144 2 3" xfId="9809" xr:uid="{1D124E71-3F50-4083-B3A5-859AA8AD74C3}"/>
    <cellStyle name="Gültig 145" xfId="628" xr:uid="{00000000-0005-0000-0000-0000A4020000}"/>
    <cellStyle name="Gültig 145 2" xfId="3766" xr:uid="{B0AFD1E1-0423-4B47-9D7D-E4BC4BC30748}"/>
    <cellStyle name="Gültig 145 2 2" xfId="16557" xr:uid="{C31EAB04-F4E1-4530-8E59-69702EC67FC5}"/>
    <cellStyle name="Gültig 145 2 3" xfId="9810" xr:uid="{130B4E28-B4B6-4BF7-AF12-0CA92B465CA3}"/>
    <cellStyle name="Gültig 146" xfId="629" xr:uid="{00000000-0005-0000-0000-0000A5020000}"/>
    <cellStyle name="Gültig 146 2" xfId="3767" xr:uid="{B96D4712-DE3B-4AC3-A40C-50BCC0D01C1C}"/>
    <cellStyle name="Gültig 146 2 2" xfId="16558" xr:uid="{E7297EA2-97C6-48AE-8A71-C48FB93553C3}"/>
    <cellStyle name="Gültig 146 2 3" xfId="9811" xr:uid="{8A7C4627-44F8-44CC-A8DA-E28BAD8866E4}"/>
    <cellStyle name="Gültig 147" xfId="630" xr:uid="{00000000-0005-0000-0000-0000A6020000}"/>
    <cellStyle name="Gültig 147 2" xfId="3768" xr:uid="{2220FBD4-298A-4309-962D-B9CB3AB62022}"/>
    <cellStyle name="Gültig 147 2 2" xfId="16559" xr:uid="{3D70FF9A-896C-4FA7-9F7F-7EC94E3A13FE}"/>
    <cellStyle name="Gültig 147 2 3" xfId="9812" xr:uid="{4A015A09-E7B1-4710-BE37-407AC42F74D2}"/>
    <cellStyle name="Gültig 148" xfId="631" xr:uid="{00000000-0005-0000-0000-0000A7020000}"/>
    <cellStyle name="Gültig 148 2" xfId="3769" xr:uid="{74FAA5BE-D93F-4242-B26A-C59369328FBE}"/>
    <cellStyle name="Gültig 148 2 2" xfId="16560" xr:uid="{9E46A7BA-9C5D-4527-827B-2D27CD0314C2}"/>
    <cellStyle name="Gültig 148 2 3" xfId="9813" xr:uid="{CD88FFD0-2991-4497-880B-57ED9761A6E9}"/>
    <cellStyle name="Gültig 149" xfId="632" xr:uid="{00000000-0005-0000-0000-0000A8020000}"/>
    <cellStyle name="Gültig 149 2" xfId="3770" xr:uid="{B645A8A7-93DE-43A5-BD68-A248B25A59E5}"/>
    <cellStyle name="Gültig 149 2 2" xfId="16561" xr:uid="{2A033D0E-0079-4C14-9836-D2BBDB4CF230}"/>
    <cellStyle name="Gültig 149 2 3" xfId="9814" xr:uid="{BBAA61E5-377A-4352-B56F-387777AAC454}"/>
    <cellStyle name="Gültig 15" xfId="633" xr:uid="{00000000-0005-0000-0000-0000A9020000}"/>
    <cellStyle name="Gültig 15 2" xfId="3771" xr:uid="{8C9A83A8-5684-4E84-B0E9-3AB23F484E6F}"/>
    <cellStyle name="Gültig 15 2 2" xfId="16562" xr:uid="{4693BF98-83EE-4D77-8815-92C32FBC0566}"/>
    <cellStyle name="Gültig 15 2 3" xfId="9815" xr:uid="{CF2A95C3-2F4B-4140-9183-290B2813013C}"/>
    <cellStyle name="Gültig 150" xfId="634" xr:uid="{00000000-0005-0000-0000-0000AA020000}"/>
    <cellStyle name="Gültig 150 2" xfId="3772" xr:uid="{44B1C306-FC87-41A0-9589-2C15BEDBD70A}"/>
    <cellStyle name="Gültig 150 2 2" xfId="16563" xr:uid="{D396681B-787C-4CD2-92B8-FCDE9350CDE4}"/>
    <cellStyle name="Gültig 150 2 3" xfId="9816" xr:uid="{D97B37BE-B41B-4FEB-9DBF-71CAEC699A2B}"/>
    <cellStyle name="Gültig 151" xfId="635" xr:uid="{00000000-0005-0000-0000-0000AB020000}"/>
    <cellStyle name="Gültig 151 2" xfId="3773" xr:uid="{B6152276-4539-42E8-8E60-A5671C6BF07E}"/>
    <cellStyle name="Gültig 151 2 2" xfId="16564" xr:uid="{68C11E41-DAF6-4C8C-99F0-45168FF54667}"/>
    <cellStyle name="Gültig 151 2 3" xfId="9817" xr:uid="{DCD7378B-B420-4820-8E48-74B234C54D3B}"/>
    <cellStyle name="Gültig 152" xfId="636" xr:uid="{00000000-0005-0000-0000-0000AC020000}"/>
    <cellStyle name="Gültig 152 2" xfId="3774" xr:uid="{53A858DF-B980-42AD-932D-6FB915A6B718}"/>
    <cellStyle name="Gültig 152 2 2" xfId="16565" xr:uid="{63FBD47A-9811-450E-BB14-7846D93586B9}"/>
    <cellStyle name="Gültig 152 2 3" xfId="9818" xr:uid="{1697EC69-6C89-4A01-98F8-32C88DB7A515}"/>
    <cellStyle name="Gültig 153" xfId="637" xr:uid="{00000000-0005-0000-0000-0000AD020000}"/>
    <cellStyle name="Gültig 153 2" xfId="3775" xr:uid="{EB944399-4ACC-485E-AD68-B19FF66A5CDD}"/>
    <cellStyle name="Gültig 153 2 2" xfId="16566" xr:uid="{F5688FF0-0592-4EC8-9FA7-69DD1E1A75EE}"/>
    <cellStyle name="Gültig 153 2 3" xfId="9819" xr:uid="{A9F5EBE2-5E1E-4CAD-9FED-53956801ABC6}"/>
    <cellStyle name="Gültig 154" xfId="638" xr:uid="{00000000-0005-0000-0000-0000AE020000}"/>
    <cellStyle name="Gültig 154 2" xfId="3776" xr:uid="{91639895-1291-4B5D-B5AE-83BAF0491913}"/>
    <cellStyle name="Gültig 154 2 2" xfId="16567" xr:uid="{945542AA-87C8-4329-BBBE-B9E33D5ADC83}"/>
    <cellStyle name="Gültig 154 2 3" xfId="9820" xr:uid="{1B7EFE44-8CC9-44FE-B1DA-FDF3B54023B3}"/>
    <cellStyle name="Gültig 155" xfId="639" xr:uid="{00000000-0005-0000-0000-0000AF020000}"/>
    <cellStyle name="Gültig 155 2" xfId="3777" xr:uid="{B2F619B1-EF18-4902-967F-E4B1E9A3484F}"/>
    <cellStyle name="Gültig 155 2 2" xfId="16568" xr:uid="{784954E1-113F-429E-9406-A3B5CC139B55}"/>
    <cellStyle name="Gültig 155 2 3" xfId="9821" xr:uid="{3BC9D481-12D8-432B-A33D-B87D31FFC2EC}"/>
    <cellStyle name="Gültig 156" xfId="640" xr:uid="{00000000-0005-0000-0000-0000B0020000}"/>
    <cellStyle name="Gültig 156 2" xfId="3778" xr:uid="{0A875AAE-02AA-48DA-BB25-1F1118F6C4BE}"/>
    <cellStyle name="Gültig 156 2 2" xfId="16569" xr:uid="{B66937AE-9824-4BCB-8FB7-508C210ED655}"/>
    <cellStyle name="Gültig 156 2 3" xfId="9822" xr:uid="{CA848631-7321-4DC3-84C6-411F0DB7A84B}"/>
    <cellStyle name="Gültig 157" xfId="641" xr:uid="{00000000-0005-0000-0000-0000B1020000}"/>
    <cellStyle name="Gültig 157 2" xfId="3779" xr:uid="{721C245C-7563-4BE2-8291-3530EA9B1BE6}"/>
    <cellStyle name="Gültig 157 2 2" xfId="16570" xr:uid="{DDC55801-2426-4E9F-BE28-A144489C66B0}"/>
    <cellStyle name="Gültig 157 2 3" xfId="9823" xr:uid="{322F4942-9FE0-449F-9636-718A7873501F}"/>
    <cellStyle name="Gültig 158" xfId="642" xr:uid="{00000000-0005-0000-0000-0000B2020000}"/>
    <cellStyle name="Gültig 158 2" xfId="3780" xr:uid="{B98846DC-EA70-40D4-97BA-15F32C6EFE99}"/>
    <cellStyle name="Gültig 158 2 2" xfId="16571" xr:uid="{D8786BD0-1D26-4569-BDD9-C7EE927ABCAF}"/>
    <cellStyle name="Gültig 158 2 3" xfId="9824" xr:uid="{0D339327-58ED-4A11-8FBE-831B143F92FE}"/>
    <cellStyle name="Gültig 159" xfId="643" xr:uid="{00000000-0005-0000-0000-0000B3020000}"/>
    <cellStyle name="Gültig 159 2" xfId="3781" xr:uid="{CA5E8051-81C6-4D91-BBF0-833C68115B3F}"/>
    <cellStyle name="Gültig 159 2 2" xfId="16572" xr:uid="{AABCF6DE-A750-4E6E-B830-C7C6C0CD6D25}"/>
    <cellStyle name="Gültig 159 2 3" xfId="9825" xr:uid="{160D878C-D9FA-4FD9-8ABE-E1198AD53D8D}"/>
    <cellStyle name="Gültig 16" xfId="644" xr:uid="{00000000-0005-0000-0000-0000B4020000}"/>
    <cellStyle name="Gültig 16 2" xfId="3782" xr:uid="{C3134A12-22D4-4D42-921E-7B72B990C1B2}"/>
    <cellStyle name="Gültig 16 2 2" xfId="16573" xr:uid="{67CD6301-7426-42A1-8A17-37C2A7B20B8E}"/>
    <cellStyle name="Gültig 16 2 3" xfId="9826" xr:uid="{69DDFB07-067E-44D9-929D-92553A952620}"/>
    <cellStyle name="Gültig 160" xfId="645" xr:uid="{00000000-0005-0000-0000-0000B5020000}"/>
    <cellStyle name="Gültig 160 2" xfId="3783" xr:uid="{6175D005-2491-4B24-96EE-8551C51A7690}"/>
    <cellStyle name="Gültig 160 2 2" xfId="16574" xr:uid="{309CA97C-26CE-4279-8A40-8BFC861D4D81}"/>
    <cellStyle name="Gültig 160 2 3" xfId="9827" xr:uid="{45AFFFF9-02CB-409C-94D3-C545907BA44C}"/>
    <cellStyle name="Gültig 161" xfId="646" xr:uid="{00000000-0005-0000-0000-0000B6020000}"/>
    <cellStyle name="Gültig 161 2" xfId="3784" xr:uid="{625DBBF5-7ADB-458E-AE1F-A59E5227AD39}"/>
    <cellStyle name="Gültig 161 2 2" xfId="16575" xr:uid="{A819DBAD-F098-4167-9B6B-9256E94FA92D}"/>
    <cellStyle name="Gültig 161 2 3" xfId="9828" xr:uid="{C5534918-6F87-4D88-BE8D-D9D2B19257C9}"/>
    <cellStyle name="Gültig 162" xfId="647" xr:uid="{00000000-0005-0000-0000-0000B7020000}"/>
    <cellStyle name="Gültig 162 2" xfId="3785" xr:uid="{AFDE4327-EFAB-4B56-83FB-705913A3B198}"/>
    <cellStyle name="Gültig 162 2 2" xfId="16576" xr:uid="{2794CD29-10DD-4A0E-AA16-DF5FBCE6499F}"/>
    <cellStyle name="Gültig 162 2 3" xfId="9829" xr:uid="{1864D5AB-A5E4-4F4A-AA61-A1B80569AFFB}"/>
    <cellStyle name="Gültig 163" xfId="648" xr:uid="{00000000-0005-0000-0000-0000B8020000}"/>
    <cellStyle name="Gültig 163 2" xfId="3786" xr:uid="{14F200A0-C7FC-4FED-AAC2-3BFCE415A3A2}"/>
    <cellStyle name="Gültig 163 2 2" xfId="16577" xr:uid="{719C5FA1-7AF4-4A11-A1A9-C6D0F82E22F2}"/>
    <cellStyle name="Gültig 163 2 3" xfId="9830" xr:uid="{FC3DD42C-779E-4B49-8009-17C299108D92}"/>
    <cellStyle name="Gültig 164" xfId="649" xr:uid="{00000000-0005-0000-0000-0000B9020000}"/>
    <cellStyle name="Gültig 164 2" xfId="3787" xr:uid="{01163082-84D0-4BFF-A69E-648ECD10BFB3}"/>
    <cellStyle name="Gültig 164 2 2" xfId="16578" xr:uid="{575C660E-A5C6-4157-9AE3-D5E3FB5E121A}"/>
    <cellStyle name="Gültig 164 2 3" xfId="9831" xr:uid="{41531E28-CD6B-4D24-9E8B-22820810B242}"/>
    <cellStyle name="Gültig 165" xfId="650" xr:uid="{00000000-0005-0000-0000-0000BA020000}"/>
    <cellStyle name="Gültig 165 2" xfId="3788" xr:uid="{F4169F28-A59B-443B-B3DF-68642C4D4374}"/>
    <cellStyle name="Gültig 165 2 2" xfId="16579" xr:uid="{DDEC8413-64BB-4BC5-9CE4-DE4C0274DCDD}"/>
    <cellStyle name="Gültig 165 2 3" xfId="9832" xr:uid="{40260EDB-9F69-4315-A4FA-ED7299C5B942}"/>
    <cellStyle name="Gültig 166" xfId="651" xr:uid="{00000000-0005-0000-0000-0000BB020000}"/>
    <cellStyle name="Gültig 166 2" xfId="3789" xr:uid="{0970F6CB-552F-4714-A21B-40272503F4FB}"/>
    <cellStyle name="Gültig 166 2 2" xfId="16580" xr:uid="{96963D22-1F3C-46BB-83EA-26198575AFB0}"/>
    <cellStyle name="Gültig 166 2 3" xfId="9833" xr:uid="{B541557D-2B88-4FC0-9FD6-70923D0EB819}"/>
    <cellStyle name="Gültig 167" xfId="652" xr:uid="{00000000-0005-0000-0000-0000BC020000}"/>
    <cellStyle name="Gültig 167 2" xfId="3790" xr:uid="{D39D4ECE-A990-4D00-975F-8317E1EBF81D}"/>
    <cellStyle name="Gültig 167 2 2" xfId="16581" xr:uid="{70C7EBCD-4891-40BE-AE3A-6A4AF88D6E00}"/>
    <cellStyle name="Gültig 167 2 3" xfId="9834" xr:uid="{33246D1B-BB8C-44C0-83E8-D0D90B0A9567}"/>
    <cellStyle name="Gültig 168" xfId="653" xr:uid="{00000000-0005-0000-0000-0000BD020000}"/>
    <cellStyle name="Gültig 168 2" xfId="3791" xr:uid="{5796750E-E09E-481D-BBDA-D1BE74FC2A79}"/>
    <cellStyle name="Gültig 168 2 2" xfId="16582" xr:uid="{02215D9C-7AF6-4CDA-BA68-DCF3B07DD3C6}"/>
    <cellStyle name="Gültig 168 2 3" xfId="9835" xr:uid="{7950BAD0-0198-46D3-AAC0-39E91B50FFB4}"/>
    <cellStyle name="Gültig 168 2 4" xfId="25917" xr:uid="{DDFCD3A5-2843-4651-A43A-0726B38D26C2}"/>
    <cellStyle name="Gültig 168 3" xfId="24784" xr:uid="{985BECDE-6C08-4036-B1D5-63F3505A634C}"/>
    <cellStyle name="Gültig 169" xfId="654" xr:uid="{00000000-0005-0000-0000-0000BE020000}"/>
    <cellStyle name="Gültig 169 2" xfId="3792" xr:uid="{049F994D-59C2-4E55-99A0-BC2E28660C16}"/>
    <cellStyle name="Gültig 169 2 2" xfId="16583" xr:uid="{8FC613E3-3B5F-4DA7-AA94-502BC6A027C8}"/>
    <cellStyle name="Gültig 169 2 3" xfId="9836" xr:uid="{2368E604-0CF3-44CA-A5B4-D1ADEDD16832}"/>
    <cellStyle name="Gültig 17" xfId="655" xr:uid="{00000000-0005-0000-0000-0000BF020000}"/>
    <cellStyle name="Gültig 17 2" xfId="3793" xr:uid="{88D72981-1241-48D0-89F8-7EC1CE0FAEB6}"/>
    <cellStyle name="Gültig 17 2 2" xfId="16584" xr:uid="{DE9B8728-6DD7-4BED-A414-8E1C32505448}"/>
    <cellStyle name="Gültig 17 2 3" xfId="9837" xr:uid="{0F8F00FF-EC09-4723-A040-E9C4377AF398}"/>
    <cellStyle name="Gültig 170" xfId="656" xr:uid="{00000000-0005-0000-0000-0000C0020000}"/>
    <cellStyle name="Gültig 170 2" xfId="3794" xr:uid="{3FD2AF82-8CCC-44FB-8E5E-D3E6CF70C5D4}"/>
    <cellStyle name="Gültig 170 2 2" xfId="16585" xr:uid="{4BD8DF3E-5D97-4CAC-8C6D-15488185F004}"/>
    <cellStyle name="Gültig 170 2 3" xfId="9838" xr:uid="{0296CAF1-4A9B-45BD-AF05-BD65A442D945}"/>
    <cellStyle name="Gültig 171" xfId="657" xr:uid="{00000000-0005-0000-0000-0000C1020000}"/>
    <cellStyle name="Gültig 171 2" xfId="3795" xr:uid="{63B46C92-8A3C-4739-86D9-37CFD90AAF6C}"/>
    <cellStyle name="Gültig 171 2 2" xfId="16586" xr:uid="{BBBA41F0-CF18-4781-9E7E-DA6168D0C854}"/>
    <cellStyle name="Gültig 171 2 3" xfId="9839" xr:uid="{CAB7732D-8D93-42FE-A2C1-B3D766A23443}"/>
    <cellStyle name="Gültig 172" xfId="658" xr:uid="{00000000-0005-0000-0000-0000C2020000}"/>
    <cellStyle name="Gültig 172 2" xfId="3796" xr:uid="{4F21FB15-767D-4C8C-A0F3-8F72C5780CDF}"/>
    <cellStyle name="Gültig 172 2 2" xfId="16587" xr:uid="{3F205E6A-E500-4E3D-941B-2840AB9928D7}"/>
    <cellStyle name="Gültig 172 2 3" xfId="9840" xr:uid="{6E234BAE-51C4-47DF-9093-3B9743B646C3}"/>
    <cellStyle name="Gültig 173" xfId="659" xr:uid="{00000000-0005-0000-0000-0000C3020000}"/>
    <cellStyle name="Gültig 173 2" xfId="3797" xr:uid="{D509E498-C6B2-42F0-9DC4-C597561F694A}"/>
    <cellStyle name="Gültig 173 2 2" xfId="16588" xr:uid="{05399899-8FB8-4666-B2D0-62DCC829E8FC}"/>
    <cellStyle name="Gültig 173 2 3" xfId="9841" xr:uid="{D254693A-FA05-46D1-81CA-81D4F96E4B23}"/>
    <cellStyle name="Gültig 174" xfId="660" xr:uid="{00000000-0005-0000-0000-0000C4020000}"/>
    <cellStyle name="Gültig 174 2" xfId="3798" xr:uid="{6EA9BF5E-52F7-4EA0-BF7A-B0DBBD752621}"/>
    <cellStyle name="Gültig 174 2 2" xfId="16589" xr:uid="{EEC5B37F-46E1-4333-9C91-6ED9B5569B5F}"/>
    <cellStyle name="Gültig 174 2 3" xfId="9842" xr:uid="{CA988B16-C1E9-41FF-980F-94E33EF96C0B}"/>
    <cellStyle name="Gültig 175" xfId="661" xr:uid="{00000000-0005-0000-0000-0000C5020000}"/>
    <cellStyle name="Gültig 175 2" xfId="3799" xr:uid="{553DC624-8C65-4659-8FCA-2131F0B08C76}"/>
    <cellStyle name="Gültig 175 2 2" xfId="16590" xr:uid="{8C8C0F36-7FBE-4C79-82BF-A3F1C014D638}"/>
    <cellStyle name="Gültig 175 2 3" xfId="9843" xr:uid="{46BCB4E3-8348-4EA1-A889-30FC79021C3A}"/>
    <cellStyle name="Gültig 176" xfId="662" xr:uid="{00000000-0005-0000-0000-0000C6020000}"/>
    <cellStyle name="Gültig 176 2" xfId="3800" xr:uid="{ED3A4AFA-09D0-40CF-AA33-8B521343BB05}"/>
    <cellStyle name="Gültig 176 2 2" xfId="16591" xr:uid="{BE48996E-8AA5-43E6-9EB1-7199B319ED9B}"/>
    <cellStyle name="Gültig 176 2 3" xfId="9844" xr:uid="{1B4B6301-2903-4573-BDAF-809D94652E34}"/>
    <cellStyle name="Gültig 177" xfId="663" xr:uid="{00000000-0005-0000-0000-0000C7020000}"/>
    <cellStyle name="Gültig 177 2" xfId="3801" xr:uid="{675E3127-C00F-4A8A-BCC9-F4DC45F5C9BF}"/>
    <cellStyle name="Gültig 177 2 2" xfId="16592" xr:uid="{2DAA6EBA-E072-4C1E-8EF8-B70FD61C085C}"/>
    <cellStyle name="Gültig 177 2 3" xfId="9845" xr:uid="{9EBAD47B-BEB0-476F-87AD-852929A3B28F}"/>
    <cellStyle name="Gültig 178" xfId="664" xr:uid="{00000000-0005-0000-0000-0000C8020000}"/>
    <cellStyle name="Gültig 178 2" xfId="3802" xr:uid="{BEE93CBC-A7BA-408E-A737-36C0B127733D}"/>
    <cellStyle name="Gültig 178 2 2" xfId="16593" xr:uid="{84364793-613E-4A25-B194-F2672E5B8251}"/>
    <cellStyle name="Gültig 178 2 3" xfId="9846" xr:uid="{CA32167B-DD7B-4723-A413-DBD99AB0C920}"/>
    <cellStyle name="Gültig 179" xfId="665" xr:uid="{00000000-0005-0000-0000-0000C9020000}"/>
    <cellStyle name="Gültig 179 2" xfId="3803" xr:uid="{C4AF3E82-0FA6-4CAB-AF37-4A220C2E9E61}"/>
    <cellStyle name="Gültig 179 2 2" xfId="16594" xr:uid="{DA6CBFF9-CB7F-4B6F-A00C-DBD455BD38F5}"/>
    <cellStyle name="Gültig 179 2 3" xfId="9847" xr:uid="{6D22923D-3DDD-47AC-B53F-34C0D5E7929A}"/>
    <cellStyle name="Gültig 18" xfId="666" xr:uid="{00000000-0005-0000-0000-0000CA020000}"/>
    <cellStyle name="Gültig 18 2" xfId="3804" xr:uid="{DD0743E7-4552-4596-8C25-314A3D85043B}"/>
    <cellStyle name="Gültig 18 2 2" xfId="16595" xr:uid="{93C2DCFB-3B4B-404C-BC82-8571AE1809D3}"/>
    <cellStyle name="Gültig 18 2 3" xfId="9848" xr:uid="{A87CAD77-AFC2-4E57-82B3-ED5D7505E071}"/>
    <cellStyle name="Gültig 180" xfId="667" xr:uid="{00000000-0005-0000-0000-0000CB020000}"/>
    <cellStyle name="Gültig 180 2" xfId="3805" xr:uid="{BC918850-E7D4-4018-95A1-5317BC25C937}"/>
    <cellStyle name="Gültig 180 2 2" xfId="16596" xr:uid="{5A6582C3-FF2F-443D-826A-231F91951C0A}"/>
    <cellStyle name="Gültig 180 2 3" xfId="9849" xr:uid="{9F744EEB-BD55-4A6F-85EA-E65A63AB7BA9}"/>
    <cellStyle name="Gültig 181" xfId="668" xr:uid="{00000000-0005-0000-0000-0000CC020000}"/>
    <cellStyle name="Gültig 181 2" xfId="3806" xr:uid="{BA9D8336-F9A0-4D23-8F2E-DC23FB9EF565}"/>
    <cellStyle name="Gültig 181 2 2" xfId="16597" xr:uid="{68FCF251-2987-49EE-A04F-F306A38C67C2}"/>
    <cellStyle name="Gültig 181 2 3" xfId="9850" xr:uid="{E813920C-EA94-4932-AB03-DE4DD84246CE}"/>
    <cellStyle name="Gültig 182" xfId="669" xr:uid="{00000000-0005-0000-0000-0000CD020000}"/>
    <cellStyle name="Gültig 182 2" xfId="3807" xr:uid="{12A2F3A8-6290-4BF3-8C54-0C46C4CE2181}"/>
    <cellStyle name="Gültig 182 2 2" xfId="16598" xr:uid="{FB11F83D-65BD-4115-8116-D2E950FF5B56}"/>
    <cellStyle name="Gültig 182 2 3" xfId="9851" xr:uid="{4020F485-12A9-44AE-A0C5-01818FD1C824}"/>
    <cellStyle name="Gültig 183" xfId="670" xr:uid="{00000000-0005-0000-0000-0000CE020000}"/>
    <cellStyle name="Gültig 183 2" xfId="3808" xr:uid="{5E4AE54F-A976-466D-A2B6-DC69D2273E46}"/>
    <cellStyle name="Gültig 183 2 2" xfId="16599" xr:uid="{60A1AF8E-BEE7-46F6-B4DA-45853EA9AE52}"/>
    <cellStyle name="Gültig 183 2 3" xfId="9852" xr:uid="{9560B9FC-F3F0-46AD-BB54-742D1B9C121B}"/>
    <cellStyle name="Gültig 184" xfId="671" xr:uid="{00000000-0005-0000-0000-0000CF020000}"/>
    <cellStyle name="Gültig 184 2" xfId="3809" xr:uid="{BC0AAE88-D86E-4A09-8FC6-FE2E71044809}"/>
    <cellStyle name="Gültig 184 2 2" xfId="16600" xr:uid="{D14CEDFF-E0C9-43DC-A04A-944712B2C301}"/>
    <cellStyle name="Gültig 184 2 3" xfId="9853" xr:uid="{5CCC86A9-C827-4786-ACC2-1F8A31E07E7A}"/>
    <cellStyle name="Gültig 185" xfId="672" xr:uid="{00000000-0005-0000-0000-0000D0020000}"/>
    <cellStyle name="Gültig 185 2" xfId="3810" xr:uid="{BDEF19CC-8209-4D35-8A7A-4F620CEE91D5}"/>
    <cellStyle name="Gültig 185 2 2" xfId="16601" xr:uid="{747FB97A-E39D-4CBE-868C-74509442D705}"/>
    <cellStyle name="Gültig 185 2 3" xfId="9854" xr:uid="{96B87FC1-0F5F-4A86-BDD6-0C44FE39C280}"/>
    <cellStyle name="Gültig 186" xfId="673" xr:uid="{00000000-0005-0000-0000-0000D1020000}"/>
    <cellStyle name="Gültig 186 2" xfId="3811" xr:uid="{BBD4E456-8802-474A-AC93-03BDB36A18C8}"/>
    <cellStyle name="Gültig 186 2 2" xfId="16602" xr:uid="{CF8AF59B-EAD2-4A3A-8074-9F2D9DE103A2}"/>
    <cellStyle name="Gültig 186 2 3" xfId="9855" xr:uid="{59FE4725-F6EF-422D-9188-F3D786274C1A}"/>
    <cellStyle name="Gültig 187" xfId="674" xr:uid="{00000000-0005-0000-0000-0000D2020000}"/>
    <cellStyle name="Gültig 187 2" xfId="3812" xr:uid="{B1DE8FD7-1BB9-4E27-A92F-939CE76D0B13}"/>
    <cellStyle name="Gültig 187 2 2" xfId="16603" xr:uid="{658EEDD5-3218-4DAC-8E7A-FFD4DCC85DE1}"/>
    <cellStyle name="Gültig 187 2 3" xfId="9856" xr:uid="{DE00850D-8001-4F3F-9068-9BC2EFF4CE0F}"/>
    <cellStyle name="Gültig 188" xfId="675" xr:uid="{00000000-0005-0000-0000-0000D3020000}"/>
    <cellStyle name="Gültig 188 2" xfId="3813" xr:uid="{1FE6DB5C-B975-47C3-9A43-54514EEF79B9}"/>
    <cellStyle name="Gültig 188 2 2" xfId="16604" xr:uid="{FF34932B-3B53-46BC-BD27-41B995A2F8FD}"/>
    <cellStyle name="Gültig 188 2 3" xfId="9857" xr:uid="{234E7727-03C5-406B-8591-B764A13CD950}"/>
    <cellStyle name="Gültig 189" xfId="676" xr:uid="{00000000-0005-0000-0000-0000D4020000}"/>
    <cellStyle name="Gültig 189 2" xfId="3814" xr:uid="{731E8199-BFDE-4FBD-82D5-4D8E31737029}"/>
    <cellStyle name="Gültig 189 2 2" xfId="16605" xr:uid="{E2E49540-8236-43B9-801E-97B2DEC2B056}"/>
    <cellStyle name="Gültig 189 2 3" xfId="9858" xr:uid="{1B9AF987-7990-4AA8-AE52-6DE82E062719}"/>
    <cellStyle name="Gültig 19" xfId="677" xr:uid="{00000000-0005-0000-0000-0000D5020000}"/>
    <cellStyle name="Gültig 19 2" xfId="3815" xr:uid="{DC2C0F3D-A2A1-4770-8C4F-A7AB82FCF9F4}"/>
    <cellStyle name="Gültig 19 2 2" xfId="16606" xr:uid="{BF0F9533-02C9-4C22-884C-F6239EC3AE59}"/>
    <cellStyle name="Gültig 19 2 3" xfId="9859" xr:uid="{D5EB2982-9EFE-4475-BE60-1C173A410EA6}"/>
    <cellStyle name="Gültig 190" xfId="678" xr:uid="{00000000-0005-0000-0000-0000D6020000}"/>
    <cellStyle name="Gültig 190 2" xfId="3816" xr:uid="{2768D6A7-7724-4E9C-B486-6A7F60C78E27}"/>
    <cellStyle name="Gültig 190 2 2" xfId="16607" xr:uid="{DD25D313-0D30-446D-9D30-FB94F54ADEB7}"/>
    <cellStyle name="Gültig 190 2 3" xfId="9860" xr:uid="{DCC37128-9F6A-4658-8190-F73F955A1CD5}"/>
    <cellStyle name="Gültig 191" xfId="679" xr:uid="{00000000-0005-0000-0000-0000D7020000}"/>
    <cellStyle name="Gültig 191 2" xfId="3817" xr:uid="{0D64491D-5B59-465B-9865-9B61A5129478}"/>
    <cellStyle name="Gültig 191 2 2" xfId="16608" xr:uid="{EB0F96C1-FC04-4AD4-86B5-73EF07840E3C}"/>
    <cellStyle name="Gültig 191 2 3" xfId="9861" xr:uid="{8E594F3F-FB38-458C-95B0-DB2B2ADFB337}"/>
    <cellStyle name="Gültig 192" xfId="680" xr:uid="{00000000-0005-0000-0000-0000D8020000}"/>
    <cellStyle name="Gültig 192 2" xfId="3818" xr:uid="{8346CC99-B495-49BE-AC77-4AD15BF96A85}"/>
    <cellStyle name="Gültig 192 2 2" xfId="16609" xr:uid="{3FCBD901-23C1-4E50-8B54-89972B0D8249}"/>
    <cellStyle name="Gültig 192 2 3" xfId="9862" xr:uid="{F4E4A32C-98F7-433D-A883-A391F6DC413A}"/>
    <cellStyle name="Gültig 193" xfId="681" xr:uid="{00000000-0005-0000-0000-0000D9020000}"/>
    <cellStyle name="Gültig 193 2" xfId="3819" xr:uid="{4B98AB0A-52CB-4580-9652-567DF03A194D}"/>
    <cellStyle name="Gültig 193 2 2" xfId="16610" xr:uid="{6905D8DE-B7B4-4678-BA0B-1FAE3ED0B2F1}"/>
    <cellStyle name="Gültig 193 2 3" xfId="9863" xr:uid="{54B46A4E-E50B-46EE-9E7B-F00C1ECF7BAF}"/>
    <cellStyle name="Gültig 194" xfId="682" xr:uid="{00000000-0005-0000-0000-0000DA020000}"/>
    <cellStyle name="Gültig 194 2" xfId="3820" xr:uid="{9AC0F6B4-D11F-48AB-AA17-0E032704484B}"/>
    <cellStyle name="Gültig 194 2 2" xfId="16611" xr:uid="{EE08008A-DEB1-4D5E-A719-0A4FE37B2B25}"/>
    <cellStyle name="Gültig 194 2 3" xfId="9864" xr:uid="{CF279227-917C-42EC-81C5-2929846CB0A8}"/>
    <cellStyle name="Gültig 195" xfId="683" xr:uid="{00000000-0005-0000-0000-0000DB020000}"/>
    <cellStyle name="Gültig 195 2" xfId="3821" xr:uid="{703832DE-E8CE-4EC7-8E34-FEF490B21098}"/>
    <cellStyle name="Gültig 195 2 2" xfId="16612" xr:uid="{E813A551-F020-4C70-A341-FCE98EC53C5B}"/>
    <cellStyle name="Gültig 195 2 3" xfId="9865" xr:uid="{13B1D976-703E-47F7-886C-3BE73D9AC35A}"/>
    <cellStyle name="Gültig 196" xfId="684" xr:uid="{00000000-0005-0000-0000-0000DC020000}"/>
    <cellStyle name="Gültig 196 2" xfId="3822" xr:uid="{6A888E18-9671-4337-A160-0A71D8B4C26C}"/>
    <cellStyle name="Gültig 196 2 2" xfId="16613" xr:uid="{B9B60891-6928-4F6C-ACA6-E368F05F84B5}"/>
    <cellStyle name="Gültig 196 2 3" xfId="9866" xr:uid="{AF4BCF4F-292C-496F-8469-824268A3F7A1}"/>
    <cellStyle name="Gültig 197" xfId="685" xr:uid="{00000000-0005-0000-0000-0000DD020000}"/>
    <cellStyle name="Gültig 197 2" xfId="3823" xr:uid="{62226115-1120-47E6-A4CB-BA4C7817DD19}"/>
    <cellStyle name="Gültig 197 2 2" xfId="16614" xr:uid="{4A256C92-7B27-40DD-8549-A42404C0580E}"/>
    <cellStyle name="Gültig 197 2 3" xfId="9867" xr:uid="{906DA812-3100-4DD7-B798-D2375DCCE7F4}"/>
    <cellStyle name="Gültig 198" xfId="686" xr:uid="{00000000-0005-0000-0000-0000DE020000}"/>
    <cellStyle name="Gültig 198 2" xfId="3824" xr:uid="{2BDA535D-8ED8-45B9-9452-6FB693EAE1D5}"/>
    <cellStyle name="Gültig 198 2 2" xfId="16615" xr:uid="{4850DD73-EAF0-4F0E-86C3-E58FF35759A5}"/>
    <cellStyle name="Gültig 198 2 3" xfId="9868" xr:uid="{017D8895-9B8B-4F36-AE13-8F7A38C0EC81}"/>
    <cellStyle name="Gültig 199" xfId="687" xr:uid="{00000000-0005-0000-0000-0000DF020000}"/>
    <cellStyle name="Gültig 199 2" xfId="3825" xr:uid="{BFD961FA-B1C4-49C4-83F2-F387FED85F1A}"/>
    <cellStyle name="Gültig 199 2 2" xfId="16616" xr:uid="{F5101ACA-3515-486F-B56F-21123FB7610E}"/>
    <cellStyle name="Gültig 199 2 3" xfId="9869" xr:uid="{81009A54-8D13-45BD-A739-30134FAEA0AB}"/>
    <cellStyle name="Gültig 2" xfId="688" xr:uid="{00000000-0005-0000-0000-0000E0020000}"/>
    <cellStyle name="Gültig 2 2" xfId="3826" xr:uid="{827D5500-3E01-4165-BAC0-1157D458384A}"/>
    <cellStyle name="Gültig 2 2 2" xfId="16617" xr:uid="{2B83B380-DF8E-40F9-8F32-B1FADC240764}"/>
    <cellStyle name="Gültig 2 2 3" xfId="9870" xr:uid="{DCDE421A-3EF9-400B-98E7-2FAE4985D963}"/>
    <cellStyle name="Gültig 20" xfId="689" xr:uid="{00000000-0005-0000-0000-0000E1020000}"/>
    <cellStyle name="Gültig 20 2" xfId="3827" xr:uid="{4051C52A-B982-46C8-ACDF-55DE7975ACF2}"/>
    <cellStyle name="Gültig 20 2 2" xfId="16618" xr:uid="{48C13544-891B-4DEC-A01A-56B389468F09}"/>
    <cellStyle name="Gültig 20 2 3" xfId="9871" xr:uid="{296ACDE3-DB11-455B-8632-97C552566E40}"/>
    <cellStyle name="Gültig 200" xfId="690" xr:uid="{00000000-0005-0000-0000-0000E2020000}"/>
    <cellStyle name="Gültig 200 2" xfId="3828" xr:uid="{E5A05462-DE34-4EB3-8C79-E2C1FF8ABAC1}"/>
    <cellStyle name="Gültig 200 2 2" xfId="16619" xr:uid="{5D9E037A-132B-49A7-A7EF-1FF3986E78CC}"/>
    <cellStyle name="Gültig 200 2 3" xfId="9872" xr:uid="{CCD56B1D-1136-40AC-9B8A-C3C624742E7D}"/>
    <cellStyle name="Gültig 201" xfId="691" xr:uid="{00000000-0005-0000-0000-0000E3020000}"/>
    <cellStyle name="Gültig 201 2" xfId="3829" xr:uid="{55DC7DF2-A3A1-4952-B501-2E27601C37C5}"/>
    <cellStyle name="Gültig 201 2 2" xfId="16620" xr:uid="{04E00735-6BD8-4751-A897-6FD89E4D4A96}"/>
    <cellStyle name="Gültig 201 2 3" xfId="9873" xr:uid="{C4639533-DACA-401D-A369-D3A3CF0DC3BE}"/>
    <cellStyle name="Gültig 202" xfId="692" xr:uid="{00000000-0005-0000-0000-0000E4020000}"/>
    <cellStyle name="Gültig 202 2" xfId="3830" xr:uid="{66CBB709-324D-4435-AF33-050F3F1F32BA}"/>
    <cellStyle name="Gültig 202 2 2" xfId="16621" xr:uid="{2DAD4C5C-2129-471E-A639-4EFE313690C6}"/>
    <cellStyle name="Gültig 202 2 3" xfId="9874" xr:uid="{850F4CCD-A651-43D9-87E5-65DF92C207E2}"/>
    <cellStyle name="Gültig 203" xfId="693" xr:uid="{00000000-0005-0000-0000-0000E5020000}"/>
    <cellStyle name="Gültig 203 2" xfId="3831" xr:uid="{1A43F13A-9F21-4F81-B7DD-AC8C528FF5CD}"/>
    <cellStyle name="Gültig 203 2 2" xfId="16622" xr:uid="{E4C49BD9-167E-4DAC-A1BC-A5C8C9B6B557}"/>
    <cellStyle name="Gültig 203 2 3" xfId="9875" xr:uid="{6A790133-BFBD-4642-A592-DA53E4B1AC24}"/>
    <cellStyle name="Gültig 204" xfId="694" xr:uid="{00000000-0005-0000-0000-0000E6020000}"/>
    <cellStyle name="Gültig 204 2" xfId="3832" xr:uid="{38B2D131-5A64-4869-A30E-167637ED0F80}"/>
    <cellStyle name="Gültig 204 2 2" xfId="16623" xr:uid="{6FDA3951-7B35-4C81-AB34-96F4628A08B6}"/>
    <cellStyle name="Gültig 204 2 3" xfId="9876" xr:uid="{E33F2F85-89F7-48D9-95D4-674DF38DF14F}"/>
    <cellStyle name="Gültig 205" xfId="695" xr:uid="{00000000-0005-0000-0000-0000E7020000}"/>
    <cellStyle name="Gültig 205 2" xfId="3833" xr:uid="{B1EDF411-B4F8-40AA-9F8D-41B67B3284C1}"/>
    <cellStyle name="Gültig 205 2 2" xfId="16624" xr:uid="{AE53CE42-B2B0-4315-B7B2-D5185CD8C86F}"/>
    <cellStyle name="Gültig 205 2 3" xfId="9877" xr:uid="{C1AD658D-B780-4DB6-A1D6-696ADFE3D8FB}"/>
    <cellStyle name="Gültig 206" xfId="696" xr:uid="{00000000-0005-0000-0000-0000E8020000}"/>
    <cellStyle name="Gültig 206 2" xfId="3834" xr:uid="{AE4F003E-B481-4980-AA38-990F1935C743}"/>
    <cellStyle name="Gültig 206 2 2" xfId="16625" xr:uid="{F9B74A4A-244B-4FE5-A439-E208F2F5BD60}"/>
    <cellStyle name="Gültig 206 2 3" xfId="9878" xr:uid="{4A0B5A48-47FD-4FED-B31A-A7C008838E1C}"/>
    <cellStyle name="Gültig 207" xfId="697" xr:uid="{00000000-0005-0000-0000-0000E9020000}"/>
    <cellStyle name="Gültig 207 2" xfId="3835" xr:uid="{BF475379-4965-45E7-A300-0DD1B1BC2142}"/>
    <cellStyle name="Gültig 207 2 2" xfId="16626" xr:uid="{9C35D4D2-D317-4445-8419-28715605E1BC}"/>
    <cellStyle name="Gültig 207 2 3" xfId="9879" xr:uid="{20E9AE7E-D1CD-4927-A9BC-C9957F065C85}"/>
    <cellStyle name="Gültig 208" xfId="698" xr:uid="{00000000-0005-0000-0000-0000EA020000}"/>
    <cellStyle name="Gültig 208 2" xfId="3836" xr:uid="{7CDC8B16-B475-40C6-ABF2-5E9E9545A867}"/>
    <cellStyle name="Gültig 208 2 2" xfId="16627" xr:uid="{E0F984D0-7FC1-4E57-9D28-5C84B92492A6}"/>
    <cellStyle name="Gültig 208 2 3" xfId="9880" xr:uid="{4785C9C2-D7FA-4A48-9F10-16C6250934E9}"/>
    <cellStyle name="Gültig 209" xfId="699" xr:uid="{00000000-0005-0000-0000-0000EB020000}"/>
    <cellStyle name="Gültig 209 2" xfId="3837" xr:uid="{F1F114F0-ECF9-45E6-9203-EF50704B7024}"/>
    <cellStyle name="Gültig 209 2 2" xfId="16628" xr:uid="{00FE3708-7B6F-4413-865A-243EEEC0CC32}"/>
    <cellStyle name="Gültig 209 2 3" xfId="9881" xr:uid="{2C0EA2B2-2CD9-4257-A081-BA32AECF5DCC}"/>
    <cellStyle name="Gültig 21" xfId="700" xr:uid="{00000000-0005-0000-0000-0000EC020000}"/>
    <cellStyle name="Gültig 21 2" xfId="3838" xr:uid="{530CD27E-AC5A-4D44-9331-B65EB0C10C0B}"/>
    <cellStyle name="Gültig 21 2 2" xfId="16629" xr:uid="{4DABA4B7-0E31-40CD-A436-D93541392AE3}"/>
    <cellStyle name="Gültig 21 2 3" xfId="9882" xr:uid="{6F4620A5-AD93-4786-A2F1-45C769C9CAB7}"/>
    <cellStyle name="Gültig 210" xfId="701" xr:uid="{00000000-0005-0000-0000-0000ED020000}"/>
    <cellStyle name="Gültig 210 2" xfId="3839" xr:uid="{86CB496F-C442-40E6-B9B3-E1BA3FEEA462}"/>
    <cellStyle name="Gültig 210 2 2" xfId="16630" xr:uid="{82EBD7E6-A562-4A58-93E2-99DDC9DEA87A}"/>
    <cellStyle name="Gültig 210 2 3" xfId="9883" xr:uid="{3B41A6A2-E213-4C75-83E0-623857BCA813}"/>
    <cellStyle name="Gültig 211" xfId="702" xr:uid="{00000000-0005-0000-0000-0000EE020000}"/>
    <cellStyle name="Gültig 211 2" xfId="3840" xr:uid="{DBF57197-8219-4617-A072-C782C0605AF7}"/>
    <cellStyle name="Gültig 211 2 2" xfId="16631" xr:uid="{A6E487D1-430E-407E-A8C6-1BD7F61F584A}"/>
    <cellStyle name="Gültig 211 2 3" xfId="9884" xr:uid="{C509DA7A-BB29-456E-B0FE-6F6772E60955}"/>
    <cellStyle name="Gültig 212" xfId="703" xr:uid="{00000000-0005-0000-0000-0000EF020000}"/>
    <cellStyle name="Gültig 212 2" xfId="3841" xr:uid="{99E0EAAB-AEAA-41E1-930D-811CDDA9F88B}"/>
    <cellStyle name="Gültig 212 2 2" xfId="16632" xr:uid="{22D0A585-A892-4ED4-B3DB-861155196AB9}"/>
    <cellStyle name="Gültig 212 2 3" xfId="9885" xr:uid="{FD5300FF-06BD-4EDC-AD3E-8409B4EE5F25}"/>
    <cellStyle name="Gültig 213" xfId="704" xr:uid="{00000000-0005-0000-0000-0000F0020000}"/>
    <cellStyle name="Gültig 213 2" xfId="3842" xr:uid="{9244D792-CE88-49C7-980B-5CD439ED480D}"/>
    <cellStyle name="Gültig 213 2 2" xfId="16633" xr:uid="{5D5DED66-3729-45B0-9F17-226813A70720}"/>
    <cellStyle name="Gültig 213 2 3" xfId="9886" xr:uid="{2F32B798-72FB-4C09-9BE5-12D2C19ED1B6}"/>
    <cellStyle name="Gültig 214" xfId="705" xr:uid="{00000000-0005-0000-0000-0000F1020000}"/>
    <cellStyle name="Gültig 214 2" xfId="3843" xr:uid="{1ED31ECB-FF41-438C-8307-E0184BB6D80C}"/>
    <cellStyle name="Gültig 214 2 2" xfId="16634" xr:uid="{1B7BE38D-E692-43DF-9040-3551AC417DBF}"/>
    <cellStyle name="Gültig 214 2 3" xfId="9887" xr:uid="{62E55D29-6752-4C09-8A1B-68CD455681AE}"/>
    <cellStyle name="Gültig 215" xfId="706" xr:uid="{00000000-0005-0000-0000-0000F2020000}"/>
    <cellStyle name="Gültig 215 2" xfId="3844" xr:uid="{16B0D89B-95C2-43C9-A96D-A03B3E8BE31D}"/>
    <cellStyle name="Gültig 215 2 2" xfId="16635" xr:uid="{9ECEE8BB-C812-4683-A73B-6982FAD56612}"/>
    <cellStyle name="Gültig 215 2 3" xfId="9888" xr:uid="{9448E210-6FB8-4583-8FC8-54C976D7FE28}"/>
    <cellStyle name="Gültig 216" xfId="707" xr:uid="{00000000-0005-0000-0000-0000F3020000}"/>
    <cellStyle name="Gültig 216 2" xfId="3845" xr:uid="{DD7D6970-3AA8-48C3-98BA-708D09895CB3}"/>
    <cellStyle name="Gültig 216 2 2" xfId="16636" xr:uid="{9521AC05-55AB-43EB-B6A9-AABAE3A81324}"/>
    <cellStyle name="Gültig 216 2 3" xfId="9889" xr:uid="{59A61F63-A057-48D7-B571-8C56ED247353}"/>
    <cellStyle name="Gültig 217" xfId="708" xr:uid="{00000000-0005-0000-0000-0000F4020000}"/>
    <cellStyle name="Gültig 217 2" xfId="3846" xr:uid="{E346E6D6-AD03-4467-BA4D-1687DFC668B6}"/>
    <cellStyle name="Gültig 217 2 2" xfId="16637" xr:uid="{03195760-803B-4E08-9334-D1525FBC1234}"/>
    <cellStyle name="Gültig 217 2 3" xfId="9890" xr:uid="{9430D44A-01DA-4D25-A10D-2980A0389F39}"/>
    <cellStyle name="Gültig 218" xfId="709" xr:uid="{00000000-0005-0000-0000-0000F5020000}"/>
    <cellStyle name="Gültig 218 2" xfId="3847" xr:uid="{942FA090-C5D4-40AF-B0CB-7FC879744625}"/>
    <cellStyle name="Gültig 218 2 2" xfId="16638" xr:uid="{7BF99D4F-64A5-4E6B-8A9C-0C88EA5343D2}"/>
    <cellStyle name="Gültig 218 2 3" xfId="9891" xr:uid="{22491DD6-6629-4393-B3DA-2354A57C26C9}"/>
    <cellStyle name="Gültig 219" xfId="710" xr:uid="{00000000-0005-0000-0000-0000F6020000}"/>
    <cellStyle name="Gültig 219 2" xfId="3848" xr:uid="{D30BC72A-58B8-4224-9350-72D290E82168}"/>
    <cellStyle name="Gültig 219 2 2" xfId="16639" xr:uid="{C1FBEDE2-9133-43E5-A367-7C71EC93C4AC}"/>
    <cellStyle name="Gültig 219 2 3" xfId="9892" xr:uid="{08DC3F21-4FC0-497E-A742-39637C0533C9}"/>
    <cellStyle name="Gültig 22" xfId="711" xr:uid="{00000000-0005-0000-0000-0000F7020000}"/>
    <cellStyle name="Gültig 22 2" xfId="3849" xr:uid="{65A55160-0ACD-4FEE-A264-09374AAF5156}"/>
    <cellStyle name="Gültig 22 2 2" xfId="16640" xr:uid="{A4D13231-6585-4963-B656-346D1B38CB60}"/>
    <cellStyle name="Gültig 22 2 3" xfId="9893" xr:uid="{94F674A9-C0CE-49A2-B7BD-885990C36488}"/>
    <cellStyle name="Gültig 220" xfId="712" xr:uid="{00000000-0005-0000-0000-0000F8020000}"/>
    <cellStyle name="Gültig 220 2" xfId="3850" xr:uid="{034B630F-C0DB-4A70-BE75-01CFE93E671E}"/>
    <cellStyle name="Gültig 220 2 2" xfId="16641" xr:uid="{7E1890C8-FA0F-4526-B949-92F312EED134}"/>
    <cellStyle name="Gültig 220 2 3" xfId="9894" xr:uid="{3D180037-A10C-4D20-B593-8D52A35F98E9}"/>
    <cellStyle name="Gültig 221" xfId="713" xr:uid="{00000000-0005-0000-0000-0000F9020000}"/>
    <cellStyle name="Gültig 221 2" xfId="3851" xr:uid="{042C0F00-E00D-41C2-B273-54F6F80AD329}"/>
    <cellStyle name="Gültig 221 2 2" xfId="16642" xr:uid="{02F2FA68-8872-4ED6-90E5-7C77E0578967}"/>
    <cellStyle name="Gültig 221 2 3" xfId="9895" xr:uid="{17D2A3D7-F6E0-4E75-B9F6-1D05B58CAC1F}"/>
    <cellStyle name="Gültig 222" xfId="714" xr:uid="{00000000-0005-0000-0000-0000FA020000}"/>
    <cellStyle name="Gültig 222 2" xfId="3852" xr:uid="{64B62782-F51B-4DA4-9B1B-E829D2A28AC8}"/>
    <cellStyle name="Gültig 222 2 2" xfId="16643" xr:uid="{6773EB0C-422C-401E-AE21-BBB87BB120D3}"/>
    <cellStyle name="Gültig 222 2 3" xfId="9896" xr:uid="{E0BA3CFC-DA0A-4C82-92AD-0A2262C7B911}"/>
    <cellStyle name="Gültig 223" xfId="715" xr:uid="{00000000-0005-0000-0000-0000FB020000}"/>
    <cellStyle name="Gültig 223 2" xfId="3853" xr:uid="{F1310354-827C-493A-9139-0BB1DD803634}"/>
    <cellStyle name="Gültig 223 2 2" xfId="16644" xr:uid="{39EF4FD3-6AEC-4C8A-891A-91ACFF85A2D8}"/>
    <cellStyle name="Gültig 223 2 3" xfId="9897" xr:uid="{25825493-1149-40D2-843B-F7E816E4B5F8}"/>
    <cellStyle name="Gültig 224" xfId="716" xr:uid="{00000000-0005-0000-0000-0000FC020000}"/>
    <cellStyle name="Gültig 224 2" xfId="3854" xr:uid="{07599CDC-4AEC-403A-A254-FA80809E5421}"/>
    <cellStyle name="Gültig 224 2 2" xfId="16645" xr:uid="{E282CAE3-EEFA-40B3-816E-113C70651682}"/>
    <cellStyle name="Gültig 224 2 3" xfId="9898" xr:uid="{0BD4556D-C766-4E11-ABBB-69CD27357489}"/>
    <cellStyle name="Gültig 225" xfId="717" xr:uid="{00000000-0005-0000-0000-0000FD020000}"/>
    <cellStyle name="Gültig 225 2" xfId="3855" xr:uid="{A1C1D42D-6EDA-4AC8-8421-1C0EB39DF04D}"/>
    <cellStyle name="Gültig 225 2 2" xfId="16646" xr:uid="{CDFE9087-F974-4078-B0D5-19EDC3671AC0}"/>
    <cellStyle name="Gültig 225 2 3" xfId="9899" xr:uid="{ED33B86D-41C0-47C2-AE21-4113B1FD0FB0}"/>
    <cellStyle name="Gültig 226" xfId="718" xr:uid="{00000000-0005-0000-0000-0000FE020000}"/>
    <cellStyle name="Gültig 226 2" xfId="3856" xr:uid="{67E962FA-BFA1-4911-BA8C-B1B5822EF5B9}"/>
    <cellStyle name="Gültig 226 2 2" xfId="16647" xr:uid="{E2E7670A-4CFA-41AC-8EDE-48DC1F377543}"/>
    <cellStyle name="Gültig 226 2 3" xfId="9900" xr:uid="{2E04F280-558C-4D2E-921A-A00B69A3826D}"/>
    <cellStyle name="Gültig 227" xfId="719" xr:uid="{00000000-0005-0000-0000-0000FF020000}"/>
    <cellStyle name="Gültig 227 2" xfId="3857" xr:uid="{3D9279AC-5B93-4108-9FA2-4406CFD46468}"/>
    <cellStyle name="Gültig 227 2 2" xfId="16648" xr:uid="{28779EF0-1CFF-4E30-9A95-07D013F7F69E}"/>
    <cellStyle name="Gültig 227 2 3" xfId="9901" xr:uid="{82BEBE7C-2BCD-42B3-B340-1D610BEF11F4}"/>
    <cellStyle name="Gültig 228" xfId="720" xr:uid="{00000000-0005-0000-0000-000000030000}"/>
    <cellStyle name="Gültig 228 2" xfId="3858" xr:uid="{7CAAF601-DA29-49E4-88B9-F77FDA53C2FD}"/>
    <cellStyle name="Gültig 228 2 2" xfId="16649" xr:uid="{FA9FF65E-F122-4026-AE28-5E3ECC9279E0}"/>
    <cellStyle name="Gültig 228 2 3" xfId="9902" xr:uid="{69EFFC8C-C52C-4771-AD15-ADDCE9230E09}"/>
    <cellStyle name="Gültig 229" xfId="721" xr:uid="{00000000-0005-0000-0000-000001030000}"/>
    <cellStyle name="Gültig 229 2" xfId="3859" xr:uid="{1B823E57-51CB-49C6-8887-B6F48A92271A}"/>
    <cellStyle name="Gültig 229 2 2" xfId="16650" xr:uid="{2A95F174-6AC6-4F36-9740-E56CDBA73583}"/>
    <cellStyle name="Gültig 229 2 3" xfId="9903" xr:uid="{7ACE0662-0576-44EF-9EE5-FF028D21949A}"/>
    <cellStyle name="Gültig 23" xfId="722" xr:uid="{00000000-0005-0000-0000-000002030000}"/>
    <cellStyle name="Gültig 23 2" xfId="3860" xr:uid="{02CC57D3-022B-4879-B821-BC5632E3B95F}"/>
    <cellStyle name="Gültig 23 2 2" xfId="16651" xr:uid="{BA4B40ED-7A99-4DEE-903B-C0E93EB5ABBD}"/>
    <cellStyle name="Gültig 23 2 3" xfId="9904" xr:uid="{E3E41C30-C383-4449-B09E-330180382E26}"/>
    <cellStyle name="Gültig 230" xfId="723" xr:uid="{00000000-0005-0000-0000-000003030000}"/>
    <cellStyle name="Gültig 230 2" xfId="3861" xr:uid="{0D0456DC-8A58-425B-BC49-D43C0CD69E37}"/>
    <cellStyle name="Gültig 230 2 2" xfId="16652" xr:uid="{3B63AE42-C851-472B-96ED-053912159CF5}"/>
    <cellStyle name="Gültig 230 2 3" xfId="9905" xr:uid="{C1857A41-7235-4DDF-A17B-6B75CE95387C}"/>
    <cellStyle name="Gültig 231" xfId="724" xr:uid="{00000000-0005-0000-0000-000004030000}"/>
    <cellStyle name="Gültig 231 2" xfId="3862" xr:uid="{2D0B1E90-8862-442D-B386-DD25DEFEDCA5}"/>
    <cellStyle name="Gültig 231 2 2" xfId="16653" xr:uid="{F9082319-5ADF-4E5A-ADAA-F2287DBB3DD8}"/>
    <cellStyle name="Gültig 231 2 3" xfId="9906" xr:uid="{3B59ED3C-BDB8-4BB0-9EBE-23A49B74180E}"/>
    <cellStyle name="Gültig 232" xfId="725" xr:uid="{00000000-0005-0000-0000-000005030000}"/>
    <cellStyle name="Gültig 232 2" xfId="3863" xr:uid="{D126FE73-6665-4F97-98E1-C77AB46E70EF}"/>
    <cellStyle name="Gültig 232 2 2" xfId="16654" xr:uid="{69A739DE-DF0C-497F-B3F4-B33E6F4F34F1}"/>
    <cellStyle name="Gültig 232 2 3" xfId="9907" xr:uid="{B284C3A1-BAD7-482B-83B4-4A0D12C8E7F3}"/>
    <cellStyle name="Gültig 233" xfId="726" xr:uid="{00000000-0005-0000-0000-000006030000}"/>
    <cellStyle name="Gültig 233 2" xfId="3864" xr:uid="{9E8791C3-08AB-4AB8-B66D-795DD796CECC}"/>
    <cellStyle name="Gültig 233 2 2" xfId="16655" xr:uid="{08E68A05-F605-4C12-8166-97735C79552C}"/>
    <cellStyle name="Gültig 233 2 3" xfId="9908" xr:uid="{3D7C6814-4768-4215-907B-9927CABE331B}"/>
    <cellStyle name="Gültig 234" xfId="727" xr:uid="{00000000-0005-0000-0000-000007030000}"/>
    <cellStyle name="Gültig 234 2" xfId="3865" xr:uid="{1540D73A-74BD-4CA9-9F63-6237D4AADD8D}"/>
    <cellStyle name="Gültig 234 2 2" xfId="16656" xr:uid="{ADE57D57-1057-4A62-9DA3-5F3C5694E513}"/>
    <cellStyle name="Gültig 234 2 3" xfId="9909" xr:uid="{36360302-ED9D-488D-84DE-79738BA1F5E7}"/>
    <cellStyle name="Gültig 235" xfId="728" xr:uid="{00000000-0005-0000-0000-000008030000}"/>
    <cellStyle name="Gültig 235 2" xfId="3866" xr:uid="{CA1D4B19-A700-4087-AFC7-85D2FA015FB0}"/>
    <cellStyle name="Gültig 235 2 2" xfId="16657" xr:uid="{7FCBBBED-1600-4ADF-B7F8-A597D7F4DC17}"/>
    <cellStyle name="Gültig 235 2 3" xfId="9910" xr:uid="{3AA1EAD4-D852-4173-BDCF-34A0B5752231}"/>
    <cellStyle name="Gültig 236" xfId="729" xr:uid="{00000000-0005-0000-0000-000009030000}"/>
    <cellStyle name="Gültig 236 2" xfId="3867" xr:uid="{8494AC8D-6EEF-4E69-B848-68300AAC2854}"/>
    <cellStyle name="Gültig 236 2 2" xfId="16658" xr:uid="{52127832-07E0-433C-B92C-B4BC17F4D398}"/>
    <cellStyle name="Gültig 236 2 3" xfId="9911" xr:uid="{D1BE7077-553D-423A-AC67-70A58F271DF0}"/>
    <cellStyle name="Gültig 237" xfId="730" xr:uid="{00000000-0005-0000-0000-00000A030000}"/>
    <cellStyle name="Gültig 237 2" xfId="3868" xr:uid="{83CB96D7-A70D-46B3-AD64-A65772E00A2B}"/>
    <cellStyle name="Gültig 237 2 2" xfId="16659" xr:uid="{4514B1F4-594C-4D67-B614-FF0573BB63B1}"/>
    <cellStyle name="Gültig 237 2 3" xfId="9912" xr:uid="{83D17BCF-BA7E-4F3B-9C3D-CC6E42D42782}"/>
    <cellStyle name="Gültig 238" xfId="731" xr:uid="{00000000-0005-0000-0000-00000B030000}"/>
    <cellStyle name="Gültig 238 2" xfId="3869" xr:uid="{26DA1CCA-A670-4801-ADD5-856D43DDF393}"/>
    <cellStyle name="Gültig 238 2 2" xfId="16660" xr:uid="{D5437B2E-40EF-4503-B04C-F5A10139EF2C}"/>
    <cellStyle name="Gültig 238 2 3" xfId="9913" xr:uid="{D90D348C-7511-40B5-8B9A-C98863D3730F}"/>
    <cellStyle name="Gültig 239" xfId="732" xr:uid="{00000000-0005-0000-0000-00000C030000}"/>
    <cellStyle name="Gültig 239 2" xfId="3870" xr:uid="{0E48BE30-4D5E-43C8-AE6F-946BDF04F199}"/>
    <cellStyle name="Gültig 239 2 2" xfId="16661" xr:uid="{B9C1AC2D-D804-4DDB-8C43-395351697586}"/>
    <cellStyle name="Gültig 239 2 3" xfId="9914" xr:uid="{1E305359-9C90-4088-A552-B0DCBC87BE27}"/>
    <cellStyle name="Gültig 24" xfId="733" xr:uid="{00000000-0005-0000-0000-00000D030000}"/>
    <cellStyle name="Gültig 24 2" xfId="3871" xr:uid="{F6AD3927-2319-4EEB-AD31-7FFE39B6DBD3}"/>
    <cellStyle name="Gültig 24 2 2" xfId="16662" xr:uid="{FFFC0763-8895-40F2-B51D-8D2CA793D7C2}"/>
    <cellStyle name="Gültig 24 2 3" xfId="9915" xr:uid="{0B7C8CF7-7D6D-43BE-B8CC-8CD579E5D46E}"/>
    <cellStyle name="Gültig 240" xfId="734" xr:uid="{00000000-0005-0000-0000-00000E030000}"/>
    <cellStyle name="Gültig 240 2" xfId="3872" xr:uid="{5D300998-A88C-406E-B511-19AD5A4CF1A9}"/>
    <cellStyle name="Gültig 240 2 2" xfId="16663" xr:uid="{6B1195FC-FFE8-44A8-895E-8F06CA64A2AF}"/>
    <cellStyle name="Gültig 240 2 3" xfId="9916" xr:uid="{3E14E399-6FFA-4009-9C21-41C3F4A8FBAE}"/>
    <cellStyle name="Gültig 241" xfId="735" xr:uid="{00000000-0005-0000-0000-00000F030000}"/>
    <cellStyle name="Gültig 241 2" xfId="3873" xr:uid="{6AB701BF-FF67-491F-8C03-1A339EA219CF}"/>
    <cellStyle name="Gültig 241 2 2" xfId="16664" xr:uid="{6A29D69C-EB18-4AF2-9D16-FA9AA212E86E}"/>
    <cellStyle name="Gültig 241 2 3" xfId="9917" xr:uid="{F9A5C56E-DF13-4473-96CF-0DC139B69757}"/>
    <cellStyle name="Gültig 242" xfId="736" xr:uid="{00000000-0005-0000-0000-000010030000}"/>
    <cellStyle name="Gültig 242 2" xfId="3874" xr:uid="{D53A50C5-5A71-4CC3-877D-DC779CD504F8}"/>
    <cellStyle name="Gültig 242 2 2" xfId="16665" xr:uid="{E7F1E7F3-EEBF-497A-AD0E-55827355303F}"/>
    <cellStyle name="Gültig 242 2 3" xfId="9918" xr:uid="{655B0653-6CB0-4A73-9109-F1976A030992}"/>
    <cellStyle name="Gültig 243" xfId="737" xr:uid="{00000000-0005-0000-0000-000011030000}"/>
    <cellStyle name="Gültig 243 2" xfId="3875" xr:uid="{FAE33384-8F11-40E3-BA74-0EDDE2B03960}"/>
    <cellStyle name="Gültig 243 2 2" xfId="16666" xr:uid="{BEBC1998-FC9F-40B2-9600-A2B3553238B0}"/>
    <cellStyle name="Gültig 243 2 3" xfId="9919" xr:uid="{AEC9AE63-124B-4551-943B-FFC4EC6FB8E0}"/>
    <cellStyle name="Gültig 244" xfId="738" xr:uid="{00000000-0005-0000-0000-000012030000}"/>
    <cellStyle name="Gültig 244 2" xfId="3876" xr:uid="{A13DB986-EDA4-4DD2-923F-856FC5A77EA4}"/>
    <cellStyle name="Gültig 244 2 2" xfId="16667" xr:uid="{27EC39E9-E65C-401A-B664-D7449057DFB2}"/>
    <cellStyle name="Gültig 244 2 3" xfId="9920" xr:uid="{B42FB62E-FA98-4C15-B46A-D915FF7B33A7}"/>
    <cellStyle name="Gültig 245" xfId="739" xr:uid="{00000000-0005-0000-0000-000013030000}"/>
    <cellStyle name="Gültig 245 2" xfId="3877" xr:uid="{F6214991-FAF6-431C-9F95-F15BAEFD6AFA}"/>
    <cellStyle name="Gültig 245 2 2" xfId="16668" xr:uid="{3CACEF8E-3E44-46D7-BC66-5B7EBEB16B7D}"/>
    <cellStyle name="Gültig 245 2 3" xfId="9921" xr:uid="{086EEA31-5F5A-46C7-9842-5F4288452DE2}"/>
    <cellStyle name="Gültig 246" xfId="740" xr:uid="{00000000-0005-0000-0000-000014030000}"/>
    <cellStyle name="Gültig 246 2" xfId="3878" xr:uid="{462A616A-BB32-40A9-90D3-1A479CE5B6AB}"/>
    <cellStyle name="Gültig 246 2 2" xfId="16669" xr:uid="{D2175769-1468-49BD-AE52-DF2094311C6D}"/>
    <cellStyle name="Gültig 246 2 3" xfId="9922" xr:uid="{5EE78F2C-6445-4167-B79E-BE738A4400E2}"/>
    <cellStyle name="Gültig 247" xfId="741" xr:uid="{00000000-0005-0000-0000-000015030000}"/>
    <cellStyle name="Gültig 247 2" xfId="3879" xr:uid="{1C1A62D9-16CC-4A97-BC21-29971EC5A7CD}"/>
    <cellStyle name="Gültig 247 2 2" xfId="16670" xr:uid="{E5D0E7AD-C05E-4A39-BC43-43A2415F7453}"/>
    <cellStyle name="Gültig 247 2 3" xfId="9923" xr:uid="{6357398A-BE60-4D65-AEEF-2875F9F8AAE0}"/>
    <cellStyle name="Gültig 248" xfId="742" xr:uid="{00000000-0005-0000-0000-000016030000}"/>
    <cellStyle name="Gültig 248 2" xfId="3880" xr:uid="{EB4EE263-7205-4828-BA8E-89D7B25A253E}"/>
    <cellStyle name="Gültig 248 2 2" xfId="16671" xr:uid="{A3914C7F-69AE-45EB-814C-714FEF32B609}"/>
    <cellStyle name="Gültig 248 2 3" xfId="9924" xr:uid="{4BD3DFCB-DDB0-4C62-B3BC-F4008D98340A}"/>
    <cellStyle name="Gültig 249" xfId="743" xr:uid="{00000000-0005-0000-0000-000017030000}"/>
    <cellStyle name="Gültig 249 2" xfId="3881" xr:uid="{8C58E303-CCF1-49FF-BA3E-674C5874746C}"/>
    <cellStyle name="Gültig 249 2 2" xfId="16672" xr:uid="{AA125508-A9D6-41CC-8B5D-AA61F7F8747B}"/>
    <cellStyle name="Gültig 249 2 3" xfId="9925" xr:uid="{DB1742B7-6834-4EB6-8331-305E71D992A0}"/>
    <cellStyle name="Gültig 25" xfId="744" xr:uid="{00000000-0005-0000-0000-000018030000}"/>
    <cellStyle name="Gültig 25 2" xfId="3882" xr:uid="{E2462E64-D73D-4FBD-B5AC-F004B2F67E35}"/>
    <cellStyle name="Gültig 25 2 2" xfId="16673" xr:uid="{E4E31D50-2971-467E-B3B3-871CE8FA6F51}"/>
    <cellStyle name="Gültig 25 2 3" xfId="9926" xr:uid="{2F4F9C8B-D06A-4332-99EA-2859E32DBB58}"/>
    <cellStyle name="Gültig 250" xfId="745" xr:uid="{00000000-0005-0000-0000-000019030000}"/>
    <cellStyle name="Gültig 250 2" xfId="3883" xr:uid="{0E7E3107-DEED-45C7-809F-812AB611730E}"/>
    <cellStyle name="Gültig 250 2 2" xfId="16674" xr:uid="{24B086CA-10DC-465F-B7AB-67E1B491D192}"/>
    <cellStyle name="Gültig 250 2 3" xfId="9927" xr:uid="{B9121CF8-80A6-488E-AFD6-0B559B7A061A}"/>
    <cellStyle name="Gültig 251" xfId="746" xr:uid="{00000000-0005-0000-0000-00001A030000}"/>
    <cellStyle name="Gültig 251 2" xfId="3884" xr:uid="{5C5B7D0A-D544-4109-AF1B-215C21F15E9B}"/>
    <cellStyle name="Gültig 251 2 2" xfId="16675" xr:uid="{436B597D-A4BB-4762-B403-FB4C447007B9}"/>
    <cellStyle name="Gültig 251 2 3" xfId="9928" xr:uid="{DCC46CB7-32CE-43D9-89B2-B76C32EF3B28}"/>
    <cellStyle name="Gültig 252" xfId="747" xr:uid="{00000000-0005-0000-0000-00001B030000}"/>
    <cellStyle name="Gültig 252 2" xfId="3885" xr:uid="{B706D35A-78D5-40CB-9DDE-75CEE345A2C0}"/>
    <cellStyle name="Gültig 252 2 2" xfId="16676" xr:uid="{47BA6C7F-7160-4C96-8F9B-C0954C658B05}"/>
    <cellStyle name="Gültig 252 2 3" xfId="9929" xr:uid="{3979CA68-0B66-4AE1-B566-83D90C85210B}"/>
    <cellStyle name="Gültig 253" xfId="748" xr:uid="{00000000-0005-0000-0000-00001C030000}"/>
    <cellStyle name="Gültig 253 2" xfId="3886" xr:uid="{1A374750-2E23-4C83-B7C2-2B4811881D8C}"/>
    <cellStyle name="Gültig 253 2 2" xfId="16677" xr:uid="{99A7E15C-DE5E-49B3-9118-AB719231C41A}"/>
    <cellStyle name="Gültig 253 2 3" xfId="9930" xr:uid="{3168B571-C95D-40F1-91AF-13C26B9AB7C2}"/>
    <cellStyle name="Gültig 254" xfId="749" xr:uid="{00000000-0005-0000-0000-00001D030000}"/>
    <cellStyle name="Gültig 254 2" xfId="3887" xr:uid="{32EFC83F-3EB9-4908-A9BC-DDF9A969F64F}"/>
    <cellStyle name="Gültig 254 2 2" xfId="16678" xr:uid="{B8759144-F859-4DD3-B7D1-0CB3ACCF6292}"/>
    <cellStyle name="Gültig 254 2 3" xfId="9931" xr:uid="{5B875C28-0C27-4B0C-8B76-64F864DB0CCF}"/>
    <cellStyle name="Gültig 255" xfId="750" xr:uid="{00000000-0005-0000-0000-00001E030000}"/>
    <cellStyle name="Gültig 255 2" xfId="3888" xr:uid="{60FB44EF-303B-4881-9CB7-0114CCF58532}"/>
    <cellStyle name="Gültig 255 2 2" xfId="16679" xr:uid="{0ED707DE-65A8-4A48-A59B-1A0582AFA389}"/>
    <cellStyle name="Gültig 255 2 3" xfId="9932" xr:uid="{E2FFC910-BE5F-455C-BACC-E447574316A2}"/>
    <cellStyle name="Gültig 256" xfId="3714" xr:uid="{E4C94C67-82B7-4D2E-9C0A-770855E7475B}"/>
    <cellStyle name="Gültig 256 2" xfId="7352" xr:uid="{A8E9078A-C413-4AA4-AA25-FBAB35C3A5A2}"/>
    <cellStyle name="Gültig 26" xfId="751" xr:uid="{00000000-0005-0000-0000-00001F030000}"/>
    <cellStyle name="Gültig 26 2" xfId="3889" xr:uid="{4CA21280-1D52-4524-8D5A-200D60E31E55}"/>
    <cellStyle name="Gültig 26 2 2" xfId="16680" xr:uid="{592DDE97-DE3A-474C-9663-67F41FCE9505}"/>
    <cellStyle name="Gültig 26 2 3" xfId="9933" xr:uid="{925A78DC-D236-4D50-82CA-F44CF70B6C35}"/>
    <cellStyle name="Gültig 27" xfId="752" xr:uid="{00000000-0005-0000-0000-000020030000}"/>
    <cellStyle name="Gültig 27 2" xfId="3890" xr:uid="{0102B9BE-0DB8-480D-92DA-C97917A2486A}"/>
    <cellStyle name="Gültig 27 2 2" xfId="16681" xr:uid="{0E819574-BD58-4281-9EB7-ECFBC93A0B15}"/>
    <cellStyle name="Gültig 27 2 3" xfId="9934" xr:uid="{F5595A9C-284F-4564-871A-AAEF322EFA2C}"/>
    <cellStyle name="Gültig 28" xfId="753" xr:uid="{00000000-0005-0000-0000-000021030000}"/>
    <cellStyle name="Gültig 28 2" xfId="3891" xr:uid="{7B7BF258-9C23-4B6D-8471-E8DCD7A9B500}"/>
    <cellStyle name="Gültig 28 2 2" xfId="16682" xr:uid="{6B82924A-DEFD-4689-8849-1EFAC7372C1D}"/>
    <cellStyle name="Gültig 28 2 3" xfId="9935" xr:uid="{3A230B56-E590-49F7-BBD7-0F3E6B343E84}"/>
    <cellStyle name="Gültig 29" xfId="754" xr:uid="{00000000-0005-0000-0000-000022030000}"/>
    <cellStyle name="Gültig 29 2" xfId="3892" xr:uid="{1C7C1F04-0D66-4300-B468-98355B5CFD23}"/>
    <cellStyle name="Gültig 29 2 2" xfId="16683" xr:uid="{CFD69340-E195-40B7-B3A1-F429CF2F71BF}"/>
    <cellStyle name="Gültig 29 2 3" xfId="9936" xr:uid="{6A7232E8-93A1-4730-B4B8-D42DCD5EFC94}"/>
    <cellStyle name="Gültig 3" xfId="755" xr:uid="{00000000-0005-0000-0000-000023030000}"/>
    <cellStyle name="Gültig 3 2" xfId="3893" xr:uid="{C03ABB34-AEC9-4E6C-93C7-7B25E92F6277}"/>
    <cellStyle name="Gültig 3 2 2" xfId="16684" xr:uid="{B8ACB30B-ED2D-4885-863A-31DB2C48FC7E}"/>
    <cellStyle name="Gültig 3 2 3" xfId="9937" xr:uid="{4C442EE3-671B-464A-BBCB-677EF70833A9}"/>
    <cellStyle name="Gültig 30" xfId="756" xr:uid="{00000000-0005-0000-0000-000024030000}"/>
    <cellStyle name="Gültig 30 2" xfId="3894" xr:uid="{5BD2BA85-D94C-4476-B80D-60119189E73B}"/>
    <cellStyle name="Gültig 30 2 2" xfId="16685" xr:uid="{17CE5F8C-9584-4A44-92DC-BF0FA12CE639}"/>
    <cellStyle name="Gültig 30 2 3" xfId="9938" xr:uid="{3EB055ED-9275-4D4F-BEB8-F020AEC72877}"/>
    <cellStyle name="Gültig 31" xfId="757" xr:uid="{00000000-0005-0000-0000-000025030000}"/>
    <cellStyle name="Gültig 31 2" xfId="3895" xr:uid="{F2A5D683-1AFB-421A-982A-403086AD5CDE}"/>
    <cellStyle name="Gültig 31 2 2" xfId="16686" xr:uid="{38C480B5-262D-4917-9FAE-A1439A50CF17}"/>
    <cellStyle name="Gültig 31 2 3" xfId="9939" xr:uid="{D393D6D9-CB43-4CDC-88A1-72E5898E46E5}"/>
    <cellStyle name="Gültig 32" xfId="758" xr:uid="{00000000-0005-0000-0000-000026030000}"/>
    <cellStyle name="Gültig 32 2" xfId="3896" xr:uid="{BDE690E2-6862-4152-923C-4004241D82BD}"/>
    <cellStyle name="Gültig 32 2 2" xfId="16687" xr:uid="{87B4764F-8D94-4159-ADD1-1D2C5B844B3B}"/>
    <cellStyle name="Gültig 32 2 3" xfId="9940" xr:uid="{B1A2C5D8-2AFB-4F76-9EC9-B324E016E040}"/>
    <cellStyle name="Gültig 33" xfId="759" xr:uid="{00000000-0005-0000-0000-000027030000}"/>
    <cellStyle name="Gültig 33 2" xfId="3897" xr:uid="{1E5569A4-91BA-41DB-9F80-D83A17AF5C81}"/>
    <cellStyle name="Gültig 33 2 2" xfId="16688" xr:uid="{87178F30-5938-4586-B159-96AF314F9480}"/>
    <cellStyle name="Gültig 33 2 3" xfId="9941" xr:uid="{AF80B966-C1DC-403C-8236-DB643266C381}"/>
    <cellStyle name="Gültig 34" xfId="760" xr:uid="{00000000-0005-0000-0000-000028030000}"/>
    <cellStyle name="Gültig 34 2" xfId="3898" xr:uid="{518B4295-86E4-44F3-87C0-7BAA7D7EC6C1}"/>
    <cellStyle name="Gültig 34 2 2" xfId="16689" xr:uid="{44D15A82-902C-4739-9705-5289CE5ED4F8}"/>
    <cellStyle name="Gültig 34 2 3" xfId="9942" xr:uid="{E2BB828E-EBB2-4AF1-A9CE-512DA5726B65}"/>
    <cellStyle name="Gültig 35" xfId="761" xr:uid="{00000000-0005-0000-0000-000029030000}"/>
    <cellStyle name="Gültig 35 2" xfId="3899" xr:uid="{86E251E7-0D7D-4462-86DA-D1499A7E6115}"/>
    <cellStyle name="Gültig 35 2 2" xfId="16690" xr:uid="{936ED1B1-4CA5-4414-99F2-4B7F60BEBDFB}"/>
    <cellStyle name="Gültig 35 2 3" xfId="9943" xr:uid="{70E2F90C-AA2B-45D1-9F39-CCCB9D3C149C}"/>
    <cellStyle name="Gültig 36" xfId="762" xr:uid="{00000000-0005-0000-0000-00002A030000}"/>
    <cellStyle name="Gültig 36 2" xfId="3900" xr:uid="{8FAF2A81-C98E-49A3-B290-0DA21DE02AEF}"/>
    <cellStyle name="Gültig 36 2 2" xfId="16691" xr:uid="{A776FA5D-0E25-4442-9287-6F805FDDD73A}"/>
    <cellStyle name="Gültig 36 2 3" xfId="9944" xr:uid="{28DC3CF2-3B5B-4ADF-A99C-22E423869EEC}"/>
    <cellStyle name="Gültig 37" xfId="763" xr:uid="{00000000-0005-0000-0000-00002B030000}"/>
    <cellStyle name="Gültig 37 2" xfId="3901" xr:uid="{6FFDB447-515C-43A4-9DFB-504274962544}"/>
    <cellStyle name="Gültig 37 2 2" xfId="16692" xr:uid="{5E44833F-1702-4DBA-B6A1-1F1A313F7367}"/>
    <cellStyle name="Gültig 37 2 3" xfId="9945" xr:uid="{A1496114-DB9B-443B-A483-C809C9B99271}"/>
    <cellStyle name="Gültig 38" xfId="764" xr:uid="{00000000-0005-0000-0000-00002C030000}"/>
    <cellStyle name="Gültig 38 2" xfId="3902" xr:uid="{8BB31D13-661F-4061-AD55-A5921E7EDD6B}"/>
    <cellStyle name="Gültig 38 2 2" xfId="16693" xr:uid="{CD9BD76F-0A86-4277-AE02-A36EBCFDC2DC}"/>
    <cellStyle name="Gültig 38 2 3" xfId="9946" xr:uid="{E13FBA71-3C47-4861-B167-1B345AF2FFE5}"/>
    <cellStyle name="Gültig 39" xfId="765" xr:uid="{00000000-0005-0000-0000-00002D030000}"/>
    <cellStyle name="Gültig 39 2" xfId="3903" xr:uid="{F886738A-66EB-4DCA-9EA1-10523980358E}"/>
    <cellStyle name="Gültig 39 2 2" xfId="16694" xr:uid="{B86153D6-1525-4A9D-A31B-BF8BDF9D1495}"/>
    <cellStyle name="Gültig 39 2 3" xfId="9947" xr:uid="{A07B9075-EC96-4AA3-9AFA-2B0563F38656}"/>
    <cellStyle name="Gültig 4" xfId="766" xr:uid="{00000000-0005-0000-0000-00002E030000}"/>
    <cellStyle name="Gültig 4 2" xfId="3904" xr:uid="{527D30A3-95A6-4C27-8036-FF64A6E0B303}"/>
    <cellStyle name="Gültig 4 2 2" xfId="16695" xr:uid="{E35A5879-7676-4C98-BBCF-A701606639B9}"/>
    <cellStyle name="Gültig 4 2 3" xfId="9948" xr:uid="{AA8EC4AE-9148-4E5D-98C3-3209B403FC30}"/>
    <cellStyle name="Gültig 40" xfId="767" xr:uid="{00000000-0005-0000-0000-00002F030000}"/>
    <cellStyle name="Gültig 40 2" xfId="3905" xr:uid="{D95D3A21-DCB0-461B-9482-256F7DCCD14A}"/>
    <cellStyle name="Gültig 40 2 2" xfId="16696" xr:uid="{B83B0000-425B-4546-988A-C32CC528A647}"/>
    <cellStyle name="Gültig 40 2 3" xfId="9949" xr:uid="{11D82555-15E9-4F71-BFBE-BB2E55EF05F4}"/>
    <cellStyle name="Gültig 41" xfId="768" xr:uid="{00000000-0005-0000-0000-000030030000}"/>
    <cellStyle name="Gültig 41 2" xfId="3906" xr:uid="{6352E4C9-F711-4FDE-9E15-6D376429DE9D}"/>
    <cellStyle name="Gültig 41 2 2" xfId="16697" xr:uid="{FE7FA66C-4694-43F6-AAB0-C2455A5AE795}"/>
    <cellStyle name="Gültig 41 2 3" xfId="9950" xr:uid="{993C82A3-B781-44A3-A105-4FAB6062C9EF}"/>
    <cellStyle name="Gültig 42" xfId="769" xr:uid="{00000000-0005-0000-0000-000031030000}"/>
    <cellStyle name="Gültig 42 2" xfId="3907" xr:uid="{F8171BDC-3C09-4AAA-8512-8E5E50B988C0}"/>
    <cellStyle name="Gültig 42 2 2" xfId="16698" xr:uid="{44393FEC-6799-4C28-B282-D160FEC18FEE}"/>
    <cellStyle name="Gültig 42 2 3" xfId="9951" xr:uid="{1210A1CB-6D44-4478-8AA6-AB22C7712193}"/>
    <cellStyle name="Gültig 43" xfId="770" xr:uid="{00000000-0005-0000-0000-000032030000}"/>
    <cellStyle name="Gültig 43 2" xfId="3908" xr:uid="{5CCC264F-5CC8-4FDB-BEE3-2B736D04D0A1}"/>
    <cellStyle name="Gültig 43 2 2" xfId="16699" xr:uid="{6EB5944D-2C08-4853-94DD-177C7F3A0135}"/>
    <cellStyle name="Gültig 43 2 3" xfId="9952" xr:uid="{EDACFC28-2030-4AC0-85E1-F41254328C65}"/>
    <cellStyle name="Gültig 44" xfId="771" xr:uid="{00000000-0005-0000-0000-000033030000}"/>
    <cellStyle name="Gültig 44 2" xfId="3909" xr:uid="{098C4DF0-008A-44EB-926E-00BCF055ADB9}"/>
    <cellStyle name="Gültig 44 2 2" xfId="16700" xr:uid="{C4429241-E0F6-4C29-8414-ECFDF14D8199}"/>
    <cellStyle name="Gültig 44 2 3" xfId="9953" xr:uid="{A5958C15-EB06-479B-B918-DF23AAFDA225}"/>
    <cellStyle name="Gültig 45" xfId="772" xr:uid="{00000000-0005-0000-0000-000034030000}"/>
    <cellStyle name="Gültig 45 2" xfId="3910" xr:uid="{C71B110B-5913-4AC8-8E8E-C68A962549D3}"/>
    <cellStyle name="Gültig 45 2 2" xfId="16701" xr:uid="{8472E063-DACD-4442-953D-C10A32E4E958}"/>
    <cellStyle name="Gültig 45 2 3" xfId="9954" xr:uid="{BA078ED4-4C07-4480-80FF-B629D2C0FB8B}"/>
    <cellStyle name="Gültig 46" xfId="773" xr:uid="{00000000-0005-0000-0000-000035030000}"/>
    <cellStyle name="Gültig 46 2" xfId="3911" xr:uid="{E2233EA6-F4EE-4F58-BA25-71559CFFBCEC}"/>
    <cellStyle name="Gültig 46 2 2" xfId="16702" xr:uid="{4EDA8D0D-135B-43C2-9E32-4DC75FB978E1}"/>
    <cellStyle name="Gültig 46 2 3" xfId="9955" xr:uid="{F7AA851F-022D-47F5-9BCE-B443606253BE}"/>
    <cellStyle name="Gültig 47" xfId="774" xr:uid="{00000000-0005-0000-0000-000036030000}"/>
    <cellStyle name="Gültig 47 2" xfId="3912" xr:uid="{C61F4A6D-431A-4BBE-B049-B4B846C907E3}"/>
    <cellStyle name="Gültig 47 2 2" xfId="16703" xr:uid="{5EAC6CB3-93A0-40CD-B938-8E2CFFCA412C}"/>
    <cellStyle name="Gültig 47 2 3" xfId="9956" xr:uid="{3B5B0803-2847-4A67-AF5A-9ED3F70B281B}"/>
    <cellStyle name="Gültig 48" xfId="775" xr:uid="{00000000-0005-0000-0000-000037030000}"/>
    <cellStyle name="Gültig 48 2" xfId="3913" xr:uid="{D8EEE187-8340-4FA8-9566-A6A146AFB6E5}"/>
    <cellStyle name="Gültig 48 2 2" xfId="16704" xr:uid="{442ADC3B-98E1-4F41-8DFF-8179AB79B51E}"/>
    <cellStyle name="Gültig 48 2 3" xfId="9957" xr:uid="{E2506486-4314-485B-A003-85BB8F182C58}"/>
    <cellStyle name="Gültig 49" xfId="776" xr:uid="{00000000-0005-0000-0000-000038030000}"/>
    <cellStyle name="Gültig 49 2" xfId="3914" xr:uid="{9E458B88-A2E7-4467-8FFD-5A2CB2DBFFD4}"/>
    <cellStyle name="Gültig 49 2 2" xfId="16705" xr:uid="{9D57A653-1763-4666-A511-B1B27CF64A4C}"/>
    <cellStyle name="Gültig 49 2 3" xfId="9958" xr:uid="{5BFBECF8-708C-406A-B205-1AE64C341268}"/>
    <cellStyle name="Gültig 5" xfId="777" xr:uid="{00000000-0005-0000-0000-000039030000}"/>
    <cellStyle name="Gültig 5 2" xfId="3915" xr:uid="{E1776D74-F662-4C0B-A91A-654C39E12362}"/>
    <cellStyle name="Gültig 5 2 2" xfId="16706" xr:uid="{273192D8-C034-4684-9A51-09A5F0FCC7B6}"/>
    <cellStyle name="Gültig 5 2 3" xfId="9959" xr:uid="{1EA41F42-C755-4B8F-876D-0AC084ADD82C}"/>
    <cellStyle name="Gültig 50" xfId="778" xr:uid="{00000000-0005-0000-0000-00003A030000}"/>
    <cellStyle name="Gültig 50 2" xfId="3916" xr:uid="{4FCF94FD-A4AF-4872-BE84-0E0283B61932}"/>
    <cellStyle name="Gültig 50 2 2" xfId="16707" xr:uid="{6D2C3271-E54F-42FA-9DEC-DC2C4492B3B0}"/>
    <cellStyle name="Gültig 50 2 3" xfId="9960" xr:uid="{84DEB9ED-BEC3-4ACF-80E2-D1D08076C2A1}"/>
    <cellStyle name="Gültig 51" xfId="779" xr:uid="{00000000-0005-0000-0000-00003B030000}"/>
    <cellStyle name="Gültig 51 2" xfId="3917" xr:uid="{0B578046-686B-43B9-9BEB-5E6E8D427A25}"/>
    <cellStyle name="Gültig 51 2 2" xfId="16708" xr:uid="{0DB532E7-EEC4-4256-AACB-11A77991E8D2}"/>
    <cellStyle name="Gültig 51 2 3" xfId="9961" xr:uid="{7769CA8E-ECAF-4F1A-BCF8-90626D0F3C3B}"/>
    <cellStyle name="Gültig 52" xfId="780" xr:uid="{00000000-0005-0000-0000-00003C030000}"/>
    <cellStyle name="Gültig 52 2" xfId="3918" xr:uid="{48617805-FF27-4571-83D9-5229FA5D5D7F}"/>
    <cellStyle name="Gültig 52 2 2" xfId="16709" xr:uid="{FBD8EFF5-DB9E-45D5-8B55-FB7E76003A8C}"/>
    <cellStyle name="Gültig 52 2 3" xfId="9962" xr:uid="{DF2E3571-21E9-424D-98B7-2DFD8C4DAA4A}"/>
    <cellStyle name="Gültig 53" xfId="781" xr:uid="{00000000-0005-0000-0000-00003D030000}"/>
    <cellStyle name="Gültig 53 2" xfId="3919" xr:uid="{DA257C29-10A3-4B7C-B1AA-F0B95692BBE9}"/>
    <cellStyle name="Gültig 53 2 2" xfId="16710" xr:uid="{A17A9205-DC3B-42F8-B646-AB21E938CDEC}"/>
    <cellStyle name="Gültig 53 2 3" xfId="9963" xr:uid="{8E437B55-54BC-4B3F-9FB1-4DE90E45FBF0}"/>
    <cellStyle name="Gültig 54" xfId="782" xr:uid="{00000000-0005-0000-0000-00003E030000}"/>
    <cellStyle name="Gültig 54 2" xfId="3920" xr:uid="{DAB93763-784B-4709-B996-17FA32FFE1A8}"/>
    <cellStyle name="Gültig 54 2 2" xfId="16711" xr:uid="{C0F5DE40-7B7C-469A-A331-A35D36F3151D}"/>
    <cellStyle name="Gültig 54 2 3" xfId="9964" xr:uid="{D501F4F7-4ADC-4592-B34C-358276B9DD3C}"/>
    <cellStyle name="Gültig 55" xfId="783" xr:uid="{00000000-0005-0000-0000-00003F030000}"/>
    <cellStyle name="Gültig 55 2" xfId="3921" xr:uid="{A09F6F8B-8521-4C7C-A8E3-D22465B2DE06}"/>
    <cellStyle name="Gültig 55 2 2" xfId="16712" xr:uid="{02DAF89E-17FE-4FAE-BEC5-3443E411E193}"/>
    <cellStyle name="Gültig 55 2 3" xfId="9965" xr:uid="{7A6CE8BE-3A31-486C-A6BD-8163BE00FBA4}"/>
    <cellStyle name="Gültig 56" xfId="784" xr:uid="{00000000-0005-0000-0000-000040030000}"/>
    <cellStyle name="Gültig 56 2" xfId="3922" xr:uid="{A9E82D1D-53B3-4DF4-88AC-B78C331C6F68}"/>
    <cellStyle name="Gültig 56 2 2" xfId="16713" xr:uid="{037A98D1-1836-4A60-A38F-C013B86EDFC4}"/>
    <cellStyle name="Gültig 56 2 3" xfId="9966" xr:uid="{2F986462-2B97-449B-A6D8-5C9C39AC5821}"/>
    <cellStyle name="Gültig 57" xfId="785" xr:uid="{00000000-0005-0000-0000-000041030000}"/>
    <cellStyle name="Gültig 57 2" xfId="3923" xr:uid="{9A84ACA6-8067-430A-967D-62AF45BF15E3}"/>
    <cellStyle name="Gültig 57 2 2" xfId="16714" xr:uid="{6F7F0C83-A848-4C61-B6C7-E2AEFD4F56BF}"/>
    <cellStyle name="Gültig 57 2 3" xfId="9967" xr:uid="{147DA6F5-74D5-457A-A507-0E12C7618EBB}"/>
    <cellStyle name="Gültig 58" xfId="786" xr:uid="{00000000-0005-0000-0000-000042030000}"/>
    <cellStyle name="Gültig 58 2" xfId="3924" xr:uid="{46696482-8AF0-486F-8843-CECEEEECC124}"/>
    <cellStyle name="Gültig 58 2 2" xfId="16715" xr:uid="{7DF58AFA-5643-4459-BA26-D0DDEE2E8421}"/>
    <cellStyle name="Gültig 58 2 3" xfId="9968" xr:uid="{CBBC46CA-4C2A-4BD4-8E60-341A9111895B}"/>
    <cellStyle name="Gültig 59" xfId="787" xr:uid="{00000000-0005-0000-0000-000043030000}"/>
    <cellStyle name="Gültig 59 2" xfId="3925" xr:uid="{A63FCCBA-085D-4535-AEEE-6E3B2C82334D}"/>
    <cellStyle name="Gültig 59 2 2" xfId="16716" xr:uid="{8F96E472-F26A-4D4B-BD7B-A96F721A9776}"/>
    <cellStyle name="Gültig 59 2 3" xfId="9969" xr:uid="{C98FA80D-EE64-4E72-8ACE-C836CD330B3A}"/>
    <cellStyle name="Gültig 6" xfId="788" xr:uid="{00000000-0005-0000-0000-000044030000}"/>
    <cellStyle name="Gültig 6 2" xfId="3926" xr:uid="{837BCB48-7A36-44ED-B74D-3C00495A38A2}"/>
    <cellStyle name="Gültig 6 2 2" xfId="16717" xr:uid="{2FC65F23-C410-445D-A5FF-179E7F8E3F48}"/>
    <cellStyle name="Gültig 6 2 3" xfId="9970" xr:uid="{29435508-A7BC-46E9-8899-76C863941A0C}"/>
    <cellStyle name="Gültig 60" xfId="789" xr:uid="{00000000-0005-0000-0000-000045030000}"/>
    <cellStyle name="Gültig 60 2" xfId="3927" xr:uid="{E6D9FA86-68DB-476B-9050-1057C5F07D4B}"/>
    <cellStyle name="Gültig 60 2 2" xfId="16718" xr:uid="{E44A777C-DF6E-48AC-9C5B-F06E71BC1925}"/>
    <cellStyle name="Gültig 60 2 3" xfId="9971" xr:uid="{9D4870AF-B1E7-4E02-B9F9-FF38B4877AB8}"/>
    <cellStyle name="Gültig 61" xfId="790" xr:uid="{00000000-0005-0000-0000-000046030000}"/>
    <cellStyle name="Gültig 61 2" xfId="3928" xr:uid="{EDAD557F-8610-4894-B940-05B39E515EBB}"/>
    <cellStyle name="Gültig 61 2 2" xfId="16719" xr:uid="{141C1982-A75A-4159-9175-43FA9A0181E3}"/>
    <cellStyle name="Gültig 61 2 3" xfId="9972" xr:uid="{58712A22-C00E-49ED-9BED-A95C5EB2DAC4}"/>
    <cellStyle name="Gültig 62" xfId="791" xr:uid="{00000000-0005-0000-0000-000047030000}"/>
    <cellStyle name="Gültig 62 2" xfId="3929" xr:uid="{33A5C9EF-D0E8-47F0-9AEB-541A63F1165E}"/>
    <cellStyle name="Gültig 62 2 2" xfId="16720" xr:uid="{AC7C60B2-8B32-40D5-A0BC-E7370B013D54}"/>
    <cellStyle name="Gültig 62 2 3" xfId="9973" xr:uid="{B2273754-B34E-45A0-B5D8-76F9A4C26B4B}"/>
    <cellStyle name="Gültig 63" xfId="792" xr:uid="{00000000-0005-0000-0000-000048030000}"/>
    <cellStyle name="Gültig 63 2" xfId="3930" xr:uid="{025FBF10-5463-442C-9434-4591FA58C950}"/>
    <cellStyle name="Gültig 63 2 2" xfId="16721" xr:uid="{6FAC62EB-6EB2-4FD9-BF12-75A3E7EB9F39}"/>
    <cellStyle name="Gültig 63 2 3" xfId="9974" xr:uid="{0D00C013-268B-4892-BF1A-78712C627EA9}"/>
    <cellStyle name="Gültig 64" xfId="793" xr:uid="{00000000-0005-0000-0000-000049030000}"/>
    <cellStyle name="Gültig 64 2" xfId="3931" xr:uid="{C5114B9B-AB46-4CA6-AF5E-264F0D781149}"/>
    <cellStyle name="Gültig 64 2 2" xfId="16722" xr:uid="{69C7DD30-7A5F-4252-BDDF-766CD402E397}"/>
    <cellStyle name="Gültig 64 2 3" xfId="9975" xr:uid="{E8764EB2-DE30-4B2C-B186-A548096AFA53}"/>
    <cellStyle name="Gültig 65" xfId="794" xr:uid="{00000000-0005-0000-0000-00004A030000}"/>
    <cellStyle name="Gültig 65 2" xfId="3932" xr:uid="{8993DD77-ACDF-46F6-B469-CD3374B7C954}"/>
    <cellStyle name="Gültig 65 2 2" xfId="16723" xr:uid="{7906718C-54BC-4276-A5B8-C1AC6C018539}"/>
    <cellStyle name="Gültig 65 2 3" xfId="9976" xr:uid="{23A24E89-129B-4DD6-8226-9361DB1EB32E}"/>
    <cellStyle name="Gültig 66" xfId="795" xr:uid="{00000000-0005-0000-0000-00004B030000}"/>
    <cellStyle name="Gültig 66 2" xfId="3933" xr:uid="{82DAA647-D7BA-487F-894E-CD27924297BC}"/>
    <cellStyle name="Gültig 66 2 2" xfId="16724" xr:uid="{3711D661-1B37-451E-95D1-4501EBF78B6C}"/>
    <cellStyle name="Gültig 66 2 3" xfId="9977" xr:uid="{7ADF157A-48D3-49C6-A005-36DBC8777016}"/>
    <cellStyle name="Gültig 67" xfId="796" xr:uid="{00000000-0005-0000-0000-00004C030000}"/>
    <cellStyle name="Gültig 67 2" xfId="3934" xr:uid="{ADDE9E87-3CA5-4808-BF7C-DF46F5004E57}"/>
    <cellStyle name="Gültig 67 2 2" xfId="16725" xr:uid="{A2B57DC0-79D6-42EE-9356-D0373CACD5E7}"/>
    <cellStyle name="Gültig 67 2 3" xfId="9978" xr:uid="{86BC9099-BD0D-44DD-A9BB-C1A6901FBA53}"/>
    <cellStyle name="Gültig 68" xfId="797" xr:uid="{00000000-0005-0000-0000-00004D030000}"/>
    <cellStyle name="Gültig 68 2" xfId="3935" xr:uid="{114F2F3C-0811-498A-BC41-1847140EFE69}"/>
    <cellStyle name="Gültig 68 2 2" xfId="16726" xr:uid="{5613DAEA-72AD-4CA7-A84F-35772279A1F9}"/>
    <cellStyle name="Gültig 68 2 3" xfId="9979" xr:uid="{F409D7C5-B811-44C3-B79B-7D859E71F7AF}"/>
    <cellStyle name="Gültig 69" xfId="798" xr:uid="{00000000-0005-0000-0000-00004E030000}"/>
    <cellStyle name="Gültig 69 2" xfId="3936" xr:uid="{E686A8C2-D71F-4AE8-AC4C-58D827D2B0F8}"/>
    <cellStyle name="Gültig 69 2 2" xfId="16727" xr:uid="{6201075A-E5C2-4958-AFA3-370DC073955E}"/>
    <cellStyle name="Gültig 69 2 3" xfId="9980" xr:uid="{BB6F59AA-C18A-49E4-947B-5439D10D4C56}"/>
    <cellStyle name="Gültig 7" xfId="799" xr:uid="{00000000-0005-0000-0000-00004F030000}"/>
    <cellStyle name="Gültig 7 2" xfId="3937" xr:uid="{315C3457-B0CD-47E0-B929-4ED62C5B132C}"/>
    <cellStyle name="Gültig 7 2 2" xfId="16728" xr:uid="{13621590-6202-48E7-AC1F-E3757A0CFEC7}"/>
    <cellStyle name="Gültig 7 2 3" xfId="9981" xr:uid="{2997FFF2-1A09-4AF2-8C5B-50AE232208B2}"/>
    <cellStyle name="Gültig 70" xfId="800" xr:uid="{00000000-0005-0000-0000-000050030000}"/>
    <cellStyle name="Gültig 70 2" xfId="3938" xr:uid="{74C096AC-AC39-41BD-80FB-0EFBD56CC62C}"/>
    <cellStyle name="Gültig 70 2 2" xfId="16729" xr:uid="{2D1230AD-FEB3-4D00-9D11-6E3D2976D351}"/>
    <cellStyle name="Gültig 70 2 3" xfId="9982" xr:uid="{95343277-4574-4CE5-82C8-1D5A24ED7F35}"/>
    <cellStyle name="Gültig 71" xfId="801" xr:uid="{00000000-0005-0000-0000-000051030000}"/>
    <cellStyle name="Gültig 71 2" xfId="3939" xr:uid="{FA16B988-1E64-4538-9125-2DD5332CD492}"/>
    <cellStyle name="Gültig 71 2 2" xfId="16730" xr:uid="{AFD13480-FBE1-4875-BB85-504CBE321886}"/>
    <cellStyle name="Gültig 71 2 3" xfId="9983" xr:uid="{DEF24D5C-F901-4536-A334-76D055FF0140}"/>
    <cellStyle name="Gültig 72" xfId="802" xr:uid="{00000000-0005-0000-0000-000052030000}"/>
    <cellStyle name="Gültig 72 2" xfId="3940" xr:uid="{A8EA2C7C-8C5B-438B-A3C1-6C0DDD16259B}"/>
    <cellStyle name="Gültig 72 2 2" xfId="16731" xr:uid="{974D314F-20C3-41F1-AAE0-965F93D9F617}"/>
    <cellStyle name="Gültig 72 2 3" xfId="9984" xr:uid="{46C2B95B-306C-4CC1-9188-52FCC0363186}"/>
    <cellStyle name="Gültig 73" xfId="803" xr:uid="{00000000-0005-0000-0000-000053030000}"/>
    <cellStyle name="Gültig 73 2" xfId="3941" xr:uid="{7657BBE4-CE92-44FA-929B-1DEE6BFEE594}"/>
    <cellStyle name="Gültig 73 2 2" xfId="16732" xr:uid="{305D09FD-40F6-413D-829D-87B3FDA3F1C9}"/>
    <cellStyle name="Gültig 73 2 3" xfId="9985" xr:uid="{7BBC5002-4D84-4EFB-85EC-200FD6C89D96}"/>
    <cellStyle name="Gültig 74" xfId="804" xr:uid="{00000000-0005-0000-0000-000054030000}"/>
    <cellStyle name="Gültig 74 2" xfId="3942" xr:uid="{336777C0-54D4-42FA-8885-305A7B672851}"/>
    <cellStyle name="Gültig 74 2 2" xfId="16733" xr:uid="{2349EA2E-2D62-4F37-B21A-D90C7F09DABE}"/>
    <cellStyle name="Gültig 74 2 3" xfId="9986" xr:uid="{A67980C1-0E87-40F0-9A19-1EBC7BC745C0}"/>
    <cellStyle name="Gültig 75" xfId="805" xr:uid="{00000000-0005-0000-0000-000055030000}"/>
    <cellStyle name="Gültig 75 2" xfId="3943" xr:uid="{FBEC1876-D2F2-45A9-B2A2-DD829BB119FA}"/>
    <cellStyle name="Gültig 75 2 2" xfId="16734" xr:uid="{CEB7DB5F-7460-42BA-BF6F-0A0151B1CA84}"/>
    <cellStyle name="Gültig 75 2 3" xfId="9987" xr:uid="{D80B3825-8310-445B-A226-90F9ABD467BC}"/>
    <cellStyle name="Gültig 76" xfId="806" xr:uid="{00000000-0005-0000-0000-000056030000}"/>
    <cellStyle name="Gültig 76 2" xfId="3944" xr:uid="{86772078-3D96-4B24-B037-AE96D19FA73B}"/>
    <cellStyle name="Gültig 76 2 2" xfId="16735" xr:uid="{F6443836-4A04-4122-A6E5-C70EB9B53EED}"/>
    <cellStyle name="Gültig 76 2 3" xfId="9988" xr:uid="{14C36D45-931F-4522-867F-47C127C634BE}"/>
    <cellStyle name="Gültig 77" xfId="807" xr:uid="{00000000-0005-0000-0000-000057030000}"/>
    <cellStyle name="Gültig 77 2" xfId="3945" xr:uid="{BDDBAF57-02EC-4D0F-BBD8-8FC00644A43E}"/>
    <cellStyle name="Gültig 77 2 2" xfId="16736" xr:uid="{22219D33-413A-48BC-B951-BC023D9C6EC0}"/>
    <cellStyle name="Gültig 77 2 3" xfId="9989" xr:uid="{3DAACB15-9FC3-4F67-88C7-03B4F55378DE}"/>
    <cellStyle name="Gültig 78" xfId="808" xr:uid="{00000000-0005-0000-0000-000058030000}"/>
    <cellStyle name="Gültig 78 2" xfId="3946" xr:uid="{ED7161F7-95F5-4060-925A-11D92E1CA9F1}"/>
    <cellStyle name="Gültig 78 2 2" xfId="16737" xr:uid="{812B2DF7-C0E7-4627-B2B4-5280EEC05A86}"/>
    <cellStyle name="Gültig 78 2 3" xfId="9990" xr:uid="{AD4B816D-6973-4428-B59A-0E6898354A7C}"/>
    <cellStyle name="Gültig 79" xfId="809" xr:uid="{00000000-0005-0000-0000-000059030000}"/>
    <cellStyle name="Gültig 79 2" xfId="3947" xr:uid="{037B3008-9996-4C60-88A0-EFF27CDE72AE}"/>
    <cellStyle name="Gültig 79 2 2" xfId="16738" xr:uid="{1672D6C4-076B-4708-AFAD-729770876D35}"/>
    <cellStyle name="Gültig 79 2 3" xfId="9991" xr:uid="{A115C827-F740-4DDE-B681-A242A701EF1C}"/>
    <cellStyle name="Gültig 8" xfId="810" xr:uid="{00000000-0005-0000-0000-00005A030000}"/>
    <cellStyle name="Gültig 8 2" xfId="3948" xr:uid="{51D719B2-FE07-4F79-8529-5C3378AC5CC7}"/>
    <cellStyle name="Gültig 8 2 2" xfId="16739" xr:uid="{42545ED8-270C-47EF-A93B-83C6B56FC8EB}"/>
    <cellStyle name="Gültig 8 2 3" xfId="9992" xr:uid="{309ED65F-C26E-4387-9922-B18545B0DCC8}"/>
    <cellStyle name="Gültig 80" xfId="811" xr:uid="{00000000-0005-0000-0000-00005B030000}"/>
    <cellStyle name="Gültig 80 2" xfId="3949" xr:uid="{A8F681FD-DC07-4189-9AB0-156FF12F0580}"/>
    <cellStyle name="Gültig 80 2 2" xfId="16740" xr:uid="{334BD92E-8522-4C18-A0FE-7EC42882B192}"/>
    <cellStyle name="Gültig 80 2 3" xfId="9993" xr:uid="{B8D34607-CAE6-41C8-A40B-8E6A18FCC7D9}"/>
    <cellStyle name="Gültig 81" xfId="812" xr:uid="{00000000-0005-0000-0000-00005C030000}"/>
    <cellStyle name="Gültig 81 2" xfId="3950" xr:uid="{A5101D93-E4B2-4726-BC8F-A1E3EFDA102F}"/>
    <cellStyle name="Gültig 81 2 2" xfId="16741" xr:uid="{FAD03684-F87F-42C3-B9A4-BF894264E563}"/>
    <cellStyle name="Gültig 81 2 3" xfId="9994" xr:uid="{02BEC69A-1EAA-45C5-9443-54E2139FE78B}"/>
    <cellStyle name="Gültig 82" xfId="813" xr:uid="{00000000-0005-0000-0000-00005D030000}"/>
    <cellStyle name="Gültig 82 2" xfId="3951" xr:uid="{5BD2069A-E93A-4C83-8DC1-5D4F5686DE48}"/>
    <cellStyle name="Gültig 82 2 2" xfId="16742" xr:uid="{CAA78E0E-BE05-4560-AC4A-65F84151AE1C}"/>
    <cellStyle name="Gültig 82 2 3" xfId="9995" xr:uid="{3B09FDA6-C152-42F7-86A4-7B818AFA8186}"/>
    <cellStyle name="Gültig 83" xfId="814" xr:uid="{00000000-0005-0000-0000-00005E030000}"/>
    <cellStyle name="Gültig 83 2" xfId="3952" xr:uid="{DD9BD19C-F90A-4D26-B10C-1CDE0BF24342}"/>
    <cellStyle name="Gültig 83 2 2" xfId="16743" xr:uid="{FF7C7BD0-75C0-42BA-9C50-65E834FFBF54}"/>
    <cellStyle name="Gültig 83 2 3" xfId="9996" xr:uid="{72553BD9-1228-47DF-BBC1-07E62E203884}"/>
    <cellStyle name="Gültig 84" xfId="815" xr:uid="{00000000-0005-0000-0000-00005F030000}"/>
    <cellStyle name="Gültig 84 2" xfId="3953" xr:uid="{38DF4948-B317-49B2-A975-38E17FAE73A5}"/>
    <cellStyle name="Gültig 84 2 2" xfId="16744" xr:uid="{F3149B94-2DE7-4EB0-B80C-535DE179E267}"/>
    <cellStyle name="Gültig 84 2 3" xfId="9997" xr:uid="{4E261113-55CC-4D99-B8F9-2D3F8987073E}"/>
    <cellStyle name="Gültig 85" xfId="816" xr:uid="{00000000-0005-0000-0000-000060030000}"/>
    <cellStyle name="Gültig 85 2" xfId="3954" xr:uid="{BA0A4D58-0BD2-46C3-88EA-6B1B6877D22B}"/>
    <cellStyle name="Gültig 85 2 2" xfId="16745" xr:uid="{042885E0-8103-4F10-9100-53567F25DB6F}"/>
    <cellStyle name="Gültig 85 2 3" xfId="9998" xr:uid="{072767BF-BF5D-4C69-A9B0-58AE2A20A6AA}"/>
    <cellStyle name="Gültig 86" xfId="817" xr:uid="{00000000-0005-0000-0000-000061030000}"/>
    <cellStyle name="Gültig 86 2" xfId="3955" xr:uid="{F6A634DD-8653-4D71-B672-B6D26D308D9D}"/>
    <cellStyle name="Gültig 86 2 2" xfId="16746" xr:uid="{4C049F77-DB6A-43DF-BE02-3A72D29B49F6}"/>
    <cellStyle name="Gültig 86 2 3" xfId="9999" xr:uid="{734B80CD-A375-49E8-AF71-9145ADC48DF9}"/>
    <cellStyle name="Gültig 87" xfId="818" xr:uid="{00000000-0005-0000-0000-000062030000}"/>
    <cellStyle name="Gültig 87 2" xfId="3956" xr:uid="{CCD7779E-3943-4B44-BBC2-235A5DB214AE}"/>
    <cellStyle name="Gültig 87 2 2" xfId="16747" xr:uid="{F14F5524-53E4-4371-9AFD-D02D38322B38}"/>
    <cellStyle name="Gültig 87 2 3" xfId="10000" xr:uid="{ACFE3482-9548-4E3C-A03C-37AFAADA2285}"/>
    <cellStyle name="Gültig 88" xfId="819" xr:uid="{00000000-0005-0000-0000-000063030000}"/>
    <cellStyle name="Gültig 88 2" xfId="3957" xr:uid="{B7AC7D32-2544-4059-B828-AF7C1A5B7792}"/>
    <cellStyle name="Gültig 88 2 2" xfId="16748" xr:uid="{F4BC43AB-04E4-4EFC-B63B-7695DFD22763}"/>
    <cellStyle name="Gültig 88 2 3" xfId="10001" xr:uid="{39F4F0DB-BDE3-4EC5-B01B-A0362B1D9850}"/>
    <cellStyle name="Gültig 89" xfId="820" xr:uid="{00000000-0005-0000-0000-000064030000}"/>
    <cellStyle name="Gültig 89 2" xfId="3958" xr:uid="{9ABF1325-3671-4EFA-B0FE-4B18D4163BF1}"/>
    <cellStyle name="Gültig 89 2 2" xfId="16749" xr:uid="{CE9B9AAB-D6FB-4C24-8305-2E024AC60FF6}"/>
    <cellStyle name="Gültig 89 2 3" xfId="10002" xr:uid="{7E708E7D-F546-42CE-BCB0-C7DC84EF090B}"/>
    <cellStyle name="Gültig 9" xfId="821" xr:uid="{00000000-0005-0000-0000-000065030000}"/>
    <cellStyle name="Gültig 9 2" xfId="3959" xr:uid="{9D12B1EA-6F64-476D-BE61-85A8FFF508E4}"/>
    <cellStyle name="Gültig 9 2 2" xfId="16750" xr:uid="{D6BD74D7-0DBD-4CBE-B4E9-56607B4B013F}"/>
    <cellStyle name="Gültig 9 2 3" xfId="10003" xr:uid="{DED6DA3D-CB79-4879-82C4-A763A331DDC4}"/>
    <cellStyle name="Gültig 90" xfId="822" xr:uid="{00000000-0005-0000-0000-000066030000}"/>
    <cellStyle name="Gültig 90 2" xfId="3960" xr:uid="{70AFD43D-EE9E-4DD8-BA34-35A7B020979C}"/>
    <cellStyle name="Gültig 90 2 2" xfId="16751" xr:uid="{1BA25FDE-E673-4161-B840-46EF0B43221B}"/>
    <cellStyle name="Gültig 90 2 3" xfId="10004" xr:uid="{7E76AACA-036E-4BAC-9871-C9C56C9406F7}"/>
    <cellStyle name="Gültig 91" xfId="823" xr:uid="{00000000-0005-0000-0000-000067030000}"/>
    <cellStyle name="Gültig 91 2" xfId="3961" xr:uid="{2CC54CBA-A07C-48CD-8E57-8BDAC9FB7CBB}"/>
    <cellStyle name="Gültig 91 2 2" xfId="16752" xr:uid="{24ECEEA4-8B67-4727-BACF-3C1688FA6041}"/>
    <cellStyle name="Gültig 91 2 3" xfId="10005" xr:uid="{12E2D676-C1A8-4412-A2F0-157913F22A6B}"/>
    <cellStyle name="Gültig 92" xfId="824" xr:uid="{00000000-0005-0000-0000-000068030000}"/>
    <cellStyle name="Gültig 92 2" xfId="3962" xr:uid="{E3A4897E-87B4-40CD-ADE8-4F865EBC6A3A}"/>
    <cellStyle name="Gültig 92 2 2" xfId="16753" xr:uid="{92F6116F-DC87-4CE6-9D76-161B35463A02}"/>
    <cellStyle name="Gültig 92 2 3" xfId="10006" xr:uid="{B443D1AF-81DA-490A-B1D1-BAD6AB6F323C}"/>
    <cellStyle name="Gültig 93" xfId="825" xr:uid="{00000000-0005-0000-0000-000069030000}"/>
    <cellStyle name="Gültig 93 2" xfId="3963" xr:uid="{CC898532-7DF3-4C53-A00C-6BAE04DD4087}"/>
    <cellStyle name="Gültig 93 2 2" xfId="16754" xr:uid="{F18B0ABD-28EE-443C-ADD8-1624E606BF38}"/>
    <cellStyle name="Gültig 93 2 3" xfId="10007" xr:uid="{CB8FF56B-331A-4E81-8C51-6C91E0358591}"/>
    <cellStyle name="Gültig 94" xfId="826" xr:uid="{00000000-0005-0000-0000-00006A030000}"/>
    <cellStyle name="Gültig 94 2" xfId="3964" xr:uid="{FA3C051C-EDAD-4A89-90CB-8966111BF872}"/>
    <cellStyle name="Gültig 94 2 2" xfId="16755" xr:uid="{A0B209E8-5E4C-4170-9A65-A24786FAD463}"/>
    <cellStyle name="Gültig 94 2 3" xfId="10008" xr:uid="{CAD485C8-D056-4B7F-A0C9-5F4EF840501D}"/>
    <cellStyle name="Gültig 95" xfId="827" xr:uid="{00000000-0005-0000-0000-00006B030000}"/>
    <cellStyle name="Gültig 95 2" xfId="3965" xr:uid="{FD2334EB-92B2-4030-9202-1E34A31520B8}"/>
    <cellStyle name="Gültig 95 2 2" xfId="16756" xr:uid="{6CD4B679-6176-4FF4-9EE3-FD823BFDFBAB}"/>
    <cellStyle name="Gültig 95 2 3" xfId="10009" xr:uid="{68C58422-C224-48E9-AFB9-4C7229CFEE48}"/>
    <cellStyle name="Gültig 96" xfId="828" xr:uid="{00000000-0005-0000-0000-00006C030000}"/>
    <cellStyle name="Gültig 96 2" xfId="3966" xr:uid="{C70491E3-68C2-43FE-8A3B-EE594BBF9294}"/>
    <cellStyle name="Gültig 96 2 2" xfId="16757" xr:uid="{0FFA91C7-4F27-45DE-B84C-487C41E00F55}"/>
    <cellStyle name="Gültig 96 2 3" xfId="10010" xr:uid="{EE05389B-D9B7-4B70-A7A6-62020688A3A1}"/>
    <cellStyle name="Gültig 97" xfId="829" xr:uid="{00000000-0005-0000-0000-00006D030000}"/>
    <cellStyle name="Gültig 97 2" xfId="3967" xr:uid="{5A61D93E-3368-407D-A446-87D2B7BB434C}"/>
    <cellStyle name="Gültig 97 2 2" xfId="16758" xr:uid="{DEFF2629-7423-4519-82E1-58C084C18089}"/>
    <cellStyle name="Gültig 97 2 3" xfId="10011" xr:uid="{38E06DDD-DCFF-4F3B-B31F-8F4F8649C2DE}"/>
    <cellStyle name="Gültig 98" xfId="830" xr:uid="{00000000-0005-0000-0000-00006E030000}"/>
    <cellStyle name="Gültig 98 2" xfId="3968" xr:uid="{1D1BA2EE-DEF6-4BA0-A1A7-7BA6E5C67DD3}"/>
    <cellStyle name="Gültig 98 2 2" xfId="16759" xr:uid="{2B0788C9-C196-4BE9-AD0F-1D128EEDA600}"/>
    <cellStyle name="Gültig 98 2 3" xfId="10012" xr:uid="{B6BA7D7F-8998-4DA2-9E9B-103F8BEA85B7}"/>
    <cellStyle name="Gültig 99" xfId="831" xr:uid="{00000000-0005-0000-0000-00006F030000}"/>
    <cellStyle name="Gültig 99 2" xfId="3969" xr:uid="{FF435027-F6FA-42B0-92D8-A3EA4E4E284F}"/>
    <cellStyle name="Gültig 99 2 2" xfId="16760" xr:uid="{BF5E1109-B133-4086-8C2A-8BAB88359A30}"/>
    <cellStyle name="Gültig 99 2 3" xfId="10013" xr:uid="{F9BF3DB9-8F0E-445C-8205-AA82202D6D9F}"/>
    <cellStyle name="Gut" xfId="832" xr:uid="{00000000-0005-0000-0000-000070030000}"/>
    <cellStyle name="Gut 2" xfId="3970" xr:uid="{6DE1956F-10C5-4096-8E43-5059E0F20806}"/>
    <cellStyle name="Gut 2 2" xfId="7353" xr:uid="{A606947B-5151-4AD9-8B76-118E6CFF4B15}"/>
    <cellStyle name="Gut 2 2 2" xfId="35190" xr:uid="{65E43D89-904C-4482-ACB3-F36A0530B1D0}"/>
    <cellStyle name="Gut 2 2 3" xfId="26773" xr:uid="{E018FE83-2C31-4B40-A687-61DAD23E5A27}"/>
    <cellStyle name="Gut 2 3" xfId="16761" xr:uid="{4AF5FBA8-9485-4D6B-B453-111CABF56FF9}"/>
    <cellStyle name="Gut 2 3 2" xfId="26806" xr:uid="{5451EFB8-2EDF-4677-8569-408A99C4456D}"/>
    <cellStyle name="Gut 2 4" xfId="10014" xr:uid="{D3F73ECA-ED78-46CA-821A-5F6D949A8539}"/>
    <cellStyle name="Gut 3" xfId="8742" xr:uid="{8A2C045E-4A9A-43CB-AF71-FA76D1094BF5}"/>
    <cellStyle name="Heading 1" xfId="3116" builtinId="16" customBuiltin="1"/>
    <cellStyle name="Heading 2" xfId="3117" builtinId="17" customBuiltin="1"/>
    <cellStyle name="Heading 3" xfId="3118" builtinId="18" customBuiltin="1"/>
    <cellStyle name="Heading 4" xfId="3119" builtinId="19" customBuiltin="1"/>
    <cellStyle name="Hyperlink" xfId="24785" builtinId="8" customBuiltin="1"/>
    <cellStyle name="Hyperlink 10" xfId="833" xr:uid="{00000000-0005-0000-0000-000071030000}"/>
    <cellStyle name="Hyperlink 10 2" xfId="834" xr:uid="{00000000-0005-0000-0000-000072030000}"/>
    <cellStyle name="Hyperlink 10 2 2" xfId="3972" xr:uid="{5118F7C4-F43B-4E35-91AC-EB4CB1F14799}"/>
    <cellStyle name="Hyperlink 10 2 2 2" xfId="16763" xr:uid="{4D6A6DEE-9A03-4828-AFCF-A7B831717B29}"/>
    <cellStyle name="Hyperlink 10 2 2 3" xfId="10016" xr:uid="{8CD852E5-AE3E-4D30-9102-1AF887CD4D28}"/>
    <cellStyle name="Hyperlink 10 3" xfId="3971" xr:uid="{D30E6CBE-0330-4053-B8A0-65F9EF4205CE}"/>
    <cellStyle name="Hyperlink 10 3 2" xfId="16762" xr:uid="{3322CCD5-5E64-4FE5-B679-9A7EF76FD8A7}"/>
    <cellStyle name="Hyperlink 10 3 3" xfId="10015" xr:uid="{C83E49E2-D90D-453D-84B2-A466A90F54D9}"/>
    <cellStyle name="Hyperlink 100" xfId="835" xr:uid="{00000000-0005-0000-0000-000073030000}"/>
    <cellStyle name="Hyperlink 100 2" xfId="836" xr:uid="{00000000-0005-0000-0000-000074030000}"/>
    <cellStyle name="Hyperlink 100 2 2" xfId="3974" xr:uid="{9EFE75AD-371F-4987-AEAA-1871A76BA3E0}"/>
    <cellStyle name="Hyperlink 100 2 2 2" xfId="16765" xr:uid="{E4B28851-7167-4DC9-BDE4-4692BA3C28D7}"/>
    <cellStyle name="Hyperlink 100 2 2 3" xfId="10018" xr:uid="{66FE2645-E687-47CD-AE53-3278CD52C989}"/>
    <cellStyle name="Hyperlink 100 3" xfId="3973" xr:uid="{0E55375E-C0C5-4E4D-ACAE-5CE02FAEAF9C}"/>
    <cellStyle name="Hyperlink 100 3 2" xfId="16764" xr:uid="{88135422-7BD3-4870-8582-D3B221E2298A}"/>
    <cellStyle name="Hyperlink 100 3 3" xfId="10017" xr:uid="{A7080F01-3B73-4279-8CDE-4DFB6E365DB3}"/>
    <cellStyle name="Hyperlink 101" xfId="837" xr:uid="{00000000-0005-0000-0000-000075030000}"/>
    <cellStyle name="Hyperlink 101 2" xfId="838" xr:uid="{00000000-0005-0000-0000-000076030000}"/>
    <cellStyle name="Hyperlink 101 2 2" xfId="3976" xr:uid="{28C6F417-81BC-443B-AF34-6E18C0A18160}"/>
    <cellStyle name="Hyperlink 101 2 2 2" xfId="16767" xr:uid="{7E1D0118-11CF-4AA9-B20E-0B1773AF9D18}"/>
    <cellStyle name="Hyperlink 101 2 2 3" xfId="10020" xr:uid="{645470A7-51CD-4E8E-8B40-28AB2D67C1CC}"/>
    <cellStyle name="Hyperlink 101 3" xfId="3975" xr:uid="{090B5F9F-FBBF-4CFD-BFAB-7CC0FE1E3EA8}"/>
    <cellStyle name="Hyperlink 101 3 2" xfId="16766" xr:uid="{7B47ACF1-C1BB-4E85-BEE4-CE0376B3DB5E}"/>
    <cellStyle name="Hyperlink 101 3 3" xfId="10019" xr:uid="{142D8227-37DC-4C35-A892-EA34382D74CE}"/>
    <cellStyle name="Hyperlink 102" xfId="839" xr:uid="{00000000-0005-0000-0000-000077030000}"/>
    <cellStyle name="Hyperlink 102 2" xfId="840" xr:uid="{00000000-0005-0000-0000-000078030000}"/>
    <cellStyle name="Hyperlink 102 2 2" xfId="3978" xr:uid="{729CF65C-A0A4-427F-A411-AEF16C51E169}"/>
    <cellStyle name="Hyperlink 102 2 2 2" xfId="16769" xr:uid="{EE973315-B71C-4BBB-8101-79C81C9DCBD1}"/>
    <cellStyle name="Hyperlink 102 2 2 3" xfId="10022" xr:uid="{0BF74C39-FBB4-4949-A0D4-D0C0C2DA0124}"/>
    <cellStyle name="Hyperlink 102 3" xfId="3977" xr:uid="{2D851FEF-939F-4142-9058-E325834386FE}"/>
    <cellStyle name="Hyperlink 102 3 2" xfId="16768" xr:uid="{7EA11FB8-17A4-4067-89F0-33163BD3E315}"/>
    <cellStyle name="Hyperlink 102 3 3" xfId="10021" xr:uid="{2A802694-4D00-411B-B1EE-8A8403F7C635}"/>
    <cellStyle name="Hyperlink 103" xfId="841" xr:uid="{00000000-0005-0000-0000-000079030000}"/>
    <cellStyle name="Hyperlink 103 2" xfId="842" xr:uid="{00000000-0005-0000-0000-00007A030000}"/>
    <cellStyle name="Hyperlink 103 2 2" xfId="3980" xr:uid="{44EEA78A-510E-49C8-9926-F6FF10BC7D4A}"/>
    <cellStyle name="Hyperlink 103 2 2 2" xfId="16771" xr:uid="{73AAD227-37AE-40B2-A7F3-D741076DCD99}"/>
    <cellStyle name="Hyperlink 103 2 2 3" xfId="10024" xr:uid="{4B888E6D-7008-40AF-B94C-A6EE43E6BD3E}"/>
    <cellStyle name="Hyperlink 103 3" xfId="3979" xr:uid="{C489A71C-7301-4F2F-B1C4-3E1334DD27A8}"/>
    <cellStyle name="Hyperlink 103 3 2" xfId="16770" xr:uid="{EAD0C818-3086-46BC-A4A3-32D44E92AAFA}"/>
    <cellStyle name="Hyperlink 103 3 3" xfId="10023" xr:uid="{B0D217A0-9F10-4C22-895E-8A694A669229}"/>
    <cellStyle name="Hyperlink 104" xfId="843" xr:uid="{00000000-0005-0000-0000-00007B030000}"/>
    <cellStyle name="Hyperlink 104 2" xfId="844" xr:uid="{00000000-0005-0000-0000-00007C030000}"/>
    <cellStyle name="Hyperlink 104 2 2" xfId="3982" xr:uid="{49C2B049-90A6-43F6-8DEE-010782D50331}"/>
    <cellStyle name="Hyperlink 104 2 2 2" xfId="16773" xr:uid="{9F0812BF-536D-438E-97DF-6FD6D7DEDB9D}"/>
    <cellStyle name="Hyperlink 104 2 2 3" xfId="10026" xr:uid="{3F21961B-D55E-4750-81F8-371E3DC83173}"/>
    <cellStyle name="Hyperlink 104 3" xfId="3981" xr:uid="{3A74F593-FC08-4931-B981-8ADEB038A7A0}"/>
    <cellStyle name="Hyperlink 104 3 2" xfId="16772" xr:uid="{D9105696-52E1-4B7B-B365-B470FA3F7AF7}"/>
    <cellStyle name="Hyperlink 104 3 3" xfId="10025" xr:uid="{D0602CE1-A5D4-425A-B5C4-53E3A4439940}"/>
    <cellStyle name="Hyperlink 105" xfId="845" xr:uid="{00000000-0005-0000-0000-00007D030000}"/>
    <cellStyle name="Hyperlink 105 2" xfId="846" xr:uid="{00000000-0005-0000-0000-00007E030000}"/>
    <cellStyle name="Hyperlink 105 2 2" xfId="3984" xr:uid="{A3162AA7-9054-449B-84CD-8C78EDF6952D}"/>
    <cellStyle name="Hyperlink 105 2 2 2" xfId="16775" xr:uid="{F713C5EC-C87D-4512-BAFB-0EE06FFB0C9B}"/>
    <cellStyle name="Hyperlink 105 2 2 3" xfId="10028" xr:uid="{43E20CB6-73BC-4167-BEAB-DCE97FC6294A}"/>
    <cellStyle name="Hyperlink 105 3" xfId="3983" xr:uid="{5707AF76-1DCE-4932-888A-C0AFF75C11E7}"/>
    <cellStyle name="Hyperlink 105 3 2" xfId="16774" xr:uid="{369E60C2-4FC3-4EDB-9159-8C08749AD1FA}"/>
    <cellStyle name="Hyperlink 105 3 3" xfId="10027" xr:uid="{752455B2-FD8A-4EEF-9C62-36CF9297A578}"/>
    <cellStyle name="Hyperlink 106" xfId="847" xr:uid="{00000000-0005-0000-0000-00007F030000}"/>
    <cellStyle name="Hyperlink 106 2" xfId="848" xr:uid="{00000000-0005-0000-0000-000080030000}"/>
    <cellStyle name="Hyperlink 106 2 2" xfId="3986" xr:uid="{D777DCF8-CA12-4E45-A268-6A343F1F3EF0}"/>
    <cellStyle name="Hyperlink 106 2 2 2" xfId="16777" xr:uid="{856C1AD0-03F4-4234-B4C4-EC1597A90417}"/>
    <cellStyle name="Hyperlink 106 2 2 3" xfId="10030" xr:uid="{3496CB9A-1343-4507-857E-F49C6C873BD7}"/>
    <cellStyle name="Hyperlink 106 3" xfId="3985" xr:uid="{0D1E1174-851F-42F2-9887-4C38A50E9CFF}"/>
    <cellStyle name="Hyperlink 106 3 2" xfId="16776" xr:uid="{6AD72863-2094-46E6-88D7-3FF9696F493D}"/>
    <cellStyle name="Hyperlink 106 3 3" xfId="10029" xr:uid="{19483EF9-5DDE-4021-B27F-A98CEFBA18B2}"/>
    <cellStyle name="Hyperlink 107" xfId="849" xr:uid="{00000000-0005-0000-0000-000081030000}"/>
    <cellStyle name="Hyperlink 107 2" xfId="850" xr:uid="{00000000-0005-0000-0000-000082030000}"/>
    <cellStyle name="Hyperlink 107 2 2" xfId="3988" xr:uid="{9554A5DF-A2FF-402B-8327-9EFFC5708B7B}"/>
    <cellStyle name="Hyperlink 107 2 2 2" xfId="16779" xr:uid="{C852ECC7-2FC0-4ED0-851B-4A28B366A4D9}"/>
    <cellStyle name="Hyperlink 107 2 2 3" xfId="10032" xr:uid="{F9819AF2-F775-47E8-96F8-BD0EA6BA5B28}"/>
    <cellStyle name="Hyperlink 107 3" xfId="3987" xr:uid="{888A041E-726F-48CC-8C51-729D19BA0EAF}"/>
    <cellStyle name="Hyperlink 107 3 2" xfId="16778" xr:uid="{7A45D56A-60BA-4256-8D6C-43BFE81E55FC}"/>
    <cellStyle name="Hyperlink 107 3 3" xfId="10031" xr:uid="{BB9143FD-78B1-42B6-BB53-8B6882A4A649}"/>
    <cellStyle name="Hyperlink 108" xfId="851" xr:uid="{00000000-0005-0000-0000-000083030000}"/>
    <cellStyle name="Hyperlink 108 2" xfId="852" xr:uid="{00000000-0005-0000-0000-000084030000}"/>
    <cellStyle name="Hyperlink 108 2 2" xfId="3990" xr:uid="{4BDF7B64-06A3-419B-9ADC-498235B10B6A}"/>
    <cellStyle name="Hyperlink 108 2 2 2" xfId="16781" xr:uid="{C13160DF-3CFA-4DBB-A2EA-79215A79CA65}"/>
    <cellStyle name="Hyperlink 108 2 2 3" xfId="10034" xr:uid="{BB41829A-E984-4EDF-BDDE-A83A7C59344D}"/>
    <cellStyle name="Hyperlink 108 3" xfId="3989" xr:uid="{0E7250E1-6CD3-42AA-8F26-777D9B506473}"/>
    <cellStyle name="Hyperlink 108 3 2" xfId="16780" xr:uid="{A04B0D0B-C819-42F1-8411-3449A7CFDBBD}"/>
    <cellStyle name="Hyperlink 108 3 3" xfId="10033" xr:uid="{7D49B850-5B3F-4FC9-BCCC-3A0302EB3487}"/>
    <cellStyle name="Hyperlink 109" xfId="853" xr:uid="{00000000-0005-0000-0000-000085030000}"/>
    <cellStyle name="Hyperlink 109 2" xfId="854" xr:uid="{00000000-0005-0000-0000-000086030000}"/>
    <cellStyle name="Hyperlink 109 2 2" xfId="3992" xr:uid="{7EA08984-87D8-451D-8536-A49371C09915}"/>
    <cellStyle name="Hyperlink 109 2 2 2" xfId="16783" xr:uid="{9674073B-9492-4FAE-8D35-3D4761EE6CFC}"/>
    <cellStyle name="Hyperlink 109 2 2 3" xfId="10036" xr:uid="{B354A3FE-BC6A-4C8C-B028-709E8973471B}"/>
    <cellStyle name="Hyperlink 109 3" xfId="3991" xr:uid="{C1434A0E-8FE2-4642-9EC7-F6395476DA5B}"/>
    <cellStyle name="Hyperlink 109 3 2" xfId="16782" xr:uid="{7B4C33AB-097E-43CC-A4E9-91100A1BEB0F}"/>
    <cellStyle name="Hyperlink 109 3 3" xfId="10035" xr:uid="{D3B9CC0F-54D4-41A8-9190-39349A6250B2}"/>
    <cellStyle name="Hyperlink 11" xfId="855" xr:uid="{00000000-0005-0000-0000-000087030000}"/>
    <cellStyle name="Hyperlink 11 2" xfId="856" xr:uid="{00000000-0005-0000-0000-000088030000}"/>
    <cellStyle name="Hyperlink 11 2 2" xfId="3994" xr:uid="{649DC628-1581-4547-91B3-16417E5F25DF}"/>
    <cellStyle name="Hyperlink 11 2 2 2" xfId="16785" xr:uid="{F87DDCD7-8504-4733-8CA4-AC69FD9D89DF}"/>
    <cellStyle name="Hyperlink 11 2 2 3" xfId="10038" xr:uid="{186B8159-DCC6-4A39-A540-99A5925D02BF}"/>
    <cellStyle name="Hyperlink 11 3" xfId="3993" xr:uid="{F69222B5-F85E-4888-8D34-904AB1D14B13}"/>
    <cellStyle name="Hyperlink 11 3 2" xfId="16784" xr:uid="{9DA073AF-E39D-4068-AAFB-D92012C3E3ED}"/>
    <cellStyle name="Hyperlink 11 3 3" xfId="10037" xr:uid="{FC24331F-C2A0-422F-978F-7BB97D98AD6B}"/>
    <cellStyle name="Hyperlink 110" xfId="857" xr:uid="{00000000-0005-0000-0000-000089030000}"/>
    <cellStyle name="Hyperlink 110 2" xfId="858" xr:uid="{00000000-0005-0000-0000-00008A030000}"/>
    <cellStyle name="Hyperlink 110 2 2" xfId="3996" xr:uid="{989BB463-F326-4CF7-A071-33E783797A7E}"/>
    <cellStyle name="Hyperlink 110 2 2 2" xfId="16787" xr:uid="{C2AB6F9C-DA7E-4802-9038-DE890EB87BD8}"/>
    <cellStyle name="Hyperlink 110 2 2 3" xfId="10040" xr:uid="{C401E07E-0751-4FB4-92E4-D4034177154E}"/>
    <cellStyle name="Hyperlink 110 3" xfId="3995" xr:uid="{65C986A2-393D-450C-9083-F18E23662E62}"/>
    <cellStyle name="Hyperlink 110 3 2" xfId="16786" xr:uid="{17AFE9AB-A8E5-4F05-8A90-83B38AF2426D}"/>
    <cellStyle name="Hyperlink 110 3 3" xfId="10039" xr:uid="{64F23139-B3C7-472C-8621-01E34FBC2061}"/>
    <cellStyle name="Hyperlink 111" xfId="859" xr:uid="{00000000-0005-0000-0000-00008B030000}"/>
    <cellStyle name="Hyperlink 111 2" xfId="860" xr:uid="{00000000-0005-0000-0000-00008C030000}"/>
    <cellStyle name="Hyperlink 111 2 2" xfId="3998" xr:uid="{1D7D4B82-1A6F-49F4-B144-6C5956129EF4}"/>
    <cellStyle name="Hyperlink 111 2 2 2" xfId="16789" xr:uid="{D0B980D2-D50C-42DE-AE1D-E95EBEDC00F4}"/>
    <cellStyle name="Hyperlink 111 2 2 3" xfId="10042" xr:uid="{0A35227D-A57B-4824-925F-E07EC23A1BC0}"/>
    <cellStyle name="Hyperlink 111 3" xfId="3997" xr:uid="{A51A7CDE-944C-4C02-A5E8-016A2ABE30FE}"/>
    <cellStyle name="Hyperlink 111 3 2" xfId="16788" xr:uid="{872387DB-FA83-4B01-AB8F-721F81D98B06}"/>
    <cellStyle name="Hyperlink 111 3 3" xfId="10041" xr:uid="{4646A464-5434-42F8-85D5-AC59501E8B54}"/>
    <cellStyle name="Hyperlink 112" xfId="861" xr:uid="{00000000-0005-0000-0000-00008D030000}"/>
    <cellStyle name="Hyperlink 112 2" xfId="862" xr:uid="{00000000-0005-0000-0000-00008E030000}"/>
    <cellStyle name="Hyperlink 112 2 2" xfId="4000" xr:uid="{F7CBD7E3-8204-4E78-A450-FF4228B97ADB}"/>
    <cellStyle name="Hyperlink 112 2 2 2" xfId="16791" xr:uid="{5FA73C8A-C75D-4B04-9275-F05615BFE3AA}"/>
    <cellStyle name="Hyperlink 112 2 2 3" xfId="10044" xr:uid="{B205C977-DDF2-483F-92C2-1D5A15078D8F}"/>
    <cellStyle name="Hyperlink 112 3" xfId="3999" xr:uid="{55A499F3-398A-4825-9313-C023FE8A07F2}"/>
    <cellStyle name="Hyperlink 112 3 2" xfId="16790" xr:uid="{667CCCB4-2C08-447C-A664-9F900DA55867}"/>
    <cellStyle name="Hyperlink 112 3 3" xfId="10043" xr:uid="{FC2C450C-A80D-4BC2-A551-00CC2C091FF4}"/>
    <cellStyle name="Hyperlink 113" xfId="863" xr:uid="{00000000-0005-0000-0000-00008F030000}"/>
    <cellStyle name="Hyperlink 113 2" xfId="864" xr:uid="{00000000-0005-0000-0000-000090030000}"/>
    <cellStyle name="Hyperlink 113 2 2" xfId="4002" xr:uid="{5C448A83-1FE6-40C7-A07D-F22BEA80171C}"/>
    <cellStyle name="Hyperlink 113 2 2 2" xfId="16793" xr:uid="{165979DE-54E9-4549-86CB-138F801EF239}"/>
    <cellStyle name="Hyperlink 113 2 2 3" xfId="10046" xr:uid="{56C310CE-1F2E-4E79-920F-AA5B4299D62B}"/>
    <cellStyle name="Hyperlink 113 3" xfId="4001" xr:uid="{F572DE39-E932-47D7-9062-CB657107158E}"/>
    <cellStyle name="Hyperlink 113 3 2" xfId="16792" xr:uid="{2E45DB68-FEE8-4550-AAF5-0958326ED61B}"/>
    <cellStyle name="Hyperlink 113 3 3" xfId="10045" xr:uid="{6BF3A9E8-08D7-4DFD-9CB9-1E38B74795A1}"/>
    <cellStyle name="Hyperlink 114" xfId="865" xr:uid="{00000000-0005-0000-0000-000091030000}"/>
    <cellStyle name="Hyperlink 114 2" xfId="866" xr:uid="{00000000-0005-0000-0000-000092030000}"/>
    <cellStyle name="Hyperlink 114 2 2" xfId="4004" xr:uid="{0E353E75-9288-4EEC-B255-D283CE0CBC2A}"/>
    <cellStyle name="Hyperlink 114 2 2 2" xfId="16795" xr:uid="{4FBCBD3A-9394-41FC-BEE4-9F07B0D0448A}"/>
    <cellStyle name="Hyperlink 114 2 2 3" xfId="10048" xr:uid="{1AF895C1-052F-437D-A9C2-AEA16A2EABB5}"/>
    <cellStyle name="Hyperlink 114 3" xfId="4003" xr:uid="{91105BB4-C394-495C-9D36-FF560A0BC159}"/>
    <cellStyle name="Hyperlink 114 3 2" xfId="16794" xr:uid="{B444BA10-0974-472E-B3FD-68A88E004977}"/>
    <cellStyle name="Hyperlink 114 3 3" xfId="10047" xr:uid="{E65FBB92-EC00-4D79-88AA-0B17BA95CB3F}"/>
    <cellStyle name="Hyperlink 115" xfId="867" xr:uid="{00000000-0005-0000-0000-000093030000}"/>
    <cellStyle name="Hyperlink 115 2" xfId="868" xr:uid="{00000000-0005-0000-0000-000094030000}"/>
    <cellStyle name="Hyperlink 115 2 2" xfId="4006" xr:uid="{E17381EF-6E6C-4661-A5A7-CB61F25AA9B0}"/>
    <cellStyle name="Hyperlink 115 2 2 2" xfId="16797" xr:uid="{0E81C429-611D-413C-8124-F72116D00439}"/>
    <cellStyle name="Hyperlink 115 2 2 3" xfId="10050" xr:uid="{B1B71F28-313C-451A-B4FF-423A614C9CE1}"/>
    <cellStyle name="Hyperlink 115 3" xfId="4005" xr:uid="{112A9905-F983-4120-9F11-FA0C0675922E}"/>
    <cellStyle name="Hyperlink 115 3 2" xfId="16796" xr:uid="{8A2A26DE-30AF-4DC6-92A5-113BF7DBB47D}"/>
    <cellStyle name="Hyperlink 115 3 3" xfId="10049" xr:uid="{6355A37C-022A-4189-BEB9-F2DCF0A45918}"/>
    <cellStyle name="Hyperlink 116" xfId="869" xr:uid="{00000000-0005-0000-0000-000095030000}"/>
    <cellStyle name="Hyperlink 116 2" xfId="870" xr:uid="{00000000-0005-0000-0000-000096030000}"/>
    <cellStyle name="Hyperlink 116 2 2" xfId="4008" xr:uid="{1D874219-D915-4915-BCBA-680E033EE875}"/>
    <cellStyle name="Hyperlink 116 2 2 2" xfId="16799" xr:uid="{16A7DFDF-6E08-4E73-B978-0C8CBBB13625}"/>
    <cellStyle name="Hyperlink 116 2 2 3" xfId="10052" xr:uid="{7F060739-496C-4585-BFBB-BC14223444D3}"/>
    <cellStyle name="Hyperlink 116 3" xfId="4007" xr:uid="{E9F0CC8D-5596-45DC-826A-B46FBD924FEA}"/>
    <cellStyle name="Hyperlink 116 3 2" xfId="16798" xr:uid="{7C0121F3-6DB2-4BA6-A246-618C753EFD65}"/>
    <cellStyle name="Hyperlink 116 3 3" xfId="10051" xr:uid="{5620522B-F84E-40A8-9CAE-059CEEBA8B9D}"/>
    <cellStyle name="Hyperlink 117" xfId="25909" xr:uid="{76BA1F8E-7615-48CE-8A0B-B28F70B83596}"/>
    <cellStyle name="Hyperlink 117 2" xfId="25946" xr:uid="{D1BDE916-85B5-4CA5-B542-C6350E4A5D72}"/>
    <cellStyle name="Hyperlink 118" xfId="25938" xr:uid="{859770A6-574C-4DE5-A171-02ED0CF4EB43}"/>
    <cellStyle name="Hyperlink 118 2" xfId="25966" xr:uid="{F28B8CD5-FF0C-454D-A85E-8AACB37B8199}"/>
    <cellStyle name="Hyperlink 12" xfId="871" xr:uid="{00000000-0005-0000-0000-000097030000}"/>
    <cellStyle name="Hyperlink 12 2" xfId="872" xr:uid="{00000000-0005-0000-0000-000098030000}"/>
    <cellStyle name="Hyperlink 12 2 2" xfId="4010" xr:uid="{869888AD-226F-4AAD-AAA1-B73AB6FFF7C7}"/>
    <cellStyle name="Hyperlink 12 2 2 2" xfId="16801" xr:uid="{8F773B8B-A668-4C01-92DD-38E2BF74FF42}"/>
    <cellStyle name="Hyperlink 12 2 2 3" xfId="10054" xr:uid="{6459AE13-6ED1-4EDC-A739-DD01C0E9A2B7}"/>
    <cellStyle name="Hyperlink 12 3" xfId="4009" xr:uid="{BFADFB76-7715-494E-B421-234746F54E3A}"/>
    <cellStyle name="Hyperlink 12 3 2" xfId="16800" xr:uid="{DA3C0E69-69E7-42FA-8CE3-A6A9E8EB833B}"/>
    <cellStyle name="Hyperlink 12 3 3" xfId="10053" xr:uid="{B8923EAE-F083-4ECC-867F-72A0E38B2A00}"/>
    <cellStyle name="Hyperlink 13" xfId="873" xr:uid="{00000000-0005-0000-0000-000099030000}"/>
    <cellStyle name="Hyperlink 13 2" xfId="874" xr:uid="{00000000-0005-0000-0000-00009A030000}"/>
    <cellStyle name="Hyperlink 13 2 2" xfId="4012" xr:uid="{9CD62E10-7551-47A4-86C8-8CFF2CDE8EEC}"/>
    <cellStyle name="Hyperlink 13 2 2 2" xfId="16803" xr:uid="{651A5AFF-CA54-4098-830C-C0CA5530C534}"/>
    <cellStyle name="Hyperlink 13 2 2 3" xfId="10056" xr:uid="{D1956C3E-2650-4642-B1E4-DDB560D58886}"/>
    <cellStyle name="Hyperlink 13 3" xfId="4011" xr:uid="{45BB2CB6-FC97-4C83-AA47-8248A52EE9EF}"/>
    <cellStyle name="Hyperlink 13 3 2" xfId="16802" xr:uid="{8F6EECF4-EE95-45C6-A0C5-C2BDB97CD8F9}"/>
    <cellStyle name="Hyperlink 13 3 3" xfId="10055" xr:uid="{958F3537-60CC-41E4-899C-228313DC7FC9}"/>
    <cellStyle name="Hyperlink 14" xfId="875" xr:uid="{00000000-0005-0000-0000-00009B030000}"/>
    <cellStyle name="Hyperlink 14 2" xfId="876" xr:uid="{00000000-0005-0000-0000-00009C030000}"/>
    <cellStyle name="Hyperlink 14 2 2" xfId="4014" xr:uid="{AAA1D872-70B4-407C-A3D4-4E67F52AB7F2}"/>
    <cellStyle name="Hyperlink 14 2 2 2" xfId="16805" xr:uid="{70E88DA3-27FC-4F6E-B9FF-A007C340B615}"/>
    <cellStyle name="Hyperlink 14 2 2 3" xfId="10058" xr:uid="{C813FC8F-D216-4EA0-8B55-E070FA84BD08}"/>
    <cellStyle name="Hyperlink 14 3" xfId="4013" xr:uid="{2D6815EC-1C75-42E5-A0BB-017B6E1DFAD7}"/>
    <cellStyle name="Hyperlink 14 3 2" xfId="16804" xr:uid="{7F04AC22-7B38-4060-A9BE-4E24109C9028}"/>
    <cellStyle name="Hyperlink 14 3 3" xfId="10057" xr:uid="{D739F26D-1C01-43ED-9B70-DF5626C7E4BF}"/>
    <cellStyle name="Hyperlink 15" xfId="877" xr:uid="{00000000-0005-0000-0000-00009D030000}"/>
    <cellStyle name="Hyperlink 15 2" xfId="878" xr:uid="{00000000-0005-0000-0000-00009E030000}"/>
    <cellStyle name="Hyperlink 15 2 2" xfId="4016" xr:uid="{2FA661F4-B978-41BA-AD3F-5B143121E243}"/>
    <cellStyle name="Hyperlink 15 2 2 2" xfId="16807" xr:uid="{B5DF4DFF-0A52-4CFF-B6A4-36DEED94789D}"/>
    <cellStyle name="Hyperlink 15 2 2 3" xfId="10060" xr:uid="{16527248-22B3-431D-A7F3-A8D1B1915FC5}"/>
    <cellStyle name="Hyperlink 15 3" xfId="4015" xr:uid="{0A7207F0-019F-458B-A941-A9E418E47348}"/>
    <cellStyle name="Hyperlink 15 3 2" xfId="16806" xr:uid="{295189D5-3FC7-4A37-A9EA-DA2AD1926093}"/>
    <cellStyle name="Hyperlink 15 3 3" xfId="10059" xr:uid="{B55EF0AA-6AE8-4997-B4A2-3233F6EBB1A5}"/>
    <cellStyle name="Hyperlink 16" xfId="879" xr:uid="{00000000-0005-0000-0000-00009F030000}"/>
    <cellStyle name="Hyperlink 16 2" xfId="880" xr:uid="{00000000-0005-0000-0000-0000A0030000}"/>
    <cellStyle name="Hyperlink 16 2 2" xfId="4018" xr:uid="{C7A28E2E-0056-40EE-A909-9FA17A011062}"/>
    <cellStyle name="Hyperlink 16 2 2 2" xfId="16809" xr:uid="{35A46ED7-A00A-4072-BB3B-2E26D335C51A}"/>
    <cellStyle name="Hyperlink 16 2 2 3" xfId="10062" xr:uid="{C23DFB6B-A8D5-4447-BF40-CE92C007859C}"/>
    <cellStyle name="Hyperlink 16 3" xfId="4017" xr:uid="{0C49F538-58D7-488B-A9C8-C6F2AEE240F1}"/>
    <cellStyle name="Hyperlink 16 3 2" xfId="16808" xr:uid="{E6FE40C2-C4DB-4A2E-A440-986AD132EFF2}"/>
    <cellStyle name="Hyperlink 16 3 3" xfId="10061" xr:uid="{EF1557A4-07B7-4908-A034-E449186C8088}"/>
    <cellStyle name="Hyperlink 17" xfId="881" xr:uid="{00000000-0005-0000-0000-0000A1030000}"/>
    <cellStyle name="Hyperlink 17 2" xfId="882" xr:uid="{00000000-0005-0000-0000-0000A2030000}"/>
    <cellStyle name="Hyperlink 17 2 2" xfId="4020" xr:uid="{0B5DA7C0-9B1F-48E1-892F-517C773FC2B9}"/>
    <cellStyle name="Hyperlink 17 2 2 2" xfId="16811" xr:uid="{82AD57DA-9A73-4C95-B71B-9AC9F5E21776}"/>
    <cellStyle name="Hyperlink 17 2 2 3" xfId="10064" xr:uid="{28416ECC-5F97-467C-9F24-24719AD06E52}"/>
    <cellStyle name="Hyperlink 17 3" xfId="4019" xr:uid="{01BC0AD9-5A00-4C81-AC3B-96B42F443241}"/>
    <cellStyle name="Hyperlink 17 3 2" xfId="16810" xr:uid="{332DDDC9-7870-4CF4-B225-C1ABB66BF1E5}"/>
    <cellStyle name="Hyperlink 17 3 3" xfId="10063" xr:uid="{0B9E3EDF-3FB7-4BB1-95E4-30F042B3A06C}"/>
    <cellStyle name="Hyperlink 18" xfId="883" xr:uid="{00000000-0005-0000-0000-0000A3030000}"/>
    <cellStyle name="Hyperlink 18 2" xfId="884" xr:uid="{00000000-0005-0000-0000-0000A4030000}"/>
    <cellStyle name="Hyperlink 18 2 2" xfId="4022" xr:uid="{FDFC3A14-E609-48F3-A199-D0946CB0DC8A}"/>
    <cellStyle name="Hyperlink 18 2 2 2" xfId="16813" xr:uid="{C91D99B0-7186-4395-B3D5-7C1998BB9056}"/>
    <cellStyle name="Hyperlink 18 2 2 3" xfId="10066" xr:uid="{96A3D451-B8E0-48C7-8C6B-CAC53145CBFC}"/>
    <cellStyle name="Hyperlink 18 3" xfId="4021" xr:uid="{B8481E9D-5EB5-47FE-9317-F4A1AE7F2A26}"/>
    <cellStyle name="Hyperlink 18 3 2" xfId="16812" xr:uid="{DC6ADA87-E772-4DB3-8F71-36BC7DE2917B}"/>
    <cellStyle name="Hyperlink 18 3 3" xfId="10065" xr:uid="{96327ABA-2568-4808-B7D5-935085F19FE2}"/>
    <cellStyle name="Hyperlink 19" xfId="885" xr:uid="{00000000-0005-0000-0000-0000A5030000}"/>
    <cellStyle name="Hyperlink 19 2" xfId="886" xr:uid="{00000000-0005-0000-0000-0000A6030000}"/>
    <cellStyle name="Hyperlink 19 2 2" xfId="4024" xr:uid="{66B2A052-874A-4C99-8349-DF8F317C93B6}"/>
    <cellStyle name="Hyperlink 19 2 2 2" xfId="16815" xr:uid="{C9072273-8A55-4B72-ABCD-A719B0231B69}"/>
    <cellStyle name="Hyperlink 19 2 2 3" xfId="10068" xr:uid="{72FB668A-895F-4191-AA1C-407D14B2EC18}"/>
    <cellStyle name="Hyperlink 19 3" xfId="4023" xr:uid="{8C9CB0D2-6B64-49F6-A24B-F2793B35E3DD}"/>
    <cellStyle name="Hyperlink 19 3 2" xfId="16814" xr:uid="{E1E663B4-F3A6-4F66-93F4-583DE2A563AE}"/>
    <cellStyle name="Hyperlink 19 3 3" xfId="10067" xr:uid="{66C86DC4-19F5-4CBB-8D43-78191D5BE84C}"/>
    <cellStyle name="Hyperlink 2" xfId="887" xr:uid="{00000000-0005-0000-0000-0000A7030000}"/>
    <cellStyle name="Hyperlink 2 2" xfId="888" xr:uid="{00000000-0005-0000-0000-0000A8030000}"/>
    <cellStyle name="Hyperlink 2 2 2" xfId="4026" xr:uid="{DD31E28A-9EE7-41C7-847B-6B00328897F3}"/>
    <cellStyle name="Hyperlink 2 2 2 2" xfId="16817" xr:uid="{CA89B127-7CBD-4C7B-9452-9521387613A4}"/>
    <cellStyle name="Hyperlink 2 2 2 3" xfId="10070" xr:uid="{B5DBED41-38D2-4019-8058-45FF3C0EA629}"/>
    <cellStyle name="Hyperlink 2 3" xfId="889" xr:uid="{00000000-0005-0000-0000-0000A9030000}"/>
    <cellStyle name="Hyperlink 2 3 2" xfId="4027" xr:uid="{F239A4E3-3990-48EF-9E5F-AD99E42BD415}"/>
    <cellStyle name="Hyperlink 2 3 2 2" xfId="16818" xr:uid="{E6BE4411-8A8B-4FD4-9A94-669374B01DF6}"/>
    <cellStyle name="Hyperlink 2 3 2 3" xfId="10071" xr:uid="{C15EB68A-D2BB-4908-B1B5-8A08765AD216}"/>
    <cellStyle name="Hyperlink 2 4" xfId="4025" xr:uid="{AA583DFB-F0E1-48A1-8CE1-1F4C076312F4}"/>
    <cellStyle name="Hyperlink 2 4 2" xfId="16816" xr:uid="{82888A0B-7590-4100-9BB6-93F74D594E78}"/>
    <cellStyle name="Hyperlink 2 4 3" xfId="10069" xr:uid="{3ECF80FD-C35F-43D7-8BAC-1741B36D5D6A}"/>
    <cellStyle name="Hyperlink 20" xfId="890" xr:uid="{00000000-0005-0000-0000-0000AA030000}"/>
    <cellStyle name="Hyperlink 20 2" xfId="891" xr:uid="{00000000-0005-0000-0000-0000AB030000}"/>
    <cellStyle name="Hyperlink 20 2 2" xfId="4029" xr:uid="{AACC5118-638B-41E2-89F6-9361B8FC9CF7}"/>
    <cellStyle name="Hyperlink 20 2 2 2" xfId="16820" xr:uid="{8BE79B05-0695-4AE0-AAFD-24F70B5314B2}"/>
    <cellStyle name="Hyperlink 20 2 2 3" xfId="10073" xr:uid="{FB72E1DC-B8D6-4AB6-899E-0DF6019798D6}"/>
    <cellStyle name="Hyperlink 20 3" xfId="4028" xr:uid="{B5CA815B-C7F6-40BE-B7BA-B77A79DB060D}"/>
    <cellStyle name="Hyperlink 20 3 2" xfId="16819" xr:uid="{BBA6BBAA-93A8-4C55-AB18-B81438A49C57}"/>
    <cellStyle name="Hyperlink 20 3 3" xfId="10072" xr:uid="{CAC87C6A-1DBE-4C55-B041-5113A8A4AFA3}"/>
    <cellStyle name="Hyperlink 21" xfId="892" xr:uid="{00000000-0005-0000-0000-0000AC030000}"/>
    <cellStyle name="Hyperlink 21 2" xfId="893" xr:uid="{00000000-0005-0000-0000-0000AD030000}"/>
    <cellStyle name="Hyperlink 21 2 2" xfId="4031" xr:uid="{F423893A-E7B2-4903-BB44-CBF0239A0FAF}"/>
    <cellStyle name="Hyperlink 21 2 2 2" xfId="16822" xr:uid="{D71AEC12-AFE6-4493-B279-F97A9F1586B0}"/>
    <cellStyle name="Hyperlink 21 2 2 3" xfId="10075" xr:uid="{34719574-B524-4468-9FA4-1CCCC378AB7E}"/>
    <cellStyle name="Hyperlink 21 3" xfId="4030" xr:uid="{F937555B-3E07-4C44-A938-430C3E9BF34B}"/>
    <cellStyle name="Hyperlink 21 3 2" xfId="16821" xr:uid="{745661F5-F101-4D9F-9DD6-33D4ED604D70}"/>
    <cellStyle name="Hyperlink 21 3 3" xfId="10074" xr:uid="{BDD37340-2880-48A1-907D-005540A9FCFB}"/>
    <cellStyle name="Hyperlink 22" xfId="894" xr:uid="{00000000-0005-0000-0000-0000AE030000}"/>
    <cellStyle name="Hyperlink 22 2" xfId="895" xr:uid="{00000000-0005-0000-0000-0000AF030000}"/>
    <cellStyle name="Hyperlink 22 2 2" xfId="4033" xr:uid="{B3E3F351-074D-40FB-83E4-251D9AA8455F}"/>
    <cellStyle name="Hyperlink 22 2 2 2" xfId="16824" xr:uid="{C1799FAA-0B2F-4C16-B826-8D427B34DF87}"/>
    <cellStyle name="Hyperlink 22 2 2 3" xfId="10077" xr:uid="{20D95C01-205C-4A64-A15D-DA2DA68A4D3B}"/>
    <cellStyle name="Hyperlink 22 3" xfId="4032" xr:uid="{8B08A944-2547-4F58-8441-26033C11B663}"/>
    <cellStyle name="Hyperlink 22 3 2" xfId="16823" xr:uid="{78CC8CF5-D7F3-4476-9F99-E83B59657197}"/>
    <cellStyle name="Hyperlink 22 3 3" xfId="10076" xr:uid="{CD40D803-18E8-4C72-90FA-636035D5CBD0}"/>
    <cellStyle name="Hyperlink 23" xfId="896" xr:uid="{00000000-0005-0000-0000-0000B0030000}"/>
    <cellStyle name="Hyperlink 23 2" xfId="897" xr:uid="{00000000-0005-0000-0000-0000B1030000}"/>
    <cellStyle name="Hyperlink 23 2 2" xfId="4035" xr:uid="{AD7AFBBE-A57C-4941-A98C-22EE12331A18}"/>
    <cellStyle name="Hyperlink 23 2 2 2" xfId="16826" xr:uid="{EE12CDB6-9DF9-46CA-87F2-9D4B16A75ED8}"/>
    <cellStyle name="Hyperlink 23 2 2 3" xfId="10079" xr:uid="{80E13AC3-0114-4408-83D1-7EC85A4109BD}"/>
    <cellStyle name="Hyperlink 23 3" xfId="4034" xr:uid="{F48119B4-E375-4C67-87A1-8A0905650918}"/>
    <cellStyle name="Hyperlink 23 3 2" xfId="16825" xr:uid="{DA078046-77D4-4DEE-8A55-1A6040693319}"/>
    <cellStyle name="Hyperlink 23 3 3" xfId="10078" xr:uid="{4EF7F143-5CA7-44C7-97AF-737093D5462F}"/>
    <cellStyle name="Hyperlink 24" xfId="898" xr:uid="{00000000-0005-0000-0000-0000B2030000}"/>
    <cellStyle name="Hyperlink 24 2" xfId="899" xr:uid="{00000000-0005-0000-0000-0000B3030000}"/>
    <cellStyle name="Hyperlink 24 2 2" xfId="4037" xr:uid="{7B0A30BB-0FFD-42CE-B599-5F839B53048A}"/>
    <cellStyle name="Hyperlink 24 2 2 2" xfId="16828" xr:uid="{CC2EA35C-A4F4-4F3A-A347-3F90DECAB331}"/>
    <cellStyle name="Hyperlink 24 2 2 3" xfId="10081" xr:uid="{7FD11D5B-D62C-4736-BCD4-D19DE1DB710A}"/>
    <cellStyle name="Hyperlink 24 3" xfId="4036" xr:uid="{CDB17CC5-7565-4004-814E-84B241AF3491}"/>
    <cellStyle name="Hyperlink 24 3 2" xfId="16827" xr:uid="{07EDE58E-CA4B-4090-A2E3-3C169E13E414}"/>
    <cellStyle name="Hyperlink 24 3 3" xfId="10080" xr:uid="{B5614F34-2CFD-470D-8D60-BDD876D552D5}"/>
    <cellStyle name="Hyperlink 25" xfId="900" xr:uid="{00000000-0005-0000-0000-0000B4030000}"/>
    <cellStyle name="Hyperlink 25 2" xfId="901" xr:uid="{00000000-0005-0000-0000-0000B5030000}"/>
    <cellStyle name="Hyperlink 25 2 2" xfId="4039" xr:uid="{3B7C5E04-DE04-4907-86D5-B7E700CE1D3C}"/>
    <cellStyle name="Hyperlink 25 2 2 2" xfId="16830" xr:uid="{962AB1E9-94D1-4FFB-9BB4-F48DC849A2BD}"/>
    <cellStyle name="Hyperlink 25 2 2 3" xfId="10083" xr:uid="{47C06613-4737-47B7-9F21-F6A41742CF6C}"/>
    <cellStyle name="Hyperlink 25 3" xfId="4038" xr:uid="{A7662766-118F-4CF4-93EE-A74AE52B48F2}"/>
    <cellStyle name="Hyperlink 25 3 2" xfId="16829" xr:uid="{602466FA-0BD6-43C5-9374-AC08F59E4B45}"/>
    <cellStyle name="Hyperlink 25 3 3" xfId="10082" xr:uid="{F186EC46-DFB9-4955-B607-4DE036897EAC}"/>
    <cellStyle name="Hyperlink 26" xfId="902" xr:uid="{00000000-0005-0000-0000-0000B6030000}"/>
    <cellStyle name="Hyperlink 26 2" xfId="903" xr:uid="{00000000-0005-0000-0000-0000B7030000}"/>
    <cellStyle name="Hyperlink 26 2 2" xfId="4041" xr:uid="{E1B39012-13E0-4840-BD05-6A2C8756682D}"/>
    <cellStyle name="Hyperlink 26 2 2 2" xfId="16832" xr:uid="{875DB51A-8F64-48BE-B50B-B64FD523BF51}"/>
    <cellStyle name="Hyperlink 26 2 2 3" xfId="10085" xr:uid="{2F28D9F7-611E-4A81-AC2E-ADF75E1C5482}"/>
    <cellStyle name="Hyperlink 26 3" xfId="4040" xr:uid="{E6FE071C-170F-4324-AE95-01B84C3E4DD6}"/>
    <cellStyle name="Hyperlink 26 3 2" xfId="16831" xr:uid="{1B12D4AB-D6BE-462A-904C-5F381C18AE2D}"/>
    <cellStyle name="Hyperlink 26 3 3" xfId="10084" xr:uid="{39341BE3-0465-4F6F-9D5D-83D3D4B01012}"/>
    <cellStyle name="Hyperlink 27" xfId="904" xr:uid="{00000000-0005-0000-0000-0000B8030000}"/>
    <cellStyle name="Hyperlink 27 2" xfId="905" xr:uid="{00000000-0005-0000-0000-0000B9030000}"/>
    <cellStyle name="Hyperlink 27 2 2" xfId="4043" xr:uid="{4AB6838B-E2A0-47D7-9BDC-A888895541F0}"/>
    <cellStyle name="Hyperlink 27 2 2 2" xfId="16834" xr:uid="{6884F4E3-567E-4903-B63B-215C159A26A0}"/>
    <cellStyle name="Hyperlink 27 2 2 3" xfId="10087" xr:uid="{BCDE0D89-72E9-42B3-96F4-B0965DFFAA98}"/>
    <cellStyle name="Hyperlink 27 3" xfId="4042" xr:uid="{07936761-30B4-4958-866D-36CEE5635FE2}"/>
    <cellStyle name="Hyperlink 27 3 2" xfId="16833" xr:uid="{6618494F-BE3E-4817-A3CD-CB30692ABFF2}"/>
    <cellStyle name="Hyperlink 27 3 3" xfId="10086" xr:uid="{6296F364-0DBA-4945-9179-013FDE84A828}"/>
    <cellStyle name="Hyperlink 28" xfId="906" xr:uid="{00000000-0005-0000-0000-0000BA030000}"/>
    <cellStyle name="Hyperlink 28 2" xfId="907" xr:uid="{00000000-0005-0000-0000-0000BB030000}"/>
    <cellStyle name="Hyperlink 28 2 2" xfId="4045" xr:uid="{86C425E5-AC69-48BC-8418-1BCFAF9F09C2}"/>
    <cellStyle name="Hyperlink 28 2 2 2" xfId="16836" xr:uid="{5AE9A90E-93AE-46F6-A3E1-6ADDAE95AC42}"/>
    <cellStyle name="Hyperlink 28 2 2 3" xfId="10089" xr:uid="{6B45CED2-A291-4D2D-A091-4CC10309A4B1}"/>
    <cellStyle name="Hyperlink 28 3" xfId="4044" xr:uid="{1ACE6533-65C1-4382-8DF3-87F550B2568D}"/>
    <cellStyle name="Hyperlink 28 3 2" xfId="16835" xr:uid="{D844900F-8012-4915-9340-D16FA684AF8A}"/>
    <cellStyle name="Hyperlink 28 3 3" xfId="10088" xr:uid="{91137769-8BCC-49EA-B4F2-B6F3B6F4A3F4}"/>
    <cellStyle name="Hyperlink 29" xfId="908" xr:uid="{00000000-0005-0000-0000-0000BC030000}"/>
    <cellStyle name="Hyperlink 29 2" xfId="909" xr:uid="{00000000-0005-0000-0000-0000BD030000}"/>
    <cellStyle name="Hyperlink 29 2 2" xfId="4047" xr:uid="{5F1D9F56-2419-489B-A780-6FDABE43833E}"/>
    <cellStyle name="Hyperlink 29 2 2 2" xfId="16838" xr:uid="{3776DCBE-91B7-43DA-ACE7-0B79F3FA1330}"/>
    <cellStyle name="Hyperlink 29 2 2 3" xfId="10091" xr:uid="{290A17C1-C34C-4DED-9145-E2A11D270353}"/>
    <cellStyle name="Hyperlink 29 3" xfId="4046" xr:uid="{4B9D133E-2A5D-41BF-9F49-A4DE84A5DAF5}"/>
    <cellStyle name="Hyperlink 29 3 2" xfId="16837" xr:uid="{6A148BA2-AF7A-40D0-8923-395EB23341DA}"/>
    <cellStyle name="Hyperlink 29 3 3" xfId="10090" xr:uid="{4D676D3A-3E03-46C9-991B-B3DCE0280E65}"/>
    <cellStyle name="Hyperlink 3" xfId="910" xr:uid="{00000000-0005-0000-0000-0000BE030000}"/>
    <cellStyle name="Hyperlink 3 2" xfId="911" xr:uid="{00000000-0005-0000-0000-0000BF030000}"/>
    <cellStyle name="Hyperlink 3 2 2" xfId="4049" xr:uid="{56E5B630-DF7E-4A04-BA31-C6A64247F512}"/>
    <cellStyle name="Hyperlink 3 2 2 2" xfId="16840" xr:uid="{FAE01EAA-7154-4E46-86C7-E308961E12E4}"/>
    <cellStyle name="Hyperlink 3 2 2 3" xfId="10093" xr:uid="{42E8B081-5F7A-4A63-8D65-04DACDBDC10E}"/>
    <cellStyle name="Hyperlink 3 3" xfId="4048" xr:uid="{CDB2FFA4-C8CB-4C00-B181-57E36AE7BF88}"/>
    <cellStyle name="Hyperlink 3 3 2" xfId="16839" xr:uid="{02F143F7-C3CE-4607-8182-6EBB9F124403}"/>
    <cellStyle name="Hyperlink 3 3 3" xfId="10092" xr:uid="{AF51A3A9-9A00-45DE-A4BE-2B26B0A9F39D}"/>
    <cellStyle name="Hyperlink 30" xfId="912" xr:uid="{00000000-0005-0000-0000-0000C0030000}"/>
    <cellStyle name="Hyperlink 30 2" xfId="913" xr:uid="{00000000-0005-0000-0000-0000C1030000}"/>
    <cellStyle name="Hyperlink 30 2 2" xfId="4051" xr:uid="{CA680119-AFBB-4450-95FB-0B4D39361911}"/>
    <cellStyle name="Hyperlink 30 2 2 2" xfId="16842" xr:uid="{1ECAC179-3959-4F6D-ABFE-EEAF29C4E216}"/>
    <cellStyle name="Hyperlink 30 2 2 3" xfId="10095" xr:uid="{B43DB0B3-71E3-467B-B66D-7FCC5D753968}"/>
    <cellStyle name="Hyperlink 30 3" xfId="4050" xr:uid="{A003985F-9624-4CB7-9167-7EDCE0963A2E}"/>
    <cellStyle name="Hyperlink 30 3 2" xfId="16841" xr:uid="{FA4360FA-159E-4BDA-B585-4841F2F5B56A}"/>
    <cellStyle name="Hyperlink 30 3 3" xfId="10094" xr:uid="{FE98ACDF-877B-4B57-AE4B-7AE21F3F4D7A}"/>
    <cellStyle name="Hyperlink 31" xfId="914" xr:uid="{00000000-0005-0000-0000-0000C2030000}"/>
    <cellStyle name="Hyperlink 31 2" xfId="915" xr:uid="{00000000-0005-0000-0000-0000C3030000}"/>
    <cellStyle name="Hyperlink 31 2 2" xfId="4053" xr:uid="{73DC5D6E-7528-4892-A835-C7323883116B}"/>
    <cellStyle name="Hyperlink 31 2 2 2" xfId="16844" xr:uid="{E3346438-CF9F-4A28-BC5A-053242BF7C35}"/>
    <cellStyle name="Hyperlink 31 2 2 3" xfId="10097" xr:uid="{853FB435-0A72-4145-B2D5-D45993060D39}"/>
    <cellStyle name="Hyperlink 31 3" xfId="4052" xr:uid="{E2709167-E280-4078-B9C7-645B50F56984}"/>
    <cellStyle name="Hyperlink 31 3 2" xfId="16843" xr:uid="{2185F39E-61F2-49A1-85BA-643576873799}"/>
    <cellStyle name="Hyperlink 31 3 3" xfId="10096" xr:uid="{9CFE3BD6-CCD8-4C1D-8903-32F6D7E2F2FA}"/>
    <cellStyle name="Hyperlink 32" xfId="916" xr:uid="{00000000-0005-0000-0000-0000C4030000}"/>
    <cellStyle name="Hyperlink 32 2" xfId="917" xr:uid="{00000000-0005-0000-0000-0000C5030000}"/>
    <cellStyle name="Hyperlink 32 2 2" xfId="4055" xr:uid="{9B3FEB5D-103F-463B-8F6C-7B859AA4026E}"/>
    <cellStyle name="Hyperlink 32 2 2 2" xfId="16846" xr:uid="{BA15087C-D4BF-4156-BA97-BBF5BB0F724C}"/>
    <cellStyle name="Hyperlink 32 2 2 3" xfId="10099" xr:uid="{04B585FE-2A5E-42ED-88F4-BA85AD0D4E2C}"/>
    <cellStyle name="Hyperlink 32 3" xfId="4054" xr:uid="{A9F7EB2C-4362-4D54-8D65-F77947C43B47}"/>
    <cellStyle name="Hyperlink 32 3 2" xfId="16845" xr:uid="{A90B1FCF-28A0-4AEC-964C-24CB0DB60D78}"/>
    <cellStyle name="Hyperlink 32 3 3" xfId="10098" xr:uid="{77258E5B-0DD1-41D3-A1E1-DFAC0C105FF9}"/>
    <cellStyle name="Hyperlink 33" xfId="918" xr:uid="{00000000-0005-0000-0000-0000C6030000}"/>
    <cellStyle name="Hyperlink 33 2" xfId="919" xr:uid="{00000000-0005-0000-0000-0000C7030000}"/>
    <cellStyle name="Hyperlink 33 2 2" xfId="4057" xr:uid="{303612CB-F916-4E62-98EB-C80EEEB959C2}"/>
    <cellStyle name="Hyperlink 33 2 2 2" xfId="16848" xr:uid="{B6E26C24-1A73-49A3-B512-F4D67862983B}"/>
    <cellStyle name="Hyperlink 33 2 2 3" xfId="10101" xr:uid="{F78658F9-8C0C-421C-81C4-7417F2986A48}"/>
    <cellStyle name="Hyperlink 33 3" xfId="4056" xr:uid="{5669648E-AD3E-403E-A55A-0E7AB7AAFA69}"/>
    <cellStyle name="Hyperlink 33 3 2" xfId="16847" xr:uid="{526B3154-4336-4D09-81DD-5F63A2DC8253}"/>
    <cellStyle name="Hyperlink 33 3 3" xfId="10100" xr:uid="{6BC4BB55-7179-4B3F-B252-457B67EF54CB}"/>
    <cellStyle name="Hyperlink 34" xfId="920" xr:uid="{00000000-0005-0000-0000-0000C8030000}"/>
    <cellStyle name="Hyperlink 34 2" xfId="921" xr:uid="{00000000-0005-0000-0000-0000C9030000}"/>
    <cellStyle name="Hyperlink 34 2 2" xfId="4059" xr:uid="{D6D3CF5F-1D73-47AD-A2F1-56FDB1155005}"/>
    <cellStyle name="Hyperlink 34 2 2 2" xfId="16850" xr:uid="{B286C3D2-E527-4C2E-A547-72D4D0E6E31C}"/>
    <cellStyle name="Hyperlink 34 2 2 3" xfId="10103" xr:uid="{C19AD302-A9DC-4128-9A61-F9A038528FF9}"/>
    <cellStyle name="Hyperlink 34 3" xfId="4058" xr:uid="{D83C7B84-2035-4A87-8445-DBDFC9F7C58E}"/>
    <cellStyle name="Hyperlink 34 3 2" xfId="16849" xr:uid="{77AD198D-5993-4C6E-B488-5F14739A45AD}"/>
    <cellStyle name="Hyperlink 34 3 3" xfId="10102" xr:uid="{92197FC4-3E61-4C0F-BBD0-132E3A93B012}"/>
    <cellStyle name="Hyperlink 35" xfId="922" xr:uid="{00000000-0005-0000-0000-0000CA030000}"/>
    <cellStyle name="Hyperlink 35 2" xfId="923" xr:uid="{00000000-0005-0000-0000-0000CB030000}"/>
    <cellStyle name="Hyperlink 35 2 2" xfId="4061" xr:uid="{F1990DFB-5232-4812-A495-B66A61F29CDF}"/>
    <cellStyle name="Hyperlink 35 2 2 2" xfId="16852" xr:uid="{3E222F57-5A21-498C-9263-BF3BFEA01307}"/>
    <cellStyle name="Hyperlink 35 2 2 3" xfId="10105" xr:uid="{1B2AF408-CE8D-47A5-80A3-416E24B75D8E}"/>
    <cellStyle name="Hyperlink 35 3" xfId="4060" xr:uid="{00D684FC-E1C6-4FB4-AB51-BE56187F4BE5}"/>
    <cellStyle name="Hyperlink 35 3 2" xfId="16851" xr:uid="{489AF99C-CCF6-4AA8-9CEC-DECA51C89B6C}"/>
    <cellStyle name="Hyperlink 35 3 3" xfId="10104" xr:uid="{B537E51F-DDE0-447A-B9B2-B4E31CC0C9F8}"/>
    <cellStyle name="Hyperlink 36" xfId="924" xr:uid="{00000000-0005-0000-0000-0000CC030000}"/>
    <cellStyle name="Hyperlink 36 2" xfId="925" xr:uid="{00000000-0005-0000-0000-0000CD030000}"/>
    <cellStyle name="Hyperlink 36 2 2" xfId="4063" xr:uid="{6829FC34-15D3-470D-96B3-CAA17C8D1387}"/>
    <cellStyle name="Hyperlink 36 2 2 2" xfId="16854" xr:uid="{C5679E13-34B3-4CDE-9ACA-9A39B009B41E}"/>
    <cellStyle name="Hyperlink 36 2 2 3" xfId="10107" xr:uid="{EC26417D-9E45-4104-BB86-C37D2447D9A9}"/>
    <cellStyle name="Hyperlink 36 3" xfId="4062" xr:uid="{C068A135-4223-45B8-8FF9-F67B32D036D0}"/>
    <cellStyle name="Hyperlink 36 3 2" xfId="16853" xr:uid="{E9D7ADCB-0812-40C4-B63B-C97B24D6E99C}"/>
    <cellStyle name="Hyperlink 36 3 3" xfId="10106" xr:uid="{AEBF3D57-989C-493F-8D0B-5420E3D3AC54}"/>
    <cellStyle name="Hyperlink 37" xfId="926" xr:uid="{00000000-0005-0000-0000-0000CE030000}"/>
    <cellStyle name="Hyperlink 37 2" xfId="927" xr:uid="{00000000-0005-0000-0000-0000CF030000}"/>
    <cellStyle name="Hyperlink 37 2 2" xfId="4065" xr:uid="{9102F4EF-46A2-47D4-A3A0-2D8EF429A288}"/>
    <cellStyle name="Hyperlink 37 2 2 2" xfId="16856" xr:uid="{6B20658E-A8F3-47BC-8FB9-0097E05E4540}"/>
    <cellStyle name="Hyperlink 37 2 2 3" xfId="10109" xr:uid="{32B8788D-D9F7-4449-8BE5-2AC56CA72F76}"/>
    <cellStyle name="Hyperlink 37 3" xfId="4064" xr:uid="{CA4CEFDD-24DC-4C1B-9E6D-91B62F017F2F}"/>
    <cellStyle name="Hyperlink 37 3 2" xfId="16855" xr:uid="{781C7FBD-CF77-4674-8CCD-CA70D5D3616B}"/>
    <cellStyle name="Hyperlink 37 3 3" xfId="10108" xr:uid="{03DE30F4-90A0-4F77-9581-1828E9EE6901}"/>
    <cellStyle name="Hyperlink 38" xfId="928" xr:uid="{00000000-0005-0000-0000-0000D0030000}"/>
    <cellStyle name="Hyperlink 38 2" xfId="929" xr:uid="{00000000-0005-0000-0000-0000D1030000}"/>
    <cellStyle name="Hyperlink 38 2 2" xfId="4067" xr:uid="{4578E3B6-39C6-49C7-9DF8-5374CA52BCE5}"/>
    <cellStyle name="Hyperlink 38 2 2 2" xfId="16858" xr:uid="{F7A1C4E0-3265-4DCE-B216-C7F757A0FDD6}"/>
    <cellStyle name="Hyperlink 38 2 2 3" xfId="10111" xr:uid="{ADEE5833-F3F0-4DE3-91D6-8D76CB713DCB}"/>
    <cellStyle name="Hyperlink 38 3" xfId="4066" xr:uid="{7F782AD8-D591-4A01-A732-903B018D0AE0}"/>
    <cellStyle name="Hyperlink 38 3 2" xfId="16857" xr:uid="{0118C95E-F68B-447E-8C5A-87707C4AAF83}"/>
    <cellStyle name="Hyperlink 38 3 3" xfId="10110" xr:uid="{DA708482-ABB7-4658-A9EE-5F1E33E99C75}"/>
    <cellStyle name="Hyperlink 39" xfId="930" xr:uid="{00000000-0005-0000-0000-0000D2030000}"/>
    <cellStyle name="Hyperlink 39 2" xfId="931" xr:uid="{00000000-0005-0000-0000-0000D3030000}"/>
    <cellStyle name="Hyperlink 39 2 2" xfId="4069" xr:uid="{4E805CD8-E956-4FFD-B0BA-E9719466140A}"/>
    <cellStyle name="Hyperlink 39 2 2 2" xfId="16860" xr:uid="{4844EC54-8803-4489-9D4C-252044B513FE}"/>
    <cellStyle name="Hyperlink 39 2 2 3" xfId="10113" xr:uid="{A6CCFC72-92D4-4F80-B37C-385EC3AE060E}"/>
    <cellStyle name="Hyperlink 39 3" xfId="4068" xr:uid="{7D25BAC9-6A2B-498B-B08E-DB984755DFC0}"/>
    <cellStyle name="Hyperlink 39 3 2" xfId="16859" xr:uid="{977EB081-75DF-4350-989A-710421388B29}"/>
    <cellStyle name="Hyperlink 39 3 3" xfId="10112" xr:uid="{7889500D-B688-49B2-86F5-041DD2544BC9}"/>
    <cellStyle name="Hyperlink 4" xfId="932" xr:uid="{00000000-0005-0000-0000-0000D4030000}"/>
    <cellStyle name="Hyperlink 4 2" xfId="933" xr:uid="{00000000-0005-0000-0000-0000D5030000}"/>
    <cellStyle name="Hyperlink 4 2 2" xfId="4071" xr:uid="{58C6F996-CD9C-438B-92C9-F2AF4A97F2D6}"/>
    <cellStyle name="Hyperlink 4 2 2 2" xfId="16862" xr:uid="{7142B5F0-756B-4D21-90D4-61389A69BCA1}"/>
    <cellStyle name="Hyperlink 4 2 2 3" xfId="10115" xr:uid="{983D0BD6-2E23-4D0F-BD4F-CE345A894D93}"/>
    <cellStyle name="Hyperlink 4 3" xfId="4070" xr:uid="{077004DB-E59A-401D-83F0-9F2F78DF17C5}"/>
    <cellStyle name="Hyperlink 4 3 2" xfId="16861" xr:uid="{ABF73F3B-2B90-4917-B88A-C90EACA0ED86}"/>
    <cellStyle name="Hyperlink 4 3 3" xfId="10114" xr:uid="{57E8C2AE-0496-4EA1-985B-5092C52204F7}"/>
    <cellStyle name="Hyperlink 40" xfId="934" xr:uid="{00000000-0005-0000-0000-0000D6030000}"/>
    <cellStyle name="Hyperlink 40 2" xfId="935" xr:uid="{00000000-0005-0000-0000-0000D7030000}"/>
    <cellStyle name="Hyperlink 40 2 2" xfId="4073" xr:uid="{D4729A2A-8982-403A-9A58-B68A2C390E7D}"/>
    <cellStyle name="Hyperlink 40 2 2 2" xfId="16864" xr:uid="{C80839D3-8C7E-4AD5-B556-2DFC2AAB4BFD}"/>
    <cellStyle name="Hyperlink 40 2 2 3" xfId="10117" xr:uid="{F8284A93-7345-4120-B8DC-BD555CD9824D}"/>
    <cellStyle name="Hyperlink 40 3" xfId="4072" xr:uid="{7FD941E7-A758-4179-8FE3-BC5E1E79F551}"/>
    <cellStyle name="Hyperlink 40 3 2" xfId="16863" xr:uid="{6A5766F8-E737-4969-AB2A-F1ECBB54B90F}"/>
    <cellStyle name="Hyperlink 40 3 3" xfId="10116" xr:uid="{8BC851ED-4CB1-4072-AECC-59009E440B0E}"/>
    <cellStyle name="Hyperlink 41" xfId="936" xr:uid="{00000000-0005-0000-0000-0000D8030000}"/>
    <cellStyle name="Hyperlink 41 2" xfId="937" xr:uid="{00000000-0005-0000-0000-0000D9030000}"/>
    <cellStyle name="Hyperlink 41 2 2" xfId="4075" xr:uid="{ABB3A5AD-9BE8-4800-A8E5-C6FC7A09F3CB}"/>
    <cellStyle name="Hyperlink 41 2 2 2" xfId="16866" xr:uid="{4C192EBD-EEF6-429F-9022-89566CBA991A}"/>
    <cellStyle name="Hyperlink 41 2 2 3" xfId="10119" xr:uid="{0C8EB389-88EB-4AE9-B9DC-463044E7C973}"/>
    <cellStyle name="Hyperlink 41 3" xfId="4074" xr:uid="{11E5A0EB-5354-4044-A0CC-9DC09612091C}"/>
    <cellStyle name="Hyperlink 41 3 2" xfId="16865" xr:uid="{1596A775-E6AB-494E-A5BF-1DC2DBE8FB04}"/>
    <cellStyle name="Hyperlink 41 3 3" xfId="10118" xr:uid="{B7DD5F3B-F46B-4DEC-B21C-BDC3B4C21B14}"/>
    <cellStyle name="Hyperlink 42" xfId="938" xr:uid="{00000000-0005-0000-0000-0000DA030000}"/>
    <cellStyle name="Hyperlink 42 2" xfId="939" xr:uid="{00000000-0005-0000-0000-0000DB030000}"/>
    <cellStyle name="Hyperlink 42 2 2" xfId="4077" xr:uid="{711765B3-7906-4644-B093-7A7982A965AC}"/>
    <cellStyle name="Hyperlink 42 2 2 2" xfId="16868" xr:uid="{DBE3B792-3E94-4F44-97D9-17518747E3A3}"/>
    <cellStyle name="Hyperlink 42 2 2 3" xfId="10121" xr:uid="{FE0A59DE-10EF-47B0-9B5F-325CFBB1BA1E}"/>
    <cellStyle name="Hyperlink 42 3" xfId="4076" xr:uid="{12EBFAF2-99A7-474B-B73F-EE2C780B2E87}"/>
    <cellStyle name="Hyperlink 42 3 2" xfId="16867" xr:uid="{05499D71-E982-49D6-8D03-922C02CBB6C0}"/>
    <cellStyle name="Hyperlink 42 3 3" xfId="10120" xr:uid="{D97782DD-C2EA-4BF5-8FBC-203DCD378459}"/>
    <cellStyle name="Hyperlink 43" xfId="940" xr:uid="{00000000-0005-0000-0000-0000DC030000}"/>
    <cellStyle name="Hyperlink 43 2" xfId="941" xr:uid="{00000000-0005-0000-0000-0000DD030000}"/>
    <cellStyle name="Hyperlink 43 2 2" xfId="4079" xr:uid="{16828AE3-3205-4480-868C-60681440FBDE}"/>
    <cellStyle name="Hyperlink 43 2 2 2" xfId="16870" xr:uid="{709592EB-E257-4218-902B-0B18B58FA017}"/>
    <cellStyle name="Hyperlink 43 2 2 3" xfId="10123" xr:uid="{F543EB3C-1C90-4C58-AFFF-984AEBCA753F}"/>
    <cellStyle name="Hyperlink 43 3" xfId="4078" xr:uid="{5A9ABAD9-329D-4BF4-83A6-B3C10C32FE8A}"/>
    <cellStyle name="Hyperlink 43 3 2" xfId="16869" xr:uid="{221AE7CC-1D83-4567-A5C9-BBAB811DC5CA}"/>
    <cellStyle name="Hyperlink 43 3 3" xfId="10122" xr:uid="{F5F47F61-258F-41A4-B21D-03A5FF93ADFD}"/>
    <cellStyle name="Hyperlink 44" xfId="942" xr:uid="{00000000-0005-0000-0000-0000DE030000}"/>
    <cellStyle name="Hyperlink 44 2" xfId="943" xr:uid="{00000000-0005-0000-0000-0000DF030000}"/>
    <cellStyle name="Hyperlink 44 2 2" xfId="4081" xr:uid="{640CEE9B-5BD2-4F16-89C6-F3F140460DD2}"/>
    <cellStyle name="Hyperlink 44 2 2 2" xfId="16872" xr:uid="{75588980-87FF-4639-8A46-00487DC1B7E4}"/>
    <cellStyle name="Hyperlink 44 2 2 3" xfId="10125" xr:uid="{EA0775D5-3079-4E07-967C-04F9B4070741}"/>
    <cellStyle name="Hyperlink 44 3" xfId="4080" xr:uid="{8C9069CC-7BF5-49E6-A44C-676269BA60E5}"/>
    <cellStyle name="Hyperlink 44 3 2" xfId="16871" xr:uid="{154481BF-4477-4F48-9DA2-B68E34B571D5}"/>
    <cellStyle name="Hyperlink 44 3 3" xfId="10124" xr:uid="{9855999C-B665-438C-BD37-9EEFFB38AE8A}"/>
    <cellStyle name="Hyperlink 45" xfId="944" xr:uid="{00000000-0005-0000-0000-0000E0030000}"/>
    <cellStyle name="Hyperlink 45 2" xfId="945" xr:uid="{00000000-0005-0000-0000-0000E1030000}"/>
    <cellStyle name="Hyperlink 45 2 2" xfId="4083" xr:uid="{994C918D-4930-4049-A7CF-6EF635B112DD}"/>
    <cellStyle name="Hyperlink 45 2 2 2" xfId="16874" xr:uid="{E1AC337D-93B9-42CE-BCD7-3B69C5235525}"/>
    <cellStyle name="Hyperlink 45 2 2 3" xfId="10127" xr:uid="{C9626508-8833-4FFE-9B76-EA820B405935}"/>
    <cellStyle name="Hyperlink 45 3" xfId="4082" xr:uid="{9397271A-14C7-4480-B52B-52C1DA5BE586}"/>
    <cellStyle name="Hyperlink 45 3 2" xfId="16873" xr:uid="{D0B0E00D-6624-44FC-8B5D-CE445AD87321}"/>
    <cellStyle name="Hyperlink 45 3 3" xfId="10126" xr:uid="{F5CDA10C-C657-43C3-9B8F-05B5027ED4A7}"/>
    <cellStyle name="Hyperlink 46" xfId="946" xr:uid="{00000000-0005-0000-0000-0000E2030000}"/>
    <cellStyle name="Hyperlink 46 2" xfId="947" xr:uid="{00000000-0005-0000-0000-0000E3030000}"/>
    <cellStyle name="Hyperlink 46 2 2" xfId="4085" xr:uid="{317FEB20-2590-4E00-A9EF-EC855B02D36F}"/>
    <cellStyle name="Hyperlink 46 2 2 2" xfId="16876" xr:uid="{D63C27CF-259B-479E-B407-EB8DFCB8B831}"/>
    <cellStyle name="Hyperlink 46 2 2 3" xfId="10129" xr:uid="{878E102C-02E9-4526-A3D5-D56F3A1F41DA}"/>
    <cellStyle name="Hyperlink 46 3" xfId="4084" xr:uid="{6CF2864F-ADBA-4FFA-99EB-4C4E6C940505}"/>
    <cellStyle name="Hyperlink 46 3 2" xfId="16875" xr:uid="{62533611-8277-4B38-BDBD-19E13103C3DD}"/>
    <cellStyle name="Hyperlink 46 3 3" xfId="10128" xr:uid="{51FF9F81-37C3-4FAF-A2A0-38D65F29D2AE}"/>
    <cellStyle name="Hyperlink 47" xfId="948" xr:uid="{00000000-0005-0000-0000-0000E4030000}"/>
    <cellStyle name="Hyperlink 47 2" xfId="949" xr:uid="{00000000-0005-0000-0000-0000E5030000}"/>
    <cellStyle name="Hyperlink 47 2 2" xfId="4087" xr:uid="{4A1AED51-8788-4B50-A51C-DF0082A1D208}"/>
    <cellStyle name="Hyperlink 47 2 2 2" xfId="16878" xr:uid="{53890E26-293E-4FD8-9825-49161BC81E46}"/>
    <cellStyle name="Hyperlink 47 2 2 3" xfId="10131" xr:uid="{4EE89E14-E4BA-47BB-B5E1-1ECEB542A6FD}"/>
    <cellStyle name="Hyperlink 47 3" xfId="4086" xr:uid="{A47B91B0-B93C-44C8-BA91-1FB92A8D9418}"/>
    <cellStyle name="Hyperlink 47 3 2" xfId="16877" xr:uid="{12177AD8-1CF4-4240-956A-012CFB747669}"/>
    <cellStyle name="Hyperlink 47 3 3" xfId="10130" xr:uid="{B9C0070E-65E4-40D6-9E16-01C467673480}"/>
    <cellStyle name="Hyperlink 48" xfId="950" xr:uid="{00000000-0005-0000-0000-0000E6030000}"/>
    <cellStyle name="Hyperlink 48 2" xfId="951" xr:uid="{00000000-0005-0000-0000-0000E7030000}"/>
    <cellStyle name="Hyperlink 48 2 2" xfId="4089" xr:uid="{DDE67255-32F5-41DE-AAFE-27DB6BA43B14}"/>
    <cellStyle name="Hyperlink 48 2 2 2" xfId="16880" xr:uid="{450F2A48-8B1D-4C20-97C0-2FEA25E04DB1}"/>
    <cellStyle name="Hyperlink 48 2 2 3" xfId="10133" xr:uid="{F2D6262E-A6BE-42BD-BE94-3BE9A209853C}"/>
    <cellStyle name="Hyperlink 48 3" xfId="4088" xr:uid="{A29735E8-0D33-4311-A515-A2CFF617F7AA}"/>
    <cellStyle name="Hyperlink 48 3 2" xfId="16879" xr:uid="{50A5DD56-A526-4BB5-93F8-A77865603939}"/>
    <cellStyle name="Hyperlink 48 3 3" xfId="10132" xr:uid="{DF1760F8-EEDD-4094-BA72-16293408E66F}"/>
    <cellStyle name="Hyperlink 49" xfId="952" xr:uid="{00000000-0005-0000-0000-0000E8030000}"/>
    <cellStyle name="Hyperlink 49 2" xfId="953" xr:uid="{00000000-0005-0000-0000-0000E9030000}"/>
    <cellStyle name="Hyperlink 49 2 2" xfId="4091" xr:uid="{E33DE535-7B57-4441-9B27-B1FE58D07F48}"/>
    <cellStyle name="Hyperlink 49 2 2 2" xfId="16882" xr:uid="{25A63E03-B768-42C9-85E5-955A77505D94}"/>
    <cellStyle name="Hyperlink 49 2 2 3" xfId="10135" xr:uid="{1BE8AEE8-874C-4D49-BEA8-7E6EB4D1B41C}"/>
    <cellStyle name="Hyperlink 49 3" xfId="4090" xr:uid="{AB1D3F6B-4CF8-4850-B55A-77F1C768031F}"/>
    <cellStyle name="Hyperlink 49 3 2" xfId="16881" xr:uid="{A135666F-9DD8-4339-9989-2CED47D64F36}"/>
    <cellStyle name="Hyperlink 49 3 3" xfId="10134" xr:uid="{7DCDA37B-9C44-4C7C-89D3-BE80AEAD7076}"/>
    <cellStyle name="Hyperlink 5" xfId="954" xr:uid="{00000000-0005-0000-0000-0000EA030000}"/>
    <cellStyle name="Hyperlink 5 2" xfId="955" xr:uid="{00000000-0005-0000-0000-0000EB030000}"/>
    <cellStyle name="Hyperlink 5 2 2" xfId="4093" xr:uid="{E55F450A-0384-44CC-8EAE-AC910BCA94EC}"/>
    <cellStyle name="Hyperlink 5 2 2 2" xfId="16884" xr:uid="{380448F1-EB0C-473E-B887-11639F41FDA8}"/>
    <cellStyle name="Hyperlink 5 2 2 3" xfId="10137" xr:uid="{F38E3B36-1E1F-4544-839A-83AC4F128D47}"/>
    <cellStyle name="Hyperlink 5 3" xfId="4092" xr:uid="{4EF787FB-B47D-40C2-9D01-A784D5657D26}"/>
    <cellStyle name="Hyperlink 5 3 2" xfId="16883" xr:uid="{91A40E71-76CF-4C15-8982-4BD0C7F49288}"/>
    <cellStyle name="Hyperlink 5 3 3" xfId="10136" xr:uid="{86035C0C-FC41-4375-AD22-DF14DA327237}"/>
    <cellStyle name="Hyperlink 50" xfId="956" xr:uid="{00000000-0005-0000-0000-0000EC030000}"/>
    <cellStyle name="Hyperlink 50 2" xfId="957" xr:uid="{00000000-0005-0000-0000-0000ED030000}"/>
    <cellStyle name="Hyperlink 50 2 2" xfId="4095" xr:uid="{C3E5E91B-C7E2-4684-9706-72073AD2EBE5}"/>
    <cellStyle name="Hyperlink 50 2 2 2" xfId="16886" xr:uid="{BE740BF2-F789-4406-9213-40AFE5A1D915}"/>
    <cellStyle name="Hyperlink 50 2 2 3" xfId="10139" xr:uid="{141085D9-9B7E-43DC-92E6-1A47832AAD24}"/>
    <cellStyle name="Hyperlink 50 3" xfId="4094" xr:uid="{8C4C7C8C-C77F-45D1-95F9-0756AAE08FB0}"/>
    <cellStyle name="Hyperlink 50 3 2" xfId="16885" xr:uid="{536DABFA-7DAC-401D-B2AD-EE4876D2A93B}"/>
    <cellStyle name="Hyperlink 50 3 3" xfId="10138" xr:uid="{4700B4B8-FA89-4A76-9584-36030B33AAD2}"/>
    <cellStyle name="Hyperlink 51" xfId="958" xr:uid="{00000000-0005-0000-0000-0000EE030000}"/>
    <cellStyle name="Hyperlink 51 2" xfId="959" xr:uid="{00000000-0005-0000-0000-0000EF030000}"/>
    <cellStyle name="Hyperlink 51 2 2" xfId="4097" xr:uid="{D5AA5E23-C729-4E82-A1F8-762F731D5CDD}"/>
    <cellStyle name="Hyperlink 51 2 2 2" xfId="16888" xr:uid="{A63570C1-3C60-45D8-AAB1-97E78D80F7A6}"/>
    <cellStyle name="Hyperlink 51 2 2 3" xfId="10141" xr:uid="{B0EDBFBD-587A-40C1-9D62-239CAC872BE6}"/>
    <cellStyle name="Hyperlink 51 3" xfId="4096" xr:uid="{E6694C19-14DF-4B3C-9A15-3329B7F7D7DC}"/>
    <cellStyle name="Hyperlink 51 3 2" xfId="16887" xr:uid="{FB72DD26-DBA5-45E3-A9E3-B328F82D3746}"/>
    <cellStyle name="Hyperlink 51 3 3" xfId="10140" xr:uid="{A103694A-6D99-4085-87B3-09596C55B60E}"/>
    <cellStyle name="Hyperlink 52" xfId="960" xr:uid="{00000000-0005-0000-0000-0000F0030000}"/>
    <cellStyle name="Hyperlink 52 2" xfId="961" xr:uid="{00000000-0005-0000-0000-0000F1030000}"/>
    <cellStyle name="Hyperlink 52 2 2" xfId="4099" xr:uid="{E60FA8AF-A7D4-4AF7-B7AD-EB7718906C62}"/>
    <cellStyle name="Hyperlink 52 2 2 2" xfId="16890" xr:uid="{E9C9F1DA-BF91-4285-958C-E6AE223657FD}"/>
    <cellStyle name="Hyperlink 52 2 2 3" xfId="10143" xr:uid="{0CFDD4C3-E453-4D65-8929-7B106F9F1ED4}"/>
    <cellStyle name="Hyperlink 52 3" xfId="4098" xr:uid="{FE8C54C0-28B1-4CF2-8013-256BB81B3D54}"/>
    <cellStyle name="Hyperlink 52 3 2" xfId="16889" xr:uid="{CC130E5D-79AF-434E-8FA5-3EE89D670673}"/>
    <cellStyle name="Hyperlink 52 3 3" xfId="10142" xr:uid="{D8A7C36E-0AC4-4D70-9D5F-59F9BFDE61E3}"/>
    <cellStyle name="Hyperlink 53" xfId="962" xr:uid="{00000000-0005-0000-0000-0000F2030000}"/>
    <cellStyle name="Hyperlink 53 2" xfId="963" xr:uid="{00000000-0005-0000-0000-0000F3030000}"/>
    <cellStyle name="Hyperlink 53 2 2" xfId="4101" xr:uid="{46BF2A14-005B-4658-BBFA-EAF7F10E5F8E}"/>
    <cellStyle name="Hyperlink 53 2 2 2" xfId="16892" xr:uid="{F656CD42-0B21-43E1-84EE-FC67BBC080B7}"/>
    <cellStyle name="Hyperlink 53 2 2 3" xfId="10145" xr:uid="{50503DEE-B966-404B-9C66-EC7461985352}"/>
    <cellStyle name="Hyperlink 53 3" xfId="4100" xr:uid="{81A075B9-247D-4FB0-BB41-9D064A380321}"/>
    <cellStyle name="Hyperlink 53 3 2" xfId="16891" xr:uid="{B9AFF21D-64E8-4A00-BD9D-F3912D6CFB7D}"/>
    <cellStyle name="Hyperlink 53 3 3" xfId="10144" xr:uid="{FD8991CC-D9E0-4E9F-BAB9-7BDFDE33F3DD}"/>
    <cellStyle name="Hyperlink 54" xfId="964" xr:uid="{00000000-0005-0000-0000-0000F4030000}"/>
    <cellStyle name="Hyperlink 54 2" xfId="965" xr:uid="{00000000-0005-0000-0000-0000F5030000}"/>
    <cellStyle name="Hyperlink 54 2 2" xfId="4103" xr:uid="{8AF86A29-BC3F-43B7-9D60-6869A4EAD1B1}"/>
    <cellStyle name="Hyperlink 54 2 2 2" xfId="16894" xr:uid="{E62C2B7F-AD92-4E13-84B6-3B5CF8625A5C}"/>
    <cellStyle name="Hyperlink 54 2 2 3" xfId="10147" xr:uid="{F4006F6C-67AC-4A13-AF70-D5E4F50390B9}"/>
    <cellStyle name="Hyperlink 54 3" xfId="4102" xr:uid="{C999AD9A-0B6F-488D-944A-A9B1B600B932}"/>
    <cellStyle name="Hyperlink 54 3 2" xfId="16893" xr:uid="{369ECB90-E217-4CA8-B926-021D562F4694}"/>
    <cellStyle name="Hyperlink 54 3 3" xfId="10146" xr:uid="{81FD131A-40CC-4DFF-A2D6-6928638BC234}"/>
    <cellStyle name="Hyperlink 55" xfId="966" xr:uid="{00000000-0005-0000-0000-0000F6030000}"/>
    <cellStyle name="Hyperlink 55 2" xfId="967" xr:uid="{00000000-0005-0000-0000-0000F7030000}"/>
    <cellStyle name="Hyperlink 55 2 2" xfId="4105" xr:uid="{09340C0D-B297-4132-82AD-EF30F6C47535}"/>
    <cellStyle name="Hyperlink 55 2 2 2" xfId="16896" xr:uid="{A755100E-4815-42CA-A59F-CED3F3A3A5E6}"/>
    <cellStyle name="Hyperlink 55 2 2 3" xfId="10149" xr:uid="{B6D03D9E-E699-4025-B352-8B7EABAF6E75}"/>
    <cellStyle name="Hyperlink 55 3" xfId="4104" xr:uid="{57EB838D-377D-4EEC-B9A9-0389B2168928}"/>
    <cellStyle name="Hyperlink 55 3 2" xfId="16895" xr:uid="{1462BA38-4831-4796-BB33-A81F8086F68E}"/>
    <cellStyle name="Hyperlink 55 3 3" xfId="10148" xr:uid="{2E8EB5C1-9584-4A08-8D33-11B2EA2E9DB6}"/>
    <cellStyle name="Hyperlink 56" xfId="968" xr:uid="{00000000-0005-0000-0000-0000F8030000}"/>
    <cellStyle name="Hyperlink 56 2" xfId="969" xr:uid="{00000000-0005-0000-0000-0000F9030000}"/>
    <cellStyle name="Hyperlink 56 2 2" xfId="4107" xr:uid="{196665C6-DE23-4DEF-8B4C-63905CCFF54C}"/>
    <cellStyle name="Hyperlink 56 2 2 2" xfId="16898" xr:uid="{5E339AF6-2F75-4A7C-A207-F81B9A2CE245}"/>
    <cellStyle name="Hyperlink 56 2 2 3" xfId="10151" xr:uid="{F03FEDC7-5953-42F5-8177-ADAC541E8087}"/>
    <cellStyle name="Hyperlink 56 3" xfId="4106" xr:uid="{19F4777F-1E16-4B72-A78F-804F1E3A6CEC}"/>
    <cellStyle name="Hyperlink 56 3 2" xfId="16897" xr:uid="{167BDF1B-D794-48D1-B8C1-F159963F775C}"/>
    <cellStyle name="Hyperlink 56 3 3" xfId="10150" xr:uid="{D152AB7C-5543-49E2-94BE-709654F026BA}"/>
    <cellStyle name="Hyperlink 57" xfId="970" xr:uid="{00000000-0005-0000-0000-0000FA030000}"/>
    <cellStyle name="Hyperlink 57 2" xfId="971" xr:uid="{00000000-0005-0000-0000-0000FB030000}"/>
    <cellStyle name="Hyperlink 57 2 2" xfId="4109" xr:uid="{7ADE6BE6-9C84-456E-BC90-DE3A48D907A3}"/>
    <cellStyle name="Hyperlink 57 2 2 2" xfId="16900" xr:uid="{81D6BDE8-2F6F-46E3-A777-3DC1190EC656}"/>
    <cellStyle name="Hyperlink 57 2 2 3" xfId="10153" xr:uid="{C14DA1D0-A83A-4EB6-BE4A-E4CF24862F3D}"/>
    <cellStyle name="Hyperlink 57 3" xfId="4108" xr:uid="{7CD77A5D-0FBB-493F-8089-7F0E0564CC49}"/>
    <cellStyle name="Hyperlink 57 3 2" xfId="16899" xr:uid="{B0B2357B-9D86-4E80-8027-0B9F93F9C604}"/>
    <cellStyle name="Hyperlink 57 3 3" xfId="10152" xr:uid="{83B33BB8-FC6E-463C-BF86-A9E51BFB468C}"/>
    <cellStyle name="Hyperlink 58" xfId="972" xr:uid="{00000000-0005-0000-0000-0000FC030000}"/>
    <cellStyle name="Hyperlink 58 2" xfId="973" xr:uid="{00000000-0005-0000-0000-0000FD030000}"/>
    <cellStyle name="Hyperlink 58 2 2" xfId="4111" xr:uid="{1B13F6B7-6A38-4348-A1A2-D39B2DC20DF6}"/>
    <cellStyle name="Hyperlink 58 2 2 2" xfId="16902" xr:uid="{6786C80B-ED17-4C75-B0FB-76DEABE2CA05}"/>
    <cellStyle name="Hyperlink 58 2 2 3" xfId="10155" xr:uid="{B322DC8D-29E0-4D30-B3AC-033095293A2B}"/>
    <cellStyle name="Hyperlink 58 3" xfId="4110" xr:uid="{4D307E47-26F4-4186-95D6-5AF93B99BB3C}"/>
    <cellStyle name="Hyperlink 58 3 2" xfId="16901" xr:uid="{BE4B298D-9A10-4A62-BB48-88123EC0C884}"/>
    <cellStyle name="Hyperlink 58 3 3" xfId="10154" xr:uid="{4191902B-BA38-49B7-88FB-EAB661D13F86}"/>
    <cellStyle name="Hyperlink 59" xfId="974" xr:uid="{00000000-0005-0000-0000-0000FE030000}"/>
    <cellStyle name="Hyperlink 59 2" xfId="975" xr:uid="{00000000-0005-0000-0000-0000FF030000}"/>
    <cellStyle name="Hyperlink 59 2 2" xfId="4113" xr:uid="{1AA9327D-0D42-45AB-9D73-C095EA6CAD54}"/>
    <cellStyle name="Hyperlink 59 2 2 2" xfId="16904" xr:uid="{22F963CB-3B57-4412-9EFA-3B40C0A9BEE8}"/>
    <cellStyle name="Hyperlink 59 2 2 3" xfId="10157" xr:uid="{767B29DA-3C4D-4F12-B1AE-2808405E8794}"/>
    <cellStyle name="Hyperlink 59 3" xfId="4112" xr:uid="{5CE1DBA8-3809-4797-AD0F-FB1E9B9CC78F}"/>
    <cellStyle name="Hyperlink 59 3 2" xfId="16903" xr:uid="{D14D7B1E-79FD-4614-A77D-F2A19CA4990E}"/>
    <cellStyle name="Hyperlink 59 3 3" xfId="10156" xr:uid="{732905C7-E470-4180-8ADE-D02BE4DBF2C2}"/>
    <cellStyle name="Hyperlink 6" xfId="976" xr:uid="{00000000-0005-0000-0000-000000040000}"/>
    <cellStyle name="Hyperlink 6 2" xfId="977" xr:uid="{00000000-0005-0000-0000-000001040000}"/>
    <cellStyle name="Hyperlink 6 2 2" xfId="4115" xr:uid="{C22539E1-C0D9-421B-96E8-9B3955BB3A04}"/>
    <cellStyle name="Hyperlink 6 2 2 2" xfId="16906" xr:uid="{BD202DEE-B66E-43F4-8FE0-73CC425FDA4C}"/>
    <cellStyle name="Hyperlink 6 2 2 3" xfId="10159" xr:uid="{1665BFAC-19B9-402F-9708-329E50F7C467}"/>
    <cellStyle name="Hyperlink 6 3" xfId="4114" xr:uid="{47239F8C-EE2E-4242-8E82-46957F1E12AE}"/>
    <cellStyle name="Hyperlink 6 3 2" xfId="16905" xr:uid="{F1164993-5449-444E-A109-FA7877DCED02}"/>
    <cellStyle name="Hyperlink 6 3 3" xfId="10158" xr:uid="{C85929BF-F59A-42A2-B4AC-005F65DDC34B}"/>
    <cellStyle name="Hyperlink 60" xfId="978" xr:uid="{00000000-0005-0000-0000-000002040000}"/>
    <cellStyle name="Hyperlink 60 2" xfId="979" xr:uid="{00000000-0005-0000-0000-000003040000}"/>
    <cellStyle name="Hyperlink 60 2 2" xfId="4117" xr:uid="{F5A1C18A-D852-46D5-AC95-8FE7B7879E97}"/>
    <cellStyle name="Hyperlink 60 2 2 2" xfId="16908" xr:uid="{52DE2EA8-87A8-4AE1-A9E4-129504F05C62}"/>
    <cellStyle name="Hyperlink 60 2 2 3" xfId="10161" xr:uid="{AC3031C0-8291-41AC-AA38-C2E73C697B36}"/>
    <cellStyle name="Hyperlink 60 3" xfId="4116" xr:uid="{A179B980-3B10-4C9C-B66F-183F265EC399}"/>
    <cellStyle name="Hyperlink 60 3 2" xfId="16907" xr:uid="{94B2DF91-A1F4-4CDD-921D-18FB7BB58C31}"/>
    <cellStyle name="Hyperlink 60 3 3" xfId="10160" xr:uid="{EFA217E3-E371-45BD-B8B0-201B86879FF1}"/>
    <cellStyle name="Hyperlink 61" xfId="980" xr:uid="{00000000-0005-0000-0000-000004040000}"/>
    <cellStyle name="Hyperlink 61 2" xfId="981" xr:uid="{00000000-0005-0000-0000-000005040000}"/>
    <cellStyle name="Hyperlink 61 2 2" xfId="4119" xr:uid="{447E96A5-A230-4965-B4A2-F794D19CEE69}"/>
    <cellStyle name="Hyperlink 61 2 2 2" xfId="16910" xr:uid="{570B674A-6C33-4BED-8DE1-7BBFE8504A05}"/>
    <cellStyle name="Hyperlink 61 2 2 3" xfId="10163" xr:uid="{8B244571-ED0A-493C-A7DC-C30672AE565C}"/>
    <cellStyle name="Hyperlink 61 3" xfId="4118" xr:uid="{EDFD8FFB-F590-4A18-A3DF-7565CC38B2A8}"/>
    <cellStyle name="Hyperlink 61 3 2" xfId="16909" xr:uid="{B05E48E6-7828-4392-8293-76CC1BB39B36}"/>
    <cellStyle name="Hyperlink 61 3 3" xfId="10162" xr:uid="{5BB3E0FE-AB7D-4EB8-AB15-F853394346A5}"/>
    <cellStyle name="Hyperlink 62" xfId="982" xr:uid="{00000000-0005-0000-0000-000006040000}"/>
    <cellStyle name="Hyperlink 62 2" xfId="983" xr:uid="{00000000-0005-0000-0000-000007040000}"/>
    <cellStyle name="Hyperlink 62 2 2" xfId="4121" xr:uid="{E50A39DF-4A30-49FC-866A-9ADFAB2FADCD}"/>
    <cellStyle name="Hyperlink 62 2 2 2" xfId="16912" xr:uid="{F04C028D-2E2E-488D-92CA-F75800AFF756}"/>
    <cellStyle name="Hyperlink 62 2 2 3" xfId="10165" xr:uid="{B144C272-CD96-4AE1-8B36-6C71A2CBD1F4}"/>
    <cellStyle name="Hyperlink 62 3" xfId="4120" xr:uid="{B03F3B74-2097-47B2-95E3-4E8F37117D4D}"/>
    <cellStyle name="Hyperlink 62 3 2" xfId="16911" xr:uid="{16123D81-72CB-436D-ACA7-B2D7D6703ACB}"/>
    <cellStyle name="Hyperlink 62 3 3" xfId="10164" xr:uid="{41338F08-F116-4E38-8838-E656DBEE4237}"/>
    <cellStyle name="Hyperlink 63" xfId="984" xr:uid="{00000000-0005-0000-0000-000008040000}"/>
    <cellStyle name="Hyperlink 63 2" xfId="985" xr:uid="{00000000-0005-0000-0000-000009040000}"/>
    <cellStyle name="Hyperlink 63 2 2" xfId="4123" xr:uid="{2CF7B683-594B-4E72-AD40-F2A14D66F76F}"/>
    <cellStyle name="Hyperlink 63 2 2 2" xfId="16914" xr:uid="{60DF457F-363E-41EC-BC1E-15D57A8D8361}"/>
    <cellStyle name="Hyperlink 63 2 2 3" xfId="10167" xr:uid="{F72F890F-551A-4CBE-88EB-C14F88856986}"/>
    <cellStyle name="Hyperlink 63 3" xfId="4122" xr:uid="{68810CBA-C246-4CDF-A0A8-CE58359F1C02}"/>
    <cellStyle name="Hyperlink 63 3 2" xfId="16913" xr:uid="{3D73D203-A6E8-4C73-AB88-1D172FAA570B}"/>
    <cellStyle name="Hyperlink 63 3 3" xfId="10166" xr:uid="{BEFD9981-5AD3-4A43-B503-BC64338AD4DD}"/>
    <cellStyle name="Hyperlink 64" xfId="986" xr:uid="{00000000-0005-0000-0000-00000A040000}"/>
    <cellStyle name="Hyperlink 64 2" xfId="987" xr:uid="{00000000-0005-0000-0000-00000B040000}"/>
    <cellStyle name="Hyperlink 64 2 2" xfId="4125" xr:uid="{4BDFD093-F6AB-4DF5-941D-A69CC2283691}"/>
    <cellStyle name="Hyperlink 64 2 2 2" xfId="16916" xr:uid="{9E3B3D56-9849-4014-9074-D9B18325C5D4}"/>
    <cellStyle name="Hyperlink 64 2 2 3" xfId="10169" xr:uid="{F37F4DD7-AE00-4EA2-9126-07AC1CB8EAEC}"/>
    <cellStyle name="Hyperlink 64 3" xfId="4124" xr:uid="{56FAE338-E734-41E9-8AC6-1712A8BA666C}"/>
    <cellStyle name="Hyperlink 64 3 2" xfId="16915" xr:uid="{937D0516-83A6-4C39-A871-FD049090565E}"/>
    <cellStyle name="Hyperlink 64 3 3" xfId="10168" xr:uid="{B352CE6C-FE9F-4B0D-A24E-0B04D19BA883}"/>
    <cellStyle name="Hyperlink 65" xfId="988" xr:uid="{00000000-0005-0000-0000-00000C040000}"/>
    <cellStyle name="Hyperlink 65 2" xfId="989" xr:uid="{00000000-0005-0000-0000-00000D040000}"/>
    <cellStyle name="Hyperlink 65 2 2" xfId="4127" xr:uid="{EBBD0918-544C-441B-935A-7442DCD82D10}"/>
    <cellStyle name="Hyperlink 65 2 2 2" xfId="16918" xr:uid="{14C55041-875C-4C01-9C3B-D073D7D21BF5}"/>
    <cellStyle name="Hyperlink 65 2 2 3" xfId="10171" xr:uid="{052316BB-B7C3-4423-B3C8-A20E12B6555C}"/>
    <cellStyle name="Hyperlink 65 3" xfId="4126" xr:uid="{F6FA05DB-912A-4937-A327-AD3B35DE6F37}"/>
    <cellStyle name="Hyperlink 65 3 2" xfId="16917" xr:uid="{ECEAC5C5-1532-44F1-8784-D832E7F7D1F0}"/>
    <cellStyle name="Hyperlink 65 3 3" xfId="10170" xr:uid="{00107E8E-0575-46F3-955E-AD349EF099DC}"/>
    <cellStyle name="Hyperlink 66" xfId="990" xr:uid="{00000000-0005-0000-0000-00000E040000}"/>
    <cellStyle name="Hyperlink 66 2" xfId="991" xr:uid="{00000000-0005-0000-0000-00000F040000}"/>
    <cellStyle name="Hyperlink 66 2 2" xfId="4129" xr:uid="{EDE696DB-DC69-4786-A9E3-57869D03773A}"/>
    <cellStyle name="Hyperlink 66 2 2 2" xfId="16920" xr:uid="{4E5A5B64-24AB-410B-A280-21939AF99F4D}"/>
    <cellStyle name="Hyperlink 66 2 2 3" xfId="10173" xr:uid="{8EE464E8-FABC-4EB2-B713-8512C9B9FB97}"/>
    <cellStyle name="Hyperlink 66 3" xfId="4128" xr:uid="{5EE93012-9856-4124-9E2D-BDC512707E04}"/>
    <cellStyle name="Hyperlink 66 3 2" xfId="16919" xr:uid="{BF495E5B-9A58-4206-A5EE-B71C6E23611A}"/>
    <cellStyle name="Hyperlink 66 3 3" xfId="10172" xr:uid="{24A6397F-2E32-4D7E-AD58-BF63CFD46AFD}"/>
    <cellStyle name="Hyperlink 67" xfId="992" xr:uid="{00000000-0005-0000-0000-000010040000}"/>
    <cellStyle name="Hyperlink 67 2" xfId="993" xr:uid="{00000000-0005-0000-0000-000011040000}"/>
    <cellStyle name="Hyperlink 67 2 2" xfId="4131" xr:uid="{1FC34D8D-62CA-46F0-A3D5-7631BC8D3EA1}"/>
    <cellStyle name="Hyperlink 67 2 2 2" xfId="16922" xr:uid="{796C0456-885C-4C1B-9B79-3818F007DC82}"/>
    <cellStyle name="Hyperlink 67 2 2 3" xfId="10175" xr:uid="{D44476DF-FEA0-4C0B-9D7F-2A1BB989BF97}"/>
    <cellStyle name="Hyperlink 67 3" xfId="4130" xr:uid="{D89DDA2B-1DEE-43C1-99A8-C147C441D0AD}"/>
    <cellStyle name="Hyperlink 67 3 2" xfId="16921" xr:uid="{4345CF31-AA27-4DAB-9B21-9994A4A1EF0C}"/>
    <cellStyle name="Hyperlink 67 3 3" xfId="10174" xr:uid="{70E0E597-14A2-468F-9CF4-69C71BAA6A8F}"/>
    <cellStyle name="Hyperlink 68" xfId="994" xr:uid="{00000000-0005-0000-0000-000012040000}"/>
    <cellStyle name="Hyperlink 68 2" xfId="995" xr:uid="{00000000-0005-0000-0000-000013040000}"/>
    <cellStyle name="Hyperlink 68 2 2" xfId="4133" xr:uid="{D8A08552-C090-4F02-BB5E-EA673681DA6F}"/>
    <cellStyle name="Hyperlink 68 2 2 2" xfId="16924" xr:uid="{418E8571-7BB9-4F55-89B0-0DA3CC0317C8}"/>
    <cellStyle name="Hyperlink 68 2 2 3" xfId="10177" xr:uid="{381CE4CC-C085-43AB-9ED3-CAB6AF1FC40A}"/>
    <cellStyle name="Hyperlink 68 3" xfId="4132" xr:uid="{0540CB20-85BC-4F47-906D-58CD1898B734}"/>
    <cellStyle name="Hyperlink 68 3 2" xfId="16923" xr:uid="{21B11D1A-F16D-47B6-BBD8-1260861CB8CB}"/>
    <cellStyle name="Hyperlink 68 3 3" xfId="10176" xr:uid="{76F0FFBF-223E-4A0F-B464-D2B79F144C86}"/>
    <cellStyle name="Hyperlink 69" xfId="996" xr:uid="{00000000-0005-0000-0000-000014040000}"/>
    <cellStyle name="Hyperlink 69 2" xfId="997" xr:uid="{00000000-0005-0000-0000-000015040000}"/>
    <cellStyle name="Hyperlink 69 2 2" xfId="4135" xr:uid="{DE7C5C02-A9E9-45ED-9823-1919CF1F14BD}"/>
    <cellStyle name="Hyperlink 69 2 2 2" xfId="16926" xr:uid="{96758DE9-1BCE-45DA-B2EC-7370668DFF6F}"/>
    <cellStyle name="Hyperlink 69 2 2 3" xfId="10179" xr:uid="{BAA2AD4A-FF77-46D6-BEA3-D68DB1F5F0D4}"/>
    <cellStyle name="Hyperlink 69 3" xfId="4134" xr:uid="{DC930C44-E7A5-41C4-95EA-4756C075981D}"/>
    <cellStyle name="Hyperlink 69 3 2" xfId="16925" xr:uid="{839D0BC3-EC71-4A46-B8AE-1F45CC6B46D9}"/>
    <cellStyle name="Hyperlink 69 3 3" xfId="10178" xr:uid="{FFF8C348-063B-4D92-B2F1-2B5EF6EC2738}"/>
    <cellStyle name="Hyperlink 7" xfId="998" xr:uid="{00000000-0005-0000-0000-000016040000}"/>
    <cellStyle name="Hyperlink 7 2" xfId="999" xr:uid="{00000000-0005-0000-0000-000017040000}"/>
    <cellStyle name="Hyperlink 7 2 2" xfId="4137" xr:uid="{DD5AD12A-729B-41F8-B7DF-FB693682EB0F}"/>
    <cellStyle name="Hyperlink 7 2 2 2" xfId="16928" xr:uid="{5833FC27-2BDE-4135-935A-C8756B13C9B4}"/>
    <cellStyle name="Hyperlink 7 2 2 3" xfId="10181" xr:uid="{30F15728-86F0-4AEE-8D9C-F095A9C64D37}"/>
    <cellStyle name="Hyperlink 7 3" xfId="4136" xr:uid="{DD903340-E532-4FDA-A489-44ED10C8E5BA}"/>
    <cellStyle name="Hyperlink 7 3 2" xfId="16927" xr:uid="{A91C136D-7878-453C-8EFF-C9196E9D8140}"/>
    <cellStyle name="Hyperlink 7 3 3" xfId="10180" xr:uid="{A0A83666-6266-487C-9E18-A4EE4F74ECEC}"/>
    <cellStyle name="Hyperlink 70" xfId="1000" xr:uid="{00000000-0005-0000-0000-000018040000}"/>
    <cellStyle name="Hyperlink 70 2" xfId="1001" xr:uid="{00000000-0005-0000-0000-000019040000}"/>
    <cellStyle name="Hyperlink 70 2 2" xfId="4139" xr:uid="{20BF6087-35D6-4838-8C44-B9D97C447480}"/>
    <cellStyle name="Hyperlink 70 2 2 2" xfId="16930" xr:uid="{C6BF8D28-D212-4E7A-98DC-24242901C492}"/>
    <cellStyle name="Hyperlink 70 2 2 3" xfId="10183" xr:uid="{9B6D082A-CFB9-4C19-8373-49BA23CF6C54}"/>
    <cellStyle name="Hyperlink 70 3" xfId="4138" xr:uid="{1B02212A-7CBA-4499-A340-9481BECF7C26}"/>
    <cellStyle name="Hyperlink 70 3 2" xfId="16929" xr:uid="{1E5F29BC-13E0-40B8-ACFA-935AD6600962}"/>
    <cellStyle name="Hyperlink 70 3 3" xfId="10182" xr:uid="{D885F81D-8041-4023-A4A6-6E2569BA1A55}"/>
    <cellStyle name="Hyperlink 71" xfId="1002" xr:uid="{00000000-0005-0000-0000-00001A040000}"/>
    <cellStyle name="Hyperlink 71 2" xfId="1003" xr:uid="{00000000-0005-0000-0000-00001B040000}"/>
    <cellStyle name="Hyperlink 71 2 2" xfId="4141" xr:uid="{E7FC67B5-6857-4CBA-9D02-4F480CF84E93}"/>
    <cellStyle name="Hyperlink 71 2 2 2" xfId="16932" xr:uid="{784967DE-DE9E-4704-8832-A621C3790C66}"/>
    <cellStyle name="Hyperlink 71 2 2 3" xfId="10185" xr:uid="{30E91E31-672B-4E5F-A85A-6BDDD5D0146D}"/>
    <cellStyle name="Hyperlink 71 3" xfId="4140" xr:uid="{4BED5E03-1699-4D40-B322-A8043CB1FC75}"/>
    <cellStyle name="Hyperlink 71 3 2" xfId="16931" xr:uid="{D4BA8539-BC0A-4EF8-8584-11F065A074EF}"/>
    <cellStyle name="Hyperlink 71 3 3" xfId="10184" xr:uid="{62B05D23-4252-4FC0-AF71-672F5858E1A3}"/>
    <cellStyle name="Hyperlink 72" xfId="1004" xr:uid="{00000000-0005-0000-0000-00001C040000}"/>
    <cellStyle name="Hyperlink 72 2" xfId="1005" xr:uid="{00000000-0005-0000-0000-00001D040000}"/>
    <cellStyle name="Hyperlink 72 2 2" xfId="4143" xr:uid="{A1DDD033-0A11-4AC8-9643-2F68448307E1}"/>
    <cellStyle name="Hyperlink 72 2 2 2" xfId="16934" xr:uid="{F514B4C4-1C66-4443-9F97-DC8216A4AC32}"/>
    <cellStyle name="Hyperlink 72 2 2 3" xfId="10187" xr:uid="{3CC88083-0F0D-44C0-BC5F-3780B4DF305C}"/>
    <cellStyle name="Hyperlink 72 3" xfId="4142" xr:uid="{9D03C97B-DE51-44F3-9E9B-DA95629C6244}"/>
    <cellStyle name="Hyperlink 72 3 2" xfId="16933" xr:uid="{9C5271BE-F584-4F2B-B8ED-EDDA24675A3C}"/>
    <cellStyle name="Hyperlink 72 3 3" xfId="10186" xr:uid="{4FD28F5E-DF66-455F-96E5-BEF6E50D1C23}"/>
    <cellStyle name="Hyperlink 73" xfId="1006" xr:uid="{00000000-0005-0000-0000-00001E040000}"/>
    <cellStyle name="Hyperlink 73 2" xfId="1007" xr:uid="{00000000-0005-0000-0000-00001F040000}"/>
    <cellStyle name="Hyperlink 73 2 2" xfId="4145" xr:uid="{07B5FCAD-B0A5-47C4-B936-20C3F1F7BACA}"/>
    <cellStyle name="Hyperlink 73 2 2 2" xfId="16936" xr:uid="{8B9C0DF0-4B01-4528-BF23-1E7946566576}"/>
    <cellStyle name="Hyperlink 73 2 2 3" xfId="10189" xr:uid="{D2AE068C-023C-4706-99FD-06EA589263E2}"/>
    <cellStyle name="Hyperlink 73 3" xfId="4144" xr:uid="{D157840C-A16C-4225-B38A-7DBF89C8DD4B}"/>
    <cellStyle name="Hyperlink 73 3 2" xfId="16935" xr:uid="{D3FED70C-F59E-4208-824A-C283DABE9B1C}"/>
    <cellStyle name="Hyperlink 73 3 3" xfId="10188" xr:uid="{00B3686E-5042-4EAC-B936-2E217C850E23}"/>
    <cellStyle name="Hyperlink 74" xfId="1008" xr:uid="{00000000-0005-0000-0000-000020040000}"/>
    <cellStyle name="Hyperlink 74 2" xfId="1009" xr:uid="{00000000-0005-0000-0000-000021040000}"/>
    <cellStyle name="Hyperlink 74 2 2" xfId="4147" xr:uid="{D45834C9-8A77-47DE-B279-C54FBAB5A553}"/>
    <cellStyle name="Hyperlink 74 2 2 2" xfId="16938" xr:uid="{094ADB55-78A5-43F5-A823-F99BF9BB3D0F}"/>
    <cellStyle name="Hyperlink 74 2 2 3" xfId="10191" xr:uid="{F9C8831E-94D1-46AE-BF01-88E2C17E214A}"/>
    <cellStyle name="Hyperlink 74 3" xfId="4146" xr:uid="{884B08E7-D144-4372-8CD9-C41F8420E928}"/>
    <cellStyle name="Hyperlink 74 3 2" xfId="16937" xr:uid="{824A09CA-CDBA-4336-A2FE-1C44E7A4C004}"/>
    <cellStyle name="Hyperlink 74 3 3" xfId="10190" xr:uid="{67D69447-4667-4621-BBF1-5B1EEAF6E759}"/>
    <cellStyle name="Hyperlink 75" xfId="1010" xr:uid="{00000000-0005-0000-0000-000022040000}"/>
    <cellStyle name="Hyperlink 75 2" xfId="1011" xr:uid="{00000000-0005-0000-0000-000023040000}"/>
    <cellStyle name="Hyperlink 75 2 2" xfId="4149" xr:uid="{AF7076D9-6CD9-4C16-9BE3-A5ED03F49158}"/>
    <cellStyle name="Hyperlink 75 2 2 2" xfId="16940" xr:uid="{F30159BB-3D69-4501-BA84-C3300CA5E5A2}"/>
    <cellStyle name="Hyperlink 75 2 2 3" xfId="10193" xr:uid="{C66E06F5-E5F4-49EB-ABC5-EFE9B06DCEAA}"/>
    <cellStyle name="Hyperlink 75 3" xfId="4148" xr:uid="{6EAFADB8-47F9-4FDF-A249-0194E0094AA2}"/>
    <cellStyle name="Hyperlink 75 3 2" xfId="16939" xr:uid="{C3A4AF76-F4C6-493B-BEA1-1457147FA576}"/>
    <cellStyle name="Hyperlink 75 3 3" xfId="10192" xr:uid="{3EB142D4-066F-4560-AC3A-99DF5D65403C}"/>
    <cellStyle name="Hyperlink 76" xfId="1012" xr:uid="{00000000-0005-0000-0000-000024040000}"/>
    <cellStyle name="Hyperlink 76 2" xfId="1013" xr:uid="{00000000-0005-0000-0000-000025040000}"/>
    <cellStyle name="Hyperlink 76 2 2" xfId="4151" xr:uid="{E31D267B-A2BA-4F1F-9D33-4DD11DE369EA}"/>
    <cellStyle name="Hyperlink 76 2 2 2" xfId="16942" xr:uid="{2CEB2851-54C5-4771-ABC7-7BEDCA14B255}"/>
    <cellStyle name="Hyperlink 76 2 2 3" xfId="10195" xr:uid="{5B805FB8-581C-4E7C-95A8-95F7ABC0B492}"/>
    <cellStyle name="Hyperlink 76 3" xfId="4150" xr:uid="{3563DD8C-910C-4566-B345-B6C27753D4AC}"/>
    <cellStyle name="Hyperlink 76 3 2" xfId="16941" xr:uid="{5F9343A8-09DA-43A5-9EE5-6F94D0CCB4B1}"/>
    <cellStyle name="Hyperlink 76 3 3" xfId="10194" xr:uid="{2B80A1D8-2D42-4CDD-97AF-D63A0CDB616E}"/>
    <cellStyle name="Hyperlink 77" xfId="1014" xr:uid="{00000000-0005-0000-0000-000026040000}"/>
    <cellStyle name="Hyperlink 77 2" xfId="1015" xr:uid="{00000000-0005-0000-0000-000027040000}"/>
    <cellStyle name="Hyperlink 77 2 2" xfId="4153" xr:uid="{A60E208A-7026-4BBA-892C-32C4FF909FFB}"/>
    <cellStyle name="Hyperlink 77 2 2 2" xfId="16944" xr:uid="{B133A164-A8C5-4A4D-8548-F2FC24E199DE}"/>
    <cellStyle name="Hyperlink 77 2 2 3" xfId="10197" xr:uid="{30C6CCC2-6DBB-464D-BA7A-08C7614D3AD7}"/>
    <cellStyle name="Hyperlink 77 3" xfId="4152" xr:uid="{4DD35911-1499-4C0E-8C68-402BB9A3DD17}"/>
    <cellStyle name="Hyperlink 77 3 2" xfId="16943" xr:uid="{482E9A82-9B26-456B-9B8C-0F9BCCD571F4}"/>
    <cellStyle name="Hyperlink 77 3 3" xfId="10196" xr:uid="{052252CA-EAA3-4F44-B9BC-17C798ED5EA9}"/>
    <cellStyle name="Hyperlink 78" xfId="1016" xr:uid="{00000000-0005-0000-0000-000028040000}"/>
    <cellStyle name="Hyperlink 78 2" xfId="1017" xr:uid="{00000000-0005-0000-0000-000029040000}"/>
    <cellStyle name="Hyperlink 78 2 2" xfId="4155" xr:uid="{DBA949F8-A467-4520-82A2-1867BB8ABE0D}"/>
    <cellStyle name="Hyperlink 78 2 2 2" xfId="16946" xr:uid="{F976BEDC-4F02-4CA1-B48A-E25EFAA59005}"/>
    <cellStyle name="Hyperlink 78 2 2 3" xfId="10199" xr:uid="{A332F9C1-C443-49EF-8EFD-F58782175469}"/>
    <cellStyle name="Hyperlink 78 3" xfId="4154" xr:uid="{9E98235C-6EF3-40AE-9CDE-956DB42FF9C1}"/>
    <cellStyle name="Hyperlink 78 3 2" xfId="16945" xr:uid="{A1BA606B-5D4A-4324-8C28-D601BE1ADF9A}"/>
    <cellStyle name="Hyperlink 78 3 3" xfId="10198" xr:uid="{18813B64-12C6-49A0-B4A0-E8F2FFCBF35D}"/>
    <cellStyle name="Hyperlink 79" xfId="1018" xr:uid="{00000000-0005-0000-0000-00002A040000}"/>
    <cellStyle name="Hyperlink 79 2" xfId="1019" xr:uid="{00000000-0005-0000-0000-00002B040000}"/>
    <cellStyle name="Hyperlink 79 2 2" xfId="4157" xr:uid="{262FB9AE-2F6E-464B-9698-94FFD07AA9BD}"/>
    <cellStyle name="Hyperlink 79 2 2 2" xfId="16948" xr:uid="{89EA352D-0CA3-4E76-BA07-E1716C143554}"/>
    <cellStyle name="Hyperlink 79 2 2 3" xfId="10201" xr:uid="{B4F7EB41-2C3F-42F6-A03F-CA12BCC7E60E}"/>
    <cellStyle name="Hyperlink 79 3" xfId="4156" xr:uid="{7A2E4711-C68D-4443-8E81-36F22F56B2E8}"/>
    <cellStyle name="Hyperlink 79 3 2" xfId="16947" xr:uid="{8DF3CFA9-09B8-45DC-87C9-2AEFD16E1AF7}"/>
    <cellStyle name="Hyperlink 79 3 3" xfId="10200" xr:uid="{1020C4CE-27BF-4D68-B4AF-0478C55BE3A0}"/>
    <cellStyle name="Hyperlink 8" xfId="1020" xr:uid="{00000000-0005-0000-0000-00002C040000}"/>
    <cellStyle name="Hyperlink 8 2" xfId="1021" xr:uid="{00000000-0005-0000-0000-00002D040000}"/>
    <cellStyle name="Hyperlink 8 2 2" xfId="4159" xr:uid="{E40D3D43-1304-4DAE-A1D0-41C51C82888A}"/>
    <cellStyle name="Hyperlink 8 2 2 2" xfId="16950" xr:uid="{0990BDDD-1B9F-46D0-B334-3657CF37721F}"/>
    <cellStyle name="Hyperlink 8 2 2 3" xfId="10203" xr:uid="{2A6BD58A-1D0C-444C-AB2C-09619A548FA5}"/>
    <cellStyle name="Hyperlink 8 3" xfId="4158" xr:uid="{EC96BA70-88B9-4DCE-B3F0-B4FA328CF935}"/>
    <cellStyle name="Hyperlink 8 3 2" xfId="16949" xr:uid="{22BF6292-67DD-4539-BC10-BB6F03CB5A08}"/>
    <cellStyle name="Hyperlink 8 3 3" xfId="10202" xr:uid="{C64CC2E4-775B-48FE-872F-DAFA6C82846C}"/>
    <cellStyle name="Hyperlink 80" xfId="1022" xr:uid="{00000000-0005-0000-0000-00002E040000}"/>
    <cellStyle name="Hyperlink 80 2" xfId="1023" xr:uid="{00000000-0005-0000-0000-00002F040000}"/>
    <cellStyle name="Hyperlink 80 2 2" xfId="4161" xr:uid="{5DC24F95-B19D-4091-A98A-A4619966BA9E}"/>
    <cellStyle name="Hyperlink 80 2 2 2" xfId="16952" xr:uid="{B3C8A8FA-DAA1-4CF9-929D-FEF0B6E733A1}"/>
    <cellStyle name="Hyperlink 80 2 2 3" xfId="10205" xr:uid="{C977CA8F-402E-4F62-9AA6-08757F1C2706}"/>
    <cellStyle name="Hyperlink 80 3" xfId="4160" xr:uid="{B36EDD67-163D-4BB1-B10D-D829A0AC0C0B}"/>
    <cellStyle name="Hyperlink 80 3 2" xfId="16951" xr:uid="{D192E316-8FFF-404D-80A7-5B3AD0EFD0E5}"/>
    <cellStyle name="Hyperlink 80 3 3" xfId="10204" xr:uid="{892BF13A-3640-4E9A-BB77-062C2E87FE24}"/>
    <cellStyle name="Hyperlink 81" xfId="1024" xr:uid="{00000000-0005-0000-0000-000030040000}"/>
    <cellStyle name="Hyperlink 81 2" xfId="1025" xr:uid="{00000000-0005-0000-0000-000031040000}"/>
    <cellStyle name="Hyperlink 81 2 2" xfId="4163" xr:uid="{D6386186-9F67-4F7A-92C5-57D959859513}"/>
    <cellStyle name="Hyperlink 81 2 2 2" xfId="16954" xr:uid="{B079510F-0F1A-4BAE-BAB9-33CD2DFD27A2}"/>
    <cellStyle name="Hyperlink 81 2 2 3" xfId="10207" xr:uid="{3C8BB8DF-5F77-4C53-82A4-EB8709C1DF0E}"/>
    <cellStyle name="Hyperlink 81 3" xfId="4162" xr:uid="{63B3D59B-7C0B-4A19-925E-6ABCED7BCEA6}"/>
    <cellStyle name="Hyperlink 81 3 2" xfId="16953" xr:uid="{D79B6052-1450-4E8E-8B31-FB213C5793A4}"/>
    <cellStyle name="Hyperlink 81 3 3" xfId="10206" xr:uid="{707F4E09-9FC3-4228-99A1-D3B9623DBFC7}"/>
    <cellStyle name="Hyperlink 82" xfId="1026" xr:uid="{00000000-0005-0000-0000-000032040000}"/>
    <cellStyle name="Hyperlink 82 2" xfId="1027" xr:uid="{00000000-0005-0000-0000-000033040000}"/>
    <cellStyle name="Hyperlink 82 2 2" xfId="4165" xr:uid="{EEED1A0F-DE86-4BBB-8C72-0A4B6C0158C9}"/>
    <cellStyle name="Hyperlink 82 2 2 2" xfId="16956" xr:uid="{CEB65FC5-F642-413F-AB81-B1A36AEAAC63}"/>
    <cellStyle name="Hyperlink 82 2 2 3" xfId="10209" xr:uid="{2EF82FC0-8256-4C5E-9F00-68505C5A6792}"/>
    <cellStyle name="Hyperlink 82 3" xfId="4164" xr:uid="{6BCA6472-00D1-4471-83A2-A6E00DCA72EB}"/>
    <cellStyle name="Hyperlink 82 3 2" xfId="16955" xr:uid="{1A58A09E-474B-4C7C-9BCD-4EFC177217AC}"/>
    <cellStyle name="Hyperlink 82 3 3" xfId="10208" xr:uid="{7DA109ED-2F92-4F9B-A766-3B8B2907BB03}"/>
    <cellStyle name="Hyperlink 83" xfId="1028" xr:uid="{00000000-0005-0000-0000-000034040000}"/>
    <cellStyle name="Hyperlink 83 2" xfId="1029" xr:uid="{00000000-0005-0000-0000-000035040000}"/>
    <cellStyle name="Hyperlink 83 2 2" xfId="4167" xr:uid="{C71EB60F-3867-4240-9D0C-5671D766D8B6}"/>
    <cellStyle name="Hyperlink 83 2 2 2" xfId="16958" xr:uid="{09CB58E5-1C3D-4F32-B92C-6B85C7C23A2E}"/>
    <cellStyle name="Hyperlink 83 2 2 3" xfId="10211" xr:uid="{C9B5CB26-5021-4106-B8F4-D5D18BB35634}"/>
    <cellStyle name="Hyperlink 83 3" xfId="4166" xr:uid="{9A600BE4-8827-48FC-A05D-A0AF84886C58}"/>
    <cellStyle name="Hyperlink 83 3 2" xfId="16957" xr:uid="{BF88C6A6-2B42-4691-9CA2-578C24DE5151}"/>
    <cellStyle name="Hyperlink 83 3 3" xfId="10210" xr:uid="{025DE656-958F-42FB-9502-E9D064FEC19D}"/>
    <cellStyle name="Hyperlink 84" xfId="1030" xr:uid="{00000000-0005-0000-0000-000036040000}"/>
    <cellStyle name="Hyperlink 84 2" xfId="1031" xr:uid="{00000000-0005-0000-0000-000037040000}"/>
    <cellStyle name="Hyperlink 84 2 2" xfId="4169" xr:uid="{0CB6E1DE-4C60-467B-B537-4033621296BF}"/>
    <cellStyle name="Hyperlink 84 2 2 2" xfId="16960" xr:uid="{F0C228E0-B4E1-43EA-85B2-B127E1ECD93B}"/>
    <cellStyle name="Hyperlink 84 2 2 3" xfId="10213" xr:uid="{3CD91F33-B565-4B7D-90C0-41BC7C5C4573}"/>
    <cellStyle name="Hyperlink 84 3" xfId="4168" xr:uid="{B5CFA0C5-BF53-42E7-AFA9-CC83B4399A6D}"/>
    <cellStyle name="Hyperlink 84 3 2" xfId="16959" xr:uid="{83CBA95B-0B68-4550-9D8C-4CDAD91532C8}"/>
    <cellStyle name="Hyperlink 84 3 3" xfId="10212" xr:uid="{AC23DEEF-E8FA-43CD-B1F0-526D93B6972E}"/>
    <cellStyle name="Hyperlink 85" xfId="1032" xr:uid="{00000000-0005-0000-0000-000038040000}"/>
    <cellStyle name="Hyperlink 85 2" xfId="1033" xr:uid="{00000000-0005-0000-0000-000039040000}"/>
    <cellStyle name="Hyperlink 85 2 2" xfId="4171" xr:uid="{6528006E-FA5C-4D67-BDC8-91707158E5FF}"/>
    <cellStyle name="Hyperlink 85 2 2 2" xfId="16962" xr:uid="{81826087-6BB5-461F-A69A-DB7BFE678350}"/>
    <cellStyle name="Hyperlink 85 2 2 3" xfId="10215" xr:uid="{FB4C06BF-0E20-48A7-8EEF-604A8F1D33FB}"/>
    <cellStyle name="Hyperlink 85 3" xfId="4170" xr:uid="{56F9C73A-D675-47E4-9671-37F7A2C15D40}"/>
    <cellStyle name="Hyperlink 85 3 2" xfId="16961" xr:uid="{831AC220-1E0F-4EDC-BB0C-00CA253CA232}"/>
    <cellStyle name="Hyperlink 85 3 3" xfId="10214" xr:uid="{DBC5E2E3-F6F4-40DF-A0B4-C2C35FBD04A6}"/>
    <cellStyle name="Hyperlink 86" xfId="1034" xr:uid="{00000000-0005-0000-0000-00003A040000}"/>
    <cellStyle name="Hyperlink 86 2" xfId="1035" xr:uid="{00000000-0005-0000-0000-00003B040000}"/>
    <cellStyle name="Hyperlink 86 2 2" xfId="4173" xr:uid="{CE95EAB4-685A-4D63-8282-553DAB5B649B}"/>
    <cellStyle name="Hyperlink 86 2 2 2" xfId="16964" xr:uid="{7AF810E3-950B-481B-9A7E-EAA4BA5C8BBB}"/>
    <cellStyle name="Hyperlink 86 2 2 3" xfId="10217" xr:uid="{08B5B8E5-8A67-41A6-A6CE-519958EC6822}"/>
    <cellStyle name="Hyperlink 86 3" xfId="4172" xr:uid="{7CC16FAD-2798-41DD-B915-FDD0EEA4F1D8}"/>
    <cellStyle name="Hyperlink 86 3 2" xfId="16963" xr:uid="{150F8B10-9959-43A0-BB95-2B355B07EE33}"/>
    <cellStyle name="Hyperlink 86 3 3" xfId="10216" xr:uid="{7AE55B5C-F8D2-44BB-A5E7-9D723EE48FCE}"/>
    <cellStyle name="Hyperlink 87" xfId="1036" xr:uid="{00000000-0005-0000-0000-00003C040000}"/>
    <cellStyle name="Hyperlink 87 2" xfId="1037" xr:uid="{00000000-0005-0000-0000-00003D040000}"/>
    <cellStyle name="Hyperlink 87 2 2" xfId="4175" xr:uid="{56A74460-FD6A-4DA4-82B6-BAD4E0A7DECF}"/>
    <cellStyle name="Hyperlink 87 2 2 2" xfId="16966" xr:uid="{EFA240C5-C999-493D-BCC0-678893633B6C}"/>
    <cellStyle name="Hyperlink 87 2 2 3" xfId="10219" xr:uid="{E8782255-F000-45DC-8945-C231E60006A9}"/>
    <cellStyle name="Hyperlink 87 3" xfId="4174" xr:uid="{7E035E92-5A5F-4403-A290-9EC5BA78E381}"/>
    <cellStyle name="Hyperlink 87 3 2" xfId="16965" xr:uid="{07045B43-F10F-409A-BE73-3476ABA4ABCC}"/>
    <cellStyle name="Hyperlink 87 3 3" xfId="10218" xr:uid="{EEE323FF-3C25-4759-AF11-EA78F7215153}"/>
    <cellStyle name="Hyperlink 88" xfId="1038" xr:uid="{00000000-0005-0000-0000-00003E040000}"/>
    <cellStyle name="Hyperlink 88 2" xfId="1039" xr:uid="{00000000-0005-0000-0000-00003F040000}"/>
    <cellStyle name="Hyperlink 88 2 2" xfId="4177" xr:uid="{05DE8ED7-2F8F-4C50-A269-7A9FAF4674DB}"/>
    <cellStyle name="Hyperlink 88 2 2 2" xfId="16968" xr:uid="{8E78A983-0F1C-4ED1-8F29-A2059B2682A9}"/>
    <cellStyle name="Hyperlink 88 2 2 3" xfId="10221" xr:uid="{B296AE63-6601-4761-BC72-511751BAF038}"/>
    <cellStyle name="Hyperlink 88 3" xfId="4176" xr:uid="{57BC332C-94F5-47A0-8F3E-AF426F73EAEB}"/>
    <cellStyle name="Hyperlink 88 3 2" xfId="16967" xr:uid="{C1219B4A-C7E8-4513-AA9C-73F85BC6D867}"/>
    <cellStyle name="Hyperlink 88 3 3" xfId="10220" xr:uid="{B6E822F6-2254-48E0-8412-0A097EA50171}"/>
    <cellStyle name="Hyperlink 89" xfId="1040" xr:uid="{00000000-0005-0000-0000-000040040000}"/>
    <cellStyle name="Hyperlink 89 2" xfId="1041" xr:uid="{00000000-0005-0000-0000-000041040000}"/>
    <cellStyle name="Hyperlink 89 2 2" xfId="4179" xr:uid="{9ABE84E0-B292-4CC5-ACDC-304AD64A3957}"/>
    <cellStyle name="Hyperlink 89 2 2 2" xfId="16970" xr:uid="{47B7AE0F-F79C-4443-9E43-F5F0B2A8A4AC}"/>
    <cellStyle name="Hyperlink 89 2 2 3" xfId="10223" xr:uid="{DAD73503-16F6-46D0-A2B7-8DCB382853DC}"/>
    <cellStyle name="Hyperlink 89 3" xfId="4178" xr:uid="{7B8BD215-4850-4CB8-A58A-CA6459B9F173}"/>
    <cellStyle name="Hyperlink 89 3 2" xfId="16969" xr:uid="{21B8D3D9-E3D9-4E33-99DE-53407A6C2C09}"/>
    <cellStyle name="Hyperlink 89 3 3" xfId="10222" xr:uid="{4C3421AD-8250-40C3-B5E3-DD4C3C944057}"/>
    <cellStyle name="Hyperlink 9" xfId="1042" xr:uid="{00000000-0005-0000-0000-000042040000}"/>
    <cellStyle name="Hyperlink 9 2" xfId="1043" xr:uid="{00000000-0005-0000-0000-000043040000}"/>
    <cellStyle name="Hyperlink 9 2 2" xfId="4181" xr:uid="{2ED85357-EA23-4F14-A522-8A3CF007B76C}"/>
    <cellStyle name="Hyperlink 9 2 2 2" xfId="16972" xr:uid="{214D77FD-2AC7-44B0-9BEE-0C13575DCA10}"/>
    <cellStyle name="Hyperlink 9 2 2 3" xfId="10225" xr:uid="{1BEF2741-3F17-4E34-83F5-61DD7E8CA81A}"/>
    <cellStyle name="Hyperlink 9 3" xfId="4180" xr:uid="{E2DA8156-3FB6-4287-BF38-8976569CF48B}"/>
    <cellStyle name="Hyperlink 9 3 2" xfId="16971" xr:uid="{770225C5-E073-47D0-8C75-1B2A32D8D596}"/>
    <cellStyle name="Hyperlink 9 3 3" xfId="10224" xr:uid="{5E36F58F-2CD7-42E5-A056-D98EE303524B}"/>
    <cellStyle name="Hyperlink 90" xfId="1044" xr:uid="{00000000-0005-0000-0000-000044040000}"/>
    <cellStyle name="Hyperlink 90 2" xfId="1045" xr:uid="{00000000-0005-0000-0000-000045040000}"/>
    <cellStyle name="Hyperlink 90 2 2" xfId="4183" xr:uid="{B5403E6E-BB14-4791-A993-4C9DA3601794}"/>
    <cellStyle name="Hyperlink 90 2 2 2" xfId="16974" xr:uid="{0830AC9F-79CB-48E1-80F0-815ADCF7E353}"/>
    <cellStyle name="Hyperlink 90 2 2 3" xfId="10227" xr:uid="{6AC175CE-BCC6-4CE8-A1CB-2CC6EF39C70C}"/>
    <cellStyle name="Hyperlink 90 3" xfId="4182" xr:uid="{C7A89033-3482-436E-80FD-A652B54120B1}"/>
    <cellStyle name="Hyperlink 90 3 2" xfId="16973" xr:uid="{D5E8C2CE-1790-405F-B429-F7CFF4CB0971}"/>
    <cellStyle name="Hyperlink 90 3 3" xfId="10226" xr:uid="{7F845C03-82A0-4F59-82F6-BB8C30560DC7}"/>
    <cellStyle name="Hyperlink 91" xfId="1046" xr:uid="{00000000-0005-0000-0000-000046040000}"/>
    <cellStyle name="Hyperlink 91 2" xfId="1047" xr:uid="{00000000-0005-0000-0000-000047040000}"/>
    <cellStyle name="Hyperlink 91 2 2" xfId="4185" xr:uid="{7E985390-F5A3-4D3A-AEC0-BC63503216CB}"/>
    <cellStyle name="Hyperlink 91 2 2 2" xfId="16976" xr:uid="{5652A582-B957-4263-B62B-E3A4C3750716}"/>
    <cellStyle name="Hyperlink 91 2 2 3" xfId="10229" xr:uid="{803506B4-C309-4C53-828D-4E8B935D576B}"/>
    <cellStyle name="Hyperlink 91 3" xfId="4184" xr:uid="{E55573DD-0B17-46CF-B69B-EEF125A2CD37}"/>
    <cellStyle name="Hyperlink 91 3 2" xfId="16975" xr:uid="{3ACA94B4-AF1A-4BBD-B826-0DE0241BE62F}"/>
    <cellStyle name="Hyperlink 91 3 3" xfId="10228" xr:uid="{4406048B-D94B-4F3A-96DF-AE62B2668DCA}"/>
    <cellStyle name="Hyperlink 92" xfId="1048" xr:uid="{00000000-0005-0000-0000-000048040000}"/>
    <cellStyle name="Hyperlink 92 2" xfId="1049" xr:uid="{00000000-0005-0000-0000-000049040000}"/>
    <cellStyle name="Hyperlink 92 2 2" xfId="4187" xr:uid="{6E5B7A89-D476-47FD-9FB9-9E3D09DFE5F3}"/>
    <cellStyle name="Hyperlink 92 2 2 2" xfId="16978" xr:uid="{F3915552-17CB-447C-9D89-FC6F76E08BF8}"/>
    <cellStyle name="Hyperlink 92 2 2 3" xfId="10231" xr:uid="{5E344153-EB86-4A27-8C60-6E82136D0A8F}"/>
    <cellStyle name="Hyperlink 92 3" xfId="4186" xr:uid="{98CF51CD-65FD-492F-9483-804EDC014646}"/>
    <cellStyle name="Hyperlink 92 3 2" xfId="16977" xr:uid="{F53CF5BB-FBD7-4721-8E39-60BA061DFA72}"/>
    <cellStyle name="Hyperlink 92 3 3" xfId="10230" xr:uid="{EAD2D98E-C0E7-4C08-BA6B-B6C695B6AF95}"/>
    <cellStyle name="Hyperlink 93" xfId="1050" xr:uid="{00000000-0005-0000-0000-00004A040000}"/>
    <cellStyle name="Hyperlink 93 2" xfId="1051" xr:uid="{00000000-0005-0000-0000-00004B040000}"/>
    <cellStyle name="Hyperlink 93 2 2" xfId="4189" xr:uid="{2E1D2CE7-2736-4E9D-8C3D-67553125872F}"/>
    <cellStyle name="Hyperlink 93 2 2 2" xfId="16980" xr:uid="{02709FB4-ADF3-4812-98AA-FEC44B638288}"/>
    <cellStyle name="Hyperlink 93 2 2 3" xfId="10233" xr:uid="{6B69275E-7CCA-47F8-BB57-01F41E75ED3F}"/>
    <cellStyle name="Hyperlink 93 3" xfId="4188" xr:uid="{4B4ACC9C-C561-42B0-8010-21D165460B63}"/>
    <cellStyle name="Hyperlink 93 3 2" xfId="16979" xr:uid="{5BB683A7-ECF8-4075-8888-15626E195F49}"/>
    <cellStyle name="Hyperlink 93 3 3" xfId="10232" xr:uid="{7148549A-B589-4727-9C95-63377F3FB1B8}"/>
    <cellStyle name="Hyperlink 94" xfId="1052" xr:uid="{00000000-0005-0000-0000-00004C040000}"/>
    <cellStyle name="Hyperlink 94 2" xfId="1053" xr:uid="{00000000-0005-0000-0000-00004D040000}"/>
    <cellStyle name="Hyperlink 94 2 2" xfId="4191" xr:uid="{D135DB4D-D4D3-4741-B551-5F9F8B10D92A}"/>
    <cellStyle name="Hyperlink 94 2 2 2" xfId="16982" xr:uid="{5665DC0B-AB30-497F-8CAB-73270F81BEDE}"/>
    <cellStyle name="Hyperlink 94 2 2 3" xfId="10235" xr:uid="{16CAE70F-4FDC-4D80-A7F2-8D2054D744C7}"/>
    <cellStyle name="Hyperlink 94 3" xfId="4190" xr:uid="{96FEF7E3-7110-4EAA-B347-80E59F2AAF53}"/>
    <cellStyle name="Hyperlink 94 3 2" xfId="16981" xr:uid="{4D82151A-E9C7-4254-8AC1-EFBE59BD57C0}"/>
    <cellStyle name="Hyperlink 94 3 3" xfId="10234" xr:uid="{5D9F6250-E8C2-428B-A7C9-3DCE669D51CE}"/>
    <cellStyle name="Hyperlink 95" xfId="1054" xr:uid="{00000000-0005-0000-0000-00004E040000}"/>
    <cellStyle name="Hyperlink 95 2" xfId="1055" xr:uid="{00000000-0005-0000-0000-00004F040000}"/>
    <cellStyle name="Hyperlink 95 2 2" xfId="4193" xr:uid="{86B007B5-5534-450F-B784-2F38CAA30705}"/>
    <cellStyle name="Hyperlink 95 2 2 2" xfId="16984" xr:uid="{F59B3FB3-A90C-4D28-86ED-39FB1466E324}"/>
    <cellStyle name="Hyperlink 95 2 2 3" xfId="10237" xr:uid="{99B3E9AC-D58A-4B4D-8917-49D31F068665}"/>
    <cellStyle name="Hyperlink 95 3" xfId="4192" xr:uid="{48B611CB-BB99-4625-A4D7-C9801B9B6CA0}"/>
    <cellStyle name="Hyperlink 95 3 2" xfId="16983" xr:uid="{AD2AA01D-8BAE-48FF-B34F-E5EDBDA3C036}"/>
    <cellStyle name="Hyperlink 95 3 3" xfId="10236" xr:uid="{49D2DB4A-2C0B-4476-A488-B89599E2516E}"/>
    <cellStyle name="Hyperlink 96" xfId="1056" xr:uid="{00000000-0005-0000-0000-000050040000}"/>
    <cellStyle name="Hyperlink 96 2" xfId="1057" xr:uid="{00000000-0005-0000-0000-000051040000}"/>
    <cellStyle name="Hyperlink 96 2 2" xfId="4195" xr:uid="{15C9832B-5836-4634-97E0-1503D8F8C590}"/>
    <cellStyle name="Hyperlink 96 2 2 2" xfId="16986" xr:uid="{14A0F3FD-2B62-4DD1-BC04-E52AD4BD7AC7}"/>
    <cellStyle name="Hyperlink 96 2 2 3" xfId="10239" xr:uid="{90BB5459-6F58-4F7B-9788-86DB4EA2682E}"/>
    <cellStyle name="Hyperlink 96 3" xfId="4194" xr:uid="{CBC6660A-250C-4D29-A4FE-C5C1EDB72113}"/>
    <cellStyle name="Hyperlink 96 3 2" xfId="16985" xr:uid="{15D4FB5B-DDB5-4EF2-B8FF-3C788F984431}"/>
    <cellStyle name="Hyperlink 96 3 3" xfId="10238" xr:uid="{692B628C-9534-4519-B911-6407A4B97815}"/>
    <cellStyle name="Hyperlink 97" xfId="1058" xr:uid="{00000000-0005-0000-0000-000052040000}"/>
    <cellStyle name="Hyperlink 97 2" xfId="1059" xr:uid="{00000000-0005-0000-0000-000053040000}"/>
    <cellStyle name="Hyperlink 97 2 2" xfId="4197" xr:uid="{9C0E082F-9EF9-42F0-AA58-533CDE7D2109}"/>
    <cellStyle name="Hyperlink 97 2 2 2" xfId="16988" xr:uid="{FC4AE575-32F6-42D2-8854-D61966AB740C}"/>
    <cellStyle name="Hyperlink 97 2 2 3" xfId="10241" xr:uid="{6211952B-A2BE-4423-8786-BCCE5ACDF8D7}"/>
    <cellStyle name="Hyperlink 97 3" xfId="4196" xr:uid="{B1FE73A3-93F4-4E0C-9BF1-7E3AD6108AE4}"/>
    <cellStyle name="Hyperlink 97 3 2" xfId="16987" xr:uid="{296B5622-29D4-4FDD-9F11-92561EEB065A}"/>
    <cellStyle name="Hyperlink 97 3 3" xfId="10240" xr:uid="{1A05AA87-43B5-4064-82D2-A16A3320BF2C}"/>
    <cellStyle name="Hyperlink 98" xfId="1060" xr:uid="{00000000-0005-0000-0000-000054040000}"/>
    <cellStyle name="Hyperlink 98 2" xfId="1061" xr:uid="{00000000-0005-0000-0000-000055040000}"/>
    <cellStyle name="Hyperlink 98 2 2" xfId="4199" xr:uid="{00BA5958-1975-48B4-9FC6-6062DEE8CD3F}"/>
    <cellStyle name="Hyperlink 98 2 2 2" xfId="16990" xr:uid="{F80E9E8B-35BB-4C1A-BE76-9288FC9ECFDB}"/>
    <cellStyle name="Hyperlink 98 2 2 3" xfId="10243" xr:uid="{E8A50F56-F7B0-43EC-B4CA-D0D750EE0F21}"/>
    <cellStyle name="Hyperlink 98 3" xfId="4198" xr:uid="{6B752BA8-4E8C-4B16-9593-78F268ADC194}"/>
    <cellStyle name="Hyperlink 98 3 2" xfId="16989" xr:uid="{D7792371-AF23-4864-A65C-8FD4F7AFAB15}"/>
    <cellStyle name="Hyperlink 98 3 3" xfId="10242" xr:uid="{0AA62A89-A153-4040-8624-C2A587B94718}"/>
    <cellStyle name="Hyperlink 99" xfId="1062" xr:uid="{00000000-0005-0000-0000-000056040000}"/>
    <cellStyle name="Hyperlink 99 2" xfId="1063" xr:uid="{00000000-0005-0000-0000-000057040000}"/>
    <cellStyle name="Hyperlink 99 2 2" xfId="4201" xr:uid="{0354053F-9920-4096-849D-D9948E202C0D}"/>
    <cellStyle name="Hyperlink 99 2 2 2" xfId="16992" xr:uid="{814ACE08-DAA8-4B62-9517-09E024C88CA9}"/>
    <cellStyle name="Hyperlink 99 2 2 3" xfId="10245" xr:uid="{0C739AD6-9C20-4B32-AB0D-B9CA2A3B9390}"/>
    <cellStyle name="Hyperlink 99 3" xfId="4200" xr:uid="{430CDFF1-F739-42C1-9A45-C8606CDA70EC}"/>
    <cellStyle name="Hyperlink 99 3 2" xfId="16991" xr:uid="{C513C0B5-6CA6-4F33-AD37-3955CA6CB0CC}"/>
    <cellStyle name="Hyperlink 99 3 3" xfId="10244" xr:uid="{3333219C-E1FF-4931-89FC-4D14E8E7B752}"/>
    <cellStyle name="Input" xfId="3123" builtinId="20" customBuiltin="1"/>
    <cellStyle name="Korrigiert" xfId="1064" xr:uid="{00000000-0005-0000-0000-000058040000}"/>
    <cellStyle name="Korrigiert 2" xfId="1065" xr:uid="{00000000-0005-0000-0000-000059040000}"/>
    <cellStyle name="Korrigiert 2 2" xfId="4203" xr:uid="{412C08BC-B84A-4D9A-A9E6-A66CF74187A6}"/>
    <cellStyle name="Korrigiert 2 2 2" xfId="16993" xr:uid="{4776E518-6180-4D29-A612-401BA56254D0}"/>
    <cellStyle name="Korrigiert 2 2 2 2" xfId="26817" xr:uid="{4D9CE0F3-1D45-40C6-961B-F3246E2E61EC}"/>
    <cellStyle name="Korrigiert 2 2 3" xfId="10246" xr:uid="{2481A0BE-875A-4DA9-ACC7-DF7DDAD04B5E}"/>
    <cellStyle name="Korrigiert 2 2 3 2" xfId="29324" xr:uid="{590EAA3C-B773-443A-881C-90EB51EE0D2E}"/>
    <cellStyle name="Korrigiert 2 2 4" xfId="32941" xr:uid="{F293714D-CCB6-43DD-A9F3-77DD4CF4A02C}"/>
    <cellStyle name="Korrigiert 2 2 5" xfId="22475" xr:uid="{720A325A-80B7-47E4-9705-B8E47B38BD66}"/>
    <cellStyle name="Korrigiert 2 3" xfId="7307" xr:uid="{EBF2E46B-93EC-478C-828B-20821943F1B1}"/>
    <cellStyle name="Korrigiert 2 3 2" xfId="20087" xr:uid="{67976603-E410-4006-AEDF-FD4755BC527C}"/>
    <cellStyle name="Korrigiert 2 3 2 2" xfId="35149" xr:uid="{807AFA11-9BCB-4D7E-95D3-7AA8E5AA8EEC}"/>
    <cellStyle name="Korrigiert 2 3 3" xfId="13339" xr:uid="{EEB8E2AA-CA9B-4E92-8470-BDF78F01F90C}"/>
    <cellStyle name="Korrigiert 2 3 4" xfId="26816" xr:uid="{D4789EAA-4EA1-4625-916A-BB105E423E36}"/>
    <cellStyle name="Korrigiert 2 4" xfId="7530" xr:uid="{882BA252-C4A7-4E9D-A207-4531227738E2}"/>
    <cellStyle name="Korrigiert 2 4 2" xfId="20259" xr:uid="{6808F15F-5981-46BA-BECA-4632442028EC}"/>
    <cellStyle name="Korrigiert 2 4 3" xfId="29323" xr:uid="{9AFAD7CE-52FD-43D5-9F7F-F28DD3B5F599}"/>
    <cellStyle name="Korrigiert 2 5" xfId="13596" xr:uid="{77AD2116-933F-43C8-9DE3-58960BABEBCB}"/>
    <cellStyle name="Korrigiert 2 5 2" xfId="29549" xr:uid="{245D0281-2F98-4F29-9FC8-801F741D8791}"/>
    <cellStyle name="Korrigiert 2 6" xfId="13597" xr:uid="{10785089-5F06-469B-9330-06D9DA0E5DF5}"/>
    <cellStyle name="Korrigiert 2 6 2" xfId="31735" xr:uid="{557CC476-3565-46AA-98BF-BBAE0CDEA5AB}"/>
    <cellStyle name="Korrigiert 2 7" xfId="22474" xr:uid="{5C24AEC6-32C0-4499-94A1-D127BD6E722F}"/>
    <cellStyle name="Korrigiert 3" xfId="4202" xr:uid="{0EBFD453-7986-4BB7-AEAD-E0E6E21826E6}"/>
    <cellStyle name="Korrigiert 3 2" xfId="7354" xr:uid="{79FAD904-F7DB-4840-A56A-9362A6AA6834}"/>
    <cellStyle name="Korrigiert 3 2 2" xfId="20104" xr:uid="{54A19A2C-208D-421C-AFFE-FBD8754D63CA}"/>
    <cellStyle name="Korrigiert 3 2 2 2" xfId="35191" xr:uid="{16BEC58B-A492-4C53-AC04-9B6B01355110}"/>
    <cellStyle name="Korrigiert 3 2 3" xfId="13354" xr:uid="{90CE57A6-FBD6-44B8-8050-CFC5FA2ED42C}"/>
    <cellStyle name="Korrigiert 3 2 4" xfId="26818" xr:uid="{8BB2E7D1-DB0A-45A8-95AA-45140273AC6E}"/>
    <cellStyle name="Korrigiert 3 3" xfId="7396" xr:uid="{C9A402F3-88C1-40F0-B54E-545C54214C4D}"/>
    <cellStyle name="Korrigiert 3 3 2" xfId="20130" xr:uid="{AA073213-2B27-4760-B69A-9313B8DCB390}"/>
    <cellStyle name="Korrigiert 3 3 2 2" xfId="35224" xr:uid="{893511DC-5BF4-449F-8DAA-C85F172E8EEE}"/>
    <cellStyle name="Korrigiert 3 3 3" xfId="13381" xr:uid="{2ACCF103-41CE-420F-9E53-C1488F75284F}"/>
    <cellStyle name="Korrigiert 3 3 4" xfId="29325" xr:uid="{2864729D-C38B-4E2E-ABFD-6D15874488F0}"/>
    <cellStyle name="Korrigiert 3 4" xfId="8691" xr:uid="{0A8CCD86-0454-4FCD-B421-48311A0C0F65}"/>
    <cellStyle name="Korrigiert 3 4 2" xfId="21413" xr:uid="{B20F0AED-7E1F-462F-9542-7253E8DB19AC}"/>
    <cellStyle name="Korrigiert 3 4 3" xfId="26807" xr:uid="{92CBAA8A-9975-44B0-BAE8-A8CCDBE15243}"/>
    <cellStyle name="Korrigiert 3 5" xfId="15727" xr:uid="{AEE16A01-18F6-43E2-9238-A98856580790}"/>
    <cellStyle name="Korrigiert 3 5 2" xfId="32940" xr:uid="{CFF7EA48-4479-4B7D-9243-7470B8C04B50}"/>
    <cellStyle name="Korrigiert 3 6" xfId="22476" xr:uid="{EE074C62-87E7-4EC3-8B2C-6C3C9CCCD106}"/>
    <cellStyle name="Korrigiert 4" xfId="7308" xr:uid="{D1428218-356D-43CD-9D4E-7F741A304335}"/>
    <cellStyle name="Korrigiert 4 2" xfId="8900" xr:uid="{A5DB00F7-689C-4E34-9699-F22CCD113303}"/>
    <cellStyle name="Korrigiert 4 2 2" xfId="35150" xr:uid="{AD482AA4-8C31-401C-9625-49FCDB819C72}"/>
    <cellStyle name="Korrigiert 4 3" xfId="20088" xr:uid="{1A0D3125-A1EE-4A0F-B9B2-AFB5CF2D8481}"/>
    <cellStyle name="Korrigiert 4 4" xfId="24786" xr:uid="{101F3D24-CD0E-4DF6-B39D-CD824BF50511}"/>
    <cellStyle name="Korrigiert 5" xfId="8891" xr:uid="{0D4210D4-E73A-44EC-8EEB-2EAB8F3F3627}"/>
    <cellStyle name="Korrigiert 5 2" xfId="21580" xr:uid="{6F4422E6-AE64-4C25-B4E2-7083E05F107E}"/>
    <cellStyle name="Korrigiert 5 3" xfId="26815" xr:uid="{3FC7380A-8878-4368-BF78-AD98F89B93D8}"/>
    <cellStyle name="Korrigiert 6" xfId="7529" xr:uid="{40C90453-4A1E-4F39-A0CE-D9DD6C6A3418}"/>
    <cellStyle name="Korrigiert 6 2" xfId="29322" xr:uid="{56C447BA-0A00-4A52-98CC-3D05558F1425}"/>
    <cellStyle name="Korrigiert 7" xfId="22188" xr:uid="{8F83E583-A3DD-4AFD-B385-318AB635C984}"/>
    <cellStyle name="Korrigiert 7 2" xfId="29550" xr:uid="{AB0EEE0B-02F9-4D63-8C16-C6244024B7AB}"/>
    <cellStyle name="Korrigiert 8" xfId="31734" xr:uid="{F1667D67-6026-4738-8B5D-8C49EE2B65D1}"/>
    <cellStyle name="Korrigiert 9" xfId="22473" xr:uid="{1E63BEDD-1546-4253-B45A-085F98086473}"/>
    <cellStyle name="Linked Cell" xfId="3126" builtinId="24" customBuiltin="1"/>
    <cellStyle name="Neutral" xfId="3122" builtinId="28" customBuiltin="1"/>
    <cellStyle name="Neutral 2" xfId="1066" xr:uid="{00000000-0005-0000-0000-00005A040000}"/>
    <cellStyle name="Neutral 2 2" xfId="4204" xr:uid="{956F3308-D10C-4926-A589-2BA75CA1498F}"/>
    <cellStyle name="Neutral 2 2 2" xfId="7356" xr:uid="{ED549040-A790-40C4-B532-58549A4BD79C}"/>
    <cellStyle name="Neutral 2 2 2 2" xfId="35192" xr:uid="{0D67DA26-8AB8-4D65-AC8E-074D3E290BDD}"/>
    <cellStyle name="Neutral 2 2 2 3" xfId="26819" xr:uid="{8AD2566D-5D6D-46A6-8372-0A70195BCD89}"/>
    <cellStyle name="Neutral 2 2 3" xfId="16994" xr:uid="{6A904690-F571-49A1-B019-14C0660AEAE2}"/>
    <cellStyle name="Neutral 2 2 3 2" xfId="26808" xr:uid="{9C84719A-FE92-40DB-BF5A-4E8DB95D696F}"/>
    <cellStyle name="Neutral 2 2 4" xfId="10247" xr:uid="{ED81F8C6-D2F1-4E64-85E2-080D99611BD7}"/>
    <cellStyle name="Neutral 2 3" xfId="8744" xr:uid="{0AB36E38-1C74-41E2-942D-6EDCFA1DF0DD}"/>
    <cellStyle name="Neutral 3" xfId="1067" xr:uid="{00000000-0005-0000-0000-00005B040000}"/>
    <cellStyle name="Neutral 3 2" xfId="4205" xr:uid="{0C4FC9E0-A5A5-4814-AB10-B4437A83484C}"/>
    <cellStyle name="Neutral 3 2 2" xfId="7357" xr:uid="{63EDC70E-4BF9-43F7-8501-7CE7CA510428}"/>
    <cellStyle name="Neutral 3 2 2 2" xfId="35193" xr:uid="{AB0AFE08-1CFB-4D84-A3F7-88BB313D3EBD}"/>
    <cellStyle name="Neutral 3 2 2 3" xfId="26820" xr:uid="{9CBCF752-4186-4399-BE7F-0A70523237DC}"/>
    <cellStyle name="Neutral 3 2 3" xfId="16995" xr:uid="{606A85C4-5923-42A4-9619-3AC75F75978E}"/>
    <cellStyle name="Neutral 3 2 3 2" xfId="26809" xr:uid="{ABA81956-7734-4F92-AFAE-91C2EC240FB3}"/>
    <cellStyle name="Neutral 3 2 4" xfId="10248" xr:uid="{4199D9ED-94AE-4253-9DA9-6057EA02BE84}"/>
    <cellStyle name="Neutral 3 3" xfId="8745" xr:uid="{DB85BC1D-4C24-449B-B42C-E00928EEE8DE}"/>
    <cellStyle name="Neutral 4" xfId="1068" xr:uid="{00000000-0005-0000-0000-00005C040000}"/>
    <cellStyle name="Neutral 4 2" xfId="4206" xr:uid="{C788D5AE-9AA0-46DD-BB54-CEF7BE587354}"/>
    <cellStyle name="Neutral 4 2 2" xfId="16996" xr:uid="{7FDFEB9C-B2C0-4BAE-B7FA-D5D23912D781}"/>
    <cellStyle name="Neutral 4 2 3" xfId="10249" xr:uid="{1D5D49D5-F9D1-4A46-B5FE-F307CAF9BEE9}"/>
    <cellStyle name="Neutral 5" xfId="1069" xr:uid="{00000000-0005-0000-0000-00005D040000}"/>
    <cellStyle name="Neutral 5 2" xfId="7355" xr:uid="{9CBBCB65-C7D6-4A0F-8C7A-001FCDB1C81C}"/>
    <cellStyle name="Neutral 5 3" xfId="31736" xr:uid="{6DA182FD-4C22-4CD3-8849-A5706652394D}"/>
    <cellStyle name="Neutral 6" xfId="8743" xr:uid="{B023DF62-66C7-4051-A04F-C1FB706C98BD}"/>
    <cellStyle name="Normal" xfId="0" builtinId="0"/>
    <cellStyle name="Normal 10" xfId="1070" xr:uid="{00000000-0005-0000-0000-00005E040000}"/>
    <cellStyle name="Normal 10 10" xfId="22334" xr:uid="{51F2F5BE-8283-42ED-A5C4-E715416091E5}"/>
    <cellStyle name="Normal 10 11" xfId="22354" xr:uid="{677723D2-0D8B-4B90-B466-0DE7BA8C04E9}"/>
    <cellStyle name="Normal 10 12" xfId="21772" xr:uid="{243ABFDE-23C1-4D11-9377-F3864EDC5ABB}"/>
    <cellStyle name="Normal 10 13" xfId="9084" xr:uid="{F4A6DD7E-A738-4680-B70C-FE194D3EA66E}"/>
    <cellStyle name="Normal 10 14" xfId="22477" xr:uid="{6BA8675B-100B-423C-AE33-D979712972C4}"/>
    <cellStyle name="Normal 10 2" xfId="4207" xr:uid="{3E9F1964-1949-4855-AEEB-5BE0DDF404A8}"/>
    <cellStyle name="Normal 10 2 2" xfId="7358" xr:uid="{8553B357-4C20-450E-BECC-B57DC7B0815E}"/>
    <cellStyle name="Normal 10 2 2 2" xfId="20105" xr:uid="{4178E7AD-BC7B-44B2-9BA1-C0ABE3209A15}"/>
    <cellStyle name="Normal 10 2 2 2 2" xfId="35194" xr:uid="{34DADCC5-1947-4A1E-863D-5963C6EB96EA}"/>
    <cellStyle name="Normal 10 2 2 3" xfId="13355" xr:uid="{85B81FDA-1473-4375-8115-751A982FD0D5}"/>
    <cellStyle name="Normal 10 2 2 4" xfId="26823" xr:uid="{D472747C-77E8-4EE7-A85D-1C7B994494A7}"/>
    <cellStyle name="Normal 10 2 3" xfId="8692" xr:uid="{4042BB23-E0A9-487F-9DA2-8546202BFAC3}"/>
    <cellStyle name="Normal 10 2 3 2" xfId="21414" xr:uid="{E901AF35-628A-48BB-ACD0-F469B84F1368}"/>
    <cellStyle name="Normal 10 2 3 3" xfId="14102" xr:uid="{8193B9C1-C747-4DEE-AE05-9E3FE816B248}"/>
    <cellStyle name="Normal 10 2 3 4" xfId="32942" xr:uid="{9A43519C-40C5-4DA0-AF88-40E88DB038FC}"/>
    <cellStyle name="Normal 10 2 4" xfId="16997" xr:uid="{006425E8-DD1A-4394-A6D9-07F3EF03CFA8}"/>
    <cellStyle name="Normal 10 2 5" xfId="21871" xr:uid="{961BBD3B-57ED-4272-A051-C7A8AF65C027}"/>
    <cellStyle name="Normal 10 2 6" xfId="10250" xr:uid="{8E1E5F46-E66C-4E34-935F-946260EB3960}"/>
    <cellStyle name="Normal 10 2 7" xfId="22478" xr:uid="{63A0461F-3A7B-42C4-A9BE-B223A497778F}"/>
    <cellStyle name="Normal 10 3" xfId="8746" xr:uid="{FD51D432-43CC-4D9D-BDA8-2AEDCF23CA56}"/>
    <cellStyle name="Normal 10 3 2" xfId="21438" xr:uid="{02CFA0AF-A327-40C3-946E-C0828BA0BA01}"/>
    <cellStyle name="Normal 10 3 2 2" xfId="26830" xr:uid="{EA196839-996E-4503-87FB-F5039D494029}"/>
    <cellStyle name="Normal 10 3 3" xfId="21888" xr:uid="{5A9FED9E-0AD4-433A-8035-605681447791}"/>
    <cellStyle name="Normal 10 3 4" xfId="14130" xr:uid="{28C9033E-F985-43DB-B3A8-A02661BE0002}"/>
    <cellStyle name="Normal 10 3 5" xfId="24787" xr:uid="{01B6A78F-0EA3-4C48-A7F5-3117427AF265}"/>
    <cellStyle name="Normal 10 4" xfId="8791" xr:uid="{082D5B49-2304-4A6A-A97F-647CB06FF03B}"/>
    <cellStyle name="Normal 10 4 2" xfId="21480" xr:uid="{AC29A4E9-CA0F-4673-AD3D-71B1CECC80FE}"/>
    <cellStyle name="Normal 10 4 3" xfId="21926" xr:uid="{742DB286-C4C6-4D0A-982B-3B20930A8DBA}"/>
    <cellStyle name="Normal 10 4 4" xfId="14181" xr:uid="{A4FD0F3F-1896-4074-8B65-3D73E85EA9B8}"/>
    <cellStyle name="Normal 10 4 5" xfId="26822" xr:uid="{FAA1A820-339F-4123-99BA-6DA6028A3425}"/>
    <cellStyle name="Normal 10 5" xfId="8901" xr:uid="{5C2F67F7-5AC5-40E5-A7AB-350AA2FED0C7}"/>
    <cellStyle name="Normal 10 5 2" xfId="21588" xr:uid="{B92EE77E-86EF-4B9D-822D-C5F0FD838DCC}"/>
    <cellStyle name="Normal 10 5 3" xfId="22022" xr:uid="{3A501279-CAE4-4251-81A7-E7C756E8D0E7}"/>
    <cellStyle name="Normal 10 5 4" xfId="13598" xr:uid="{E6DCF984-A71D-4CE0-B670-EDDCC905AF27}"/>
    <cellStyle name="Normal 10 5 5" xfId="31737" xr:uid="{F43DD6B8-A095-4AB3-B33F-3990037D4A29}"/>
    <cellStyle name="Normal 10 6" xfId="9008" xr:uid="{55066515-D68A-4234-B56E-233200A04BBA}"/>
    <cellStyle name="Normal 10 6 2" xfId="22121" xr:uid="{E04447DE-C33A-4845-8488-E229151DF04E}"/>
    <cellStyle name="Normal 10 6 3" xfId="21694" xr:uid="{6694CDDE-51BF-4E6C-8484-112CC14039A9}"/>
    <cellStyle name="Normal 10 6 4" xfId="35275" xr:uid="{4E120962-7AC1-4F89-A4D3-9151A8A9C4C3}"/>
    <cellStyle name="Normal 10 7" xfId="7531" xr:uid="{F45347A8-B12A-4AD1-84BD-E099930675D0}"/>
    <cellStyle name="Normal 10 7 2" xfId="22164" xr:uid="{936DAE96-143F-47DA-ADC5-B99F1D6E4EF5}"/>
    <cellStyle name="Normal 10 7 3" xfId="20260" xr:uid="{0BCFD77B-567B-4EC2-B200-DB2659495DE7}"/>
    <cellStyle name="Normal 10 8" xfId="15831" xr:uid="{F15F127F-F48C-45DD-952C-54627AD78A3C}"/>
    <cellStyle name="Normal 10 8 2" xfId="22189" xr:uid="{432D072A-43AE-4570-9783-8C7147F22B53}"/>
    <cellStyle name="Normal 10 9" xfId="22253" xr:uid="{5010426B-1C31-444D-8D7E-D35E6E720167}"/>
    <cellStyle name="Normal 100" xfId="1071" xr:uid="{00000000-0005-0000-0000-00005F040000}"/>
    <cellStyle name="Normal 100 2" xfId="4208" xr:uid="{81780351-795D-4247-9F3A-F317C3CB5DF2}"/>
    <cellStyle name="Normal 100 2 2" xfId="16998" xr:uid="{1A8DD075-245E-401D-98B8-4AB80F905F39}"/>
    <cellStyle name="Normal 100 2 3" xfId="10251" xr:uid="{4AD464D6-AA09-42AE-9FFE-976464243EED}"/>
    <cellStyle name="Normal 101" xfId="1072" xr:uid="{00000000-0005-0000-0000-000060040000}"/>
    <cellStyle name="Normal 101 2" xfId="4209" xr:uid="{35184480-D319-4A14-B861-6F55D4D48A48}"/>
    <cellStyle name="Normal 101 2 2" xfId="16999" xr:uid="{FFEA1586-76C2-4FA7-991B-1988C4C78695}"/>
    <cellStyle name="Normal 101 2 3" xfId="10252" xr:uid="{38B9F2B5-F8FE-472A-907D-099CB942036A}"/>
    <cellStyle name="Normal 102" xfId="1073" xr:uid="{00000000-0005-0000-0000-000061040000}"/>
    <cellStyle name="Normal 102 2" xfId="1074" xr:uid="{00000000-0005-0000-0000-000062040000}"/>
    <cellStyle name="Normal 102 2 2" xfId="4211" xr:uid="{53571569-8343-4A27-BC63-19572120CC42}"/>
    <cellStyle name="Normal 102 2 2 2" xfId="17001" xr:uid="{EF579316-418C-44CD-A822-9E24C08BCAEE}"/>
    <cellStyle name="Normal 102 2 2 3" xfId="10254" xr:uid="{2BED2C98-7EBF-4300-A7F0-F431A3CCBB48}"/>
    <cellStyle name="Normal 102 3" xfId="4210" xr:uid="{5D50D7C3-00AA-4724-8C89-B1E012BD5DDF}"/>
    <cellStyle name="Normal 102 3 2" xfId="17000" xr:uid="{9AF1F485-198D-41C8-8512-08F196CFE1E2}"/>
    <cellStyle name="Normal 102 3 3" xfId="10253" xr:uid="{8367A12C-1CC9-4A71-8BD5-EF52DC354DF0}"/>
    <cellStyle name="Normal 103" xfId="1075" xr:uid="{00000000-0005-0000-0000-000063040000}"/>
    <cellStyle name="Normal 103 2" xfId="1076" xr:uid="{00000000-0005-0000-0000-000064040000}"/>
    <cellStyle name="Normal 103 2 2" xfId="4213" xr:uid="{4A708056-BF99-46B0-8EF8-717A82405C60}"/>
    <cellStyle name="Normal 103 2 2 2" xfId="17003" xr:uid="{C9AC2E13-138E-436F-991F-3EE51398497C}"/>
    <cellStyle name="Normal 103 2 2 3" xfId="10256" xr:uid="{481E7048-9DB7-4BA4-A8A7-EBC8617EB712}"/>
    <cellStyle name="Normal 103 3" xfId="4212" xr:uid="{5A9C33F4-F03B-48EF-A43A-3EEA46A0D42B}"/>
    <cellStyle name="Normal 103 3 2" xfId="17002" xr:uid="{6E7CF065-61B6-4200-86D7-32513B47D384}"/>
    <cellStyle name="Normal 103 3 3" xfId="10255" xr:uid="{810BBD8C-3F0A-47CC-96FE-1BB5C51A0137}"/>
    <cellStyle name="Normal 104" xfId="1077" xr:uid="{00000000-0005-0000-0000-000065040000}"/>
    <cellStyle name="Normal 104 2" xfId="1078" xr:uid="{00000000-0005-0000-0000-000066040000}"/>
    <cellStyle name="Normal 104 2 2" xfId="4215" xr:uid="{5B068DD8-64B3-4838-BA23-0F3E6A8A255C}"/>
    <cellStyle name="Normal 104 2 2 2" xfId="17005" xr:uid="{F05B56F6-11FD-4EE1-AE7B-B973ABCEF049}"/>
    <cellStyle name="Normal 104 2 2 3" xfId="10258" xr:uid="{51832716-8139-47EF-8405-6D336D0F5B41}"/>
    <cellStyle name="Normal 104 3" xfId="4214" xr:uid="{EEEB833A-3D6D-4990-967A-664AB79083A6}"/>
    <cellStyle name="Normal 104 3 2" xfId="17004" xr:uid="{F34DE5E4-9624-4F0B-B40A-07589660356E}"/>
    <cellStyle name="Normal 104 3 3" xfId="10257" xr:uid="{1FF16DCA-080D-4DD9-A4AD-D390429D742A}"/>
    <cellStyle name="Normal 105" xfId="1079" xr:uid="{00000000-0005-0000-0000-000067040000}"/>
    <cellStyle name="Normal 105 2" xfId="1080" xr:uid="{00000000-0005-0000-0000-000068040000}"/>
    <cellStyle name="Normal 105 2 2" xfId="4217" xr:uid="{79952805-DF8A-45CF-94BC-0C37D7B9BEB5}"/>
    <cellStyle name="Normal 105 2 2 2" xfId="17007" xr:uid="{5397CC38-D6F4-4B88-AFBC-A212F972825A}"/>
    <cellStyle name="Normal 105 2 2 3" xfId="10260" xr:uid="{4D3CC48F-A8BA-4EA8-A67D-4D3EB586F6D6}"/>
    <cellStyle name="Normal 105 3" xfId="4216" xr:uid="{77659237-8302-458A-8828-4B89D66DBF9A}"/>
    <cellStyle name="Normal 105 3 2" xfId="17006" xr:uid="{2CA43A1D-1CD7-4A8D-B165-6823B09DDA32}"/>
    <cellStyle name="Normal 105 3 3" xfId="10259" xr:uid="{D6867AD9-22D2-4C75-BE89-08A3DBE4A3FA}"/>
    <cellStyle name="Normal 106" xfId="1081" xr:uid="{00000000-0005-0000-0000-000069040000}"/>
    <cellStyle name="Normal 106 2" xfId="1082" xr:uid="{00000000-0005-0000-0000-00006A040000}"/>
    <cellStyle name="Normal 106 2 2" xfId="4219" xr:uid="{AE2244B9-B50F-4F28-B30E-B6AD9D616643}"/>
    <cellStyle name="Normal 106 2 2 2" xfId="17009" xr:uid="{D054DFF1-5721-4ED0-B1D9-7D6EBD27E872}"/>
    <cellStyle name="Normal 106 2 2 3" xfId="10262" xr:uid="{93B0F8B9-FF80-4097-A79C-83C637BFA96E}"/>
    <cellStyle name="Normal 106 3" xfId="4218" xr:uid="{2AF18482-8A9B-4D5F-BE96-4C077C2BFA85}"/>
    <cellStyle name="Normal 106 3 2" xfId="17008" xr:uid="{F2946594-FD2B-4AEB-8B28-2BD25439FE09}"/>
    <cellStyle name="Normal 106 3 3" xfId="10261" xr:uid="{1A62E1B1-EFF4-4570-9D20-823970842CC6}"/>
    <cellStyle name="Normal 107" xfId="1083" xr:uid="{00000000-0005-0000-0000-00006B040000}"/>
    <cellStyle name="Normal 107 2" xfId="1084" xr:uid="{00000000-0005-0000-0000-00006C040000}"/>
    <cellStyle name="Normal 107 2 2" xfId="4221" xr:uid="{5F6B853C-CAF6-49B5-8119-4A8E4A64EE07}"/>
    <cellStyle name="Normal 107 2 2 2" xfId="17011" xr:uid="{56B8FB18-A946-43F1-9A24-70443280FF56}"/>
    <cellStyle name="Normal 107 2 2 3" xfId="10264" xr:uid="{7C59D42B-AD7C-4EB4-A3F6-B26A77E1717A}"/>
    <cellStyle name="Normal 107 3" xfId="4220" xr:uid="{B84DE4FA-D9A2-44AF-BB71-51FCBA6F0C87}"/>
    <cellStyle name="Normal 107 3 2" xfId="17010" xr:uid="{63AD64AE-DAB9-434D-AA5C-938F923CBF80}"/>
    <cellStyle name="Normal 107 3 3" xfId="10263" xr:uid="{64808881-F90A-4801-8530-2DCC4A2D3C31}"/>
    <cellStyle name="Normal 108" xfId="1085" xr:uid="{00000000-0005-0000-0000-00006D040000}"/>
    <cellStyle name="Normal 108 2" xfId="1086" xr:uid="{00000000-0005-0000-0000-00006E040000}"/>
    <cellStyle name="Normal 108 2 2" xfId="4223" xr:uid="{0EB8B428-6690-41DE-B72D-140906B5D95E}"/>
    <cellStyle name="Normal 108 2 2 2" xfId="17013" xr:uid="{61BAF610-F8E7-44CF-B8E2-ED77A5D56A98}"/>
    <cellStyle name="Normal 108 2 2 3" xfId="10266" xr:uid="{4CE8335B-5911-4CEE-91A5-0EBCD9BB513A}"/>
    <cellStyle name="Normal 108 3" xfId="4222" xr:uid="{6BDB9133-3156-4445-83C3-7BBA3495AD45}"/>
    <cellStyle name="Normal 108 3 2" xfId="17012" xr:uid="{7A4CADD9-40F4-4A06-A2EE-8A64D63F5E09}"/>
    <cellStyle name="Normal 108 3 3" xfId="10265" xr:uid="{7B8FED11-A9FE-42E7-8596-9B3FCABE70F1}"/>
    <cellStyle name="Normal 109" xfId="1087" xr:uid="{00000000-0005-0000-0000-00006F040000}"/>
    <cellStyle name="Normal 109 2" xfId="1088" xr:uid="{00000000-0005-0000-0000-000070040000}"/>
    <cellStyle name="Normal 109 2 2" xfId="4225" xr:uid="{00101BBB-6046-4079-9D7E-8D0AAFD8B481}"/>
    <cellStyle name="Normal 109 2 2 2" xfId="17015" xr:uid="{696CFBA2-6F9A-400E-BAD4-FCAB8E234B8A}"/>
    <cellStyle name="Normal 109 2 2 3" xfId="10268" xr:uid="{FEA54119-038D-4201-8B8C-391D3E3A2578}"/>
    <cellStyle name="Normal 109 3" xfId="4224" xr:uid="{E10D2964-C6EF-4567-88F2-CEE9C592D2C1}"/>
    <cellStyle name="Normal 109 3 2" xfId="17014" xr:uid="{BCA9DB7E-B92D-4F32-87B5-44A67BA9D849}"/>
    <cellStyle name="Normal 109 3 3" xfId="10267" xr:uid="{86089DBD-7E2A-4F1A-AA46-8740B092323C}"/>
    <cellStyle name="Normal 11" xfId="1089" xr:uid="{00000000-0005-0000-0000-000071040000}"/>
    <cellStyle name="Normal 11 10" xfId="22335" xr:uid="{6F477332-CB0D-40A1-9A30-CB3E27BF9CAF}"/>
    <cellStyle name="Normal 11 11" xfId="22355" xr:uid="{81DB991E-270D-4A64-8209-00C8D9FB6D47}"/>
    <cellStyle name="Normal 11 12" xfId="21773" xr:uid="{7F68719D-62CC-4776-A37A-A1F7B873C155}"/>
    <cellStyle name="Normal 11 13" xfId="9085" xr:uid="{E2003BEB-358B-4614-BF02-AA43E2C62BE5}"/>
    <cellStyle name="Normal 11 14" xfId="22479" xr:uid="{E66C5AC4-AE62-44FF-92C7-2F703E9FC207}"/>
    <cellStyle name="Normal 11 2" xfId="4226" xr:uid="{B4AACF97-E3D8-4971-90DE-95A16D4F9F9C}"/>
    <cellStyle name="Normal 11 2 2" xfId="7359" xr:uid="{57B0E3A9-A859-4681-B103-F81D1AE99EDB}"/>
    <cellStyle name="Normal 11 2 2 2" xfId="20106" xr:uid="{E930AC5C-804B-49F0-8863-20A7E0A19C72}"/>
    <cellStyle name="Normal 11 2 2 2 2" xfId="35195" xr:uid="{7CD82922-FC61-4968-ACBF-80E5F493274A}"/>
    <cellStyle name="Normal 11 2 2 3" xfId="13356" xr:uid="{76E67618-7659-42D7-BE4E-6C3359F1245A}"/>
    <cellStyle name="Normal 11 2 2 4" xfId="26825" xr:uid="{ADC6755B-4B19-4C3C-AB24-04DCD579658F}"/>
    <cellStyle name="Normal 11 2 3" xfId="8693" xr:uid="{891DD47D-0C98-4B1F-8C25-A7D171D8706E}"/>
    <cellStyle name="Normal 11 2 3 2" xfId="21415" xr:uid="{A170C6C2-D2B1-41AE-989C-AA980A48263A}"/>
    <cellStyle name="Normal 11 2 3 3" xfId="14103" xr:uid="{18052C8E-79F9-4568-B178-FC2E358160C1}"/>
    <cellStyle name="Normal 11 2 3 4" xfId="32943" xr:uid="{1BAD19E3-C922-4DE8-936D-9B33B7AAB684}"/>
    <cellStyle name="Normal 11 2 4" xfId="17016" xr:uid="{F68DC8A6-1AE1-4C82-8585-98ADAE20B31C}"/>
    <cellStyle name="Normal 11 2 5" xfId="21872" xr:uid="{BE79DFD1-0136-4A91-91D9-EE80155036FC}"/>
    <cellStyle name="Normal 11 2 6" xfId="10269" xr:uid="{0BDA5293-BC46-4B81-B671-252B08800142}"/>
    <cellStyle name="Normal 11 2 7" xfId="22480" xr:uid="{8A8B5DA7-F338-4E05-836E-5B541179C410}"/>
    <cellStyle name="Normal 11 3" xfId="8747" xr:uid="{17056516-84C5-45C0-A8B5-3DE55CC3A781}"/>
    <cellStyle name="Normal 11 3 2" xfId="21439" xr:uid="{4E2FE187-F869-426E-A3CA-9A577846E2E9}"/>
    <cellStyle name="Normal 11 3 2 2" xfId="26831" xr:uid="{EAF7E46C-9456-474C-B3C7-80CF5C43A175}"/>
    <cellStyle name="Normal 11 3 3" xfId="21889" xr:uid="{0AB2C56E-B82D-4D6B-B1C0-B0263DAE3B15}"/>
    <cellStyle name="Normal 11 3 4" xfId="14131" xr:uid="{52013562-9589-4757-B788-6F4E4C3C063D}"/>
    <cellStyle name="Normal 11 3 5" xfId="24788" xr:uid="{92714FB4-1AFB-44A1-A6DE-E556859FCA35}"/>
    <cellStyle name="Normal 11 4" xfId="8790" xr:uid="{9299DBB6-9486-4BD6-9FF4-7BF76F4710CE}"/>
    <cellStyle name="Normal 11 4 2" xfId="21479" xr:uid="{AE77D35E-A49D-4E78-8777-B14EF150CBB4}"/>
    <cellStyle name="Normal 11 4 3" xfId="21925" xr:uid="{33519B15-8272-4F56-8FFD-935987C575F2}"/>
    <cellStyle name="Normal 11 4 4" xfId="14180" xr:uid="{14691AD5-1B40-4F11-9C9A-7998E80C27DD}"/>
    <cellStyle name="Normal 11 4 5" xfId="26824" xr:uid="{4B6612E3-3BCF-47E4-BCB9-885785A0B527}"/>
    <cellStyle name="Normal 11 5" xfId="8902" xr:uid="{7CB3FF7E-9BDD-4879-9D38-BB2D203DEF41}"/>
    <cellStyle name="Normal 11 5 2" xfId="21589" xr:uid="{75EB4D3E-A1FF-4DF8-98E5-1435904E11D1}"/>
    <cellStyle name="Normal 11 5 3" xfId="22023" xr:uid="{CC90C8F3-6B94-4701-9246-41B764CF3453}"/>
    <cellStyle name="Normal 11 5 4" xfId="13599" xr:uid="{986387D3-6D05-46C1-AF9B-935900A6CDED}"/>
    <cellStyle name="Normal 11 5 5" xfId="31738" xr:uid="{825B2549-71B6-43B5-92D0-792B5B662002}"/>
    <cellStyle name="Normal 11 6" xfId="9009" xr:uid="{CBD37A7A-AAB5-4131-BCE7-700EC27FE988}"/>
    <cellStyle name="Normal 11 6 2" xfId="22122" xr:uid="{05C8A931-67E4-49A7-92D8-67B26EDEC7C3}"/>
    <cellStyle name="Normal 11 6 3" xfId="21695" xr:uid="{814AFDB2-9F13-46FA-9225-2D74F94735B4}"/>
    <cellStyle name="Normal 11 6 4" xfId="35276" xr:uid="{307302B6-CBB9-4322-A924-864B5687A955}"/>
    <cellStyle name="Normal 11 7" xfId="7532" xr:uid="{E9A56181-C908-46F8-8573-A5CF7597CD1E}"/>
    <cellStyle name="Normal 11 7 2" xfId="22165" xr:uid="{25E3A4CE-09A5-4B01-BF49-C39606DB1FAE}"/>
    <cellStyle name="Normal 11 7 3" xfId="20261" xr:uid="{55CE6BAE-0506-4087-85A0-B81A62F3A0F3}"/>
    <cellStyle name="Normal 11 8" xfId="15832" xr:uid="{1225E9D6-E6E6-444E-A80A-EBBE42CD8FCD}"/>
    <cellStyle name="Normal 11 8 2" xfId="22190" xr:uid="{A5E28AC6-B971-485A-8B59-A56493F00FE0}"/>
    <cellStyle name="Normal 11 9" xfId="22251" xr:uid="{E010C7F5-C730-4850-A5B6-9CA2D46DFC81}"/>
    <cellStyle name="Normal 110" xfId="1090" xr:uid="{00000000-0005-0000-0000-000072040000}"/>
    <cellStyle name="Normal 110 2" xfId="1091" xr:uid="{00000000-0005-0000-0000-000073040000}"/>
    <cellStyle name="Normal 110 2 2" xfId="4228" xr:uid="{DACB473B-70E3-4234-A276-2ED1F9A9393C}"/>
    <cellStyle name="Normal 110 2 2 2" xfId="17018" xr:uid="{5BABE105-2C07-4D4F-B204-125C6E18EC64}"/>
    <cellStyle name="Normal 110 2 2 3" xfId="10271" xr:uid="{94B3E601-87FD-44ED-A8AC-A4788401E972}"/>
    <cellStyle name="Normal 110 3" xfId="4227" xr:uid="{97C715C0-C9B4-4FA8-918F-EF7905068AB9}"/>
    <cellStyle name="Normal 110 3 2" xfId="17017" xr:uid="{9BB0F0BC-8DFD-43F8-8B51-876BDA963FE6}"/>
    <cellStyle name="Normal 110 3 3" xfId="10270" xr:uid="{E09AAE62-9EF8-49FA-8EDC-694A24F91F9E}"/>
    <cellStyle name="Normal 111" xfId="1092" xr:uid="{00000000-0005-0000-0000-000074040000}"/>
    <cellStyle name="Normal 111 2" xfId="1093" xr:uid="{00000000-0005-0000-0000-000075040000}"/>
    <cellStyle name="Normal 111 2 2" xfId="4230" xr:uid="{E8CE8956-12EF-4BED-AC56-F44F235F6031}"/>
    <cellStyle name="Normal 111 2 2 2" xfId="17020" xr:uid="{393E205A-5E82-4617-B11A-EF1CA33CB10B}"/>
    <cellStyle name="Normal 111 2 2 3" xfId="10273" xr:uid="{4119F0BF-724E-4216-AC56-9E0D695CD9F6}"/>
    <cellStyle name="Normal 111 3" xfId="4229" xr:uid="{47DCA196-419D-4B7F-875C-0FFC3E69ACF9}"/>
    <cellStyle name="Normal 111 3 2" xfId="17019" xr:uid="{58C77804-8893-4FAC-86A9-04011327EB45}"/>
    <cellStyle name="Normal 111 3 3" xfId="10272" xr:uid="{9BA652C2-83C8-4D76-862C-94A40575D685}"/>
    <cellStyle name="Normal 112" xfId="1094" xr:uid="{00000000-0005-0000-0000-000076040000}"/>
    <cellStyle name="Normal 112 2" xfId="1095" xr:uid="{00000000-0005-0000-0000-000077040000}"/>
    <cellStyle name="Normal 112 2 2" xfId="4232" xr:uid="{2D418143-E15C-4757-8454-8C57F9709DA3}"/>
    <cellStyle name="Normal 112 2 2 2" xfId="17022" xr:uid="{BFA791F3-F3EC-4924-94F2-5B56889D747B}"/>
    <cellStyle name="Normal 112 2 2 3" xfId="10275" xr:uid="{1D94A264-57E5-4657-BE10-F65EE92645E3}"/>
    <cellStyle name="Normal 112 3" xfId="4231" xr:uid="{550A5261-D32A-437A-9AE4-738EE05E42CF}"/>
    <cellStyle name="Normal 112 3 2" xfId="17021" xr:uid="{4912287D-1BD5-4EE2-A5FF-6938BC1E3BB5}"/>
    <cellStyle name="Normal 112 3 3" xfId="10274" xr:uid="{1A5F76D1-0757-4284-888A-8A1DE69A12A6}"/>
    <cellStyle name="Normal 113" xfId="1096" xr:uid="{00000000-0005-0000-0000-000078040000}"/>
    <cellStyle name="Normal 113 2" xfId="1097" xr:uid="{00000000-0005-0000-0000-000079040000}"/>
    <cellStyle name="Normal 113 2 2" xfId="4234" xr:uid="{2399A42D-D882-45F6-A542-4ADD98A2F276}"/>
    <cellStyle name="Normal 113 2 2 2" xfId="17024" xr:uid="{A14846FD-78F8-4C95-A701-0E954A026B44}"/>
    <cellStyle name="Normal 113 2 2 3" xfId="10277" xr:uid="{4EDDEFD0-6532-4112-9559-063DFC06D5F4}"/>
    <cellStyle name="Normal 113 3" xfId="4233" xr:uid="{D7B15AD5-43CA-41F4-A499-5DA2575D8BCA}"/>
    <cellStyle name="Normal 113 3 2" xfId="17023" xr:uid="{22F3AC49-27DD-4B1C-BAF0-737F9D1179F0}"/>
    <cellStyle name="Normal 113 3 3" xfId="10276" xr:uid="{F9DA76AF-8B89-437A-89C1-D16A3EE7C289}"/>
    <cellStyle name="Normal 114" xfId="1098" xr:uid="{00000000-0005-0000-0000-00007A040000}"/>
    <cellStyle name="Normal 114 2" xfId="1099" xr:uid="{00000000-0005-0000-0000-00007B040000}"/>
    <cellStyle name="Normal 114 2 2" xfId="4236" xr:uid="{710EA293-A1B9-4DF2-81F8-85B9DBF38AA1}"/>
    <cellStyle name="Normal 114 2 2 2" xfId="17026" xr:uid="{6107E0B2-7869-4164-8352-22E5FDCAA829}"/>
    <cellStyle name="Normal 114 2 2 3" xfId="10279" xr:uid="{F84C717F-237B-42A6-A043-E5ED3A377311}"/>
    <cellStyle name="Normal 114 3" xfId="4235" xr:uid="{5B1AE78A-F6E8-4020-898A-7E28CA259F98}"/>
    <cellStyle name="Normal 114 3 2" xfId="17025" xr:uid="{EB2C3BF8-FBE2-4EF1-AD1B-A09EFCA632FD}"/>
    <cellStyle name="Normal 114 3 3" xfId="10278" xr:uid="{5B54DFD0-A39E-4167-A818-1FBA9C433554}"/>
    <cellStyle name="Normal 115" xfId="1100" xr:uid="{00000000-0005-0000-0000-00007C040000}"/>
    <cellStyle name="Normal 115 2" xfId="1101" xr:uid="{00000000-0005-0000-0000-00007D040000}"/>
    <cellStyle name="Normal 115 2 2" xfId="4238" xr:uid="{903167ED-1E33-4C36-BAEC-3B0001CD7C46}"/>
    <cellStyle name="Normal 115 2 2 2" xfId="17028" xr:uid="{42F87838-04E9-4E96-A57B-9281B52C8D62}"/>
    <cellStyle name="Normal 115 2 2 3" xfId="10281" xr:uid="{F767DCB1-7312-4368-B997-0A828999D2C0}"/>
    <cellStyle name="Normal 115 3" xfId="4237" xr:uid="{DD9F4533-2666-4E73-BBBA-72F773EAD9AF}"/>
    <cellStyle name="Normal 115 3 2" xfId="17027" xr:uid="{622FA61C-EA30-4D31-9880-58C4E83BE7BE}"/>
    <cellStyle name="Normal 115 3 3" xfId="10280" xr:uid="{E996159C-AD7E-406F-8D53-A4AB40D44D99}"/>
    <cellStyle name="Normal 116" xfId="1102" xr:uid="{00000000-0005-0000-0000-00007E040000}"/>
    <cellStyle name="Normal 116 2" xfId="4239" xr:uid="{5263B94F-2874-4FF2-B255-44F8549126A7}"/>
    <cellStyle name="Normal 116 2 2" xfId="17029" xr:uid="{BA45246C-F671-4D76-8802-30426256F056}"/>
    <cellStyle name="Normal 116 2 3" xfId="10282" xr:uid="{F86D6631-757C-4851-8703-833A153340A4}"/>
    <cellStyle name="Normal 117" xfId="1103" xr:uid="{00000000-0005-0000-0000-00007F040000}"/>
    <cellStyle name="Normal 117 2" xfId="4240" xr:uid="{5C745C5C-4D21-492F-9041-A946B95B7050}"/>
    <cellStyle name="Normal 117 2 2" xfId="17030" xr:uid="{CE50AB6C-6E71-4002-B5E0-4910076D3397}"/>
    <cellStyle name="Normal 117 2 3" xfId="10283" xr:uid="{D30560A3-3652-4E81-A355-C7B7B6FB7958}"/>
    <cellStyle name="Normal 118" xfId="1104" xr:uid="{00000000-0005-0000-0000-000080040000}"/>
    <cellStyle name="Normal 118 2" xfId="1105" xr:uid="{00000000-0005-0000-0000-000081040000}"/>
    <cellStyle name="Normal 118 2 2" xfId="4242" xr:uid="{16B41400-05C8-4C98-9AD8-FE4B41A2F74E}"/>
    <cellStyle name="Normal 118 2 2 2" xfId="17032" xr:uid="{1C0DDCAA-6E78-40B2-9EDF-631788D100BE}"/>
    <cellStyle name="Normal 118 2 2 3" xfId="10285" xr:uid="{8A31F4F1-80D7-46B4-8877-7A39B523792F}"/>
    <cellStyle name="Normal 118 3" xfId="4241" xr:uid="{C7D9BDC6-2949-4737-8E99-B57DA0891A49}"/>
    <cellStyle name="Normal 118 3 2" xfId="17031" xr:uid="{F0316A05-AA41-457D-ADC0-BE298D24D8BE}"/>
    <cellStyle name="Normal 118 3 3" xfId="10284" xr:uid="{DAB62B52-0083-44A9-A0F6-7336C0905C32}"/>
    <cellStyle name="Normal 119" xfId="1106" xr:uid="{00000000-0005-0000-0000-000082040000}"/>
    <cellStyle name="Normal 119 2" xfId="1107" xr:uid="{00000000-0005-0000-0000-000083040000}"/>
    <cellStyle name="Normal 119 2 2" xfId="4244" xr:uid="{11034CAD-9772-47F0-A6B9-941137772BA5}"/>
    <cellStyle name="Normal 119 2 2 2" xfId="17034" xr:uid="{613EBFFC-68C4-4323-AEC1-61FE930F906D}"/>
    <cellStyle name="Normal 119 2 2 3" xfId="10287" xr:uid="{749F7E1C-1ACC-4082-B125-B2B5054C493B}"/>
    <cellStyle name="Normal 119 3" xfId="4243" xr:uid="{E96B8A11-7F37-480F-916F-B7AF80C1EE5A}"/>
    <cellStyle name="Normal 119 3 2" xfId="17033" xr:uid="{06869580-B37E-4561-987D-5FE51884C4CC}"/>
    <cellStyle name="Normal 119 3 3" xfId="10286" xr:uid="{11D95F25-72FB-447D-B23A-00914DFECA8C}"/>
    <cellStyle name="Normal 12" xfId="1108" xr:uid="{00000000-0005-0000-0000-000084040000}"/>
    <cellStyle name="Normal 12 10" xfId="22336" xr:uid="{C418D958-F0B4-435E-A66B-14B92D5CB9F8}"/>
    <cellStyle name="Normal 12 11" xfId="22356" xr:uid="{B4A97462-778D-4F2E-8F4F-71AF054BE379}"/>
    <cellStyle name="Normal 12 12" xfId="21774" xr:uid="{531BB3DB-1837-4101-8E78-48DBA894531D}"/>
    <cellStyle name="Normal 12 13" xfId="9086" xr:uid="{D42DA03D-E9B3-455F-A620-5B3678D8A6F5}"/>
    <cellStyle name="Normal 12 14" xfId="22481" xr:uid="{F063716D-5E9B-4374-AB68-A8AE149656C7}"/>
    <cellStyle name="Normal 12 2" xfId="4245" xr:uid="{874099E7-A66F-4540-8B94-E4BA1EBDBD70}"/>
    <cellStyle name="Normal 12 2 2" xfId="7360" xr:uid="{2763FC92-5259-44FC-B178-DC51650BFA1B}"/>
    <cellStyle name="Normal 12 2 2 2" xfId="20107" xr:uid="{E49E6057-BFE8-47B4-B865-B23987F264CF}"/>
    <cellStyle name="Normal 12 2 2 2 2" xfId="35196" xr:uid="{376A2F06-7E6B-463C-A8F0-B9F38C4008EC}"/>
    <cellStyle name="Normal 12 2 2 3" xfId="13357" xr:uid="{033E209B-1670-448A-816D-14073EB85BCD}"/>
    <cellStyle name="Normal 12 2 2 4" xfId="26836" xr:uid="{A563F207-828A-4B4B-92F6-6E90EF20E4ED}"/>
    <cellStyle name="Normal 12 2 3" xfId="8694" xr:uid="{AFF65F5F-E5F0-4DD4-B965-7B0BE063AF88}"/>
    <cellStyle name="Normal 12 2 3 2" xfId="21416" xr:uid="{B4550870-A049-47C6-84E9-E551854D5ADF}"/>
    <cellStyle name="Normal 12 2 3 3" xfId="14104" xr:uid="{3AE628FA-653A-49E7-8754-89D6B69CCEEA}"/>
    <cellStyle name="Normal 12 2 3 4" xfId="32944" xr:uid="{EB5B65EF-1DCB-4FAD-B851-B2E834C11756}"/>
    <cellStyle name="Normal 12 2 4" xfId="17035" xr:uid="{6818BA08-F353-469B-88E6-C63BCA7226A8}"/>
    <cellStyle name="Normal 12 2 5" xfId="21873" xr:uid="{5F589729-8024-442B-8A3B-5E76197C4388}"/>
    <cellStyle name="Normal 12 2 6" xfId="10288" xr:uid="{E16E43E6-0567-43B8-944F-A9256ACCAA21}"/>
    <cellStyle name="Normal 12 2 7" xfId="22482" xr:uid="{5F95446E-684D-4E71-A46F-9146DD463790}"/>
    <cellStyle name="Normal 12 3" xfId="8748" xr:uid="{091DE066-6F26-4D33-B3C2-F70E2202FC16}"/>
    <cellStyle name="Normal 12 3 2" xfId="21440" xr:uid="{0FDE642E-41AA-47B1-81E3-F18EB7855C95}"/>
    <cellStyle name="Normal 12 3 2 2" xfId="26832" xr:uid="{FA00B7DF-DC88-440B-95F9-672C99C692BC}"/>
    <cellStyle name="Normal 12 3 3" xfId="21890" xr:uid="{58FC490A-5774-42DD-807B-601F12B24776}"/>
    <cellStyle name="Normal 12 3 4" xfId="14132" xr:uid="{268387B1-723C-4BE6-B1CC-3445D4D791C4}"/>
    <cellStyle name="Normal 12 3 5" xfId="24789" xr:uid="{6D58C924-887B-4CDB-AB21-5F33A97087E2}"/>
    <cellStyle name="Normal 12 4" xfId="8793" xr:uid="{EF13C74C-C70B-4B56-A481-6E45C32B3244}"/>
    <cellStyle name="Normal 12 4 2" xfId="21482" xr:uid="{74BF7BCA-CD1E-4459-8BF8-FEA2016A7648}"/>
    <cellStyle name="Normal 12 4 3" xfId="21927" xr:uid="{76F6042B-ECCD-460C-933E-0DCE7AAB0B5D}"/>
    <cellStyle name="Normal 12 4 4" xfId="14182" xr:uid="{2BAAACB1-5AB0-49EF-B610-B2094DAC9DB7}"/>
    <cellStyle name="Normal 12 4 5" xfId="26835" xr:uid="{3337033D-A70C-4572-A1CC-F57FA3A612A4}"/>
    <cellStyle name="Normal 12 5" xfId="8903" xr:uid="{669F50DB-20D1-461D-BE9C-895DE7D30843}"/>
    <cellStyle name="Normal 12 5 2" xfId="21590" xr:uid="{5C253525-8D07-47C0-9B52-61F36C42AE07}"/>
    <cellStyle name="Normal 12 5 3" xfId="22024" xr:uid="{EDE071C4-8AAB-48BA-BB3B-47445FC0E7C5}"/>
    <cellStyle name="Normal 12 5 4" xfId="13600" xr:uid="{96484444-F0A1-4A01-BC9F-E20779E07CB5}"/>
    <cellStyle name="Normal 12 5 5" xfId="31739" xr:uid="{C8EB06E5-A139-44EE-9EB8-892EFD4281AC}"/>
    <cellStyle name="Normal 12 6" xfId="9010" xr:uid="{D81ACB5C-CCCC-409D-ACE3-FA84189C7376}"/>
    <cellStyle name="Normal 12 6 2" xfId="22123" xr:uid="{D30113BF-6B7E-4F41-98A7-9E9C10415A5A}"/>
    <cellStyle name="Normal 12 6 3" xfId="21696" xr:uid="{6A259800-9C98-496B-B3D5-1FB3A949C453}"/>
    <cellStyle name="Normal 12 6 4" xfId="35277" xr:uid="{5B05C0CE-00B1-4BF4-B280-21547598A60E}"/>
    <cellStyle name="Normal 12 7" xfId="7533" xr:uid="{C4461FEA-8EF3-4BCE-97F5-B6D69EA6B8F4}"/>
    <cellStyle name="Normal 12 7 2" xfId="22166" xr:uid="{A294FB92-5D00-4B05-B45A-FBF16544F8C0}"/>
    <cellStyle name="Normal 12 7 3" xfId="20262" xr:uid="{1266E731-B5EB-409B-8232-A50A0844A85D}"/>
    <cellStyle name="Normal 12 8" xfId="15833" xr:uid="{9E56DFA3-F8E2-4655-8DF7-B425D79CCFBE}"/>
    <cellStyle name="Normal 12 8 2" xfId="22191" xr:uid="{D95A762A-7864-4A5F-A7F7-E95BFD9CCC3F}"/>
    <cellStyle name="Normal 12 9" xfId="22254" xr:uid="{D42CE384-638B-42D6-B31D-69849C37723E}"/>
    <cellStyle name="Normal 120" xfId="1109" xr:uid="{00000000-0005-0000-0000-000085040000}"/>
    <cellStyle name="Normal 120 2" xfId="1110" xr:uid="{00000000-0005-0000-0000-000086040000}"/>
    <cellStyle name="Normal 120 2 2" xfId="4247" xr:uid="{852E9F12-CB4A-427A-9C43-77670121B6BD}"/>
    <cellStyle name="Normal 120 2 2 2" xfId="17037" xr:uid="{A1B14193-26D5-427B-92CB-D9393F493970}"/>
    <cellStyle name="Normal 120 2 2 3" xfId="10290" xr:uid="{8EE5DE16-B8EB-4040-8BA3-180B9227021D}"/>
    <cellStyle name="Normal 120 3" xfId="4246" xr:uid="{64B7E017-BC10-452A-A003-B1DC7165A70D}"/>
    <cellStyle name="Normal 120 3 2" xfId="17036" xr:uid="{E4E82EAD-D6B8-4A28-9E2C-2AA1558EAC89}"/>
    <cellStyle name="Normal 120 3 3" xfId="10289" xr:uid="{CBDDD201-0575-4F94-BE22-5FA995AF9FDA}"/>
    <cellStyle name="Normal 121" xfId="1111" xr:uid="{00000000-0005-0000-0000-000087040000}"/>
    <cellStyle name="Normal 121 2" xfId="1112" xr:uid="{00000000-0005-0000-0000-000088040000}"/>
    <cellStyle name="Normal 121 2 2" xfId="4249" xr:uid="{10C19130-76C3-4BD5-8DFB-9CC232AE8EDC}"/>
    <cellStyle name="Normal 121 2 2 2" xfId="17039" xr:uid="{4D367058-1B66-45D3-82B1-3D703AB88743}"/>
    <cellStyle name="Normal 121 2 2 3" xfId="10292" xr:uid="{417A5FB2-B3AD-447C-B29D-869E57527DB9}"/>
    <cellStyle name="Normal 121 3" xfId="4248" xr:uid="{FB2A6514-D4E4-4C1E-AB85-4CD5C969E4D6}"/>
    <cellStyle name="Normal 121 3 2" xfId="17038" xr:uid="{508DC462-8C66-4BC8-BAA0-CCB42715B543}"/>
    <cellStyle name="Normal 121 3 3" xfId="10291" xr:uid="{04F0E72F-F7FB-44EB-AFE0-CB0919FA8E65}"/>
    <cellStyle name="Normal 122" xfId="1113" xr:uid="{00000000-0005-0000-0000-000089040000}"/>
    <cellStyle name="Normal 122 2" xfId="4250" xr:uid="{B989C268-A44B-46E4-89C5-714A998E38D3}"/>
    <cellStyle name="Normal 122 2 2" xfId="17040" xr:uid="{8D0515FC-DBBB-4EE3-B324-B5C3AB810F3E}"/>
    <cellStyle name="Normal 122 2 3" xfId="10293" xr:uid="{2310BB64-35E1-47C7-91FC-6D7230221B21}"/>
    <cellStyle name="Normal 123" xfId="1114" xr:uid="{00000000-0005-0000-0000-00008A040000}"/>
    <cellStyle name="Normal 123 2" xfId="4251" xr:uid="{9B249DD0-13B1-4404-95F7-FFE452B15890}"/>
    <cellStyle name="Normal 123 2 2" xfId="17041" xr:uid="{45C6706C-61FA-45D1-9BBE-D9D481C0AF98}"/>
    <cellStyle name="Normal 123 2 3" xfId="10294" xr:uid="{A18A9E8D-0A23-49B1-9BD3-71559A157D3D}"/>
    <cellStyle name="Normal 124" xfId="1115" xr:uid="{00000000-0005-0000-0000-00008B040000}"/>
    <cellStyle name="Normal 124 2" xfId="1116" xr:uid="{00000000-0005-0000-0000-00008C040000}"/>
    <cellStyle name="Normal 124 2 2" xfId="4253" xr:uid="{2C2AA42A-EEB5-4148-8A44-300F97B61B43}"/>
    <cellStyle name="Normal 124 2 2 2" xfId="17043" xr:uid="{6D20EA20-7344-499D-8931-F7C16D61A2C3}"/>
    <cellStyle name="Normal 124 2 2 3" xfId="10296" xr:uid="{F96C250A-E49E-450F-ACDA-AF0AEAF66AE6}"/>
    <cellStyle name="Normal 124 3" xfId="4252" xr:uid="{E483D76C-D6FF-4FFB-9587-62EEEEE6E397}"/>
    <cellStyle name="Normal 124 3 2" xfId="17042" xr:uid="{D27445B4-4546-4A8F-8BD2-B095FEF2F918}"/>
    <cellStyle name="Normal 124 3 3" xfId="10295" xr:uid="{C79F9760-473B-4E87-9FF1-B7EFA2DD5099}"/>
    <cellStyle name="Normal 125" xfId="1117" xr:uid="{00000000-0005-0000-0000-00008D040000}"/>
    <cellStyle name="Normal 125 2" xfId="1118" xr:uid="{00000000-0005-0000-0000-00008E040000}"/>
    <cellStyle name="Normal 125 2 2" xfId="4255" xr:uid="{1C2E90EE-DD2D-4B8C-BC3B-2FF4FDF69686}"/>
    <cellStyle name="Normal 125 2 2 2" xfId="17045" xr:uid="{CB6C0CA2-7A16-43B5-9E4E-23912163D63E}"/>
    <cellStyle name="Normal 125 2 2 3" xfId="10298" xr:uid="{E6F6F708-B216-44C2-AAD7-D6F66445134E}"/>
    <cellStyle name="Normal 125 3" xfId="4254" xr:uid="{A57F716F-AE23-44A6-BB26-9B7B1B469F8A}"/>
    <cellStyle name="Normal 125 3 2" xfId="17044" xr:uid="{6987CB9F-67A8-4024-BB33-BB5A1D2C2EB2}"/>
    <cellStyle name="Normal 125 3 3" xfId="10297" xr:uid="{86CA415A-246A-4EAD-A777-3510D3CC82A1}"/>
    <cellStyle name="Normal 126" xfId="1119" xr:uid="{00000000-0005-0000-0000-00008F040000}"/>
    <cellStyle name="Normal 126 2" xfId="4256" xr:uid="{02926990-53D4-40F0-B84A-E05FF34540A9}"/>
    <cellStyle name="Normal 126 2 2" xfId="17046" xr:uid="{5EB02B3D-7EFC-4E41-A493-0A173E7E4DF6}"/>
    <cellStyle name="Normal 126 2 3" xfId="10299" xr:uid="{E3DA919F-C8B5-42B8-9631-4AF7D2EA7DAF}"/>
    <cellStyle name="Normal 127" xfId="1120" xr:uid="{00000000-0005-0000-0000-000090040000}"/>
    <cellStyle name="Normal 127 2" xfId="4257" xr:uid="{A6781FA6-C5C6-459D-8137-852D23A27570}"/>
    <cellStyle name="Normal 127 2 2" xfId="17047" xr:uid="{8A705D66-06B9-48F9-9787-497A79E0280C}"/>
    <cellStyle name="Normal 127 2 3" xfId="10300" xr:uid="{DB03D1B4-0075-4AD8-8BAF-20F14A9CDB0F}"/>
    <cellStyle name="Normal 128" xfId="1121" xr:uid="{00000000-0005-0000-0000-000091040000}"/>
    <cellStyle name="Normal 128 2" xfId="4258" xr:uid="{F8835584-D370-4E47-8229-A7D7364376C6}"/>
    <cellStyle name="Normal 128 2 2" xfId="17048" xr:uid="{A5F63B37-E37C-451E-A81F-00B21D2A2367}"/>
    <cellStyle name="Normal 128 2 3" xfId="10301" xr:uid="{86339098-6396-4F27-9AD0-86366FD121FE}"/>
    <cellStyle name="Normal 129" xfId="1122" xr:uid="{00000000-0005-0000-0000-000092040000}"/>
    <cellStyle name="Normal 129 2" xfId="4259" xr:uid="{CE336BC2-FC40-4470-9AB3-8F077CC02F13}"/>
    <cellStyle name="Normal 129 2 2" xfId="17049" xr:uid="{6B0743E5-3904-4DDC-8DB0-8E6A25E59A5C}"/>
    <cellStyle name="Normal 129 2 3" xfId="10302" xr:uid="{C599CB62-3AC4-4AA0-8DF6-304B3DF81A6D}"/>
    <cellStyle name="Normal 13" xfId="1123" xr:uid="{00000000-0005-0000-0000-000093040000}"/>
    <cellStyle name="Normal 13 10" xfId="22337" xr:uid="{7842FE8C-0884-4607-9980-064C18C7F671}"/>
    <cellStyle name="Normal 13 11" xfId="22357" xr:uid="{F0AFF5FE-1966-4C56-AF3A-2F60C749A8C2}"/>
    <cellStyle name="Normal 13 12" xfId="21775" xr:uid="{CC07FFBB-12C0-4C06-8BE4-FF90676C4023}"/>
    <cellStyle name="Normal 13 13" xfId="9087" xr:uid="{867CEBF8-08C8-4C1D-8B8B-C66A374335F3}"/>
    <cellStyle name="Normal 13 14" xfId="22483" xr:uid="{2E2C009F-636E-4618-BE87-71B7C6627C2B}"/>
    <cellStyle name="Normal 13 2" xfId="4260" xr:uid="{CDAAABD4-F9C4-4312-B9D9-ACB6E8E018C1}"/>
    <cellStyle name="Normal 13 2 2" xfId="7361" xr:uid="{FC3D0FA9-306A-4599-A6B9-417849FDB2C7}"/>
    <cellStyle name="Normal 13 2 2 2" xfId="20108" xr:uid="{28248DFB-346B-48EA-9117-DCF4006C7435}"/>
    <cellStyle name="Normal 13 2 2 2 2" xfId="35197" xr:uid="{8BA5775A-2A05-41A0-8DEB-613620670303}"/>
    <cellStyle name="Normal 13 2 2 3" xfId="13358" xr:uid="{1C99D2CC-9B18-4B5D-9DBA-B09BCA752BFA}"/>
    <cellStyle name="Normal 13 2 2 4" xfId="26852" xr:uid="{61F83FF3-9EF5-4C99-964C-41D05F8E37E7}"/>
    <cellStyle name="Normal 13 2 3" xfId="8695" xr:uid="{B2A5F78A-783A-462E-B5EB-076233367711}"/>
    <cellStyle name="Normal 13 2 3 2" xfId="21417" xr:uid="{E17FE4A4-6C03-4237-B6DF-EBB09F5D739F}"/>
    <cellStyle name="Normal 13 2 3 3" xfId="14105" xr:uid="{68B37460-35C5-4E34-B7A5-47AFD2A24B24}"/>
    <cellStyle name="Normal 13 2 3 4" xfId="32945" xr:uid="{E9B8FCA5-3B4C-4FDC-AB25-1D70CD262AFB}"/>
    <cellStyle name="Normal 13 2 4" xfId="17050" xr:uid="{37F0889D-066A-473C-9160-D0E3EBFA17E1}"/>
    <cellStyle name="Normal 13 2 5" xfId="21874" xr:uid="{4A985DEF-6CC7-4E13-850A-814835BD8A36}"/>
    <cellStyle name="Normal 13 2 6" xfId="10303" xr:uid="{9FDC479F-29E2-4A6A-9110-730B016D64A7}"/>
    <cellStyle name="Normal 13 2 7" xfId="22484" xr:uid="{3467A595-101E-4B3D-BFF8-452A316D6509}"/>
    <cellStyle name="Normal 13 3" xfId="8749" xr:uid="{535E28CA-C7F3-4673-8ED1-C33462207180}"/>
    <cellStyle name="Normal 13 3 2" xfId="21441" xr:uid="{94E18518-3CF2-4A35-9B71-A76867665E30}"/>
    <cellStyle name="Normal 13 3 2 2" xfId="26833" xr:uid="{91938218-ED71-4204-9EFE-3F02B7AF30D1}"/>
    <cellStyle name="Normal 13 3 3" xfId="21891" xr:uid="{268BF666-4399-46AD-BC5D-E27A7789EDB9}"/>
    <cellStyle name="Normal 13 3 4" xfId="14133" xr:uid="{14539C5E-7B6D-4693-BC62-6FD1841C4622}"/>
    <cellStyle name="Normal 13 3 5" xfId="24790" xr:uid="{A3956BA8-392C-41AF-8D78-6C4BA5FCEC34}"/>
    <cellStyle name="Normal 13 4" xfId="8794" xr:uid="{490A8311-6D4C-485D-A7B0-1FC1E1CB635D}"/>
    <cellStyle name="Normal 13 4 2" xfId="21483" xr:uid="{A0190F95-8412-4C87-9804-13A0A309E5C2}"/>
    <cellStyle name="Normal 13 4 3" xfId="21928" xr:uid="{C6F534DC-8B4A-4004-AFCB-42B9E8E0ECA0}"/>
    <cellStyle name="Normal 13 4 4" xfId="14183" xr:uid="{E67DA75E-CB51-4953-B36A-268FD5ADE36A}"/>
    <cellStyle name="Normal 13 4 5" xfId="26851" xr:uid="{CD40CFA1-8166-4591-9992-673353CCF5B9}"/>
    <cellStyle name="Normal 13 5" xfId="8904" xr:uid="{9336BD8F-8F4E-4869-8846-10FF94AD347F}"/>
    <cellStyle name="Normal 13 5 2" xfId="21591" xr:uid="{AF3571E2-572B-40F6-81F7-C7CFCD7F78DB}"/>
    <cellStyle name="Normal 13 5 3" xfId="22025" xr:uid="{03D64ADF-8FA8-4B2A-A940-6BC9F22FF20C}"/>
    <cellStyle name="Normal 13 5 4" xfId="13601" xr:uid="{66C7E790-80A1-4FBC-8FC8-1DE1A61D7590}"/>
    <cellStyle name="Normal 13 5 5" xfId="31740" xr:uid="{96DFD86F-6ECE-4CEA-9ACC-640DABF9A110}"/>
    <cellStyle name="Normal 13 6" xfId="9011" xr:uid="{43304D17-A8B2-4676-8644-33753886CEFD}"/>
    <cellStyle name="Normal 13 6 2" xfId="22124" xr:uid="{3F470A71-5CC4-431C-8A07-B8E799B31511}"/>
    <cellStyle name="Normal 13 6 3" xfId="21697" xr:uid="{5B092B75-5440-4036-B5D5-FDD7D5C3146B}"/>
    <cellStyle name="Normal 13 6 4" xfId="35278" xr:uid="{DF48634C-BF22-41B7-A771-A42A357915F5}"/>
    <cellStyle name="Normal 13 7" xfId="7534" xr:uid="{14D6E2B1-8DA7-40E4-8135-013EF624FD7B}"/>
    <cellStyle name="Normal 13 7 2" xfId="22167" xr:uid="{48885FDD-3254-4BD7-9A28-87CA8ACEE871}"/>
    <cellStyle name="Normal 13 7 3" xfId="20263" xr:uid="{0224B82D-87FF-4663-A420-AECAF73A2C81}"/>
    <cellStyle name="Normal 13 8" xfId="15834" xr:uid="{05C44022-61D5-4137-A7D3-772AD29247FE}"/>
    <cellStyle name="Normal 13 8 2" xfId="22192" xr:uid="{F6E07295-54D2-4E9F-9991-3EE71DC5C274}"/>
    <cellStyle name="Normal 13 9" xfId="22255" xr:uid="{DD7C2509-9C60-43CA-B0D0-8099EB546D69}"/>
    <cellStyle name="Normal 130" xfId="1124" xr:uid="{00000000-0005-0000-0000-000094040000}"/>
    <cellStyle name="Normal 130 2" xfId="4261" xr:uid="{29BA4923-26A0-4235-B8F6-5717210D1DD0}"/>
    <cellStyle name="Normal 130 2 2" xfId="17051" xr:uid="{36058D46-A548-41A3-8F18-8FF7964B252E}"/>
    <cellStyle name="Normal 130 2 3" xfId="10304" xr:uid="{87AFA22E-300F-42BE-AF34-A57392E9380D}"/>
    <cellStyle name="Normal 131" xfId="1125" xr:uid="{00000000-0005-0000-0000-000095040000}"/>
    <cellStyle name="Normal 131 2" xfId="1126" xr:uid="{00000000-0005-0000-0000-000096040000}"/>
    <cellStyle name="Normal 131 2 2" xfId="4263" xr:uid="{D513AFD8-CB17-4E81-91F1-BBDDD7CD2553}"/>
    <cellStyle name="Normal 131 2 2 2" xfId="17053" xr:uid="{4A76B8B7-4788-44E6-942A-C081755F4520}"/>
    <cellStyle name="Normal 131 2 2 3" xfId="10306" xr:uid="{74E1D289-3A9A-41BF-974A-499234260D04}"/>
    <cellStyle name="Normal 131 3" xfId="4262" xr:uid="{451A3FD9-13A8-4C8E-9E9B-931124B27790}"/>
    <cellStyle name="Normal 131 3 2" xfId="17052" xr:uid="{65D9B46F-BF66-40A7-A24B-12096BAD43AB}"/>
    <cellStyle name="Normal 131 3 3" xfId="10305" xr:uid="{78441474-8D92-492F-B138-F13AAE086A91}"/>
    <cellStyle name="Normal 132" xfId="1127" xr:uid="{00000000-0005-0000-0000-000097040000}"/>
    <cellStyle name="Normal 132 2" xfId="1128" xr:uid="{00000000-0005-0000-0000-000098040000}"/>
    <cellStyle name="Normal 132 2 2" xfId="4265" xr:uid="{4D5CAA10-735F-487A-97EB-DC103C3A8B3D}"/>
    <cellStyle name="Normal 132 2 2 2" xfId="17055" xr:uid="{69AAE806-715D-4B3B-9BA9-F476CEEB6FDC}"/>
    <cellStyle name="Normal 132 2 2 3" xfId="10308" xr:uid="{115BF284-47B6-4A1F-A026-E2A687A36F25}"/>
    <cellStyle name="Normal 132 3" xfId="4264" xr:uid="{8D5537DB-4A7B-4873-9E1A-A7B0EC102390}"/>
    <cellStyle name="Normal 132 3 2" xfId="17054" xr:uid="{BC9D6BDF-D696-4049-8DBC-1AAAB50066C2}"/>
    <cellStyle name="Normal 132 3 3" xfId="10307" xr:uid="{5E0A5AB3-6778-44D7-8783-34144C4D3A06}"/>
    <cellStyle name="Normal 133" xfId="1129" xr:uid="{00000000-0005-0000-0000-000099040000}"/>
    <cellStyle name="Normal 133 2" xfId="1130" xr:uid="{00000000-0005-0000-0000-00009A040000}"/>
    <cellStyle name="Normal 133 2 2" xfId="4267" xr:uid="{B141D2D5-C69F-47C1-8B91-2AA7DF39B5D2}"/>
    <cellStyle name="Normal 133 2 2 2" xfId="17057" xr:uid="{2BB3D29F-4E55-4403-AF3F-61A4C11861C7}"/>
    <cellStyle name="Normal 133 2 2 3" xfId="10310" xr:uid="{C93F554B-8D8B-41EA-B8C3-839DEF429CB8}"/>
    <cellStyle name="Normal 133 3" xfId="4266" xr:uid="{C9936EA5-F175-47C8-8361-756CF2C1B8E0}"/>
    <cellStyle name="Normal 133 3 2" xfId="17056" xr:uid="{67C6E518-B088-4247-B0EC-9AA13026B0FB}"/>
    <cellStyle name="Normal 133 3 3" xfId="10309" xr:uid="{82985926-3F3F-4F86-B937-89B73E496EA4}"/>
    <cellStyle name="Normal 134" xfId="1131" xr:uid="{00000000-0005-0000-0000-00009B040000}"/>
    <cellStyle name="Normal 134 2" xfId="1132" xr:uid="{00000000-0005-0000-0000-00009C040000}"/>
    <cellStyle name="Normal 134 2 2" xfId="4269" xr:uid="{29B48792-9972-44B7-BA03-97611147C4F8}"/>
    <cellStyle name="Normal 134 2 2 2" xfId="17059" xr:uid="{3AAF5973-EB63-437C-85F0-1A80938DD345}"/>
    <cellStyle name="Normal 134 2 2 3" xfId="10312" xr:uid="{9FAB939E-CFED-41DF-AD26-5BD38F63DBE9}"/>
    <cellStyle name="Normal 134 3" xfId="4268" xr:uid="{8EAB6E79-2DFF-4FD3-ADD5-9A3140CCDF6F}"/>
    <cellStyle name="Normal 134 3 2" xfId="17058" xr:uid="{5314D41E-18B8-474B-A9AE-281F6F822D18}"/>
    <cellStyle name="Normal 134 3 3" xfId="10311" xr:uid="{CB8A1A81-CBCF-4953-89B5-4FECC2036FAA}"/>
    <cellStyle name="Normal 135" xfId="1133" xr:uid="{00000000-0005-0000-0000-00009D040000}"/>
    <cellStyle name="Normal 135 2" xfId="1134" xr:uid="{00000000-0005-0000-0000-00009E040000}"/>
    <cellStyle name="Normal 135 2 2" xfId="4271" xr:uid="{BD3788E2-AFCE-481E-9D7E-BF85BBD7E1E9}"/>
    <cellStyle name="Normal 135 2 2 2" xfId="17061" xr:uid="{786FBAF5-5703-490B-88CE-90311FBA0041}"/>
    <cellStyle name="Normal 135 2 2 3" xfId="10314" xr:uid="{1826D9EF-E2EA-40F4-9378-92624F09D3A1}"/>
    <cellStyle name="Normal 135 3" xfId="4270" xr:uid="{86CC95C3-0A95-4E01-80A3-71C63E5A2DC2}"/>
    <cellStyle name="Normal 135 3 2" xfId="17060" xr:uid="{B76D4D8B-F882-4A38-B7CF-CC23AC809EFE}"/>
    <cellStyle name="Normal 135 3 3" xfId="10313" xr:uid="{31401577-5E9F-4E1F-8FD1-CA8620534F56}"/>
    <cellStyle name="Normal 136" xfId="1135" xr:uid="{00000000-0005-0000-0000-00009F040000}"/>
    <cellStyle name="Normal 136 2" xfId="1136" xr:uid="{00000000-0005-0000-0000-0000A0040000}"/>
    <cellStyle name="Normal 136 2 2" xfId="4273" xr:uid="{8A1A62F3-E0CE-4A89-9FD6-ACCAF7000ED6}"/>
    <cellStyle name="Normal 136 2 2 2" xfId="17063" xr:uid="{BA1EE5F0-8626-4E5C-9FD9-F34972003F78}"/>
    <cellStyle name="Normal 136 2 2 3" xfId="10316" xr:uid="{34F9CA33-076B-4AB3-9FA1-8B94B6057C03}"/>
    <cellStyle name="Normal 136 3" xfId="4272" xr:uid="{471B853B-9A3B-4B19-9982-B845591A865F}"/>
    <cellStyle name="Normal 136 3 2" xfId="17062" xr:uid="{CF0ACBA0-1692-4535-8A1A-F57AEEA0E667}"/>
    <cellStyle name="Normal 136 3 3" xfId="10315" xr:uid="{4343506B-F853-4B09-8D2A-38A47BD17DA7}"/>
    <cellStyle name="Normal 137" xfId="1137" xr:uid="{00000000-0005-0000-0000-0000A1040000}"/>
    <cellStyle name="Normal 137 2" xfId="1138" xr:uid="{00000000-0005-0000-0000-0000A2040000}"/>
    <cellStyle name="Normal 137 2 2" xfId="4275" xr:uid="{048AA079-B906-4E33-8677-F4EBACC9BC3E}"/>
    <cellStyle name="Normal 137 2 2 2" xfId="17065" xr:uid="{D367AC44-4A78-4F1A-9D5F-80BDCF595CE1}"/>
    <cellStyle name="Normal 137 2 2 3" xfId="10318" xr:uid="{6EA42E5D-F77F-4652-9C0F-D4A457E5D86D}"/>
    <cellStyle name="Normal 137 3" xfId="4274" xr:uid="{AD41115A-347C-499C-8A6F-92589B9DE4F2}"/>
    <cellStyle name="Normal 137 3 2" xfId="17064" xr:uid="{91DD8E04-13A9-4D78-B85C-45EE8264378A}"/>
    <cellStyle name="Normal 137 3 3" xfId="10317" xr:uid="{B60CFC78-853C-4A55-B447-A08DA6E4B92B}"/>
    <cellStyle name="Normal 138" xfId="1139" xr:uid="{00000000-0005-0000-0000-0000A3040000}"/>
    <cellStyle name="Normal 138 2" xfId="1140" xr:uid="{00000000-0005-0000-0000-0000A4040000}"/>
    <cellStyle name="Normal 138 2 2" xfId="4277" xr:uid="{E840362F-2E3C-407D-B10A-2F6808436D86}"/>
    <cellStyle name="Normal 138 2 2 2" xfId="17067" xr:uid="{96A191C7-74B4-4E29-93F8-8CE315BFD80D}"/>
    <cellStyle name="Normal 138 2 2 3" xfId="10320" xr:uid="{A2714A75-8F68-445C-A59A-2DB61419D057}"/>
    <cellStyle name="Normal 138 3" xfId="4276" xr:uid="{E1AACB4F-3E2B-4978-906F-73B20192FE54}"/>
    <cellStyle name="Normal 138 3 2" xfId="17066" xr:uid="{A8C538B2-FEBD-4B9B-A9F9-94EF99161547}"/>
    <cellStyle name="Normal 138 3 3" xfId="10319" xr:uid="{F421AAD8-0267-440F-8A72-FA9A61AD2807}"/>
    <cellStyle name="Normal 139" xfId="1141" xr:uid="{00000000-0005-0000-0000-0000A5040000}"/>
    <cellStyle name="Normal 139 2" xfId="1142" xr:uid="{00000000-0005-0000-0000-0000A6040000}"/>
    <cellStyle name="Normal 139 2 2" xfId="4279" xr:uid="{AFF4CEE5-F5A3-4857-BE78-3CEB413D876F}"/>
    <cellStyle name="Normal 139 2 2 2" xfId="17069" xr:uid="{779EF74D-11E0-4B2D-BC65-F543E7F86B86}"/>
    <cellStyle name="Normal 139 2 2 3" xfId="10322" xr:uid="{D5D7581D-CD5A-4A36-91BA-EEEEB0ADD558}"/>
    <cellStyle name="Normal 139 3" xfId="4278" xr:uid="{67D73000-DFE2-4ED4-821D-DF6B008A14B2}"/>
    <cellStyle name="Normal 139 3 2" xfId="17068" xr:uid="{DD1BE80E-3AF9-4EB3-8574-ABEB0C64C33E}"/>
    <cellStyle name="Normal 139 3 3" xfId="10321" xr:uid="{DA8DEFCC-BCE0-4618-99E5-CAFFE65E5F2C}"/>
    <cellStyle name="Normal 14" xfId="1143" xr:uid="{00000000-0005-0000-0000-0000A7040000}"/>
    <cellStyle name="Normal 14 10" xfId="22338" xr:uid="{6DC228B5-1B7C-473B-8A5A-56C31DA1DCA8}"/>
    <cellStyle name="Normal 14 11" xfId="22358" xr:uid="{E11F8991-485F-49F5-BEE2-A7B67A942CBF}"/>
    <cellStyle name="Normal 14 12" xfId="21776" xr:uid="{57C107A3-F4C7-4790-8E75-EA86755A1222}"/>
    <cellStyle name="Normal 14 13" xfId="9088" xr:uid="{70E0E935-646D-469C-847F-709CD855EE4A}"/>
    <cellStyle name="Normal 14 14" xfId="22485" xr:uid="{B4C547B2-DBD8-4C70-8227-45EFF47D13F4}"/>
    <cellStyle name="Normal 14 2" xfId="4280" xr:uid="{A2EA881D-9938-43E6-9A88-25BA96899ECE}"/>
    <cellStyle name="Normal 14 2 2" xfId="7362" xr:uid="{179AA36A-7E6F-48BD-A964-86FAD4045897}"/>
    <cellStyle name="Normal 14 2 2 2" xfId="20109" xr:uid="{03804EC6-C32E-4917-BF1B-4FED5C6A84BC}"/>
    <cellStyle name="Normal 14 2 2 2 2" xfId="35198" xr:uid="{EE77D68B-4262-4DE6-9B67-8B7032E0DB49}"/>
    <cellStyle name="Normal 14 2 2 3" xfId="13359" xr:uid="{B561632E-F13D-457B-AE5E-BC9854CFAD77}"/>
    <cellStyle name="Normal 14 2 2 4" xfId="26855" xr:uid="{27523C08-F244-41A5-B8CC-290D5D2EE732}"/>
    <cellStyle name="Normal 14 2 3" xfId="8696" xr:uid="{44AF4553-8937-4131-A0EA-415329A97FA4}"/>
    <cellStyle name="Normal 14 2 3 2" xfId="21418" xr:uid="{10413BAB-8258-4EA2-8793-FF02703ECBA2}"/>
    <cellStyle name="Normal 14 2 3 3" xfId="14106" xr:uid="{02E1DDED-BB2B-4831-AD26-98BBF5CB4194}"/>
    <cellStyle name="Normal 14 2 3 4" xfId="32946" xr:uid="{400FF0C4-7860-4BE7-BD41-FA50743E13F0}"/>
    <cellStyle name="Normal 14 2 4" xfId="17070" xr:uid="{46BE1C5B-D349-4C15-939C-65D33891460D}"/>
    <cellStyle name="Normal 14 2 5" xfId="21875" xr:uid="{F7905CAE-8C9B-4DB5-908E-72951AE4A6EE}"/>
    <cellStyle name="Normal 14 2 6" xfId="10323" xr:uid="{1AA5E1DB-DCC8-450D-929A-712AE21AA1AB}"/>
    <cellStyle name="Normal 14 2 7" xfId="22486" xr:uid="{BA810E4C-394C-4039-A694-60551A8605BC}"/>
    <cellStyle name="Normal 14 3" xfId="8750" xr:uid="{D18A8CF5-F406-4F48-80E2-C8F6B596F435}"/>
    <cellStyle name="Normal 14 3 2" xfId="21442" xr:uid="{137E3DB4-DD15-4E99-9576-A5C04ACF553E}"/>
    <cellStyle name="Normal 14 3 2 2" xfId="26834" xr:uid="{26145D8E-B0C3-4F34-9F78-5EE7C8092125}"/>
    <cellStyle name="Normal 14 3 3" xfId="21892" xr:uid="{FE4D9A25-3D10-4C0B-96C1-4BC613944B74}"/>
    <cellStyle name="Normal 14 3 4" xfId="14134" xr:uid="{694B7F34-32EC-48F4-A370-BC0B1BB46FC8}"/>
    <cellStyle name="Normal 14 3 5" xfId="24791" xr:uid="{202402C3-7E69-4D0C-9CA1-0BBE2E036AC7}"/>
    <cellStyle name="Normal 14 4" xfId="8795" xr:uid="{D73E1C5E-CDCD-4492-916F-B78BD0B2D21C}"/>
    <cellStyle name="Normal 14 4 2" xfId="21484" xr:uid="{D4FDCC8E-26BF-486A-930D-4C8292E713CF}"/>
    <cellStyle name="Normal 14 4 3" xfId="21929" xr:uid="{828BAE3A-08B8-46FF-B1A3-1AA05E581EF1}"/>
    <cellStyle name="Normal 14 4 4" xfId="14184" xr:uid="{B4B14560-617B-4675-84CC-8C3B451EAC5A}"/>
    <cellStyle name="Normal 14 4 5" xfId="26854" xr:uid="{50A69249-CA29-4851-B0F8-320B46AAEDFD}"/>
    <cellStyle name="Normal 14 5" xfId="8905" xr:uid="{35CDF093-1DB4-4892-A093-DF8CC980B05B}"/>
    <cellStyle name="Normal 14 5 2" xfId="21592" xr:uid="{EB91A357-113D-4BE2-804C-92BBC6A5DB89}"/>
    <cellStyle name="Normal 14 5 3" xfId="22026" xr:uid="{CF05226A-DAB2-47B3-916F-6529849AAE40}"/>
    <cellStyle name="Normal 14 5 4" xfId="13602" xr:uid="{9F327C0B-D4F2-48E0-A49E-8E9ACEB7EB0C}"/>
    <cellStyle name="Normal 14 5 5" xfId="31741" xr:uid="{CFFF8C1A-C827-4972-8963-59EB2F02744B}"/>
    <cellStyle name="Normal 14 6" xfId="9012" xr:uid="{0BD1A4DA-6709-4F28-A8A1-24605B4458FF}"/>
    <cellStyle name="Normal 14 6 2" xfId="22125" xr:uid="{13AB5459-CBCA-445E-BFF9-F52832634D9E}"/>
    <cellStyle name="Normal 14 6 3" xfId="21698" xr:uid="{B4274349-0CE5-4E18-AF36-C90E5C961504}"/>
    <cellStyle name="Normal 14 6 4" xfId="35279" xr:uid="{9759D45A-5D59-4AB2-8C8F-966BD957FB21}"/>
    <cellStyle name="Normal 14 7" xfId="7535" xr:uid="{4656A26C-FABB-4173-A004-090AD5D50ECB}"/>
    <cellStyle name="Normal 14 7 2" xfId="22168" xr:uid="{4F61A76A-B12C-40E2-AFD7-47C2CA5688F3}"/>
    <cellStyle name="Normal 14 7 3" xfId="20264" xr:uid="{E6C7C13A-8E5A-4F97-83D1-D264FDFB47FE}"/>
    <cellStyle name="Normal 14 8" xfId="15835" xr:uid="{BA7D2E7E-877A-43A0-A0C8-46FE52787B1D}"/>
    <cellStyle name="Normal 14 8 2" xfId="22193" xr:uid="{2325DE06-E3B1-401E-8521-4581A69A0C12}"/>
    <cellStyle name="Normal 14 9" xfId="22256" xr:uid="{5C87043A-5582-4990-974D-62E3A376ABA7}"/>
    <cellStyle name="Normal 140" xfId="1144" xr:uid="{00000000-0005-0000-0000-0000A8040000}"/>
    <cellStyle name="Normal 140 2" xfId="1145" xr:uid="{00000000-0005-0000-0000-0000A9040000}"/>
    <cellStyle name="Normal 140 2 2" xfId="4282" xr:uid="{8288B0EB-184F-45F2-9D15-11C1C328ECDE}"/>
    <cellStyle name="Normal 140 2 2 2" xfId="17072" xr:uid="{02BA43B9-0B8A-4C2D-B9AD-1BC86303870A}"/>
    <cellStyle name="Normal 140 2 2 3" xfId="10325" xr:uid="{5AC73E7B-B6A9-4376-9E51-9FDF6D3B3043}"/>
    <cellStyle name="Normal 140 3" xfId="4281" xr:uid="{B4A7D982-6EAB-4DC2-AB1E-E2F2D340F7A6}"/>
    <cellStyle name="Normal 140 3 2" xfId="17071" xr:uid="{8AD676FA-7E09-4839-AC45-D15E7D6F0C1C}"/>
    <cellStyle name="Normal 140 3 3" xfId="10324" xr:uid="{DCD6D996-E180-44F9-8B73-DA40E945FA49}"/>
    <cellStyle name="Normal 141" xfId="1146" xr:uid="{00000000-0005-0000-0000-0000AA040000}"/>
    <cellStyle name="Normal 141 2" xfId="1147" xr:uid="{00000000-0005-0000-0000-0000AB040000}"/>
    <cellStyle name="Normal 141 2 2" xfId="4284" xr:uid="{AE1DD790-E878-425E-B5FD-883826145ECA}"/>
    <cellStyle name="Normal 141 2 2 2" xfId="17074" xr:uid="{DFE54783-72A8-401D-B9AA-C5240A0E97A3}"/>
    <cellStyle name="Normal 141 2 2 3" xfId="10327" xr:uid="{186C0C00-3927-4531-9145-895C4C12B24C}"/>
    <cellStyle name="Normal 141 3" xfId="4283" xr:uid="{E2C03CFF-3A3E-474C-AE03-60AC684E285A}"/>
    <cellStyle name="Normal 141 3 2" xfId="17073" xr:uid="{DB548042-F020-4FC3-AB6E-AADEF21C75D1}"/>
    <cellStyle name="Normal 141 3 3" xfId="10326" xr:uid="{8E2DA292-9157-4402-BFD6-8E0EDCC00FF1}"/>
    <cellStyle name="Normal 142" xfId="1148" xr:uid="{00000000-0005-0000-0000-0000AC040000}"/>
    <cellStyle name="Normal 142 2" xfId="1149" xr:uid="{00000000-0005-0000-0000-0000AD040000}"/>
    <cellStyle name="Normal 142 2 2" xfId="4286" xr:uid="{98FE82A4-15CC-4253-9BBA-9AB75CA01B4A}"/>
    <cellStyle name="Normal 142 2 2 2" xfId="17076" xr:uid="{B4B160EB-15E5-410B-A456-004339F30F94}"/>
    <cellStyle name="Normal 142 2 2 3" xfId="10329" xr:uid="{18877EAE-D154-4A47-84D1-BB44B44E07A1}"/>
    <cellStyle name="Normal 142 3" xfId="4285" xr:uid="{80C743C2-9260-4558-9F4F-8114A1E14C5C}"/>
    <cellStyle name="Normal 142 3 2" xfId="17075" xr:uid="{A057ED68-A9E8-47C5-9C4E-AE595FC6C013}"/>
    <cellStyle name="Normal 142 3 3" xfId="10328" xr:uid="{884ACFB5-9C8F-4FAA-A991-9C4689EA3DC4}"/>
    <cellStyle name="Normal 143" xfId="1150" xr:uid="{00000000-0005-0000-0000-0000AE040000}"/>
    <cellStyle name="Normal 143 2" xfId="1151" xr:uid="{00000000-0005-0000-0000-0000AF040000}"/>
    <cellStyle name="Normal 143 2 2" xfId="4288" xr:uid="{F38C70A1-AE94-49C8-AC78-94A0E59FA6ED}"/>
    <cellStyle name="Normal 143 2 2 2" xfId="17078" xr:uid="{1FDA10BE-3863-40F4-81F4-16DEEE5DA133}"/>
    <cellStyle name="Normal 143 2 2 3" xfId="10331" xr:uid="{0DE3AD06-D478-451B-B2B2-93C87776B6BE}"/>
    <cellStyle name="Normal 143 3" xfId="4287" xr:uid="{BDE87E7C-A690-4C8A-BEB7-4DF381E285BB}"/>
    <cellStyle name="Normal 143 3 2" xfId="17077" xr:uid="{7D297E97-11E4-4C73-88CC-8962B3609579}"/>
    <cellStyle name="Normal 143 3 3" xfId="10330" xr:uid="{285CCD5B-A665-4015-9247-56C1634211AA}"/>
    <cellStyle name="Normal 144" xfId="1152" xr:uid="{00000000-0005-0000-0000-0000B0040000}"/>
    <cellStyle name="Normal 144 2" xfId="4289" xr:uid="{5B0A8F49-627E-43EB-B0C7-2D29F9018153}"/>
    <cellStyle name="Normal 144 2 2" xfId="17079" xr:uid="{F0145E90-D322-4EE7-95DD-F862B40505EB}"/>
    <cellStyle name="Normal 144 2 3" xfId="10332" xr:uid="{BD42401C-BC7F-410F-81C4-99D156B0F9A4}"/>
    <cellStyle name="Normal 145" xfId="1153" xr:uid="{00000000-0005-0000-0000-0000B1040000}"/>
    <cellStyle name="Normal 145 2" xfId="4290" xr:uid="{88E3F66C-A89B-4C39-A9BE-71939BCCA679}"/>
    <cellStyle name="Normal 145 2 2" xfId="17080" xr:uid="{44BC7AE5-8B49-4CEE-9885-7EE6C84B21B2}"/>
    <cellStyle name="Normal 145 2 3" xfId="10333" xr:uid="{0266FC87-8957-486C-BF20-F0DFA39D1B81}"/>
    <cellStyle name="Normal 146" xfId="1154" xr:uid="{00000000-0005-0000-0000-0000B2040000}"/>
    <cellStyle name="Normal 146 2" xfId="4291" xr:uid="{AD3861D3-E560-44E0-8162-1DD67081EA16}"/>
    <cellStyle name="Normal 146 2 2" xfId="17081" xr:uid="{D3DED3A7-419C-4607-B767-0B8927CB6446}"/>
    <cellStyle name="Normal 146 2 3" xfId="10334" xr:uid="{01B06F50-5AF8-45C2-8275-AE9057076E65}"/>
    <cellStyle name="Normal 147" xfId="1155" xr:uid="{00000000-0005-0000-0000-0000B3040000}"/>
    <cellStyle name="Normal 147 2" xfId="4292" xr:uid="{9062910B-0E13-402A-8ABA-068C04C170F2}"/>
    <cellStyle name="Normal 147 2 2" xfId="17082" xr:uid="{D5768AE6-EFEE-464D-B367-61065855D4D6}"/>
    <cellStyle name="Normal 147 2 3" xfId="10335" xr:uid="{8F833984-1C05-418F-9DE1-9DC4E92FE0AB}"/>
    <cellStyle name="Normal 148" xfId="1156" xr:uid="{00000000-0005-0000-0000-0000B4040000}"/>
    <cellStyle name="Normal 148 2" xfId="1157" xr:uid="{00000000-0005-0000-0000-0000B5040000}"/>
    <cellStyle name="Normal 148 2 2" xfId="4294" xr:uid="{67D88973-3807-4B81-8C0F-4DF409D5E71D}"/>
    <cellStyle name="Normal 148 2 2 2" xfId="17084" xr:uid="{BD8E502A-B941-441F-9A75-1F3A36CDC29C}"/>
    <cellStyle name="Normal 148 2 2 3" xfId="10337" xr:uid="{10429BA4-4E41-4149-95E9-86BEB49AAE14}"/>
    <cellStyle name="Normal 148 3" xfId="4293" xr:uid="{9E08850E-00D2-4794-BBC1-FBBDB6659E66}"/>
    <cellStyle name="Normal 148 3 2" xfId="17083" xr:uid="{FCD912EE-6D0E-4990-83CA-A6936C6741CD}"/>
    <cellStyle name="Normal 148 3 3" xfId="10336" xr:uid="{92745F6C-B202-4366-A448-EDDD2CD7314C}"/>
    <cellStyle name="Normal 149" xfId="1158" xr:uid="{00000000-0005-0000-0000-0000B6040000}"/>
    <cellStyle name="Normal 149 2" xfId="1159" xr:uid="{00000000-0005-0000-0000-0000B7040000}"/>
    <cellStyle name="Normal 149 2 2" xfId="4296" xr:uid="{E5AC27AF-C3DD-4B4E-A761-63C5FF7801F2}"/>
    <cellStyle name="Normal 149 2 2 2" xfId="17086" xr:uid="{EC0778D9-38FE-4BE8-AD37-9090334A20F8}"/>
    <cellStyle name="Normal 149 2 2 3" xfId="10339" xr:uid="{3C354BB8-A6F6-4202-85DA-C41E2FEBCD99}"/>
    <cellStyle name="Normal 149 3" xfId="4295" xr:uid="{D9D6F941-DBFA-4AC8-A3A2-D0DE678523D8}"/>
    <cellStyle name="Normal 149 3 2" xfId="17085" xr:uid="{B82B4C4E-3F5D-42B7-9E11-3EED208D3C8C}"/>
    <cellStyle name="Normal 149 3 3" xfId="10338" xr:uid="{55A7E21A-97AF-4EBF-9659-94EB4ABB821E}"/>
    <cellStyle name="Normal 15" xfId="1160" xr:uid="{00000000-0005-0000-0000-0000B8040000}"/>
    <cellStyle name="Normal 15 10" xfId="22339" xr:uid="{068E82FF-56FA-492A-851D-1F4B1161B463}"/>
    <cellStyle name="Normal 15 11" xfId="22359" xr:uid="{D5F85455-EC8C-4C80-99D6-D513994BA609}"/>
    <cellStyle name="Normal 15 12" xfId="21777" xr:uid="{1106ECB7-3396-46C1-B87B-6DA5A2038B4E}"/>
    <cellStyle name="Normal 15 13" xfId="9089" xr:uid="{05E72434-6574-42C2-B0FC-0DDFC0056AF3}"/>
    <cellStyle name="Normal 15 14" xfId="22487" xr:uid="{5EBC7491-6C07-449D-89C0-56CCB31559E3}"/>
    <cellStyle name="Normal 15 2" xfId="4297" xr:uid="{35386170-BCCD-4296-AF5B-30A76B91F2EB}"/>
    <cellStyle name="Normal 15 2 2" xfId="7363" xr:uid="{C495239B-56D0-420A-AE77-D1400B789D47}"/>
    <cellStyle name="Normal 15 2 2 2" xfId="20110" xr:uid="{1DB304D0-DA35-460D-9751-12273ED21FC8}"/>
    <cellStyle name="Normal 15 2 2 2 2" xfId="35199" xr:uid="{3332B5D4-EB9F-4087-AF1B-BA78722FC946}"/>
    <cellStyle name="Normal 15 2 2 3" xfId="13360" xr:uid="{146C02D6-EFFB-41EA-9F6E-7C21ED9EFE1A}"/>
    <cellStyle name="Normal 15 2 2 4" xfId="26857" xr:uid="{95CAE739-635A-4076-BC6D-0F506494CEAD}"/>
    <cellStyle name="Normal 15 2 3" xfId="8697" xr:uid="{FBC89750-D827-48A9-81FF-20FBD6AA5414}"/>
    <cellStyle name="Normal 15 2 3 2" xfId="21419" xr:uid="{C688507B-6B2C-4BC5-841F-4213D05225DD}"/>
    <cellStyle name="Normal 15 2 3 3" xfId="14107" xr:uid="{A0329385-BAA9-4731-9585-40BF23AC2A42}"/>
    <cellStyle name="Normal 15 2 3 4" xfId="32947" xr:uid="{C27F91AF-B2F5-469D-A92A-6B69980D93BA}"/>
    <cellStyle name="Normal 15 2 4" xfId="17087" xr:uid="{887DCB35-6141-4685-896E-89F91DEB2095}"/>
    <cellStyle name="Normal 15 2 5" xfId="21876" xr:uid="{F17E2C77-F0F1-42C6-85F6-FE87A260DB45}"/>
    <cellStyle name="Normal 15 2 6" xfId="10340" xr:uid="{10E582A5-EB80-47BF-9FF1-7D3DBD6CD4CE}"/>
    <cellStyle name="Normal 15 2 7" xfId="22488" xr:uid="{9AB7C372-5B2E-4A11-BCAD-FFFF0FC88707}"/>
    <cellStyle name="Normal 15 3" xfId="8751" xr:uid="{9B91B2A8-F34F-40E1-A61D-367BB42DE459}"/>
    <cellStyle name="Normal 15 3 2" xfId="21443" xr:uid="{A39E1FCB-8E14-4F32-93C9-674FA81A41C2}"/>
    <cellStyle name="Normal 15 3 2 2" xfId="26837" xr:uid="{E666C25F-42F7-4D37-A8A6-A92F2D001984}"/>
    <cellStyle name="Normal 15 3 3" xfId="21893" xr:uid="{5A679519-C7AC-4E78-BAF5-65DE4A4F2161}"/>
    <cellStyle name="Normal 15 3 4" xfId="14135" xr:uid="{DC94D7DC-3D1B-49A8-B57E-CF892197C107}"/>
    <cellStyle name="Normal 15 3 5" xfId="24792" xr:uid="{B8A60AAD-F05A-480C-98A0-0063443E3E0B}"/>
    <cellStyle name="Normal 15 4" xfId="8796" xr:uid="{364EC81C-8299-4B08-AD56-889F725A126E}"/>
    <cellStyle name="Normal 15 4 2" xfId="21485" xr:uid="{9E033C7E-C6A0-40C5-929A-FFC8C0EBDD95}"/>
    <cellStyle name="Normal 15 4 3" xfId="21930" xr:uid="{4A871009-D545-48FA-8C8B-E425454D11EB}"/>
    <cellStyle name="Normal 15 4 4" xfId="14185" xr:uid="{BFB7AAE5-3018-465A-A2EC-F9951A2C3243}"/>
    <cellStyle name="Normal 15 4 5" xfId="26856" xr:uid="{F64D000F-4320-4BBA-9724-C5C1E2F49924}"/>
    <cellStyle name="Normal 15 5" xfId="8906" xr:uid="{B3BF0025-E591-46EA-9214-1974F6493C0C}"/>
    <cellStyle name="Normal 15 5 2" xfId="21593" xr:uid="{E24F60D9-7E4C-4451-9D0D-EB9F2FE0C434}"/>
    <cellStyle name="Normal 15 5 3" xfId="22027" xr:uid="{58DEA490-A6DF-436C-AFE8-0ED405BA04D5}"/>
    <cellStyle name="Normal 15 5 4" xfId="13603" xr:uid="{8595AA3F-C6FB-4471-BB2A-030AF4309DE1}"/>
    <cellStyle name="Normal 15 5 5" xfId="31742" xr:uid="{A815575B-F9EA-42B7-B15D-D0D889A848DA}"/>
    <cellStyle name="Normal 15 6" xfId="9013" xr:uid="{161972A4-3601-4E2D-A123-69D5A42CA416}"/>
    <cellStyle name="Normal 15 6 2" xfId="22126" xr:uid="{F0AFFB6A-8B95-4B69-A7B4-A22FF45D4B6E}"/>
    <cellStyle name="Normal 15 6 3" xfId="21699" xr:uid="{0EA2C976-C169-4471-ABB4-7F0C81614AA4}"/>
    <cellStyle name="Normal 15 6 4" xfId="35280" xr:uid="{20834ACC-30C6-4ADF-933E-2C43FFB68B05}"/>
    <cellStyle name="Normal 15 7" xfId="7536" xr:uid="{9FB97F0C-2BC3-4985-BDF8-C93E7F815F20}"/>
    <cellStyle name="Normal 15 7 2" xfId="22169" xr:uid="{E380C2F1-DFEF-47DF-850B-D64D79816C8B}"/>
    <cellStyle name="Normal 15 7 3" xfId="20265" xr:uid="{28318D50-B1CB-48DC-B888-0D33E3A51A1C}"/>
    <cellStyle name="Normal 15 8" xfId="15836" xr:uid="{F832396C-ADF2-4071-B975-DA1460E02DD0}"/>
    <cellStyle name="Normal 15 8 2" xfId="22194" xr:uid="{EE660D8D-12C6-44D3-B28E-C9F03DCC99D5}"/>
    <cellStyle name="Normal 15 9" xfId="22257" xr:uid="{04EF8F71-8A67-4B4A-B554-EB475DD541EE}"/>
    <cellStyle name="Normal 150" xfId="1161" xr:uid="{00000000-0005-0000-0000-0000B9040000}"/>
    <cellStyle name="Normal 150 2" xfId="4298" xr:uid="{8D76CF84-8622-4792-A3D5-7434F039E686}"/>
    <cellStyle name="Normal 150 2 2" xfId="17088" xr:uid="{C29F71FE-2AAE-4965-BD82-D19D44023F29}"/>
    <cellStyle name="Normal 150 2 3" xfId="10341" xr:uid="{6DEA0166-1729-49C6-BD78-FA95E31852C9}"/>
    <cellStyle name="Normal 151" xfId="1162" xr:uid="{00000000-0005-0000-0000-0000BA040000}"/>
    <cellStyle name="Normal 151 2" xfId="4299" xr:uid="{0FC556BC-3E74-471F-9A39-D2F39E48E45F}"/>
    <cellStyle name="Normal 151 2 2" xfId="17089" xr:uid="{54BDE1A8-7DDC-4E1A-8811-53408114CEA8}"/>
    <cellStyle name="Normal 151 2 3" xfId="10342" xr:uid="{A5CA0B37-3C2D-4CC7-B199-69F63421C21C}"/>
    <cellStyle name="Normal 152" xfId="1163" xr:uid="{00000000-0005-0000-0000-0000BB040000}"/>
    <cellStyle name="Normal 152 2" xfId="1164" xr:uid="{00000000-0005-0000-0000-0000BC040000}"/>
    <cellStyle name="Normal 152 2 2" xfId="4301" xr:uid="{3F493E9D-10CB-434B-9635-CCD75447092B}"/>
    <cellStyle name="Normal 152 2 2 2" xfId="17091" xr:uid="{BA806468-6B5F-424D-8DC2-150108622BDE}"/>
    <cellStyle name="Normal 152 2 2 3" xfId="10344" xr:uid="{9C145C9B-C4CA-47A1-AAAE-FEC64A1C67D3}"/>
    <cellStyle name="Normal 152 3" xfId="4300" xr:uid="{45786DBD-C084-4B1C-B880-18382489025E}"/>
    <cellStyle name="Normal 152 3 2" xfId="17090" xr:uid="{98027FA3-BD3A-4A0C-BFBB-B2C2330201AE}"/>
    <cellStyle name="Normal 152 3 3" xfId="10343" xr:uid="{B949C919-1253-4FC0-B90B-87188CE601A0}"/>
    <cellStyle name="Normal 153" xfId="1165" xr:uid="{00000000-0005-0000-0000-0000BD040000}"/>
    <cellStyle name="Normal 153 2" xfId="1166" xr:uid="{00000000-0005-0000-0000-0000BE040000}"/>
    <cellStyle name="Normal 153 2 2" xfId="4303" xr:uid="{5BEFDCBC-6B46-4045-B8EF-D2050E62C219}"/>
    <cellStyle name="Normal 153 2 2 2" xfId="17093" xr:uid="{976C1577-9CC3-4588-9E66-262FE771A378}"/>
    <cellStyle name="Normal 153 2 2 3" xfId="10346" xr:uid="{B9EE4D7B-4220-44DD-8F95-140EA496812D}"/>
    <cellStyle name="Normal 153 3" xfId="4302" xr:uid="{15A7861A-217E-4EE0-AAF2-5A5DA6478042}"/>
    <cellStyle name="Normal 153 3 2" xfId="17092" xr:uid="{5DDB5829-FCB2-4691-9CDF-7F9597D9E142}"/>
    <cellStyle name="Normal 153 3 3" xfId="10345" xr:uid="{BCAA09EC-A991-4432-AE2D-FAC320A2AAA8}"/>
    <cellStyle name="Normal 154" xfId="1167" xr:uid="{00000000-0005-0000-0000-0000BF040000}"/>
    <cellStyle name="Normal 154 2" xfId="4304" xr:uid="{65200A0F-ED1B-486B-938E-EFB6E35CD5AF}"/>
    <cellStyle name="Normal 154 2 2" xfId="17094" xr:uid="{A6BB81D9-CA14-43EC-84D8-1E02A39BD241}"/>
    <cellStyle name="Normal 154 2 3" xfId="10347" xr:uid="{AAC72520-5004-4E9B-8ECC-0806518181A0}"/>
    <cellStyle name="Normal 155" xfId="1168" xr:uid="{00000000-0005-0000-0000-0000C0040000}"/>
    <cellStyle name="Normal 155 2" xfId="4305" xr:uid="{D98C0BBA-BD73-4650-B712-B3230E02F172}"/>
    <cellStyle name="Normal 155 2 2" xfId="17095" xr:uid="{7EB50A43-08AD-45C9-8CDB-EAA205B9C998}"/>
    <cellStyle name="Normal 155 2 3" xfId="10348" xr:uid="{FFB9FD39-FC83-4D87-9272-2095F0FC520B}"/>
    <cellStyle name="Normal 156" xfId="1169" xr:uid="{00000000-0005-0000-0000-0000C1040000}"/>
    <cellStyle name="Normal 156 2" xfId="4306" xr:uid="{AA14895F-E756-4285-8363-C8D9B77BEC16}"/>
    <cellStyle name="Normal 156 2 2" xfId="17096" xr:uid="{A2035E07-27E3-4E40-BC01-42C6BC2264CC}"/>
    <cellStyle name="Normal 156 2 3" xfId="10349" xr:uid="{A852D546-4BA3-482C-BE23-23A5ECB784CF}"/>
    <cellStyle name="Normal 157" xfId="1170" xr:uid="{00000000-0005-0000-0000-0000C2040000}"/>
    <cellStyle name="Normal 157 2" xfId="4307" xr:uid="{033CF92A-EB63-48BC-AF46-66E08E307669}"/>
    <cellStyle name="Normal 157 2 2" xfId="17097" xr:uid="{9DE8E595-44DF-47C8-AC77-C4250E019608}"/>
    <cellStyle name="Normal 157 2 3" xfId="10350" xr:uid="{2ABD707B-1F6B-4CAE-84B1-18C987D5BE1D}"/>
    <cellStyle name="Normal 158" xfId="1171" xr:uid="{00000000-0005-0000-0000-0000C3040000}"/>
    <cellStyle name="Normal 158 2" xfId="1172" xr:uid="{00000000-0005-0000-0000-0000C4040000}"/>
    <cellStyle name="Normal 158 2 2" xfId="4309" xr:uid="{C303D00C-8E0B-4909-8CF0-DA042F678373}"/>
    <cellStyle name="Normal 158 2 2 2" xfId="17099" xr:uid="{1E5A0C38-EE72-494B-8DDE-CE7917C7D05E}"/>
    <cellStyle name="Normal 158 2 2 3" xfId="10352" xr:uid="{D72B2F6A-3445-46F1-B782-DFEADE9CAE7E}"/>
    <cellStyle name="Normal 158 3" xfId="4308" xr:uid="{C5A8814A-58E0-4A8F-B646-14AC037EA3E2}"/>
    <cellStyle name="Normal 158 3 2" xfId="17098" xr:uid="{7D2257B8-6F8F-41D0-9BF6-4B8FB1F2E3F3}"/>
    <cellStyle name="Normal 158 3 3" xfId="10351" xr:uid="{318EE58A-39DE-4234-B99B-605062319A04}"/>
    <cellStyle name="Normal 159" xfId="1173" xr:uid="{00000000-0005-0000-0000-0000C5040000}"/>
    <cellStyle name="Normal 159 2" xfId="1174" xr:uid="{00000000-0005-0000-0000-0000C6040000}"/>
    <cellStyle name="Normal 159 2 2" xfId="4311" xr:uid="{3CF7D535-C3C9-44A1-9BED-0E0BB5E27A00}"/>
    <cellStyle name="Normal 159 2 2 2" xfId="17101" xr:uid="{D192879C-EBE8-41FC-A379-32E80680E0E6}"/>
    <cellStyle name="Normal 159 2 2 3" xfId="10354" xr:uid="{861C15B9-7FD1-42C6-B51A-155C82B8BC5C}"/>
    <cellStyle name="Normal 159 3" xfId="4310" xr:uid="{3C68D999-3932-4F2D-9D85-FF8CA15B8FB5}"/>
    <cellStyle name="Normal 159 3 2" xfId="17100" xr:uid="{D3A8014C-2F11-474E-B529-622E3E0FA7AD}"/>
    <cellStyle name="Normal 159 3 3" xfId="10353" xr:uid="{47675528-BC38-4294-9DB9-8E2AF6A307AA}"/>
    <cellStyle name="Normal 16" xfId="1175" xr:uid="{00000000-0005-0000-0000-0000C7040000}"/>
    <cellStyle name="Normal 16 10" xfId="22340" xr:uid="{7B2D6112-9970-4CDB-AADF-2FC02119A915}"/>
    <cellStyle name="Normal 16 11" xfId="22360" xr:uid="{3BE7503A-6BAD-49DA-BF03-24F1E2B7868A}"/>
    <cellStyle name="Normal 16 12" xfId="21778" xr:uid="{9908B0AC-FC9C-440C-B005-0EAABDAEA179}"/>
    <cellStyle name="Normal 16 13" xfId="9090" xr:uid="{4B527CE2-A135-4224-935D-4A946676521D}"/>
    <cellStyle name="Normal 16 14" xfId="22489" xr:uid="{DB3EAD22-81C6-45D7-851F-A0CFA4993B3E}"/>
    <cellStyle name="Normal 16 2" xfId="4312" xr:uid="{7CA8A6FB-C7DF-40A9-B141-788B15A28CBB}"/>
    <cellStyle name="Normal 16 2 2" xfId="7364" xr:uid="{A45581EA-AE8A-413E-8050-68DD87124CB5}"/>
    <cellStyle name="Normal 16 2 2 2" xfId="20111" xr:uid="{25565B32-A31A-4C13-B090-F22AF3C0A786}"/>
    <cellStyle name="Normal 16 2 2 2 2" xfId="35200" xr:uid="{9DCFB13A-7B84-4441-BA0C-A6322E7142D9}"/>
    <cellStyle name="Normal 16 2 2 3" xfId="13361" xr:uid="{188EBA12-DD02-4FD9-A2BE-48A4E456230D}"/>
    <cellStyle name="Normal 16 2 2 4" xfId="26860" xr:uid="{D2E45C6E-611C-46A5-964D-7FC7F544B41E}"/>
    <cellStyle name="Normal 16 2 3" xfId="8698" xr:uid="{DEFC58AD-2A40-4FF2-8ECF-5CB86F796E43}"/>
    <cellStyle name="Normal 16 2 3 2" xfId="21420" xr:uid="{F1932482-F7E7-4263-8F1B-0CA613BB3CB9}"/>
    <cellStyle name="Normal 16 2 3 3" xfId="14108" xr:uid="{858E1FE4-65B4-42AB-A337-B42BA6E1EFDA}"/>
    <cellStyle name="Normal 16 2 3 4" xfId="32948" xr:uid="{81F32CCB-306A-4B58-966E-06C550972090}"/>
    <cellStyle name="Normal 16 2 4" xfId="17102" xr:uid="{EE293392-4C49-4E98-9402-D8B4DAE5C3DB}"/>
    <cellStyle name="Normal 16 2 5" xfId="21877" xr:uid="{514621D5-D232-4717-8AD3-4F9C562035CE}"/>
    <cellStyle name="Normal 16 2 6" xfId="10355" xr:uid="{FAF4DAC6-5217-46F0-8A86-E3C8E03C2E18}"/>
    <cellStyle name="Normal 16 2 7" xfId="22490" xr:uid="{FF47F519-27A4-496A-B170-8A2FD85DB517}"/>
    <cellStyle name="Normal 16 3" xfId="8752" xr:uid="{5493A84F-EC6C-4D42-9AE8-599FA11B8F99}"/>
    <cellStyle name="Normal 16 3 2" xfId="21444" xr:uid="{2E7757F4-666A-43A7-A2EB-2D755597ED5F}"/>
    <cellStyle name="Normal 16 3 2 2" xfId="26838" xr:uid="{AAD96C39-F875-424B-8E3A-DC84331C3B08}"/>
    <cellStyle name="Normal 16 3 3" xfId="21894" xr:uid="{7C204D5A-DE00-4BF9-A27F-4FF91E863F4E}"/>
    <cellStyle name="Normal 16 3 4" xfId="14136" xr:uid="{E425C801-98D3-48A1-91FF-495F5EC16456}"/>
    <cellStyle name="Normal 16 3 5" xfId="24762" xr:uid="{6638F881-C876-472F-9351-8870417E6E1C}"/>
    <cellStyle name="Normal 16 4" xfId="8797" xr:uid="{A4493CC7-3679-4BC8-8AC7-2B8636DDCB6D}"/>
    <cellStyle name="Normal 16 4 2" xfId="21486" xr:uid="{FA692DE8-3378-4510-BE27-51291F1C9F45}"/>
    <cellStyle name="Normal 16 4 3" xfId="21931" xr:uid="{3EC43621-22BC-45AD-8B60-DEC59212A2FF}"/>
    <cellStyle name="Normal 16 4 4" xfId="14186" xr:uid="{89F3B243-F66C-40E9-9373-4E79A13695FB}"/>
    <cellStyle name="Normal 16 4 5" xfId="26859" xr:uid="{0BD4CA94-9F2C-400D-864A-8D2B738E15DD}"/>
    <cellStyle name="Normal 16 5" xfId="8907" xr:uid="{C22BD375-B15C-414D-9D9D-22DA1BB9D960}"/>
    <cellStyle name="Normal 16 5 2" xfId="21594" xr:uid="{6D3B520B-F73A-4C8E-9EF2-5E607F04F3FF}"/>
    <cellStyle name="Normal 16 5 3" xfId="22028" xr:uid="{E9A83472-9DBD-41C0-83E3-D481CD76D3CF}"/>
    <cellStyle name="Normal 16 5 4" xfId="13604" xr:uid="{D96934D4-C78A-4FDA-A62F-631089B481AD}"/>
    <cellStyle name="Normal 16 5 5" xfId="31743" xr:uid="{0794A3D0-8323-4852-A4DE-71D4EF7B75C7}"/>
    <cellStyle name="Normal 16 6" xfId="9014" xr:uid="{98930690-C249-4452-A1C2-30312E3EB48A}"/>
    <cellStyle name="Normal 16 6 2" xfId="22127" xr:uid="{EA184741-B054-47A8-9CB3-B6EB107EADAF}"/>
    <cellStyle name="Normal 16 6 3" xfId="21700" xr:uid="{3CCDB6B8-8B8E-446D-9A70-D403B068D1C2}"/>
    <cellStyle name="Normal 16 6 4" xfId="35271" xr:uid="{0DEF35EF-6C4D-4BCB-8B3C-191F6D479B3B}"/>
    <cellStyle name="Normal 16 7" xfId="7537" xr:uid="{57EC7E09-4B7E-43D3-AD92-0DFA7012ED64}"/>
    <cellStyle name="Normal 16 7 2" xfId="22170" xr:uid="{18FFD4BD-652B-4A03-9318-BE096FC33EF5}"/>
    <cellStyle name="Normal 16 7 3" xfId="20266" xr:uid="{07F3ECF4-A4FF-40A8-B77C-ED4703AEEF20}"/>
    <cellStyle name="Normal 16 8" xfId="15837" xr:uid="{B89EDFE9-5722-4C0B-8881-61344B800F9A}"/>
    <cellStyle name="Normal 16 8 2" xfId="22195" xr:uid="{A5245991-95BB-4DC9-BE57-B540EE63C8BC}"/>
    <cellStyle name="Normal 16 9" xfId="22258" xr:uid="{87785470-4D21-4486-A535-71CF6E212EC7}"/>
    <cellStyle name="Normal 160" xfId="1176" xr:uid="{00000000-0005-0000-0000-0000C8040000}"/>
    <cellStyle name="Normal 160 2" xfId="1177" xr:uid="{00000000-0005-0000-0000-0000C9040000}"/>
    <cellStyle name="Normal 160 2 2" xfId="4314" xr:uid="{DF4AE74E-1FB2-4716-99A6-B6282391E66B}"/>
    <cellStyle name="Normal 160 2 2 2" xfId="17104" xr:uid="{C7CC71B0-3EC1-4A1B-AE05-658A5E723F49}"/>
    <cellStyle name="Normal 160 2 2 3" xfId="10357" xr:uid="{F6893D81-36BA-4A3A-B7CA-3D26A414AE5A}"/>
    <cellStyle name="Normal 160 3" xfId="4313" xr:uid="{CD8ADF3F-727D-4784-A787-0CDF92E7440B}"/>
    <cellStyle name="Normal 160 3 2" xfId="17103" xr:uid="{47F38359-437F-4AE1-A7BC-AFECC7E1EABD}"/>
    <cellStyle name="Normal 160 3 3" xfId="10356" xr:uid="{7B4E90D2-B79B-4E56-BDC1-5CDA00BA108D}"/>
    <cellStyle name="Normal 161" xfId="1178" xr:uid="{00000000-0005-0000-0000-0000CA040000}"/>
    <cellStyle name="Normal 161 2" xfId="1179" xr:uid="{00000000-0005-0000-0000-0000CB040000}"/>
    <cellStyle name="Normal 161 2 2" xfId="4316" xr:uid="{5F23063E-121C-4F06-9D16-01905B38990F}"/>
    <cellStyle name="Normal 161 2 2 2" xfId="17106" xr:uid="{012B55E6-6D66-4307-B94D-14372AAA8C2C}"/>
    <cellStyle name="Normal 161 2 2 3" xfId="10359" xr:uid="{C71D9B48-B28C-4DBE-8289-B7362ABE85D7}"/>
    <cellStyle name="Normal 161 3" xfId="4315" xr:uid="{1C56BB04-CC04-41C7-8414-D5D7717A131D}"/>
    <cellStyle name="Normal 161 3 2" xfId="17105" xr:uid="{BD853AF2-422E-4DF0-9F20-80DAAD6C2790}"/>
    <cellStyle name="Normal 161 3 3" xfId="10358" xr:uid="{6F479BC3-98C4-432B-995E-C575FE628360}"/>
    <cellStyle name="Normal 162" xfId="1180" xr:uid="{00000000-0005-0000-0000-0000CC040000}"/>
    <cellStyle name="Normal 162 2" xfId="4317" xr:uid="{7BE30DB7-C5A4-4E47-811F-2D8BD57BF278}"/>
    <cellStyle name="Normal 162 2 2" xfId="17107" xr:uid="{6099D169-B40D-4EFC-99F0-F6698E952A41}"/>
    <cellStyle name="Normal 162 2 3" xfId="10360" xr:uid="{14A913B6-2569-4A1F-8C34-5A69EC389DF9}"/>
    <cellStyle name="Normal 163" xfId="1181" xr:uid="{00000000-0005-0000-0000-0000CD040000}"/>
    <cellStyle name="Normal 163 2" xfId="4318" xr:uid="{374A096D-99DA-46A6-84F4-01A86D833326}"/>
    <cellStyle name="Normal 163 2 2" xfId="17108" xr:uid="{A9FA6D2D-BE21-4398-B116-F5EF5088F515}"/>
    <cellStyle name="Normal 163 2 3" xfId="10361" xr:uid="{28446BBB-7E76-48BA-A537-11B131F8D9FF}"/>
    <cellStyle name="Normal 164" xfId="1182" xr:uid="{00000000-0005-0000-0000-0000CE040000}"/>
    <cellStyle name="Normal 164 2" xfId="1183" xr:uid="{00000000-0005-0000-0000-0000CF040000}"/>
    <cellStyle name="Normal 164 2 2" xfId="4320" xr:uid="{3E5784A8-1766-4448-8B11-88590393252F}"/>
    <cellStyle name="Normal 164 2 2 2" xfId="17110" xr:uid="{54970EFE-D925-4468-BB88-BD35E628CE7F}"/>
    <cellStyle name="Normal 164 2 2 3" xfId="10363" xr:uid="{550F58AF-EB3E-4FBE-8C3C-5E77EBB2D997}"/>
    <cellStyle name="Normal 164 3" xfId="4319" xr:uid="{8CB9FC6E-DC46-42E6-B2B0-F3A7D362C731}"/>
    <cellStyle name="Normal 164 3 2" xfId="17109" xr:uid="{E9515AD6-C40C-48E4-8A3A-867C4F6BE6B7}"/>
    <cellStyle name="Normal 164 3 3" xfId="10362" xr:uid="{AD776731-AD69-4DE1-B3FB-84F2C8D04D67}"/>
    <cellStyle name="Normal 165" xfId="1184" xr:uid="{00000000-0005-0000-0000-0000D0040000}"/>
    <cellStyle name="Normal 165 2" xfId="1185" xr:uid="{00000000-0005-0000-0000-0000D1040000}"/>
    <cellStyle name="Normal 165 2 2" xfId="4322" xr:uid="{38924BA5-6087-4966-B693-1DDE3512302A}"/>
    <cellStyle name="Normal 165 2 2 2" xfId="17112" xr:uid="{7041D7E1-5138-4ACF-B859-53D1D7309EAD}"/>
    <cellStyle name="Normal 165 2 2 3" xfId="10365" xr:uid="{A7660304-FBF6-4D4A-8C26-FEB3229FA65C}"/>
    <cellStyle name="Normal 165 3" xfId="4321" xr:uid="{27060D6B-D289-4DC2-9CE7-159FCD7B5847}"/>
    <cellStyle name="Normal 165 3 2" xfId="17111" xr:uid="{288268E7-3692-4B04-8FD9-8CAD26F6CD23}"/>
    <cellStyle name="Normal 165 3 3" xfId="10364" xr:uid="{49B288E4-31F4-47D2-AE13-BAC7D6ED187C}"/>
    <cellStyle name="Normal 166" xfId="1186" xr:uid="{00000000-0005-0000-0000-0000D2040000}"/>
    <cellStyle name="Normal 166 2" xfId="4323" xr:uid="{5DE1115F-F9FB-4D60-A978-26A6FFCB530A}"/>
    <cellStyle name="Normal 166 2 2" xfId="17113" xr:uid="{93DAF80E-EB6A-46CC-AA74-1B6496D318CD}"/>
    <cellStyle name="Normal 166 2 3" xfId="10366" xr:uid="{BB9E9890-E60E-471F-A8E0-5081030D6B85}"/>
    <cellStyle name="Normal 167" xfId="1187" xr:uid="{00000000-0005-0000-0000-0000D3040000}"/>
    <cellStyle name="Normal 167 2" xfId="4324" xr:uid="{61F47F8B-AF86-43C4-B963-D1C58F8B5B89}"/>
    <cellStyle name="Normal 167 2 2" xfId="17114" xr:uid="{07C70BE5-98A6-4E0E-A0F1-032DE3DA139D}"/>
    <cellStyle name="Normal 167 2 3" xfId="10367" xr:uid="{03134769-5BE6-4C73-88D6-60B0F0272953}"/>
    <cellStyle name="Normal 168" xfId="1188" xr:uid="{00000000-0005-0000-0000-0000D4040000}"/>
    <cellStyle name="Normal 168 2" xfId="4325" xr:uid="{61DCC2AA-A2D8-4408-82EE-C2529D811CDC}"/>
    <cellStyle name="Normal 168 2 2" xfId="17115" xr:uid="{25B4DA94-E5C6-47F8-A989-7409265FAD21}"/>
    <cellStyle name="Normal 168 2 3" xfId="10368" xr:uid="{A766E4CD-82B3-4475-9B6D-B805CD30F0AE}"/>
    <cellStyle name="Normal 169" xfId="1189" xr:uid="{00000000-0005-0000-0000-0000D5040000}"/>
    <cellStyle name="Normal 169 2" xfId="4326" xr:uid="{AE30A240-C825-4A55-8F16-D33DDDE66F95}"/>
    <cellStyle name="Normal 169 2 2" xfId="17116" xr:uid="{94C61594-47DE-4416-8E66-5671568D4F69}"/>
    <cellStyle name="Normal 169 2 3" xfId="10369" xr:uid="{BDDF94FD-C830-45F4-A71F-D6FEEE7FCB99}"/>
    <cellStyle name="Normal 17" xfId="1190" xr:uid="{00000000-0005-0000-0000-0000D6040000}"/>
    <cellStyle name="Normal 17 10" xfId="22341" xr:uid="{1AAEE28C-9496-4878-8AD2-75D0F8B4D1C3}"/>
    <cellStyle name="Normal 17 11" xfId="22361" xr:uid="{C46470AD-E3BB-44B3-BB20-DACC425AC6AC}"/>
    <cellStyle name="Normal 17 12" xfId="21779" xr:uid="{A4F6541F-E3FB-4FE2-8014-083FDE08B38E}"/>
    <cellStyle name="Normal 17 13" xfId="9091" xr:uid="{94D276C1-48FA-4A1E-B855-8D732D1D5C66}"/>
    <cellStyle name="Normal 17 14" xfId="22491" xr:uid="{1AAE8047-3B98-40B8-8108-7B86EBEBB3C9}"/>
    <cellStyle name="Normal 17 2" xfId="4327" xr:uid="{45C2EAE5-BB04-439A-A136-B4702A8504E4}"/>
    <cellStyle name="Normal 17 2 2" xfId="7365" xr:uid="{DF035D26-7AF0-43DE-AA47-31C2B98D44FB}"/>
    <cellStyle name="Normal 17 2 2 2" xfId="20112" xr:uid="{CFA93812-6D6C-4B7A-AE3A-DE3611A993FD}"/>
    <cellStyle name="Normal 17 2 2 2 2" xfId="35201" xr:uid="{58441921-300D-464F-81AD-09B00CEB3172}"/>
    <cellStyle name="Normal 17 2 2 3" xfId="13362" xr:uid="{254C48E2-D88B-4E13-8083-97E5A5D6A119}"/>
    <cellStyle name="Normal 17 2 2 4" xfId="26863" xr:uid="{97A35040-0312-41C6-BA3A-8CA5A7949886}"/>
    <cellStyle name="Normal 17 2 3" xfId="8699" xr:uid="{0BD773E7-3D4D-4FBD-941D-FFB5DE7A095A}"/>
    <cellStyle name="Normal 17 2 3 2" xfId="21421" xr:uid="{F7CC6F1F-3677-4771-B25B-76C80C297DAC}"/>
    <cellStyle name="Normal 17 2 3 3" xfId="14109" xr:uid="{53E5425F-454C-47B7-8B48-E7AC2E8ABE02}"/>
    <cellStyle name="Normal 17 2 3 4" xfId="32949" xr:uid="{CE6E37F8-37C4-4FC9-B392-9B06390BEE69}"/>
    <cellStyle name="Normal 17 2 4" xfId="17117" xr:uid="{FCC4F8E2-CD95-46DB-8370-26F61960E08F}"/>
    <cellStyle name="Normal 17 2 5" xfId="21878" xr:uid="{9F82C838-D62E-405B-919F-43CE0DBEAD64}"/>
    <cellStyle name="Normal 17 2 6" xfId="10370" xr:uid="{4CCE82F6-F577-4E40-9006-A87F634C014D}"/>
    <cellStyle name="Normal 17 2 7" xfId="22492" xr:uid="{EDD669CD-EB44-4B8D-B775-30AED74F0984}"/>
    <cellStyle name="Normal 17 3" xfId="8753" xr:uid="{06E12E57-28E2-4C48-A3F3-951325708F2E}"/>
    <cellStyle name="Normal 17 3 2" xfId="21445" xr:uid="{6583C575-801F-4D12-88FC-41BD3E4D150F}"/>
    <cellStyle name="Normal 17 3 2 2" xfId="26839" xr:uid="{3A75A458-5CCC-4FA1-8AAF-ADBB8E510D1B}"/>
    <cellStyle name="Normal 17 3 3" xfId="21895" xr:uid="{08126C8D-8A8C-46E7-84A3-82AB30A0D59A}"/>
    <cellStyle name="Normal 17 3 4" xfId="14137" xr:uid="{E557B1EE-F15C-437C-91DE-BDCD48C251E0}"/>
    <cellStyle name="Normal 17 3 5" xfId="24793" xr:uid="{621C8EA2-29D3-43F7-8F38-6F2C1E4738EC}"/>
    <cellStyle name="Normal 17 4" xfId="8798" xr:uid="{9AFBE35C-E031-4BC7-B07F-E8C5EC727642}"/>
    <cellStyle name="Normal 17 4 2" xfId="21487" xr:uid="{E97CFC8D-6849-4079-BC35-B9B90640F889}"/>
    <cellStyle name="Normal 17 4 3" xfId="21932" xr:uid="{4CCB603B-74F0-4663-8028-C26B145830C1}"/>
    <cellStyle name="Normal 17 4 4" xfId="14187" xr:uid="{199E8D25-8800-479E-A98A-81510ACDB4B6}"/>
    <cellStyle name="Normal 17 4 5" xfId="26862" xr:uid="{2BD4E4E7-7380-4698-9489-74BF94719E04}"/>
    <cellStyle name="Normal 17 5" xfId="8908" xr:uid="{07BB5350-DFE1-4BDD-9252-C33767362221}"/>
    <cellStyle name="Normal 17 5 2" xfId="21595" xr:uid="{05CDD29B-8C16-4F91-A575-DE49007F41FF}"/>
    <cellStyle name="Normal 17 5 3" xfId="22029" xr:uid="{79F5D8A2-0673-432A-840E-290F122039A7}"/>
    <cellStyle name="Normal 17 5 4" xfId="13605" xr:uid="{3231BC7B-0348-4F60-9A1A-3ADBAAFA1804}"/>
    <cellStyle name="Normal 17 5 5" xfId="31744" xr:uid="{7CAC67D9-9865-4A0F-AABF-BA18A5ED4BEE}"/>
    <cellStyle name="Normal 17 6" xfId="9015" xr:uid="{60419F19-5601-4EF1-9A74-D0753F15C6D5}"/>
    <cellStyle name="Normal 17 6 2" xfId="22128" xr:uid="{A89A5F87-5BFD-41AA-8309-90C4D414BAAF}"/>
    <cellStyle name="Normal 17 6 3" xfId="21701" xr:uid="{BDA9E9AE-A6E3-416E-AA3F-7AD809A5B27A}"/>
    <cellStyle name="Normal 17 6 4" xfId="35273" xr:uid="{438CDCC7-6FF8-49AA-ADDA-81AC728568E8}"/>
    <cellStyle name="Normal 17 7" xfId="7538" xr:uid="{5232A1E0-5FD5-4803-A6E1-EED4AD9AC0B8}"/>
    <cellStyle name="Normal 17 7 2" xfId="22171" xr:uid="{4ADF52E4-363F-4DE9-9E0F-33F57727F31E}"/>
    <cellStyle name="Normal 17 7 3" xfId="20267" xr:uid="{873E0D15-2646-441E-A852-E90B6567DD53}"/>
    <cellStyle name="Normal 17 8" xfId="15838" xr:uid="{CA3A681E-9858-4C12-92F3-C6EA2BAD20AD}"/>
    <cellStyle name="Normal 17 8 2" xfId="22196" xr:uid="{A4C2707E-9A5F-4ED3-A72E-0C2FCA621C00}"/>
    <cellStyle name="Normal 17 9" xfId="22259" xr:uid="{298A2BA9-769C-4F1A-ACF1-F88CDDF1609A}"/>
    <cellStyle name="Normal 170" xfId="1191" xr:uid="{00000000-0005-0000-0000-0000D7040000}"/>
    <cellStyle name="Normal 170 2" xfId="4328" xr:uid="{79F83B5B-DBFC-4A62-8A7B-6BE87F625D1C}"/>
    <cellStyle name="Normal 170 2 2" xfId="17118" xr:uid="{E5BB4093-DE4F-49E3-AD1B-7492E0C8D844}"/>
    <cellStyle name="Normal 170 2 3" xfId="10371" xr:uid="{CAA6D818-2EE5-474B-9745-63594BE6AAE5}"/>
    <cellStyle name="Normal 171" xfId="1192" xr:uid="{00000000-0005-0000-0000-0000D8040000}"/>
    <cellStyle name="Normal 171 2" xfId="4329" xr:uid="{57C6E40B-2D86-4E61-A44F-93715DFD9028}"/>
    <cellStyle name="Normal 171 2 2" xfId="17119" xr:uid="{8127307F-695E-4708-8733-81D5E760400A}"/>
    <cellStyle name="Normal 171 2 3" xfId="10372" xr:uid="{C2DD36A2-BD74-4546-A927-6E0AEB4FD566}"/>
    <cellStyle name="Normal 172" xfId="1193" xr:uid="{00000000-0005-0000-0000-0000D9040000}"/>
    <cellStyle name="Normal 172 2" xfId="1194" xr:uid="{00000000-0005-0000-0000-0000DA040000}"/>
    <cellStyle name="Normal 172 2 2" xfId="4331" xr:uid="{B2B74C1A-EAC0-4D43-95E5-022AC467BB8E}"/>
    <cellStyle name="Normal 172 2 2 2" xfId="17121" xr:uid="{22958BD9-D35B-46E2-9689-62B230AE5E00}"/>
    <cellStyle name="Normal 172 2 2 3" xfId="10374" xr:uid="{68F52BEB-C6C8-4529-8CCD-5347AD9A37ED}"/>
    <cellStyle name="Normal 172 3" xfId="4330" xr:uid="{4E0CA885-07F6-4631-BB17-7F0578A595A6}"/>
    <cellStyle name="Normal 172 3 2" xfId="17120" xr:uid="{2304877C-6E8D-43DF-BD6E-3CE3806981B1}"/>
    <cellStyle name="Normal 172 3 3" xfId="10373" xr:uid="{EEE08D5C-EBAD-491E-9FA1-D9B0AAA9F261}"/>
    <cellStyle name="Normal 173" xfId="1195" xr:uid="{00000000-0005-0000-0000-0000DB040000}"/>
    <cellStyle name="Normal 173 2" xfId="1196" xr:uid="{00000000-0005-0000-0000-0000DC040000}"/>
    <cellStyle name="Normal 173 2 2" xfId="4333" xr:uid="{0E49AA50-E356-4B49-9712-982D4FA4A7D7}"/>
    <cellStyle name="Normal 173 2 2 2" xfId="17123" xr:uid="{F66EC2B4-3FB9-44A3-BE20-2F8BC5583B32}"/>
    <cellStyle name="Normal 173 2 2 3" xfId="10376" xr:uid="{F114C8B2-E18F-474B-9DE9-D96091AAD4DD}"/>
    <cellStyle name="Normal 173 3" xfId="4332" xr:uid="{D72A9147-40D9-4062-82DD-601A8889221A}"/>
    <cellStyle name="Normal 173 3 2" xfId="17122" xr:uid="{F7E2E86E-B290-41D7-AF00-CF26BE64D9EB}"/>
    <cellStyle name="Normal 173 3 3" xfId="10375" xr:uid="{7AF2D81E-E825-4720-81F0-85858ACDD3EE}"/>
    <cellStyle name="Normal 174" xfId="1197" xr:uid="{00000000-0005-0000-0000-0000DD040000}"/>
    <cellStyle name="Normal 174 2" xfId="4334" xr:uid="{A7B57F57-6DE2-46E8-8F9F-30D4243F819C}"/>
    <cellStyle name="Normal 174 2 2" xfId="17124" xr:uid="{9A53843E-46BD-41FB-BBDD-A54E62FF7B25}"/>
    <cellStyle name="Normal 174 2 3" xfId="10377" xr:uid="{8467D296-6239-46AB-A029-604CF848442B}"/>
    <cellStyle name="Normal 175" xfId="1198" xr:uid="{00000000-0005-0000-0000-0000DE040000}"/>
    <cellStyle name="Normal 175 2" xfId="4335" xr:uid="{A4C45A5B-E543-4A79-92E0-55650685504C}"/>
    <cellStyle name="Normal 175 2 2" xfId="17125" xr:uid="{D164C141-26B4-48D4-AA43-43E96CB6B0F9}"/>
    <cellStyle name="Normal 175 2 3" xfId="10378" xr:uid="{0E30A14B-488E-4AA5-9297-46D92CDB8987}"/>
    <cellStyle name="Normal 176" xfId="1199" xr:uid="{00000000-0005-0000-0000-0000DF040000}"/>
    <cellStyle name="Normal 176 2" xfId="1200" xr:uid="{00000000-0005-0000-0000-0000E0040000}"/>
    <cellStyle name="Normal 176 2 2" xfId="4337" xr:uid="{DBD1D0A9-5619-409E-8F48-C0DC5D369364}"/>
    <cellStyle name="Normal 176 2 2 2" xfId="17127" xr:uid="{CC8BF092-FEAC-4FFF-9ECB-A57CE0070E95}"/>
    <cellStyle name="Normal 176 2 2 3" xfId="10380" xr:uid="{1BB491BA-0BF7-4700-8C89-4787A3C63706}"/>
    <cellStyle name="Normal 176 3" xfId="4336" xr:uid="{9D5D6F55-2A72-4F54-B057-D48FB849C595}"/>
    <cellStyle name="Normal 176 3 2" xfId="17126" xr:uid="{FD5C91FF-1276-40ED-A648-1C41218A176F}"/>
    <cellStyle name="Normal 176 3 3" xfId="10379" xr:uid="{C5833C35-F3E3-442F-98C0-A725BB4CA359}"/>
    <cellStyle name="Normal 177" xfId="1201" xr:uid="{00000000-0005-0000-0000-0000E1040000}"/>
    <cellStyle name="Normal 177 2" xfId="1202" xr:uid="{00000000-0005-0000-0000-0000E2040000}"/>
    <cellStyle name="Normal 177 2 2" xfId="4339" xr:uid="{4CD3FE72-AE85-4E49-A43A-1E1F62B6BA95}"/>
    <cellStyle name="Normal 177 2 2 2" xfId="17129" xr:uid="{37885DF6-630B-4116-AF91-DADF5E2EBC56}"/>
    <cellStyle name="Normal 177 2 2 3" xfId="10382" xr:uid="{C64E9C36-39E0-453D-9EB9-AE461ED126C5}"/>
    <cellStyle name="Normal 177 3" xfId="4338" xr:uid="{ECC1FAC6-47E6-4359-AD01-C20249553B1E}"/>
    <cellStyle name="Normal 177 3 2" xfId="17128" xr:uid="{4DE1E675-A215-4948-B952-497FCB708494}"/>
    <cellStyle name="Normal 177 3 3" xfId="10381" xr:uid="{C5496632-38AC-440E-BE5E-83970A838ABE}"/>
    <cellStyle name="Normal 178" xfId="1203" xr:uid="{00000000-0005-0000-0000-0000E3040000}"/>
    <cellStyle name="Normal 178 2" xfId="1204" xr:uid="{00000000-0005-0000-0000-0000E4040000}"/>
    <cellStyle name="Normal 178 2 2" xfId="4341" xr:uid="{3EBD7657-4D74-4ABB-94D9-63DE504A81CA}"/>
    <cellStyle name="Normal 178 2 2 2" xfId="17131" xr:uid="{1C3ACF4C-D7F4-42A6-9B44-E531F55A8516}"/>
    <cellStyle name="Normal 178 2 2 3" xfId="10384" xr:uid="{E2819220-7CCF-4CF0-B153-A8FB7E7E367D}"/>
    <cellStyle name="Normal 178 3" xfId="4340" xr:uid="{EA23764A-42EA-4A38-B6E7-A32926B19EC3}"/>
    <cellStyle name="Normal 178 3 2" xfId="17130" xr:uid="{9833FF1E-8874-420C-A065-443F3452ABF8}"/>
    <cellStyle name="Normal 178 3 3" xfId="10383" xr:uid="{DD3C9E61-51AE-42AC-94E1-8384DA30C96B}"/>
    <cellStyle name="Normal 179" xfId="1205" xr:uid="{00000000-0005-0000-0000-0000E5040000}"/>
    <cellStyle name="Normal 179 2" xfId="1206" xr:uid="{00000000-0005-0000-0000-0000E6040000}"/>
    <cellStyle name="Normal 179 2 2" xfId="4343" xr:uid="{5B09A788-C8B1-461A-B6C5-3BC29053A697}"/>
    <cellStyle name="Normal 179 2 2 2" xfId="17133" xr:uid="{05CB8CFE-5E71-4496-8553-5B9D197245A9}"/>
    <cellStyle name="Normal 179 2 2 3" xfId="10386" xr:uid="{76B7F513-7925-42D0-9E58-66F088C5CAC1}"/>
    <cellStyle name="Normal 179 3" xfId="4342" xr:uid="{365632B1-9592-47E0-8F37-34CFA22E32D8}"/>
    <cellStyle name="Normal 179 3 2" xfId="17132" xr:uid="{D83BE4EE-4EC0-4A8A-93B2-EFD7369F8BE4}"/>
    <cellStyle name="Normal 179 3 3" xfId="10385" xr:uid="{252DE954-3577-4D51-9CE5-B75949A0D5D0}"/>
    <cellStyle name="Normal 18" xfId="1207" xr:uid="{00000000-0005-0000-0000-0000E7040000}"/>
    <cellStyle name="Normal 18 10" xfId="22342" xr:uid="{32AC15CA-4354-413E-8FD3-ACA6A5B1FEE7}"/>
    <cellStyle name="Normal 18 11" xfId="22362" xr:uid="{5B15AFF4-880E-4F48-8504-2282BA35CD63}"/>
    <cellStyle name="Normal 18 12" xfId="21780" xr:uid="{01536F9F-79B7-4983-AA32-CB813AFB2DAA}"/>
    <cellStyle name="Normal 18 13" xfId="9092" xr:uid="{7F3357EC-145C-458D-9296-3FFA53FC2C05}"/>
    <cellStyle name="Normal 18 14" xfId="22493" xr:uid="{1FC95041-E0D7-4C85-989D-8894612DA159}"/>
    <cellStyle name="Normal 18 2" xfId="4344" xr:uid="{18AC8008-B421-456F-96F5-09C9CFC6C69B}"/>
    <cellStyle name="Normal 18 2 2" xfId="7366" xr:uid="{C7D819F8-5888-4E2F-84EA-F3822A1EAF88}"/>
    <cellStyle name="Normal 18 2 2 2" xfId="20113" xr:uid="{D6F78411-3FBF-436F-8B24-9340D7BD0FE5}"/>
    <cellStyle name="Normal 18 2 2 2 2" xfId="35202" xr:uid="{09A0F255-13DC-4E4C-906C-14D506851F43}"/>
    <cellStyle name="Normal 18 2 2 3" xfId="13363" xr:uid="{DC66E49F-84B9-4599-AE25-799244D03CFC}"/>
    <cellStyle name="Normal 18 2 2 4" xfId="26868" xr:uid="{F7D0612B-6777-4236-A0E0-7636602CAC13}"/>
    <cellStyle name="Normal 18 2 3" xfId="8700" xr:uid="{1AFE87FB-CB77-4EC1-8FDA-0F02DF34B6D4}"/>
    <cellStyle name="Normal 18 2 3 2" xfId="21422" xr:uid="{8F437C14-89C6-4EE1-8857-00DEAEF394D2}"/>
    <cellStyle name="Normal 18 2 3 3" xfId="14110" xr:uid="{92BBEED9-D50B-45B6-8AF0-A5EAFBE5B607}"/>
    <cellStyle name="Normal 18 2 3 4" xfId="32950" xr:uid="{E924E6ED-90C5-423C-829D-4B83B351779C}"/>
    <cellStyle name="Normal 18 2 4" xfId="17134" xr:uid="{30791080-2BFF-44D7-A070-148ACEC548D6}"/>
    <cellStyle name="Normal 18 2 5" xfId="21879" xr:uid="{624D7E15-1A82-46EF-B2D6-741D8BD54FE7}"/>
    <cellStyle name="Normal 18 2 6" xfId="10387" xr:uid="{EEAE2270-2329-4C40-9A04-E42CCFA6172D}"/>
    <cellStyle name="Normal 18 2 7" xfId="22494" xr:uid="{B8ABF062-88B7-4F12-87E4-AF10D439BE5C}"/>
    <cellStyle name="Normal 18 3" xfId="8754" xr:uid="{C4F183FA-F6AA-4902-B1BB-19EE724B0837}"/>
    <cellStyle name="Normal 18 3 2" xfId="21446" xr:uid="{FFD59CCD-9C91-4638-B69A-0727A75FAD8E}"/>
    <cellStyle name="Normal 18 3 2 2" xfId="26840" xr:uid="{3A4FB842-254C-4874-851E-5DF61A05EBC0}"/>
    <cellStyle name="Normal 18 3 3" xfId="21896" xr:uid="{2893111C-A043-4E54-9676-B89FD8E6033E}"/>
    <cellStyle name="Normal 18 3 4" xfId="14138" xr:uid="{43BD4B09-F105-4320-8F88-EE2FDC653418}"/>
    <cellStyle name="Normal 18 3 5" xfId="24765" xr:uid="{C43BB492-A504-49A4-ADF7-659F0C21FA75}"/>
    <cellStyle name="Normal 18 4" xfId="8799" xr:uid="{A7D16FA9-9B17-4234-BFB7-3A376A786065}"/>
    <cellStyle name="Normal 18 4 2" xfId="21488" xr:uid="{A1EF56BD-05CE-4441-8AE0-CFDD377C8391}"/>
    <cellStyle name="Normal 18 4 3" xfId="21933" xr:uid="{FECD05DF-BE0F-409F-8110-B7032E2AC878}"/>
    <cellStyle name="Normal 18 4 4" xfId="14188" xr:uid="{F0BD398C-3686-4549-9D40-707F91576384}"/>
    <cellStyle name="Normal 18 4 5" xfId="26867" xr:uid="{D1072F43-5689-473F-83C9-453E7945FC12}"/>
    <cellStyle name="Normal 18 5" xfId="8909" xr:uid="{5FF01A55-F503-48C3-B9F2-79E7566DD7FA}"/>
    <cellStyle name="Normal 18 5 2" xfId="21596" xr:uid="{44C8EE32-837A-472F-B6D3-9D531734B808}"/>
    <cellStyle name="Normal 18 5 3" xfId="22030" xr:uid="{7DC221A8-7953-4E47-88A9-B9F8EA28E736}"/>
    <cellStyle name="Normal 18 5 4" xfId="13606" xr:uid="{92016597-7A55-4F59-B089-2B478FB81C17}"/>
    <cellStyle name="Normal 18 5 5" xfId="31745" xr:uid="{F6769C53-9C99-4762-ABF6-3141E03D89A1}"/>
    <cellStyle name="Normal 18 6" xfId="9016" xr:uid="{E9EE1C3E-41DA-487E-B947-05D3089C9F3B}"/>
    <cellStyle name="Normal 18 6 2" xfId="22129" xr:uid="{8BD5F15F-2131-42D8-A8DE-EECC49F1D0AA}"/>
    <cellStyle name="Normal 18 6 3" xfId="21702" xr:uid="{A331D7E6-C990-489B-9382-A70CC7A192EF}"/>
    <cellStyle name="Normal 18 6 4" xfId="35274" xr:uid="{49B2FF4D-1815-4BF2-95DF-6BB3C9DD5B56}"/>
    <cellStyle name="Normal 18 7" xfId="7539" xr:uid="{B6147E26-8A39-4A84-8399-32260449280E}"/>
    <cellStyle name="Normal 18 7 2" xfId="22172" xr:uid="{7A809BDD-5ADE-4B47-8DA6-83C2322C1383}"/>
    <cellStyle name="Normal 18 7 3" xfId="20268" xr:uid="{2A0A899A-7E80-43CE-AB2D-016A36BEFC63}"/>
    <cellStyle name="Normal 18 8" xfId="15839" xr:uid="{3CDDE22C-E8E2-46F7-A622-99A8235293C4}"/>
    <cellStyle name="Normal 18 8 2" xfId="22197" xr:uid="{35DA89C1-46C7-433E-A1FD-D0ACFA0DDB83}"/>
    <cellStyle name="Normal 18 9" xfId="22260" xr:uid="{A0C782C0-5283-4D87-9CC0-770262BC19D8}"/>
    <cellStyle name="Normal 180" xfId="1208" xr:uid="{00000000-0005-0000-0000-0000E8040000}"/>
    <cellStyle name="Normal 180 2" xfId="4345" xr:uid="{C65086A1-2B72-44B5-8C58-F2230620012C}"/>
    <cellStyle name="Normal 180 2 2" xfId="17135" xr:uid="{8D68C408-20D5-4303-A0A0-2647AF6CA7C5}"/>
    <cellStyle name="Normal 180 2 3" xfId="10388" xr:uid="{1BE31A3B-3777-434B-8AA4-070A09452C82}"/>
    <cellStyle name="Normal 181" xfId="1209" xr:uid="{00000000-0005-0000-0000-0000E9040000}"/>
    <cellStyle name="Normal 181 2" xfId="4346" xr:uid="{2CCCD7C0-A493-458C-BCAC-A49E14AF156B}"/>
    <cellStyle name="Normal 181 2 2" xfId="17136" xr:uid="{9487A636-9C62-48B1-A941-092AF6B151A7}"/>
    <cellStyle name="Normal 181 2 3" xfId="10389" xr:uid="{AC9DC6C3-A647-45BD-89AB-952EF2B8E495}"/>
    <cellStyle name="Normal 182" xfId="1210" xr:uid="{00000000-0005-0000-0000-0000EA040000}"/>
    <cellStyle name="Normal 182 2" xfId="4347" xr:uid="{8670DFCB-5DB2-4464-AA9F-6FFE1D051932}"/>
    <cellStyle name="Normal 182 2 2" xfId="17137" xr:uid="{FC5C973D-98E2-4DB9-A696-DB08CB61CEC9}"/>
    <cellStyle name="Normal 182 2 3" xfId="10390" xr:uid="{31162EC3-8837-4ADC-AADF-CD2146EEADC1}"/>
    <cellStyle name="Normal 183" xfId="1211" xr:uid="{00000000-0005-0000-0000-0000EB040000}"/>
    <cellStyle name="Normal 183 2" xfId="4348" xr:uid="{8A6C57EB-7869-4773-B7BE-89BB29E5CE33}"/>
    <cellStyle name="Normal 183 2 2" xfId="17138" xr:uid="{8D0C812C-EB3C-4524-B894-C783A3C4072C}"/>
    <cellStyle name="Normal 183 2 3" xfId="10391" xr:uid="{F5363CF6-6368-41C2-84DD-60A383C87670}"/>
    <cellStyle name="Normal 184" xfId="1212" xr:uid="{00000000-0005-0000-0000-0000EC040000}"/>
    <cellStyle name="Normal 184 2" xfId="1213" xr:uid="{00000000-0005-0000-0000-0000ED040000}"/>
    <cellStyle name="Normal 184 2 2" xfId="4350" xr:uid="{324D6A64-DA53-439F-90EA-23693ABDE744}"/>
    <cellStyle name="Normal 184 2 2 2" xfId="17140" xr:uid="{A537DAD6-FE2F-4DBA-B631-5A9BE0EC3DDB}"/>
    <cellStyle name="Normal 184 2 2 3" xfId="10393" xr:uid="{924B8141-E3B4-4A11-8519-5D98B5252F1F}"/>
    <cellStyle name="Normal 184 3" xfId="4349" xr:uid="{81D1CBCC-536A-4D9D-B49B-E8C867CEDC0F}"/>
    <cellStyle name="Normal 184 3 2" xfId="17139" xr:uid="{7EC2E650-4B30-4E4A-B1B6-42754E360431}"/>
    <cellStyle name="Normal 184 3 3" xfId="10392" xr:uid="{30AB82F5-1BFB-4E03-B8C4-8C16E21A0243}"/>
    <cellStyle name="Normal 185" xfId="1214" xr:uid="{00000000-0005-0000-0000-0000EE040000}"/>
    <cellStyle name="Normal 185 2" xfId="1215" xr:uid="{00000000-0005-0000-0000-0000EF040000}"/>
    <cellStyle name="Normal 185 2 2" xfId="4352" xr:uid="{0485DDB0-D362-4E6F-B09E-F7E07C6935B0}"/>
    <cellStyle name="Normal 185 2 2 2" xfId="17142" xr:uid="{9AB6B151-1E2C-4052-A09F-D36939E480B5}"/>
    <cellStyle name="Normal 185 2 2 3" xfId="10395" xr:uid="{F1214C4E-F540-4C59-9B6E-B5CA53C3ADE5}"/>
    <cellStyle name="Normal 185 3" xfId="4351" xr:uid="{8CD8060D-1A4A-4574-A6EC-DD4C76F1E9FB}"/>
    <cellStyle name="Normal 185 3 2" xfId="17141" xr:uid="{61A96BAD-654D-4C75-A9FC-28904B2508B5}"/>
    <cellStyle name="Normal 185 3 3" xfId="10394" xr:uid="{051DBD21-576F-460F-BACD-E110904AA2BD}"/>
    <cellStyle name="Normal 186" xfId="1216" xr:uid="{00000000-0005-0000-0000-0000F0040000}"/>
    <cellStyle name="Normal 186 2" xfId="1217" xr:uid="{00000000-0005-0000-0000-0000F1040000}"/>
    <cellStyle name="Normal 186 2 2" xfId="4354" xr:uid="{C2D12F74-979F-4BB1-86B7-221F57799175}"/>
    <cellStyle name="Normal 186 2 2 2" xfId="17144" xr:uid="{6836B668-C36B-493C-AC49-9040FB70FC95}"/>
    <cellStyle name="Normal 186 2 2 3" xfId="10397" xr:uid="{BE305C65-08DD-473A-A942-C5120A0DA17E}"/>
    <cellStyle name="Normal 186 3" xfId="4353" xr:uid="{38547487-ACBC-4FD9-921B-F5FE0B178BD6}"/>
    <cellStyle name="Normal 186 3 2" xfId="17143" xr:uid="{BF45B30D-AD47-4EC4-9380-D559AFE3D485}"/>
    <cellStyle name="Normal 186 3 3" xfId="10396" xr:uid="{D4089EC0-DE95-44C3-91AA-51B21209961B}"/>
    <cellStyle name="Normal 187" xfId="1218" xr:uid="{00000000-0005-0000-0000-0000F2040000}"/>
    <cellStyle name="Normal 187 2" xfId="1219" xr:uid="{00000000-0005-0000-0000-0000F3040000}"/>
    <cellStyle name="Normal 187 2 2" xfId="4356" xr:uid="{9654C748-D4C5-4D66-A0F9-2F4D6847DA18}"/>
    <cellStyle name="Normal 187 2 2 2" xfId="17146" xr:uid="{DB9DA22F-1BDB-4B1D-B55E-504B2A8496B2}"/>
    <cellStyle name="Normal 187 2 2 3" xfId="10399" xr:uid="{D57185E4-293F-4F0F-A10C-F618AB82D57A}"/>
    <cellStyle name="Normal 187 3" xfId="4355" xr:uid="{E0381B25-B847-47EC-8262-9709DE79F116}"/>
    <cellStyle name="Normal 187 3 2" xfId="17145" xr:uid="{16D37DF2-5C13-4C74-9DEB-EED117E0B84A}"/>
    <cellStyle name="Normal 187 3 3" xfId="10398" xr:uid="{299730F8-A36A-435A-8B2C-951D47411EB6}"/>
    <cellStyle name="Normal 188" xfId="1220" xr:uid="{00000000-0005-0000-0000-0000F4040000}"/>
    <cellStyle name="Normal 188 2" xfId="1221" xr:uid="{00000000-0005-0000-0000-0000F5040000}"/>
    <cellStyle name="Normal 188 2 2" xfId="4358" xr:uid="{88B7B901-4791-4205-A4AC-3517C57D74E6}"/>
    <cellStyle name="Normal 188 2 2 2" xfId="17148" xr:uid="{E74C2A1B-5F27-402E-9838-CE497FA579C6}"/>
    <cellStyle name="Normal 188 2 2 3" xfId="10401" xr:uid="{E35D0325-0F67-4308-B883-C9E759BD41FA}"/>
    <cellStyle name="Normal 188 3" xfId="4357" xr:uid="{8F682A30-6877-40B1-A032-39ED6A187510}"/>
    <cellStyle name="Normal 188 3 2" xfId="17147" xr:uid="{1341C56D-699C-4EB0-AE68-0E9862DEAE1F}"/>
    <cellStyle name="Normal 188 3 3" xfId="10400" xr:uid="{A3A5F52F-7517-4ED4-9077-E2D288930744}"/>
    <cellStyle name="Normal 189" xfId="1222" xr:uid="{00000000-0005-0000-0000-0000F6040000}"/>
    <cellStyle name="Normal 189 2" xfId="1223" xr:uid="{00000000-0005-0000-0000-0000F7040000}"/>
    <cellStyle name="Normal 189 2 2" xfId="4360" xr:uid="{FD021DE8-E7E1-4EBA-9F61-464FA4632F91}"/>
    <cellStyle name="Normal 189 2 2 2" xfId="17150" xr:uid="{884EFF69-6ABD-4FC5-B57B-5006BDEEED68}"/>
    <cellStyle name="Normal 189 2 2 3" xfId="10403" xr:uid="{9A2B7574-7173-4D43-9D78-3391D54D17AD}"/>
    <cellStyle name="Normal 189 3" xfId="4359" xr:uid="{A14CDCE8-B146-40BD-BF67-D07E12653ACA}"/>
    <cellStyle name="Normal 189 3 2" xfId="17149" xr:uid="{78582B1F-95A9-4175-90E7-71D79CC8131A}"/>
    <cellStyle name="Normal 189 3 3" xfId="10402" xr:uid="{999F9852-5633-4BE9-BF10-4839C651FDEA}"/>
    <cellStyle name="Normal 19" xfId="1224" xr:uid="{00000000-0005-0000-0000-0000F8040000}"/>
    <cellStyle name="Normal 19 10" xfId="22343" xr:uid="{A5C4E78D-16DF-498C-9106-4128AD311D3A}"/>
    <cellStyle name="Normal 19 11" xfId="22363" xr:uid="{AD61A187-2E2B-4B49-9E94-D165FB3C71B7}"/>
    <cellStyle name="Normal 19 12" xfId="21781" xr:uid="{88902E0F-6BD9-4800-A72D-3E7DAB2882B0}"/>
    <cellStyle name="Normal 19 13" xfId="9093" xr:uid="{9B9D5A32-BCC0-4674-B2EB-D15FB15099FD}"/>
    <cellStyle name="Normal 19 14" xfId="22495" xr:uid="{B8EC1A52-9C7C-4908-9A06-D1CE5DC37EC5}"/>
    <cellStyle name="Normal 19 2" xfId="4361" xr:uid="{0DF9532C-A555-4BC5-9503-35F8048AD3AC}"/>
    <cellStyle name="Normal 19 2 2" xfId="7367" xr:uid="{626C95FC-63AE-4385-B5BA-8992B685F766}"/>
    <cellStyle name="Normal 19 2 2 2" xfId="20114" xr:uid="{DE1E61E9-C86F-424C-BCFB-51BC144FA7C6}"/>
    <cellStyle name="Normal 19 2 2 2 2" xfId="35203" xr:uid="{3F7819F5-939A-44A4-8586-EDE5B492A4F6}"/>
    <cellStyle name="Normal 19 2 2 3" xfId="13364" xr:uid="{5187720C-FB9A-4910-A623-68EE6AF34A1B}"/>
    <cellStyle name="Normal 19 2 2 4" xfId="26870" xr:uid="{7502339E-DFD3-4D7C-8B08-560F2E71A23C}"/>
    <cellStyle name="Normal 19 2 3" xfId="8701" xr:uid="{1024A343-FEDA-46E7-A357-B3F5A91F53FF}"/>
    <cellStyle name="Normal 19 2 3 2" xfId="21423" xr:uid="{F0A12281-1259-4A99-BD54-4FFE7E5BDB69}"/>
    <cellStyle name="Normal 19 2 3 3" xfId="14111" xr:uid="{78BEFD33-0416-480F-B640-41F46C553286}"/>
    <cellStyle name="Normal 19 2 3 4" xfId="32951" xr:uid="{390223C4-D34C-4ECC-9517-D3A4D7BCE7E9}"/>
    <cellStyle name="Normal 19 2 4" xfId="17151" xr:uid="{174A7E6B-60CB-478F-A9BB-8664CE743E49}"/>
    <cellStyle name="Normal 19 2 5" xfId="21880" xr:uid="{CFEF1E9A-1A81-45A6-BF4A-40213B66649B}"/>
    <cellStyle name="Normal 19 2 6" xfId="10404" xr:uid="{89511E42-D260-4448-932A-13843EE127A7}"/>
    <cellStyle name="Normal 19 2 7" xfId="22496" xr:uid="{87078162-971C-4930-ACEC-51406C8B6F53}"/>
    <cellStyle name="Normal 19 3" xfId="8755" xr:uid="{5DFE8502-87C6-48BF-9C2B-CABAD9C08858}"/>
    <cellStyle name="Normal 19 3 2" xfId="21447" xr:uid="{2F7ED397-8EEF-4A30-975B-769ACDDD7AE0}"/>
    <cellStyle name="Normal 19 3 2 2" xfId="26841" xr:uid="{DD22D35D-0E09-4559-8EB6-889074D9FA8A}"/>
    <cellStyle name="Normal 19 3 3" xfId="21897" xr:uid="{BADD7AE0-6854-47E5-B0A1-8A4051470FAA}"/>
    <cellStyle name="Normal 19 3 4" xfId="14139" xr:uid="{D4CB0ACA-D404-4F15-9023-24515A7858A6}"/>
    <cellStyle name="Normal 19 3 5" xfId="24794" xr:uid="{E92D6C2B-56C3-451D-A520-812E1B542104}"/>
    <cellStyle name="Normal 19 4" xfId="8800" xr:uid="{68ED22BA-CC39-4533-98A2-8B1563150E50}"/>
    <cellStyle name="Normal 19 4 2" xfId="21489" xr:uid="{B09A3605-51E6-4676-B23F-6390BC1C0626}"/>
    <cellStyle name="Normal 19 4 3" xfId="21934" xr:uid="{AC51CF15-536F-4832-BAFF-95396635D22D}"/>
    <cellStyle name="Normal 19 4 4" xfId="14189" xr:uid="{CA80B0FA-213B-4A7E-820F-5EDC83809225}"/>
    <cellStyle name="Normal 19 4 5" xfId="26869" xr:uid="{8B6A09D8-456D-4955-B4D4-DE17F570E501}"/>
    <cellStyle name="Normal 19 5" xfId="8910" xr:uid="{A3D5E3E0-6944-474D-9E08-434771D2B750}"/>
    <cellStyle name="Normal 19 5 2" xfId="21597" xr:uid="{4C08716C-AE52-46A4-AA76-C5FF7B641FF6}"/>
    <cellStyle name="Normal 19 5 3" xfId="22031" xr:uid="{96EAE891-EC67-49A6-BEE4-6385C251DBAB}"/>
    <cellStyle name="Normal 19 5 4" xfId="13607" xr:uid="{8761E2BE-FD57-4B64-A6FB-E3ACDAD072FF}"/>
    <cellStyle name="Normal 19 5 5" xfId="31746" xr:uid="{E92CDC0D-0371-49FF-B549-DCC02D56B4A8}"/>
    <cellStyle name="Normal 19 6" xfId="9017" xr:uid="{4673FC30-040A-4B3D-B517-2979C941F9F6}"/>
    <cellStyle name="Normal 19 6 2" xfId="22130" xr:uid="{677C4A89-95DB-40C1-BC7E-F001E59275EC}"/>
    <cellStyle name="Normal 19 6 3" xfId="21703" xr:uid="{819E4457-0EB7-4F3D-B73D-314FBA687118}"/>
    <cellStyle name="Normal 19 6 4" xfId="35270" xr:uid="{AF5110B0-D1B3-4CA8-98D1-712875F6C0EC}"/>
    <cellStyle name="Normal 19 7" xfId="7540" xr:uid="{E946395B-C5A9-42CB-8DC6-7B9D274AE663}"/>
    <cellStyle name="Normal 19 7 2" xfId="22173" xr:uid="{FD41A3F2-D4A2-4140-B72C-020FEB44B4ED}"/>
    <cellStyle name="Normal 19 7 3" xfId="20269" xr:uid="{91A1C711-4DDD-4E47-8544-FA54C96557D6}"/>
    <cellStyle name="Normal 19 8" xfId="15840" xr:uid="{3DFF8E4E-BE31-498E-955C-354C97302765}"/>
    <cellStyle name="Normal 19 8 2" xfId="22198" xr:uid="{C01BD61B-2CF9-4F37-987E-075F57831DA2}"/>
    <cellStyle name="Normal 19 9" xfId="22261" xr:uid="{45FEBA57-B3E4-4687-B070-AD92C672432F}"/>
    <cellStyle name="Normal 190" xfId="1225" xr:uid="{00000000-0005-0000-0000-0000F9040000}"/>
    <cellStyle name="Normal 190 2" xfId="4362" xr:uid="{BCBE994D-6EE9-4564-A15A-E2CEC85AC076}"/>
    <cellStyle name="Normal 190 2 2" xfId="17152" xr:uid="{895F3704-90ED-41DA-972D-C1E72BA6A213}"/>
    <cellStyle name="Normal 190 2 3" xfId="10405" xr:uid="{AB07E81D-1893-4366-8380-831AC3E837A0}"/>
    <cellStyle name="Normal 191" xfId="1226" xr:uid="{00000000-0005-0000-0000-0000FA040000}"/>
    <cellStyle name="Normal 191 2" xfId="4363" xr:uid="{DB7C5913-9FC8-4E67-AA08-258E1598EEF6}"/>
    <cellStyle name="Normal 191 2 2" xfId="17153" xr:uid="{081936C8-9815-46B5-A2C6-EC0EA8348410}"/>
    <cellStyle name="Normal 191 2 3" xfId="10406" xr:uid="{3FFE6DBD-762D-4816-A4F0-AC3A14D10131}"/>
    <cellStyle name="Normal 192" xfId="1227" xr:uid="{00000000-0005-0000-0000-0000FB040000}"/>
    <cellStyle name="Normal 192 2" xfId="4364" xr:uid="{BFDCDCC6-EA1B-4614-B774-14BDC9BC9DFB}"/>
    <cellStyle name="Normal 192 2 2" xfId="17154" xr:uid="{F789D504-6817-4175-AF8D-542AF792403E}"/>
    <cellStyle name="Normal 192 2 3" xfId="10407" xr:uid="{D6A42267-64FB-4619-ADE1-8B37CCDCEE8C}"/>
    <cellStyle name="Normal 193" xfId="1228" xr:uid="{00000000-0005-0000-0000-0000FC040000}"/>
    <cellStyle name="Normal 193 2" xfId="4365" xr:uid="{8EF1B1A0-D01F-4880-AE4B-6EF3DC6B3CED}"/>
    <cellStyle name="Normal 193 2 2" xfId="17155" xr:uid="{CB974311-9742-4DBB-AAF3-3253405D7A69}"/>
    <cellStyle name="Normal 193 2 3" xfId="10408" xr:uid="{0FA4EBAC-DC2F-42B5-8899-72CC61819555}"/>
    <cellStyle name="Normal 194" xfId="1229" xr:uid="{00000000-0005-0000-0000-0000FD040000}"/>
    <cellStyle name="Normal 194 2" xfId="1230" xr:uid="{00000000-0005-0000-0000-0000FE040000}"/>
    <cellStyle name="Normal 194 2 2" xfId="4367" xr:uid="{60AA5022-E351-4D0A-BA05-A1C2F2DEFD60}"/>
    <cellStyle name="Normal 194 2 2 2" xfId="17157" xr:uid="{02C0C1F3-AFD0-4AB4-BC0F-CF5BC18213F0}"/>
    <cellStyle name="Normal 194 2 2 3" xfId="10410" xr:uid="{DCCA6F39-03B8-408B-9284-AA2C1CFF00CE}"/>
    <cellStyle name="Normal 194 3" xfId="4366" xr:uid="{B9A31C71-61B2-4EBC-8638-C296F3313D73}"/>
    <cellStyle name="Normal 194 3 2" xfId="17156" xr:uid="{761F4E79-4D11-425B-8D40-E915000E90AA}"/>
    <cellStyle name="Normal 194 3 3" xfId="10409" xr:uid="{92E86FA2-485E-4D2E-B5B7-9F41C4C7D29D}"/>
    <cellStyle name="Normal 195" xfId="1231" xr:uid="{00000000-0005-0000-0000-0000FF040000}"/>
    <cellStyle name="Normal 195 2" xfId="1232" xr:uid="{00000000-0005-0000-0000-000000050000}"/>
    <cellStyle name="Normal 195 2 2" xfId="4369" xr:uid="{6497424F-EFA1-4194-B529-B02CBF87A484}"/>
    <cellStyle name="Normal 195 2 2 2" xfId="17159" xr:uid="{511D2121-4254-472B-9965-4885EF2540C0}"/>
    <cellStyle name="Normal 195 2 2 3" xfId="10412" xr:uid="{C30E38E4-E971-4EC3-93CC-FCE58D40248B}"/>
    <cellStyle name="Normal 195 3" xfId="4368" xr:uid="{9CB165C1-753A-4EFB-B751-A12E1FC9E2B6}"/>
    <cellStyle name="Normal 195 3 2" xfId="17158" xr:uid="{86B3BA5B-5B2E-424F-A080-08E0E51F3F29}"/>
    <cellStyle name="Normal 195 3 3" xfId="10411" xr:uid="{7F5AC2BB-C6E7-4109-BFD3-E7680DD5BEB8}"/>
    <cellStyle name="Normal 196" xfId="1233" xr:uid="{00000000-0005-0000-0000-000001050000}"/>
    <cellStyle name="Normal 196 2" xfId="1234" xr:uid="{00000000-0005-0000-0000-000002050000}"/>
    <cellStyle name="Normal 196 2 2" xfId="4371" xr:uid="{E7D7818D-5B7C-4D37-9F28-986EF3703E5F}"/>
    <cellStyle name="Normal 196 2 2 2" xfId="17161" xr:uid="{674476C5-3195-4C0A-97DA-C1137E29AD8A}"/>
    <cellStyle name="Normal 196 2 2 3" xfId="10414" xr:uid="{79BA7EB3-D42F-4532-899A-96582A8EB6EB}"/>
    <cellStyle name="Normal 196 3" xfId="4370" xr:uid="{1681751E-03FA-40D1-938C-373C697D81C1}"/>
    <cellStyle name="Normal 196 3 2" xfId="17160" xr:uid="{C8E4E28E-5269-4C16-8068-963CD050784A}"/>
    <cellStyle name="Normal 196 3 3" xfId="10413" xr:uid="{E1C81413-99D9-409F-ADAC-D1AF663347FC}"/>
    <cellStyle name="Normal 197" xfId="1235" xr:uid="{00000000-0005-0000-0000-000003050000}"/>
    <cellStyle name="Normal 197 2" xfId="1236" xr:uid="{00000000-0005-0000-0000-000004050000}"/>
    <cellStyle name="Normal 197 2 2" xfId="4373" xr:uid="{30A14055-D288-4996-AC90-31E7177240C3}"/>
    <cellStyle name="Normal 197 2 2 2" xfId="17163" xr:uid="{81BEFF3F-5407-4BDA-A188-728B2E2BA49A}"/>
    <cellStyle name="Normal 197 2 2 3" xfId="10416" xr:uid="{27A6ADFB-72C1-4753-A10C-D8E631401105}"/>
    <cellStyle name="Normal 197 3" xfId="4372" xr:uid="{26CA9CC4-9001-40DA-9C1F-B493A443D284}"/>
    <cellStyle name="Normal 197 3 2" xfId="17162" xr:uid="{BE04FE0E-CA54-4E0C-A9B5-496DEAD7FEC5}"/>
    <cellStyle name="Normal 197 3 3" xfId="10415" xr:uid="{40832A84-506E-4443-B9FC-80A30C15F5B3}"/>
    <cellStyle name="Normal 198" xfId="1237" xr:uid="{00000000-0005-0000-0000-000005050000}"/>
    <cellStyle name="Normal 198 2" xfId="4374" xr:uid="{BD0E6A46-7451-472F-A717-5109ED824487}"/>
    <cellStyle name="Normal 198 2 2" xfId="17164" xr:uid="{B32C9986-0EBD-4273-970F-B1D3601C2344}"/>
    <cellStyle name="Normal 198 2 3" xfId="10417" xr:uid="{183F61AC-A4B2-4EAA-BCBB-2F4CC1A69B69}"/>
    <cellStyle name="Normal 199" xfId="1238" xr:uid="{00000000-0005-0000-0000-000006050000}"/>
    <cellStyle name="Normal 199 2" xfId="1239" xr:uid="{00000000-0005-0000-0000-000007050000}"/>
    <cellStyle name="Normal 199 2 2" xfId="4376" xr:uid="{7CC7AFAE-CEF3-474C-8D06-8367C25B0308}"/>
    <cellStyle name="Normal 199 2 2 2" xfId="17166" xr:uid="{3EF733E6-4BB9-44D3-925D-54C70C52B200}"/>
    <cellStyle name="Normal 199 2 2 3" xfId="10419" xr:uid="{6513D0C6-5FC6-4AD6-8A15-AC5286067144}"/>
    <cellStyle name="Normal 199 3" xfId="4375" xr:uid="{43754BAE-BDF4-45E9-823C-30D5F9BD3BAA}"/>
    <cellStyle name="Normal 199 3 2" xfId="17165" xr:uid="{06E88FF9-6DAC-4C98-B662-BDD1F361BC85}"/>
    <cellStyle name="Normal 199 3 3" xfId="10418" xr:uid="{9AE715EF-FF4D-4791-ABBB-B070BA5A1EF0}"/>
    <cellStyle name="Normal 2" xfId="1240" xr:uid="{00000000-0005-0000-0000-000008050000}"/>
    <cellStyle name="Normal 2 2" xfId="1241" xr:uid="{00000000-0005-0000-0000-000009050000}"/>
    <cellStyle name="Normal 2 2 2" xfId="4378" xr:uid="{15D18F4A-A937-45C1-A89F-CB95996E68DC}"/>
    <cellStyle name="Normal 2 2 2 2" xfId="17167" xr:uid="{CF7608AD-084A-439F-93ED-4C1127ACC1A6}"/>
    <cellStyle name="Normal 2 2 2 3" xfId="10420" xr:uid="{37AB1E21-CF20-465A-8B5C-B8A58FB22BFD}"/>
    <cellStyle name="Normal 2 2 3" xfId="1242" xr:uid="{00000000-0005-0000-0000-00000A050000}"/>
    <cellStyle name="Normal 2 2 3 10" xfId="1243" xr:uid="{00000000-0005-0000-0000-00000B050000}"/>
    <cellStyle name="Normal 2 2 3 10 2" xfId="4380" xr:uid="{D2574B9A-E1A5-43B1-B37A-02CB17043D9E}"/>
    <cellStyle name="Normal 2 2 3 10 2 2" xfId="17168" xr:uid="{DE527635-B4B4-4577-8357-980F95FD3BD1}"/>
    <cellStyle name="Normal 2 2 3 10 2 3" xfId="10421" xr:uid="{61561499-0DD7-42DD-8208-5985615EEB51}"/>
    <cellStyle name="Normal 2 2 3 100" xfId="1244" xr:uid="{00000000-0005-0000-0000-00000C050000}"/>
    <cellStyle name="Normal 2 2 3 100 2" xfId="4381" xr:uid="{EC66679E-57F6-4A29-880E-4D1617828854}"/>
    <cellStyle name="Normal 2 2 3 100 2 2" xfId="17169" xr:uid="{ED33AA5C-2371-43FF-A461-D5A58F41283D}"/>
    <cellStyle name="Normal 2 2 3 100 2 3" xfId="10422" xr:uid="{5CC714F8-4439-4484-82DC-66E8EE08F0FA}"/>
    <cellStyle name="Normal 2 2 3 101" xfId="1245" xr:uid="{00000000-0005-0000-0000-00000D050000}"/>
    <cellStyle name="Normal 2 2 3 101 2" xfId="4382" xr:uid="{8C9B4D8E-A680-4A93-9A6F-7B16FD046CA5}"/>
    <cellStyle name="Normal 2 2 3 101 2 2" xfId="17170" xr:uid="{E7B30944-6E2C-4E0B-84FB-653CAC6452CD}"/>
    <cellStyle name="Normal 2 2 3 101 2 3" xfId="10423" xr:uid="{18302733-B743-4D6D-B2E8-6DC319F416CA}"/>
    <cellStyle name="Normal 2 2 3 102" xfId="1246" xr:uid="{00000000-0005-0000-0000-00000E050000}"/>
    <cellStyle name="Normal 2 2 3 102 2" xfId="4383" xr:uid="{C4B0023E-8443-43C0-B001-3471A6A1AA28}"/>
    <cellStyle name="Normal 2 2 3 102 2 2" xfId="17171" xr:uid="{4DE067BA-310F-4146-B5BD-46C98CBCB53B}"/>
    <cellStyle name="Normal 2 2 3 102 2 3" xfId="10424" xr:uid="{DE3DA822-3156-4618-86AF-7D64658DD989}"/>
    <cellStyle name="Normal 2 2 3 103" xfId="1247" xr:uid="{00000000-0005-0000-0000-00000F050000}"/>
    <cellStyle name="Normal 2 2 3 103 2" xfId="4384" xr:uid="{83B22A02-DCE5-4566-BC37-E02DF746CFEE}"/>
    <cellStyle name="Normal 2 2 3 103 2 2" xfId="17172" xr:uid="{8A3C0E96-6B19-4559-AC23-086783E81D75}"/>
    <cellStyle name="Normal 2 2 3 103 2 3" xfId="10425" xr:uid="{0A5A26BA-065F-447B-A2BC-31F0C89F3E27}"/>
    <cellStyle name="Normal 2 2 3 104" xfId="1248" xr:uid="{00000000-0005-0000-0000-000010050000}"/>
    <cellStyle name="Normal 2 2 3 104 2" xfId="4385" xr:uid="{B0E3FF94-90A5-4712-B61C-F2F16976FBD1}"/>
    <cellStyle name="Normal 2 2 3 104 2 2" xfId="17173" xr:uid="{168862FF-DE3A-4AF1-8750-B11F497C19D8}"/>
    <cellStyle name="Normal 2 2 3 104 2 3" xfId="10426" xr:uid="{33B96C79-12FC-4A27-8274-F410579CE50D}"/>
    <cellStyle name="Normal 2 2 3 105" xfId="1249" xr:uid="{00000000-0005-0000-0000-000011050000}"/>
    <cellStyle name="Normal 2 2 3 105 2" xfId="4386" xr:uid="{BD9731DF-EC41-4458-BDE4-B82E5C4B64E2}"/>
    <cellStyle name="Normal 2 2 3 105 2 2" xfId="17174" xr:uid="{3A10046E-FDB5-4573-9E34-E7F71817526B}"/>
    <cellStyle name="Normal 2 2 3 105 2 3" xfId="10427" xr:uid="{67A6E7AB-C113-4F80-BAAA-2931082A479C}"/>
    <cellStyle name="Normal 2 2 3 106" xfId="1250" xr:uid="{00000000-0005-0000-0000-000012050000}"/>
    <cellStyle name="Normal 2 2 3 106 2" xfId="4387" xr:uid="{8C2072C5-B5C2-4299-9EB8-EE11F4566C1C}"/>
    <cellStyle name="Normal 2 2 3 106 2 2" xfId="17175" xr:uid="{49BE5C17-0D16-442C-A201-C9BD0237683E}"/>
    <cellStyle name="Normal 2 2 3 106 2 3" xfId="10428" xr:uid="{B8A7196D-8CE8-494C-9D9D-5EA1C54D6985}"/>
    <cellStyle name="Normal 2 2 3 107" xfId="1251" xr:uid="{00000000-0005-0000-0000-000013050000}"/>
    <cellStyle name="Normal 2 2 3 107 2" xfId="4388" xr:uid="{4565F497-3D41-4326-9B51-E909322E5596}"/>
    <cellStyle name="Normal 2 2 3 107 2 2" xfId="17176" xr:uid="{1B152D14-8666-4EF0-9FB5-848130A51ED9}"/>
    <cellStyle name="Normal 2 2 3 107 2 3" xfId="10429" xr:uid="{DE4A2316-9A48-4958-BC9B-4ADDFBC23FB9}"/>
    <cellStyle name="Normal 2 2 3 108" xfId="1252" xr:uid="{00000000-0005-0000-0000-000014050000}"/>
    <cellStyle name="Normal 2 2 3 108 2" xfId="4389" xr:uid="{DC37534E-137D-47AC-BA3C-6F61144FBBEB}"/>
    <cellStyle name="Normal 2 2 3 108 2 2" xfId="17177" xr:uid="{6259A745-40F6-44E0-92FB-5D4750159E98}"/>
    <cellStyle name="Normal 2 2 3 108 2 3" xfId="10430" xr:uid="{9F48D9A2-D5B9-441B-BF93-DF779229B78A}"/>
    <cellStyle name="Normal 2 2 3 109" xfId="1253" xr:uid="{00000000-0005-0000-0000-000015050000}"/>
    <cellStyle name="Normal 2 2 3 109 2" xfId="4390" xr:uid="{3C31DF29-F51B-40D9-A8D2-0245018F61E6}"/>
    <cellStyle name="Normal 2 2 3 109 2 2" xfId="17178" xr:uid="{46A95B57-3E3E-42A4-81B4-AA42E2C7FC9A}"/>
    <cellStyle name="Normal 2 2 3 109 2 3" xfId="10431" xr:uid="{FE93F142-F389-4322-8F5A-E970CFD78357}"/>
    <cellStyle name="Normal 2 2 3 11" xfId="1254" xr:uid="{00000000-0005-0000-0000-000016050000}"/>
    <cellStyle name="Normal 2 2 3 11 2" xfId="4391" xr:uid="{202726FE-702F-4800-AE0C-9BB228E955EA}"/>
    <cellStyle name="Normal 2 2 3 11 2 2" xfId="17179" xr:uid="{97246A5C-2842-4B56-8D04-E47F92308BA0}"/>
    <cellStyle name="Normal 2 2 3 11 2 3" xfId="10432" xr:uid="{C12103C3-14C1-4C64-B008-8089C7F552FE}"/>
    <cellStyle name="Normal 2 2 3 110" xfId="1255" xr:uid="{00000000-0005-0000-0000-000017050000}"/>
    <cellStyle name="Normal 2 2 3 110 2" xfId="4392" xr:uid="{1C018E99-E7D3-4C35-BCFD-8C9DFF67E0A9}"/>
    <cellStyle name="Normal 2 2 3 110 2 2" xfId="17180" xr:uid="{FD989881-664F-4A63-ACDE-C317C2662A8B}"/>
    <cellStyle name="Normal 2 2 3 110 2 3" xfId="10433" xr:uid="{4E9F4062-FF3D-4F00-8261-8F391C6F81BA}"/>
    <cellStyle name="Normal 2 2 3 111" xfId="1256" xr:uid="{00000000-0005-0000-0000-000018050000}"/>
    <cellStyle name="Normal 2 2 3 111 2" xfId="4393" xr:uid="{58CD8F04-E969-4960-B4F4-496DB8614522}"/>
    <cellStyle name="Normal 2 2 3 111 2 2" xfId="17181" xr:uid="{2807BCDC-5758-4BF2-9259-F71F2E5F7200}"/>
    <cellStyle name="Normal 2 2 3 111 2 3" xfId="10434" xr:uid="{48A47512-32C7-418E-A598-E05613F4A1B4}"/>
    <cellStyle name="Normal 2 2 3 112" xfId="1257" xr:uid="{00000000-0005-0000-0000-000019050000}"/>
    <cellStyle name="Normal 2 2 3 112 2" xfId="4394" xr:uid="{8318965D-7E3B-4900-9E6C-33289A75C55B}"/>
    <cellStyle name="Normal 2 2 3 112 2 2" xfId="17182" xr:uid="{068BE2C1-F5DE-4672-BE5D-668FC9125956}"/>
    <cellStyle name="Normal 2 2 3 112 2 3" xfId="10435" xr:uid="{9D27DD5B-D309-44CE-AF30-A712F4D15D25}"/>
    <cellStyle name="Normal 2 2 3 113" xfId="1258" xr:uid="{00000000-0005-0000-0000-00001A050000}"/>
    <cellStyle name="Normal 2 2 3 113 2" xfId="4395" xr:uid="{05A40C0F-4E83-402E-A855-E6987F8786DF}"/>
    <cellStyle name="Normal 2 2 3 113 2 2" xfId="17183" xr:uid="{2DF10FA2-8C9A-4C7F-B016-4882DA01FFB4}"/>
    <cellStyle name="Normal 2 2 3 113 2 3" xfId="10436" xr:uid="{71EAC703-BC27-4F10-B58D-0BB6E8B76978}"/>
    <cellStyle name="Normal 2 2 3 114" xfId="1259" xr:uid="{00000000-0005-0000-0000-00001B050000}"/>
    <cellStyle name="Normal 2 2 3 114 2" xfId="4396" xr:uid="{8FABEE90-92AF-455B-BE52-49FEACF20980}"/>
    <cellStyle name="Normal 2 2 3 114 2 2" xfId="17184" xr:uid="{4F703AA7-8B4A-43F3-AE93-7D2949C438F4}"/>
    <cellStyle name="Normal 2 2 3 114 2 3" xfId="10437" xr:uid="{2A894888-5EDB-4326-99C9-F897F51571ED}"/>
    <cellStyle name="Normal 2 2 3 115" xfId="1260" xr:uid="{00000000-0005-0000-0000-00001C050000}"/>
    <cellStyle name="Normal 2 2 3 115 2" xfId="4397" xr:uid="{BE8D5CB0-6150-4B3C-ADC0-041E97CC65AF}"/>
    <cellStyle name="Normal 2 2 3 115 2 2" xfId="17185" xr:uid="{2593F008-9476-494C-AC96-044D2214FA60}"/>
    <cellStyle name="Normal 2 2 3 115 2 3" xfId="10438" xr:uid="{24403608-5CBB-4B84-BEBA-8FA7AE521D1D}"/>
    <cellStyle name="Normal 2 2 3 116" xfId="1261" xr:uid="{00000000-0005-0000-0000-00001D050000}"/>
    <cellStyle name="Normal 2 2 3 116 2" xfId="4398" xr:uid="{D68E7E4C-FA53-4B4F-9054-B1BAE921B32F}"/>
    <cellStyle name="Normal 2 2 3 116 2 2" xfId="17186" xr:uid="{3470ED4A-B64E-4148-969A-7644E8BA4902}"/>
    <cellStyle name="Normal 2 2 3 116 2 3" xfId="10439" xr:uid="{F450D4D8-1EC4-48C5-B14A-ED08CF3B0E12}"/>
    <cellStyle name="Normal 2 2 3 117" xfId="1262" xr:uid="{00000000-0005-0000-0000-00001E050000}"/>
    <cellStyle name="Normal 2 2 3 117 2" xfId="4399" xr:uid="{5B3ABF4F-1573-423B-BBD2-8A272714042B}"/>
    <cellStyle name="Normal 2 2 3 117 2 2" xfId="17187" xr:uid="{E92E4CC0-FB1B-4341-A1D5-FD524B728E9B}"/>
    <cellStyle name="Normal 2 2 3 117 2 3" xfId="10440" xr:uid="{8E9A0365-7669-42D8-A5DF-A4EEAE34EF00}"/>
    <cellStyle name="Normal 2 2 3 118" xfId="1263" xr:uid="{00000000-0005-0000-0000-00001F050000}"/>
    <cellStyle name="Normal 2 2 3 118 2" xfId="4400" xr:uid="{ED1FEAAA-BCA0-4BF3-B4BD-8C7B41AF9854}"/>
    <cellStyle name="Normal 2 2 3 118 2 2" xfId="17188" xr:uid="{73A33B68-CB47-4515-9460-25A768E317BC}"/>
    <cellStyle name="Normal 2 2 3 118 2 3" xfId="10441" xr:uid="{1DFDEBBC-E3C3-4AB9-9911-37F0AABF60EA}"/>
    <cellStyle name="Normal 2 2 3 119" xfId="1264" xr:uid="{00000000-0005-0000-0000-000020050000}"/>
    <cellStyle name="Normal 2 2 3 119 2" xfId="4401" xr:uid="{B43301F1-BEE1-4F0C-8DF7-ED41C4DA161A}"/>
    <cellStyle name="Normal 2 2 3 119 2 2" xfId="17189" xr:uid="{2FD99BF8-F1FF-40DF-A928-A64E5CF77843}"/>
    <cellStyle name="Normal 2 2 3 119 2 3" xfId="10442" xr:uid="{8A9D25B4-41B5-4BC9-BD2E-40F544750B4A}"/>
    <cellStyle name="Normal 2 2 3 12" xfId="1265" xr:uid="{00000000-0005-0000-0000-000021050000}"/>
    <cellStyle name="Normal 2 2 3 12 2" xfId="4402" xr:uid="{26B8F828-5FB9-4F48-BA21-8D33C87CAF53}"/>
    <cellStyle name="Normal 2 2 3 12 2 2" xfId="17190" xr:uid="{01606D63-ED8C-4DAE-B81D-4CCCF6A11F9A}"/>
    <cellStyle name="Normal 2 2 3 12 2 3" xfId="10443" xr:uid="{4E48A121-B30D-4773-8794-B5BBF2DD79D5}"/>
    <cellStyle name="Normal 2 2 3 120" xfId="1266" xr:uid="{00000000-0005-0000-0000-000022050000}"/>
    <cellStyle name="Normal 2 2 3 120 2" xfId="4403" xr:uid="{D65B70B6-6154-4A3B-86D8-AAA634086ACA}"/>
    <cellStyle name="Normal 2 2 3 120 2 2" xfId="17191" xr:uid="{74481D30-E1AD-409B-9785-F1CB3B28C2EB}"/>
    <cellStyle name="Normal 2 2 3 120 2 3" xfId="10444" xr:uid="{B3D4D240-2239-4A37-B88A-4636AF9E76ED}"/>
    <cellStyle name="Normal 2 2 3 121" xfId="1267" xr:uid="{00000000-0005-0000-0000-000023050000}"/>
    <cellStyle name="Normal 2 2 3 121 2" xfId="4404" xr:uid="{4211932D-8F2A-450E-9F06-CEB60293E1F0}"/>
    <cellStyle name="Normal 2 2 3 121 2 2" xfId="17192" xr:uid="{C8B8D180-CBD0-44DA-A9C2-ED59DBA6DCFF}"/>
    <cellStyle name="Normal 2 2 3 121 2 3" xfId="10445" xr:uid="{28492744-95A6-4803-8546-89BE92167710}"/>
    <cellStyle name="Normal 2 2 3 122" xfId="1268" xr:uid="{00000000-0005-0000-0000-000024050000}"/>
    <cellStyle name="Normal 2 2 3 122 2" xfId="4405" xr:uid="{8B3E7335-ADEB-4D69-9338-01AE9F479ED6}"/>
    <cellStyle name="Normal 2 2 3 122 2 2" xfId="17193" xr:uid="{8B0D20EE-2BFC-4184-BAA7-AA75A1F9BEC4}"/>
    <cellStyle name="Normal 2 2 3 122 2 3" xfId="10446" xr:uid="{CD4DF6FB-BA29-44E8-B96D-204418AE60AB}"/>
    <cellStyle name="Normal 2 2 3 123" xfId="1269" xr:uid="{00000000-0005-0000-0000-000025050000}"/>
    <cellStyle name="Normal 2 2 3 123 2" xfId="4406" xr:uid="{85053C33-F223-4303-B6E9-434E293BB7D0}"/>
    <cellStyle name="Normal 2 2 3 123 2 2" xfId="17194" xr:uid="{A85D6B6C-26DA-4B6A-ACE5-A191EB85B694}"/>
    <cellStyle name="Normal 2 2 3 123 2 3" xfId="10447" xr:uid="{827BAD0E-5240-4AAB-9B62-AA77895490C5}"/>
    <cellStyle name="Normal 2 2 3 124" xfId="1270" xr:uid="{00000000-0005-0000-0000-000026050000}"/>
    <cellStyle name="Normal 2 2 3 124 2" xfId="4407" xr:uid="{593A5046-E4AA-4056-91F4-613FCE7B78B8}"/>
    <cellStyle name="Normal 2 2 3 124 2 2" xfId="17195" xr:uid="{A99AC180-F57B-4672-8EBF-A9261A7D566A}"/>
    <cellStyle name="Normal 2 2 3 124 2 3" xfId="10448" xr:uid="{F45CF132-42BD-412A-85E9-9CA3872C5A6A}"/>
    <cellStyle name="Normal 2 2 3 125" xfId="1271" xr:uid="{00000000-0005-0000-0000-000027050000}"/>
    <cellStyle name="Normal 2 2 3 125 2" xfId="4408" xr:uid="{DD3DFBC4-EE85-477A-B62C-EA266C279679}"/>
    <cellStyle name="Normal 2 2 3 125 2 2" xfId="17196" xr:uid="{4877B4FC-2E52-4886-A046-DF74861F26BB}"/>
    <cellStyle name="Normal 2 2 3 125 2 3" xfId="10449" xr:uid="{96516CF1-5694-4611-BFC7-D3E49E2CF5D0}"/>
    <cellStyle name="Normal 2 2 3 126" xfId="1272" xr:uid="{00000000-0005-0000-0000-000028050000}"/>
    <cellStyle name="Normal 2 2 3 126 2" xfId="4409" xr:uid="{73273892-CC03-4E5F-9096-65941FCDFC21}"/>
    <cellStyle name="Normal 2 2 3 126 2 2" xfId="17197" xr:uid="{6F54DE9B-E986-49BE-925F-E9F3F66D6EAC}"/>
    <cellStyle name="Normal 2 2 3 126 2 3" xfId="10450" xr:uid="{90D94FD1-1BAD-48D9-AE18-2F16E8F9DF2A}"/>
    <cellStyle name="Normal 2 2 3 127" xfId="1273" xr:uid="{00000000-0005-0000-0000-000029050000}"/>
    <cellStyle name="Normal 2 2 3 127 2" xfId="4410" xr:uid="{704E2B0E-3450-4BF6-8961-CC287DF4B454}"/>
    <cellStyle name="Normal 2 2 3 127 2 2" xfId="17198" xr:uid="{3B354B13-40E8-486B-9EA2-DDB46FB2C7BD}"/>
    <cellStyle name="Normal 2 2 3 127 2 3" xfId="10451" xr:uid="{A4A4703C-D486-47AD-B493-3CEC6302C846}"/>
    <cellStyle name="Normal 2 2 3 128" xfId="1274" xr:uid="{00000000-0005-0000-0000-00002A050000}"/>
    <cellStyle name="Normal 2 2 3 128 2" xfId="4411" xr:uid="{661D7C27-5FFE-4A5B-B069-95B958FC8A1C}"/>
    <cellStyle name="Normal 2 2 3 128 2 2" xfId="17199" xr:uid="{4D3442C7-BF8D-4461-957F-A464096A3149}"/>
    <cellStyle name="Normal 2 2 3 128 2 3" xfId="10452" xr:uid="{5F491EA7-4CF1-46F3-900B-2477C5212122}"/>
    <cellStyle name="Normal 2 2 3 129" xfId="1275" xr:uid="{00000000-0005-0000-0000-00002B050000}"/>
    <cellStyle name="Normal 2 2 3 129 2" xfId="4412" xr:uid="{40B15FEF-C02C-4785-963A-2FA29B8D23C5}"/>
    <cellStyle name="Normal 2 2 3 129 2 2" xfId="17200" xr:uid="{2F70CD72-CF80-47C6-BC73-A97A6181EC43}"/>
    <cellStyle name="Normal 2 2 3 129 2 3" xfId="10453" xr:uid="{B394EC83-A6FA-402C-8D9A-8065D8A53B8E}"/>
    <cellStyle name="Normal 2 2 3 13" xfId="1276" xr:uid="{00000000-0005-0000-0000-00002C050000}"/>
    <cellStyle name="Normal 2 2 3 13 2" xfId="4413" xr:uid="{1DB9E4A3-2CA1-4337-8741-F7D795EB075B}"/>
    <cellStyle name="Normal 2 2 3 13 2 2" xfId="17201" xr:uid="{4274ABDB-001D-4733-9743-597E9DA9061B}"/>
    <cellStyle name="Normal 2 2 3 13 2 3" xfId="10454" xr:uid="{AD7F55DA-059A-4089-9787-F3723ADAE542}"/>
    <cellStyle name="Normal 2 2 3 130" xfId="1277" xr:uid="{00000000-0005-0000-0000-00002D050000}"/>
    <cellStyle name="Normal 2 2 3 130 2" xfId="4414" xr:uid="{507F3F92-8A29-4862-B935-26AAC80820BF}"/>
    <cellStyle name="Normal 2 2 3 130 2 2" xfId="17202" xr:uid="{3040BA1F-3259-46C4-BA49-3682C0B61F2B}"/>
    <cellStyle name="Normal 2 2 3 130 2 3" xfId="10455" xr:uid="{4D9FC3FD-BE2D-4043-815E-552B9DC3CF57}"/>
    <cellStyle name="Normal 2 2 3 131" xfId="1278" xr:uid="{00000000-0005-0000-0000-00002E050000}"/>
    <cellStyle name="Normal 2 2 3 131 2" xfId="4415" xr:uid="{56331C5F-FECA-4ED7-9BB6-679710826628}"/>
    <cellStyle name="Normal 2 2 3 131 2 2" xfId="17203" xr:uid="{6B66CBF3-18CC-45CB-BBAC-C918F7BFF83A}"/>
    <cellStyle name="Normal 2 2 3 131 2 3" xfId="10456" xr:uid="{595C3ABB-55AF-4EA5-ACF6-78E1CBF69D71}"/>
    <cellStyle name="Normal 2 2 3 132" xfId="1279" xr:uid="{00000000-0005-0000-0000-00002F050000}"/>
    <cellStyle name="Normal 2 2 3 132 2" xfId="4416" xr:uid="{CCA6F6C8-7116-44E6-88FD-9413CF0D714B}"/>
    <cellStyle name="Normal 2 2 3 132 2 2" xfId="17204" xr:uid="{9769AC61-C237-46E6-9950-3EBA925C553B}"/>
    <cellStyle name="Normal 2 2 3 132 2 3" xfId="10457" xr:uid="{55CCABCC-2E60-424D-9599-17D8A5E57774}"/>
    <cellStyle name="Normal 2 2 3 133" xfId="1280" xr:uid="{00000000-0005-0000-0000-000030050000}"/>
    <cellStyle name="Normal 2 2 3 133 2" xfId="4417" xr:uid="{CBADF2C7-49AB-4723-97CE-D21816D79700}"/>
    <cellStyle name="Normal 2 2 3 133 2 2" xfId="17205" xr:uid="{F833AC73-2DE0-4407-909C-24653A7FBF97}"/>
    <cellStyle name="Normal 2 2 3 133 2 3" xfId="10458" xr:uid="{4D2628BB-3CE9-4999-B4C8-5EB9D783C82F}"/>
    <cellStyle name="Normal 2 2 3 134" xfId="1281" xr:uid="{00000000-0005-0000-0000-000031050000}"/>
    <cellStyle name="Normal 2 2 3 134 2" xfId="4418" xr:uid="{3870E00F-9BE3-4632-80B7-4A2E9DB098A1}"/>
    <cellStyle name="Normal 2 2 3 134 2 2" xfId="17206" xr:uid="{1118A20B-7411-4AF0-8428-CC63AFA09061}"/>
    <cellStyle name="Normal 2 2 3 134 2 3" xfId="10459" xr:uid="{DF8AC347-099B-4105-92D6-2B3CF03A6B6F}"/>
    <cellStyle name="Normal 2 2 3 135" xfId="1282" xr:uid="{00000000-0005-0000-0000-000032050000}"/>
    <cellStyle name="Normal 2 2 3 135 2" xfId="4419" xr:uid="{040494FD-368F-479E-9E0C-4C3A27D10E4D}"/>
    <cellStyle name="Normal 2 2 3 135 2 2" xfId="17207" xr:uid="{3DF4A233-C566-44F6-BA51-B18889773F2D}"/>
    <cellStyle name="Normal 2 2 3 135 2 3" xfId="10460" xr:uid="{EB712430-6FC1-43D2-844B-AF40C73A3348}"/>
    <cellStyle name="Normal 2 2 3 136" xfId="1283" xr:uid="{00000000-0005-0000-0000-000033050000}"/>
    <cellStyle name="Normal 2 2 3 136 2" xfId="4420" xr:uid="{1EAFF3F3-11CB-45D4-A05C-27A77B60E541}"/>
    <cellStyle name="Normal 2 2 3 136 2 2" xfId="17208" xr:uid="{CBE15F4F-AEDD-4D29-9BA4-B2E3867459F0}"/>
    <cellStyle name="Normal 2 2 3 136 2 3" xfId="10461" xr:uid="{DE7DBC67-09C0-4BBD-A823-F182EF792359}"/>
    <cellStyle name="Normal 2 2 3 137" xfId="1284" xr:uid="{00000000-0005-0000-0000-000034050000}"/>
    <cellStyle name="Normal 2 2 3 137 2" xfId="4421" xr:uid="{D1B6F26A-0857-4632-ACD0-540389D2C957}"/>
    <cellStyle name="Normal 2 2 3 137 2 2" xfId="17209" xr:uid="{572FAF1D-68E3-4370-BECF-9D0F77DC6251}"/>
    <cellStyle name="Normal 2 2 3 137 2 3" xfId="10462" xr:uid="{13A7A7F8-7040-487F-8CD2-D2781F038A42}"/>
    <cellStyle name="Normal 2 2 3 138" xfId="1285" xr:uid="{00000000-0005-0000-0000-000035050000}"/>
    <cellStyle name="Normal 2 2 3 138 2" xfId="4422" xr:uid="{26EA36D4-BA69-432C-A578-D4D6AF524E2E}"/>
    <cellStyle name="Normal 2 2 3 138 2 2" xfId="17210" xr:uid="{7878A122-5652-4C89-9130-9C19A950DC7C}"/>
    <cellStyle name="Normal 2 2 3 138 2 3" xfId="10463" xr:uid="{FFEE45BA-3017-462E-80B6-C934F00AA1BD}"/>
    <cellStyle name="Normal 2 2 3 139" xfId="1286" xr:uid="{00000000-0005-0000-0000-000036050000}"/>
    <cellStyle name="Normal 2 2 3 139 2" xfId="4423" xr:uid="{F1AE7211-1482-4B46-9698-BC991C076B0C}"/>
    <cellStyle name="Normal 2 2 3 139 2 2" xfId="17211" xr:uid="{019CD34C-BF7C-4543-A538-013B95B3CB14}"/>
    <cellStyle name="Normal 2 2 3 139 2 3" xfId="10464" xr:uid="{7EDD0AD5-46DC-4D9F-B4C4-826B31F3E8FB}"/>
    <cellStyle name="Normal 2 2 3 14" xfId="1287" xr:uid="{00000000-0005-0000-0000-000037050000}"/>
    <cellStyle name="Normal 2 2 3 14 2" xfId="4424" xr:uid="{0AF02B00-0837-47D7-BA14-2FAD9F3D01FE}"/>
    <cellStyle name="Normal 2 2 3 14 2 2" xfId="17212" xr:uid="{D7CE487C-6179-47AB-9577-28A44BCCE8D7}"/>
    <cellStyle name="Normal 2 2 3 14 2 3" xfId="10465" xr:uid="{28ACE064-54F1-44DD-AFCF-185F574E0F27}"/>
    <cellStyle name="Normal 2 2 3 140" xfId="1288" xr:uid="{00000000-0005-0000-0000-000038050000}"/>
    <cellStyle name="Normal 2 2 3 140 2" xfId="4425" xr:uid="{C28DDA04-D670-46CA-B465-8212F9D9D104}"/>
    <cellStyle name="Normal 2 2 3 140 2 2" xfId="17213" xr:uid="{615F1A2C-62E9-4036-9743-F116646A6FD8}"/>
    <cellStyle name="Normal 2 2 3 140 2 3" xfId="10466" xr:uid="{DE3DCFCE-D1CC-4AA1-B3AC-F008101CD77D}"/>
    <cellStyle name="Normal 2 2 3 141" xfId="1289" xr:uid="{00000000-0005-0000-0000-000039050000}"/>
    <cellStyle name="Normal 2 2 3 141 2" xfId="4426" xr:uid="{A22D95EC-08ED-4D81-A6FE-200D9EC45FAA}"/>
    <cellStyle name="Normal 2 2 3 141 2 2" xfId="17214" xr:uid="{1C5B88C4-DF54-4E74-AEAC-E1CC6F88AD16}"/>
    <cellStyle name="Normal 2 2 3 141 2 3" xfId="10467" xr:uid="{3ADBB671-914C-4419-A04A-06EFDEC81408}"/>
    <cellStyle name="Normal 2 2 3 142" xfId="1290" xr:uid="{00000000-0005-0000-0000-00003A050000}"/>
    <cellStyle name="Normal 2 2 3 142 2" xfId="4427" xr:uid="{33A4DE64-F0D6-456C-805D-1C0DE892D259}"/>
    <cellStyle name="Normal 2 2 3 142 2 2" xfId="17215" xr:uid="{44D5579A-796B-46A1-BFA6-C9E2A106DC69}"/>
    <cellStyle name="Normal 2 2 3 142 2 3" xfId="10468" xr:uid="{C466C1D0-C465-47F1-A5C4-C2A7A38BC4E0}"/>
    <cellStyle name="Normal 2 2 3 143" xfId="1291" xr:uid="{00000000-0005-0000-0000-00003B050000}"/>
    <cellStyle name="Normal 2 2 3 143 2" xfId="4428" xr:uid="{412722BC-E4AB-4D4A-9AF6-24478CFF1CBA}"/>
    <cellStyle name="Normal 2 2 3 143 2 2" xfId="17216" xr:uid="{CC179984-2C3D-4DCF-9F13-93F3B7693F81}"/>
    <cellStyle name="Normal 2 2 3 143 2 3" xfId="10469" xr:uid="{08AA6A66-6449-47F7-BF1B-46C47F129DC7}"/>
    <cellStyle name="Normal 2 2 3 144" xfId="1292" xr:uid="{00000000-0005-0000-0000-00003C050000}"/>
    <cellStyle name="Normal 2 2 3 144 2" xfId="4429" xr:uid="{41E99E7F-72C6-4E2D-A3A7-DC83A993D3B4}"/>
    <cellStyle name="Normal 2 2 3 144 2 2" xfId="17217" xr:uid="{B2A2C34C-9E2B-4422-9E0F-E2F8E83FB0B6}"/>
    <cellStyle name="Normal 2 2 3 144 2 3" xfId="10470" xr:uid="{3F5D9262-EDC7-440D-B1F5-1661A0D34019}"/>
    <cellStyle name="Normal 2 2 3 145" xfId="1293" xr:uid="{00000000-0005-0000-0000-00003D050000}"/>
    <cellStyle name="Normal 2 2 3 145 2" xfId="4430" xr:uid="{E0976360-72DA-4353-8B1A-CE3A1FAD8420}"/>
    <cellStyle name="Normal 2 2 3 145 2 2" xfId="17218" xr:uid="{C6C62ECE-88C6-43E7-BEFC-D97F7B00DB7A}"/>
    <cellStyle name="Normal 2 2 3 145 2 3" xfId="10471" xr:uid="{3AD51780-B6C7-498A-93FA-42E8CE8EBDC5}"/>
    <cellStyle name="Normal 2 2 3 146" xfId="1294" xr:uid="{00000000-0005-0000-0000-00003E050000}"/>
    <cellStyle name="Normal 2 2 3 146 2" xfId="4431" xr:uid="{FBE31D32-2148-4969-B96A-BEE0BA0C022E}"/>
    <cellStyle name="Normal 2 2 3 146 2 2" xfId="17219" xr:uid="{27D0CB3B-7795-4796-80DC-A7E18AE4FD10}"/>
    <cellStyle name="Normal 2 2 3 146 2 3" xfId="10472" xr:uid="{895D988A-F40C-4116-ABD3-2808FCEE566E}"/>
    <cellStyle name="Normal 2 2 3 147" xfId="1295" xr:uid="{00000000-0005-0000-0000-00003F050000}"/>
    <cellStyle name="Normal 2 2 3 147 2" xfId="4432" xr:uid="{35AFFB41-C503-4DD5-A6ED-56C9C67556AC}"/>
    <cellStyle name="Normal 2 2 3 147 2 2" xfId="17220" xr:uid="{A7877007-B0CE-44B8-8FBC-C3EA55F739CD}"/>
    <cellStyle name="Normal 2 2 3 147 2 3" xfId="10473" xr:uid="{DEBB36F7-88FF-4C89-9CB2-675854F497CD}"/>
    <cellStyle name="Normal 2 2 3 148" xfId="1296" xr:uid="{00000000-0005-0000-0000-000040050000}"/>
    <cellStyle name="Normal 2 2 3 148 2" xfId="4433" xr:uid="{B74FE98B-5287-41D0-A793-9F72CEB710F8}"/>
    <cellStyle name="Normal 2 2 3 148 2 2" xfId="17221" xr:uid="{1C3FE268-348E-49E6-BA7B-94B5D2C70850}"/>
    <cellStyle name="Normal 2 2 3 148 2 3" xfId="10474" xr:uid="{6A1C837E-5833-439B-AD07-5DDCAE3F46E6}"/>
    <cellStyle name="Normal 2 2 3 149" xfId="1297" xr:uid="{00000000-0005-0000-0000-000041050000}"/>
    <cellStyle name="Normal 2 2 3 149 2" xfId="4434" xr:uid="{F1314A2A-863A-4881-9720-59423D62CD02}"/>
    <cellStyle name="Normal 2 2 3 149 2 2" xfId="17222" xr:uid="{7D0B9CA5-5D15-4999-8AF0-8B342072C898}"/>
    <cellStyle name="Normal 2 2 3 149 2 3" xfId="10475" xr:uid="{6521BA38-9F78-41DD-A6D2-B5020D8C3D75}"/>
    <cellStyle name="Normal 2 2 3 15" xfId="1298" xr:uid="{00000000-0005-0000-0000-000042050000}"/>
    <cellStyle name="Normal 2 2 3 15 2" xfId="4435" xr:uid="{219F82D5-138B-45BA-87BF-809C715519EF}"/>
    <cellStyle name="Normal 2 2 3 15 2 2" xfId="17223" xr:uid="{DC639B34-6877-4D87-BD1A-6600DD01BD9A}"/>
    <cellStyle name="Normal 2 2 3 15 2 3" xfId="10476" xr:uid="{DC5980BB-148D-4FC4-A007-91CE84F369B2}"/>
    <cellStyle name="Normal 2 2 3 150" xfId="1299" xr:uid="{00000000-0005-0000-0000-000043050000}"/>
    <cellStyle name="Normal 2 2 3 150 2" xfId="4436" xr:uid="{EC2F2CD8-6F85-4462-A96E-54A510B1A9E0}"/>
    <cellStyle name="Normal 2 2 3 150 2 2" xfId="17224" xr:uid="{46622CB9-EB68-4119-82CC-8232F4338BD5}"/>
    <cellStyle name="Normal 2 2 3 150 2 3" xfId="10477" xr:uid="{0224D05E-2A54-4B47-AD45-AB3E5B63C460}"/>
    <cellStyle name="Normal 2 2 3 151" xfId="1300" xr:uid="{00000000-0005-0000-0000-000044050000}"/>
    <cellStyle name="Normal 2 2 3 151 2" xfId="4437" xr:uid="{DA902119-7C93-4801-9ABC-F1C58401FD71}"/>
    <cellStyle name="Normal 2 2 3 151 2 2" xfId="17225" xr:uid="{D0EB23F2-E340-4E91-B1BD-C14CDFA68E44}"/>
    <cellStyle name="Normal 2 2 3 151 2 3" xfId="10478" xr:uid="{5C40B0CF-B059-4169-97E0-1064CBFC1634}"/>
    <cellStyle name="Normal 2 2 3 152" xfId="1301" xr:uid="{00000000-0005-0000-0000-000045050000}"/>
    <cellStyle name="Normal 2 2 3 152 2" xfId="4438" xr:uid="{119060EB-C86D-4E06-A766-4CF5517DE94F}"/>
    <cellStyle name="Normal 2 2 3 152 2 2" xfId="17226" xr:uid="{DDC8CBFC-C3A1-4F8A-A9F3-FAE791054BC9}"/>
    <cellStyle name="Normal 2 2 3 152 2 3" xfId="10479" xr:uid="{65BE7937-C6C5-4C2A-B318-92814FC5A12A}"/>
    <cellStyle name="Normal 2 2 3 153" xfId="1302" xr:uid="{00000000-0005-0000-0000-000046050000}"/>
    <cellStyle name="Normal 2 2 3 153 2" xfId="4439" xr:uid="{DD2A60C6-747E-454D-840F-925AFDCF30E3}"/>
    <cellStyle name="Normal 2 2 3 153 2 2" xfId="17227" xr:uid="{61D168D0-D3BD-43A1-AEAB-C9AD3C67913E}"/>
    <cellStyle name="Normal 2 2 3 153 2 3" xfId="10480" xr:uid="{8FEF5B43-63C9-4AD5-9812-5CD24C31CAA9}"/>
    <cellStyle name="Normal 2 2 3 154" xfId="1303" xr:uid="{00000000-0005-0000-0000-000047050000}"/>
    <cellStyle name="Normal 2 2 3 154 2" xfId="4440" xr:uid="{FC6DD6C5-9ACA-4565-AF79-5B70E010196C}"/>
    <cellStyle name="Normal 2 2 3 154 2 2" xfId="17228" xr:uid="{E3AF1C41-74E4-4DF9-8CD5-0E037ED7B8E5}"/>
    <cellStyle name="Normal 2 2 3 154 2 3" xfId="10481" xr:uid="{B9416E90-AC7F-46BF-8E0B-454C537F8706}"/>
    <cellStyle name="Normal 2 2 3 155" xfId="1304" xr:uid="{00000000-0005-0000-0000-000048050000}"/>
    <cellStyle name="Normal 2 2 3 155 2" xfId="4441" xr:uid="{D2EC5C1C-9638-4020-8A02-053333241FFA}"/>
    <cellStyle name="Normal 2 2 3 155 2 2" xfId="17229" xr:uid="{048D2A21-2AA3-4821-8F9C-196399A35F88}"/>
    <cellStyle name="Normal 2 2 3 155 2 3" xfId="10482" xr:uid="{C8C5FED8-1329-4D55-9B22-41F0DD242240}"/>
    <cellStyle name="Normal 2 2 3 156" xfId="1305" xr:uid="{00000000-0005-0000-0000-000049050000}"/>
    <cellStyle name="Normal 2 2 3 156 2" xfId="4442" xr:uid="{EE51EEE5-5DF5-4269-B39A-42278D98245C}"/>
    <cellStyle name="Normal 2 2 3 156 2 2" xfId="17230" xr:uid="{620D7DC7-3835-467A-AA3A-6B67B445BC4A}"/>
    <cellStyle name="Normal 2 2 3 156 2 3" xfId="10483" xr:uid="{48BC36F6-FD88-4A98-9D17-09A55C298485}"/>
    <cellStyle name="Normal 2 2 3 157" xfId="1306" xr:uid="{00000000-0005-0000-0000-00004A050000}"/>
    <cellStyle name="Normal 2 2 3 157 2" xfId="4443" xr:uid="{D321CAF7-6764-4025-ACEF-AC6990FCB65F}"/>
    <cellStyle name="Normal 2 2 3 157 2 2" xfId="17231" xr:uid="{75BA2A3F-DB86-46F3-97EC-E9FE099598E5}"/>
    <cellStyle name="Normal 2 2 3 157 2 3" xfId="10484" xr:uid="{58D246AA-93A9-455A-90A5-921561D987F3}"/>
    <cellStyle name="Normal 2 2 3 158" xfId="1307" xr:uid="{00000000-0005-0000-0000-00004B050000}"/>
    <cellStyle name="Normal 2 2 3 158 2" xfId="4444" xr:uid="{77D92A7F-7BC3-4485-9275-D5B34AAF1916}"/>
    <cellStyle name="Normal 2 2 3 158 2 2" xfId="17232" xr:uid="{FEC9EF40-E7DD-4E5E-AAEF-BEB578BBC216}"/>
    <cellStyle name="Normal 2 2 3 158 2 3" xfId="10485" xr:uid="{D3F3818B-F1E5-4201-BFC7-A19FA321A700}"/>
    <cellStyle name="Normal 2 2 3 159" xfId="1308" xr:uid="{00000000-0005-0000-0000-00004C050000}"/>
    <cellStyle name="Normal 2 2 3 159 2" xfId="4445" xr:uid="{F35700D7-B10F-4286-90F4-539A9C68CDFA}"/>
    <cellStyle name="Normal 2 2 3 159 2 2" xfId="17233" xr:uid="{99AA72E1-7CC0-43BE-899E-E882609DF574}"/>
    <cellStyle name="Normal 2 2 3 159 2 3" xfId="10486" xr:uid="{737AED7F-B0A5-4792-9A7A-21016DB726F5}"/>
    <cellStyle name="Normal 2 2 3 16" xfId="1309" xr:uid="{00000000-0005-0000-0000-00004D050000}"/>
    <cellStyle name="Normal 2 2 3 16 2" xfId="4446" xr:uid="{12D60867-1C6F-4E05-B90C-DED8ABD4F2BB}"/>
    <cellStyle name="Normal 2 2 3 16 2 2" xfId="17234" xr:uid="{25F53281-0DFF-402F-8E4F-42FD41CDD921}"/>
    <cellStyle name="Normal 2 2 3 16 2 3" xfId="10487" xr:uid="{474CCFB2-A97E-41A9-8F18-2DAC6F78E4B1}"/>
    <cellStyle name="Normal 2 2 3 160" xfId="1310" xr:uid="{00000000-0005-0000-0000-00004E050000}"/>
    <cellStyle name="Normal 2 2 3 160 2" xfId="4447" xr:uid="{2364FBD5-4F9C-4FF8-AB34-339882444768}"/>
    <cellStyle name="Normal 2 2 3 160 2 2" xfId="17235" xr:uid="{75170557-900A-4125-87A4-95194FAAE3BA}"/>
    <cellStyle name="Normal 2 2 3 160 2 3" xfId="10488" xr:uid="{D19CBAA5-E11A-436E-BB8A-2819A5D14786}"/>
    <cellStyle name="Normal 2 2 3 161" xfId="1311" xr:uid="{00000000-0005-0000-0000-00004F050000}"/>
    <cellStyle name="Normal 2 2 3 161 2" xfId="4448" xr:uid="{E5C17C2A-90FC-4593-9095-A7B637641FAE}"/>
    <cellStyle name="Normal 2 2 3 161 2 2" xfId="17236" xr:uid="{082CEF08-41CA-4AE5-98F6-B7F21CB99715}"/>
    <cellStyle name="Normal 2 2 3 161 2 3" xfId="10489" xr:uid="{496124B5-AF90-4E7E-AF0D-2BEE0C7C9F53}"/>
    <cellStyle name="Normal 2 2 3 162" xfId="1312" xr:uid="{00000000-0005-0000-0000-000050050000}"/>
    <cellStyle name="Normal 2 2 3 162 2" xfId="4449" xr:uid="{6DEF15AB-373D-4D3B-A62F-87D2BB8EB9BB}"/>
    <cellStyle name="Normal 2 2 3 162 2 2" xfId="17237" xr:uid="{DB8E475A-3C6A-4104-B7AF-C99B0C7251BE}"/>
    <cellStyle name="Normal 2 2 3 162 2 3" xfId="10490" xr:uid="{D1717421-8C54-426F-8705-0C1372784631}"/>
    <cellStyle name="Normal 2 2 3 163" xfId="1313" xr:uid="{00000000-0005-0000-0000-000051050000}"/>
    <cellStyle name="Normal 2 2 3 163 2" xfId="4450" xr:uid="{284B1A52-5FB9-4047-B461-B807F7A191FA}"/>
    <cellStyle name="Normal 2 2 3 163 2 2" xfId="17238" xr:uid="{EE6210DA-8457-4CBE-9CF9-5EE931D6B400}"/>
    <cellStyle name="Normal 2 2 3 163 2 3" xfId="10491" xr:uid="{D29B6A43-BE75-4E72-B457-AF755FC101E7}"/>
    <cellStyle name="Normal 2 2 3 164" xfId="1314" xr:uid="{00000000-0005-0000-0000-000052050000}"/>
    <cellStyle name="Normal 2 2 3 164 2" xfId="4451" xr:uid="{C51D9B46-A790-45FE-830C-ED622B7B93DE}"/>
    <cellStyle name="Normal 2 2 3 164 2 2" xfId="17239" xr:uid="{95F458D8-0EC2-4317-907E-6353E3961DEC}"/>
    <cellStyle name="Normal 2 2 3 164 2 3" xfId="10492" xr:uid="{97043A6E-624B-43F8-8309-B0AF447F2C09}"/>
    <cellStyle name="Normal 2 2 3 165" xfId="1315" xr:uid="{00000000-0005-0000-0000-000053050000}"/>
    <cellStyle name="Normal 2 2 3 165 2" xfId="4452" xr:uid="{E5F739C6-9C3F-4267-B826-147D4E100827}"/>
    <cellStyle name="Normal 2 2 3 165 2 2" xfId="17240" xr:uid="{614EE8E4-D2B5-499F-BBA2-F6614A4BFDCC}"/>
    <cellStyle name="Normal 2 2 3 165 2 3" xfId="10493" xr:uid="{74DB5DA7-F0C1-49B3-8A7E-F80FF41E37FC}"/>
    <cellStyle name="Normal 2 2 3 166" xfId="1316" xr:uid="{00000000-0005-0000-0000-000054050000}"/>
    <cellStyle name="Normal 2 2 3 166 2" xfId="4453" xr:uid="{65CE22BD-7A58-40F5-B326-D02AE7C1E7A4}"/>
    <cellStyle name="Normal 2 2 3 166 2 2" xfId="17241" xr:uid="{D5DA9861-01BE-4F7B-A996-2F287C4F866A}"/>
    <cellStyle name="Normal 2 2 3 166 2 3" xfId="10494" xr:uid="{93CA9DFF-6CF2-4BC8-A749-E7759E810033}"/>
    <cellStyle name="Normal 2 2 3 167" xfId="1317" xr:uid="{00000000-0005-0000-0000-000055050000}"/>
    <cellStyle name="Normal 2 2 3 167 2" xfId="4454" xr:uid="{6F8A54A2-C68C-4059-9F98-03CA33FC99BC}"/>
    <cellStyle name="Normal 2 2 3 167 2 2" xfId="17242" xr:uid="{2CA70E7B-57CC-434A-B8F1-B00B52032B30}"/>
    <cellStyle name="Normal 2 2 3 167 2 3" xfId="10495" xr:uid="{225F657B-5065-4DA6-BDE5-6E90ABA1E020}"/>
    <cellStyle name="Normal 2 2 3 168" xfId="1318" xr:uid="{00000000-0005-0000-0000-000056050000}"/>
    <cellStyle name="Normal 2 2 3 168 2" xfId="4455" xr:uid="{BE9B3945-70EA-4715-87B2-6CDE6E2D72BB}"/>
    <cellStyle name="Normal 2 2 3 168 2 2" xfId="17243" xr:uid="{2964FE66-2686-47FB-A019-07B3F17FB4D0}"/>
    <cellStyle name="Normal 2 2 3 168 2 3" xfId="10496" xr:uid="{65C5AF05-7314-4F5D-ACF9-18D9ACF88183}"/>
    <cellStyle name="Normal 2 2 3 169" xfId="1319" xr:uid="{00000000-0005-0000-0000-000057050000}"/>
    <cellStyle name="Normal 2 2 3 169 2" xfId="4456" xr:uid="{A0D5AB35-9942-48F9-9AD2-818C794EE1BD}"/>
    <cellStyle name="Normal 2 2 3 169 2 2" xfId="17244" xr:uid="{90A81804-5CC5-4F27-9CEA-D7EB9B9BD60C}"/>
    <cellStyle name="Normal 2 2 3 169 2 3" xfId="10497" xr:uid="{0FBF53DE-D628-434A-B892-10BB5172873E}"/>
    <cellStyle name="Normal 2 2 3 17" xfId="1320" xr:uid="{00000000-0005-0000-0000-000058050000}"/>
    <cellStyle name="Normal 2 2 3 17 2" xfId="4457" xr:uid="{93711DD6-E998-4662-B33D-E74316453964}"/>
    <cellStyle name="Normal 2 2 3 17 2 2" xfId="17245" xr:uid="{4C5D3EF0-68F9-4DDB-B0E5-08B2F82DF873}"/>
    <cellStyle name="Normal 2 2 3 17 2 3" xfId="10498" xr:uid="{E112FEBD-D458-4AA4-9B65-C7F160EC42A6}"/>
    <cellStyle name="Normal 2 2 3 170" xfId="1321" xr:uid="{00000000-0005-0000-0000-000059050000}"/>
    <cellStyle name="Normal 2 2 3 170 2" xfId="4458" xr:uid="{18345E79-3422-4137-BCFE-286575F71241}"/>
    <cellStyle name="Normal 2 2 3 170 2 2" xfId="17246" xr:uid="{5B4085A5-8921-4D78-A272-5A9093D6C11D}"/>
    <cellStyle name="Normal 2 2 3 170 2 3" xfId="10499" xr:uid="{FB319FE5-7943-43FA-B7EA-5E44AD380641}"/>
    <cellStyle name="Normal 2 2 3 171" xfId="1322" xr:uid="{00000000-0005-0000-0000-00005A050000}"/>
    <cellStyle name="Normal 2 2 3 171 2" xfId="4459" xr:uid="{742B8E26-88AB-4A72-9FE1-575F0AFAEF91}"/>
    <cellStyle name="Normal 2 2 3 171 2 2" xfId="17247" xr:uid="{1FDF89E7-0A4F-46EB-9E1E-C71E21FA55DF}"/>
    <cellStyle name="Normal 2 2 3 171 2 3" xfId="10500" xr:uid="{DD670224-1B5C-4D86-8973-37F768E42FCF}"/>
    <cellStyle name="Normal 2 2 3 172" xfId="1323" xr:uid="{00000000-0005-0000-0000-00005B050000}"/>
    <cellStyle name="Normal 2 2 3 172 2" xfId="4460" xr:uid="{9A611E29-DBDF-4A72-ABBA-8D28240841AE}"/>
    <cellStyle name="Normal 2 2 3 172 2 2" xfId="17248" xr:uid="{EC41FE69-29A3-47AC-B172-3BA4518BD1CB}"/>
    <cellStyle name="Normal 2 2 3 172 2 3" xfId="10501" xr:uid="{1B266BFD-F2A1-45A5-83FF-1513509896CA}"/>
    <cellStyle name="Normal 2 2 3 173" xfId="1324" xr:uid="{00000000-0005-0000-0000-00005C050000}"/>
    <cellStyle name="Normal 2 2 3 173 2" xfId="4461" xr:uid="{033CDE9B-7F8F-403D-A1A7-A695C4931310}"/>
    <cellStyle name="Normal 2 2 3 173 2 2" xfId="17249" xr:uid="{597D8CAA-9BB8-47B8-ABE0-EBB93533F9C6}"/>
    <cellStyle name="Normal 2 2 3 173 2 3" xfId="10502" xr:uid="{D8C20F61-7906-40E9-99FD-3DC5DD477D58}"/>
    <cellStyle name="Normal 2 2 3 174" xfId="1325" xr:uid="{00000000-0005-0000-0000-00005D050000}"/>
    <cellStyle name="Normal 2 2 3 174 2" xfId="4462" xr:uid="{4D0A4464-D63C-49C2-B308-749652651631}"/>
    <cellStyle name="Normal 2 2 3 174 2 2" xfId="17250" xr:uid="{88BD4CB0-1361-4BA9-A228-DA12E5E4464A}"/>
    <cellStyle name="Normal 2 2 3 174 2 3" xfId="10503" xr:uid="{FAA30F20-2BEF-4109-9FFF-424D852E5EEB}"/>
    <cellStyle name="Normal 2 2 3 175" xfId="1326" xr:uid="{00000000-0005-0000-0000-00005E050000}"/>
    <cellStyle name="Normal 2 2 3 175 2" xfId="4463" xr:uid="{2942D6D3-CDEB-495F-AA55-C2C2785CC4AC}"/>
    <cellStyle name="Normal 2 2 3 175 2 2" xfId="17251" xr:uid="{69CFF679-7D9A-4E4E-8AF6-92F7BC47B916}"/>
    <cellStyle name="Normal 2 2 3 175 2 3" xfId="10504" xr:uid="{6F5CE89A-588F-4AE4-A739-4E246929BDD8}"/>
    <cellStyle name="Normal 2 2 3 176" xfId="1327" xr:uid="{00000000-0005-0000-0000-00005F050000}"/>
    <cellStyle name="Normal 2 2 3 176 2" xfId="4464" xr:uid="{1D8061AA-89D1-407B-A5B7-EE97744CD12E}"/>
    <cellStyle name="Normal 2 2 3 176 2 2" xfId="17252" xr:uid="{7711AC97-9EAC-4504-86BF-0ED899696AA9}"/>
    <cellStyle name="Normal 2 2 3 176 2 3" xfId="10505" xr:uid="{B86DD75C-BFD7-43E5-8DF6-FBEBB84E707D}"/>
    <cellStyle name="Normal 2 2 3 177" xfId="1328" xr:uid="{00000000-0005-0000-0000-000060050000}"/>
    <cellStyle name="Normal 2 2 3 177 2" xfId="4465" xr:uid="{D007C0E4-E8CC-4F73-B992-09B999850A51}"/>
    <cellStyle name="Normal 2 2 3 177 2 2" xfId="17253" xr:uid="{260B52D7-D1D9-4837-8224-F191E344653A}"/>
    <cellStyle name="Normal 2 2 3 177 2 3" xfId="10506" xr:uid="{2DD98F0B-DEDD-4AD6-B22F-6D104EEBA455}"/>
    <cellStyle name="Normal 2 2 3 178" xfId="1329" xr:uid="{00000000-0005-0000-0000-000061050000}"/>
    <cellStyle name="Normal 2 2 3 178 2" xfId="4466" xr:uid="{240B4C48-7DE5-405B-99C3-D8D84BECBC79}"/>
    <cellStyle name="Normal 2 2 3 178 2 2" xfId="17254" xr:uid="{49CB3354-ED3D-4D55-BB66-8F724E36333D}"/>
    <cellStyle name="Normal 2 2 3 178 2 3" xfId="10507" xr:uid="{5CF7D2B0-7A7E-4752-947E-4E25976DF572}"/>
    <cellStyle name="Normal 2 2 3 179" xfId="1330" xr:uid="{00000000-0005-0000-0000-000062050000}"/>
    <cellStyle name="Normal 2 2 3 179 2" xfId="4467" xr:uid="{A5AF5E69-D3BA-4DFA-AE09-CCEBFD0545DB}"/>
    <cellStyle name="Normal 2 2 3 179 2 2" xfId="17255" xr:uid="{4C2DD5A9-7A22-4574-AD67-534C21674E64}"/>
    <cellStyle name="Normal 2 2 3 179 2 3" xfId="10508" xr:uid="{C1290D7E-6EFC-4FCF-AB9D-D165E0E18B68}"/>
    <cellStyle name="Normal 2 2 3 18" xfId="1331" xr:uid="{00000000-0005-0000-0000-000063050000}"/>
    <cellStyle name="Normal 2 2 3 18 2" xfId="4468" xr:uid="{94238106-EA5E-439F-8FFE-EC902A990E3D}"/>
    <cellStyle name="Normal 2 2 3 18 2 2" xfId="17256" xr:uid="{FC9CA921-297C-4345-A4A1-8640D3BEEAFC}"/>
    <cellStyle name="Normal 2 2 3 18 2 3" xfId="10509" xr:uid="{284340D3-48AB-4D1E-8B27-520730A60CE9}"/>
    <cellStyle name="Normal 2 2 3 180" xfId="1332" xr:uid="{00000000-0005-0000-0000-000064050000}"/>
    <cellStyle name="Normal 2 2 3 180 2" xfId="4469" xr:uid="{0AFD5E38-F479-46C7-97DE-B515414A6E49}"/>
    <cellStyle name="Normal 2 2 3 180 2 2" xfId="17257" xr:uid="{23E4D1A6-3877-4ECF-92EC-916F4A005F39}"/>
    <cellStyle name="Normal 2 2 3 180 2 3" xfId="10510" xr:uid="{DB7F9F85-E704-4BC9-B514-3BBA7812F566}"/>
    <cellStyle name="Normal 2 2 3 181" xfId="1333" xr:uid="{00000000-0005-0000-0000-000065050000}"/>
    <cellStyle name="Normal 2 2 3 181 2" xfId="4470" xr:uid="{68983DA5-ACE8-4CAF-A265-E2A7329DBA05}"/>
    <cellStyle name="Normal 2 2 3 181 2 2" xfId="17258" xr:uid="{F363F8E2-A5DB-4F90-9AB2-414CEC24C6C7}"/>
    <cellStyle name="Normal 2 2 3 181 2 3" xfId="10511" xr:uid="{89DE0881-A9CF-4793-8532-C537F05E5208}"/>
    <cellStyle name="Normal 2 2 3 182" xfId="1334" xr:uid="{00000000-0005-0000-0000-000066050000}"/>
    <cellStyle name="Normal 2 2 3 182 2" xfId="4471" xr:uid="{6DEB213C-075A-4DFB-8ABE-9FE0126EC4AD}"/>
    <cellStyle name="Normal 2 2 3 182 2 2" xfId="17259" xr:uid="{7CF272AF-464C-432F-9372-A3D338542C08}"/>
    <cellStyle name="Normal 2 2 3 182 2 3" xfId="10512" xr:uid="{8E1CB4F3-6AA0-4E0B-8A24-564ED641AAA9}"/>
    <cellStyle name="Normal 2 2 3 183" xfId="1335" xr:uid="{00000000-0005-0000-0000-000067050000}"/>
    <cellStyle name="Normal 2 2 3 183 2" xfId="4472" xr:uid="{FE59E30E-EF55-473B-B99D-BD8E2930AAFB}"/>
    <cellStyle name="Normal 2 2 3 183 2 2" xfId="17260" xr:uid="{B89FE9AD-A57F-4B1E-9B78-ED2F60285CDC}"/>
    <cellStyle name="Normal 2 2 3 183 2 3" xfId="10513" xr:uid="{282746BA-D9A4-4B37-B02C-67AB0383F5F0}"/>
    <cellStyle name="Normal 2 2 3 184" xfId="1336" xr:uid="{00000000-0005-0000-0000-000068050000}"/>
    <cellStyle name="Normal 2 2 3 184 2" xfId="4473" xr:uid="{C60B54FF-E987-4DD3-89BE-6F0C72FDFE2A}"/>
    <cellStyle name="Normal 2 2 3 184 2 2" xfId="17261" xr:uid="{BA3DC6E6-FDCF-48E2-A3C1-CD191706EDB5}"/>
    <cellStyle name="Normal 2 2 3 184 2 3" xfId="10514" xr:uid="{C2860D9E-53F1-4812-887B-160D07A43E73}"/>
    <cellStyle name="Normal 2 2 3 185" xfId="1337" xr:uid="{00000000-0005-0000-0000-000069050000}"/>
    <cellStyle name="Normal 2 2 3 185 2" xfId="4474" xr:uid="{1423E61C-6768-469C-9D5E-94997F285FC2}"/>
    <cellStyle name="Normal 2 2 3 185 2 2" xfId="17262" xr:uid="{EBFCFB93-BD76-48E7-A7DC-DADDD714DE0E}"/>
    <cellStyle name="Normal 2 2 3 185 2 3" xfId="10515" xr:uid="{9B65B4AC-B7F2-47CF-861C-1F264D2660E4}"/>
    <cellStyle name="Normal 2 2 3 186" xfId="1338" xr:uid="{00000000-0005-0000-0000-00006A050000}"/>
    <cellStyle name="Normal 2 2 3 186 2" xfId="4475" xr:uid="{C1F32146-4954-4CA7-98C1-72977A9CE630}"/>
    <cellStyle name="Normal 2 2 3 186 2 2" xfId="17263" xr:uid="{F601A344-5120-4C21-8763-1D336B69D5B5}"/>
    <cellStyle name="Normal 2 2 3 186 2 3" xfId="10516" xr:uid="{BD5C9242-CB0A-4D66-A162-D45D2A370BEF}"/>
    <cellStyle name="Normal 2 2 3 187" xfId="1339" xr:uid="{00000000-0005-0000-0000-00006B050000}"/>
    <cellStyle name="Normal 2 2 3 187 2" xfId="4476" xr:uid="{51FCA7A7-FB66-41A4-B9A7-4979E8212271}"/>
    <cellStyle name="Normal 2 2 3 187 2 2" xfId="17264" xr:uid="{35B3F2AF-1CCC-40A5-A50A-69F89CBF2AB3}"/>
    <cellStyle name="Normal 2 2 3 187 2 3" xfId="10517" xr:uid="{EDCF3BE0-8C8D-4FDB-8572-5712F3F501A6}"/>
    <cellStyle name="Normal 2 2 3 188" xfId="1340" xr:uid="{00000000-0005-0000-0000-00006C050000}"/>
    <cellStyle name="Normal 2 2 3 188 2" xfId="4477" xr:uid="{CEFD0D8F-0A35-45B7-889D-5F5548F8E627}"/>
    <cellStyle name="Normal 2 2 3 188 2 2" xfId="17265" xr:uid="{0C06331B-841D-429E-8508-EC1E7445D803}"/>
    <cellStyle name="Normal 2 2 3 188 2 3" xfId="10518" xr:uid="{127E7941-F555-481A-ACE0-A60264EB9DD7}"/>
    <cellStyle name="Normal 2 2 3 189" xfId="1341" xr:uid="{00000000-0005-0000-0000-00006D050000}"/>
    <cellStyle name="Normal 2 2 3 189 2" xfId="4478" xr:uid="{3858891E-1D40-4698-8601-F5659D80943E}"/>
    <cellStyle name="Normal 2 2 3 189 2 2" xfId="17266" xr:uid="{15D64823-178A-4EAE-80B7-E0643A39B30B}"/>
    <cellStyle name="Normal 2 2 3 189 2 3" xfId="10519" xr:uid="{F9E76613-63C2-47CD-B3DF-62AA3FCE5C75}"/>
    <cellStyle name="Normal 2 2 3 19" xfId="1342" xr:uid="{00000000-0005-0000-0000-00006E050000}"/>
    <cellStyle name="Normal 2 2 3 19 2" xfId="4479" xr:uid="{77D17BE9-CA45-4B28-AEB8-9F3DB8B72CA2}"/>
    <cellStyle name="Normal 2 2 3 19 2 2" xfId="17267" xr:uid="{2325C396-C6EE-4782-81B6-5926FBA60F28}"/>
    <cellStyle name="Normal 2 2 3 19 2 3" xfId="10520" xr:uid="{48394326-39BE-46F0-8D0E-2A45CA1DCC85}"/>
    <cellStyle name="Normal 2 2 3 190" xfId="1343" xr:uid="{00000000-0005-0000-0000-00006F050000}"/>
    <cellStyle name="Normal 2 2 3 190 2" xfId="4480" xr:uid="{27374C9A-1E91-41CF-BC35-AAE4CDEA2F5F}"/>
    <cellStyle name="Normal 2 2 3 190 2 2" xfId="17268" xr:uid="{CDAC691D-D0C4-4A49-8991-77F780791167}"/>
    <cellStyle name="Normal 2 2 3 190 2 3" xfId="10521" xr:uid="{699B2BB7-CFA6-413A-AE98-144FB0D93CE0}"/>
    <cellStyle name="Normal 2 2 3 191" xfId="1344" xr:uid="{00000000-0005-0000-0000-000070050000}"/>
    <cellStyle name="Normal 2 2 3 191 2" xfId="4481" xr:uid="{297E24FF-5095-4003-ABFF-FFFBBEE4BECD}"/>
    <cellStyle name="Normal 2 2 3 191 2 2" xfId="17269" xr:uid="{64E96B73-A8DF-48AA-ABB7-B236E22297E3}"/>
    <cellStyle name="Normal 2 2 3 191 2 3" xfId="10522" xr:uid="{D338BE05-4451-4791-A3E7-DC2C51672920}"/>
    <cellStyle name="Normal 2 2 3 192" xfId="1345" xr:uid="{00000000-0005-0000-0000-000071050000}"/>
    <cellStyle name="Normal 2 2 3 192 2" xfId="4482" xr:uid="{67D25A39-AB99-4B54-BCC1-D7EC37DF28A2}"/>
    <cellStyle name="Normal 2 2 3 192 2 2" xfId="17270" xr:uid="{C6EB9381-3969-441F-85A1-78E03124A11A}"/>
    <cellStyle name="Normal 2 2 3 192 2 3" xfId="10523" xr:uid="{DB3CDA11-39B1-4427-A0C6-273EB08A99C3}"/>
    <cellStyle name="Normal 2 2 3 193" xfId="1346" xr:uid="{00000000-0005-0000-0000-000072050000}"/>
    <cellStyle name="Normal 2 2 3 193 2" xfId="4483" xr:uid="{4F5EDC5F-565D-4F95-882A-4467DE12CD71}"/>
    <cellStyle name="Normal 2 2 3 193 2 2" xfId="17271" xr:uid="{D2FF82B9-028B-47FF-8CA1-911F97F39E85}"/>
    <cellStyle name="Normal 2 2 3 193 2 3" xfId="10524" xr:uid="{108B4D27-6F66-43E3-B229-FBCA3D2ABC49}"/>
    <cellStyle name="Normal 2 2 3 194" xfId="1347" xr:uid="{00000000-0005-0000-0000-000073050000}"/>
    <cellStyle name="Normal 2 2 3 194 2" xfId="4484" xr:uid="{2B33CADB-5B7C-433C-A701-FA079B1C8012}"/>
    <cellStyle name="Normal 2 2 3 194 2 2" xfId="17272" xr:uid="{2CDA48BB-4C5A-4236-972A-FE39F6CCA8D7}"/>
    <cellStyle name="Normal 2 2 3 194 2 3" xfId="10525" xr:uid="{FC4E2DAB-02AC-40D6-BA31-F5293C5E8668}"/>
    <cellStyle name="Normal 2 2 3 195" xfId="1348" xr:uid="{00000000-0005-0000-0000-000074050000}"/>
    <cellStyle name="Normal 2 2 3 195 2" xfId="4485" xr:uid="{8D0E172E-0002-4D42-A946-A557946B6E43}"/>
    <cellStyle name="Normal 2 2 3 195 2 2" xfId="17273" xr:uid="{65C3BD2B-1CBF-49F0-9775-D3081EC0B7E4}"/>
    <cellStyle name="Normal 2 2 3 195 2 3" xfId="10526" xr:uid="{9782BE8E-80BC-4417-A4E9-308BA97D81E7}"/>
    <cellStyle name="Normal 2 2 3 196" xfId="1349" xr:uid="{00000000-0005-0000-0000-000075050000}"/>
    <cellStyle name="Normal 2 2 3 196 2" xfId="4486" xr:uid="{F3099CD4-EE8E-4E44-99B1-222003EFF620}"/>
    <cellStyle name="Normal 2 2 3 196 2 2" xfId="17274" xr:uid="{072BC225-15FF-4C19-AE4A-4511EE5889AA}"/>
    <cellStyle name="Normal 2 2 3 196 2 3" xfId="10527" xr:uid="{D7B064F4-69CB-4DA9-BC94-8FC059C182C9}"/>
    <cellStyle name="Normal 2 2 3 197" xfId="1350" xr:uid="{00000000-0005-0000-0000-000076050000}"/>
    <cellStyle name="Normal 2 2 3 197 2" xfId="4487" xr:uid="{C3666AD4-F402-47C2-8572-8968E146B7D6}"/>
    <cellStyle name="Normal 2 2 3 197 2 2" xfId="17275" xr:uid="{28A8B03D-AD2C-42AF-B2BC-0516CB6BF540}"/>
    <cellStyle name="Normal 2 2 3 197 2 3" xfId="10528" xr:uid="{F8F9A053-152B-4EC5-8D79-951933FF94B1}"/>
    <cellStyle name="Normal 2 2 3 198" xfId="1351" xr:uid="{00000000-0005-0000-0000-000077050000}"/>
    <cellStyle name="Normal 2 2 3 198 2" xfId="4488" xr:uid="{C9513E20-E202-42F2-95AB-5D9D89D8CFB3}"/>
    <cellStyle name="Normal 2 2 3 198 2 2" xfId="17276" xr:uid="{735B8214-897C-4DF6-8D47-70840790DCDB}"/>
    <cellStyle name="Normal 2 2 3 198 2 3" xfId="10529" xr:uid="{09948790-0383-4F22-9EFD-0CF00B7CB865}"/>
    <cellStyle name="Normal 2 2 3 199" xfId="1352" xr:uid="{00000000-0005-0000-0000-000078050000}"/>
    <cellStyle name="Normal 2 2 3 199 2" xfId="4489" xr:uid="{3319F9BD-D785-4F2D-B5CD-65F50DD1A762}"/>
    <cellStyle name="Normal 2 2 3 199 2 2" xfId="17277" xr:uid="{EAD73835-FDEE-4487-ACC5-9DC274F274FA}"/>
    <cellStyle name="Normal 2 2 3 199 2 3" xfId="10530" xr:uid="{C60D5852-44B7-4B66-A032-E24356C23EC6}"/>
    <cellStyle name="Normal 2 2 3 2" xfId="1353" xr:uid="{00000000-0005-0000-0000-000079050000}"/>
    <cellStyle name="Normal 2 2 3 2 2" xfId="4490" xr:uid="{AD51A7A2-65B6-4A17-99BD-49A0B88209E4}"/>
    <cellStyle name="Normal 2 2 3 2 2 2" xfId="17278" xr:uid="{EE44D012-0866-47F7-9377-E91B6A7FBABC}"/>
    <cellStyle name="Normal 2 2 3 2 2 3" xfId="10531" xr:uid="{DABB3E3C-9F3A-4F54-9BC1-AF75C39D5313}"/>
    <cellStyle name="Normal 2 2 3 20" xfId="1354" xr:uid="{00000000-0005-0000-0000-00007A050000}"/>
    <cellStyle name="Normal 2 2 3 20 2" xfId="4491" xr:uid="{F1E80EB6-7CCB-452E-8468-3C5C25721372}"/>
    <cellStyle name="Normal 2 2 3 20 2 2" xfId="17279" xr:uid="{E0FE60C4-E085-4A32-88DC-579948C79446}"/>
    <cellStyle name="Normal 2 2 3 20 2 3" xfId="10532" xr:uid="{AF276ADA-89A3-4889-9500-A91C84FBB806}"/>
    <cellStyle name="Normal 2 2 3 200" xfId="1355" xr:uid="{00000000-0005-0000-0000-00007B050000}"/>
    <cellStyle name="Normal 2 2 3 200 2" xfId="4492" xr:uid="{87D4A752-DB05-4B2B-B473-7E7285AF500A}"/>
    <cellStyle name="Normal 2 2 3 200 2 2" xfId="17280" xr:uid="{CA0A9947-541D-41B8-BF93-6FC3A0A3981F}"/>
    <cellStyle name="Normal 2 2 3 200 2 3" xfId="10533" xr:uid="{E28C30B0-7ED7-44FC-ADFD-1E877B4A128C}"/>
    <cellStyle name="Normal 2 2 3 201" xfId="1356" xr:uid="{00000000-0005-0000-0000-00007C050000}"/>
    <cellStyle name="Normal 2 2 3 201 2" xfId="4493" xr:uid="{4DBED249-67C2-40DD-B4A7-B6068A98DDD0}"/>
    <cellStyle name="Normal 2 2 3 201 2 2" xfId="17281" xr:uid="{81B3614C-67CB-49E9-B37D-00FAD6FF460A}"/>
    <cellStyle name="Normal 2 2 3 201 2 3" xfId="10534" xr:uid="{1DEFF086-7C39-4922-A9FD-924E08189DAA}"/>
    <cellStyle name="Normal 2 2 3 202" xfId="1357" xr:uid="{00000000-0005-0000-0000-00007D050000}"/>
    <cellStyle name="Normal 2 2 3 202 2" xfId="4494" xr:uid="{D3DC7183-4553-4273-99D1-90551380748F}"/>
    <cellStyle name="Normal 2 2 3 202 2 2" xfId="17282" xr:uid="{572D296E-76F9-4ED2-9BD6-8B069271694E}"/>
    <cellStyle name="Normal 2 2 3 202 2 3" xfId="10535" xr:uid="{FA911AAB-B988-4F47-8071-A0CA08FA29E1}"/>
    <cellStyle name="Normal 2 2 3 203" xfId="1358" xr:uid="{00000000-0005-0000-0000-00007E050000}"/>
    <cellStyle name="Normal 2 2 3 203 2" xfId="4495" xr:uid="{07E72C2C-5749-441B-AAAB-FC9FE0F93B08}"/>
    <cellStyle name="Normal 2 2 3 203 2 2" xfId="17283" xr:uid="{F4E4C453-0BA9-43DE-B289-A15EE705A9CB}"/>
    <cellStyle name="Normal 2 2 3 203 2 3" xfId="10536" xr:uid="{12A48875-899B-45C0-9F3C-8310A55BC69C}"/>
    <cellStyle name="Normal 2 2 3 204" xfId="1359" xr:uid="{00000000-0005-0000-0000-00007F050000}"/>
    <cellStyle name="Normal 2 2 3 204 2" xfId="4496" xr:uid="{96554DA7-37F0-4387-9748-E06818A6AD01}"/>
    <cellStyle name="Normal 2 2 3 204 2 2" xfId="17284" xr:uid="{16B17B16-2BD5-48E6-A67A-732145ADEC94}"/>
    <cellStyle name="Normal 2 2 3 204 2 3" xfId="10537" xr:uid="{0FA4BE56-0B8F-4652-8980-B359E377CEEE}"/>
    <cellStyle name="Normal 2 2 3 205" xfId="1360" xr:uid="{00000000-0005-0000-0000-000080050000}"/>
    <cellStyle name="Normal 2 2 3 205 2" xfId="4497" xr:uid="{49B08134-8A7F-441C-ABCB-E427032B2B69}"/>
    <cellStyle name="Normal 2 2 3 205 2 2" xfId="17285" xr:uid="{8A7313B0-ACBD-4277-B09E-F138E79BBFE9}"/>
    <cellStyle name="Normal 2 2 3 205 2 3" xfId="10538" xr:uid="{23E6C5F7-1ECD-4747-8F55-C2BE9113A532}"/>
    <cellStyle name="Normal 2 2 3 206" xfId="1361" xr:uid="{00000000-0005-0000-0000-000081050000}"/>
    <cellStyle name="Normal 2 2 3 206 2" xfId="4498" xr:uid="{A62E2D21-6E0C-4060-8537-58BF46336BEF}"/>
    <cellStyle name="Normal 2 2 3 206 2 2" xfId="17286" xr:uid="{F392E031-80DB-46E1-AA95-3EC7DBD2818D}"/>
    <cellStyle name="Normal 2 2 3 206 2 3" xfId="10539" xr:uid="{7BA1CFB0-9451-4D97-992E-AE6D820B73D8}"/>
    <cellStyle name="Normal 2 2 3 207" xfId="1362" xr:uid="{00000000-0005-0000-0000-000082050000}"/>
    <cellStyle name="Normal 2 2 3 207 2" xfId="4499" xr:uid="{CB55D026-2B0E-4F48-81EA-E08D513F5E2C}"/>
    <cellStyle name="Normal 2 2 3 207 2 2" xfId="17287" xr:uid="{0011CF8B-2C54-4B6F-8426-41DBEA8AFF1D}"/>
    <cellStyle name="Normal 2 2 3 207 2 3" xfId="10540" xr:uid="{95CA4F4E-E5A6-4D6F-ADAA-6426CB2C74F2}"/>
    <cellStyle name="Normal 2 2 3 208" xfId="1363" xr:uid="{00000000-0005-0000-0000-000083050000}"/>
    <cellStyle name="Normal 2 2 3 208 2" xfId="4500" xr:uid="{B5DD18CC-F1C9-4557-AB7A-0B99CF4B419A}"/>
    <cellStyle name="Normal 2 2 3 208 2 2" xfId="17288" xr:uid="{DA28AC43-589A-465E-ACD8-24BB64679213}"/>
    <cellStyle name="Normal 2 2 3 208 2 3" xfId="10541" xr:uid="{106AB43D-765D-42EB-8D2E-7DABB281E93A}"/>
    <cellStyle name="Normal 2 2 3 209" xfId="1364" xr:uid="{00000000-0005-0000-0000-000084050000}"/>
    <cellStyle name="Normal 2 2 3 209 2" xfId="4501" xr:uid="{111069B4-4435-4672-92E9-692E067227A1}"/>
    <cellStyle name="Normal 2 2 3 209 2 2" xfId="17289" xr:uid="{1CF15014-DE43-463C-AAA1-39C144C502ED}"/>
    <cellStyle name="Normal 2 2 3 209 2 3" xfId="10542" xr:uid="{0F91AF2E-AA10-4581-A1D9-B66387D8DEC6}"/>
    <cellStyle name="Normal 2 2 3 21" xfId="1365" xr:uid="{00000000-0005-0000-0000-000085050000}"/>
    <cellStyle name="Normal 2 2 3 21 2" xfId="4502" xr:uid="{84134E3E-C8C6-4D4E-B51F-BD651DD564E3}"/>
    <cellStyle name="Normal 2 2 3 21 2 2" xfId="17290" xr:uid="{05A6AB54-F2ED-4B83-B7E2-A7DAB5041C8C}"/>
    <cellStyle name="Normal 2 2 3 21 2 3" xfId="10543" xr:uid="{8E55B297-2D87-4726-8328-042989F4E4DE}"/>
    <cellStyle name="Normal 2 2 3 210" xfId="1366" xr:uid="{00000000-0005-0000-0000-000086050000}"/>
    <cellStyle name="Normal 2 2 3 210 2" xfId="4503" xr:uid="{EBC59CE9-EDED-4BCA-A6F3-69A22492BFBB}"/>
    <cellStyle name="Normal 2 2 3 210 2 2" xfId="17291" xr:uid="{8ADB07BC-8159-4134-AAEB-9B0ADC3A505B}"/>
    <cellStyle name="Normal 2 2 3 210 2 3" xfId="10544" xr:uid="{6ABFFD71-8CCE-475F-A36A-0422479929ED}"/>
    <cellStyle name="Normal 2 2 3 211" xfId="1367" xr:uid="{00000000-0005-0000-0000-000087050000}"/>
    <cellStyle name="Normal 2 2 3 211 2" xfId="4504" xr:uid="{8F297809-E455-439D-A5B8-A9997BEC81F2}"/>
    <cellStyle name="Normal 2 2 3 211 2 2" xfId="17292" xr:uid="{3777C1A7-B8E3-4B97-A87E-B11CD43237B7}"/>
    <cellStyle name="Normal 2 2 3 211 2 3" xfId="10545" xr:uid="{AD20F914-13F0-441D-AEAB-4F69EAEF1B16}"/>
    <cellStyle name="Normal 2 2 3 212" xfId="1368" xr:uid="{00000000-0005-0000-0000-000088050000}"/>
    <cellStyle name="Normal 2 2 3 212 2" xfId="4505" xr:uid="{76E7EDEE-75C5-44DA-9A6B-F0677FC4F0E8}"/>
    <cellStyle name="Normal 2 2 3 212 2 2" xfId="17293" xr:uid="{DC894932-FFA9-4030-981F-FD19648840A7}"/>
    <cellStyle name="Normal 2 2 3 212 2 3" xfId="10546" xr:uid="{F2E2C8C0-90D4-48FC-86FA-432D5BC3B3DF}"/>
    <cellStyle name="Normal 2 2 3 213" xfId="1369" xr:uid="{00000000-0005-0000-0000-000089050000}"/>
    <cellStyle name="Normal 2 2 3 213 2" xfId="4506" xr:uid="{9CA869C8-5AE5-43C5-94F0-4B12D348C613}"/>
    <cellStyle name="Normal 2 2 3 213 2 2" xfId="17294" xr:uid="{4868403B-3252-4E19-83B8-D3CAB31A3BD9}"/>
    <cellStyle name="Normal 2 2 3 213 2 3" xfId="10547" xr:uid="{F84A3097-2718-41EC-B861-62D1667B9084}"/>
    <cellStyle name="Normal 2 2 3 214" xfId="1370" xr:uid="{00000000-0005-0000-0000-00008A050000}"/>
    <cellStyle name="Normal 2 2 3 214 2" xfId="4507" xr:uid="{5929F8E5-44CC-49F7-92F7-5B9948CA0E79}"/>
    <cellStyle name="Normal 2 2 3 214 2 2" xfId="17295" xr:uid="{439B8345-E5B1-4E9E-AEFD-C9012947EE13}"/>
    <cellStyle name="Normal 2 2 3 214 2 3" xfId="10548" xr:uid="{D8342C32-45B9-4071-9301-0F127A887D8A}"/>
    <cellStyle name="Normal 2 2 3 215" xfId="1371" xr:uid="{00000000-0005-0000-0000-00008B050000}"/>
    <cellStyle name="Normal 2 2 3 215 2" xfId="4508" xr:uid="{B0514D81-B4B8-4B54-B461-4925693D1980}"/>
    <cellStyle name="Normal 2 2 3 215 2 2" xfId="17296" xr:uid="{04FDFADF-1C73-4F02-BEB4-58A6E7A78829}"/>
    <cellStyle name="Normal 2 2 3 215 2 3" xfId="10549" xr:uid="{BA11293B-DB48-4D24-80D0-F162EE15AF41}"/>
    <cellStyle name="Normal 2 2 3 216" xfId="1372" xr:uid="{00000000-0005-0000-0000-00008C050000}"/>
    <cellStyle name="Normal 2 2 3 216 2" xfId="4509" xr:uid="{F5967B41-9F18-4E94-8BF9-20E7A33FB3AD}"/>
    <cellStyle name="Normal 2 2 3 216 2 2" xfId="17297" xr:uid="{985EEB5E-101C-4F50-B5B1-639CEECF04FD}"/>
    <cellStyle name="Normal 2 2 3 216 2 3" xfId="10550" xr:uid="{B8BF4DE5-46CD-4CD3-B871-66B9D01F46EC}"/>
    <cellStyle name="Normal 2 2 3 217" xfId="1373" xr:uid="{00000000-0005-0000-0000-00008D050000}"/>
    <cellStyle name="Normal 2 2 3 217 2" xfId="4510" xr:uid="{90CFDECE-D804-4CC1-BCAB-A25DE4D16220}"/>
    <cellStyle name="Normal 2 2 3 217 2 2" xfId="17298" xr:uid="{86E35027-3B95-4A5D-A9FD-85CC02FD6400}"/>
    <cellStyle name="Normal 2 2 3 217 2 3" xfId="10551" xr:uid="{A3A2C6D8-A2E3-425D-A721-33D270AE3799}"/>
    <cellStyle name="Normal 2 2 3 218" xfId="1374" xr:uid="{00000000-0005-0000-0000-00008E050000}"/>
    <cellStyle name="Normal 2 2 3 218 2" xfId="4511" xr:uid="{F5316026-E75B-4AE0-A935-30C788FE1A55}"/>
    <cellStyle name="Normal 2 2 3 218 2 2" xfId="17299" xr:uid="{694D33E4-515D-41B2-8981-EAA0A7185105}"/>
    <cellStyle name="Normal 2 2 3 218 2 3" xfId="10552" xr:uid="{8DF95697-9EF8-4405-B39F-109C192EDA8F}"/>
    <cellStyle name="Normal 2 2 3 219" xfId="1375" xr:uid="{00000000-0005-0000-0000-00008F050000}"/>
    <cellStyle name="Normal 2 2 3 219 2" xfId="4512" xr:uid="{9ADBBFC7-6E7C-480F-9370-8392D049AE83}"/>
    <cellStyle name="Normal 2 2 3 219 2 2" xfId="17300" xr:uid="{D89A6ACE-7DC7-46A0-905F-122C863F2C25}"/>
    <cellStyle name="Normal 2 2 3 219 2 3" xfId="10553" xr:uid="{6B31E75D-7FCF-4791-8C7C-2329801C8D60}"/>
    <cellStyle name="Normal 2 2 3 22" xfId="1376" xr:uid="{00000000-0005-0000-0000-000090050000}"/>
    <cellStyle name="Normal 2 2 3 22 2" xfId="4513" xr:uid="{64FB65F4-FFC4-4EF2-946D-0E9FA70C06FD}"/>
    <cellStyle name="Normal 2 2 3 22 2 2" xfId="17301" xr:uid="{B0B9C1E9-9373-4BE7-9130-A64C2E056F88}"/>
    <cellStyle name="Normal 2 2 3 22 2 3" xfId="10554" xr:uid="{9946FCFD-F33A-4D07-A0ED-B009896F30E9}"/>
    <cellStyle name="Normal 2 2 3 220" xfId="1377" xr:uid="{00000000-0005-0000-0000-000091050000}"/>
    <cellStyle name="Normal 2 2 3 220 2" xfId="4514" xr:uid="{EFE887F3-575F-46C4-8814-C164ED219813}"/>
    <cellStyle name="Normal 2 2 3 220 2 2" xfId="17302" xr:uid="{032725E1-F04A-422B-91CD-FFCDDAE6F9E4}"/>
    <cellStyle name="Normal 2 2 3 220 2 3" xfId="10555" xr:uid="{07E170DF-F7D0-46E5-A49A-B75ABA13F3C7}"/>
    <cellStyle name="Normal 2 2 3 221" xfId="1378" xr:uid="{00000000-0005-0000-0000-000092050000}"/>
    <cellStyle name="Normal 2 2 3 221 2" xfId="4515" xr:uid="{FE688AA1-509F-4555-B350-EA1F6CEAF5A4}"/>
    <cellStyle name="Normal 2 2 3 221 2 2" xfId="17303" xr:uid="{39AE4DBA-A1A9-40A7-8BE8-DA204F1CAF82}"/>
    <cellStyle name="Normal 2 2 3 221 2 3" xfId="10556" xr:uid="{3F2B54CF-6D69-470E-832D-6EA56372667C}"/>
    <cellStyle name="Normal 2 2 3 222" xfId="1379" xr:uid="{00000000-0005-0000-0000-000093050000}"/>
    <cellStyle name="Normal 2 2 3 222 2" xfId="4516" xr:uid="{39024007-B927-4F98-A354-CA390A9AD6FC}"/>
    <cellStyle name="Normal 2 2 3 222 2 2" xfId="17304" xr:uid="{3CDFBCDD-7CF6-49E5-A220-1E54E472414F}"/>
    <cellStyle name="Normal 2 2 3 222 2 3" xfId="10557" xr:uid="{926F1FCB-AF5C-47A8-94DE-EEE79645E931}"/>
    <cellStyle name="Normal 2 2 3 223" xfId="1380" xr:uid="{00000000-0005-0000-0000-000094050000}"/>
    <cellStyle name="Normal 2 2 3 223 2" xfId="4517" xr:uid="{15163DBF-CBDA-4E42-9A63-BCC22113BEAC}"/>
    <cellStyle name="Normal 2 2 3 223 2 2" xfId="17305" xr:uid="{80BE3319-5EFB-449F-A748-A81995598225}"/>
    <cellStyle name="Normal 2 2 3 223 2 3" xfId="10558" xr:uid="{FA373070-AAC5-4BF9-9C48-471A4ADDEC08}"/>
    <cellStyle name="Normal 2 2 3 224" xfId="1381" xr:uid="{00000000-0005-0000-0000-000095050000}"/>
    <cellStyle name="Normal 2 2 3 224 2" xfId="4518" xr:uid="{BB102F2F-34D5-494C-860E-268312B87A7B}"/>
    <cellStyle name="Normal 2 2 3 224 2 2" xfId="17306" xr:uid="{13C214B2-59AB-4B76-B84E-FC54356A6411}"/>
    <cellStyle name="Normal 2 2 3 224 2 3" xfId="10559" xr:uid="{8B004A4F-0391-4F9E-A214-1BD32A684ABC}"/>
    <cellStyle name="Normal 2 2 3 225" xfId="1382" xr:uid="{00000000-0005-0000-0000-000096050000}"/>
    <cellStyle name="Normal 2 2 3 225 2" xfId="4519" xr:uid="{84924BEE-78DB-404B-AE5D-7FE19D1FADD3}"/>
    <cellStyle name="Normal 2 2 3 225 2 2" xfId="17307" xr:uid="{C9683251-4450-4771-B2A7-1B490CA05E72}"/>
    <cellStyle name="Normal 2 2 3 225 2 3" xfId="10560" xr:uid="{0150F3A8-3A00-4F7A-A0D4-AB3D60C8C9F1}"/>
    <cellStyle name="Normal 2 2 3 226" xfId="1383" xr:uid="{00000000-0005-0000-0000-000097050000}"/>
    <cellStyle name="Normal 2 2 3 226 2" xfId="4520" xr:uid="{FA578D11-A45D-4F46-A70F-7A2C7DCF8688}"/>
    <cellStyle name="Normal 2 2 3 226 2 2" xfId="17308" xr:uid="{1272FB66-4271-4DB0-84C7-9E5F26BD1BC0}"/>
    <cellStyle name="Normal 2 2 3 226 2 3" xfId="10561" xr:uid="{10EC8FAA-2B95-4655-AD46-9749478F8739}"/>
    <cellStyle name="Normal 2 2 3 227" xfId="1384" xr:uid="{00000000-0005-0000-0000-000098050000}"/>
    <cellStyle name="Normal 2 2 3 227 2" xfId="4521" xr:uid="{271A8EBA-D38A-4D1B-B903-DF2B671D7D53}"/>
    <cellStyle name="Normal 2 2 3 227 2 2" xfId="17309" xr:uid="{CD4D8CC0-597D-4094-8B3C-9662A3C1A849}"/>
    <cellStyle name="Normal 2 2 3 227 2 3" xfId="10562" xr:uid="{53546DD9-9546-482E-B475-EF0324C7DB2D}"/>
    <cellStyle name="Normal 2 2 3 228" xfId="1385" xr:uid="{00000000-0005-0000-0000-000099050000}"/>
    <cellStyle name="Normal 2 2 3 228 2" xfId="4522" xr:uid="{B910AC9B-0490-41F4-81D8-AED47DF4A543}"/>
    <cellStyle name="Normal 2 2 3 228 2 2" xfId="17310" xr:uid="{72D87912-7421-4808-9982-A8C2D10DD3CB}"/>
    <cellStyle name="Normal 2 2 3 228 2 3" xfId="10563" xr:uid="{19371E3B-8A50-48BE-B44B-F0AE08E23798}"/>
    <cellStyle name="Normal 2 2 3 229" xfId="1386" xr:uid="{00000000-0005-0000-0000-00009A050000}"/>
    <cellStyle name="Normal 2 2 3 229 2" xfId="4523" xr:uid="{D9BEAFF5-BF63-47AA-B6D2-0DEA943060DB}"/>
    <cellStyle name="Normal 2 2 3 229 2 2" xfId="17311" xr:uid="{632B6488-EC38-4874-8B6D-1DBA3239D9B2}"/>
    <cellStyle name="Normal 2 2 3 229 2 3" xfId="10564" xr:uid="{00F83041-8156-4671-A693-FFBF617BA290}"/>
    <cellStyle name="Normal 2 2 3 23" xfId="1387" xr:uid="{00000000-0005-0000-0000-00009B050000}"/>
    <cellStyle name="Normal 2 2 3 23 2" xfId="4524" xr:uid="{E07CC23E-73B9-4374-A338-127660426985}"/>
    <cellStyle name="Normal 2 2 3 23 2 2" xfId="17312" xr:uid="{05ADBACC-DB13-4E22-B153-58BCBFF095F4}"/>
    <cellStyle name="Normal 2 2 3 23 2 3" xfId="10565" xr:uid="{BD8B0BA9-5A14-4F12-B63C-4DD97FA53CB4}"/>
    <cellStyle name="Normal 2 2 3 230" xfId="1388" xr:uid="{00000000-0005-0000-0000-00009C050000}"/>
    <cellStyle name="Normal 2 2 3 230 2" xfId="4525" xr:uid="{B151033C-2541-411E-9EAD-143B479DC62C}"/>
    <cellStyle name="Normal 2 2 3 230 2 2" xfId="17313" xr:uid="{0CEA6404-C573-4FFD-A59F-8AD74F63CED1}"/>
    <cellStyle name="Normal 2 2 3 230 2 3" xfId="10566" xr:uid="{9A52BB52-B134-4C7E-A594-6751EEA98959}"/>
    <cellStyle name="Normal 2 2 3 231" xfId="1389" xr:uid="{00000000-0005-0000-0000-00009D050000}"/>
    <cellStyle name="Normal 2 2 3 231 2" xfId="4526" xr:uid="{4BA16AC8-9ACA-4F76-957C-B752FCA5BAD0}"/>
    <cellStyle name="Normal 2 2 3 231 2 2" xfId="17314" xr:uid="{92E91ED1-8A98-4FA5-A5CB-76E8DE930637}"/>
    <cellStyle name="Normal 2 2 3 231 2 3" xfId="10567" xr:uid="{541A6192-0DC7-4D8A-BA98-2932DA60B167}"/>
    <cellStyle name="Normal 2 2 3 232" xfId="1390" xr:uid="{00000000-0005-0000-0000-00009E050000}"/>
    <cellStyle name="Normal 2 2 3 232 2" xfId="4527" xr:uid="{0319D218-BEF6-4D89-90EF-24C0CCFDDBCC}"/>
    <cellStyle name="Normal 2 2 3 232 2 2" xfId="17315" xr:uid="{4BC37FF0-0C11-4D91-829B-8001D97D7655}"/>
    <cellStyle name="Normal 2 2 3 232 2 3" xfId="10568" xr:uid="{06EB126D-6694-48BD-9E6A-15F0432BCFF1}"/>
    <cellStyle name="Normal 2 2 3 233" xfId="1391" xr:uid="{00000000-0005-0000-0000-00009F050000}"/>
    <cellStyle name="Normal 2 2 3 233 2" xfId="4528" xr:uid="{0B9BE25C-6505-470A-905B-75BD00C23C2C}"/>
    <cellStyle name="Normal 2 2 3 233 2 2" xfId="17316" xr:uid="{528C5A67-DBF3-49CC-987D-292686510E38}"/>
    <cellStyle name="Normal 2 2 3 233 2 3" xfId="10569" xr:uid="{26E09677-5EA1-43BC-80B3-547F2A5D1DE2}"/>
    <cellStyle name="Normal 2 2 3 234" xfId="1392" xr:uid="{00000000-0005-0000-0000-0000A0050000}"/>
    <cellStyle name="Normal 2 2 3 234 2" xfId="4529" xr:uid="{FC358A87-8BB6-469D-B997-5E0067BBDA3A}"/>
    <cellStyle name="Normal 2 2 3 234 2 2" xfId="17317" xr:uid="{8B2E40FF-EF03-4FB0-8CF7-AA8ED1202E1A}"/>
    <cellStyle name="Normal 2 2 3 234 2 3" xfId="10570" xr:uid="{0CD45201-DD15-4EA3-8B70-D2119BB4CFA2}"/>
    <cellStyle name="Normal 2 2 3 235" xfId="1393" xr:uid="{00000000-0005-0000-0000-0000A1050000}"/>
    <cellStyle name="Normal 2 2 3 235 2" xfId="4530" xr:uid="{D8850930-170A-431A-8152-2479FA87E2C4}"/>
    <cellStyle name="Normal 2 2 3 235 2 2" xfId="17318" xr:uid="{26DF7811-A59E-4566-AAA7-724DCE9B31E3}"/>
    <cellStyle name="Normal 2 2 3 235 2 3" xfId="10571" xr:uid="{92DD34FD-F5BD-4656-B019-3EC04227B2F6}"/>
    <cellStyle name="Normal 2 2 3 236" xfId="1394" xr:uid="{00000000-0005-0000-0000-0000A2050000}"/>
    <cellStyle name="Normal 2 2 3 236 2" xfId="4531" xr:uid="{7D768433-AF21-4FB8-8A06-436555DAA29A}"/>
    <cellStyle name="Normal 2 2 3 236 2 2" xfId="17319" xr:uid="{CD7C9FB1-8480-4967-8365-4F07FF364586}"/>
    <cellStyle name="Normal 2 2 3 236 2 3" xfId="10572" xr:uid="{D2C2D335-261E-40C1-BFE5-15E82D40839E}"/>
    <cellStyle name="Normal 2 2 3 237" xfId="1395" xr:uid="{00000000-0005-0000-0000-0000A3050000}"/>
    <cellStyle name="Normal 2 2 3 237 2" xfId="4532" xr:uid="{66ADD604-2F4C-43D7-85ED-3D02E49A0884}"/>
    <cellStyle name="Normal 2 2 3 237 2 2" xfId="17320" xr:uid="{E43774AC-DDC7-4525-B844-1237D84923D4}"/>
    <cellStyle name="Normal 2 2 3 237 2 3" xfId="10573" xr:uid="{3CE706F1-81C4-40EE-845E-9ACAF2005D4E}"/>
    <cellStyle name="Normal 2 2 3 238" xfId="1396" xr:uid="{00000000-0005-0000-0000-0000A4050000}"/>
    <cellStyle name="Normal 2 2 3 238 2" xfId="4533" xr:uid="{4FE661E2-03EC-4E90-A4E9-5CF100E252DE}"/>
    <cellStyle name="Normal 2 2 3 238 2 2" xfId="17321" xr:uid="{DAA477F2-7F9B-47FC-855C-550814DA71AA}"/>
    <cellStyle name="Normal 2 2 3 238 2 3" xfId="10574" xr:uid="{9CBAC320-EA30-4AFF-B13D-A46E37680876}"/>
    <cellStyle name="Normal 2 2 3 239" xfId="1397" xr:uid="{00000000-0005-0000-0000-0000A5050000}"/>
    <cellStyle name="Normal 2 2 3 239 2" xfId="4534" xr:uid="{7A069944-5ED5-4727-8606-8A3D8FE7657B}"/>
    <cellStyle name="Normal 2 2 3 239 2 2" xfId="17322" xr:uid="{9BD5CB98-CF77-49FB-8CEE-6788CFA6A07C}"/>
    <cellStyle name="Normal 2 2 3 239 2 3" xfId="10575" xr:uid="{59E6223E-358D-43BD-B817-6327BFB85D6C}"/>
    <cellStyle name="Normal 2 2 3 24" xfId="1398" xr:uid="{00000000-0005-0000-0000-0000A6050000}"/>
    <cellStyle name="Normal 2 2 3 24 2" xfId="4535" xr:uid="{E5239A2B-1F1C-4250-9379-EEC1F7EC1A5C}"/>
    <cellStyle name="Normal 2 2 3 24 2 2" xfId="17323" xr:uid="{CCE5DCAC-9F30-4334-9AE2-723B3316E7DC}"/>
    <cellStyle name="Normal 2 2 3 24 2 3" xfId="10576" xr:uid="{6936FECB-1F8D-4BFF-BB7C-C042BE2CAD54}"/>
    <cellStyle name="Normal 2 2 3 240" xfId="1399" xr:uid="{00000000-0005-0000-0000-0000A7050000}"/>
    <cellStyle name="Normal 2 2 3 240 2" xfId="4536" xr:uid="{9EA50D95-184A-4045-8146-6EC6431BC7DD}"/>
    <cellStyle name="Normal 2 2 3 240 2 2" xfId="17324" xr:uid="{8056A1D2-856B-490D-B716-DA25087225A6}"/>
    <cellStyle name="Normal 2 2 3 240 2 3" xfId="10577" xr:uid="{AEB370BE-785F-40F0-888E-885B3990269A}"/>
    <cellStyle name="Normal 2 2 3 241" xfId="1400" xr:uid="{00000000-0005-0000-0000-0000A8050000}"/>
    <cellStyle name="Normal 2 2 3 241 2" xfId="4537" xr:uid="{41511AFE-40D3-453D-ABDD-442A0BE74785}"/>
    <cellStyle name="Normal 2 2 3 241 2 2" xfId="17325" xr:uid="{0E441787-2A9D-4B90-8F33-0B8352517D86}"/>
    <cellStyle name="Normal 2 2 3 241 2 3" xfId="10578" xr:uid="{1284B893-2DFE-4DBB-88EE-04FC29E4BC87}"/>
    <cellStyle name="Normal 2 2 3 242" xfId="1401" xr:uid="{00000000-0005-0000-0000-0000A9050000}"/>
    <cellStyle name="Normal 2 2 3 242 2" xfId="4538" xr:uid="{A27D14E3-5797-449B-BDBF-83E66585E442}"/>
    <cellStyle name="Normal 2 2 3 242 2 2" xfId="17326" xr:uid="{81F48B6D-1B1D-4B8E-A554-DD4ABDC901A1}"/>
    <cellStyle name="Normal 2 2 3 242 2 3" xfId="10579" xr:uid="{B41CC558-862D-428D-A88A-3D7C49DAB97E}"/>
    <cellStyle name="Normal 2 2 3 243" xfId="1402" xr:uid="{00000000-0005-0000-0000-0000AA050000}"/>
    <cellStyle name="Normal 2 2 3 243 2" xfId="4539" xr:uid="{35D488B3-A912-4CE0-9CAE-CE9D6AB131F1}"/>
    <cellStyle name="Normal 2 2 3 243 2 2" xfId="17327" xr:uid="{25CC745C-3131-4C1D-86F9-76A31218BD69}"/>
    <cellStyle name="Normal 2 2 3 243 2 3" xfId="10580" xr:uid="{C6E7143F-B998-4915-AEA8-280D651C2F12}"/>
    <cellStyle name="Normal 2 2 3 244" xfId="1403" xr:uid="{00000000-0005-0000-0000-0000AB050000}"/>
    <cellStyle name="Normal 2 2 3 244 2" xfId="4540" xr:uid="{5345B13E-D202-4252-B614-83200ADA1EA2}"/>
    <cellStyle name="Normal 2 2 3 244 2 2" xfId="17328" xr:uid="{A31F9BCA-6DC8-424F-A1ED-C867F5CF3479}"/>
    <cellStyle name="Normal 2 2 3 244 2 3" xfId="10581" xr:uid="{59A3F983-4E42-4F30-B1C4-FB5DC39690A5}"/>
    <cellStyle name="Normal 2 2 3 245" xfId="1404" xr:uid="{00000000-0005-0000-0000-0000AC050000}"/>
    <cellStyle name="Normal 2 2 3 245 2" xfId="4541" xr:uid="{645489CC-B1E2-4BF8-A685-588E605D9580}"/>
    <cellStyle name="Normal 2 2 3 245 2 2" xfId="17329" xr:uid="{3D41C5F8-804F-421C-A746-F0756486651A}"/>
    <cellStyle name="Normal 2 2 3 245 2 3" xfId="10582" xr:uid="{A82C7D89-1F05-4C08-B2F2-CDDA859334B8}"/>
    <cellStyle name="Normal 2 2 3 246" xfId="1405" xr:uid="{00000000-0005-0000-0000-0000AD050000}"/>
    <cellStyle name="Normal 2 2 3 246 2" xfId="4542" xr:uid="{57BD3D13-484C-4F99-93B7-833C3F7E53F5}"/>
    <cellStyle name="Normal 2 2 3 246 2 2" xfId="17330" xr:uid="{EABDD5A1-1D54-432B-9156-56D44DB93DE9}"/>
    <cellStyle name="Normal 2 2 3 246 2 3" xfId="10583" xr:uid="{1CF686D9-880B-43E8-B7DB-1BCE5276A393}"/>
    <cellStyle name="Normal 2 2 3 247" xfId="1406" xr:uid="{00000000-0005-0000-0000-0000AE050000}"/>
    <cellStyle name="Normal 2 2 3 247 2" xfId="4543" xr:uid="{3491A832-1764-4F82-9875-87073CFE4188}"/>
    <cellStyle name="Normal 2 2 3 247 2 2" xfId="17331" xr:uid="{EFEAF220-7AB2-4CF6-A675-2BEB7CFE63D4}"/>
    <cellStyle name="Normal 2 2 3 247 2 3" xfId="10584" xr:uid="{0AFFA8A7-8C60-4570-8F35-3760A6B66DC2}"/>
    <cellStyle name="Normal 2 2 3 248" xfId="1407" xr:uid="{00000000-0005-0000-0000-0000AF050000}"/>
    <cellStyle name="Normal 2 2 3 248 2" xfId="4544" xr:uid="{D4D19EB3-DB6D-489D-8038-E9D449A57042}"/>
    <cellStyle name="Normal 2 2 3 248 2 2" xfId="17332" xr:uid="{68C1FEC0-46CD-455A-A33C-92EF32AE0906}"/>
    <cellStyle name="Normal 2 2 3 248 2 3" xfId="10585" xr:uid="{8E39DA86-568A-4328-9F9E-D112EEE6FA67}"/>
    <cellStyle name="Normal 2 2 3 249" xfId="1408" xr:uid="{00000000-0005-0000-0000-0000B0050000}"/>
    <cellStyle name="Normal 2 2 3 249 2" xfId="4545" xr:uid="{45FAB5D6-AC18-4DDF-A8E7-DB13A58B97EF}"/>
    <cellStyle name="Normal 2 2 3 249 2 2" xfId="17333" xr:uid="{7FA121AF-B19A-4C59-9206-CB233E9F025E}"/>
    <cellStyle name="Normal 2 2 3 249 2 3" xfId="10586" xr:uid="{7EBC2AC0-9EE9-46A2-9806-A33F31217EB7}"/>
    <cellStyle name="Normal 2 2 3 25" xfId="1409" xr:uid="{00000000-0005-0000-0000-0000B1050000}"/>
    <cellStyle name="Normal 2 2 3 25 2" xfId="4546" xr:uid="{4715A278-B5FF-442F-BE6A-0BCC0A854036}"/>
    <cellStyle name="Normal 2 2 3 25 2 2" xfId="17334" xr:uid="{BBCF0741-9D90-4ECE-8E5C-CB1E61D2B16B}"/>
    <cellStyle name="Normal 2 2 3 25 2 3" xfId="10587" xr:uid="{AA97CF8C-1F38-4E1B-932B-001629628C9A}"/>
    <cellStyle name="Normal 2 2 3 250" xfId="1410" xr:uid="{00000000-0005-0000-0000-0000B2050000}"/>
    <cellStyle name="Normal 2 2 3 250 2" xfId="4547" xr:uid="{A8E9B358-AD86-47F8-8AD8-F7A2E6FDBF06}"/>
    <cellStyle name="Normal 2 2 3 250 2 2" xfId="17335" xr:uid="{A0FF43E2-DB61-40F4-A8BC-11434A7EBCA5}"/>
    <cellStyle name="Normal 2 2 3 250 2 3" xfId="10588" xr:uid="{6F74D14E-E17F-463D-B346-4199E36B38CF}"/>
    <cellStyle name="Normal 2 2 3 251" xfId="1411" xr:uid="{00000000-0005-0000-0000-0000B3050000}"/>
    <cellStyle name="Normal 2 2 3 251 2" xfId="4548" xr:uid="{C7A9F1D9-9B18-495A-8895-5E9CDF409B79}"/>
    <cellStyle name="Normal 2 2 3 251 2 2" xfId="17336" xr:uid="{E6FA67CE-6192-4680-A59B-A29C249C0A02}"/>
    <cellStyle name="Normal 2 2 3 251 2 3" xfId="10589" xr:uid="{16276FEC-DF21-4780-9DF8-BB054BA4F661}"/>
    <cellStyle name="Normal 2 2 3 252" xfId="1412" xr:uid="{00000000-0005-0000-0000-0000B4050000}"/>
    <cellStyle name="Normal 2 2 3 252 2" xfId="4549" xr:uid="{119BEA57-A5E7-460A-9AA2-0179E733AA1E}"/>
    <cellStyle name="Normal 2 2 3 252 2 2" xfId="17337" xr:uid="{EC5AD61E-E3C9-43D4-861E-EB38ACE67FA3}"/>
    <cellStyle name="Normal 2 2 3 252 2 3" xfId="10590" xr:uid="{C11B26BF-86A8-475C-BB02-9F63FCBA893B}"/>
    <cellStyle name="Normal 2 2 3 253" xfId="1413" xr:uid="{00000000-0005-0000-0000-0000B5050000}"/>
    <cellStyle name="Normal 2 2 3 253 2" xfId="4550" xr:uid="{B314F515-C95B-486D-B538-BDC9CA9C47A3}"/>
    <cellStyle name="Normal 2 2 3 253 2 2" xfId="17338" xr:uid="{0DCD476C-3DE7-433B-91D6-A3696E34030D}"/>
    <cellStyle name="Normal 2 2 3 253 2 3" xfId="10591" xr:uid="{A5DF2AC8-E5EE-463A-8290-AFD6A9B343AD}"/>
    <cellStyle name="Normal 2 2 3 254" xfId="1414" xr:uid="{00000000-0005-0000-0000-0000B6050000}"/>
    <cellStyle name="Normal 2 2 3 254 2" xfId="4551" xr:uid="{EF8B789F-B859-4655-9654-C1AFC9F8F659}"/>
    <cellStyle name="Normal 2 2 3 254 2 2" xfId="17339" xr:uid="{1AE9DE49-BD49-4C61-9A35-24E5B2EF33B1}"/>
    <cellStyle name="Normal 2 2 3 254 2 3" xfId="10592" xr:uid="{59568674-6DA8-4A22-8E12-28BD890D5D74}"/>
    <cellStyle name="Normal 2 2 3 255" xfId="1415" xr:uid="{00000000-0005-0000-0000-0000B7050000}"/>
    <cellStyle name="Normal 2 2 3 255 2" xfId="4552" xr:uid="{2D4298E0-F7F2-49F6-BEA1-D109EDEB8B25}"/>
    <cellStyle name="Normal 2 2 3 255 2 2" xfId="17340" xr:uid="{7C685C17-D73D-466F-ABA2-EE6D8E176912}"/>
    <cellStyle name="Normal 2 2 3 255 2 3" xfId="10593" xr:uid="{6A3B6B4E-5A11-428B-8610-530685417347}"/>
    <cellStyle name="Normal 2 2 3 256" xfId="4379" xr:uid="{CCD31730-E337-4518-8C83-16B2267D04EE}"/>
    <cellStyle name="Normal 2 2 3 256 2" xfId="7369" xr:uid="{BF39AD06-B1EC-4354-9137-77E367097BC2}"/>
    <cellStyle name="Normal 2 2 3 26" xfId="1416" xr:uid="{00000000-0005-0000-0000-0000B8050000}"/>
    <cellStyle name="Normal 2 2 3 26 2" xfId="4553" xr:uid="{055B0B63-1C82-48DC-8355-F1F770651DEA}"/>
    <cellStyle name="Normal 2 2 3 26 2 2" xfId="17341" xr:uid="{BB93F0BF-03CF-4EA5-B2F6-77A3533B7759}"/>
    <cellStyle name="Normal 2 2 3 26 2 3" xfId="10594" xr:uid="{D8485F36-6029-4C1B-A93C-7E9ED2E18EFE}"/>
    <cellStyle name="Normal 2 2 3 27" xfId="1417" xr:uid="{00000000-0005-0000-0000-0000B9050000}"/>
    <cellStyle name="Normal 2 2 3 27 2" xfId="4554" xr:uid="{8DAB1151-FCBA-4BD4-AF59-17A76FCBCB68}"/>
    <cellStyle name="Normal 2 2 3 27 2 2" xfId="17342" xr:uid="{B3CA164B-595E-4E69-A5D0-8CB82FF668E7}"/>
    <cellStyle name="Normal 2 2 3 27 2 3" xfId="10595" xr:uid="{4A647F75-6C5C-4FC1-8C56-A667DCA79BAC}"/>
    <cellStyle name="Normal 2 2 3 28" xfId="1418" xr:uid="{00000000-0005-0000-0000-0000BA050000}"/>
    <cellStyle name="Normal 2 2 3 28 2" xfId="4555" xr:uid="{2D5DC76B-50E7-4590-BDFB-7F60D679CADF}"/>
    <cellStyle name="Normal 2 2 3 28 2 2" xfId="17343" xr:uid="{8F9DDB4F-07B4-4AF1-A22C-2583E89E06FC}"/>
    <cellStyle name="Normal 2 2 3 28 2 3" xfId="10596" xr:uid="{41F11754-D755-4ECC-B6F7-BC8F26F5FA4E}"/>
    <cellStyle name="Normal 2 2 3 29" xfId="1419" xr:uid="{00000000-0005-0000-0000-0000BB050000}"/>
    <cellStyle name="Normal 2 2 3 29 2" xfId="4556" xr:uid="{09341DBA-82B4-4F48-846D-7FA41ABC5614}"/>
    <cellStyle name="Normal 2 2 3 29 2 2" xfId="17344" xr:uid="{EB23D9B2-73B9-4F86-85FE-53E402D7014A}"/>
    <cellStyle name="Normal 2 2 3 29 2 3" xfId="10597" xr:uid="{9819B895-2977-4392-8C45-51D1006DBA5E}"/>
    <cellStyle name="Normal 2 2 3 3" xfId="1420" xr:uid="{00000000-0005-0000-0000-0000BC050000}"/>
    <cellStyle name="Normal 2 2 3 3 2" xfId="4557" xr:uid="{3717670F-7BE8-46DF-BA28-C05E7D59048D}"/>
    <cellStyle name="Normal 2 2 3 3 2 2" xfId="17345" xr:uid="{8BC42329-F4D7-42FA-8246-3D593AB79E70}"/>
    <cellStyle name="Normal 2 2 3 3 2 3" xfId="10598" xr:uid="{221D81BF-3908-420B-99DC-01A7AEAB95B3}"/>
    <cellStyle name="Normal 2 2 3 30" xfId="1421" xr:uid="{00000000-0005-0000-0000-0000BD050000}"/>
    <cellStyle name="Normal 2 2 3 30 2" xfId="4558" xr:uid="{7BF1E47C-567E-4DD5-9D87-D5AFECA354ED}"/>
    <cellStyle name="Normal 2 2 3 30 2 2" xfId="17346" xr:uid="{E43D30B9-14B6-40E5-96E5-5CF233557132}"/>
    <cellStyle name="Normal 2 2 3 30 2 3" xfId="10599" xr:uid="{42E157F4-7DC0-4571-813A-E305FE85D7D1}"/>
    <cellStyle name="Normal 2 2 3 31" xfId="1422" xr:uid="{00000000-0005-0000-0000-0000BE050000}"/>
    <cellStyle name="Normal 2 2 3 31 2" xfId="4559" xr:uid="{98D3867A-B831-437A-A539-1B71F47D1CD5}"/>
    <cellStyle name="Normal 2 2 3 31 2 2" xfId="17347" xr:uid="{E9848E09-9D82-41B6-B3C5-3F0E5D6AFCC3}"/>
    <cellStyle name="Normal 2 2 3 31 2 3" xfId="10600" xr:uid="{7C3448C8-5D9C-4B1A-8BB9-E3435AFE4BF0}"/>
    <cellStyle name="Normal 2 2 3 32" xfId="1423" xr:uid="{00000000-0005-0000-0000-0000BF050000}"/>
    <cellStyle name="Normal 2 2 3 32 2" xfId="4560" xr:uid="{65F34EE5-3AAB-41FE-AD56-A2E08A597C6E}"/>
    <cellStyle name="Normal 2 2 3 32 2 2" xfId="17348" xr:uid="{66989C0C-4B76-4620-A55F-DD3FC6712C47}"/>
    <cellStyle name="Normal 2 2 3 32 2 3" xfId="10601" xr:uid="{A199FEA5-BB6E-4AA2-ADF2-8D9DAECCA327}"/>
    <cellStyle name="Normal 2 2 3 33" xfId="1424" xr:uid="{00000000-0005-0000-0000-0000C0050000}"/>
    <cellStyle name="Normal 2 2 3 33 2" xfId="4561" xr:uid="{A32F0AFC-9606-4713-9FFA-5012C77A9CCD}"/>
    <cellStyle name="Normal 2 2 3 33 2 2" xfId="17349" xr:uid="{1552D1C5-8C69-4414-97E2-DE6FA239A785}"/>
    <cellStyle name="Normal 2 2 3 33 2 3" xfId="10602" xr:uid="{773EEB8E-7E37-42B6-93EE-FD6F0008E0AC}"/>
    <cellStyle name="Normal 2 2 3 34" xfId="1425" xr:uid="{00000000-0005-0000-0000-0000C1050000}"/>
    <cellStyle name="Normal 2 2 3 34 2" xfId="4562" xr:uid="{6BB57054-256D-47E0-9BDB-EA5C412F3B41}"/>
    <cellStyle name="Normal 2 2 3 34 2 2" xfId="17350" xr:uid="{232E3223-C554-42E0-A273-7BA00B059CFD}"/>
    <cellStyle name="Normal 2 2 3 34 2 3" xfId="10603" xr:uid="{48A2EFCD-D7E1-4E01-B26A-48D54CFB2B4D}"/>
    <cellStyle name="Normal 2 2 3 35" xfId="1426" xr:uid="{00000000-0005-0000-0000-0000C2050000}"/>
    <cellStyle name="Normal 2 2 3 35 2" xfId="4563" xr:uid="{75AF545A-8ABA-4DD2-A27A-6A4D1AF42078}"/>
    <cellStyle name="Normal 2 2 3 35 2 2" xfId="17351" xr:uid="{0EA332EF-D06E-4B9F-9AB7-8BDADCFD2DDC}"/>
    <cellStyle name="Normal 2 2 3 35 2 3" xfId="10604" xr:uid="{C805B256-122E-441C-B3DC-62424D601CB2}"/>
    <cellStyle name="Normal 2 2 3 36" xfId="1427" xr:uid="{00000000-0005-0000-0000-0000C3050000}"/>
    <cellStyle name="Normal 2 2 3 36 2" xfId="4564" xr:uid="{40E5679A-CE74-4CA4-954A-783731E98822}"/>
    <cellStyle name="Normal 2 2 3 36 2 2" xfId="17352" xr:uid="{07817642-FAE5-44BC-BC4D-C954F099EA87}"/>
    <cellStyle name="Normal 2 2 3 36 2 3" xfId="10605" xr:uid="{C66A9311-305D-4B81-B04A-17E71F1DB1FE}"/>
    <cellStyle name="Normal 2 2 3 37" xfId="1428" xr:uid="{00000000-0005-0000-0000-0000C4050000}"/>
    <cellStyle name="Normal 2 2 3 37 2" xfId="4565" xr:uid="{A5B6763C-E1D4-4DC5-B6AA-9F3B696981AB}"/>
    <cellStyle name="Normal 2 2 3 37 2 2" xfId="17353" xr:uid="{E72AFF1A-E9D6-46D6-AE53-63382074E511}"/>
    <cellStyle name="Normal 2 2 3 37 2 3" xfId="10606" xr:uid="{25562ADA-F3C9-44AE-B190-5CCF9EB0C5A1}"/>
    <cellStyle name="Normal 2 2 3 38" xfId="1429" xr:uid="{00000000-0005-0000-0000-0000C5050000}"/>
    <cellStyle name="Normal 2 2 3 38 2" xfId="4566" xr:uid="{C2EA8CF9-B4C2-4C03-B760-E880E7995749}"/>
    <cellStyle name="Normal 2 2 3 38 2 2" xfId="17354" xr:uid="{2B3DF3D2-F7A0-4CFE-AD9F-BE246496C2CA}"/>
    <cellStyle name="Normal 2 2 3 38 2 3" xfId="10607" xr:uid="{6261305F-90D9-49EC-B82D-7472AAEEF1C7}"/>
    <cellStyle name="Normal 2 2 3 39" xfId="1430" xr:uid="{00000000-0005-0000-0000-0000C6050000}"/>
    <cellStyle name="Normal 2 2 3 39 2" xfId="4567" xr:uid="{5F0CF9A5-CB86-4178-8431-09834AF6BE65}"/>
    <cellStyle name="Normal 2 2 3 39 2 2" xfId="17355" xr:uid="{5B30B919-B516-44DD-8B33-726C659F6F51}"/>
    <cellStyle name="Normal 2 2 3 39 2 3" xfId="10608" xr:uid="{CC1A1F24-0DF8-40DD-9742-641DCB0AC955}"/>
    <cellStyle name="Normal 2 2 3 4" xfId="1431" xr:uid="{00000000-0005-0000-0000-0000C7050000}"/>
    <cellStyle name="Normal 2 2 3 4 2" xfId="4568" xr:uid="{4613C970-D176-42DC-83E6-6EB74C7EF798}"/>
    <cellStyle name="Normal 2 2 3 4 2 2" xfId="17356" xr:uid="{1FD494DB-051C-4CEB-B9B4-61B6E4D1838F}"/>
    <cellStyle name="Normal 2 2 3 4 2 3" xfId="10609" xr:uid="{FC7D4558-38A4-4710-A637-4440B1FF245B}"/>
    <cellStyle name="Normal 2 2 3 40" xfId="1432" xr:uid="{00000000-0005-0000-0000-0000C8050000}"/>
    <cellStyle name="Normal 2 2 3 40 2" xfId="4569" xr:uid="{96F86DBA-43DC-4718-B448-2B7251B7595E}"/>
    <cellStyle name="Normal 2 2 3 40 2 2" xfId="17357" xr:uid="{3B89CFF2-0FB1-4FAD-8775-1FD4D2C0C2D7}"/>
    <cellStyle name="Normal 2 2 3 40 2 3" xfId="10610" xr:uid="{A8DD0114-00E5-447D-8479-2C5DABCCBE43}"/>
    <cellStyle name="Normal 2 2 3 41" xfId="1433" xr:uid="{00000000-0005-0000-0000-0000C9050000}"/>
    <cellStyle name="Normal 2 2 3 41 2" xfId="4570" xr:uid="{AD0C5A28-9ED6-434E-BCCD-BF85FEDECB17}"/>
    <cellStyle name="Normal 2 2 3 41 2 2" xfId="17358" xr:uid="{5BFBEF48-0FAF-461D-BE18-E0009B168B18}"/>
    <cellStyle name="Normal 2 2 3 41 2 3" xfId="10611" xr:uid="{12544103-79F9-4211-B2FC-50C8CECDF6F9}"/>
    <cellStyle name="Normal 2 2 3 42" xfId="1434" xr:uid="{00000000-0005-0000-0000-0000CA050000}"/>
    <cellStyle name="Normal 2 2 3 42 2" xfId="4571" xr:uid="{A56DDA54-0A44-4251-8523-B3C0C4C9F47F}"/>
    <cellStyle name="Normal 2 2 3 42 2 2" xfId="17359" xr:uid="{5160A598-C6F5-4965-BA6E-BB7AACCD17EF}"/>
    <cellStyle name="Normal 2 2 3 42 2 3" xfId="10612" xr:uid="{11A61CE4-4C73-4CF7-BDFB-C1E96C480F65}"/>
    <cellStyle name="Normal 2 2 3 43" xfId="1435" xr:uid="{00000000-0005-0000-0000-0000CB050000}"/>
    <cellStyle name="Normal 2 2 3 43 2" xfId="4572" xr:uid="{C94DE38C-2DC1-47B5-A4D2-A364D2374566}"/>
    <cellStyle name="Normal 2 2 3 43 2 2" xfId="17360" xr:uid="{622360E7-397F-4444-82C9-BD839D652306}"/>
    <cellStyle name="Normal 2 2 3 43 2 3" xfId="10613" xr:uid="{580396B7-C42C-491D-A020-1110CE3AD6CB}"/>
    <cellStyle name="Normal 2 2 3 44" xfId="1436" xr:uid="{00000000-0005-0000-0000-0000CC050000}"/>
    <cellStyle name="Normal 2 2 3 44 2" xfId="4573" xr:uid="{61CD9984-7469-488D-BD59-661429A95755}"/>
    <cellStyle name="Normal 2 2 3 44 2 2" xfId="17361" xr:uid="{DA165B73-9268-4EF8-9B64-051247FC0F47}"/>
    <cellStyle name="Normal 2 2 3 44 2 3" xfId="10614" xr:uid="{685396E1-7D9E-4EDB-BD1C-A748F77897A5}"/>
    <cellStyle name="Normal 2 2 3 45" xfId="1437" xr:uid="{00000000-0005-0000-0000-0000CD050000}"/>
    <cellStyle name="Normal 2 2 3 45 2" xfId="4574" xr:uid="{C1A0170B-CBA0-4FF2-A53F-85B430932653}"/>
    <cellStyle name="Normal 2 2 3 45 2 2" xfId="17362" xr:uid="{06D31127-4586-4AD5-BFBD-ACB7A8109B93}"/>
    <cellStyle name="Normal 2 2 3 45 2 3" xfId="10615" xr:uid="{368300C9-A5E0-4FF8-9165-FD1E03E7F2CA}"/>
    <cellStyle name="Normal 2 2 3 46" xfId="1438" xr:uid="{00000000-0005-0000-0000-0000CE050000}"/>
    <cellStyle name="Normal 2 2 3 46 2" xfId="4575" xr:uid="{DE2DCC76-8E75-489E-8211-797AA5F4AF8E}"/>
    <cellStyle name="Normal 2 2 3 46 2 2" xfId="17363" xr:uid="{1A4C28E7-ED2F-4455-A53C-D173E61302C2}"/>
    <cellStyle name="Normal 2 2 3 46 2 3" xfId="10616" xr:uid="{E9D16A65-3961-463C-8B41-939E71701442}"/>
    <cellStyle name="Normal 2 2 3 47" xfId="1439" xr:uid="{00000000-0005-0000-0000-0000CF050000}"/>
    <cellStyle name="Normal 2 2 3 47 2" xfId="4576" xr:uid="{0757D331-C775-4E9C-820D-915C75986BE1}"/>
    <cellStyle name="Normal 2 2 3 47 2 2" xfId="17364" xr:uid="{A2B6DD64-976B-42C1-93B1-1D678C8545D2}"/>
    <cellStyle name="Normal 2 2 3 47 2 3" xfId="10617" xr:uid="{A40B48D1-29A8-45CE-A600-D91060E22CAC}"/>
    <cellStyle name="Normal 2 2 3 48" xfId="1440" xr:uid="{00000000-0005-0000-0000-0000D0050000}"/>
    <cellStyle name="Normal 2 2 3 48 2" xfId="4577" xr:uid="{CAC84C3A-67EF-4C8C-8FD2-7ECEDDAFD4B8}"/>
    <cellStyle name="Normal 2 2 3 48 2 2" xfId="17365" xr:uid="{264E95D9-6734-44F4-8806-DDA244215BB8}"/>
    <cellStyle name="Normal 2 2 3 48 2 3" xfId="10618" xr:uid="{BB08460E-FE44-4C09-95C6-4762DEE75C66}"/>
    <cellStyle name="Normal 2 2 3 49" xfId="1441" xr:uid="{00000000-0005-0000-0000-0000D1050000}"/>
    <cellStyle name="Normal 2 2 3 49 2" xfId="4578" xr:uid="{AFA9FA6D-DCF0-43A2-9C2A-9318354F5400}"/>
    <cellStyle name="Normal 2 2 3 49 2 2" xfId="17366" xr:uid="{C1102BA9-2D86-4F73-9F46-4460652C16EC}"/>
    <cellStyle name="Normal 2 2 3 49 2 3" xfId="10619" xr:uid="{ABC05553-743D-487B-8B7F-371FCB8F0857}"/>
    <cellStyle name="Normal 2 2 3 5" xfId="1442" xr:uid="{00000000-0005-0000-0000-0000D2050000}"/>
    <cellStyle name="Normal 2 2 3 5 2" xfId="4579" xr:uid="{90AD491E-ED09-4CCC-8D1B-E0977A83DC83}"/>
    <cellStyle name="Normal 2 2 3 5 2 2" xfId="17367" xr:uid="{5A682B64-A739-40ED-A89B-D283E7425DE4}"/>
    <cellStyle name="Normal 2 2 3 5 2 3" xfId="10620" xr:uid="{BA7F6E27-A8DA-432E-BA77-C96A08A9D782}"/>
    <cellStyle name="Normal 2 2 3 50" xfId="1443" xr:uid="{00000000-0005-0000-0000-0000D3050000}"/>
    <cellStyle name="Normal 2 2 3 50 2" xfId="4580" xr:uid="{8F67CFB4-013D-41C1-9DC9-D7D9B5290437}"/>
    <cellStyle name="Normal 2 2 3 50 2 2" xfId="17368" xr:uid="{52E4C512-EF16-48C8-A112-30C1AAA71A5E}"/>
    <cellStyle name="Normal 2 2 3 50 2 3" xfId="10621" xr:uid="{423038BD-55A8-4F85-A080-7AE91AC0EACB}"/>
    <cellStyle name="Normal 2 2 3 51" xfId="1444" xr:uid="{00000000-0005-0000-0000-0000D4050000}"/>
    <cellStyle name="Normal 2 2 3 51 2" xfId="4581" xr:uid="{7D0D9DBE-D190-4256-8CA6-EBAD5E79CD08}"/>
    <cellStyle name="Normal 2 2 3 51 2 2" xfId="17369" xr:uid="{DA01FA10-8777-451C-9313-A3F0DAE66095}"/>
    <cellStyle name="Normal 2 2 3 51 2 3" xfId="10622" xr:uid="{6A771EFA-BE3F-4B3C-8B0D-6C028729C4E7}"/>
    <cellStyle name="Normal 2 2 3 52" xfId="1445" xr:uid="{00000000-0005-0000-0000-0000D5050000}"/>
    <cellStyle name="Normal 2 2 3 52 2" xfId="4582" xr:uid="{A0F05E0C-75AD-459F-87C8-C7A618562053}"/>
    <cellStyle name="Normal 2 2 3 52 2 2" xfId="17370" xr:uid="{724C4871-F8F8-4233-8D31-14D02E9AB1A7}"/>
    <cellStyle name="Normal 2 2 3 52 2 3" xfId="10623" xr:uid="{ADF270AF-6C15-44A0-8187-07F4AE32AEE3}"/>
    <cellStyle name="Normal 2 2 3 53" xfId="1446" xr:uid="{00000000-0005-0000-0000-0000D6050000}"/>
    <cellStyle name="Normal 2 2 3 53 2" xfId="4583" xr:uid="{9AE02768-E48E-4021-B80B-0E7D1E933775}"/>
    <cellStyle name="Normal 2 2 3 53 2 2" xfId="17371" xr:uid="{0C8A1D4E-8628-478C-87F4-1E466A2E1FA2}"/>
    <cellStyle name="Normal 2 2 3 53 2 3" xfId="10624" xr:uid="{BC455A96-4946-4D66-BE27-7CD3D1546E96}"/>
    <cellStyle name="Normal 2 2 3 54" xfId="1447" xr:uid="{00000000-0005-0000-0000-0000D7050000}"/>
    <cellStyle name="Normal 2 2 3 54 2" xfId="4584" xr:uid="{926B684C-E702-48AF-8AB7-0B468BD01DC3}"/>
    <cellStyle name="Normal 2 2 3 54 2 2" xfId="17372" xr:uid="{69AF59FE-5AA7-4A07-8361-B9453ED2A5E8}"/>
    <cellStyle name="Normal 2 2 3 54 2 3" xfId="10625" xr:uid="{60D564DE-5A7A-4C5E-934C-5A3DE1E429C4}"/>
    <cellStyle name="Normal 2 2 3 55" xfId="1448" xr:uid="{00000000-0005-0000-0000-0000D8050000}"/>
    <cellStyle name="Normal 2 2 3 55 2" xfId="4585" xr:uid="{89F51A4E-6102-47EB-A1A4-30D4D44020C1}"/>
    <cellStyle name="Normal 2 2 3 55 2 2" xfId="17373" xr:uid="{586B553C-8DA5-40BA-83BD-5FC598BD7BF9}"/>
    <cellStyle name="Normal 2 2 3 55 2 3" xfId="10626" xr:uid="{5E5B895C-77F2-40C7-9BF4-C29EAEAAE1D2}"/>
    <cellStyle name="Normal 2 2 3 56" xfId="1449" xr:uid="{00000000-0005-0000-0000-0000D9050000}"/>
    <cellStyle name="Normal 2 2 3 56 2" xfId="4586" xr:uid="{17B61424-AD22-4030-A7AE-E7D1C16DC7A9}"/>
    <cellStyle name="Normal 2 2 3 56 2 2" xfId="17374" xr:uid="{345DA66C-20FC-4692-BEDB-D5489108104B}"/>
    <cellStyle name="Normal 2 2 3 56 2 3" xfId="10627" xr:uid="{A3390028-05E2-404B-9342-8640046A7E9A}"/>
    <cellStyle name="Normal 2 2 3 57" xfId="1450" xr:uid="{00000000-0005-0000-0000-0000DA050000}"/>
    <cellStyle name="Normal 2 2 3 57 2" xfId="4587" xr:uid="{EAF93BA8-0B62-496C-AB05-86543446D0CF}"/>
    <cellStyle name="Normal 2 2 3 57 2 2" xfId="17375" xr:uid="{82F470F4-1676-412A-AAA4-284D891D8D3C}"/>
    <cellStyle name="Normal 2 2 3 57 2 3" xfId="10628" xr:uid="{96454114-1596-4D32-B13B-FBAD120EC5C7}"/>
    <cellStyle name="Normal 2 2 3 58" xfId="1451" xr:uid="{00000000-0005-0000-0000-0000DB050000}"/>
    <cellStyle name="Normal 2 2 3 58 2" xfId="4588" xr:uid="{7E59677C-76B7-49AB-82BE-D3408CB583C4}"/>
    <cellStyle name="Normal 2 2 3 58 2 2" xfId="17376" xr:uid="{DEEBD6DB-363B-470E-9FF4-8A251B63150A}"/>
    <cellStyle name="Normal 2 2 3 58 2 3" xfId="10629" xr:uid="{DEE3C4B5-6D15-4EA1-BB08-1625F8FCADF2}"/>
    <cellStyle name="Normal 2 2 3 59" xfId="1452" xr:uid="{00000000-0005-0000-0000-0000DC050000}"/>
    <cellStyle name="Normal 2 2 3 59 2" xfId="4589" xr:uid="{8C676666-D99C-491E-9CCA-0FE02DC9FD7B}"/>
    <cellStyle name="Normal 2 2 3 59 2 2" xfId="17377" xr:uid="{9E361618-AE61-48E0-870B-032C8096742D}"/>
    <cellStyle name="Normal 2 2 3 59 2 3" xfId="10630" xr:uid="{E8A99C11-BFF4-4A3C-9489-9943B8A664C4}"/>
    <cellStyle name="Normal 2 2 3 6" xfId="1453" xr:uid="{00000000-0005-0000-0000-0000DD050000}"/>
    <cellStyle name="Normal 2 2 3 6 2" xfId="4590" xr:uid="{B6318733-AD34-423A-98CC-ACE493CE877B}"/>
    <cellStyle name="Normal 2 2 3 6 2 2" xfId="17378" xr:uid="{5D71BA08-0130-4342-A357-CC081AE212A2}"/>
    <cellStyle name="Normal 2 2 3 6 2 3" xfId="10631" xr:uid="{38A21E56-F2A9-4D2C-ACCD-4AA5F0D72563}"/>
    <cellStyle name="Normal 2 2 3 60" xfId="1454" xr:uid="{00000000-0005-0000-0000-0000DE050000}"/>
    <cellStyle name="Normal 2 2 3 60 2" xfId="4591" xr:uid="{0125A040-C50B-45A6-816C-24E33653C204}"/>
    <cellStyle name="Normal 2 2 3 60 2 2" xfId="17379" xr:uid="{FD1B8580-9637-4224-8219-771116657AFB}"/>
    <cellStyle name="Normal 2 2 3 60 2 3" xfId="10632" xr:uid="{14DF6EC4-3901-4B15-8FB8-69FD70CAF815}"/>
    <cellStyle name="Normal 2 2 3 61" xfId="1455" xr:uid="{00000000-0005-0000-0000-0000DF050000}"/>
    <cellStyle name="Normal 2 2 3 61 2" xfId="4592" xr:uid="{4FD386A6-39CA-4E84-8F2E-9041ED29EB55}"/>
    <cellStyle name="Normal 2 2 3 61 2 2" xfId="17380" xr:uid="{5FD55C41-E02C-48A3-BFF0-C924B8821293}"/>
    <cellStyle name="Normal 2 2 3 61 2 3" xfId="10633" xr:uid="{EFD1047E-54CC-4000-BF4C-D72961ED8138}"/>
    <cellStyle name="Normal 2 2 3 62" xfId="1456" xr:uid="{00000000-0005-0000-0000-0000E0050000}"/>
    <cellStyle name="Normal 2 2 3 62 2" xfId="4593" xr:uid="{08BC8885-27EC-432D-B440-457A942DA8BC}"/>
    <cellStyle name="Normal 2 2 3 62 2 2" xfId="17381" xr:uid="{F6A708FE-D731-4324-AF81-00E0003881ED}"/>
    <cellStyle name="Normal 2 2 3 62 2 3" xfId="10634" xr:uid="{431A0EEA-D6FA-41F7-8D0F-2A0ED87804B3}"/>
    <cellStyle name="Normal 2 2 3 63" xfId="1457" xr:uid="{00000000-0005-0000-0000-0000E1050000}"/>
    <cellStyle name="Normal 2 2 3 63 2" xfId="4594" xr:uid="{A46D8F98-DD20-4799-90D4-CF3AACB8C3BA}"/>
    <cellStyle name="Normal 2 2 3 63 2 2" xfId="17382" xr:uid="{44BAA4ED-1104-485B-B527-9107AEC91DD6}"/>
    <cellStyle name="Normal 2 2 3 63 2 3" xfId="10635" xr:uid="{05445250-CBB3-48DB-ABD9-AE045615943B}"/>
    <cellStyle name="Normal 2 2 3 64" xfId="1458" xr:uid="{00000000-0005-0000-0000-0000E2050000}"/>
    <cellStyle name="Normal 2 2 3 64 2" xfId="4595" xr:uid="{620B3BE3-7FB9-465C-80CE-3720AE34A6DF}"/>
    <cellStyle name="Normal 2 2 3 64 2 2" xfId="17383" xr:uid="{AF9AF7B9-8FAB-4D74-831D-87D5AEB5B239}"/>
    <cellStyle name="Normal 2 2 3 64 2 3" xfId="10636" xr:uid="{FBD52C5B-6437-4D9F-8603-9929850A53CD}"/>
    <cellStyle name="Normal 2 2 3 65" xfId="1459" xr:uid="{00000000-0005-0000-0000-0000E3050000}"/>
    <cellStyle name="Normal 2 2 3 65 2" xfId="4596" xr:uid="{35F6B779-B28F-4832-A4F3-60DABAFAD098}"/>
    <cellStyle name="Normal 2 2 3 65 2 2" xfId="17384" xr:uid="{23E7D1DB-3AD9-4E8C-8C6F-1D89F6991CB9}"/>
    <cellStyle name="Normal 2 2 3 65 2 3" xfId="10637" xr:uid="{ECCB782F-2DED-4988-8B20-541D7A5D9273}"/>
    <cellStyle name="Normal 2 2 3 66" xfId="1460" xr:uid="{00000000-0005-0000-0000-0000E4050000}"/>
    <cellStyle name="Normal 2 2 3 66 2" xfId="4597" xr:uid="{C44301AF-AB96-407B-BE96-1F3497BE906D}"/>
    <cellStyle name="Normal 2 2 3 66 2 2" xfId="17385" xr:uid="{6E15EC86-BCA5-4F46-BE97-7A1FAEF61732}"/>
    <cellStyle name="Normal 2 2 3 66 2 3" xfId="10638" xr:uid="{B0BE9A10-320B-4AF7-9B4B-A9BD8054E46A}"/>
    <cellStyle name="Normal 2 2 3 67" xfId="1461" xr:uid="{00000000-0005-0000-0000-0000E5050000}"/>
    <cellStyle name="Normal 2 2 3 67 2" xfId="4598" xr:uid="{742BEF0B-08E7-44AF-B707-B76623686DA4}"/>
    <cellStyle name="Normal 2 2 3 67 2 2" xfId="17386" xr:uid="{4E45C550-3112-44C1-9C17-26AEC015B695}"/>
    <cellStyle name="Normal 2 2 3 67 2 3" xfId="10639" xr:uid="{4E98A99C-9BF3-4D65-AA92-98BAF1CF6326}"/>
    <cellStyle name="Normal 2 2 3 68" xfId="1462" xr:uid="{00000000-0005-0000-0000-0000E6050000}"/>
    <cellStyle name="Normal 2 2 3 68 2" xfId="4599" xr:uid="{78A632FD-EE26-4FC3-B626-FCB5A85A9DC4}"/>
    <cellStyle name="Normal 2 2 3 68 2 2" xfId="17387" xr:uid="{E2F5E5CD-C217-43F1-A7C8-BE6EFBD0B8A6}"/>
    <cellStyle name="Normal 2 2 3 68 2 3" xfId="10640" xr:uid="{1BD4FA75-6D1D-4343-90BA-F52F72B74BC0}"/>
    <cellStyle name="Normal 2 2 3 69" xfId="1463" xr:uid="{00000000-0005-0000-0000-0000E7050000}"/>
    <cellStyle name="Normal 2 2 3 69 2" xfId="4600" xr:uid="{79F1BDD8-56D7-4B45-B523-9684562A66DA}"/>
    <cellStyle name="Normal 2 2 3 69 2 2" xfId="17388" xr:uid="{D950EB9E-736E-4C30-9C22-A0101F3B1CF0}"/>
    <cellStyle name="Normal 2 2 3 69 2 3" xfId="10641" xr:uid="{F78F99AC-507A-48FB-AA2E-37207B12603F}"/>
    <cellStyle name="Normal 2 2 3 7" xfId="1464" xr:uid="{00000000-0005-0000-0000-0000E8050000}"/>
    <cellStyle name="Normal 2 2 3 7 2" xfId="4601" xr:uid="{FCD02708-5012-4D86-B8F4-168BF66C6930}"/>
    <cellStyle name="Normal 2 2 3 7 2 2" xfId="17389" xr:uid="{1A6D16BD-D3CB-45A7-A376-DF334FCFA210}"/>
    <cellStyle name="Normal 2 2 3 7 2 3" xfId="10642" xr:uid="{F02FF050-C8AF-44B3-A474-D8B492908CD3}"/>
    <cellStyle name="Normal 2 2 3 70" xfId="1465" xr:uid="{00000000-0005-0000-0000-0000E9050000}"/>
    <cellStyle name="Normal 2 2 3 70 2" xfId="4602" xr:uid="{4DE1D1D5-4398-4FA6-8417-06024A64C5D5}"/>
    <cellStyle name="Normal 2 2 3 70 2 2" xfId="17390" xr:uid="{D37E23D8-5B09-4BE4-8B64-63D0B6023D11}"/>
    <cellStyle name="Normal 2 2 3 70 2 3" xfId="10643" xr:uid="{C15E5545-3506-4BC4-B424-1702A79550F0}"/>
    <cellStyle name="Normal 2 2 3 71" xfId="1466" xr:uid="{00000000-0005-0000-0000-0000EA050000}"/>
    <cellStyle name="Normal 2 2 3 71 2" xfId="4603" xr:uid="{4A048187-2396-491D-98D6-660702AF27BF}"/>
    <cellStyle name="Normal 2 2 3 71 2 2" xfId="17391" xr:uid="{0798333B-6384-4F19-A974-8E532F773F75}"/>
    <cellStyle name="Normal 2 2 3 71 2 3" xfId="10644" xr:uid="{1DA80D33-13F5-49F0-9CFB-1068A922ED4F}"/>
    <cellStyle name="Normal 2 2 3 72" xfId="1467" xr:uid="{00000000-0005-0000-0000-0000EB050000}"/>
    <cellStyle name="Normal 2 2 3 72 2" xfId="4604" xr:uid="{1DA9CFE6-6A64-4122-8E2C-F69A74C2CB5C}"/>
    <cellStyle name="Normal 2 2 3 72 2 2" xfId="17392" xr:uid="{6493B493-76E1-43CA-ABAF-50AEF7F7840B}"/>
    <cellStyle name="Normal 2 2 3 72 2 3" xfId="10645" xr:uid="{49D58C1F-84A9-4ACF-9D64-F2D9F94AF6D3}"/>
    <cellStyle name="Normal 2 2 3 73" xfId="1468" xr:uid="{00000000-0005-0000-0000-0000EC050000}"/>
    <cellStyle name="Normal 2 2 3 73 2" xfId="4605" xr:uid="{2C95ACC9-4CF9-4909-B1CB-5608110F3305}"/>
    <cellStyle name="Normal 2 2 3 73 2 2" xfId="17393" xr:uid="{E494D6BC-8CCA-4248-8436-28CC560CF08A}"/>
    <cellStyle name="Normal 2 2 3 73 2 3" xfId="10646" xr:uid="{05F72B82-C476-40D6-86C0-3AB70FA844DD}"/>
    <cellStyle name="Normal 2 2 3 74" xfId="1469" xr:uid="{00000000-0005-0000-0000-0000ED050000}"/>
    <cellStyle name="Normal 2 2 3 74 2" xfId="4606" xr:uid="{86B323B9-2935-4734-9E3A-E550D1F2BFEB}"/>
    <cellStyle name="Normal 2 2 3 74 2 2" xfId="17394" xr:uid="{58AEAE9C-B3B1-409C-8BD2-B675A1E5EA52}"/>
    <cellStyle name="Normal 2 2 3 74 2 3" xfId="10647" xr:uid="{18349A0D-D3AE-44C3-8A37-05FEEB7C2706}"/>
    <cellStyle name="Normal 2 2 3 75" xfId="1470" xr:uid="{00000000-0005-0000-0000-0000EE050000}"/>
    <cellStyle name="Normal 2 2 3 75 2" xfId="4607" xr:uid="{BDFC3B8C-E92C-41FD-A717-DF71017B5E05}"/>
    <cellStyle name="Normal 2 2 3 75 2 2" xfId="17395" xr:uid="{4D438BF6-4016-46AA-B0F1-C996B5FF8371}"/>
    <cellStyle name="Normal 2 2 3 75 2 3" xfId="10648" xr:uid="{273D76D5-50EA-4D3C-A2F5-33C057270E9B}"/>
    <cellStyle name="Normal 2 2 3 76" xfId="1471" xr:uid="{00000000-0005-0000-0000-0000EF050000}"/>
    <cellStyle name="Normal 2 2 3 76 2" xfId="4608" xr:uid="{1CD0E12E-DBF8-4CA4-81B1-F54C83062BFD}"/>
    <cellStyle name="Normal 2 2 3 76 2 2" xfId="17396" xr:uid="{A2AFCC08-6433-4798-A142-DFB8A18EAFF5}"/>
    <cellStyle name="Normal 2 2 3 76 2 3" xfId="10649" xr:uid="{1F9AD748-3199-4352-B199-D8BB1CFF721A}"/>
    <cellStyle name="Normal 2 2 3 77" xfId="1472" xr:uid="{00000000-0005-0000-0000-0000F0050000}"/>
    <cellStyle name="Normal 2 2 3 77 2" xfId="4609" xr:uid="{4AFF6098-D758-4653-BDED-ABE52BFDF64B}"/>
    <cellStyle name="Normal 2 2 3 77 2 2" xfId="17397" xr:uid="{7A9D3ADC-C24B-4F25-BF7C-DA57BA82946F}"/>
    <cellStyle name="Normal 2 2 3 77 2 3" xfId="10650" xr:uid="{805E39BF-F22F-4850-B949-8C8ECD910B81}"/>
    <cellStyle name="Normal 2 2 3 78" xfId="1473" xr:uid="{00000000-0005-0000-0000-0000F1050000}"/>
    <cellStyle name="Normal 2 2 3 78 2" xfId="4610" xr:uid="{5530DB62-DDD1-4BF0-B3F1-0D41FD7EEE97}"/>
    <cellStyle name="Normal 2 2 3 78 2 2" xfId="17398" xr:uid="{9D090AED-F3C6-423F-B953-A86FC5263159}"/>
    <cellStyle name="Normal 2 2 3 78 2 3" xfId="10651" xr:uid="{A6D28D90-A7C4-40D3-AF2B-ACD62A1145F3}"/>
    <cellStyle name="Normal 2 2 3 79" xfId="1474" xr:uid="{00000000-0005-0000-0000-0000F2050000}"/>
    <cellStyle name="Normal 2 2 3 79 2" xfId="4611" xr:uid="{7F86D1E5-38C0-4C88-8BB4-BBE42E02EFD1}"/>
    <cellStyle name="Normal 2 2 3 79 2 2" xfId="17399" xr:uid="{A991FEEC-5820-42F7-A286-3B31C597F859}"/>
    <cellStyle name="Normal 2 2 3 79 2 3" xfId="10652" xr:uid="{50F1AB0E-1A46-45D1-A4C9-00131801E0B7}"/>
    <cellStyle name="Normal 2 2 3 8" xfId="1475" xr:uid="{00000000-0005-0000-0000-0000F3050000}"/>
    <cellStyle name="Normal 2 2 3 8 2" xfId="4612" xr:uid="{50F6036D-586E-44FD-B8C6-AEAE12049820}"/>
    <cellStyle name="Normal 2 2 3 8 2 2" xfId="17400" xr:uid="{3118E3C5-62FB-4725-84B9-3795646ED046}"/>
    <cellStyle name="Normal 2 2 3 8 2 3" xfId="10653" xr:uid="{0894E4AD-1404-468A-9E10-26ED2E8FDCB5}"/>
    <cellStyle name="Normal 2 2 3 80" xfId="1476" xr:uid="{00000000-0005-0000-0000-0000F4050000}"/>
    <cellStyle name="Normal 2 2 3 80 2" xfId="4613" xr:uid="{ABEE484C-D3A1-4835-81B4-E96D2FFC9880}"/>
    <cellStyle name="Normal 2 2 3 80 2 2" xfId="17401" xr:uid="{AC613D9E-2EBE-4CF3-A377-59E120BA82BA}"/>
    <cellStyle name="Normal 2 2 3 80 2 3" xfId="10654" xr:uid="{ED85D50E-1A0A-4FDA-86AF-C9A01B767385}"/>
    <cellStyle name="Normal 2 2 3 81" xfId="1477" xr:uid="{00000000-0005-0000-0000-0000F5050000}"/>
    <cellStyle name="Normal 2 2 3 81 2" xfId="4614" xr:uid="{4448CE4E-A7BE-4ABD-8B7E-DD3ABD385666}"/>
    <cellStyle name="Normal 2 2 3 81 2 2" xfId="17402" xr:uid="{285001D3-93A7-46D6-A145-B927B386914D}"/>
    <cellStyle name="Normal 2 2 3 81 2 3" xfId="10655" xr:uid="{2CCAB644-C8CA-4974-8304-717ABBC37890}"/>
    <cellStyle name="Normal 2 2 3 82" xfId="1478" xr:uid="{00000000-0005-0000-0000-0000F6050000}"/>
    <cellStyle name="Normal 2 2 3 82 2" xfId="4615" xr:uid="{5AD0006A-3878-4714-80B6-8771A43CEFDD}"/>
    <cellStyle name="Normal 2 2 3 82 2 2" xfId="17403" xr:uid="{095D2B8A-F8AF-4089-97FF-215075A028F9}"/>
    <cellStyle name="Normal 2 2 3 82 2 3" xfId="10656" xr:uid="{8E1DA9DA-B871-4A1D-A4F8-20C8C2A61114}"/>
    <cellStyle name="Normal 2 2 3 83" xfId="1479" xr:uid="{00000000-0005-0000-0000-0000F7050000}"/>
    <cellStyle name="Normal 2 2 3 83 2" xfId="4616" xr:uid="{4E37437D-9E04-4235-9863-B798E9E19DC1}"/>
    <cellStyle name="Normal 2 2 3 83 2 2" xfId="17404" xr:uid="{B331CEF4-4A4A-4ECC-AA18-B5913BF3FCFE}"/>
    <cellStyle name="Normal 2 2 3 83 2 3" xfId="10657" xr:uid="{5B668240-A0E6-413B-BCF3-3678A6C4DB14}"/>
    <cellStyle name="Normal 2 2 3 84" xfId="1480" xr:uid="{00000000-0005-0000-0000-0000F8050000}"/>
    <cellStyle name="Normal 2 2 3 84 2" xfId="4617" xr:uid="{D3D34FAA-9D89-4FA6-ADD8-98AD62EA34DC}"/>
    <cellStyle name="Normal 2 2 3 84 2 2" xfId="17405" xr:uid="{6FED2FF8-A110-4F5E-B567-7CC9838A95BA}"/>
    <cellStyle name="Normal 2 2 3 84 2 3" xfId="10658" xr:uid="{55C230E2-FA59-41F0-A565-8F500270F09B}"/>
    <cellStyle name="Normal 2 2 3 85" xfId="1481" xr:uid="{00000000-0005-0000-0000-0000F9050000}"/>
    <cellStyle name="Normal 2 2 3 85 2" xfId="4618" xr:uid="{FE182A42-2763-4D15-8F7D-3F7D14DC2765}"/>
    <cellStyle name="Normal 2 2 3 85 2 2" xfId="17406" xr:uid="{6DC0A687-FA27-4C65-BA3E-C05CEFC594E4}"/>
    <cellStyle name="Normal 2 2 3 85 2 3" xfId="10659" xr:uid="{24D5CDAE-0789-4094-BC57-0D56E8E3EDAE}"/>
    <cellStyle name="Normal 2 2 3 86" xfId="1482" xr:uid="{00000000-0005-0000-0000-0000FA050000}"/>
    <cellStyle name="Normal 2 2 3 86 2" xfId="4619" xr:uid="{3062FAAC-D0BA-481B-8279-91A70E3A8D4C}"/>
    <cellStyle name="Normal 2 2 3 86 2 2" xfId="17407" xr:uid="{E03F67F0-2AFB-4CFF-8B02-3AB1E310759E}"/>
    <cellStyle name="Normal 2 2 3 86 2 3" xfId="10660" xr:uid="{9E2E3F41-BCF5-48B4-99C4-2626B0C37327}"/>
    <cellStyle name="Normal 2 2 3 87" xfId="1483" xr:uid="{00000000-0005-0000-0000-0000FB050000}"/>
    <cellStyle name="Normal 2 2 3 87 2" xfId="4620" xr:uid="{145C72D1-92E8-46BE-8825-489D2A9D2CDD}"/>
    <cellStyle name="Normal 2 2 3 87 2 2" xfId="17408" xr:uid="{5BD98AA7-68D8-4FE8-9B20-91472265EE29}"/>
    <cellStyle name="Normal 2 2 3 87 2 3" xfId="10661" xr:uid="{271AE7BD-BB0F-48A8-9ACD-231DFAB07F32}"/>
    <cellStyle name="Normal 2 2 3 88" xfId="1484" xr:uid="{00000000-0005-0000-0000-0000FC050000}"/>
    <cellStyle name="Normal 2 2 3 88 2" xfId="4621" xr:uid="{601B2692-F9E0-435F-A672-60C3A90EAE2D}"/>
    <cellStyle name="Normal 2 2 3 88 2 2" xfId="17409" xr:uid="{981BBF37-0031-4753-951F-E9B593C096E4}"/>
    <cellStyle name="Normal 2 2 3 88 2 3" xfId="10662" xr:uid="{536C772E-8BE1-4B5F-B6CE-FAB5B3F47800}"/>
    <cellStyle name="Normal 2 2 3 89" xfId="1485" xr:uid="{00000000-0005-0000-0000-0000FD050000}"/>
    <cellStyle name="Normal 2 2 3 89 2" xfId="4622" xr:uid="{01E7A937-AE61-49C2-A842-43E68252775C}"/>
    <cellStyle name="Normal 2 2 3 89 2 2" xfId="17410" xr:uid="{8D8E558A-4C48-461E-9B21-4C27F3BA8C48}"/>
    <cellStyle name="Normal 2 2 3 89 2 3" xfId="10663" xr:uid="{9FDF5245-02CE-4103-B741-0A58CAC2C807}"/>
    <cellStyle name="Normal 2 2 3 9" xfId="1486" xr:uid="{00000000-0005-0000-0000-0000FE050000}"/>
    <cellStyle name="Normal 2 2 3 9 2" xfId="4623" xr:uid="{FAD50C09-1153-466D-B258-9091C00ECC22}"/>
    <cellStyle name="Normal 2 2 3 9 2 2" xfId="17411" xr:uid="{01A1E1A4-9888-4555-8308-3CC86C6960CE}"/>
    <cellStyle name="Normal 2 2 3 9 2 3" xfId="10664" xr:uid="{E64F8811-9FE4-42CD-8FD0-81666093392E}"/>
    <cellStyle name="Normal 2 2 3 90" xfId="1487" xr:uid="{00000000-0005-0000-0000-0000FF050000}"/>
    <cellStyle name="Normal 2 2 3 90 2" xfId="4624" xr:uid="{EBB02D1F-3C68-4864-93E8-05D4472642F6}"/>
    <cellStyle name="Normal 2 2 3 90 2 2" xfId="17412" xr:uid="{18FBFD1E-ED35-4242-89B9-733E7EC6E696}"/>
    <cellStyle name="Normal 2 2 3 90 2 3" xfId="10665" xr:uid="{406BA7D0-6D88-492A-82B4-F68F2882ECA8}"/>
    <cellStyle name="Normal 2 2 3 91" xfId="1488" xr:uid="{00000000-0005-0000-0000-000000060000}"/>
    <cellStyle name="Normal 2 2 3 91 2" xfId="4625" xr:uid="{99B6A7F7-484C-487A-9115-5495C69FAD93}"/>
    <cellStyle name="Normal 2 2 3 91 2 2" xfId="17413" xr:uid="{3104D9A7-3936-4586-89E8-E909A2472E56}"/>
    <cellStyle name="Normal 2 2 3 91 2 3" xfId="10666" xr:uid="{563AB5F9-F0A6-4D1B-A646-034B4322BA80}"/>
    <cellStyle name="Normal 2 2 3 92" xfId="1489" xr:uid="{00000000-0005-0000-0000-000001060000}"/>
    <cellStyle name="Normal 2 2 3 92 2" xfId="4626" xr:uid="{BD69AFC0-CD08-46F4-86D2-28C8F25D8C22}"/>
    <cellStyle name="Normal 2 2 3 92 2 2" xfId="17414" xr:uid="{4856E5C8-6E9B-4B1C-9DF4-20E4B40142C9}"/>
    <cellStyle name="Normal 2 2 3 92 2 3" xfId="10667" xr:uid="{08F30511-EC79-4A6F-943E-082CF94B6428}"/>
    <cellStyle name="Normal 2 2 3 93" xfId="1490" xr:uid="{00000000-0005-0000-0000-000002060000}"/>
    <cellStyle name="Normal 2 2 3 93 2" xfId="4627" xr:uid="{A3373606-4D67-4B0A-B147-450F85F4B9E2}"/>
    <cellStyle name="Normal 2 2 3 93 2 2" xfId="17415" xr:uid="{6CA884AB-47F6-48E6-A902-D851CAC6117B}"/>
    <cellStyle name="Normal 2 2 3 93 2 3" xfId="10668" xr:uid="{C07DB4F9-FE8E-41B7-82A6-F47F1620DDE2}"/>
    <cellStyle name="Normal 2 2 3 94" xfId="1491" xr:uid="{00000000-0005-0000-0000-000003060000}"/>
    <cellStyle name="Normal 2 2 3 94 2" xfId="4628" xr:uid="{23B0441A-7FDA-434A-9EA9-B01FAF60DCDC}"/>
    <cellStyle name="Normal 2 2 3 94 2 2" xfId="17416" xr:uid="{8C166BFD-F33E-4CE8-9874-DFEBD4224BDC}"/>
    <cellStyle name="Normal 2 2 3 94 2 3" xfId="10669" xr:uid="{0EAC16B8-FD79-42DE-8818-5BB0633B6AC7}"/>
    <cellStyle name="Normal 2 2 3 95" xfId="1492" xr:uid="{00000000-0005-0000-0000-000004060000}"/>
    <cellStyle name="Normal 2 2 3 95 2" xfId="4629" xr:uid="{90B88309-5A72-49CE-B559-06141A38E74C}"/>
    <cellStyle name="Normal 2 2 3 95 2 2" xfId="17417" xr:uid="{20DC143D-07A4-4C04-A712-D8434F941B05}"/>
    <cellStyle name="Normal 2 2 3 95 2 3" xfId="10670" xr:uid="{279F90EE-C5A9-4C55-83D1-FB368AD17E56}"/>
    <cellStyle name="Normal 2 2 3 96" xfId="1493" xr:uid="{00000000-0005-0000-0000-000005060000}"/>
    <cellStyle name="Normal 2 2 3 96 2" xfId="4630" xr:uid="{F204EDE1-5EEB-4E03-8E5B-3DD197FBD29D}"/>
    <cellStyle name="Normal 2 2 3 96 2 2" xfId="17418" xr:uid="{499CDA24-C52D-4834-8911-070F92397B76}"/>
    <cellStyle name="Normal 2 2 3 96 2 3" xfId="10671" xr:uid="{7168492D-542C-4B7C-A7C6-A4D0742AA5C9}"/>
    <cellStyle name="Normal 2 2 3 97" xfId="1494" xr:uid="{00000000-0005-0000-0000-000006060000}"/>
    <cellStyle name="Normal 2 2 3 97 2" xfId="4631" xr:uid="{0BE88DBD-B860-49CA-92BD-FB5D8C9B4229}"/>
    <cellStyle name="Normal 2 2 3 97 2 2" xfId="17419" xr:uid="{8E95B121-27C1-482D-AA68-158167D5EEE4}"/>
    <cellStyle name="Normal 2 2 3 97 2 3" xfId="10672" xr:uid="{23C597DD-C860-43D4-97EC-BECE353F9A7B}"/>
    <cellStyle name="Normal 2 2 3 98" xfId="1495" xr:uid="{00000000-0005-0000-0000-000007060000}"/>
    <cellStyle name="Normal 2 2 3 98 2" xfId="4632" xr:uid="{0A22A16F-3E1F-4F13-8383-2ADC55B8320F}"/>
    <cellStyle name="Normal 2 2 3 98 2 2" xfId="17420" xr:uid="{A54BD2AC-A89F-4DDA-8A15-2E8BBDE48639}"/>
    <cellStyle name="Normal 2 2 3 98 2 3" xfId="10673" xr:uid="{CB689833-3117-41EC-B3D1-5308BEF3CDF7}"/>
    <cellStyle name="Normal 2 2 3 99" xfId="1496" xr:uid="{00000000-0005-0000-0000-000008060000}"/>
    <cellStyle name="Normal 2 2 3 99 2" xfId="4633" xr:uid="{EB6A3AFC-BFD4-47B4-9CF8-01A9083A73FA}"/>
    <cellStyle name="Normal 2 2 3 99 2 2" xfId="17421" xr:uid="{BD6CA977-68C9-42F3-910E-DCC9115F1E0D}"/>
    <cellStyle name="Normal 2 2 3 99 2 3" xfId="10674" xr:uid="{8E92F8A0-C555-448B-AD7B-D0269D0A0616}"/>
    <cellStyle name="Normal 2 3" xfId="1497" xr:uid="{00000000-0005-0000-0000-000009060000}"/>
    <cellStyle name="Normal 2 3 2" xfId="1498" xr:uid="{00000000-0005-0000-0000-00000A060000}"/>
    <cellStyle name="Normal 2 3 2 2" xfId="4635" xr:uid="{1A17FF53-4C7B-4C55-AD91-E2A6B9B4ADED}"/>
    <cellStyle name="Normal 2 3 2 2 2" xfId="17423" xr:uid="{639E4444-87C6-4CEC-B839-621CA3EEE949}"/>
    <cellStyle name="Normal 2 3 2 2 3" xfId="10676" xr:uid="{44905F23-280E-42A1-82D4-D9689C558475}"/>
    <cellStyle name="Normal 2 3 3" xfId="4634" xr:uid="{A93A7BFC-F02C-4985-AB45-28607DCE1B51}"/>
    <cellStyle name="Normal 2 3 3 2" xfId="17422" xr:uid="{016058D7-4F0F-4228-AE34-F902C532BCBD}"/>
    <cellStyle name="Normal 2 3 3 3" xfId="10675" xr:uid="{62522EB0-BB97-434A-9646-E0808DA2ECE8}"/>
    <cellStyle name="Normal 2 4" xfId="1499" xr:uid="{00000000-0005-0000-0000-00000B060000}"/>
    <cellStyle name="Normal 2 4 2" xfId="1500" xr:uid="{00000000-0005-0000-0000-00000C060000}"/>
    <cellStyle name="Normal 2 4 2 2" xfId="4637" xr:uid="{4AC7647B-6BD3-41BA-9546-1F1B2B1BFAF2}"/>
    <cellStyle name="Normal 2 4 2 2 2" xfId="17425" xr:uid="{D20AF114-8E49-4C34-9594-80AA210CCF55}"/>
    <cellStyle name="Normal 2 4 2 2 3" xfId="10678" xr:uid="{3D9C8AA5-9165-40CC-8D65-650CD910BD0A}"/>
    <cellStyle name="Normal 2 4 3" xfId="4636" xr:uid="{F0FA7AB9-969B-4529-85A8-16E9DC07EE82}"/>
    <cellStyle name="Normal 2 4 3 2" xfId="17424" xr:uid="{A379744D-617F-450E-B39A-039467DF57C0}"/>
    <cellStyle name="Normal 2 4 3 3" xfId="10677" xr:uid="{73797684-8664-4B95-9561-90C3DDA93436}"/>
    <cellStyle name="Normal 2 5" xfId="1501" xr:uid="{00000000-0005-0000-0000-00000D060000}"/>
    <cellStyle name="Normal 2 5 2" xfId="1502" xr:uid="{00000000-0005-0000-0000-00000E060000}"/>
    <cellStyle name="Normal 2 5 2 2" xfId="4639" xr:uid="{4AC238BC-4844-4E81-A8C9-783272FA4F19}"/>
    <cellStyle name="Normal 2 5 2 2 2" xfId="17427" xr:uid="{BC6370BD-8BF2-4763-86C4-87CA637CBA07}"/>
    <cellStyle name="Normal 2 5 2 2 3" xfId="10680" xr:uid="{714E4E71-9917-4064-BE91-8E642BB92046}"/>
    <cellStyle name="Normal 2 5 3" xfId="4638" xr:uid="{EBB5BF3F-41BE-4AAA-8CAB-F86DB4FEA154}"/>
    <cellStyle name="Normal 2 5 3 2" xfId="17426" xr:uid="{3B8EEB8F-0EFC-425D-8AE3-6F01EB156C28}"/>
    <cellStyle name="Normal 2 5 3 3" xfId="10679" xr:uid="{925689D4-1E94-4A6F-9D2E-765E779C7E40}"/>
    <cellStyle name="Normal 2 6" xfId="1503" xr:uid="{00000000-0005-0000-0000-00000F060000}"/>
    <cellStyle name="Normal 2 6 2" xfId="1504" xr:uid="{00000000-0005-0000-0000-000010060000}"/>
    <cellStyle name="Normal 2 6 2 2" xfId="4641" xr:uid="{13D49233-51D9-4AD0-AEEB-F21B6F848638}"/>
    <cellStyle name="Normal 2 6 2 2 2" xfId="17429" xr:uid="{0A7B499B-D987-445F-9860-9A734D42A0A0}"/>
    <cellStyle name="Normal 2 6 2 2 3" xfId="10682" xr:uid="{B9F66BFF-2105-43F0-9390-722A838B10CC}"/>
    <cellStyle name="Normal 2 6 3" xfId="4640" xr:uid="{53C55AE5-DE33-4CA8-BA6E-3B873DD6014E}"/>
    <cellStyle name="Normal 2 6 3 2" xfId="17428" xr:uid="{1F36BD7C-0FC8-4A7A-9C41-557C7F808B7D}"/>
    <cellStyle name="Normal 2 6 3 3" xfId="10681" xr:uid="{01139E1C-1880-4621-8C0D-AE0C8A9144AB}"/>
    <cellStyle name="Normal 2 7" xfId="1505" xr:uid="{00000000-0005-0000-0000-000011060000}"/>
    <cellStyle name="Normal 2 7 2" xfId="1506" xr:uid="{00000000-0005-0000-0000-000012060000}"/>
    <cellStyle name="Normal 2 7 2 2" xfId="4643" xr:uid="{B07FD3BC-A4DB-4DF1-9783-93F5CBE027FC}"/>
    <cellStyle name="Normal 2 7 2 2 2" xfId="17431" xr:uid="{0093A5BA-ED41-4453-BB1E-2C27143000B1}"/>
    <cellStyle name="Normal 2 7 2 2 3" xfId="10684" xr:uid="{1D59DB44-5EB7-4FE0-A816-EDE5391AD685}"/>
    <cellStyle name="Normal 2 7 3" xfId="1507" xr:uid="{00000000-0005-0000-0000-000013060000}"/>
    <cellStyle name="Normal 2 7 3 2" xfId="4644" xr:uid="{6FA76CED-1B54-4D9E-B2C9-8C38241E4152}"/>
    <cellStyle name="Normal 2 7 3 2 2" xfId="17432" xr:uid="{306EC792-0DDB-4012-B7EB-93B9FDD860E9}"/>
    <cellStyle name="Normal 2 7 3 2 3" xfId="10685" xr:uid="{78041402-F9C5-4779-BEAE-3188412AC23E}"/>
    <cellStyle name="Normal 2 7 4" xfId="4642" xr:uid="{87C6C41D-F7FB-4BEC-8711-692516710C48}"/>
    <cellStyle name="Normal 2 7 4 2" xfId="17430" xr:uid="{A7696EF8-FA40-4668-836B-4C187D9AA517}"/>
    <cellStyle name="Normal 2 7 4 2 2" xfId="26884" xr:uid="{D026DE35-9329-481D-B345-5B2E688CD3A6}"/>
    <cellStyle name="Normal 2 7 4 3" xfId="10683" xr:uid="{B9001B58-0B18-4FEE-8445-788B87460F8E}"/>
    <cellStyle name="Normal 2 7 4 3 2" xfId="32952" xr:uid="{7564A99D-5D21-4788-AB2E-ECACA286F9A7}"/>
    <cellStyle name="Normal 2 7 4 4" xfId="22497" xr:uid="{EF9FC3AB-7DF9-4CDF-B1E5-039ECA8681A7}"/>
    <cellStyle name="Normal 2 7 5" xfId="7541" xr:uid="{CA781C3A-C15B-4BCB-B957-A41B755D9178}"/>
    <cellStyle name="Normal 2 7 5 2" xfId="20270" xr:uid="{9478E831-FC1B-4701-8B17-4E88EAEA5334}"/>
    <cellStyle name="Normal 2 7 5 3" xfId="13608" xr:uid="{E3C16BAA-5B32-4B15-8F0B-5FF5D893C8DB}"/>
    <cellStyle name="Normal 2 7 5 4" xfId="25847" xr:uid="{8C12A15F-28ED-4E9E-B64F-AC1D5277EFC9}"/>
    <cellStyle name="Normal 2 7 6" xfId="15841" xr:uid="{BB866EC9-4261-4591-86D2-5889678ACF98}"/>
    <cellStyle name="Normal 2 7 6 2" xfId="26883" xr:uid="{8CF006B7-D269-4A76-8326-D50E1B51233E}"/>
    <cellStyle name="Normal 2 7 7" xfId="21782" xr:uid="{C114D4B1-993B-4A1B-89A0-C869AEBA0F66}"/>
    <cellStyle name="Normal 2 7 7 2" xfId="31747" xr:uid="{54F8DA9F-1A0D-448E-B382-045405B880A1}"/>
    <cellStyle name="Normal 2 7 8" xfId="9094" xr:uid="{292D594C-D995-4B21-B03F-C6D502A28FDA}"/>
    <cellStyle name="Normal 2 8" xfId="4377" xr:uid="{8982AADB-24D2-4985-AC90-46B54E07E238}"/>
    <cellStyle name="Normal 2 8 2" xfId="7368" xr:uid="{7DB73DD7-C82D-4DA4-B3D6-69530B7887FE}"/>
    <cellStyle name="Normal 2 8 2 2" xfId="35204" xr:uid="{CF63C654-1C02-4B3D-9320-2700BB670C3B}"/>
    <cellStyle name="Normal 2 8 2 3" xfId="25851" xr:uid="{2B61A702-DC6D-4068-B372-F1970171C0D1}"/>
    <cellStyle name="Normal 2 8 3" xfId="26885" xr:uid="{D87B6A2D-455F-4DE2-980C-D98CB99C6C47}"/>
    <cellStyle name="Normal 2 8 4" xfId="22498" xr:uid="{7FCE422A-C98C-4DFA-88F1-4117193E51F5}"/>
    <cellStyle name="Normal 2 9" xfId="24795" xr:uid="{DCD6275E-D9E9-4FE3-AB02-1C89EC4F61CC}"/>
    <cellStyle name="Normal 20" xfId="1508" xr:uid="{00000000-0005-0000-0000-000014060000}"/>
    <cellStyle name="Normal 20 10" xfId="22344" xr:uid="{20941232-E236-4DC7-AAF0-39A44513F64F}"/>
    <cellStyle name="Normal 20 11" xfId="22364" xr:uid="{D435A8CB-2876-4327-9CCD-31060D5D350F}"/>
    <cellStyle name="Normal 20 12" xfId="21783" xr:uid="{C9ACC454-F003-4432-8533-17019AAB2B55}"/>
    <cellStyle name="Normal 20 13" xfId="9095" xr:uid="{8B4932B5-AAFB-4692-9438-F501AEDDCC29}"/>
    <cellStyle name="Normal 20 14" xfId="22499" xr:uid="{0C496EAF-C0E6-4DAF-BFEC-D30D45BD7A77}"/>
    <cellStyle name="Normal 20 2" xfId="4645" xr:uid="{2131078B-5D81-4E93-98A8-EC4167D86BCA}"/>
    <cellStyle name="Normal 20 2 2" xfId="7370" xr:uid="{15169A80-89FD-42A9-99CF-2881D8735C00}"/>
    <cellStyle name="Normal 20 2 2 2" xfId="20115" xr:uid="{78B4A012-8238-4AEE-8721-B0C8E09F9354}"/>
    <cellStyle name="Normal 20 2 2 2 2" xfId="35205" xr:uid="{50C86483-0337-4816-BE24-45FC7C02D794}"/>
    <cellStyle name="Normal 20 2 2 3" xfId="13365" xr:uid="{4F5584C7-AB93-4206-9E0E-31492EE7729F}"/>
    <cellStyle name="Normal 20 2 2 4" xfId="26887" xr:uid="{FA20D635-4D27-4B90-B8B2-00743F0D0EF2}"/>
    <cellStyle name="Normal 20 2 3" xfId="8702" xr:uid="{34629BAD-406B-4F64-A80A-E56BA1823C8D}"/>
    <cellStyle name="Normal 20 2 3 2" xfId="21424" xr:uid="{526AA3F6-2006-44F6-8980-EE1347BA860E}"/>
    <cellStyle name="Normal 20 2 3 3" xfId="14112" xr:uid="{5CBE97EE-D221-48BB-BB89-45EB92ADFA89}"/>
    <cellStyle name="Normal 20 2 3 4" xfId="32953" xr:uid="{52EE6F74-A074-45B2-BA4B-3393344ECA8C}"/>
    <cellStyle name="Normal 20 2 4" xfId="17433" xr:uid="{F8B86A3A-3C07-4875-A40F-743F374B6473}"/>
    <cellStyle name="Normal 20 2 5" xfId="21881" xr:uid="{C875CD9B-EF46-4B6A-B0AE-AA44CDFC5F3B}"/>
    <cellStyle name="Normal 20 2 6" xfId="10686" xr:uid="{688E7BC6-26F8-4C39-8188-54110F75B4FE}"/>
    <cellStyle name="Normal 20 2 7" xfId="22500" xr:uid="{4908B631-D7AC-4CA2-9992-529DE0BAAAFC}"/>
    <cellStyle name="Normal 20 3" xfId="8756" xr:uid="{3D0B6FCA-18E1-4BA7-BA50-873DCB0629BB}"/>
    <cellStyle name="Normal 20 3 2" xfId="21448" xr:uid="{85E5CA1F-6A1B-4422-B2E6-8241EBCD6BE3}"/>
    <cellStyle name="Normal 20 3 2 2" xfId="26842" xr:uid="{82711B95-0A00-4904-971D-9926DD0A0F2A}"/>
    <cellStyle name="Normal 20 3 3" xfId="21898" xr:uid="{0D7FC1FD-395F-47C4-B205-76A42130A044}"/>
    <cellStyle name="Normal 20 3 4" xfId="14140" xr:uid="{2684D119-8617-40E0-BE18-8CC9908CD9A6}"/>
    <cellStyle name="Normal 20 3 5" xfId="24796" xr:uid="{81CEADF4-2505-4F92-889B-E51AAE7EF04B}"/>
    <cellStyle name="Normal 20 4" xfId="8801" xr:uid="{0FD2A9B7-D2B5-4E6A-B649-9C0735160CB1}"/>
    <cellStyle name="Normal 20 4 2" xfId="21490" xr:uid="{03DF3434-D761-4668-B0AA-C00E6F4E4170}"/>
    <cellStyle name="Normal 20 4 3" xfId="21935" xr:uid="{F703B287-E5CD-4620-AD7E-06567CFFD3D1}"/>
    <cellStyle name="Normal 20 4 4" xfId="14190" xr:uid="{9CF3D630-D0E7-4EF9-AA7E-A627DB46B86D}"/>
    <cellStyle name="Normal 20 4 5" xfId="26886" xr:uid="{9C8C21EF-0E15-46AA-B096-0344BF80340A}"/>
    <cellStyle name="Normal 20 5" xfId="8911" xr:uid="{B1F96214-1B90-4D31-AAF7-08F4F1D716C0}"/>
    <cellStyle name="Normal 20 5 2" xfId="21598" xr:uid="{2F713D7D-8070-4D36-9C8C-8190E11FAFD4}"/>
    <cellStyle name="Normal 20 5 3" xfId="22032" xr:uid="{75F401A7-0133-4A50-8C13-5597729F8183}"/>
    <cellStyle name="Normal 20 5 4" xfId="13609" xr:uid="{28491CE1-D5FE-4BA9-809F-D6CF290FFAA4}"/>
    <cellStyle name="Normal 20 5 5" xfId="31748" xr:uid="{AD0E5C29-57E9-4728-8E19-3325FD8EDE80}"/>
    <cellStyle name="Normal 20 6" xfId="9018" xr:uid="{0855802D-54C8-4028-A7CE-C5A734E506C3}"/>
    <cellStyle name="Normal 20 6 2" xfId="22131" xr:uid="{95E869B8-3A48-480A-8FD0-EE664A5DFDFA}"/>
    <cellStyle name="Normal 20 6 3" xfId="21704" xr:uid="{CAEB6CB0-8C2F-40AD-890C-AB362DACB0B6}"/>
    <cellStyle name="Normal 20 6 4" xfId="35281" xr:uid="{AD7D4C9F-32EC-4806-8048-8BAFF8786C93}"/>
    <cellStyle name="Normal 20 7" xfId="7542" xr:uid="{B5EC9B0F-D724-4EE6-AECA-BDC86A2B5416}"/>
    <cellStyle name="Normal 20 7 2" xfId="22174" xr:uid="{A63B7FB3-25DC-42D6-97C7-9A10C8BD32B2}"/>
    <cellStyle name="Normal 20 7 3" xfId="20271" xr:uid="{E4D5D82F-4D5F-4AB8-A45F-7AF761480D55}"/>
    <cellStyle name="Normal 20 8" xfId="15842" xr:uid="{4978A669-5A2B-417C-AB23-556A4777E742}"/>
    <cellStyle name="Normal 20 8 2" xfId="22199" xr:uid="{DE9F823E-8ECE-43E1-8D26-86428E4778B0}"/>
    <cellStyle name="Normal 20 9" xfId="22262" xr:uid="{E292B28D-865D-4F32-A3B3-7AA8642C2068}"/>
    <cellStyle name="Normal 200" xfId="1509" xr:uid="{00000000-0005-0000-0000-000015060000}"/>
    <cellStyle name="Normal 200 2" xfId="1510" xr:uid="{00000000-0005-0000-0000-000016060000}"/>
    <cellStyle name="Normal 200 2 2" xfId="4647" xr:uid="{F5048DE6-1F5A-4934-8B50-F164449AB913}"/>
    <cellStyle name="Normal 200 2 2 2" xfId="17435" xr:uid="{7DD6E7A4-351E-4D3F-99F1-0059BBF122BC}"/>
    <cellStyle name="Normal 200 2 2 3" xfId="10688" xr:uid="{32979CD9-8284-4331-B55A-ECC9B19D836D}"/>
    <cellStyle name="Normal 200 3" xfId="4646" xr:uid="{7EDF0968-89F3-4DB7-8FB9-BAAA6ABEA9EF}"/>
    <cellStyle name="Normal 200 3 2" xfId="17434" xr:uid="{BF500103-3FD2-4112-A168-4DFD0F478573}"/>
    <cellStyle name="Normal 200 3 3" xfId="10687" xr:uid="{8BB3668D-0DF6-4520-9C54-7E06A04BFB75}"/>
    <cellStyle name="Normal 201" xfId="1511" xr:uid="{00000000-0005-0000-0000-000017060000}"/>
    <cellStyle name="Normal 201 2" xfId="1512" xr:uid="{00000000-0005-0000-0000-000018060000}"/>
    <cellStyle name="Normal 201 2 2" xfId="4649" xr:uid="{52674952-1343-400D-9449-790C17C49A25}"/>
    <cellStyle name="Normal 201 2 2 2" xfId="17437" xr:uid="{86DE6323-D578-4FE4-AB3F-E5CE7571ECC6}"/>
    <cellStyle name="Normal 201 2 2 3" xfId="10690" xr:uid="{0275BFC1-9F47-4263-ADBB-C45AAC8A82DC}"/>
    <cellStyle name="Normal 201 3" xfId="4648" xr:uid="{61137FA5-1804-4B13-A23D-4360959CBFE1}"/>
    <cellStyle name="Normal 201 3 2" xfId="17436" xr:uid="{8E82A9DD-D672-4E5E-BB50-4A820CED74C4}"/>
    <cellStyle name="Normal 201 3 3" xfId="10689" xr:uid="{7A0E58DE-E300-4AEC-B4FE-00F74CB2E1D6}"/>
    <cellStyle name="Normal 202" xfId="1513" xr:uid="{00000000-0005-0000-0000-000019060000}"/>
    <cellStyle name="Normal 202 2" xfId="1514" xr:uid="{00000000-0005-0000-0000-00001A060000}"/>
    <cellStyle name="Normal 202 2 2" xfId="4651" xr:uid="{282313CC-708D-4A2F-A1F7-ECBB755B1C91}"/>
    <cellStyle name="Normal 202 2 2 2" xfId="17439" xr:uid="{6AD8F51E-4012-4299-897E-30B1BEA1E2DF}"/>
    <cellStyle name="Normal 202 2 2 3" xfId="10692" xr:uid="{2FA10AE8-77B3-4285-BACF-AB2DA943F23C}"/>
    <cellStyle name="Normal 202 3" xfId="4650" xr:uid="{02C061C1-F6DA-4791-A70B-701B15E2990C}"/>
    <cellStyle name="Normal 202 3 2" xfId="17438" xr:uid="{DA901A63-3BD8-4CE2-AE44-8DB2DDDE1A38}"/>
    <cellStyle name="Normal 202 3 3" xfId="10691" xr:uid="{F50C8E31-3A87-4CA6-B691-8CAB9D8A8D80}"/>
    <cellStyle name="Normal 203" xfId="1515" xr:uid="{00000000-0005-0000-0000-00001B060000}"/>
    <cellStyle name="Normal 203 2" xfId="1516" xr:uid="{00000000-0005-0000-0000-00001C060000}"/>
    <cellStyle name="Normal 203 2 2" xfId="4653" xr:uid="{1737A9CE-50CD-474D-BD71-166C39A8C253}"/>
    <cellStyle name="Normal 203 2 2 2" xfId="17441" xr:uid="{61FD7BCB-03C9-4EA2-9476-F9929B834031}"/>
    <cellStyle name="Normal 203 2 2 3" xfId="10694" xr:uid="{7D1E222B-2151-45D0-AA5D-FBA7D373339F}"/>
    <cellStyle name="Normal 203 3" xfId="4652" xr:uid="{64CC3360-0C8D-49B5-9BAF-7FB4CCB7347E}"/>
    <cellStyle name="Normal 203 3 2" xfId="17440" xr:uid="{F70AE05B-2B9C-4D58-AFC0-9DAE756138A9}"/>
    <cellStyle name="Normal 203 3 3" xfId="10693" xr:uid="{651E0BAE-A1D1-43DA-8EF5-D9FCC428707B}"/>
    <cellStyle name="Normal 204" xfId="1517" xr:uid="{00000000-0005-0000-0000-00001D060000}"/>
    <cellStyle name="Normal 204 2" xfId="1518" xr:uid="{00000000-0005-0000-0000-00001E060000}"/>
    <cellStyle name="Normal 204 2 2" xfId="4655" xr:uid="{9AE3AA5D-C995-4D2C-8692-F2BC252919C2}"/>
    <cellStyle name="Normal 204 2 2 2" xfId="17443" xr:uid="{1244B265-93F0-4C6C-9E22-0A7CDBE5C8CD}"/>
    <cellStyle name="Normal 204 2 2 3" xfId="10696" xr:uid="{2B420079-C7F5-4FAB-93C0-B69F32480535}"/>
    <cellStyle name="Normal 204 3" xfId="4654" xr:uid="{B2C6E73D-FE76-4652-8631-F731D63F09D2}"/>
    <cellStyle name="Normal 204 3 2" xfId="17442" xr:uid="{D902E217-0900-48C4-B9DC-114B202B7D95}"/>
    <cellStyle name="Normal 204 3 3" xfId="10695" xr:uid="{61BC593A-940B-4EC5-B956-71DF4FF925FC}"/>
    <cellStyle name="Normal 205" xfId="1519" xr:uid="{00000000-0005-0000-0000-00001F060000}"/>
    <cellStyle name="Normal 205 2" xfId="4656" xr:uid="{1F47BCB2-C0A3-4990-84F5-F98A19D4DAB8}"/>
    <cellStyle name="Normal 205 2 2" xfId="17444" xr:uid="{CC2EB79D-2ABA-4626-9EC6-AE468F172643}"/>
    <cellStyle name="Normal 205 2 3" xfId="10697" xr:uid="{E72E57FA-F42F-4F9A-92D0-E6FA26CF3202}"/>
    <cellStyle name="Normal 206" xfId="1520" xr:uid="{00000000-0005-0000-0000-000020060000}"/>
    <cellStyle name="Normal 206 2" xfId="4657" xr:uid="{879C179A-36C9-4B4B-BE94-C463E6F108D6}"/>
    <cellStyle name="Normal 206 2 2" xfId="17445" xr:uid="{9AF80B13-2A92-4230-A371-688066EEEB22}"/>
    <cellStyle name="Normal 206 2 3" xfId="10698" xr:uid="{E60C2085-DF50-47BF-8EA0-17F067914C5C}"/>
    <cellStyle name="Normal 207" xfId="1521" xr:uid="{00000000-0005-0000-0000-000021060000}"/>
    <cellStyle name="Normal 207 2" xfId="1522" xr:uid="{00000000-0005-0000-0000-000022060000}"/>
    <cellStyle name="Normal 207 2 2" xfId="4659" xr:uid="{E05B2F1D-9AFF-4BDE-A648-2991F8590141}"/>
    <cellStyle name="Normal 207 2 2 2" xfId="17447" xr:uid="{8ED2FB85-F59C-4E8B-814B-12F578AEC1EA}"/>
    <cellStyle name="Normal 207 2 2 3" xfId="10700" xr:uid="{E884543E-64B4-42BA-B0BC-70111245B65E}"/>
    <cellStyle name="Normal 207 3" xfId="4658" xr:uid="{D2A59B0F-C797-41B3-A96C-8E8E7B13D1C6}"/>
    <cellStyle name="Normal 207 3 2" xfId="17446" xr:uid="{28E1B773-94E3-4640-942D-EE5A8A7D7084}"/>
    <cellStyle name="Normal 207 3 3" xfId="10699" xr:uid="{05E1A0E0-1C77-4E3C-9E95-CC909828E256}"/>
    <cellStyle name="Normal 208" xfId="1523" xr:uid="{00000000-0005-0000-0000-000023060000}"/>
    <cellStyle name="Normal 208 2" xfId="1524" xr:uid="{00000000-0005-0000-0000-000024060000}"/>
    <cellStyle name="Normal 208 2 2" xfId="4661" xr:uid="{BB9884BA-E1FE-4FEA-83B4-AEBEEBCA608E}"/>
    <cellStyle name="Normal 208 2 2 2" xfId="17449" xr:uid="{38827BCA-5165-4535-906F-4E608073BBEF}"/>
    <cellStyle name="Normal 208 2 2 3" xfId="10702" xr:uid="{754462D6-E95D-4538-8E0E-565B2B9286F6}"/>
    <cellStyle name="Normal 208 3" xfId="4660" xr:uid="{6ECA6FFF-DF13-4EFF-9C1E-84A29287DD02}"/>
    <cellStyle name="Normal 208 3 2" xfId="17448" xr:uid="{D38B7538-7ACF-466D-B9BA-57A97031D2C6}"/>
    <cellStyle name="Normal 208 3 3" xfId="10701" xr:uid="{637AC9F0-DAA7-4D7A-B2F6-96C198F3D40A}"/>
    <cellStyle name="Normal 209" xfId="1525" xr:uid="{00000000-0005-0000-0000-000025060000}"/>
    <cellStyle name="Normal 209 2" xfId="1526" xr:uid="{00000000-0005-0000-0000-000026060000}"/>
    <cellStyle name="Normal 209 2 2" xfId="4663" xr:uid="{FDFD2C88-87D8-4CC5-91AE-1F6AE09F02DC}"/>
    <cellStyle name="Normal 209 2 2 2" xfId="17451" xr:uid="{D478EF52-1B62-4029-B51E-56BA15E7AD77}"/>
    <cellStyle name="Normal 209 2 2 3" xfId="10704" xr:uid="{DF33546D-EEF5-45B5-B65B-A3BA340AB5C2}"/>
    <cellStyle name="Normal 209 3" xfId="4662" xr:uid="{25B1129A-82C9-4741-AEEB-5A3C3CD982B3}"/>
    <cellStyle name="Normal 209 3 2" xfId="17450" xr:uid="{CDA839AC-323A-47DE-A5DC-794899F39972}"/>
    <cellStyle name="Normal 209 3 3" xfId="10703" xr:uid="{C80954DD-0244-4A7A-B40A-F13AC7DF98C2}"/>
    <cellStyle name="Normal 21" xfId="1527" xr:uid="{00000000-0005-0000-0000-000027060000}"/>
    <cellStyle name="Normal 21 2" xfId="1528" xr:uid="{00000000-0005-0000-0000-000028060000}"/>
    <cellStyle name="Normal 21 2 2" xfId="4665" xr:uid="{3F091D4D-9A2E-4DCF-8E5D-A2B8D23E3278}"/>
    <cellStyle name="Normal 21 2 2 2" xfId="17453" xr:uid="{7121E1CF-BA6D-4577-998D-A19233010F7E}"/>
    <cellStyle name="Normal 21 2 2 3" xfId="10706" xr:uid="{C1701601-9760-4CAF-BD95-EB9CA056B361}"/>
    <cellStyle name="Normal 21 2 3" xfId="25902" xr:uid="{5522AE82-89A2-4584-AA50-005605C59A34}"/>
    <cellStyle name="Normal 21 3" xfId="4666" xr:uid="{C7C49B5A-65F3-422C-91D2-9B8A0A736A38}"/>
    <cellStyle name="Normal 21 3 2" xfId="7543" xr:uid="{4B4F5700-1858-4E05-A673-2244045F5A0A}"/>
    <cellStyle name="Normal 21 3 2 2" xfId="20272" xr:uid="{3D375351-27ED-427E-A266-DAF63BC23C6A}"/>
    <cellStyle name="Normal 21 3 2 2 2" xfId="26890" xr:uid="{0617B572-EB78-4AF1-B46A-266B0E9824B1}"/>
    <cellStyle name="Normal 21 3 2 3" xfId="13610" xr:uid="{B5E4565F-C2A3-48F9-B796-993A610E3A20}"/>
    <cellStyle name="Normal 21 3 2 4" xfId="25900" xr:uid="{4B5ED55A-C13A-47BA-9962-F670E3DC9064}"/>
    <cellStyle name="Normal 21 3 3" xfId="17454" xr:uid="{056E74D7-BC93-4335-A9C1-734C6BB485C5}"/>
    <cellStyle name="Normal 21 3 3 2" xfId="26889" xr:uid="{46BA6ED6-2D75-46CA-A127-192EE9903B8F}"/>
    <cellStyle name="Normal 21 3 4" xfId="21784" xr:uid="{FE3A3410-6C7C-4BC2-8E8F-B0D4D4F90E13}"/>
    <cellStyle name="Normal 21 3 4 2" xfId="32954" xr:uid="{5AD4500D-DBC4-46C7-A304-79835B8D2665}"/>
    <cellStyle name="Normal 21 3 5" xfId="10707" xr:uid="{BE59F39A-C1BD-46D8-87E8-C75044040FCF}"/>
    <cellStyle name="Normal 21 3 6" xfId="22502" xr:uid="{F2D221B0-F262-46D5-AB84-0A2EEDA6E4E2}"/>
    <cellStyle name="Normal 21 4" xfId="4664" xr:uid="{14BDD881-FBC6-47CC-9F6B-A20EB9743B76}"/>
    <cellStyle name="Normal 21 4 2" xfId="17452" xr:uid="{CFF00BF4-0BD1-423F-A4D2-B02F39CAA84F}"/>
    <cellStyle name="Normal 21 4 3" xfId="10705" xr:uid="{20AB39C0-4197-4346-9012-586E21C101D9}"/>
    <cellStyle name="Normal 21 5" xfId="15843" xr:uid="{E40DA72E-CF07-4B51-9C74-12DF5130B5DE}"/>
    <cellStyle name="Normal 21 5 2" xfId="24763" xr:uid="{6DC20671-0CC5-4B96-91B0-6F85DF63D0DB}"/>
    <cellStyle name="Normal 21 6" xfId="9096" xr:uid="{189FFDF1-BACA-4B1B-B86D-C8523090C5FC}"/>
    <cellStyle name="Normal 21 6 2" xfId="26888" xr:uid="{79451E7F-3B56-4A11-9D24-47825C440192}"/>
    <cellStyle name="Normal 21 7" xfId="31749" xr:uid="{96361CBA-14DE-4447-9845-01F492077595}"/>
    <cellStyle name="Normal 21 8" xfId="35272" xr:uid="{9D266943-EA65-4896-BF7D-A7E467C9671C}"/>
    <cellStyle name="Normal 21 9" xfId="22501" xr:uid="{2DF57A54-4718-4D65-832C-2F02666DD102}"/>
    <cellStyle name="Normal 210" xfId="1529" xr:uid="{00000000-0005-0000-0000-000029060000}"/>
    <cellStyle name="Normal 210 2" xfId="1530" xr:uid="{00000000-0005-0000-0000-00002A060000}"/>
    <cellStyle name="Normal 210 2 2" xfId="4668" xr:uid="{0B41D01C-4421-414E-9FF0-2B3C9009203B}"/>
    <cellStyle name="Normal 210 2 2 2" xfId="17456" xr:uid="{D08B1831-248B-4713-BE37-7766F076E59F}"/>
    <cellStyle name="Normal 210 2 2 3" xfId="10709" xr:uid="{E7A9DCA1-A613-4A2C-8AF2-9847F01D9059}"/>
    <cellStyle name="Normal 210 3" xfId="4667" xr:uid="{03A09C48-0F79-42CE-ADF5-FD791D4B5832}"/>
    <cellStyle name="Normal 210 3 2" xfId="17455" xr:uid="{BF40EFB4-65BA-4FA7-8A0D-A1007F8EF7FB}"/>
    <cellStyle name="Normal 210 3 3" xfId="10708" xr:uid="{50D287E2-A7B5-4765-AEDB-D9444CB9A462}"/>
    <cellStyle name="Normal 211" xfId="1531" xr:uid="{00000000-0005-0000-0000-00002B060000}"/>
    <cellStyle name="Normal 211 2" xfId="1532" xr:uid="{00000000-0005-0000-0000-00002C060000}"/>
    <cellStyle name="Normal 211 2 2" xfId="4670" xr:uid="{A9488434-8AF2-4329-81E6-27913FFD94BD}"/>
    <cellStyle name="Normal 211 2 2 2" xfId="17458" xr:uid="{B5272A59-EA95-4188-B615-23F267E6D376}"/>
    <cellStyle name="Normal 211 2 2 3" xfId="10711" xr:uid="{8DC044AF-D221-4594-A8EF-8A6573E4E67C}"/>
    <cellStyle name="Normal 211 3" xfId="4669" xr:uid="{0676450C-B045-4FD5-AE56-8DCA8EF7735F}"/>
    <cellStyle name="Normal 211 3 2" xfId="17457" xr:uid="{91E28D15-3C79-4634-A55D-4E4C5D135847}"/>
    <cellStyle name="Normal 211 3 3" xfId="10710" xr:uid="{61BAD3CE-F151-4CC1-8430-C754724F1406}"/>
    <cellStyle name="Normal 212" xfId="1533" xr:uid="{00000000-0005-0000-0000-00002D060000}"/>
    <cellStyle name="Normal 212 2" xfId="4671" xr:uid="{6B49E3AC-983C-4142-930E-F02556FE9A25}"/>
    <cellStyle name="Normal 212 2 2" xfId="17459" xr:uid="{B6FB0798-6625-4253-9A56-9A37B9A8F5A3}"/>
    <cellStyle name="Normal 212 2 3" xfId="10712" xr:uid="{A1265F92-F0A6-4562-A7B2-1FEF93480861}"/>
    <cellStyle name="Normal 213" xfId="1534" xr:uid="{00000000-0005-0000-0000-00002E060000}"/>
    <cellStyle name="Normal 213 2" xfId="4672" xr:uid="{AC06AB25-BDEA-4B1C-9C6D-97C1D929FBE8}"/>
    <cellStyle name="Normal 213 2 2" xfId="17460" xr:uid="{573946ED-B91F-4E8B-8526-AE38055A8689}"/>
    <cellStyle name="Normal 213 2 3" xfId="10713" xr:uid="{E74870FF-CD62-4DE2-B5FE-1CAB5627F694}"/>
    <cellStyle name="Normal 214" xfId="1535" xr:uid="{00000000-0005-0000-0000-00002F060000}"/>
    <cellStyle name="Normal 214 2" xfId="1536" xr:uid="{00000000-0005-0000-0000-000030060000}"/>
    <cellStyle name="Normal 214 2 2" xfId="4674" xr:uid="{7889F17C-AB4C-442C-AB88-0463E84200C8}"/>
    <cellStyle name="Normal 214 2 2 2" xfId="17462" xr:uid="{E3FB99CA-3E52-474C-A989-FE0095F656A4}"/>
    <cellStyle name="Normal 214 2 2 3" xfId="10715" xr:uid="{221386F0-2193-48AA-A595-806F90E46060}"/>
    <cellStyle name="Normal 214 3" xfId="4673" xr:uid="{3933DFBD-8D71-4951-8E68-FE06EEF0A7D1}"/>
    <cellStyle name="Normal 214 3 2" xfId="17461" xr:uid="{67D7E12C-F8CE-40EF-8196-D120B4264697}"/>
    <cellStyle name="Normal 214 3 3" xfId="10714" xr:uid="{BA961C7F-5F04-46FB-ADCB-3594A5CE44CD}"/>
    <cellStyle name="Normal 215" xfId="1537" xr:uid="{00000000-0005-0000-0000-000031060000}"/>
    <cellStyle name="Normal 215 2" xfId="1538" xr:uid="{00000000-0005-0000-0000-000032060000}"/>
    <cellStyle name="Normal 215 2 2" xfId="4676" xr:uid="{07924EBC-5978-4CEB-8238-1C0F5AAE65A7}"/>
    <cellStyle name="Normal 215 2 2 2" xfId="17464" xr:uid="{155EE906-6D6A-4B6F-BC5A-BCE419A24853}"/>
    <cellStyle name="Normal 215 2 2 3" xfId="10717" xr:uid="{26436D10-E0BD-4912-8278-9B277281C7C8}"/>
    <cellStyle name="Normal 215 3" xfId="4675" xr:uid="{B1F49776-E4CA-4A9D-A8FE-504A97E3398B}"/>
    <cellStyle name="Normal 215 3 2" xfId="17463" xr:uid="{9DFD24A7-A0CA-40FF-A3B7-EDB7363D25C9}"/>
    <cellStyle name="Normal 215 3 3" xfId="10716" xr:uid="{30EF6194-1BC5-465B-B064-EEFBB73829DA}"/>
    <cellStyle name="Normal 216" xfId="1539" xr:uid="{00000000-0005-0000-0000-000033060000}"/>
    <cellStyle name="Normal 216 2" xfId="4677" xr:uid="{7BD22D69-DC24-41BA-A80D-358D92658906}"/>
    <cellStyle name="Normal 216 2 2" xfId="17465" xr:uid="{66DD5308-3D99-4987-BFB9-92091D966F7B}"/>
    <cellStyle name="Normal 216 2 3" xfId="10718" xr:uid="{0C92BEDD-13C9-4DEF-A691-D9E8D53E4718}"/>
    <cellStyle name="Normal 217" xfId="1540" xr:uid="{00000000-0005-0000-0000-000034060000}"/>
    <cellStyle name="Normal 217 2" xfId="4678" xr:uid="{C2AFDFAB-E354-47A4-987D-F4A3B434DBDD}"/>
    <cellStyle name="Normal 217 2 2" xfId="17466" xr:uid="{467AAFEA-2C23-404F-8017-E5FA1EBBD935}"/>
    <cellStyle name="Normal 217 2 3" xfId="10719" xr:uid="{242A3779-8BBA-4C2F-8C45-E51B663096F5}"/>
    <cellStyle name="Normal 218" xfId="1541" xr:uid="{00000000-0005-0000-0000-000035060000}"/>
    <cellStyle name="Normal 218 2" xfId="4679" xr:uid="{A1D69C83-0BCB-44D0-B151-154C56CBF615}"/>
    <cellStyle name="Normal 218 2 2" xfId="17467" xr:uid="{7EB04C4E-1BCD-4800-9F2B-86AD8C70F07C}"/>
    <cellStyle name="Normal 218 2 3" xfId="10720" xr:uid="{4C2E0C8B-9BB0-48A1-A54E-451EDCA210C6}"/>
    <cellStyle name="Normal 219" xfId="1542" xr:uid="{00000000-0005-0000-0000-000036060000}"/>
    <cellStyle name="Normal 219 2" xfId="4680" xr:uid="{FF723226-29A4-4A38-BADA-6E4CD0DFE83C}"/>
    <cellStyle name="Normal 219 2 2" xfId="17468" xr:uid="{D025B34F-1A07-4C3D-A93A-414B941BFDE3}"/>
    <cellStyle name="Normal 219 2 3" xfId="10721" xr:uid="{BD07C0B6-CA7F-4ABF-BC51-BBDA4BB2AB9E}"/>
    <cellStyle name="Normal 22" xfId="1543" xr:uid="{00000000-0005-0000-0000-000037060000}"/>
    <cellStyle name="Normal 22 2" xfId="1544" xr:uid="{00000000-0005-0000-0000-000038060000}"/>
    <cellStyle name="Normal 22 2 2" xfId="4682" xr:uid="{420A8750-EE6E-4DC0-8631-330B56213321}"/>
    <cellStyle name="Normal 22 2 2 2" xfId="17470" xr:uid="{8F68B2C9-5791-42D1-9B81-2E07BD62DE0D}"/>
    <cellStyle name="Normal 22 2 2 3" xfId="10723" xr:uid="{EA2EAF42-1B1E-442D-9BCF-84B0BED5BFC6}"/>
    <cellStyle name="Normal 22 2 2 4" xfId="25903" xr:uid="{C059FE57-9983-4CCB-AD79-1E566AA8D0DA}"/>
    <cellStyle name="Normal 22 3" xfId="4683" xr:uid="{F94915CA-DC57-4562-B00C-C15905F8B467}"/>
    <cellStyle name="Normal 22 3 2" xfId="7544" xr:uid="{3FAA83DF-A47D-4C1C-8924-E2A4DA9B195C}"/>
    <cellStyle name="Normal 22 3 2 2" xfId="20273" xr:uid="{0A7244E4-CEAA-4900-8836-6DADE2651BD9}"/>
    <cellStyle name="Normal 22 3 2 2 2" xfId="26892" xr:uid="{3B5C7D19-CC9A-46E9-87A7-9C0BCF4F41A3}"/>
    <cellStyle name="Normal 22 3 2 3" xfId="13611" xr:uid="{C21F431F-1004-4D4A-B4E5-AA7C8D77BBBE}"/>
    <cellStyle name="Normal 22 3 2 4" xfId="25901" xr:uid="{1A04FEC0-82FC-4D42-80B8-ECCDA7E6F80C}"/>
    <cellStyle name="Normal 22 3 3" xfId="17471" xr:uid="{5E4D576F-892A-4722-A51C-F11677FBABBC}"/>
    <cellStyle name="Normal 22 3 3 2" xfId="26891" xr:uid="{8C230C27-1B24-446A-9583-C37F6B77B148}"/>
    <cellStyle name="Normal 22 3 4" xfId="21785" xr:uid="{26B11D18-3ACE-4779-97B1-5E041593E542}"/>
    <cellStyle name="Normal 22 3 4 2" xfId="32955" xr:uid="{94A85821-2A93-4AD8-8600-D3012CF8D3FA}"/>
    <cellStyle name="Normal 22 3 5" xfId="10724" xr:uid="{217D0481-3441-44CE-B567-E6A1B796BEF8}"/>
    <cellStyle name="Normal 22 3 6" xfId="22504" xr:uid="{D966FF8D-04CD-45DF-A194-3861B78D68CD}"/>
    <cellStyle name="Normal 22 4" xfId="4681" xr:uid="{7B2C4122-71EA-4F28-8E26-5F0C3056FC8F}"/>
    <cellStyle name="Normal 22 4 2" xfId="17469" xr:uid="{A0B830A0-00F9-451E-9A94-4EB5B1A7439F}"/>
    <cellStyle name="Normal 22 4 3" xfId="10722" xr:uid="{DDBAA8AD-4CFF-4845-B170-69E46F3F1E28}"/>
    <cellStyle name="Normal 22 5" xfId="15844" xr:uid="{2BD3833F-18C3-45DF-A363-7B98790C0793}"/>
    <cellStyle name="Normal 22 5 2" xfId="24797" xr:uid="{B4474214-FBF2-4700-80EB-59B39EE22842}"/>
    <cellStyle name="Normal 22 6" xfId="9097" xr:uid="{5AE76A39-8586-4059-A3D3-9F82CC338264}"/>
    <cellStyle name="Normal 22 6 2" xfId="31750" xr:uid="{E1F40F0C-FCA6-4398-9424-F4E8E07BC79A}"/>
    <cellStyle name="Normal 22 7" xfId="22503" xr:uid="{3A907BE3-4930-4ACD-B75D-BD7C750AE137}"/>
    <cellStyle name="Normal 220" xfId="1545" xr:uid="{00000000-0005-0000-0000-000039060000}"/>
    <cellStyle name="Normal 220 2" xfId="4684" xr:uid="{A6F51772-358E-4DEA-BED1-20953A4A86DE}"/>
    <cellStyle name="Normal 220 2 2" xfId="17472" xr:uid="{C4608CA0-C62A-4796-A627-40E4F31D5D74}"/>
    <cellStyle name="Normal 220 2 3" xfId="10725" xr:uid="{56EF6D8A-718D-4FD3-A799-9E015C30A3E1}"/>
    <cellStyle name="Normal 221" xfId="1546" xr:uid="{00000000-0005-0000-0000-00003A060000}"/>
    <cellStyle name="Normal 221 2" xfId="4685" xr:uid="{AA581F7B-E84D-4263-B7E1-E156F5426F5B}"/>
    <cellStyle name="Normal 221 2 2" xfId="17473" xr:uid="{2FEEE809-F34A-47C5-88FF-BA4EFFD92430}"/>
    <cellStyle name="Normal 221 2 3" xfId="10726" xr:uid="{57B07850-A615-49DC-92D7-3CFFE9F349FF}"/>
    <cellStyle name="Normal 222" xfId="1547" xr:uid="{00000000-0005-0000-0000-00003B060000}"/>
    <cellStyle name="Normal 222 2" xfId="1548" xr:uid="{00000000-0005-0000-0000-00003C060000}"/>
    <cellStyle name="Normal 222 2 2" xfId="4687" xr:uid="{B8C81924-082F-4481-8A9C-5E1C56B6DC23}"/>
    <cellStyle name="Normal 222 2 2 2" xfId="17475" xr:uid="{62D26271-6CAE-4D6D-B5CD-9F932347A50E}"/>
    <cellStyle name="Normal 222 2 2 3" xfId="10728" xr:uid="{300B87E2-C557-4908-87C6-B7E42C6BB5A5}"/>
    <cellStyle name="Normal 222 3" xfId="4686" xr:uid="{32E65A0F-891C-4BA0-844E-0E753AAEB584}"/>
    <cellStyle name="Normal 222 3 2" xfId="17474" xr:uid="{19945E36-66F7-4E1F-AF4B-E836F516E051}"/>
    <cellStyle name="Normal 222 3 3" xfId="10727" xr:uid="{C15C5B51-CD7F-4B9B-B0AF-7475CCB1CB76}"/>
    <cellStyle name="Normal 223" xfId="1549" xr:uid="{00000000-0005-0000-0000-00003D060000}"/>
    <cellStyle name="Normal 223 2" xfId="1550" xr:uid="{00000000-0005-0000-0000-00003E060000}"/>
    <cellStyle name="Normal 223 2 2" xfId="4689" xr:uid="{FD099341-7AF2-4E7C-B6C3-5ECDC2F97CC7}"/>
    <cellStyle name="Normal 223 2 2 2" xfId="17477" xr:uid="{836DDEC8-6A1A-4240-8658-0B8A9DC33148}"/>
    <cellStyle name="Normal 223 2 2 3" xfId="10730" xr:uid="{3E1872FE-67F6-4C5D-B030-C33B192389E5}"/>
    <cellStyle name="Normal 223 3" xfId="4688" xr:uid="{F00630ED-15CD-4D25-96B9-4356043906A3}"/>
    <cellStyle name="Normal 223 3 2" xfId="17476" xr:uid="{C308023B-48C2-49D6-A6A4-103796E42C97}"/>
    <cellStyle name="Normal 223 3 3" xfId="10729" xr:uid="{0F5A140E-F051-4856-89CF-FF4C2D9D569D}"/>
    <cellStyle name="Normal 224" xfId="1551" xr:uid="{00000000-0005-0000-0000-00003F060000}"/>
    <cellStyle name="Normal 224 2" xfId="1552" xr:uid="{00000000-0005-0000-0000-000040060000}"/>
    <cellStyle name="Normal 224 2 2" xfId="4691" xr:uid="{6BB4E2EF-F70F-4322-9571-F667AC614F9E}"/>
    <cellStyle name="Normal 224 2 2 2" xfId="17479" xr:uid="{350962ED-CBC2-4E98-B1EF-7455EDA6DBEC}"/>
    <cellStyle name="Normal 224 2 2 3" xfId="10732" xr:uid="{148B3C2F-2F60-45E7-9D2E-0A480A82042D}"/>
    <cellStyle name="Normal 224 3" xfId="4690" xr:uid="{192F96B1-471E-49E5-8731-CBF4832E4ACC}"/>
    <cellStyle name="Normal 224 3 2" xfId="17478" xr:uid="{8F623A33-2E3C-400D-A124-E67E2AEBA649}"/>
    <cellStyle name="Normal 224 3 3" xfId="10731" xr:uid="{752CD457-8588-40C1-B1C9-DBB582D51D8E}"/>
    <cellStyle name="Normal 225" xfId="1553" xr:uid="{00000000-0005-0000-0000-000041060000}"/>
    <cellStyle name="Normal 225 2" xfId="4692" xr:uid="{6C9E4640-6B9E-42BD-ACCA-43E142CB4C41}"/>
    <cellStyle name="Normal 225 2 2" xfId="17480" xr:uid="{68EEAA6F-03BF-491C-AB52-D48F7F2CFE6D}"/>
    <cellStyle name="Normal 225 2 3" xfId="10733" xr:uid="{AD1490FE-EF7D-4E99-B6E7-FC16E3213ABC}"/>
    <cellStyle name="Normal 226" xfId="1554" xr:uid="{00000000-0005-0000-0000-000042060000}"/>
    <cellStyle name="Normal 226 2" xfId="4693" xr:uid="{E5B66CA1-5910-4222-AFB1-DAD21B49929A}"/>
    <cellStyle name="Normal 226 2 2" xfId="17481" xr:uid="{3D38C17A-3B1C-4F04-AA28-B1441399CEB4}"/>
    <cellStyle name="Normal 226 2 3" xfId="10734" xr:uid="{EE67CF16-5A26-4C37-A813-4D4917C04871}"/>
    <cellStyle name="Normal 227" xfId="1555" xr:uid="{00000000-0005-0000-0000-000043060000}"/>
    <cellStyle name="Normal 227 2" xfId="4694" xr:uid="{07EDF20F-2ACD-40FF-A8AF-7F91E76666F1}"/>
    <cellStyle name="Normal 227 2 2" xfId="17482" xr:uid="{8C8DDAF0-2922-43DB-9B2D-4C90BF0DC42D}"/>
    <cellStyle name="Normal 227 2 3" xfId="10735" xr:uid="{4D97D65D-2446-44AC-850C-A58AD12B4556}"/>
    <cellStyle name="Normal 228" xfId="1556" xr:uid="{00000000-0005-0000-0000-000044060000}"/>
    <cellStyle name="Normal 228 2" xfId="4695" xr:uid="{F7088888-3BDA-44CE-A2FE-E0F2553CAE94}"/>
    <cellStyle name="Normal 228 2 2" xfId="17483" xr:uid="{501BCB79-610B-4A7B-85BA-265DB0ECA9D5}"/>
    <cellStyle name="Normal 228 2 3" xfId="10736" xr:uid="{79D3B616-14A2-49F4-BB6E-A5C816332477}"/>
    <cellStyle name="Normal 229" xfId="1557" xr:uid="{00000000-0005-0000-0000-000045060000}"/>
    <cellStyle name="Normal 229 2" xfId="1558" xr:uid="{00000000-0005-0000-0000-000046060000}"/>
    <cellStyle name="Normal 229 2 2" xfId="4697" xr:uid="{C6A0E801-E39D-482C-AA34-C36F6E75B513}"/>
    <cellStyle name="Normal 229 2 2 2" xfId="17485" xr:uid="{FAAA739C-EE9F-429E-8A7F-F3C0E30EDA0B}"/>
    <cellStyle name="Normal 229 2 2 3" xfId="10738" xr:uid="{B60F8F84-4DF9-4DC0-861D-6B5918F26BDE}"/>
    <cellStyle name="Normal 229 3" xfId="4696" xr:uid="{A44D73B9-5238-4CC1-97C2-9C1C6F1E506C}"/>
    <cellStyle name="Normal 229 3 2" xfId="17484" xr:uid="{2226DB41-3EE1-4D3F-96F5-7EEED4EFEF10}"/>
    <cellStyle name="Normal 229 3 3" xfId="10737" xr:uid="{75D2744E-3A5D-4036-97A8-AAB9266ECEC1}"/>
    <cellStyle name="Normal 23" xfId="1559" xr:uid="{00000000-0005-0000-0000-000047060000}"/>
    <cellStyle name="Normal 23 10" xfId="1560" xr:uid="{00000000-0005-0000-0000-000048060000}"/>
    <cellStyle name="Normal 23 10 2" xfId="4699" xr:uid="{CE3989E9-B976-425E-A90C-20B01A2A11CE}"/>
    <cellStyle name="Normal 23 10 2 2" xfId="17487" xr:uid="{9013FB4F-20BD-4CB2-9D63-059FF19953C6}"/>
    <cellStyle name="Normal 23 10 2 2 2" xfId="26894" xr:uid="{F799B1E1-94C3-4C4D-BAD7-3C00C8C03BBA}"/>
    <cellStyle name="Normal 23 10 2 3" xfId="10740" xr:uid="{A70F0237-5820-4CC6-A2D5-334E3D38684C}"/>
    <cellStyle name="Normal 23 10 2 3 2" xfId="32956" xr:uid="{ED474C8A-FC58-47D8-AF7C-351DB8AA5ACD}"/>
    <cellStyle name="Normal 23 10 2 4" xfId="22506" xr:uid="{76713C07-9C42-4811-8164-4CB48A658A6E}"/>
    <cellStyle name="Normal 23 10 3" xfId="7545" xr:uid="{CE3C5D5E-35B3-4661-9A32-BB2CCE54E7A3}"/>
    <cellStyle name="Normal 23 10 3 2" xfId="20274" xr:uid="{E17AD1E9-87A3-48F0-A549-EA27386A11EB}"/>
    <cellStyle name="Normal 23 10 3 3" xfId="13612" xr:uid="{3E4827CC-8354-4F60-BF58-186B768A513B}"/>
    <cellStyle name="Normal 23 10 3 4" xfId="24798" xr:uid="{D6479B60-098D-4D89-87D0-1B0387EF1EEA}"/>
    <cellStyle name="Normal 23 10 4" xfId="15845" xr:uid="{B0C806C8-8BCD-44D9-9F2A-E3AD23486EED}"/>
    <cellStyle name="Normal 23 10 4 2" xfId="26893" xr:uid="{D9FCBDBC-E444-4928-8FA2-EE1F7227AE1D}"/>
    <cellStyle name="Normal 23 10 5" xfId="21786" xr:uid="{B9392D5F-EA8B-4EE6-A10D-AFDF8C7F34B6}"/>
    <cellStyle name="Normal 23 10 5 2" xfId="31751" xr:uid="{7A885557-3547-48FC-ACA0-103E1521C374}"/>
    <cellStyle name="Normal 23 10 6" xfId="9098" xr:uid="{E778501B-EC09-4482-AB35-D56577A83704}"/>
    <cellStyle name="Normal 23 10 7" xfId="22505" xr:uid="{EA81055C-7F8C-4093-BC48-1813FD77C6C4}"/>
    <cellStyle name="Normal 23 11" xfId="1561" xr:uid="{00000000-0005-0000-0000-000049060000}"/>
    <cellStyle name="Normal 23 11 2" xfId="4700" xr:uid="{D9CACEBF-CB9E-44D9-BD06-00D595CB3887}"/>
    <cellStyle name="Normal 23 11 2 2" xfId="17488" xr:uid="{D3260A58-4025-41A6-9508-2391B06D3F89}"/>
    <cellStyle name="Normal 23 11 2 2 2" xfId="26896" xr:uid="{B904A026-01EA-42E1-A9B5-051C899E2D05}"/>
    <cellStyle name="Normal 23 11 2 3" xfId="10741" xr:uid="{9D13CFA7-1ECE-4F4B-B7B9-3121876BE647}"/>
    <cellStyle name="Normal 23 11 2 3 2" xfId="32957" xr:uid="{1CD8ABCB-C865-430B-8B99-68E3A58D44BD}"/>
    <cellStyle name="Normal 23 11 2 4" xfId="22508" xr:uid="{304C8042-4221-4BE2-89C4-4CA784AB1619}"/>
    <cellStyle name="Normal 23 11 3" xfId="7546" xr:uid="{8F0465B7-D246-42E1-B84D-92CF81E52555}"/>
    <cellStyle name="Normal 23 11 3 2" xfId="20275" xr:uid="{5BB20EA7-EAC0-4B78-AB8F-039F567B2C66}"/>
    <cellStyle name="Normal 23 11 3 3" xfId="13613" xr:uid="{AE188A8E-C5DE-4217-9072-857FFDB32EC2}"/>
    <cellStyle name="Normal 23 11 3 4" xfId="24799" xr:uid="{6D0D066F-46F3-4A6B-B64F-954F7BCF5DDE}"/>
    <cellStyle name="Normal 23 11 4" xfId="15846" xr:uid="{59BEC887-A8F1-4B8B-B7E9-93B570709A48}"/>
    <cellStyle name="Normal 23 11 4 2" xfId="26895" xr:uid="{4E38B94C-DFC3-4329-97BE-56BBCAD8962D}"/>
    <cellStyle name="Normal 23 11 5" xfId="21787" xr:uid="{B90394D3-622F-4A34-BDB8-EF5F447F4962}"/>
    <cellStyle name="Normal 23 11 5 2" xfId="31752" xr:uid="{8A661CDB-CB1D-4E1F-BFF0-E411AF6FFA2A}"/>
    <cellStyle name="Normal 23 11 6" xfId="9099" xr:uid="{974855CA-8466-47C4-969E-E98587296B04}"/>
    <cellStyle name="Normal 23 11 7" xfId="22507" xr:uid="{20DFD530-B527-4334-BFEB-CE7219FA8C70}"/>
    <cellStyle name="Normal 23 12" xfId="1562" xr:uid="{00000000-0005-0000-0000-00004A060000}"/>
    <cellStyle name="Normal 23 12 2" xfId="4701" xr:uid="{1D4BB31C-6897-4EB7-BE89-9A8BE1882206}"/>
    <cellStyle name="Normal 23 12 2 2" xfId="17489" xr:uid="{D1007F24-ADF2-4500-A4F3-E4C1D8260930}"/>
    <cellStyle name="Normal 23 12 2 2 2" xfId="26898" xr:uid="{311CF1A0-126E-4D9E-A38B-13F6C18744A4}"/>
    <cellStyle name="Normal 23 12 2 3" xfId="10742" xr:uid="{7903C42E-9258-4EF0-86B5-F13DB2CCA6CC}"/>
    <cellStyle name="Normal 23 12 2 3 2" xfId="32958" xr:uid="{B369EAB3-F7EE-43BC-AE63-3F32A6FBAACA}"/>
    <cellStyle name="Normal 23 12 2 4" xfId="22510" xr:uid="{C6F1A118-736C-4430-BDB7-92A894301741}"/>
    <cellStyle name="Normal 23 12 3" xfId="7547" xr:uid="{763B8F51-A93C-4FFF-B495-728F8FCEC4DB}"/>
    <cellStyle name="Normal 23 12 3 2" xfId="20276" xr:uid="{4E27FBDE-1079-46CE-AEA3-264E60464741}"/>
    <cellStyle name="Normal 23 12 3 3" xfId="13614" xr:uid="{40B99258-AFA0-4CDC-9137-A0ED5B82146F}"/>
    <cellStyle name="Normal 23 12 3 4" xfId="24800" xr:uid="{5195A8EB-BF72-41DB-9BAF-19E0FEDD90E0}"/>
    <cellStyle name="Normal 23 12 4" xfId="15847" xr:uid="{84977798-2718-4853-B971-0D143CC71184}"/>
    <cellStyle name="Normal 23 12 4 2" xfId="26897" xr:uid="{8B792D74-64EB-42DB-9FA3-905176F63C40}"/>
    <cellStyle name="Normal 23 12 5" xfId="21788" xr:uid="{33952CA0-90C5-4E11-BAB7-523DF1C1E18A}"/>
    <cellStyle name="Normal 23 12 5 2" xfId="31753" xr:uid="{8DBA55F0-87DB-4D32-8817-919ACDB2FAC6}"/>
    <cellStyle name="Normal 23 12 6" xfId="9100" xr:uid="{EB482E76-35F1-4424-A729-ECCE52EAF903}"/>
    <cellStyle name="Normal 23 12 7" xfId="22509" xr:uid="{3F5B996E-E6C5-4A86-9001-8C14962CACE3}"/>
    <cellStyle name="Normal 23 13" xfId="1563" xr:uid="{00000000-0005-0000-0000-00004B060000}"/>
    <cellStyle name="Normal 23 13 2" xfId="4702" xr:uid="{5DAFB63F-5BAE-44BA-B22E-2D6D6DEE19DC}"/>
    <cellStyle name="Normal 23 13 2 2" xfId="17490" xr:uid="{4D83FFA0-186E-48EF-8949-A621A0885977}"/>
    <cellStyle name="Normal 23 13 2 2 2" xfId="26900" xr:uid="{FB96DC17-E12F-4E31-A9FB-8929EBCA920F}"/>
    <cellStyle name="Normal 23 13 2 3" xfId="10743" xr:uid="{01AB07C9-13D7-491D-9744-3E39B4AE8C20}"/>
    <cellStyle name="Normal 23 13 2 3 2" xfId="32959" xr:uid="{21D7E12F-B26B-4697-BF8B-9BCAB393BC75}"/>
    <cellStyle name="Normal 23 13 2 4" xfId="22512" xr:uid="{9C243452-E3AB-428D-8798-4D0F875A5495}"/>
    <cellStyle name="Normal 23 13 3" xfId="7548" xr:uid="{BDC594A3-FD7C-465F-A614-DC43B7711DB1}"/>
    <cellStyle name="Normal 23 13 3 2" xfId="20277" xr:uid="{20790264-6757-4420-8848-46AFF627074F}"/>
    <cellStyle name="Normal 23 13 3 3" xfId="13615" xr:uid="{D3311F1B-3B5D-4A6F-83AA-BE831401E626}"/>
    <cellStyle name="Normal 23 13 3 4" xfId="24801" xr:uid="{97E43FC0-434D-494B-B767-C6281615236E}"/>
    <cellStyle name="Normal 23 13 4" xfId="15848" xr:uid="{52D1FDDB-2249-481C-BE27-54580B873030}"/>
    <cellStyle name="Normal 23 13 4 2" xfId="26899" xr:uid="{70255A14-F6D8-40F7-B4B9-86EEF8860956}"/>
    <cellStyle name="Normal 23 13 5" xfId="21789" xr:uid="{B60586A1-C78E-4626-BFD4-E5EBBECEBB33}"/>
    <cellStyle name="Normal 23 13 5 2" xfId="31754" xr:uid="{97498F69-419B-42E4-8F3A-7D548B78FE28}"/>
    <cellStyle name="Normal 23 13 6" xfId="9101" xr:uid="{BD346173-C42F-4E69-B5AC-9CFEA2610C0D}"/>
    <cellStyle name="Normal 23 13 7" xfId="22511" xr:uid="{1D8F7E06-1823-422C-AB15-E193757C12C4}"/>
    <cellStyle name="Normal 23 14" xfId="1564" xr:uid="{00000000-0005-0000-0000-00004C060000}"/>
    <cellStyle name="Normal 23 14 2" xfId="4703" xr:uid="{ABBD2AD8-7DB4-4397-8F13-4459C456C8C7}"/>
    <cellStyle name="Normal 23 14 2 2" xfId="17491" xr:uid="{73F2D594-C445-4500-BEDF-2C74D6F3EAAC}"/>
    <cellStyle name="Normal 23 14 2 2 2" xfId="26902" xr:uid="{952E61F8-51A8-47B0-81D7-2A44F19231BD}"/>
    <cellStyle name="Normal 23 14 2 3" xfId="10744" xr:uid="{A7CD1CD0-FA88-4A4A-9694-FA3588D9E7FE}"/>
    <cellStyle name="Normal 23 14 2 3 2" xfId="32960" xr:uid="{5C3427B4-914D-40F9-90C0-79EA35399092}"/>
    <cellStyle name="Normal 23 14 2 4" xfId="22514" xr:uid="{5969EC55-303A-4DD7-9D2C-45FFB3C27F91}"/>
    <cellStyle name="Normal 23 14 3" xfId="7549" xr:uid="{80D70EEE-A943-440F-9474-2B1BBE9B00DC}"/>
    <cellStyle name="Normal 23 14 3 2" xfId="20278" xr:uid="{9C3B9476-92CB-427A-BD40-4CC2127FDC21}"/>
    <cellStyle name="Normal 23 14 3 3" xfId="13616" xr:uid="{41761483-9083-4272-A237-1FFDD0096843}"/>
    <cellStyle name="Normal 23 14 3 4" xfId="24802" xr:uid="{FE80BDD8-FC17-4CDC-BB24-CB835126C853}"/>
    <cellStyle name="Normal 23 14 4" xfId="15849" xr:uid="{D2464E2C-7EB0-435F-8517-F53DDE1C3269}"/>
    <cellStyle name="Normal 23 14 4 2" xfId="26901" xr:uid="{D4E7E215-93F9-44E0-B6A0-3902672CF89B}"/>
    <cellStyle name="Normal 23 14 5" xfId="21790" xr:uid="{953CD2FA-C4C3-405B-AF20-F854D2A641E1}"/>
    <cellStyle name="Normal 23 14 5 2" xfId="31755" xr:uid="{23E6DD64-076F-4105-AC79-8FCA54088307}"/>
    <cellStyle name="Normal 23 14 6" xfId="9102" xr:uid="{C5A283D6-E4F0-4DE6-BA3F-5F4002CFB609}"/>
    <cellStyle name="Normal 23 14 7" xfId="22513" xr:uid="{65BE22FD-A090-4ED4-B416-F1C1611D9FC4}"/>
    <cellStyle name="Normal 23 15" xfId="1565" xr:uid="{00000000-0005-0000-0000-00004D060000}"/>
    <cellStyle name="Normal 23 15 2" xfId="4704" xr:uid="{22CF384A-A17D-4873-A363-551366BB0FBA}"/>
    <cellStyle name="Normal 23 15 2 2" xfId="17492" xr:uid="{A98B5B27-CAD3-4CBD-9E56-D8F7554C3A31}"/>
    <cellStyle name="Normal 23 15 2 2 2" xfId="26904" xr:uid="{5F45FA6C-DE4B-466A-87D0-21E485AFC5C9}"/>
    <cellStyle name="Normal 23 15 2 3" xfId="10745" xr:uid="{563D8333-FE78-4498-AC36-D9023615D87F}"/>
    <cellStyle name="Normal 23 15 2 3 2" xfId="32961" xr:uid="{C6F043E8-4839-42F4-BC3A-5CC6DA2F4EA6}"/>
    <cellStyle name="Normal 23 15 2 4" xfId="22516" xr:uid="{43619442-DFED-4B20-9E49-72AC9AD52F99}"/>
    <cellStyle name="Normal 23 15 3" xfId="7550" xr:uid="{0F6A43E1-DEEE-434C-BE0A-4F2ADD28B82B}"/>
    <cellStyle name="Normal 23 15 3 2" xfId="20279" xr:uid="{6F38E28B-0AAA-4146-AFC9-184D4DE268EC}"/>
    <cellStyle name="Normal 23 15 3 3" xfId="13617" xr:uid="{6BF68BB6-9690-4F54-A517-BE2DD34C3B17}"/>
    <cellStyle name="Normal 23 15 3 4" xfId="24803" xr:uid="{4CAE9730-6EAE-49B7-9F9D-324741F27965}"/>
    <cellStyle name="Normal 23 15 4" xfId="15850" xr:uid="{168AE2AC-D9C1-4EDD-A390-C1303DC0A965}"/>
    <cellStyle name="Normal 23 15 4 2" xfId="26903" xr:uid="{A02804A1-2B74-4148-9763-3C305318EC76}"/>
    <cellStyle name="Normal 23 15 5" xfId="21791" xr:uid="{547E27B2-1D1C-442D-8EB5-F0EE61AA1BA4}"/>
    <cellStyle name="Normal 23 15 5 2" xfId="31756" xr:uid="{0C249640-6256-45F0-BAD3-A4AD80B543B7}"/>
    <cellStyle name="Normal 23 15 6" xfId="9103" xr:uid="{554A74F5-FA12-4BA9-AA78-32CDDB57BF24}"/>
    <cellStyle name="Normal 23 15 7" xfId="22515" xr:uid="{2A58A3D4-A11B-4C04-B3D8-9877D1FE82BC}"/>
    <cellStyle name="Normal 23 16" xfId="1566" xr:uid="{00000000-0005-0000-0000-00004E060000}"/>
    <cellStyle name="Normal 23 16 2" xfId="4705" xr:uid="{692CD034-E33E-4A5B-9A8C-1DF984DA2724}"/>
    <cellStyle name="Normal 23 16 2 2" xfId="17493" xr:uid="{170BF3CC-FDEE-4474-969C-AFD2657E7A94}"/>
    <cellStyle name="Normal 23 16 2 2 2" xfId="26906" xr:uid="{08156E6B-DA6C-45F9-B754-DDA3C0BCD332}"/>
    <cellStyle name="Normal 23 16 2 3" xfId="10746" xr:uid="{E2DECB32-89F5-4C71-861C-37DB50C62406}"/>
    <cellStyle name="Normal 23 16 2 3 2" xfId="32962" xr:uid="{07D65647-9325-4FDF-9A6F-AE2BDE3EB8FC}"/>
    <cellStyle name="Normal 23 16 2 4" xfId="22518" xr:uid="{1BC1E427-312E-4D27-87C3-09CC9E2DCECB}"/>
    <cellStyle name="Normal 23 16 3" xfId="7551" xr:uid="{779B62A2-5F2A-4C77-AE5A-D161E711AD65}"/>
    <cellStyle name="Normal 23 16 3 2" xfId="20280" xr:uid="{95D3D869-BB12-4FCD-87F9-F277EC5F4A03}"/>
    <cellStyle name="Normal 23 16 3 3" xfId="13618" xr:uid="{374EB1BB-349A-45B5-82AE-A1C8853809D8}"/>
    <cellStyle name="Normal 23 16 3 4" xfId="24804" xr:uid="{4662C692-5C7E-4059-96B1-32820A2EC1B8}"/>
    <cellStyle name="Normal 23 16 4" xfId="15851" xr:uid="{B352EACF-DFE2-4798-8D46-20E7300941B3}"/>
    <cellStyle name="Normal 23 16 4 2" xfId="26905" xr:uid="{8C19621F-33D3-456B-A2C5-7F030D06172E}"/>
    <cellStyle name="Normal 23 16 5" xfId="21792" xr:uid="{BC9F250B-9924-461D-B6F8-B0C4B56A16EE}"/>
    <cellStyle name="Normal 23 16 5 2" xfId="31757" xr:uid="{187B0EA8-A41B-4F01-9492-328FA1A720F4}"/>
    <cellStyle name="Normal 23 16 6" xfId="9104" xr:uid="{B554981C-7A40-4877-A654-719DCFEEFC85}"/>
    <cellStyle name="Normal 23 16 7" xfId="22517" xr:uid="{8B893E73-ED33-499C-83E4-07AA5525207E}"/>
    <cellStyle name="Normal 23 17" xfId="1567" xr:uid="{00000000-0005-0000-0000-00004F060000}"/>
    <cellStyle name="Normal 23 17 2" xfId="4706" xr:uid="{B2B73C25-1343-4829-8967-BD18D6CFAE76}"/>
    <cellStyle name="Normal 23 17 2 2" xfId="17494" xr:uid="{8C32F77E-42F8-4694-BADC-EC43ED0428AE}"/>
    <cellStyle name="Normal 23 17 2 2 2" xfId="26908" xr:uid="{AC099016-8C79-4779-80A9-FE721D232C30}"/>
    <cellStyle name="Normal 23 17 2 3" xfId="10747" xr:uid="{2ADC0ACF-8A4F-4929-B999-45888F8653F0}"/>
    <cellStyle name="Normal 23 17 2 3 2" xfId="32963" xr:uid="{58DA201B-5A26-4019-AECB-3522026681E4}"/>
    <cellStyle name="Normal 23 17 2 4" xfId="22520" xr:uid="{2274614E-146F-4D54-8BE5-FDAC19E930F2}"/>
    <cellStyle name="Normal 23 17 3" xfId="7552" xr:uid="{D082B667-2A80-4B33-B37E-0AC75C3078BB}"/>
    <cellStyle name="Normal 23 17 3 2" xfId="20281" xr:uid="{32C45335-6C79-4216-BA59-2201FF4190E3}"/>
    <cellStyle name="Normal 23 17 3 3" xfId="13619" xr:uid="{A7D65FEC-3AB1-4E29-89E2-486ECB71C01D}"/>
    <cellStyle name="Normal 23 17 3 4" xfId="24805" xr:uid="{BE4EDD8B-B621-4D72-9A93-DA7D44553D21}"/>
    <cellStyle name="Normal 23 17 4" xfId="15852" xr:uid="{2478FDB6-6F16-4448-9CEB-838B52B54F83}"/>
    <cellStyle name="Normal 23 17 4 2" xfId="26907" xr:uid="{B44BDB89-DA96-40A8-AD88-DB04A4C52A2E}"/>
    <cellStyle name="Normal 23 17 5" xfId="21793" xr:uid="{16A0483F-A942-481A-A3AC-15DEDE79D982}"/>
    <cellStyle name="Normal 23 17 5 2" xfId="31758" xr:uid="{8DB90DCD-2487-47AE-ACDC-92228C31A067}"/>
    <cellStyle name="Normal 23 17 6" xfId="9105" xr:uid="{11611E01-2DB9-4A8F-82AC-D195EC8B74DF}"/>
    <cellStyle name="Normal 23 17 7" xfId="22519" xr:uid="{C993F831-E591-4A19-9522-A071A7EB6DBF}"/>
    <cellStyle name="Normal 23 18" xfId="1568" xr:uid="{00000000-0005-0000-0000-000050060000}"/>
    <cellStyle name="Normal 23 18 2" xfId="4707" xr:uid="{88070505-3E7D-4EAD-90BB-90CA0CA58BBE}"/>
    <cellStyle name="Normal 23 18 2 2" xfId="17495" xr:uid="{7B90B7DD-3D04-42CB-BFB9-F78573AB7075}"/>
    <cellStyle name="Normal 23 18 2 2 2" xfId="26910" xr:uid="{CADF38D6-F306-497A-8DE8-31AE999F5F6F}"/>
    <cellStyle name="Normal 23 18 2 3" xfId="10748" xr:uid="{12427EF3-98A5-41F4-88CC-5595DF836349}"/>
    <cellStyle name="Normal 23 18 2 3 2" xfId="32964" xr:uid="{0862612D-D61C-49B1-ADA2-9044E8A22E40}"/>
    <cellStyle name="Normal 23 18 2 4" xfId="22522" xr:uid="{34A10098-216F-4ED7-B5A2-83AC84212F84}"/>
    <cellStyle name="Normal 23 18 3" xfId="7553" xr:uid="{7DD6D83A-5465-4CC5-8217-B443C36E59E0}"/>
    <cellStyle name="Normal 23 18 3 2" xfId="20282" xr:uid="{E36E2281-FCF9-4189-8351-C69AB81C1BFC}"/>
    <cellStyle name="Normal 23 18 3 3" xfId="13620" xr:uid="{26509881-7A46-4139-A647-7C677036C570}"/>
    <cellStyle name="Normal 23 18 3 4" xfId="24806" xr:uid="{04021A67-0F42-4F4A-846A-273D83D61A13}"/>
    <cellStyle name="Normal 23 18 4" xfId="15853" xr:uid="{BA48E452-CBD4-4DD0-8FB2-AD0209D35489}"/>
    <cellStyle name="Normal 23 18 4 2" xfId="26909" xr:uid="{22503C4F-3838-49D0-8CF5-66210BAAD63F}"/>
    <cellStyle name="Normal 23 18 5" xfId="21794" xr:uid="{5DAFD10D-4FD4-4132-BB34-F95064EE96B8}"/>
    <cellStyle name="Normal 23 18 5 2" xfId="31759" xr:uid="{7FFBAF8D-3B48-478C-A36C-31141978D526}"/>
    <cellStyle name="Normal 23 18 6" xfId="9106" xr:uid="{96608C3E-810E-414E-8188-CD530606CADC}"/>
    <cellStyle name="Normal 23 18 7" xfId="22521" xr:uid="{AB6EC15E-2D9F-4B25-AE9E-281CC6DC98A9}"/>
    <cellStyle name="Normal 23 19" xfId="1569" xr:uid="{00000000-0005-0000-0000-000051060000}"/>
    <cellStyle name="Normal 23 19 2" xfId="4708" xr:uid="{A215D371-B1D4-4291-A33F-EA2506D0C5BC}"/>
    <cellStyle name="Normal 23 19 2 2" xfId="17496" xr:uid="{60E14C30-E83A-4241-BD6C-0C0D6AFE0F33}"/>
    <cellStyle name="Normal 23 19 2 3" xfId="10749" xr:uid="{0B7C2B50-8C3A-40CD-BED9-F2579815DFCF}"/>
    <cellStyle name="Normal 23 2" xfId="1570" xr:uid="{00000000-0005-0000-0000-000052060000}"/>
    <cellStyle name="Normal 23 2 2" xfId="4709" xr:uid="{87763F3E-8018-4FB7-9210-CE0B77AA82DB}"/>
    <cellStyle name="Normal 23 2 2 2" xfId="17497" xr:uid="{81AE52B5-347C-459D-9384-04B5A5CCA222}"/>
    <cellStyle name="Normal 23 2 2 2 2" xfId="26912" xr:uid="{DF69F1E6-3222-4566-AFC4-FC5589DE3B8C}"/>
    <cellStyle name="Normal 23 2 2 3" xfId="10750" xr:uid="{0DC1356A-43AD-4DB6-8C2A-8CBEA0853D9D}"/>
    <cellStyle name="Normal 23 2 2 3 2" xfId="32965" xr:uid="{46CE5B91-E9BC-4C20-A586-16517EB67D58}"/>
    <cellStyle name="Normal 23 2 2 4" xfId="22524" xr:uid="{94ED6017-30B1-4A63-9E2E-8FF712897E01}"/>
    <cellStyle name="Normal 23 2 3" xfId="7554" xr:uid="{DD501DF2-5B3A-4354-A951-FEE508D988DF}"/>
    <cellStyle name="Normal 23 2 3 2" xfId="20283" xr:uid="{924047E9-E7F8-4164-B1CF-FD45B20F5C33}"/>
    <cellStyle name="Normal 23 2 3 3" xfId="13621" xr:uid="{D49D3A3A-D95B-4635-8F3F-0C4BFB735A03}"/>
    <cellStyle name="Normal 23 2 3 4" xfId="24807" xr:uid="{3D841B02-7DC1-438A-9B60-22E25EFA3BF8}"/>
    <cellStyle name="Normal 23 2 4" xfId="15854" xr:uid="{E11457E7-59C4-4D36-BB72-FADEDC0A9883}"/>
    <cellStyle name="Normal 23 2 4 2" xfId="26911" xr:uid="{23804E50-EE6B-4FC8-A160-D1543A01C560}"/>
    <cellStyle name="Normal 23 2 5" xfId="21795" xr:uid="{D0A0A803-6F3D-43FB-B533-4BA66F2B7BA6}"/>
    <cellStyle name="Normal 23 2 5 2" xfId="31760" xr:uid="{FD9B1AAA-4EDF-4BF2-832A-38CCAFF8FD6B}"/>
    <cellStyle name="Normal 23 2 6" xfId="9107" xr:uid="{8BA5A316-E02F-47F9-AA65-CD14BD10E321}"/>
    <cellStyle name="Normal 23 2 7" xfId="22523" xr:uid="{4AF543A9-F9FB-47D6-87ED-799B9DAE2529}"/>
    <cellStyle name="Normal 23 20" xfId="4698" xr:uid="{11B8FDB2-674C-4190-8686-FD5B6F4923C9}"/>
    <cellStyle name="Normal 23 20 2" xfId="17486" xr:uid="{B537F699-1E70-4B08-8CBF-224E71F97A9A}"/>
    <cellStyle name="Normal 23 20 3" xfId="10739" xr:uid="{EA149C18-0A51-41EF-A493-5FBD1CCF8D70}"/>
    <cellStyle name="Normal 23 3" xfId="1571" xr:uid="{00000000-0005-0000-0000-000053060000}"/>
    <cellStyle name="Normal 23 3 2" xfId="4710" xr:uid="{BADD6706-0945-4F8E-83A9-425127ABE4C6}"/>
    <cellStyle name="Normal 23 3 2 2" xfId="17498" xr:uid="{3749F465-9D40-41CD-A7F3-6B2C2CE84838}"/>
    <cellStyle name="Normal 23 3 2 2 2" xfId="26914" xr:uid="{C086F1F6-A74B-49DE-A171-68357D9092F0}"/>
    <cellStyle name="Normal 23 3 2 3" xfId="10751" xr:uid="{55C4C2CA-3377-47AA-951C-0A6A3F37CE8E}"/>
    <cellStyle name="Normal 23 3 2 3 2" xfId="32966" xr:uid="{2E25B96D-562E-44FB-BB91-C2938C93C32A}"/>
    <cellStyle name="Normal 23 3 2 4" xfId="22526" xr:uid="{884D04F7-1B34-466F-A32A-69565C7A8DA6}"/>
    <cellStyle name="Normal 23 3 3" xfId="7555" xr:uid="{ED50E554-E874-4DCE-B0DC-043D878B3FEA}"/>
    <cellStyle name="Normal 23 3 3 2" xfId="20284" xr:uid="{EB5A1855-37DD-4D22-956F-B353818B7501}"/>
    <cellStyle name="Normal 23 3 3 3" xfId="13622" xr:uid="{510C63CF-EFE6-44EB-AC63-B746B42D9875}"/>
    <cellStyle name="Normal 23 3 3 4" xfId="24808" xr:uid="{8DFBA0CA-30E9-44DB-8F5F-5236F0BB26DB}"/>
    <cellStyle name="Normal 23 3 4" xfId="15855" xr:uid="{7D376AB2-E48E-43B1-8587-BCD7AABAE555}"/>
    <cellStyle name="Normal 23 3 4 2" xfId="26913" xr:uid="{8C530BCF-D68D-44A8-A649-A633430EA1FD}"/>
    <cellStyle name="Normal 23 3 5" xfId="21796" xr:uid="{EAA4D46B-151B-42E0-BFE4-BC27C2EC1179}"/>
    <cellStyle name="Normal 23 3 5 2" xfId="31761" xr:uid="{68EF009A-DF0F-4633-9E84-93B0ABA60232}"/>
    <cellStyle name="Normal 23 3 6" xfId="9108" xr:uid="{E895B41A-E23D-49DD-B7DE-FE8618D3DC07}"/>
    <cellStyle name="Normal 23 3 7" xfId="22525" xr:uid="{4522B10D-4DF1-4284-A081-C4BE45CCCDE6}"/>
    <cellStyle name="Normal 23 4" xfId="1572" xr:uid="{00000000-0005-0000-0000-000054060000}"/>
    <cellStyle name="Normal 23 4 2" xfId="4711" xr:uid="{D7A81C01-4375-47DE-AE99-279AD3F053D0}"/>
    <cellStyle name="Normal 23 4 2 2" xfId="17499" xr:uid="{D6FE108B-455B-4A16-B388-46FAC70BD1A6}"/>
    <cellStyle name="Normal 23 4 2 2 2" xfId="26916" xr:uid="{209E7BDB-C9A1-426F-A7E5-A1E8ABBA4218}"/>
    <cellStyle name="Normal 23 4 2 3" xfId="10752" xr:uid="{62F12C96-E6A1-4B33-8F2C-DAB9A47AFF75}"/>
    <cellStyle name="Normal 23 4 2 3 2" xfId="32967" xr:uid="{29022DA1-8585-40FD-B1B5-69AAA683626D}"/>
    <cellStyle name="Normal 23 4 2 4" xfId="22528" xr:uid="{32060143-D374-461D-A2ED-73736820C1F9}"/>
    <cellStyle name="Normal 23 4 3" xfId="7556" xr:uid="{FCE36A45-39DA-4057-9617-2638269F9754}"/>
    <cellStyle name="Normal 23 4 3 2" xfId="20285" xr:uid="{4C99D613-5E86-4FCB-80A1-866F72CF4DFA}"/>
    <cellStyle name="Normal 23 4 3 3" xfId="13623" xr:uid="{B350536E-8997-4070-9E09-0A3598D1C7E0}"/>
    <cellStyle name="Normal 23 4 3 4" xfId="24809" xr:uid="{BC2C6E2C-3AD7-410A-8788-5D915CFDFA95}"/>
    <cellStyle name="Normal 23 4 4" xfId="15856" xr:uid="{5B283DCB-5B72-4D80-A5CB-2EEC0C7983CE}"/>
    <cellStyle name="Normal 23 4 4 2" xfId="26915" xr:uid="{574A5D71-6B63-40BD-AD07-A2A0A1C99533}"/>
    <cellStyle name="Normal 23 4 5" xfId="21797" xr:uid="{D8B0904D-47A0-41B2-A17F-192E43A80A8A}"/>
    <cellStyle name="Normal 23 4 5 2" xfId="31762" xr:uid="{0EC28869-F27F-4B65-BC78-E4C5CF2FCB18}"/>
    <cellStyle name="Normal 23 4 6" xfId="9109" xr:uid="{57421C05-80BE-4A26-8FB4-4ACF90D94F31}"/>
    <cellStyle name="Normal 23 4 7" xfId="22527" xr:uid="{F48DBD45-2788-4CA1-8E00-CAC97442E26B}"/>
    <cellStyle name="Normal 23 5" xfId="1573" xr:uid="{00000000-0005-0000-0000-000055060000}"/>
    <cellStyle name="Normal 23 5 2" xfId="4712" xr:uid="{B9847A9F-D1C5-4A1D-B0D2-D31F04488B11}"/>
    <cellStyle name="Normal 23 5 2 2" xfId="17500" xr:uid="{4B01BF3C-91EA-4EAA-95EA-3E5572C60BE2}"/>
    <cellStyle name="Normal 23 5 2 2 2" xfId="26918" xr:uid="{8298DE9B-F8FC-4612-8BCF-08FFEA166D0F}"/>
    <cellStyle name="Normal 23 5 2 3" xfId="10753" xr:uid="{41E70ADC-AA24-475A-8F7D-C92B9B08B5C9}"/>
    <cellStyle name="Normal 23 5 2 3 2" xfId="32968" xr:uid="{3D2CA585-25E8-4DBF-8E48-6CE75A3E357F}"/>
    <cellStyle name="Normal 23 5 2 4" xfId="22530" xr:uid="{EE353738-179A-4932-BF36-0005735C6B28}"/>
    <cellStyle name="Normal 23 5 3" xfId="7557" xr:uid="{EEB5D935-5752-48F4-937B-F1522C481444}"/>
    <cellStyle name="Normal 23 5 3 2" xfId="20286" xr:uid="{AE849099-5C94-48BE-B2BE-3EB10314415C}"/>
    <cellStyle name="Normal 23 5 3 3" xfId="13624" xr:uid="{3A095BAE-9E76-4272-9CC8-D8FCAD27D9B0}"/>
    <cellStyle name="Normal 23 5 3 4" xfId="24810" xr:uid="{947DB37A-2A7F-417E-B823-DBC52ED5C4A2}"/>
    <cellStyle name="Normal 23 5 4" xfId="15857" xr:uid="{2D1303F9-5879-499F-BF1F-BEDBE15B345E}"/>
    <cellStyle name="Normal 23 5 4 2" xfId="26917" xr:uid="{B38CA53A-F1E7-44EC-B62F-CD8BF0C3B300}"/>
    <cellStyle name="Normal 23 5 5" xfId="21798" xr:uid="{93573B63-1B06-45FA-8A17-C74F04B9AEEC}"/>
    <cellStyle name="Normal 23 5 5 2" xfId="31763" xr:uid="{3DD8C5B7-CA0F-470A-94E9-265036EC1F55}"/>
    <cellStyle name="Normal 23 5 6" xfId="9110" xr:uid="{8FDC5925-CBAE-4D0A-A409-970A7242C572}"/>
    <cellStyle name="Normal 23 5 7" xfId="22529" xr:uid="{C9BC8EA9-E04F-44BD-ACB6-68EA615D2C64}"/>
    <cellStyle name="Normal 23 6" xfId="1574" xr:uid="{00000000-0005-0000-0000-000056060000}"/>
    <cellStyle name="Normal 23 6 2" xfId="4713" xr:uid="{15309912-BEF3-426C-AAA0-BAD7CEE7AC8F}"/>
    <cellStyle name="Normal 23 6 2 2" xfId="17501" xr:uid="{09182A49-B784-43F9-AE34-13CCBA9D0528}"/>
    <cellStyle name="Normal 23 6 2 2 2" xfId="26920" xr:uid="{EDACFE22-9D01-4A24-B843-3B58E1CA7D4C}"/>
    <cellStyle name="Normal 23 6 2 3" xfId="10754" xr:uid="{FC8565BD-D9B9-4C8C-B164-90A749C8C6D1}"/>
    <cellStyle name="Normal 23 6 2 3 2" xfId="32969" xr:uid="{35669F74-D136-49F0-8B61-B9F77A5BFDF7}"/>
    <cellStyle name="Normal 23 6 2 4" xfId="22532" xr:uid="{61D9601B-A7BC-44FE-9C9E-806E5D42E8CC}"/>
    <cellStyle name="Normal 23 6 3" xfId="7558" xr:uid="{7A6731C4-8C13-4332-9779-8D2EFDD7FD8E}"/>
    <cellStyle name="Normal 23 6 3 2" xfId="20287" xr:uid="{DFC9387E-F174-412A-B0F3-CC2DE6D00310}"/>
    <cellStyle name="Normal 23 6 3 3" xfId="13625" xr:uid="{0DC1963A-2858-4B43-A14B-954155BCDCE2}"/>
    <cellStyle name="Normal 23 6 3 4" xfId="24811" xr:uid="{78F01BBF-094E-4F54-BC02-CE686719E341}"/>
    <cellStyle name="Normal 23 6 4" xfId="15858" xr:uid="{50F4C299-4517-41C6-9664-856947ECB392}"/>
    <cellStyle name="Normal 23 6 4 2" xfId="26919" xr:uid="{2546669F-25E6-4A5C-ABE4-454860C8F7C2}"/>
    <cellStyle name="Normal 23 6 5" xfId="21799" xr:uid="{E5F37776-A2DD-4709-8876-B071AE3E5B4D}"/>
    <cellStyle name="Normal 23 6 5 2" xfId="31764" xr:uid="{C214EF26-6FE3-4E67-A67A-F29493B24F49}"/>
    <cellStyle name="Normal 23 6 6" xfId="9111" xr:uid="{3C540EA0-4B9C-43D6-8D06-141E083DC890}"/>
    <cellStyle name="Normal 23 6 7" xfId="22531" xr:uid="{8F1F0017-319B-42DE-B663-FD6D30ED91D6}"/>
    <cellStyle name="Normal 23 7" xfId="1575" xr:uid="{00000000-0005-0000-0000-000057060000}"/>
    <cellStyle name="Normal 23 7 2" xfId="4714" xr:uid="{F7867689-DC49-4A75-9354-56806330D4B7}"/>
    <cellStyle name="Normal 23 7 2 2" xfId="17502" xr:uid="{0503E53B-63FA-47DD-8EE4-DB9A620B0EFA}"/>
    <cellStyle name="Normal 23 7 2 2 2" xfId="26922" xr:uid="{C6B8A769-482D-4B26-930E-B920275502F5}"/>
    <cellStyle name="Normal 23 7 2 3" xfId="10755" xr:uid="{DA4E88E3-A503-4A16-A17B-D67EFFE71FA0}"/>
    <cellStyle name="Normal 23 7 2 3 2" xfId="32970" xr:uid="{083D805A-3FA4-4207-894D-3D4D9AD231FB}"/>
    <cellStyle name="Normal 23 7 2 4" xfId="22534" xr:uid="{04E36053-7504-41A2-B592-6E54DC848A09}"/>
    <cellStyle name="Normal 23 7 3" xfId="7559" xr:uid="{F16A4E43-CDD7-402F-A815-221FD755055F}"/>
    <cellStyle name="Normal 23 7 3 2" xfId="20288" xr:uid="{E2E81305-3696-4988-8C22-B8F371BA2BC5}"/>
    <cellStyle name="Normal 23 7 3 3" xfId="13626" xr:uid="{7F573CE7-2B24-4900-B8C0-0FACCAD6357A}"/>
    <cellStyle name="Normal 23 7 3 4" xfId="24812" xr:uid="{3BE9603E-CF3F-4251-8BF4-131D2E263B13}"/>
    <cellStyle name="Normal 23 7 4" xfId="15859" xr:uid="{97D3F701-5D7C-46B0-8755-410ECE8DE65A}"/>
    <cellStyle name="Normal 23 7 4 2" xfId="26921" xr:uid="{3F6E907A-6B87-4CF6-A2B3-AF87BF131CDB}"/>
    <cellStyle name="Normal 23 7 5" xfId="21800" xr:uid="{D69A679D-962C-473C-8E3C-16D559A746E0}"/>
    <cellStyle name="Normal 23 7 5 2" xfId="31765" xr:uid="{2F3918D2-E213-45AB-940C-3E3BD21ABAF2}"/>
    <cellStyle name="Normal 23 7 6" xfId="9112" xr:uid="{24163003-9D1D-48EE-B62F-C31DE525E623}"/>
    <cellStyle name="Normal 23 7 7" xfId="22533" xr:uid="{742D5DA6-FE7F-4127-9EFF-90F95D99B542}"/>
    <cellStyle name="Normal 23 8" xfId="1576" xr:uid="{00000000-0005-0000-0000-000058060000}"/>
    <cellStyle name="Normal 23 8 2" xfId="4715" xr:uid="{E0E8EA8C-782F-4AE1-A23C-FA56068F42D5}"/>
    <cellStyle name="Normal 23 8 2 2" xfId="17503" xr:uid="{6D034958-092D-448C-898A-6907C3F68545}"/>
    <cellStyle name="Normal 23 8 2 2 2" xfId="26924" xr:uid="{8DDBBC2D-8A49-43B0-9801-8D180EFC2EBF}"/>
    <cellStyle name="Normal 23 8 2 3" xfId="10756" xr:uid="{FD40C456-E7FA-4161-B8EB-5A62C00973BC}"/>
    <cellStyle name="Normal 23 8 2 3 2" xfId="32971" xr:uid="{E6AB7234-0E00-4F4E-80A2-D09715BE09C1}"/>
    <cellStyle name="Normal 23 8 2 4" xfId="22536" xr:uid="{B568420B-EC3A-4ADC-969D-DE46EFB255C2}"/>
    <cellStyle name="Normal 23 8 3" xfId="7560" xr:uid="{458EB7D8-9668-4602-B1A0-4C264402C2DE}"/>
    <cellStyle name="Normal 23 8 3 2" xfId="20289" xr:uid="{BA2CE6BD-C6BD-4C1E-8B0E-7D5E67EB1E6A}"/>
    <cellStyle name="Normal 23 8 3 3" xfId="13627" xr:uid="{2C1CFA5A-DD97-429D-9F2F-298E4854262A}"/>
    <cellStyle name="Normal 23 8 3 4" xfId="24813" xr:uid="{5AAFB42F-FDCC-4C4E-B26F-780F9F2C0491}"/>
    <cellStyle name="Normal 23 8 4" xfId="15860" xr:uid="{1ED5DDBD-C0FE-43BE-84EE-D903DCBE8028}"/>
    <cellStyle name="Normal 23 8 4 2" xfId="26923" xr:uid="{07494AE3-1E4E-4A01-81A2-70441B282895}"/>
    <cellStyle name="Normal 23 8 5" xfId="21801" xr:uid="{80F1D02F-BD08-47F0-8C44-CE7D5EBDF510}"/>
    <cellStyle name="Normal 23 8 5 2" xfId="31766" xr:uid="{81863674-4514-4FF9-9B63-A038D034292F}"/>
    <cellStyle name="Normal 23 8 6" xfId="9113" xr:uid="{959F3749-5943-4BB2-AEA8-24BF74FA69AA}"/>
    <cellStyle name="Normal 23 8 7" xfId="22535" xr:uid="{61283525-6BCE-4B09-BB9E-38590600E99B}"/>
    <cellStyle name="Normal 23 9" xfId="1577" xr:uid="{00000000-0005-0000-0000-000059060000}"/>
    <cellStyle name="Normal 23 9 2" xfId="4716" xr:uid="{67FD5D80-2DC3-4C67-B1F2-C35E93FDD163}"/>
    <cellStyle name="Normal 23 9 2 2" xfId="17504" xr:uid="{BCA0B476-2FF8-4F7B-B9C4-A3C4F214B3BD}"/>
    <cellStyle name="Normal 23 9 2 2 2" xfId="26926" xr:uid="{8FDA07B6-F93A-49D8-A691-6665114787D5}"/>
    <cellStyle name="Normal 23 9 2 3" xfId="10757" xr:uid="{8398CF26-4AA8-482C-91C4-750E2CC86F4D}"/>
    <cellStyle name="Normal 23 9 2 3 2" xfId="32972" xr:uid="{8DD94F84-CEC7-4A24-AD2A-5997CB3E8B56}"/>
    <cellStyle name="Normal 23 9 2 4" xfId="22538" xr:uid="{38966C2B-F24D-432D-9D66-9F53BAFFF70B}"/>
    <cellStyle name="Normal 23 9 3" xfId="7561" xr:uid="{F90372AB-083C-4145-898E-E452BCF86CE0}"/>
    <cellStyle name="Normal 23 9 3 2" xfId="20290" xr:uid="{709E003A-3B60-42F7-B19E-3BBA740DCAAF}"/>
    <cellStyle name="Normal 23 9 3 3" xfId="13628" xr:uid="{11CD0C0A-E924-4858-9A35-E131E8D69A08}"/>
    <cellStyle name="Normal 23 9 3 4" xfId="24814" xr:uid="{6C61D498-A631-46A0-8F1A-0DF7BD769A66}"/>
    <cellStyle name="Normal 23 9 4" xfId="15861" xr:uid="{963068BD-60A0-4201-8090-1C4E37BC8B89}"/>
    <cellStyle name="Normal 23 9 4 2" xfId="26925" xr:uid="{D673616C-671B-48D9-84CF-F91C34D38876}"/>
    <cellStyle name="Normal 23 9 5" xfId="21802" xr:uid="{54271C89-32B3-4658-82AD-4AC85C56BA18}"/>
    <cellStyle name="Normal 23 9 5 2" xfId="31767" xr:uid="{14917EB1-DA19-408A-A6CF-F78465D20CDE}"/>
    <cellStyle name="Normal 23 9 6" xfId="9114" xr:uid="{F27B1B32-CC6C-41A5-B4B9-902D25AE066C}"/>
    <cellStyle name="Normal 23 9 7" xfId="22537" xr:uid="{7D16194A-A32F-4F25-A34E-6A055585394D}"/>
    <cellStyle name="Normal 230" xfId="1578" xr:uid="{00000000-0005-0000-0000-00005A060000}"/>
    <cellStyle name="Normal 230 2" xfId="4717" xr:uid="{593A1D88-99CA-4C6F-A329-295D1DB2B8BB}"/>
    <cellStyle name="Normal 230 2 2" xfId="17505" xr:uid="{CBBFC3D5-A83D-4703-9A0C-79678E70FEFA}"/>
    <cellStyle name="Normal 230 2 3" xfId="10758" xr:uid="{AA517759-4FF9-4A2F-8A0A-E5E0F6ACCE87}"/>
    <cellStyle name="Normal 231" xfId="1579" xr:uid="{00000000-0005-0000-0000-00005B060000}"/>
    <cellStyle name="Normal 231 2" xfId="4718" xr:uid="{FB7A990C-3AD7-44B4-B4D5-3307905BE244}"/>
    <cellStyle name="Normal 231 2 2" xfId="17506" xr:uid="{2E83E5B6-1588-4C75-8D57-FA41669F8C2E}"/>
    <cellStyle name="Normal 231 2 3" xfId="10759" xr:uid="{FCEE7EA7-2D6E-42CB-9F69-B1CDA7C63F63}"/>
    <cellStyle name="Normal 232" xfId="1580" xr:uid="{00000000-0005-0000-0000-00005C060000}"/>
    <cellStyle name="Normal 232 2" xfId="4719" xr:uid="{EE98DA9E-0529-485B-9778-152465DB6CC3}"/>
    <cellStyle name="Normal 232 2 2" xfId="17507" xr:uid="{DC5CF6F0-D3EE-4825-8B9F-0FF1695D7CC5}"/>
    <cellStyle name="Normal 232 2 3" xfId="10760" xr:uid="{97EEBBAF-2A5F-4D7C-82C0-F3CE39710D4D}"/>
    <cellStyle name="Normal 233" xfId="1581" xr:uid="{00000000-0005-0000-0000-00005D060000}"/>
    <cellStyle name="Normal 233 2" xfId="4720" xr:uid="{DE020E1D-7134-4971-AD07-58DF13CA6381}"/>
    <cellStyle name="Normal 233 2 2" xfId="17508" xr:uid="{6C2A23C9-3B60-4EB7-AE5A-A49FA726EA5E}"/>
    <cellStyle name="Normal 233 2 3" xfId="10761" xr:uid="{588AAC05-A41B-425B-B456-DFB76D4B28BC}"/>
    <cellStyle name="Normal 234" xfId="1582" xr:uid="{00000000-0005-0000-0000-00005E060000}"/>
    <cellStyle name="Normal 234 2" xfId="4721" xr:uid="{EE218D3E-BCF9-4A40-8674-1839D2B1D7FE}"/>
    <cellStyle name="Normal 234 2 2" xfId="17509" xr:uid="{1128049F-4FD1-48EE-B1EA-6E268404E9F4}"/>
    <cellStyle name="Normal 234 2 3" xfId="10762" xr:uid="{D7E8539C-1A04-4EDE-B4DB-00592B6DA405}"/>
    <cellStyle name="Normal 235" xfId="1583" xr:uid="{00000000-0005-0000-0000-00005F060000}"/>
    <cellStyle name="Normal 235 2" xfId="1584" xr:uid="{00000000-0005-0000-0000-000060060000}"/>
    <cellStyle name="Normal 235 2 2" xfId="4723" xr:uid="{B9D77CE5-4537-4D0E-8D1F-367042B22B74}"/>
    <cellStyle name="Normal 235 2 2 2" xfId="17511" xr:uid="{3798907A-C02F-41B2-9F14-B2B601C5D95F}"/>
    <cellStyle name="Normal 235 2 2 3" xfId="10764" xr:uid="{FB2B8552-B518-4362-ADB8-C2FEBF750D33}"/>
    <cellStyle name="Normal 235 3" xfId="4722" xr:uid="{66C0D363-3B78-4DC7-8956-5C139EE7CF0A}"/>
    <cellStyle name="Normal 235 3 2" xfId="17510" xr:uid="{860286C3-CD50-4C68-9580-E8E33A529FFB}"/>
    <cellStyle name="Normal 235 3 3" xfId="10763" xr:uid="{B245585C-7FB5-4E16-BD1F-B09AF82EBF09}"/>
    <cellStyle name="Normal 236" xfId="1585" xr:uid="{00000000-0005-0000-0000-000061060000}"/>
    <cellStyle name="Normal 236 2" xfId="1586" xr:uid="{00000000-0005-0000-0000-000062060000}"/>
    <cellStyle name="Normal 236 2 2" xfId="4725" xr:uid="{8B2133EB-9C26-464E-ACB5-0E17AE809E30}"/>
    <cellStyle name="Normal 236 2 2 2" xfId="17513" xr:uid="{FD3854EB-225E-4D4E-832E-A56E108ACAEB}"/>
    <cellStyle name="Normal 236 2 2 3" xfId="10766" xr:uid="{ED7FACF7-2C62-4B3D-90BB-AFAF4B580024}"/>
    <cellStyle name="Normal 236 3" xfId="4724" xr:uid="{A9902A64-6CC0-4F29-B545-F93B5F994D01}"/>
    <cellStyle name="Normal 236 3 2" xfId="17512" xr:uid="{D0F2B214-30C7-412D-8EF3-5F52E58ECF12}"/>
    <cellStyle name="Normal 236 3 3" xfId="10765" xr:uid="{BA69A577-E250-4D98-A63A-9FBFBA9C6599}"/>
    <cellStyle name="Normal 237" xfId="1587" xr:uid="{00000000-0005-0000-0000-000063060000}"/>
    <cellStyle name="Normal 237 2" xfId="1588" xr:uid="{00000000-0005-0000-0000-000064060000}"/>
    <cellStyle name="Normal 237 2 2" xfId="4727" xr:uid="{4696F1AF-5B83-42F0-9531-F16D59B1D840}"/>
    <cellStyle name="Normal 237 2 2 2" xfId="17515" xr:uid="{EF0DE390-75FD-405C-8165-8443095F600D}"/>
    <cellStyle name="Normal 237 2 2 3" xfId="10768" xr:uid="{82E1A84B-24CC-4DB1-A89E-0E112436094F}"/>
    <cellStyle name="Normal 237 3" xfId="4726" xr:uid="{64E5D914-5E64-4B8E-805E-8C79E12F9930}"/>
    <cellStyle name="Normal 237 3 2" xfId="17514" xr:uid="{5D022FFE-D3AF-4FBC-891A-9C347CDE7B96}"/>
    <cellStyle name="Normal 237 3 3" xfId="10767" xr:uid="{D3C7AD8C-8266-4ADB-8691-21605FF3377B}"/>
    <cellStyle name="Normal 238" xfId="1589" xr:uid="{00000000-0005-0000-0000-000065060000}"/>
    <cellStyle name="Normal 238 2" xfId="1590" xr:uid="{00000000-0005-0000-0000-000066060000}"/>
    <cellStyle name="Normal 238 2 2" xfId="4729" xr:uid="{D6F71EDF-013F-47BB-91AE-08C1F7F84554}"/>
    <cellStyle name="Normal 238 2 2 2" xfId="17517" xr:uid="{09BB8F73-4D9B-42D1-94D1-95979218C56A}"/>
    <cellStyle name="Normal 238 2 2 3" xfId="10770" xr:uid="{6806968E-D9D0-431A-BBBB-C719EAD954FC}"/>
    <cellStyle name="Normal 238 3" xfId="4728" xr:uid="{84831AE1-99D8-4D3A-BAE7-D84388D3EDD2}"/>
    <cellStyle name="Normal 238 3 2" xfId="17516" xr:uid="{7AB0EDD2-7607-4F72-9309-3988BA09EE5A}"/>
    <cellStyle name="Normal 238 3 3" xfId="10769" xr:uid="{7F9E0376-BFD5-4B18-9A08-0E07C8496506}"/>
    <cellStyle name="Normal 239" xfId="1591" xr:uid="{00000000-0005-0000-0000-000067060000}"/>
    <cellStyle name="Normal 239 2" xfId="4730" xr:uid="{2E112DFB-3BA3-4AF3-803B-4CED6F3F2AA8}"/>
    <cellStyle name="Normal 239 2 2" xfId="17518" xr:uid="{1BE24900-1300-4205-BE35-FAEEFD3D30AD}"/>
    <cellStyle name="Normal 239 2 3" xfId="10771" xr:uid="{630475C5-8D38-4E68-AB6B-23EC358BFB8B}"/>
    <cellStyle name="Normal 24" xfId="1592" xr:uid="{00000000-0005-0000-0000-000068060000}"/>
    <cellStyle name="Normal 24 2" xfId="1593" xr:uid="{00000000-0005-0000-0000-000069060000}"/>
    <cellStyle name="Normal 24 2 2" xfId="1594" xr:uid="{00000000-0005-0000-0000-00006A060000}"/>
    <cellStyle name="Normal 24 2 2 2" xfId="4733" xr:uid="{B4F2C583-C049-48B3-8CD5-CB2BDB0FBA12}"/>
    <cellStyle name="Normal 24 2 2 2 2" xfId="17521" xr:uid="{09131DB4-CC05-41AE-9953-33E984A53C5E}"/>
    <cellStyle name="Normal 24 2 2 2 2 2" xfId="32973" xr:uid="{6E1A2778-6CBB-4EEE-8A2A-AC786F7945E9}"/>
    <cellStyle name="Normal 24 2 2 2 3" xfId="10774" xr:uid="{91E1268E-3D0F-47CC-B8A7-FF150E10B238}"/>
    <cellStyle name="Normal 24 2 2 2 4" xfId="26928" xr:uid="{5172F98E-7121-4005-921F-FEC071D8BF42}"/>
    <cellStyle name="Normal 24 2 2 3" xfId="7562" xr:uid="{E0C0FA8D-DCBB-460A-A4D9-AE9F334FCEA6}"/>
    <cellStyle name="Normal 24 2 2 3 2" xfId="20291" xr:uid="{861345A5-0DB7-40D1-BE44-292B310F1DA4}"/>
    <cellStyle name="Normal 24 2 2 3 3" xfId="13629" xr:uid="{8F638E26-814D-4D29-8805-C9217988DA6B}"/>
    <cellStyle name="Normal 24 2 2 3 4" xfId="26927" xr:uid="{4777CAEB-DE14-40B3-9561-CAFD40E8B897}"/>
    <cellStyle name="Normal 24 2 2 4" xfId="15863" xr:uid="{A664FCF9-AB37-4AD9-84BA-34EE04644CDC}"/>
    <cellStyle name="Normal 24 2 2 4 2" xfId="31769" xr:uid="{421A83D2-89C3-4505-9CE8-AE9BAF677497}"/>
    <cellStyle name="Normal 24 2 2 5" xfId="21803" xr:uid="{A2B4E1C7-0A7D-4E16-84C6-C1EA6C1AEBCC}"/>
    <cellStyle name="Normal 24 2 2 6" xfId="9116" xr:uid="{9B7F23D9-F74A-4726-B9F5-22665EC018B9}"/>
    <cellStyle name="Normal 24 2 2 7" xfId="22541" xr:uid="{A247C141-1CBF-4A68-9FAE-3ACFFA818981}"/>
    <cellStyle name="Normal 24 2 3" xfId="4732" xr:uid="{C8D0BEBC-26B8-4E2A-9E42-A30E70A5FB4A}"/>
    <cellStyle name="Normal 24 2 3 2" xfId="17520" xr:uid="{30D579A1-2693-4EF6-9270-E782571CDF63}"/>
    <cellStyle name="Normal 24 2 3 3" xfId="10773" xr:uid="{17039B30-556E-4B2A-90C3-F55F3F4EB330}"/>
    <cellStyle name="Normal 24 2 4" xfId="25861" xr:uid="{284C949D-67D1-4940-9B4E-19EE5903ECF2}"/>
    <cellStyle name="Normal 24 2 5" xfId="22540" xr:uid="{61CC4465-4857-405C-BE3D-A80CCC70992D}"/>
    <cellStyle name="Normal 24 3" xfId="4734" xr:uid="{B57AD2EB-D011-4FE5-8A0D-0435449086F8}"/>
    <cellStyle name="Normal 24 3 2" xfId="7563" xr:uid="{4FD08439-0803-4D7F-875F-0EA08E809406}"/>
    <cellStyle name="Normal 24 3 2 2" xfId="20292" xr:uid="{26A92752-4F3B-4D8F-A766-5AF875C5C563}"/>
    <cellStyle name="Normal 24 3 2 2 2" xfId="26930" xr:uid="{943EF9B4-E296-4640-9FA3-29A3B9596F29}"/>
    <cellStyle name="Normal 24 3 2 3" xfId="13630" xr:uid="{34F3CCD5-D60A-4DE0-8D83-1ED4E006C2BF}"/>
    <cellStyle name="Normal 24 3 2 4" xfId="22543" xr:uid="{BD95AA7F-8120-4013-A58E-94060661C482}"/>
    <cellStyle name="Normal 24 3 3" xfId="17522" xr:uid="{29467C71-AB29-4D81-8DA0-A0C22CE36CD2}"/>
    <cellStyle name="Normal 24 3 3 2" xfId="25853" xr:uid="{8DE200E3-D1E3-4EAD-9A29-C2006C63FA1C}"/>
    <cellStyle name="Normal 24 3 4" xfId="21804" xr:uid="{A58326BD-57D8-4CB7-AB51-DBE87D6F9DF9}"/>
    <cellStyle name="Normal 24 3 4 2" xfId="26929" xr:uid="{FD97C527-0B56-4A86-8E24-3993A43008B9}"/>
    <cellStyle name="Normal 24 3 5" xfId="10775" xr:uid="{C5805C69-81EE-412C-BD01-52476085B227}"/>
    <cellStyle name="Normal 24 3 5 2" xfId="32974" xr:uid="{D5BE007D-65F0-4850-BD88-AACEC3DF8E3A}"/>
    <cellStyle name="Normal 24 3 6" xfId="22542" xr:uid="{D80AC325-06AF-4F6B-9071-64B7DA9AC07D}"/>
    <cellStyle name="Normal 24 4" xfId="4731" xr:uid="{B6C0CE8B-AE6E-4955-BEE2-817BBA0AB4E6}"/>
    <cellStyle name="Normal 24 4 2" xfId="17519" xr:uid="{8646C7FB-6A4B-4A1A-A4A0-BBDBBB86AE4E}"/>
    <cellStyle name="Normal 24 4 3" xfId="10772" xr:uid="{0C5A383C-5C4B-4871-9A1A-E6BD1F258921}"/>
    <cellStyle name="Normal 24 4 4" xfId="24815" xr:uid="{79E5EEA1-39AE-460F-90A6-46B32C052662}"/>
    <cellStyle name="Normal 24 5" xfId="15862" xr:uid="{9EAC0034-98C2-4776-93F1-230D3C0A9493}"/>
    <cellStyle name="Normal 24 5 2" xfId="31768" xr:uid="{D714C0B8-173F-4C0A-9DB9-C9277FB92ED6}"/>
    <cellStyle name="Normal 24 6" xfId="9115" xr:uid="{A631D532-FC83-461B-ADF2-1DD717A8B6AB}"/>
    <cellStyle name="Normal 24 7" xfId="22539" xr:uid="{C16C462A-DAF0-4EE0-AC48-FABEC9CE0746}"/>
    <cellStyle name="Normal 240" xfId="1595" xr:uid="{00000000-0005-0000-0000-00006B060000}"/>
    <cellStyle name="Normal 240 2" xfId="1596" xr:uid="{00000000-0005-0000-0000-00006C060000}"/>
    <cellStyle name="Normal 240 2 2" xfId="4736" xr:uid="{A160C907-31B8-47AF-A7A8-BC6C9147ECAA}"/>
    <cellStyle name="Normal 240 2 2 2" xfId="17524" xr:uid="{EC623658-84D8-44F9-BDA6-6CC4B33FAA04}"/>
    <cellStyle name="Normal 240 2 2 3" xfId="10777" xr:uid="{E90F1CE7-B175-416C-AC2C-C231BD8CC184}"/>
    <cellStyle name="Normal 240 3" xfId="4735" xr:uid="{C2CAACAB-1FF7-408D-AAE0-DB9CD553C18D}"/>
    <cellStyle name="Normal 240 3 2" xfId="17523" xr:uid="{E3C00273-E19E-4174-8507-32180A2AA305}"/>
    <cellStyle name="Normal 240 3 3" xfId="10776" xr:uid="{D2F03D38-C8A4-4B2E-BF9F-E142AA8C9135}"/>
    <cellStyle name="Normal 241" xfId="1597" xr:uid="{00000000-0005-0000-0000-00006D060000}"/>
    <cellStyle name="Normal 241 2" xfId="4737" xr:uid="{E81B1A35-4FE5-4EC3-A5CC-E39F82E45076}"/>
    <cellStyle name="Normal 241 2 2" xfId="17525" xr:uid="{71191BB0-C4A1-4A39-BBD2-4BD5279D2B3A}"/>
    <cellStyle name="Normal 241 2 3" xfId="10778" xr:uid="{53E12565-15C4-4669-BC30-E2DFCF9C2653}"/>
    <cellStyle name="Normal 242" xfId="1598" xr:uid="{00000000-0005-0000-0000-00006E060000}"/>
    <cellStyle name="Normal 242 2" xfId="4738" xr:uid="{B86720E1-A378-468F-B1CF-6333090CDE81}"/>
    <cellStyle name="Normal 242 2 2" xfId="17526" xr:uid="{E62B80B8-48C0-4E58-BC4E-B3DFEC5F022D}"/>
    <cellStyle name="Normal 242 2 3" xfId="10779" xr:uid="{0EF2458F-61C9-47E6-AD1F-19583FCE68CA}"/>
    <cellStyle name="Normal 243" xfId="1599" xr:uid="{00000000-0005-0000-0000-00006F060000}"/>
    <cellStyle name="Normal 243 2" xfId="1600" xr:uid="{00000000-0005-0000-0000-000070060000}"/>
    <cellStyle name="Normal 243 2 2" xfId="4740" xr:uid="{D7703047-0684-428F-9CFC-F32AF066739A}"/>
    <cellStyle name="Normal 243 2 2 2" xfId="17528" xr:uid="{76EB98A7-CA05-42DC-9C5D-9A1E028B6DD6}"/>
    <cellStyle name="Normal 243 2 2 3" xfId="10781" xr:uid="{03FACFB6-9D2B-48DC-B6C9-02EE807E0884}"/>
    <cellStyle name="Normal 243 3" xfId="4739" xr:uid="{1207F33F-2662-4795-9D3D-F04FCA56D228}"/>
    <cellStyle name="Normal 243 3 2" xfId="17527" xr:uid="{0E7EC65E-15BC-4D0D-BE66-D821A25DBBAB}"/>
    <cellStyle name="Normal 243 3 3" xfId="10780" xr:uid="{4F3A64C5-3A26-4DD2-AC2C-86DC8AEB1A76}"/>
    <cellStyle name="Normal 244" xfId="1601" xr:uid="{00000000-0005-0000-0000-000071060000}"/>
    <cellStyle name="Normal 244 2" xfId="4741" xr:uid="{1F9F1E3F-1A06-45BA-ADFE-1132C6C3639C}"/>
    <cellStyle name="Normal 244 2 2" xfId="17529" xr:uid="{032E0451-59DD-4B8E-9C94-0E045B2362B3}"/>
    <cellStyle name="Normal 244 2 3" xfId="10782" xr:uid="{C7F1C400-20E7-4511-9B38-446E62DD4BAC}"/>
    <cellStyle name="Normal 245" xfId="1602" xr:uid="{00000000-0005-0000-0000-000072060000}"/>
    <cellStyle name="Normal 245 2" xfId="1603" xr:uid="{00000000-0005-0000-0000-000073060000}"/>
    <cellStyle name="Normal 245 2 2" xfId="4743" xr:uid="{6BEC3EC4-262A-428D-865F-5D4ECA8C20A3}"/>
    <cellStyle name="Normal 245 2 2 2" xfId="17531" xr:uid="{67AE5F70-F25E-4267-90A0-C9291A56E3CF}"/>
    <cellStyle name="Normal 245 2 2 3" xfId="10784" xr:uid="{FA04700A-1117-43B2-9D97-13C9D83DCF6C}"/>
    <cellStyle name="Normal 245 3" xfId="4742" xr:uid="{E36507FC-D39C-4BCB-9B6C-3D626F922A60}"/>
    <cellStyle name="Normal 245 3 2" xfId="17530" xr:uid="{8C54398D-9D7B-49DD-939D-F2971D1DDF5E}"/>
    <cellStyle name="Normal 245 3 3" xfId="10783" xr:uid="{DF702D12-0338-46F8-BE16-8C390AF469C3}"/>
    <cellStyle name="Normal 246" xfId="1604" xr:uid="{00000000-0005-0000-0000-000074060000}"/>
    <cellStyle name="Normal 246 2" xfId="1605" xr:uid="{00000000-0005-0000-0000-000075060000}"/>
    <cellStyle name="Normal 246 2 2" xfId="4745" xr:uid="{34E02DB1-4650-4F54-B417-BE419F66F88F}"/>
    <cellStyle name="Normal 246 2 2 2" xfId="17533" xr:uid="{B5E9B1D3-67F7-4E6F-A978-4CF02B9FBFF8}"/>
    <cellStyle name="Normal 246 2 2 3" xfId="10786" xr:uid="{4D221678-7F89-43AA-9989-65B812A31B99}"/>
    <cellStyle name="Normal 246 3" xfId="4744" xr:uid="{C7F70492-3A5D-428D-8FDE-E614216D5763}"/>
    <cellStyle name="Normal 246 3 2" xfId="17532" xr:uid="{6F48293F-AEA8-4502-BEEF-540FFA7BA78C}"/>
    <cellStyle name="Normal 246 3 3" xfId="10785" xr:uid="{E7237E70-1A0C-4139-8765-C72F487CDD64}"/>
    <cellStyle name="Normal 247" xfId="1606" xr:uid="{00000000-0005-0000-0000-000076060000}"/>
    <cellStyle name="Normal 247 2" xfId="1607" xr:uid="{00000000-0005-0000-0000-000077060000}"/>
    <cellStyle name="Normal 247 2 2" xfId="4747" xr:uid="{4DFECA46-0123-4AC6-87B1-126C64AD7300}"/>
    <cellStyle name="Normal 247 2 2 2" xfId="17535" xr:uid="{E1F0EA8B-F837-4F53-AF23-5FAA099C369E}"/>
    <cellStyle name="Normal 247 2 2 3" xfId="10788" xr:uid="{74FCC5F6-3204-4D83-8E61-F4A2FAEDFF8C}"/>
    <cellStyle name="Normal 247 3" xfId="4746" xr:uid="{245129FF-C5EC-4BD1-906A-469E8537E2DB}"/>
    <cellStyle name="Normal 247 3 2" xfId="17534" xr:uid="{E9F1208F-28EF-4294-91B0-4B6AD0388BB0}"/>
    <cellStyle name="Normal 247 3 3" xfId="10787" xr:uid="{D4239599-42AF-4B5A-9348-08866CC101DA}"/>
    <cellStyle name="Normal 248" xfId="1608" xr:uid="{00000000-0005-0000-0000-000078060000}"/>
    <cellStyle name="Normal 248 2" xfId="4748" xr:uid="{C94FFC6D-67B0-416E-BB24-528A73C02604}"/>
    <cellStyle name="Normal 248 2 2" xfId="17536" xr:uid="{84E2DDAE-F876-4C04-A3B4-FE401A5AA344}"/>
    <cellStyle name="Normal 248 2 3" xfId="10789" xr:uid="{03C70807-A090-42FD-B24C-3DB2AD48266C}"/>
    <cellStyle name="Normal 249" xfId="1609" xr:uid="{00000000-0005-0000-0000-000079060000}"/>
    <cellStyle name="Normal 249 2" xfId="1610" xr:uid="{00000000-0005-0000-0000-00007A060000}"/>
    <cellStyle name="Normal 249 2 2" xfId="4750" xr:uid="{7F175028-1AFD-4D34-A72B-944263B2C9BC}"/>
    <cellStyle name="Normal 249 2 2 2" xfId="17538" xr:uid="{79697BAA-1020-40BF-B4A6-57C77AB51C7C}"/>
    <cellStyle name="Normal 249 2 2 2 2" xfId="26933" xr:uid="{264564BC-5F58-4E4B-8915-214FA0278721}"/>
    <cellStyle name="Normal 249 2 2 3" xfId="10791" xr:uid="{C03E78DB-3DEB-4433-9E4D-ABE36628E5C2}"/>
    <cellStyle name="Normal 249 2 2 3 2" xfId="32976" xr:uid="{F1BFB110-0915-4C41-8920-1821EA8259D2}"/>
    <cellStyle name="Normal 249 2 2 4" xfId="25958" xr:uid="{0ACE5117-DEEB-4D49-94D1-9774DA84D19F}"/>
    <cellStyle name="Normal 249 2 3" xfId="7565" xr:uid="{87482B3B-4B3C-4A86-AD62-8CAE8AE077D3}"/>
    <cellStyle name="Normal 249 2 3 2" xfId="20294" xr:uid="{DF6564C9-E216-4EA6-9FB7-A7A1CC7BA142}"/>
    <cellStyle name="Normal 249 2 3 3" xfId="13632" xr:uid="{12772EAB-0EA5-442D-A53C-C91DD0C3EC1D}"/>
    <cellStyle name="Normal 249 2 3 4" xfId="26932" xr:uid="{57BA043D-A0DD-4FAC-B6FF-5E76DBBE893B}"/>
    <cellStyle name="Normal 249 2 4" xfId="15865" xr:uid="{A9C4DF0A-E956-467F-83D1-71BB67D150E5}"/>
    <cellStyle name="Normal 249 2 4 2" xfId="31771" xr:uid="{328D6603-2B1E-4A9A-AA36-F3C667632E0D}"/>
    <cellStyle name="Normal 249 2 5" xfId="21806" xr:uid="{33E8B4B4-BE9A-4997-86F3-8F2A132FB9F6}"/>
    <cellStyle name="Normal 249 2 6" xfId="9118" xr:uid="{6D6D5AAB-4CA5-4BC3-AB11-77F1296A6936}"/>
    <cellStyle name="Normal 249 2 7" xfId="22545" xr:uid="{A3BA992E-2DF4-49A2-8C71-4328667F09D1}"/>
    <cellStyle name="Normal 249 3" xfId="4749" xr:uid="{F9D71687-9230-4C2B-96DF-8D5186372943}"/>
    <cellStyle name="Normal 249 3 2" xfId="17537" xr:uid="{4C34234F-65D2-4C26-B7F3-CFEF6A414B08}"/>
    <cellStyle name="Normal 249 3 2 2" xfId="25930" xr:uid="{8C493F9B-1F82-460A-B6CD-0FC7827382FF}"/>
    <cellStyle name="Normal 249 3 3" xfId="10790" xr:uid="{B2DB931B-761F-4580-8CA9-DD0D0C85CE11}"/>
    <cellStyle name="Normal 249 3 3 2" xfId="26934" xr:uid="{6C383CDA-6539-4652-B071-ABC54218A1EA}"/>
    <cellStyle name="Normal 249 3 4" xfId="32975" xr:uid="{E9D027BD-825F-41F6-8E45-A1594B7DF139}"/>
    <cellStyle name="Normal 249 3 5" xfId="22546" xr:uid="{2CC5D926-FD7D-470E-829B-CB90A0124BC8}"/>
    <cellStyle name="Normal 249 4" xfId="7564" xr:uid="{0F861622-57D1-4F8C-B692-3CBCA5534CC9}"/>
    <cellStyle name="Normal 249 4 2" xfId="20293" xr:uid="{F8E00B11-C1A9-43A0-8D45-66C695B8AD84}"/>
    <cellStyle name="Normal 249 4 3" xfId="13631" xr:uid="{C40DC66D-DFD2-4035-80AF-C273CA11B250}"/>
    <cellStyle name="Normal 249 4 4" xfId="25860" xr:uid="{40511DCA-CC74-4C36-8B49-CE8C55F8EB40}"/>
    <cellStyle name="Normal 249 5" xfId="15864" xr:uid="{61886327-DA49-4320-8E68-6F808085F122}"/>
    <cellStyle name="Normal 249 5 2" xfId="26931" xr:uid="{F9891064-5A50-459B-BEB2-201D3F521D21}"/>
    <cellStyle name="Normal 249 6" xfId="21805" xr:uid="{F0C96A66-E60C-4E73-B996-95D52F858639}"/>
    <cellStyle name="Normal 249 6 2" xfId="31770" xr:uid="{261CF6B7-AAA4-4311-BCF6-262374C8BB80}"/>
    <cellStyle name="Normal 249 7" xfId="9117" xr:uid="{DC37254C-941C-4A7C-AA42-EC7F0B55F5AE}"/>
    <cellStyle name="Normal 249 8" xfId="22544" xr:uid="{CB28C702-8299-4896-B2E3-560A4E28FCA3}"/>
    <cellStyle name="Normal 25" xfId="1611" xr:uid="{00000000-0005-0000-0000-00007B060000}"/>
    <cellStyle name="Normal 25 2" xfId="1612" xr:uid="{00000000-0005-0000-0000-00007C060000}"/>
    <cellStyle name="Normal 25 2 2" xfId="1613" xr:uid="{00000000-0005-0000-0000-00007D060000}"/>
    <cellStyle name="Normal 25 2 2 2" xfId="4753" xr:uid="{5F7C1B26-1825-4E6F-AC90-0B93B52F6891}"/>
    <cellStyle name="Normal 25 2 2 2 2" xfId="17541" xr:uid="{C0D863E9-AAE8-4159-B4DE-E51730A6A698}"/>
    <cellStyle name="Normal 25 2 2 2 2 2" xfId="32977" xr:uid="{E95B1477-C3CB-4414-8F2D-A5759A9052BC}"/>
    <cellStyle name="Normal 25 2 2 2 3" xfId="10794" xr:uid="{82384CFC-AB7A-484F-8279-0ACCAA60B615}"/>
    <cellStyle name="Normal 25 2 2 2 4" xfId="26936" xr:uid="{631F7110-4A02-401F-AB2E-837376D107C5}"/>
    <cellStyle name="Normal 25 2 2 3" xfId="7566" xr:uid="{8812ECD1-81D6-4537-B76E-4F93441D2936}"/>
    <cellStyle name="Normal 25 2 2 3 2" xfId="20295" xr:uid="{0FCC0B8F-ADDC-4B10-99DB-8E531590254F}"/>
    <cellStyle name="Normal 25 2 2 3 3" xfId="13633" xr:uid="{04427807-90B6-452C-81D1-B47BFC6F5D6E}"/>
    <cellStyle name="Normal 25 2 2 3 4" xfId="26935" xr:uid="{4B9F062A-7EB8-434D-8E0A-1F3574F6859E}"/>
    <cellStyle name="Normal 25 2 2 4" xfId="15867" xr:uid="{B52850E8-C141-4FEE-A452-7D000B9CE4E3}"/>
    <cellStyle name="Normal 25 2 2 4 2" xfId="31773" xr:uid="{71712258-26BE-4A6E-BC5E-090EDE223F2F}"/>
    <cellStyle name="Normal 25 2 2 5" xfId="21807" xr:uid="{EC881C00-FC3B-4A28-B387-4745B286418B}"/>
    <cellStyle name="Normal 25 2 2 6" xfId="9120" xr:uid="{6D254ED7-1737-4B81-8D6D-7AB394380281}"/>
    <cellStyle name="Normal 25 2 2 7" xfId="22549" xr:uid="{008B7E76-9A94-46AE-A5A9-2957B496B3B0}"/>
    <cellStyle name="Normal 25 2 3" xfId="4752" xr:uid="{877CAEC3-05A9-4653-84FD-DB60732ED197}"/>
    <cellStyle name="Normal 25 2 3 2" xfId="17540" xr:uid="{ECF71C59-BE41-4327-8E36-F56DC628F298}"/>
    <cellStyle name="Normal 25 2 3 3" xfId="10793" xr:uid="{A942C1CD-82CC-470B-BD5E-932FC8E42EBE}"/>
    <cellStyle name="Normal 25 2 4" xfId="25862" xr:uid="{35F0765F-DA7D-4E49-877A-0ED85807A80F}"/>
    <cellStyle name="Normal 25 2 5" xfId="22548" xr:uid="{2408D607-38A0-41FB-8009-309286FFB2A1}"/>
    <cellStyle name="Normal 25 3" xfId="4754" xr:uid="{BE837AF8-8AEA-431E-84DF-45C4D55E1566}"/>
    <cellStyle name="Normal 25 3 2" xfId="7567" xr:uid="{2D476351-1CC2-4595-B3CA-096C360F23BD}"/>
    <cellStyle name="Normal 25 3 2 2" xfId="20296" xr:uid="{66F52A2D-4947-4926-9D7D-68C1E5DAF54B}"/>
    <cellStyle name="Normal 25 3 2 2 2" xfId="26938" xr:uid="{5C32A850-9945-4036-BFCA-D0E678286010}"/>
    <cellStyle name="Normal 25 3 2 3" xfId="13634" xr:uid="{D74DB096-6638-41E0-9D39-1865E9E16879}"/>
    <cellStyle name="Normal 25 3 2 4" xfId="22551" xr:uid="{10B1F02A-53CB-4391-8EE7-D297D260E092}"/>
    <cellStyle name="Normal 25 3 3" xfId="17542" xr:uid="{6AFE329C-72F1-4BEF-962E-A1FBE0BB2E44}"/>
    <cellStyle name="Normal 25 3 3 2" xfId="25854" xr:uid="{27A44D84-CFB4-40C3-9836-079A9DE86381}"/>
    <cellStyle name="Normal 25 3 4" xfId="21808" xr:uid="{48CDFE78-20ED-4433-A3D8-4295D1E9D2E9}"/>
    <cellStyle name="Normal 25 3 4 2" xfId="26937" xr:uid="{BFF68296-2702-4CAC-AE9B-7BEE536B7827}"/>
    <cellStyle name="Normal 25 3 5" xfId="10795" xr:uid="{BB01ADC8-619C-4C0D-8B3F-8A69793A54F7}"/>
    <cellStyle name="Normal 25 3 5 2" xfId="32978" xr:uid="{3DB83588-D52D-47E7-AE9F-E20794DE6527}"/>
    <cellStyle name="Normal 25 3 6" xfId="22550" xr:uid="{03F4A139-C9F5-4EA6-A833-6DA4A8703927}"/>
    <cellStyle name="Normal 25 4" xfId="4751" xr:uid="{E14CAA8F-3E12-4233-BD09-9B9430C145F3}"/>
    <cellStyle name="Normal 25 4 2" xfId="17539" xr:uid="{CF9DA4A4-C947-410D-835C-5DC1DFDC4FCE}"/>
    <cellStyle name="Normal 25 4 3" xfId="10792" xr:uid="{63D93261-1FBF-4DD3-8B90-B7B70B18FE9D}"/>
    <cellStyle name="Normal 25 4 4" xfId="24816" xr:uid="{F617B9C6-8AB4-4088-9960-6AD5848C956B}"/>
    <cellStyle name="Normal 25 5" xfId="15866" xr:uid="{DE1A710A-B736-49CA-A4E7-7CA9F960569C}"/>
    <cellStyle name="Normal 25 5 2" xfId="31772" xr:uid="{1A22F552-98A9-4594-AE7F-9E5D792A06C7}"/>
    <cellStyle name="Normal 25 6" xfId="9119" xr:uid="{A9AA66CF-910E-44CB-B7E5-002AF7BF5DCC}"/>
    <cellStyle name="Normal 25 7" xfId="22547" xr:uid="{A471043F-6F7C-4C09-AB29-62971ED5608E}"/>
    <cellStyle name="Normal 250" xfId="1614" xr:uid="{00000000-0005-0000-0000-00007E060000}"/>
    <cellStyle name="Normal 250 2" xfId="1615" xr:uid="{00000000-0005-0000-0000-00007F060000}"/>
    <cellStyle name="Normal 250 2 2" xfId="4756" xr:uid="{2C0ECF0E-3F0C-4ED2-A3E6-3DD3E0FCC0C3}"/>
    <cellStyle name="Normal 250 2 2 2" xfId="17544" xr:uid="{DE6FBF97-5274-4BCF-A661-40B1F2195E9B}"/>
    <cellStyle name="Normal 250 2 2 3" xfId="10797" xr:uid="{AD99B929-47D0-4CDA-9731-76B6B8FFE7C7}"/>
    <cellStyle name="Normal 250 3" xfId="4755" xr:uid="{BEED4AA6-594B-460D-A639-07A28617191E}"/>
    <cellStyle name="Normal 250 3 2" xfId="17543" xr:uid="{98A688A4-83D6-4218-A06F-FCB1D4132A4D}"/>
    <cellStyle name="Normal 250 3 3" xfId="10796" xr:uid="{E317756B-97ED-4526-881B-9528D73C5064}"/>
    <cellStyle name="Normal 251" xfId="1616" xr:uid="{00000000-0005-0000-0000-000080060000}"/>
    <cellStyle name="Normal 251 2" xfId="1617" xr:uid="{00000000-0005-0000-0000-000081060000}"/>
    <cellStyle name="Normal 251 2 2" xfId="4758" xr:uid="{9BB3E491-2D1C-48F7-A30E-F7D16344BA49}"/>
    <cellStyle name="Normal 251 2 2 2" xfId="17546" xr:uid="{2EFDC631-2870-4F91-BD52-278101054CCF}"/>
    <cellStyle name="Normal 251 2 2 2 2" xfId="26941" xr:uid="{27E45584-A01D-4719-9FC1-003D92F343F7}"/>
    <cellStyle name="Normal 251 2 2 3" xfId="10799" xr:uid="{BC901125-BAF6-44C3-87DA-3EA21B5C3D76}"/>
    <cellStyle name="Normal 251 2 2 3 2" xfId="32980" xr:uid="{988C041B-BB08-4F46-9E70-5530CA1F0A60}"/>
    <cellStyle name="Normal 251 2 2 4" xfId="25960" xr:uid="{4D28C3E0-1CDE-4DC1-96C4-C9F3D8C3A915}"/>
    <cellStyle name="Normal 251 2 3" xfId="7569" xr:uid="{5E68A405-68EF-438A-BD7D-B824757F1BB1}"/>
    <cellStyle name="Normal 251 2 3 2" xfId="20298" xr:uid="{EC5CA5AE-EA33-4901-928F-414268256DB9}"/>
    <cellStyle name="Normal 251 2 3 3" xfId="13636" xr:uid="{797E28F6-AC93-4B83-9C60-E6112874F3BB}"/>
    <cellStyle name="Normal 251 2 3 4" xfId="26940" xr:uid="{3BB15A87-6D9C-475B-B0BD-105258248911}"/>
    <cellStyle name="Normal 251 2 4" xfId="15869" xr:uid="{664907DC-7E35-451B-AB3B-0E1D1498FEEA}"/>
    <cellStyle name="Normal 251 2 4 2" xfId="31775" xr:uid="{3836A649-2E21-4526-9C8A-DB8C26E711E3}"/>
    <cellStyle name="Normal 251 2 5" xfId="21810" xr:uid="{5C67BA96-5507-41BC-87DF-1C56CA48C152}"/>
    <cellStyle name="Normal 251 2 6" xfId="9122" xr:uid="{F420DEA8-1B1D-4E19-A782-DFD94C8DF4F4}"/>
    <cellStyle name="Normal 251 2 7" xfId="22553" xr:uid="{5C994E25-20BD-41F7-82F2-0666CEDF5C7C}"/>
    <cellStyle name="Normal 251 3" xfId="4757" xr:uid="{5FF0808E-C5C2-434E-AB3B-4B23A3469D20}"/>
    <cellStyle name="Normal 251 3 2" xfId="17545" xr:uid="{FA6F84D3-5C82-499D-AA23-FD8A470AF7C0}"/>
    <cellStyle name="Normal 251 3 2 2" xfId="25932" xr:uid="{4E41BBD8-AF46-4A79-A5EC-9072D7DBD825}"/>
    <cellStyle name="Normal 251 3 3" xfId="10798" xr:uid="{3BF3FD0A-638B-48FC-99D2-1FC3B0E02B70}"/>
    <cellStyle name="Normal 251 3 3 2" xfId="26942" xr:uid="{356DA0C6-419A-4988-910D-64C88AFC64FE}"/>
    <cellStyle name="Normal 251 3 4" xfId="32979" xr:uid="{CC486FD8-EC96-4474-901C-5C50EE85B6AC}"/>
    <cellStyle name="Normal 251 3 5" xfId="22554" xr:uid="{7C0C94DA-59E3-46F5-8CB5-DF2F21B4E0E3}"/>
    <cellStyle name="Normal 251 4" xfId="7568" xr:uid="{9FDB2366-07F9-4870-A59E-35F3838BFD98}"/>
    <cellStyle name="Normal 251 4 2" xfId="20297" xr:uid="{A9DD1584-FC19-4BBB-A356-CC8E260C78AC}"/>
    <cellStyle name="Normal 251 4 3" xfId="13635" xr:uid="{FE2FCCDF-9132-4ADB-BE56-89300C1B2BB4}"/>
    <cellStyle name="Normal 251 4 4" xfId="25877" xr:uid="{673E0620-FA78-44B4-84B5-16BD8C78482D}"/>
    <cellStyle name="Normal 251 5" xfId="15868" xr:uid="{BC12704D-E9DD-4ED3-8BD1-A62DA18BD6BD}"/>
    <cellStyle name="Normal 251 5 2" xfId="26939" xr:uid="{CA0F491A-B755-4EA8-894C-A2179E1DCDF7}"/>
    <cellStyle name="Normal 251 6" xfId="21809" xr:uid="{B3553403-8474-4026-8CF4-2384F56E88A5}"/>
    <cellStyle name="Normal 251 6 2" xfId="31774" xr:uid="{4E8DED71-4CD9-48A1-9553-76B4343FB93F}"/>
    <cellStyle name="Normal 251 7" xfId="9121" xr:uid="{77DBC408-A2C2-49F2-8887-3BE368E8B78A}"/>
    <cellStyle name="Normal 251 8" xfId="22552" xr:uid="{09EBF15A-AF01-437D-94AC-2015BF3DA5C5}"/>
    <cellStyle name="Normal 252" xfId="1618" xr:uid="{00000000-0005-0000-0000-000082060000}"/>
    <cellStyle name="Normal 252 2" xfId="1619" xr:uid="{00000000-0005-0000-0000-000083060000}"/>
    <cellStyle name="Normal 252 2 2" xfId="4760" xr:uid="{AEE42525-2173-436D-A832-F674DB7FD9AE}"/>
    <cellStyle name="Normal 252 2 2 2" xfId="17548" xr:uid="{833C273A-0711-4CE5-A8C9-ED7E8797D5BE}"/>
    <cellStyle name="Normal 252 2 2 2 2" xfId="26945" xr:uid="{70A47955-73BA-42F7-A5BD-1089E4492B99}"/>
    <cellStyle name="Normal 252 2 2 3" xfId="10801" xr:uid="{EB34249E-B730-440D-B347-FCE7C41BF83D}"/>
    <cellStyle name="Normal 252 2 2 3 2" xfId="32982" xr:uid="{3A491494-8FFC-40D9-9007-7033DD7D2ED1}"/>
    <cellStyle name="Normal 252 2 2 4" xfId="25968" xr:uid="{91378478-105D-4AFA-900F-53B86FE0B256}"/>
    <cellStyle name="Normal 252 2 3" xfId="7571" xr:uid="{B7FD2488-042B-43BD-ACB8-9BE9C7EFD0D0}"/>
    <cellStyle name="Normal 252 2 3 2" xfId="20300" xr:uid="{EC433557-62AF-4DA3-875C-1004A3FEC3F0}"/>
    <cellStyle name="Normal 252 2 3 3" xfId="13638" xr:uid="{0319B34D-32DA-4DAA-9FFF-424B078658DE}"/>
    <cellStyle name="Normal 252 2 3 4" xfId="26944" xr:uid="{36522A31-A506-43D7-B105-797290E2F25E}"/>
    <cellStyle name="Normal 252 2 4" xfId="15871" xr:uid="{ABB23CA1-835E-4F3D-BF54-16C36526CB2A}"/>
    <cellStyle name="Normal 252 2 4 2" xfId="31777" xr:uid="{7AE43D44-ABBD-431E-A031-DE5510F65171}"/>
    <cellStyle name="Normal 252 2 5" xfId="21812" xr:uid="{773ED3B5-EDAE-43D7-A126-98F20D589DDE}"/>
    <cellStyle name="Normal 252 2 6" xfId="9124" xr:uid="{78DCC2A4-683C-4B43-8DF6-3ADC4E116CDB}"/>
    <cellStyle name="Normal 252 2 7" xfId="22556" xr:uid="{B7678A28-2352-4916-A39F-247BB5904300}"/>
    <cellStyle name="Normal 252 3" xfId="4759" xr:uid="{63CB08CF-2EFE-4EAF-8AFA-B5133F6F31B5}"/>
    <cellStyle name="Normal 252 3 2" xfId="17547" xr:uid="{1B31AAB2-7F2F-4602-B724-8CE499CA145C}"/>
    <cellStyle name="Normal 252 3 2 2" xfId="26946" xr:uid="{FAE46569-D814-485F-9086-DDC87C3EF1A2}"/>
    <cellStyle name="Normal 252 3 3" xfId="10800" xr:uid="{22E2BD90-CD48-4FEE-914A-75FBB0C5A691}"/>
    <cellStyle name="Normal 252 3 3 2" xfId="32981" xr:uid="{41A4421D-A4C5-4211-987B-D2BF41805D3B}"/>
    <cellStyle name="Normal 252 3 4" xfId="22557" xr:uid="{D15A4ED0-CDB0-49C5-8821-2B5C2D1A1ACF}"/>
    <cellStyle name="Normal 252 4" xfId="7570" xr:uid="{6E8F158D-24F1-4467-BA9E-1FAF7BD835A6}"/>
    <cellStyle name="Normal 252 4 2" xfId="20299" xr:uid="{D8B24975-64B6-4EC3-8398-34E8915E48DE}"/>
    <cellStyle name="Normal 252 4 3" xfId="13637" xr:uid="{1208437B-8530-4126-A47D-1B59B86FFF9E}"/>
    <cellStyle name="Normal 252 4 4" xfId="25878" xr:uid="{B1C1EF2D-3439-4322-A176-034008A9D344}"/>
    <cellStyle name="Normal 252 5" xfId="15870" xr:uid="{8CFD9079-935E-4C74-82A7-145C960E45C3}"/>
    <cellStyle name="Normal 252 5 2" xfId="26943" xr:uid="{FF194641-6A34-464B-843C-AAFE663EB8EB}"/>
    <cellStyle name="Normal 252 6" xfId="21811" xr:uid="{799EF27A-D678-45FA-910C-C6688F46C68F}"/>
    <cellStyle name="Normal 252 6 2" xfId="31776" xr:uid="{8505FE01-F9B6-480E-9190-BE8C49DF4D7B}"/>
    <cellStyle name="Normal 252 7" xfId="9123" xr:uid="{B4C4BE34-A609-49D5-BDB4-0AF55C3E9B92}"/>
    <cellStyle name="Normal 252 8" xfId="22555" xr:uid="{0001A9CD-FE78-49D4-B1C5-8347DF0E51DF}"/>
    <cellStyle name="Normal 253" xfId="1620" xr:uid="{00000000-0005-0000-0000-000084060000}"/>
    <cellStyle name="Normal 253 2" xfId="1621" xr:uid="{00000000-0005-0000-0000-000085060000}"/>
    <cellStyle name="Normal 253 2 2" xfId="4762" xr:uid="{40FE89FE-DC1F-47E8-BEFD-B6E9140628E6}"/>
    <cellStyle name="Normal 253 2 2 2" xfId="17550" xr:uid="{49CDF30B-3264-42FF-81D1-4209834B42E2}"/>
    <cellStyle name="Normal 253 2 2 3" xfId="10803" xr:uid="{DCEEDDE6-42A4-4B55-98A9-3F7F6E112B58}"/>
    <cellStyle name="Normal 253 3" xfId="4761" xr:uid="{2370D1C0-F7E6-4DA1-BAE3-22F00ACB5C39}"/>
    <cellStyle name="Normal 253 3 2" xfId="17549" xr:uid="{B1621BCF-BC85-424B-B2B7-99425C6BFA9C}"/>
    <cellStyle name="Normal 253 3 2 2" xfId="26948" xr:uid="{0BB0288A-E6F5-4E0C-8644-84585BA16FD2}"/>
    <cellStyle name="Normal 253 3 3" xfId="10802" xr:uid="{B581E657-06BC-4B7F-B725-12F0CBCB5340}"/>
    <cellStyle name="Normal 253 3 3 2" xfId="32983" xr:uid="{9D0346A6-81D5-4A2E-B7F1-314D22DE45BF}"/>
    <cellStyle name="Normal 253 3 4" xfId="22558" xr:uid="{DF0A6C5A-1B13-4942-99AC-675AFCA65C97}"/>
    <cellStyle name="Normal 253 4" xfId="7572" xr:uid="{337FDCD4-3CFC-49AD-9411-B65757DCEE95}"/>
    <cellStyle name="Normal 253 4 2" xfId="20301" xr:uid="{FA2F3965-A9CC-4A15-9A8A-8547B162B17E}"/>
    <cellStyle name="Normal 253 4 3" xfId="13639" xr:uid="{BA491077-0F17-4D40-B73E-70E02E916143}"/>
    <cellStyle name="Normal 253 4 4" xfId="25879" xr:uid="{36563D8B-B09B-4AA8-9102-EA6CFA3DDBBE}"/>
    <cellStyle name="Normal 253 5" xfId="15872" xr:uid="{EB78D827-865F-4C5A-841B-36DCE03165DD}"/>
    <cellStyle name="Normal 253 5 2" xfId="26947" xr:uid="{5C69DE24-07BC-4993-A6E5-52D55BD15C1A}"/>
    <cellStyle name="Normal 253 6" xfId="21813" xr:uid="{241CF31A-9D7E-4930-95C2-7CAC5EBE0533}"/>
    <cellStyle name="Normal 253 6 2" xfId="31778" xr:uid="{6F320D9B-F558-414D-B6F7-564D61EF4FE6}"/>
    <cellStyle name="Normal 253 7" xfId="9125" xr:uid="{EAE2AA4A-8E34-468C-A608-FAB0FAB7078D}"/>
    <cellStyle name="Normal 254" xfId="1622" xr:uid="{00000000-0005-0000-0000-000086060000}"/>
    <cellStyle name="Normal 254 2" xfId="4763" xr:uid="{2574E539-5AA2-46C7-98A4-3FF8844C68C9}"/>
    <cellStyle name="Normal 254 2 2" xfId="17551" xr:uid="{04BC55E2-7E2D-460A-B1BA-50417D0DEA29}"/>
    <cellStyle name="Normal 254 2 2 2" xfId="25982" xr:uid="{44E18300-EB41-423A-91D1-93FAABBFFD25}"/>
    <cellStyle name="Normal 254 2 3" xfId="10804" xr:uid="{E7F837C7-022B-4A9A-A341-7026C5CDCD60}"/>
    <cellStyle name="Normal 254 2 3 2" xfId="26950" xr:uid="{3CBC224F-343C-48A8-94F9-F3F38AB75A11}"/>
    <cellStyle name="Normal 254 2 4" xfId="32984" xr:uid="{43885813-6786-4004-883A-6AF7365E3358}"/>
    <cellStyle name="Normal 254 2 5" xfId="22560" xr:uid="{F75E839A-60EE-4EBE-B2E9-2A622F6CF8A5}"/>
    <cellStyle name="Normal 254 3" xfId="7573" xr:uid="{7DC0C3FC-AC8F-4012-8BCE-0FF2E8006706}"/>
    <cellStyle name="Normal 254 3 2" xfId="20302" xr:uid="{97A659BF-E200-47BE-AE58-F57DDBAD1BC5}"/>
    <cellStyle name="Normal 254 3 3" xfId="13640" xr:uid="{34CC6FC8-3FC6-4D7C-A8A1-A864BC2C5045}"/>
    <cellStyle name="Normal 254 3 4" xfId="25884" xr:uid="{8E762D51-BBB6-4818-8F6F-9A1E810F1B64}"/>
    <cellStyle name="Normal 254 4" xfId="15873" xr:uid="{AC01BDA9-05B7-48B9-96F7-7FC74A82A602}"/>
    <cellStyle name="Normal 254 4 2" xfId="26949" xr:uid="{DBAABC0C-07B1-4CA7-9484-68B89E7E9F09}"/>
    <cellStyle name="Normal 254 5" xfId="21814" xr:uid="{C21F049E-911C-4859-83E8-69178B959D1E}"/>
    <cellStyle name="Normal 254 5 2" xfId="31779" xr:uid="{78B78B38-F7EA-41D9-97EE-56310A253084}"/>
    <cellStyle name="Normal 254 6" xfId="9126" xr:uid="{37694788-B957-4FA7-BD05-47BF8CEE50B8}"/>
    <cellStyle name="Normal 254 7" xfId="22559" xr:uid="{FCDC142A-EAEF-4426-9B0F-C75C9F0EF2C7}"/>
    <cellStyle name="Normal 255" xfId="1623" xr:uid="{00000000-0005-0000-0000-000087060000}"/>
    <cellStyle name="Normal 255 2" xfId="4764" xr:uid="{9EF28F4C-686F-4328-A683-3039F5E0E009}"/>
    <cellStyle name="Normal 255 2 2" xfId="17552" xr:uid="{4049710D-BF41-4478-B0BC-0938CDB1F6E3}"/>
    <cellStyle name="Normal 255 2 2 2" xfId="25988" xr:uid="{E998BE0D-F9E4-4C09-A746-540E36D71F0B}"/>
    <cellStyle name="Normal 255 2 3" xfId="10805" xr:uid="{664D5C2A-A72C-4DE3-8753-5EA3B65A2BFE}"/>
    <cellStyle name="Normal 255 2 3 2" xfId="26952" xr:uid="{07BF5199-4042-4148-8FCB-9936D196D1D5}"/>
    <cellStyle name="Normal 255 2 4" xfId="32985" xr:uid="{D175F1F1-E97C-49E9-B248-9210EA998E5E}"/>
    <cellStyle name="Normal 255 2 5" xfId="22562" xr:uid="{B3954050-0B42-4AA6-9008-27C081E7C2D7}"/>
    <cellStyle name="Normal 255 3" xfId="7574" xr:uid="{8B883FE0-B13D-4030-B87C-6F3C49B35932}"/>
    <cellStyle name="Normal 255 3 2" xfId="20303" xr:uid="{6A20C348-5D86-490D-8D8F-67FAF2FA1D03}"/>
    <cellStyle name="Normal 255 3 3" xfId="13641" xr:uid="{071C7E92-20BA-4956-AEF4-5CB991FE4B18}"/>
    <cellStyle name="Normal 255 3 4" xfId="25885" xr:uid="{5FDE489C-4C77-43C9-A9C9-07B4E89C0EE8}"/>
    <cellStyle name="Normal 255 4" xfId="15874" xr:uid="{501EBF50-F9CE-45B5-B554-9766C61F947F}"/>
    <cellStyle name="Normal 255 4 2" xfId="26951" xr:uid="{A732EFE7-DEAE-4AAD-AB25-D2D62843F9E3}"/>
    <cellStyle name="Normal 255 5" xfId="21815" xr:uid="{656D3C11-BEC1-4C65-9898-AA85469A1969}"/>
    <cellStyle name="Normal 255 5 2" xfId="31780" xr:uid="{F4C5C7DE-1BD6-48D5-BD94-EDE9C6D10DC4}"/>
    <cellStyle name="Normal 255 6" xfId="9127" xr:uid="{EBF61361-E8DC-4B29-A324-CD4E3634B56D}"/>
    <cellStyle name="Normal 255 7" xfId="22561" xr:uid="{E250E4D8-6DDB-4649-B531-461A45D2BF5A}"/>
    <cellStyle name="Normal 256" xfId="1624" xr:uid="{00000000-0005-0000-0000-000088060000}"/>
    <cellStyle name="Normal 256 2" xfId="4765" xr:uid="{7973E789-7AF5-43A8-8063-06F05074FFC2}"/>
    <cellStyle name="Normal 256 2 2" xfId="17553" xr:uid="{B18408E7-5C64-4D53-B9D2-01E694EFBA30}"/>
    <cellStyle name="Normal 256 2 2 2" xfId="26954" xr:uid="{19B61F23-31E4-4A62-B86F-B13BDB08BE1A}"/>
    <cellStyle name="Normal 256 2 3" xfId="10806" xr:uid="{BE77557D-83BD-486A-A0A5-36974AAD51CD}"/>
    <cellStyle name="Normal 256 2 3 2" xfId="32986" xr:uid="{C901184E-AC39-4BF2-B3E4-627464D28D5E}"/>
    <cellStyle name="Normal 256 2 4" xfId="22564" xr:uid="{58A9BCFB-30B8-4194-82E1-AEFEBBD79D9C}"/>
    <cellStyle name="Normal 256 3" xfId="7575" xr:uid="{A41B8150-2A39-4C49-AA01-BE600AEE8A8D}"/>
    <cellStyle name="Normal 256 3 2" xfId="20304" xr:uid="{F19A133A-EDAE-4602-BF22-E44EEA5249CA}"/>
    <cellStyle name="Normal 256 3 3" xfId="13642" xr:uid="{0F67525F-94CE-4749-9C40-6C4BD7F37347}"/>
    <cellStyle name="Normal 256 3 4" xfId="25886" xr:uid="{7DF8D30A-729A-488D-9F97-C15C0CA365CA}"/>
    <cellStyle name="Normal 256 4" xfId="15875" xr:uid="{D298F79B-25E0-4A97-9F16-633AEE8BCE33}"/>
    <cellStyle name="Normal 256 4 2" xfId="26953" xr:uid="{DB7AA6A2-E250-4063-BBBA-08287A7CBC06}"/>
    <cellStyle name="Normal 256 5" xfId="21816" xr:uid="{5EDCBD40-575D-43E2-9FE5-7BACB78E6DAC}"/>
    <cellStyle name="Normal 256 5 2" xfId="31781" xr:uid="{19B7BACC-B60F-4EA3-A9AA-EB920630D590}"/>
    <cellStyle name="Normal 256 6" xfId="9128" xr:uid="{0E280DF5-12FF-4A5F-B379-A9D027F63B2E}"/>
    <cellStyle name="Normal 256 7" xfId="22563" xr:uid="{A9AB9FB3-785C-4E20-A594-32D012D9C635}"/>
    <cellStyle name="Normal 257" xfId="1625" xr:uid="{00000000-0005-0000-0000-000089060000}"/>
    <cellStyle name="Normal 257 2" xfId="4766" xr:uid="{6537B5DB-BA72-41F7-9308-6A98DBE5F4EB}"/>
    <cellStyle name="Normal 257 2 2" xfId="17554" xr:uid="{4B0A183D-DBAF-4B75-9D16-CEC259458020}"/>
    <cellStyle name="Normal 257 2 2 2" xfId="26956" xr:uid="{640F6151-B8E2-41D8-9AD3-1A77FE2383BE}"/>
    <cellStyle name="Normal 257 2 3" xfId="10807" xr:uid="{E248A89D-BC3C-4004-97BC-AF07D0EE1D9D}"/>
    <cellStyle name="Normal 257 2 3 2" xfId="32987" xr:uid="{E1F92785-4F58-4362-BA37-1F6755EFAC01}"/>
    <cellStyle name="Normal 257 2 4" xfId="22566" xr:uid="{6CDEB4A9-3C9A-45B0-9044-00E14C923A2D}"/>
    <cellStyle name="Normal 257 3" xfId="7576" xr:uid="{E323349B-CF24-4707-B462-82F5E18FED6A}"/>
    <cellStyle name="Normal 257 3 2" xfId="20305" xr:uid="{0DA546C3-45D1-4353-99D0-29B44C3E185E}"/>
    <cellStyle name="Normal 257 3 3" xfId="13643" xr:uid="{7AC87904-5B24-442E-9A14-08C5372DE960}"/>
    <cellStyle name="Normal 257 3 4" xfId="25887" xr:uid="{C86475D4-8E16-48A3-8FC5-C8F06DC48FE9}"/>
    <cellStyle name="Normal 257 4" xfId="15876" xr:uid="{594E66C9-C22F-4285-97CE-37A7349CFE8B}"/>
    <cellStyle name="Normal 257 4 2" xfId="26955" xr:uid="{C4D95AED-D798-4546-8841-34A0309C7BF9}"/>
    <cellStyle name="Normal 257 5" xfId="21817" xr:uid="{08BBD76F-2BA7-4828-BE85-20F35B0106B8}"/>
    <cellStyle name="Normal 257 5 2" xfId="31782" xr:uid="{F5DBB53A-E32D-4B40-BAA9-24EC44FA12BB}"/>
    <cellStyle name="Normal 257 6" xfId="9129" xr:uid="{7D5A274C-D6C8-4176-9D2B-8B13BE5423EA}"/>
    <cellStyle name="Normal 257 7" xfId="22565" xr:uid="{55E11FFA-F3AF-47DB-99D3-D75C10FB4BCC}"/>
    <cellStyle name="Normal 258" xfId="1626" xr:uid="{00000000-0005-0000-0000-00008A060000}"/>
    <cellStyle name="Normal 258 2" xfId="4767" xr:uid="{D337F17F-8639-4D23-BDB5-8B9DBBA76367}"/>
    <cellStyle name="Normal 258 2 2" xfId="17555" xr:uid="{A68A68DA-FA7E-403E-BC9A-9509511744E9}"/>
    <cellStyle name="Normal 258 2 2 2" xfId="26958" xr:uid="{8E779FCB-55E3-4F06-9C08-24C6D02F42AE}"/>
    <cellStyle name="Normal 258 2 3" xfId="10808" xr:uid="{7BCA7EA9-1136-45B7-9316-336FC95DC276}"/>
    <cellStyle name="Normal 258 2 3 2" xfId="32988" xr:uid="{73FBCF36-56C7-4BE1-B25F-78411D0B9B70}"/>
    <cellStyle name="Normal 258 2 4" xfId="22568" xr:uid="{B4A1A570-6762-42C0-A90A-0199F8502C99}"/>
    <cellStyle name="Normal 258 3" xfId="7577" xr:uid="{9657076B-EF2C-45B1-A3FA-7EB0CEB37F4C}"/>
    <cellStyle name="Normal 258 3 2" xfId="20306" xr:uid="{C5BBE988-2C59-4855-94E1-C5D005FEC0F2}"/>
    <cellStyle name="Normal 258 3 3" xfId="13644" xr:uid="{D72ACFCB-AEC9-44FE-B621-7BAAD8571D42}"/>
    <cellStyle name="Normal 258 3 4" xfId="25888" xr:uid="{17818EA9-EF00-49FD-8B85-E94ECA336241}"/>
    <cellStyle name="Normal 258 4" xfId="15877" xr:uid="{A0F0C9C2-6D01-4466-AA35-579EBA131278}"/>
    <cellStyle name="Normal 258 4 2" xfId="26957" xr:uid="{F7B9F2FF-D8B0-4CF0-9B24-286EC52CA532}"/>
    <cellStyle name="Normal 258 5" xfId="21818" xr:uid="{DA087F29-756E-4D38-ACD1-003866F60227}"/>
    <cellStyle name="Normal 258 5 2" xfId="31783" xr:uid="{B9BA5FFA-69CD-4F7E-BFC6-F7E965E36D8F}"/>
    <cellStyle name="Normal 258 6" xfId="9130" xr:uid="{9F971608-FE93-4312-A640-BA4C621E9A34}"/>
    <cellStyle name="Normal 258 7" xfId="22567" xr:uid="{F4BF3251-508B-4E94-9656-276FCF395026}"/>
    <cellStyle name="Normal 259" xfId="1627" xr:uid="{00000000-0005-0000-0000-00008B060000}"/>
    <cellStyle name="Normal 259 2" xfId="4768" xr:uid="{6D77ACB7-26F1-4C62-8BE6-C5D29BFD3711}"/>
    <cellStyle name="Normal 259 2 2" xfId="17556" xr:uid="{F9C5AF79-649C-4216-B3FF-DEFB64AD8320}"/>
    <cellStyle name="Normal 259 2 2 2" xfId="26960" xr:uid="{4332C1C3-A9CB-4CDA-AE73-FAB248C6EF21}"/>
    <cellStyle name="Normal 259 2 3" xfId="10809" xr:uid="{7D54C0CE-EF45-480E-8557-98D0CC4563AB}"/>
    <cellStyle name="Normal 259 2 3 2" xfId="32989" xr:uid="{B4FC5D06-B60F-4551-BA48-F2766984D18B}"/>
    <cellStyle name="Normal 259 2 4" xfId="22570" xr:uid="{FEF5A69D-DABD-4A18-AEAD-80542F7468C3}"/>
    <cellStyle name="Normal 259 3" xfId="7578" xr:uid="{49488866-53F3-4902-89A0-944BA9AF6DC4}"/>
    <cellStyle name="Normal 259 3 2" xfId="20307" xr:uid="{E761451B-D51F-4670-9739-4E87F5D2ED4F}"/>
    <cellStyle name="Normal 259 3 3" xfId="13645" xr:uid="{A67651B0-22D4-49BC-A52F-B3AC7B5CFD0F}"/>
    <cellStyle name="Normal 259 3 4" xfId="25889" xr:uid="{C3E7CBA0-699F-44D3-A26C-481FA4998C93}"/>
    <cellStyle name="Normal 259 4" xfId="15878" xr:uid="{B4BD9EE5-561C-490C-A9D5-1C87D517E504}"/>
    <cellStyle name="Normal 259 4 2" xfId="26959" xr:uid="{ECD8987A-7E7D-48BD-8E74-88B4247B07A6}"/>
    <cellStyle name="Normal 259 5" xfId="21819" xr:uid="{DC960F42-007F-4156-A764-A4C51C8C12D2}"/>
    <cellStyle name="Normal 259 5 2" xfId="31784" xr:uid="{41BF766A-116E-447C-B7B1-B0C6AE4951E3}"/>
    <cellStyle name="Normal 259 6" xfId="9131" xr:uid="{433883FD-9A0C-4701-AEAF-D825B3F947EA}"/>
    <cellStyle name="Normal 259 7" xfId="22569" xr:uid="{452C7895-010B-4923-9C36-57D5A3CBDCC9}"/>
    <cellStyle name="Normal 26" xfId="1628" xr:uid="{00000000-0005-0000-0000-00008C060000}"/>
    <cellStyle name="Normal 26 10" xfId="22571" xr:uid="{DEADEA39-8CD4-404C-8403-D5661409C6CF}"/>
    <cellStyle name="Normal 26 2" xfId="1629" xr:uid="{00000000-0005-0000-0000-00008D060000}"/>
    <cellStyle name="Normal 26 2 2" xfId="1630" xr:uid="{00000000-0005-0000-0000-00008E060000}"/>
    <cellStyle name="Normal 26 2 2 2" xfId="4771" xr:uid="{D106F7F3-A49B-4E36-9E2C-8B7D01C4F820}"/>
    <cellStyle name="Normal 26 2 2 2 2" xfId="17559" xr:uid="{FA4CB9A2-2241-4148-A82B-14B8AC51930A}"/>
    <cellStyle name="Normal 26 2 2 2 2 2" xfId="32991" xr:uid="{A7BE51BA-10E2-4BA7-8BD7-3D013D8A160C}"/>
    <cellStyle name="Normal 26 2 2 2 3" xfId="10812" xr:uid="{7538C08E-5C12-4714-887F-879AEB0ECDE3}"/>
    <cellStyle name="Normal 26 2 2 2 4" xfId="26963" xr:uid="{8365727C-E3C2-4CC1-B161-821FC4DB2BD2}"/>
    <cellStyle name="Normal 26 2 2 3" xfId="7580" xr:uid="{60823A1E-DC84-4DDB-95B5-4C59C380B68B}"/>
    <cellStyle name="Normal 26 2 2 3 2" xfId="20309" xr:uid="{8288B1FE-314F-42DE-B460-448DACF013EE}"/>
    <cellStyle name="Normal 26 2 2 3 3" xfId="13647" xr:uid="{505ACB24-7F91-40F2-97F8-816AF5FFA0E0}"/>
    <cellStyle name="Normal 26 2 2 3 4" xfId="26962" xr:uid="{7EB3FE79-2FDA-4D05-98E4-6489A936BF23}"/>
    <cellStyle name="Normal 26 2 2 4" xfId="15880" xr:uid="{25D389C5-3488-4F9B-8D77-AE4A5E38F38C}"/>
    <cellStyle name="Normal 26 2 2 4 2" xfId="31786" xr:uid="{57DE12F0-8AA9-4062-91FC-AFF015BE32AA}"/>
    <cellStyle name="Normal 26 2 2 5" xfId="21821" xr:uid="{127FFDEE-2661-4B48-8C39-052BACF37862}"/>
    <cellStyle name="Normal 26 2 2 6" xfId="9133" xr:uid="{6C61601F-0FD6-4140-9C7A-A4BF83F63F54}"/>
    <cellStyle name="Normal 26 2 2 7" xfId="22573" xr:uid="{BE883744-A973-4D98-9316-2C5D91CC5B4A}"/>
    <cellStyle name="Normal 26 2 3" xfId="4770" xr:uid="{967906D3-CDD2-4081-8040-683C982E60F5}"/>
    <cellStyle name="Normal 26 2 3 2" xfId="17558" xr:uid="{FE7ACD36-64E7-42C0-875F-F35C788C6941}"/>
    <cellStyle name="Normal 26 2 3 3" xfId="10811" xr:uid="{593F93C5-0CDF-4CAF-AA35-E741DA4AD56B}"/>
    <cellStyle name="Normal 26 2 4" xfId="25863" xr:uid="{4F115C6E-C596-419E-A7C8-7E947F3464E3}"/>
    <cellStyle name="Normal 26 2 5" xfId="22572" xr:uid="{01900B23-700B-4E2B-9771-F28ACC049303}"/>
    <cellStyle name="Normal 26 3" xfId="1631" xr:uid="{00000000-0005-0000-0000-00008F060000}"/>
    <cellStyle name="Normal 26 3 2" xfId="4772" xr:uid="{78230F30-D4A0-4290-B185-E3A894A71BAA}"/>
    <cellStyle name="Normal 26 3 2 2" xfId="17560" xr:uid="{7BAE5FC0-984F-491E-A524-334E7A7C8D77}"/>
    <cellStyle name="Normal 26 3 2 2 2" xfId="32992" xr:uid="{9E7F4780-DD82-41CF-9415-608F257207F2}"/>
    <cellStyle name="Normal 26 3 2 3" xfId="10813" xr:uid="{5B2AF01B-03BC-44A8-8EF8-9AB1200DBB12}"/>
    <cellStyle name="Normal 26 3 2 4" xfId="22575" xr:uid="{2FB812AE-9D3D-4BFC-B814-FA25B7B9BED4}"/>
    <cellStyle name="Normal 26 3 3" xfId="7581" xr:uid="{7F04460D-280D-4BFE-9E8E-76F650A2B0EC}"/>
    <cellStyle name="Normal 26 3 3 2" xfId="20310" xr:uid="{38EB8BDE-45BE-4B23-9E1B-65030C62FE1E}"/>
    <cellStyle name="Normal 26 3 3 3" xfId="13648" xr:uid="{91A226A6-EF42-4388-AED4-070368FF5E78}"/>
    <cellStyle name="Normal 26 3 3 4" xfId="25855" xr:uid="{8263433B-63B9-4B95-B4B0-588876339392}"/>
    <cellStyle name="Normal 26 3 4" xfId="15881" xr:uid="{587E7290-BC02-4B02-BFB7-AD145961C3C7}"/>
    <cellStyle name="Normal 26 3 4 2" xfId="26964" xr:uid="{B32C7E1B-D4B6-4560-9D13-C7C9BD6EE4B2}"/>
    <cellStyle name="Normal 26 3 5" xfId="21822" xr:uid="{29C0411D-C685-4C45-B44C-D92116DF1914}"/>
    <cellStyle name="Normal 26 3 5 2" xfId="31787" xr:uid="{7E230448-3471-4059-BBAB-DFA7CCDFF011}"/>
    <cellStyle name="Normal 26 3 6" xfId="9134" xr:uid="{15F616D4-EB8D-40DE-B504-3D23B5C2CF68}"/>
    <cellStyle name="Normal 26 3 7" xfId="22574" xr:uid="{C6B266DA-2DFE-4F93-92CD-7F662E81FFF2}"/>
    <cellStyle name="Normal 26 4" xfId="4773" xr:uid="{7051D7D1-08FA-4754-99D9-8285CA46636B}"/>
    <cellStyle name="Normal 26 4 2" xfId="7582" xr:uid="{6DC5E127-8848-4F5F-B222-943E1A099B44}"/>
    <cellStyle name="Normal 26 4 2 2" xfId="20311" xr:uid="{FED0541B-6DFB-4CC0-B977-7B581D89D6B9}"/>
    <cellStyle name="Normal 26 4 2 3" xfId="13649" xr:uid="{CC204361-7865-4295-AEE6-ED9261AA941C}"/>
    <cellStyle name="Normal 26 4 2 4" xfId="26966" xr:uid="{F0182D5D-5C4E-4E53-AD4E-406FB471ECE2}"/>
    <cellStyle name="Normal 26 4 3" xfId="17561" xr:uid="{4CC1C60D-69BA-432C-AA10-271B59D81F3D}"/>
    <cellStyle name="Normal 26 4 3 2" xfId="26965" xr:uid="{74E457D9-204F-4AC7-8D7A-F40ED9388E2B}"/>
    <cellStyle name="Normal 26 4 4" xfId="21823" xr:uid="{19853289-731B-4AC8-AAF0-57E82E3BDFE6}"/>
    <cellStyle name="Normal 26 4 4 2" xfId="32993" xr:uid="{6B733B5E-77A6-4E51-8299-E7765D38FA5F}"/>
    <cellStyle name="Normal 26 4 5" xfId="10814" xr:uid="{EF2C7DA5-2473-4812-A9AA-3ACDD0139623}"/>
    <cellStyle name="Normal 26 4 6" xfId="22576" xr:uid="{BF5D1F26-62FA-408A-972C-3C3023FE3D0D}"/>
    <cellStyle name="Normal 26 5" xfId="4769" xr:uid="{58DA8A53-4D47-4615-B1A9-79BDB077F8FC}"/>
    <cellStyle name="Normal 26 5 2" xfId="17557" xr:uid="{0407D1B3-8A02-4F25-8A25-12BF3493B027}"/>
    <cellStyle name="Normal 26 5 2 2" xfId="32990" xr:uid="{7645FB54-1F8B-4EA5-B7F7-6309065454E5}"/>
    <cellStyle name="Normal 26 5 3" xfId="10810" xr:uid="{511BAF22-1EC2-4DB8-B311-8A39F698C657}"/>
    <cellStyle name="Normal 26 5 4" xfId="22577" xr:uid="{AC2658B8-C1B3-49FE-8548-610A16F0DD3A}"/>
    <cellStyle name="Normal 26 6" xfId="7579" xr:uid="{34B93C56-8125-494B-A8B9-CDB23D78F744}"/>
    <cellStyle name="Normal 26 6 2" xfId="20308" xr:uid="{44A4D84B-B3F5-4E9F-B0D6-193663562A8E}"/>
    <cellStyle name="Normal 26 6 3" xfId="13646" xr:uid="{8ADEA605-A1A5-42E0-838B-461BA66EB27E}"/>
    <cellStyle name="Normal 26 6 4" xfId="24817" xr:uid="{692B18D1-54B2-4A42-B869-CE6961213B90}"/>
    <cellStyle name="Normal 26 7" xfId="15879" xr:uid="{ABB3DA87-79B0-4FD7-84D3-129790BBFC37}"/>
    <cellStyle name="Normal 26 7 2" xfId="26961" xr:uid="{F6FAA7F1-92CC-466D-9FD3-31C85E119140}"/>
    <cellStyle name="Normal 26 8" xfId="21820" xr:uid="{A8CA2510-A20B-49AA-B6FF-B3CA239C01E7}"/>
    <cellStyle name="Normal 26 8 2" xfId="31785" xr:uid="{87B36D59-02BC-413E-846E-7B92B617EBFE}"/>
    <cellStyle name="Normal 26 9" xfId="9132" xr:uid="{4DD7CBF1-A1CF-43BF-AC4E-42488A94EDCA}"/>
    <cellStyle name="Normal 260" xfId="1632" xr:uid="{00000000-0005-0000-0000-000090060000}"/>
    <cellStyle name="Normal 260 2" xfId="4774" xr:uid="{BE671D1E-AF9B-4D4D-A5D0-CEC97FF72F80}"/>
    <cellStyle name="Normal 260 2 2" xfId="17562" xr:uid="{17D2223C-7D10-4F81-836F-22BA1032F14A}"/>
    <cellStyle name="Normal 260 2 2 2" xfId="26968" xr:uid="{979F05E6-DE70-450B-873A-33FCCEC9F9DA}"/>
    <cellStyle name="Normal 260 2 3" xfId="10815" xr:uid="{27D8DAED-4B33-45C8-9E0D-3BD858B8482C}"/>
    <cellStyle name="Normal 260 2 3 2" xfId="32994" xr:uid="{A9FDBEDB-2517-4B16-A002-21BF1EF114DE}"/>
    <cellStyle name="Normal 260 2 4" xfId="22579" xr:uid="{FF5462B0-5460-4E7E-9828-B22798FEDEFE}"/>
    <cellStyle name="Normal 260 3" xfId="7583" xr:uid="{67742DBB-3B9E-4874-B97D-B53208C90A6A}"/>
    <cellStyle name="Normal 260 3 2" xfId="20312" xr:uid="{2E25C42D-8E96-4987-B3AF-62F2073A8399}"/>
    <cellStyle name="Normal 260 3 3" xfId="13650" xr:uid="{B3B82989-1B66-456C-9475-9C5D5B50810E}"/>
    <cellStyle name="Normal 260 3 4" xfId="25890" xr:uid="{4CDCB622-458A-46E0-AF06-3B7AB55ED904}"/>
    <cellStyle name="Normal 260 4" xfId="15882" xr:uid="{B6E7AA7D-3681-43C4-9470-DF0080F85247}"/>
    <cellStyle name="Normal 260 4 2" xfId="26967" xr:uid="{6E063FBA-DAFA-442A-AB14-07878F284D28}"/>
    <cellStyle name="Normal 260 5" xfId="21824" xr:uid="{85BB08A4-C717-4D3B-831B-EFE3DAC745DA}"/>
    <cellStyle name="Normal 260 5 2" xfId="31788" xr:uid="{624388C9-5961-4E3D-9927-52F4A8A8348F}"/>
    <cellStyle name="Normal 260 6" xfId="9135" xr:uid="{6EF919BE-18FE-41BC-BC49-95C79BE47D38}"/>
    <cellStyle name="Normal 260 7" xfId="22578" xr:uid="{FE48F5D3-9DBD-4B1B-8E89-48B80C162069}"/>
    <cellStyle name="Normal 261" xfId="1633" xr:uid="{00000000-0005-0000-0000-000091060000}"/>
    <cellStyle name="Normal 261 2" xfId="4775" xr:uid="{968A5C4C-A899-41B8-8C65-D73169C81712}"/>
    <cellStyle name="Normal 261 2 2" xfId="17563" xr:uid="{0E38403E-116B-4523-873C-195F70FC7811}"/>
    <cellStyle name="Normal 261 2 2 2" xfId="26970" xr:uid="{49C16A01-13A4-415A-8427-EE3D497E95EB}"/>
    <cellStyle name="Normal 261 2 3" xfId="10816" xr:uid="{60E5CD24-CCF0-4FF6-9160-10A4C0FF63F5}"/>
    <cellStyle name="Normal 261 2 3 2" xfId="32995" xr:uid="{A277B202-58EA-4AE3-8267-BAC61C6859D9}"/>
    <cellStyle name="Normal 261 2 4" xfId="22581" xr:uid="{D3A79F3A-0337-406F-8BF9-97509A4DA4D4}"/>
    <cellStyle name="Normal 261 3" xfId="7584" xr:uid="{CBA1DA10-B469-4364-8E8C-B44388B03577}"/>
    <cellStyle name="Normal 261 3 2" xfId="20313" xr:uid="{C9AEC019-754E-4BF2-8B8B-E44ACA288A71}"/>
    <cellStyle name="Normal 261 3 3" xfId="13651" xr:uid="{FC02C123-C04C-4AB7-AF94-3F353BA0483C}"/>
    <cellStyle name="Normal 261 3 4" xfId="25891" xr:uid="{F3917D16-BE04-497E-8932-883116D837BA}"/>
    <cellStyle name="Normal 261 4" xfId="15883" xr:uid="{DC717856-2277-4BFC-959D-CF1580E1D11B}"/>
    <cellStyle name="Normal 261 4 2" xfId="26969" xr:uid="{BC7A2064-D9E5-42C9-A192-77E6BE969625}"/>
    <cellStyle name="Normal 261 5" xfId="21825" xr:uid="{84C0E69D-39CB-40F5-8200-230C3283E3EF}"/>
    <cellStyle name="Normal 261 5 2" xfId="31789" xr:uid="{E61BB24F-A4F0-4D46-A50C-E61ADB5444C8}"/>
    <cellStyle name="Normal 261 6" xfId="9136" xr:uid="{484568D3-1285-48F6-A94B-E3D391504FDF}"/>
    <cellStyle name="Normal 261 7" xfId="22580" xr:uid="{B2252CB6-DBED-4C4D-BB9A-328A2EED59AC}"/>
    <cellStyle name="Normal 262" xfId="1634" xr:uid="{00000000-0005-0000-0000-000092060000}"/>
    <cellStyle name="Normal 262 2" xfId="4776" xr:uid="{64A990A2-CEA6-41FA-AA4E-AE5446B01DA9}"/>
    <cellStyle name="Normal 262 2 2" xfId="17564" xr:uid="{3A15187C-4867-4312-B83A-26AF54917B81}"/>
    <cellStyle name="Normal 262 2 2 2" xfId="26972" xr:uid="{5155F15F-4B71-4C82-ADB2-78F2A719739E}"/>
    <cellStyle name="Normal 262 2 3" xfId="10817" xr:uid="{F00DFC6D-611C-4AB5-808A-4BDCCB414D14}"/>
    <cellStyle name="Normal 262 2 3 2" xfId="32996" xr:uid="{8FD8AADA-6D95-4E7F-9F00-1E91E8A47AF1}"/>
    <cellStyle name="Normal 262 2 4" xfId="22583" xr:uid="{5D379472-A88E-45E4-B167-390E80137046}"/>
    <cellStyle name="Normal 262 3" xfId="7585" xr:uid="{26C955BB-F3FF-476C-850E-9B6713C8A7E6}"/>
    <cellStyle name="Normal 262 3 2" xfId="20314" xr:uid="{6CEB7F64-57BE-4D91-9964-89A3C375A9DB}"/>
    <cellStyle name="Normal 262 3 3" xfId="13652" xr:uid="{5CD80196-AE15-48B1-A06F-5104480EF364}"/>
    <cellStyle name="Normal 262 3 4" xfId="25892" xr:uid="{6DEB7C4D-C100-4471-9DF2-F54F4B8C0B2F}"/>
    <cellStyle name="Normal 262 4" xfId="15884" xr:uid="{40F65A34-17BC-4A1F-8265-DE058A06D493}"/>
    <cellStyle name="Normal 262 4 2" xfId="26971" xr:uid="{CD12734F-2B8D-489C-A3FD-25B4FCDC4CC1}"/>
    <cellStyle name="Normal 262 5" xfId="21826" xr:uid="{CB37ABEE-BCE5-4964-9751-977FFD644D47}"/>
    <cellStyle name="Normal 262 5 2" xfId="31790" xr:uid="{7A7E0F5E-CEF1-461B-A318-17D6F5AD1C55}"/>
    <cellStyle name="Normal 262 6" xfId="9137" xr:uid="{5DE74EDA-4915-48E2-9ADE-DB2A23A714C5}"/>
    <cellStyle name="Normal 262 7" xfId="22582" xr:uid="{91150ED8-CEF3-4E1E-8D82-98C9D8BA8412}"/>
    <cellStyle name="Normal 263" xfId="1635" xr:uid="{00000000-0005-0000-0000-000093060000}"/>
    <cellStyle name="Normal 263 2" xfId="4777" xr:uid="{64C18CAD-C6AD-4FCA-A336-D5D70FF510F8}"/>
    <cellStyle name="Normal 263 2 2" xfId="17565" xr:uid="{BC9432CA-7BB5-4DC6-A4CA-20D33D3C2C9C}"/>
    <cellStyle name="Normal 263 2 2 2" xfId="26974" xr:uid="{D80A2F97-9753-4987-BE02-E85A09C8E3E6}"/>
    <cellStyle name="Normal 263 2 3" xfId="10818" xr:uid="{C8C2CA62-E02C-41C8-A962-31739925324B}"/>
    <cellStyle name="Normal 263 2 3 2" xfId="32997" xr:uid="{D659299F-717C-42FF-89BD-D6DB7E2821D7}"/>
    <cellStyle name="Normal 263 2 4" xfId="22585" xr:uid="{223E8A9A-FFF2-4915-986E-C0FF34EFA145}"/>
    <cellStyle name="Normal 263 3" xfId="7586" xr:uid="{05E85403-868C-4C6A-9DA5-CDCC583B00D0}"/>
    <cellStyle name="Normal 263 3 2" xfId="20315" xr:uid="{C1B1CD73-3E9C-4FB9-BCD0-D31B97D8CE00}"/>
    <cellStyle name="Normal 263 3 3" xfId="13653" xr:uid="{A8930938-351C-4456-B7A3-EEB58A7CAE05}"/>
    <cellStyle name="Normal 263 3 4" xfId="25893" xr:uid="{7C9206BA-B602-486C-8855-6317442E56FB}"/>
    <cellStyle name="Normal 263 4" xfId="15885" xr:uid="{FD430DF4-C04A-4C2F-A36E-0D2AD05C3D3F}"/>
    <cellStyle name="Normal 263 4 2" xfId="26973" xr:uid="{30307A9E-4D16-42A7-BFB5-D5E0C4499BBB}"/>
    <cellStyle name="Normal 263 5" xfId="21827" xr:uid="{C8FF48E4-BD2C-498F-8DD6-0E82C9693139}"/>
    <cellStyle name="Normal 263 5 2" xfId="31791" xr:uid="{96A84360-5D41-4CB3-9D72-841563E0F5FB}"/>
    <cellStyle name="Normal 263 6" xfId="9138" xr:uid="{54221F1C-A16B-4012-9D8C-34DFC23347D9}"/>
    <cellStyle name="Normal 263 7" xfId="22584" xr:uid="{93DF2F76-7BA8-4127-A826-F2A60A222197}"/>
    <cellStyle name="Normal 264" xfId="1636" xr:uid="{00000000-0005-0000-0000-000094060000}"/>
    <cellStyle name="Normal 264 2" xfId="4778" xr:uid="{60B3F222-DFAC-4883-BAA6-705086D95ECC}"/>
    <cellStyle name="Normal 264 2 2" xfId="17566" xr:uid="{A0A9965C-CB53-4CBB-9DF9-2A0A3C3229A2}"/>
    <cellStyle name="Normal 264 2 2 2" xfId="26976" xr:uid="{CBFA6AC6-F015-4086-A7B8-35EFE4C1C8BE}"/>
    <cellStyle name="Normal 264 2 3" xfId="10819" xr:uid="{B22793BD-C987-4389-90A4-701D5631A7D9}"/>
    <cellStyle name="Normal 264 2 3 2" xfId="32998" xr:uid="{05B83829-EEA7-49C3-823D-9E9A0319CCCB}"/>
    <cellStyle name="Normal 264 2 4" xfId="22587" xr:uid="{C6509EE2-B226-4658-9915-6F9B20DDD9F2}"/>
    <cellStyle name="Normal 264 3" xfId="7587" xr:uid="{8C51FBA0-CC15-420E-B57B-0A7839E77A75}"/>
    <cellStyle name="Normal 264 3 2" xfId="20316" xr:uid="{B09FF172-98C8-4172-8BF6-5F184BF91CCF}"/>
    <cellStyle name="Normal 264 3 3" xfId="13654" xr:uid="{09A4EC1C-436C-48D8-A57F-D4F73F8B45FF}"/>
    <cellStyle name="Normal 264 3 4" xfId="25894" xr:uid="{DE57E78B-2E83-4842-8AF1-5965DC84ADF7}"/>
    <cellStyle name="Normal 264 4" xfId="15886" xr:uid="{32B6F6DA-3134-49B5-815F-F881B22CA778}"/>
    <cellStyle name="Normal 264 4 2" xfId="26975" xr:uid="{FD35E30A-6A77-4BA5-939F-EF4F0F8E486F}"/>
    <cellStyle name="Normal 264 5" xfId="21828" xr:uid="{DC02B323-C595-4AD3-B050-03580BDDF016}"/>
    <cellStyle name="Normal 264 5 2" xfId="31792" xr:uid="{60226D0A-13EB-429C-B614-0A363132532A}"/>
    <cellStyle name="Normal 264 6" xfId="9139" xr:uid="{D833305A-E1B9-47A3-BFA3-0802FBC67A03}"/>
    <cellStyle name="Normal 264 7" xfId="22586" xr:uid="{8EFBA054-814A-4F44-A79F-BB501EDCFC38}"/>
    <cellStyle name="Normal 265" xfId="1637" xr:uid="{00000000-0005-0000-0000-000095060000}"/>
    <cellStyle name="Normal 265 2" xfId="4779" xr:uid="{4FBA21E9-1B0F-4D29-AF5A-7A948ACFEC3E}"/>
    <cellStyle name="Normal 265 2 2" xfId="17567" xr:uid="{80B3BF24-59F6-4C0E-9EB9-FF9FE9829745}"/>
    <cellStyle name="Normal 265 2 2 2" xfId="26978" xr:uid="{35C3E8E4-603F-4AFB-A34E-3CF770C19D0D}"/>
    <cellStyle name="Normal 265 2 3" xfId="10820" xr:uid="{ABDF8971-C81E-405F-A52A-00B0C9C2EA78}"/>
    <cellStyle name="Normal 265 2 3 2" xfId="32999" xr:uid="{C17967CB-AD4E-4261-84E3-B8468603E20B}"/>
    <cellStyle name="Normal 265 2 4" xfId="22589" xr:uid="{CACB2B78-5AD3-438E-97CD-FD6AB72C6AD6}"/>
    <cellStyle name="Normal 265 3" xfId="7588" xr:uid="{64107179-FF35-484C-B42E-4BCDE232B21A}"/>
    <cellStyle name="Normal 265 3 2" xfId="20317" xr:uid="{4FFB664F-8E17-46BD-8D75-9EDD64E83682}"/>
    <cellStyle name="Normal 265 3 3" xfId="13655" xr:uid="{3355DABD-A167-4F59-BBCB-5C21ABB87FF2}"/>
    <cellStyle name="Normal 265 3 4" xfId="25895" xr:uid="{27A6B3BC-BFC1-4114-9DAC-E7B9F3693ECD}"/>
    <cellStyle name="Normal 265 4" xfId="15887" xr:uid="{3BA7E2D0-17BA-4421-A2EC-52F884CCA25E}"/>
    <cellStyle name="Normal 265 4 2" xfId="26977" xr:uid="{032681DA-01D4-4631-9B4D-1D691755CD6D}"/>
    <cellStyle name="Normal 265 5" xfId="21829" xr:uid="{9FA0533C-1F42-49CE-9C7E-E3347C933123}"/>
    <cellStyle name="Normal 265 5 2" xfId="31793" xr:uid="{2567F808-F0D9-4D48-8403-F6C1C39D93E1}"/>
    <cellStyle name="Normal 265 6" xfId="9140" xr:uid="{58B2CF12-BE22-4EDB-8A17-A4F8D8109E57}"/>
    <cellStyle name="Normal 265 7" xfId="22588" xr:uid="{D9BD328C-565B-467B-97E2-44410A25E8D9}"/>
    <cellStyle name="Normal 266" xfId="1638" xr:uid="{00000000-0005-0000-0000-000096060000}"/>
    <cellStyle name="Normal 266 2" xfId="4780" xr:uid="{64BF4C6B-27DD-4B50-BC6F-7C4F9ECCA88B}"/>
    <cellStyle name="Normal 266 2 2" xfId="17568" xr:uid="{A8F29C5D-0DF7-4FC6-9B34-995C644C9EDA}"/>
    <cellStyle name="Normal 266 2 2 2" xfId="26980" xr:uid="{AE54B5E9-9557-4E88-82DB-F3137453C644}"/>
    <cellStyle name="Normal 266 2 3" xfId="10821" xr:uid="{6D672F20-2412-47CC-B6F7-28FD2CD8EFCD}"/>
    <cellStyle name="Normal 266 2 3 2" xfId="33000" xr:uid="{887972B7-CD69-462E-93DC-24BCF1DD365E}"/>
    <cellStyle name="Normal 266 2 4" xfId="22591" xr:uid="{F2DCB9EF-2686-470F-B370-4CB9340D71E3}"/>
    <cellStyle name="Normal 266 3" xfId="7589" xr:uid="{31DCF3D0-C623-4AFE-80A6-B0904FD4D364}"/>
    <cellStyle name="Normal 266 3 2" xfId="20318" xr:uid="{B6C2DE08-16AC-4797-B401-962EA895156C}"/>
    <cellStyle name="Normal 266 3 3" xfId="13656" xr:uid="{9E72660C-9B5F-420B-B1FB-A7AEA04F93AC}"/>
    <cellStyle name="Normal 266 3 4" xfId="25896" xr:uid="{557D3359-F956-4AFB-A5DD-86AB8FFFA17D}"/>
    <cellStyle name="Normal 266 4" xfId="15888" xr:uid="{368851EE-07FD-446B-8771-CE691FC8928C}"/>
    <cellStyle name="Normal 266 4 2" xfId="26979" xr:uid="{859B3385-AF18-4F2F-85C3-CBB08499A7D6}"/>
    <cellStyle name="Normal 266 5" xfId="21830" xr:uid="{FE4BC40F-A319-4A18-8DF0-BE890C2F57A3}"/>
    <cellStyle name="Normal 266 5 2" xfId="31794" xr:uid="{28177E25-8207-4F1C-8374-FF8B34DD25F0}"/>
    <cellStyle name="Normal 266 6" xfId="9141" xr:uid="{9004C8A0-E65D-4943-90AE-5750ACDFBB19}"/>
    <cellStyle name="Normal 266 7" xfId="22590" xr:uid="{B30E8C6B-8FEA-4B6B-B780-2479D5C36199}"/>
    <cellStyle name="Normal 267" xfId="1639" xr:uid="{00000000-0005-0000-0000-000097060000}"/>
    <cellStyle name="Normal 267 2" xfId="4781" xr:uid="{1325EC4F-5F0C-4E55-9855-844C0D94A72E}"/>
    <cellStyle name="Normal 267 2 2" xfId="17569" xr:uid="{6DB8515B-B6C6-4614-9158-EF1A2F15DEA5}"/>
    <cellStyle name="Normal 267 2 2 2" xfId="26982" xr:uid="{8191F8EE-75AA-4452-BB88-2A367354A0E4}"/>
    <cellStyle name="Normal 267 2 3" xfId="10822" xr:uid="{84D7C1ED-DA1B-4650-9F3F-6EB01A02809E}"/>
    <cellStyle name="Normal 267 2 3 2" xfId="33001" xr:uid="{C2DE50E3-EE21-4758-B251-1BC16E2C26BA}"/>
    <cellStyle name="Normal 267 2 4" xfId="22593" xr:uid="{F8A73192-68F4-46C2-B081-0C5C19C1210E}"/>
    <cellStyle name="Normal 267 3" xfId="7590" xr:uid="{9AD9D034-B62F-4FA1-AF42-60540C5AD442}"/>
    <cellStyle name="Normal 267 3 2" xfId="20319" xr:uid="{E2B7744C-D09F-4F09-B180-E9E3833A43E7}"/>
    <cellStyle name="Normal 267 3 3" xfId="13657" xr:uid="{7B64F5BF-C061-406B-AA21-0BB11B4B387F}"/>
    <cellStyle name="Normal 267 3 4" xfId="25897" xr:uid="{14B3FC95-5F21-4601-9508-314FEB3F839F}"/>
    <cellStyle name="Normal 267 4" xfId="15889" xr:uid="{93EF8944-69EF-46A7-9800-204AF040D28A}"/>
    <cellStyle name="Normal 267 4 2" xfId="26981" xr:uid="{2B3C0509-1D42-4CC3-9D47-BA12CE6D1801}"/>
    <cellStyle name="Normal 267 5" xfId="21831" xr:uid="{12A2AA6E-97F9-4BBE-9405-A5782D6993C1}"/>
    <cellStyle name="Normal 267 5 2" xfId="31795" xr:uid="{A8BE6E48-D1FF-4421-8DFC-3EA3B58DA725}"/>
    <cellStyle name="Normal 267 6" xfId="9142" xr:uid="{25B8B28C-D982-4682-8DCC-D1F8EBD2C847}"/>
    <cellStyle name="Normal 267 7" xfId="22592" xr:uid="{5AF0200F-7197-4019-83D1-B2E418E48C66}"/>
    <cellStyle name="Normal 268" xfId="1640" xr:uid="{00000000-0005-0000-0000-000098060000}"/>
    <cellStyle name="Normal 268 2" xfId="4782" xr:uid="{AB926F7A-6039-4A1F-8A44-BDAA37E4E421}"/>
    <cellStyle name="Normal 268 2 2" xfId="17570" xr:uid="{AEDF1983-471C-4E56-8E5A-63187C69C634}"/>
    <cellStyle name="Normal 268 2 2 2" xfId="26984" xr:uid="{FDC44A7F-4109-4B7B-8866-EA64A8D9D7E3}"/>
    <cellStyle name="Normal 268 2 3" xfId="10823" xr:uid="{7119861D-5AE4-4B11-8210-0FCF367EB0FB}"/>
    <cellStyle name="Normal 268 2 3 2" xfId="33002" xr:uid="{16AE61F0-9A2B-4828-8FBD-AA5F84910763}"/>
    <cellStyle name="Normal 268 2 4" xfId="22595" xr:uid="{7C50AE96-879E-4D14-9C4A-FAC0BE697030}"/>
    <cellStyle name="Normal 268 3" xfId="7591" xr:uid="{097EF0E4-0C46-4D06-B527-0916D18F5AE4}"/>
    <cellStyle name="Normal 268 3 2" xfId="20320" xr:uid="{6BE0970C-6749-4B28-AEA4-662CC449C8E4}"/>
    <cellStyle name="Normal 268 3 3" xfId="13658" xr:uid="{6E67312D-5045-45B0-A4D6-90A297EC1960}"/>
    <cellStyle name="Normal 268 3 4" xfId="25898" xr:uid="{0953E4A8-3C97-420F-834C-68E8491DBBAB}"/>
    <cellStyle name="Normal 268 4" xfId="15890" xr:uid="{F5079E48-0897-4E64-B82B-51B4B8BD5035}"/>
    <cellStyle name="Normal 268 4 2" xfId="26983" xr:uid="{7EA3680F-80EA-42E9-A311-96E222658242}"/>
    <cellStyle name="Normal 268 5" xfId="21832" xr:uid="{905F0922-3D8E-402E-8EB6-B554F8EE71EE}"/>
    <cellStyle name="Normal 268 5 2" xfId="31796" xr:uid="{82D74FFC-FD32-430F-AF4D-29D426432578}"/>
    <cellStyle name="Normal 268 6" xfId="9143" xr:uid="{7204269C-6FD2-4FD6-AFE9-D5F8BB1297B0}"/>
    <cellStyle name="Normal 268 7" xfId="22594" xr:uid="{06179AC1-CC60-4D16-975E-5E6879EC907F}"/>
    <cellStyle name="Normal 269" xfId="1641" xr:uid="{00000000-0005-0000-0000-000099060000}"/>
    <cellStyle name="Normal 269 2" xfId="1642" xr:uid="{00000000-0005-0000-0000-00009A060000}"/>
    <cellStyle name="Normal 269 2 2" xfId="4784" xr:uid="{06FAFBF5-6971-4BBA-A5AE-267C4BC25059}"/>
    <cellStyle name="Normal 269 2 2 2" xfId="17572" xr:uid="{5D593052-AA91-4391-9E8A-7059EA4A225A}"/>
    <cellStyle name="Normal 269 2 2 2 2" xfId="33004" xr:uid="{AC767CAC-9AFF-4BA5-8C1E-32ECA3D27D75}"/>
    <cellStyle name="Normal 269 2 2 3" xfId="10825" xr:uid="{756465B0-ECDC-49AB-BE5A-13D29A5F0A5F}"/>
    <cellStyle name="Normal 269 2 2 4" xfId="26987" xr:uid="{E6E0ECD2-D8B8-409B-9AE7-276190B97244}"/>
    <cellStyle name="Normal 269 2 3" xfId="7593" xr:uid="{DC0604E8-8114-4CEC-B63E-14D58CE69C14}"/>
    <cellStyle name="Normal 269 2 3 2" xfId="20322" xr:uid="{41FE2801-152D-475A-9BCC-7CFF5397AE9D}"/>
    <cellStyle name="Normal 269 2 3 3" xfId="13660" xr:uid="{C7AE80E8-E5F9-407D-8D22-B3D5623B07B2}"/>
    <cellStyle name="Normal 269 2 3 4" xfId="26986" xr:uid="{1D638E0C-EAFF-441B-B568-C15F3E69EB2A}"/>
    <cellStyle name="Normal 269 2 4" xfId="15892" xr:uid="{45FF9B30-8702-48E7-BA35-E4FE2AA7669F}"/>
    <cellStyle name="Normal 269 2 4 2" xfId="31798" xr:uid="{BFE830D4-DCFB-46B8-A89A-D347ADAD62C5}"/>
    <cellStyle name="Normal 269 2 5" xfId="21834" xr:uid="{CAF0AB38-A96B-4794-8618-31080CF2C3A8}"/>
    <cellStyle name="Normal 269 2 6" xfId="9145" xr:uid="{08B49464-0139-4A81-B9FA-C9E589E919DB}"/>
    <cellStyle name="Normal 269 2 7" xfId="22597" xr:uid="{20211144-2B5B-4290-B055-905D05DF3D8D}"/>
    <cellStyle name="Normal 269 3" xfId="4783" xr:uid="{8DF54937-4CC5-4646-9345-8184C79E1EAE}"/>
    <cellStyle name="Normal 269 3 2" xfId="17571" xr:uid="{368BE50A-F48B-4D3D-8E81-B7CCB3C0D1F9}"/>
    <cellStyle name="Normal 269 3 2 2" xfId="26988" xr:uid="{7B885353-091E-4823-B8EB-C67E4F82DBE7}"/>
    <cellStyle name="Normal 269 3 3" xfId="10824" xr:uid="{0418F120-03E9-497A-8FB1-F0742B44F54C}"/>
    <cellStyle name="Normal 269 3 3 2" xfId="33003" xr:uid="{218DB269-FF1F-48A5-84AC-5F202CB39062}"/>
    <cellStyle name="Normal 269 3 4" xfId="22598" xr:uid="{B58A23DB-5EEE-4DEE-B566-BC46FC748B6E}"/>
    <cellStyle name="Normal 269 4" xfId="7592" xr:uid="{3E8366AD-DBAC-42E5-B389-24DF7C83CCE0}"/>
    <cellStyle name="Normal 269 4 2" xfId="20321" xr:uid="{45B430E1-26E9-400C-B7BD-771F187B8A00}"/>
    <cellStyle name="Normal 269 4 3" xfId="13659" xr:uid="{4E2CB752-0D5F-4877-801C-C33258406743}"/>
    <cellStyle name="Normal 269 4 4" xfId="25850" xr:uid="{F1B90727-CB2E-4BB5-A6E8-B122768966D9}"/>
    <cellStyle name="Normal 269 5" xfId="15891" xr:uid="{1AA82AA0-8854-4A11-B8A1-3BDC10197A30}"/>
    <cellStyle name="Normal 269 5 2" xfId="26985" xr:uid="{92AB7534-C481-4E8E-8457-DAC2063D1765}"/>
    <cellStyle name="Normal 269 6" xfId="21833" xr:uid="{85732C30-7242-4D8E-A3E9-B4C2FEC6FF0A}"/>
    <cellStyle name="Normal 269 6 2" xfId="31797" xr:uid="{E6B13BDD-35AF-469B-A678-6C8F72785B71}"/>
    <cellStyle name="Normal 269 7" xfId="9144" xr:uid="{08590CE5-53C5-41AF-A82E-B4B85A5500FB}"/>
    <cellStyle name="Normal 269 8" xfId="22596" xr:uid="{9828CADA-C49D-4852-A897-F6F9FD35767C}"/>
    <cellStyle name="Normal 27" xfId="1643" xr:uid="{00000000-0005-0000-0000-00009B060000}"/>
    <cellStyle name="Normal 27 2" xfId="1644" xr:uid="{00000000-0005-0000-0000-00009C060000}"/>
    <cellStyle name="Normal 27 2 2" xfId="1645" xr:uid="{00000000-0005-0000-0000-00009D060000}"/>
    <cellStyle name="Normal 27 2 2 2" xfId="4787" xr:uid="{D6FB9825-4809-44FF-9337-47B0A1B93303}"/>
    <cellStyle name="Normal 27 2 2 2 2" xfId="17575" xr:uid="{69AD59DF-8911-46C6-A167-F7FC2A749B81}"/>
    <cellStyle name="Normal 27 2 2 2 2 2" xfId="33006" xr:uid="{3FC6F185-67CA-4735-9924-69DAA2644E35}"/>
    <cellStyle name="Normal 27 2 2 2 3" xfId="10828" xr:uid="{1C99AD7D-30B5-4DD4-84CB-157B47E744B9}"/>
    <cellStyle name="Normal 27 2 2 2 4" xfId="26991" xr:uid="{A62DC889-333E-41C4-82C4-C55D98E3F41B}"/>
    <cellStyle name="Normal 27 2 2 3" xfId="7595" xr:uid="{BD566E2D-A834-4FAD-A73C-BDD43399DAD8}"/>
    <cellStyle name="Normal 27 2 2 3 2" xfId="20324" xr:uid="{18461915-99AA-418E-9646-1C970C724BCA}"/>
    <cellStyle name="Normal 27 2 2 3 3" xfId="13662" xr:uid="{EFE781D8-AA5A-48E7-AEFF-BFDC6617E484}"/>
    <cellStyle name="Normal 27 2 2 3 4" xfId="26990" xr:uid="{ADE5FF42-299B-414B-99BF-F00737379020}"/>
    <cellStyle name="Normal 27 2 2 4" xfId="15894" xr:uid="{DE82B720-CC8B-4DBF-8B8D-6003BD17FFAA}"/>
    <cellStyle name="Normal 27 2 2 4 2" xfId="31800" xr:uid="{BE0A63A4-4122-4B1B-8F29-410734BD9DB2}"/>
    <cellStyle name="Normal 27 2 2 5" xfId="21836" xr:uid="{3831A909-166B-4A26-9259-73AE273CE91B}"/>
    <cellStyle name="Normal 27 2 2 6" xfId="9147" xr:uid="{C48DBC18-7EC9-41F0-AA2A-D1B85C74D04C}"/>
    <cellStyle name="Normal 27 2 2 7" xfId="22601" xr:uid="{891C63E5-D653-47EE-A1D7-34EF8935CD79}"/>
    <cellStyle name="Normal 27 2 3" xfId="4786" xr:uid="{F74A4256-9DAE-4953-96B5-8BC943F5D3DD}"/>
    <cellStyle name="Normal 27 2 3 2" xfId="17574" xr:uid="{B738AEF7-2887-49F6-B24B-D8F303038D61}"/>
    <cellStyle name="Normal 27 2 3 3" xfId="10827" xr:uid="{5CCFB12D-E2FF-48EA-BBEA-5B81523C9A37}"/>
    <cellStyle name="Normal 27 2 4" xfId="25864" xr:uid="{FE6462B6-1E58-40F4-A455-4780A9273304}"/>
    <cellStyle name="Normal 27 2 5" xfId="22600" xr:uid="{120C4693-8294-4AAC-8DD5-05DE29750CAA}"/>
    <cellStyle name="Normal 27 3" xfId="4785" xr:uid="{78EC1203-414D-4264-BB3C-8D380B74554F}"/>
    <cellStyle name="Normal 27 3 2" xfId="17573" xr:uid="{D7424286-EC49-4C88-BE36-E2412127F512}"/>
    <cellStyle name="Normal 27 3 2 2" xfId="25856" xr:uid="{54D8C8FE-F118-4F14-9EE3-26CF5FA82A7C}"/>
    <cellStyle name="Normal 27 3 3" xfId="10826" xr:uid="{EE50A842-818F-4A54-B093-F6B411956F62}"/>
    <cellStyle name="Normal 27 3 3 2" xfId="26992" xr:uid="{9464C480-79E5-4C62-949F-B0419B3692E8}"/>
    <cellStyle name="Normal 27 3 4" xfId="33005" xr:uid="{5783F552-D0B1-436B-8979-690AC8250A38}"/>
    <cellStyle name="Normal 27 3 5" xfId="22602" xr:uid="{BD6BA895-B081-45EA-8360-39D70D38C1EB}"/>
    <cellStyle name="Normal 27 4" xfId="7594" xr:uid="{FBF87A77-A69B-4810-B573-2D09309595BA}"/>
    <cellStyle name="Normal 27 4 2" xfId="20323" xr:uid="{DF08500F-B4F1-4DC2-B93E-72809587FF18}"/>
    <cellStyle name="Normal 27 4 3" xfId="13661" xr:uid="{07BE2E5F-0975-4356-A4B5-CA1FF095CDA5}"/>
    <cellStyle name="Normal 27 4 4" xfId="22603" xr:uid="{3AB5F0EF-3037-4D2F-AF42-763D5C1F8754}"/>
    <cellStyle name="Normal 27 5" xfId="15893" xr:uid="{243D088C-CDC6-43ED-8744-41C5E677CDDB}"/>
    <cellStyle name="Normal 27 5 2" xfId="24818" xr:uid="{DEE9E874-013F-46E9-BDD4-EF74834ACF1D}"/>
    <cellStyle name="Normal 27 6" xfId="21835" xr:uid="{916C373A-CD01-4133-B233-EBAB959630F2}"/>
    <cellStyle name="Normal 27 6 2" xfId="26989" xr:uid="{F590673C-1D90-4CFC-B6FC-86807E8CA64C}"/>
    <cellStyle name="Normal 27 7" xfId="9146" xr:uid="{CD6AAEC7-D8D1-41D8-92FD-372FD3BE8FCE}"/>
    <cellStyle name="Normal 27 7 2" xfId="31799" xr:uid="{F68FCAB6-EA49-4CF0-94BF-7CC85AFFD87A}"/>
    <cellStyle name="Normal 27 8" xfId="22599" xr:uid="{4338416C-24AA-4F58-84C9-570BBD641CD4}"/>
    <cellStyle name="Normal 270" xfId="1646" xr:uid="{00000000-0005-0000-0000-00009E060000}"/>
    <cellStyle name="Normal 270 2" xfId="1647" xr:uid="{00000000-0005-0000-0000-00009F060000}"/>
    <cellStyle name="Normal 270 2 2" xfId="4789" xr:uid="{F6989C3A-0D2F-4140-88CA-19C5B6F89261}"/>
    <cellStyle name="Normal 270 2 2 2" xfId="17577" xr:uid="{26C65BAF-F1AC-41FE-9ABD-042CC6FAD9F3}"/>
    <cellStyle name="Normal 270 2 2 2 2" xfId="33008" xr:uid="{4E8C9D16-06F0-4BE0-ABAF-1A795A3FD001}"/>
    <cellStyle name="Normal 270 2 2 3" xfId="10830" xr:uid="{218CD6E5-D4E7-47CA-912C-9275C8736365}"/>
    <cellStyle name="Normal 270 2 2 4" xfId="26995" xr:uid="{62A0BDC4-3C3D-4AD8-BF17-D8CB53CA1158}"/>
    <cellStyle name="Normal 270 2 3" xfId="7597" xr:uid="{05B71763-075D-4DE7-9E5D-F95502101DC0}"/>
    <cellStyle name="Normal 270 2 3 2" xfId="20326" xr:uid="{FFE5E0B1-BD16-4BB0-98BB-1A73F87E9ECA}"/>
    <cellStyle name="Normal 270 2 3 3" xfId="13664" xr:uid="{2CAAE323-B843-4867-B9DE-37EEA842EDD8}"/>
    <cellStyle name="Normal 270 2 3 4" xfId="26994" xr:uid="{CD586AE2-7303-4E7A-8FE4-1535A889562E}"/>
    <cellStyle name="Normal 270 2 4" xfId="15896" xr:uid="{652B1F84-BE0D-490D-AF1B-EEE93397EDF2}"/>
    <cellStyle name="Normal 270 2 4 2" xfId="31802" xr:uid="{DB23210F-B83C-4064-BC3F-C6E64449E043}"/>
    <cellStyle name="Normal 270 2 5" xfId="21838" xr:uid="{06F847E5-26D4-4C1E-BC70-9B8BA0D40D5E}"/>
    <cellStyle name="Normal 270 2 6" xfId="9149" xr:uid="{73DF5711-EAF7-4BC3-A633-C62EA341F9E2}"/>
    <cellStyle name="Normal 270 2 7" xfId="22605" xr:uid="{C8F55CD4-6BAB-48DA-85D5-85A5D0130731}"/>
    <cellStyle name="Normal 270 3" xfId="4788" xr:uid="{72F4044A-74E9-4CF0-BCBF-BFB667E610A9}"/>
    <cellStyle name="Normal 270 3 2" xfId="17576" xr:uid="{E7813C2E-E925-41C4-AA05-5E6A9BBDA356}"/>
    <cellStyle name="Normal 270 3 2 2" xfId="33007" xr:uid="{00C259A0-8DBB-4C6E-BBB7-A3D3A1330D76}"/>
    <cellStyle name="Normal 270 3 3" xfId="10829" xr:uid="{1047C333-CECA-4A74-82D8-A421B1D999C2}"/>
    <cellStyle name="Normal 270 3 4" xfId="26996" xr:uid="{8924AAFF-3C43-421C-BEA9-06014ED4F69A}"/>
    <cellStyle name="Normal 270 4" xfId="7596" xr:uid="{EABB0844-2F9B-4FE0-927C-D91F8FBD83B6}"/>
    <cellStyle name="Normal 270 4 2" xfId="20325" xr:uid="{4BCD3F78-540D-4D6D-AF42-29208AF575A6}"/>
    <cellStyle name="Normal 270 4 3" xfId="13663" xr:uid="{81825F23-7A88-4CA9-A160-67EE4ABEE10E}"/>
    <cellStyle name="Normal 270 4 4" xfId="26993" xr:uid="{2F115F2B-E4FE-4811-9E2F-096B3A79839F}"/>
    <cellStyle name="Normal 270 5" xfId="15895" xr:uid="{3D58BC09-F3AE-4989-9408-098E4C54A8C7}"/>
    <cellStyle name="Normal 270 5 2" xfId="31801" xr:uid="{B0F63D2D-8EA2-4924-9CAD-C139B57E6559}"/>
    <cellStyle name="Normal 270 6" xfId="21837" xr:uid="{32D235EB-01B4-4134-9237-568D3D0F2D51}"/>
    <cellStyle name="Normal 270 7" xfId="9148" xr:uid="{4198E1A5-AE54-4E8D-B4B3-CDD563D64CFF}"/>
    <cellStyle name="Normal 270 8" xfId="22604" xr:uid="{1334A61F-263F-4749-AC36-85B1FE95ACAC}"/>
    <cellStyle name="Normal 271" xfId="1648" xr:uid="{00000000-0005-0000-0000-0000A0060000}"/>
    <cellStyle name="Normal 271 2" xfId="1649" xr:uid="{00000000-0005-0000-0000-0000A1060000}"/>
    <cellStyle name="Normal 271 2 2" xfId="4791" xr:uid="{5CCABAB1-8E54-4A9B-BA4A-AEB7F97523E2}"/>
    <cellStyle name="Normal 271 2 2 2" xfId="17579" xr:uid="{E7BF31C2-0211-4624-ABF4-9AF9ADD6D401}"/>
    <cellStyle name="Normal 271 2 2 2 2" xfId="33010" xr:uid="{B7E38B15-3329-40D0-82E3-B264133541D4}"/>
    <cellStyle name="Normal 271 2 2 3" xfId="10832" xr:uid="{4C0CAE8B-8441-4D9C-B7B1-793042199EF7}"/>
    <cellStyle name="Normal 271 2 2 4" xfId="26999" xr:uid="{60EDCD36-F28C-47F2-ACE0-4EC2B24AF611}"/>
    <cellStyle name="Normal 271 2 3" xfId="7599" xr:uid="{010F5892-9D62-424D-8FCA-1ACC6673C1C9}"/>
    <cellStyle name="Normal 271 2 3 2" xfId="20328" xr:uid="{1C040E07-C61B-40BA-838D-5D3A00B87D1F}"/>
    <cellStyle name="Normal 271 2 3 3" xfId="13666" xr:uid="{C5319B06-02F2-4C74-9A74-EE71F5DDA99A}"/>
    <cellStyle name="Normal 271 2 3 4" xfId="26998" xr:uid="{3B9EFBC3-5E5E-410A-B6DB-8706EAA74078}"/>
    <cellStyle name="Normal 271 2 4" xfId="15898" xr:uid="{F335C09D-FDB9-40C4-9A1F-C55EAFE43BD0}"/>
    <cellStyle name="Normal 271 2 4 2" xfId="31804" xr:uid="{36B0F32A-1A64-4832-936A-A239F51FB8C3}"/>
    <cellStyle name="Normal 271 2 5" xfId="21840" xr:uid="{5E142FB4-F9D9-4781-99C1-DF17BD6F6A57}"/>
    <cellStyle name="Normal 271 2 6" xfId="9151" xr:uid="{B2F24071-4C28-4BDE-B111-2181114378CD}"/>
    <cellStyle name="Normal 271 2 7" xfId="22607" xr:uid="{2377E001-313B-4CB2-814F-C4B5506E8256}"/>
    <cellStyle name="Normal 271 3" xfId="4790" xr:uid="{E2EFCD16-DD06-4E1E-B82E-F36002E57BF8}"/>
    <cellStyle name="Normal 271 3 2" xfId="17578" xr:uid="{D074DAA1-2796-4C3E-BE00-D49046416198}"/>
    <cellStyle name="Normal 271 3 2 2" xfId="33009" xr:uid="{2D83AB2B-3092-4D77-819C-67A0C4FEA580}"/>
    <cellStyle name="Normal 271 3 3" xfId="10831" xr:uid="{788328D8-9CEF-48A9-8A86-9641310DBAB7}"/>
    <cellStyle name="Normal 271 3 4" xfId="27000" xr:uid="{D2F4B73E-D260-4B39-A70C-C125FD34FF64}"/>
    <cellStyle name="Normal 271 4" xfId="7598" xr:uid="{39BEA798-F317-4C03-9DBF-877659C8755B}"/>
    <cellStyle name="Normal 271 4 2" xfId="20327" xr:uid="{80F0D8D2-31AF-46A7-87DA-75D646913F33}"/>
    <cellStyle name="Normal 271 4 3" xfId="13665" xr:uid="{974F32E8-046C-4EE6-8356-01802E97DF9D}"/>
    <cellStyle name="Normal 271 4 4" xfId="26997" xr:uid="{511C6FC4-B5CE-459F-83B4-2B57412F4E2F}"/>
    <cellStyle name="Normal 271 5" xfId="15897" xr:uid="{DAB2724E-D05A-4B07-8C8E-D8B430D36F29}"/>
    <cellStyle name="Normal 271 5 2" xfId="31803" xr:uid="{BE7FED87-91BF-4226-AEAB-224E53317CFB}"/>
    <cellStyle name="Normal 271 6" xfId="21839" xr:uid="{40830355-0D55-4D42-972F-02C6229B594A}"/>
    <cellStyle name="Normal 271 7" xfId="9150" xr:uid="{54A75087-C9BB-47E1-B131-39BB6DD8FDC0}"/>
    <cellStyle name="Normal 271 8" xfId="22606" xr:uid="{8B149CE4-D176-44D8-8C41-3623568DDFB4}"/>
    <cellStyle name="Normal 272" xfId="1650" xr:uid="{00000000-0005-0000-0000-0000A2060000}"/>
    <cellStyle name="Normal 272 2" xfId="4792" xr:uid="{E902BDAD-0476-4680-98F3-D7831880C5C0}"/>
    <cellStyle name="Normal 272 2 2" xfId="17580" xr:uid="{FD2AFE2F-C209-44D9-B831-37791D82E58D}"/>
    <cellStyle name="Normal 272 2 2 2" xfId="33011" xr:uid="{3611C498-C70B-4C6B-8F70-329DCB94C415}"/>
    <cellStyle name="Normal 272 2 3" xfId="10833" xr:uid="{10AD88A6-DE99-459D-AFC5-88C4937A8B17}"/>
    <cellStyle name="Normal 272 2 4" xfId="27002" xr:uid="{CE9B5882-1D86-4FE8-9085-277439F989FD}"/>
    <cellStyle name="Normal 272 3" xfId="7600" xr:uid="{82A8AFB8-2307-4812-B6A0-8D718A1F76CA}"/>
    <cellStyle name="Normal 272 3 2" xfId="20329" xr:uid="{3633DDBA-D46C-4277-905A-BB5CD8E2AC9C}"/>
    <cellStyle name="Normal 272 3 3" xfId="13667" xr:uid="{DB9CAE99-6A1C-4413-BD13-A227FCA7854D}"/>
    <cellStyle name="Normal 272 3 4" xfId="27001" xr:uid="{2450D78D-2910-496B-ABEF-677A007F13AD}"/>
    <cellStyle name="Normal 272 4" xfId="15899" xr:uid="{5B706FFF-6447-4C06-8388-3725AE553165}"/>
    <cellStyle name="Normal 272 4 2" xfId="31805" xr:uid="{7D038009-D951-4C7C-867B-92BEFF00DA5C}"/>
    <cellStyle name="Normal 272 5" xfId="21841" xr:uid="{58990228-1649-47F1-9324-BE2D78CDED5A}"/>
    <cellStyle name="Normal 272 6" xfId="9152" xr:uid="{8B5E04A0-133F-4545-B726-CBD53CD227A4}"/>
    <cellStyle name="Normal 272 7" xfId="22608" xr:uid="{941901CD-E217-4316-A4F0-340131F0F544}"/>
    <cellStyle name="Normal 273" xfId="1651" xr:uid="{00000000-0005-0000-0000-0000A3060000}"/>
    <cellStyle name="Normal 273 2" xfId="4793" xr:uid="{69283426-8F5C-460D-AD62-C2C2250A3C7E}"/>
    <cellStyle name="Normal 273 2 2" xfId="17581" xr:uid="{B40395D1-F25C-4B94-8096-91DBAAECB63C}"/>
    <cellStyle name="Normal 273 2 2 2" xfId="33012" xr:uid="{4789E507-B8F0-4106-828A-6109BDB4552C}"/>
    <cellStyle name="Normal 273 2 3" xfId="10834" xr:uid="{4434B70A-2191-46EA-AD35-CE313D5B15C4}"/>
    <cellStyle name="Normal 273 2 4" xfId="27004" xr:uid="{2811E92E-FEEB-4816-A365-2382B0BADED8}"/>
    <cellStyle name="Normal 273 3" xfId="7601" xr:uid="{7FE39EE8-A545-4F83-9412-19E9D25CAB7B}"/>
    <cellStyle name="Normal 273 3 2" xfId="20330" xr:uid="{76685F44-D228-4152-9B3F-A7ABB5C0AA91}"/>
    <cellStyle name="Normal 273 3 3" xfId="13668" xr:uid="{19877448-89ED-4E7F-BA75-0A9E9CA672E8}"/>
    <cellStyle name="Normal 273 3 4" xfId="27003" xr:uid="{E870CA44-47AA-42B9-B739-2C358871B378}"/>
    <cellStyle name="Normal 273 4" xfId="15900" xr:uid="{8A72B657-C659-466D-9652-23E32B957290}"/>
    <cellStyle name="Normal 273 4 2" xfId="31806" xr:uid="{00657EB9-27AC-457D-ACE4-0DEC4B1FCA82}"/>
    <cellStyle name="Normal 273 5" xfId="21842" xr:uid="{A2218F06-A73C-4958-AF5C-FEBD05A40EE4}"/>
    <cellStyle name="Normal 273 6" xfId="9153" xr:uid="{7E0A0E99-7CC1-4270-A109-41F8FD306506}"/>
    <cellStyle name="Normal 273 7" xfId="22609" xr:uid="{64EA5E65-9420-4565-B201-9397DAE0E459}"/>
    <cellStyle name="Normal 274" xfId="1652" xr:uid="{00000000-0005-0000-0000-0000A4060000}"/>
    <cellStyle name="Normal 274 2" xfId="4794" xr:uid="{5D2359A3-C98A-4290-ACAB-80A1795C8B27}"/>
    <cellStyle name="Normal 274 2 2" xfId="17582" xr:uid="{73F4FDDE-68C9-429C-B567-2604AA02CE3A}"/>
    <cellStyle name="Normal 274 2 2 2" xfId="33013" xr:uid="{0EB91A3E-41B4-490B-AC92-89C2DC7F9854}"/>
    <cellStyle name="Normal 274 2 3" xfId="10835" xr:uid="{88DE077B-9BE1-41F9-A56F-464CD32EEB67}"/>
    <cellStyle name="Normal 274 2 4" xfId="27006" xr:uid="{B6931923-FA34-47DE-8C70-A139A8ED9D2D}"/>
    <cellStyle name="Normal 274 3" xfId="7602" xr:uid="{3CB4C8ED-B04E-42E5-9A9F-571B093FC619}"/>
    <cellStyle name="Normal 274 3 2" xfId="20331" xr:uid="{426FA262-B492-4F2E-ADA2-AAE3582F42A3}"/>
    <cellStyle name="Normal 274 3 3" xfId="13669" xr:uid="{B14B9674-6924-4099-A9FF-74B27EE9E755}"/>
    <cellStyle name="Normal 274 3 4" xfId="27005" xr:uid="{CD5BD1BE-B596-4735-851F-5BE0BB368ABC}"/>
    <cellStyle name="Normal 274 4" xfId="15901" xr:uid="{1EC093A3-C132-4DA8-8F85-E235E27E4531}"/>
    <cellStyle name="Normal 274 4 2" xfId="31807" xr:uid="{6A895871-4ECF-4532-B23E-296EF27C0898}"/>
    <cellStyle name="Normal 274 5" xfId="21843" xr:uid="{1C3C9B90-6BD2-47E6-8D4A-7B2C859E2A09}"/>
    <cellStyle name="Normal 274 6" xfId="9154" xr:uid="{C5197CC0-92C3-4F52-8188-D4E67CAF2722}"/>
    <cellStyle name="Normal 274 7" xfId="22610" xr:uid="{84680311-45F7-4562-B72F-CD599E135FB8}"/>
    <cellStyle name="Normal 275" xfId="1653" xr:uid="{00000000-0005-0000-0000-0000A5060000}"/>
    <cellStyle name="Normal 275 2" xfId="4795" xr:uid="{C5BE32A8-289D-4391-A58E-3D09F0E95F53}"/>
    <cellStyle name="Normal 275 2 2" xfId="17583" xr:uid="{AC353DE5-301A-4E65-B794-2156568CC0AF}"/>
    <cellStyle name="Normal 275 2 2 2" xfId="33014" xr:uid="{B1E926B0-AEC5-405F-8DA8-FB5C43706B0E}"/>
    <cellStyle name="Normal 275 2 3" xfId="10836" xr:uid="{E31A8917-0496-4E58-ABD0-98E06E6FE8BD}"/>
    <cellStyle name="Normal 275 2 4" xfId="27008" xr:uid="{1E0FA590-27F3-419E-B6E8-F928C11C5844}"/>
    <cellStyle name="Normal 275 3" xfId="7603" xr:uid="{F7BB8211-589C-4762-BD7F-0E3CB262CD4B}"/>
    <cellStyle name="Normal 275 3 2" xfId="20332" xr:uid="{71DC802E-CA64-4EB5-BA46-211C1B0C5D97}"/>
    <cellStyle name="Normal 275 3 3" xfId="13670" xr:uid="{0D60D0E9-39BB-4F4E-9C78-5BB65911441F}"/>
    <cellStyle name="Normal 275 3 4" xfId="27007" xr:uid="{B895257B-2963-4BA0-88C3-9C58F46C79C3}"/>
    <cellStyle name="Normal 275 4" xfId="15902" xr:uid="{E3BFB98C-718D-4112-B81B-79898075B2E2}"/>
    <cellStyle name="Normal 275 4 2" xfId="31808" xr:uid="{78AB6BE7-8D9E-4274-900D-67C70063D877}"/>
    <cellStyle name="Normal 275 5" xfId="21844" xr:uid="{AE1F59D8-B984-4625-A275-507CADB0BF4A}"/>
    <cellStyle name="Normal 275 6" xfId="9155" xr:uid="{C51A4EF2-5D66-44DE-A4AA-69A6A9F30AE6}"/>
    <cellStyle name="Normal 275 7" xfId="22611" xr:uid="{0CAE250E-F418-406A-8D33-92DD6D737A09}"/>
    <cellStyle name="Normal 276" xfId="1654" xr:uid="{00000000-0005-0000-0000-0000A6060000}"/>
    <cellStyle name="Normal 276 2" xfId="4796" xr:uid="{B0222029-3091-485B-90FE-97DF116B406B}"/>
    <cellStyle name="Normal 276 2 2" xfId="17584" xr:uid="{3F4D61A4-5DED-45AD-905F-D21BC9281109}"/>
    <cellStyle name="Normal 276 2 2 2" xfId="33015" xr:uid="{4F70D337-A72E-4AC3-9E91-2AA56476D851}"/>
    <cellStyle name="Normal 276 2 3" xfId="10837" xr:uid="{9C515825-362F-4B62-A38B-D37609170531}"/>
    <cellStyle name="Normal 276 2 4" xfId="27010" xr:uid="{4588E495-0BB9-4731-BD53-98015543D1A9}"/>
    <cellStyle name="Normal 276 3" xfId="7604" xr:uid="{A487100A-05AC-4236-9A34-37D03459E7A0}"/>
    <cellStyle name="Normal 276 3 2" xfId="20333" xr:uid="{98C4A2F3-094C-403E-BE29-74F4D97F77DA}"/>
    <cellStyle name="Normal 276 3 3" xfId="13671" xr:uid="{B1B95B9B-DB8E-46E1-A026-01FD9DC1DC27}"/>
    <cellStyle name="Normal 276 3 4" xfId="27009" xr:uid="{793C1933-DCA2-4E05-9547-8A8E7505FA61}"/>
    <cellStyle name="Normal 276 4" xfId="15903" xr:uid="{3BD4ACB9-09E9-4CD9-9292-C19C4A529962}"/>
    <cellStyle name="Normal 276 4 2" xfId="31809" xr:uid="{3B3DACCA-5672-431C-AD6D-4C2E483891CA}"/>
    <cellStyle name="Normal 276 5" xfId="21845" xr:uid="{7C603E28-5095-431D-9743-82BD59DD6014}"/>
    <cellStyle name="Normal 276 6" xfId="9156" xr:uid="{344F30F4-1C18-473F-83A9-64D80AC181B7}"/>
    <cellStyle name="Normal 276 7" xfId="22612" xr:uid="{8A338BCE-DFF2-45C6-A46E-5864E71C50AE}"/>
    <cellStyle name="Normal 277" xfId="1655" xr:uid="{00000000-0005-0000-0000-0000A7060000}"/>
    <cellStyle name="Normal 277 2" xfId="4797" xr:uid="{5C592944-7F15-4C42-AF4E-CCE704C74555}"/>
    <cellStyle name="Normal 277 2 2" xfId="17585" xr:uid="{15461924-E9A9-4A23-977F-0FF36C74B750}"/>
    <cellStyle name="Normal 277 2 2 2" xfId="33016" xr:uid="{487B4A52-B0BE-4B14-BDAC-7C280B527643}"/>
    <cellStyle name="Normal 277 2 3" xfId="10838" xr:uid="{590B3456-ABA8-4BC6-A35B-3851A4057292}"/>
    <cellStyle name="Normal 277 2 4" xfId="27012" xr:uid="{A8AEFCE2-29E8-4DA2-94B7-B2D18B7BE222}"/>
    <cellStyle name="Normal 277 3" xfId="7605" xr:uid="{86738EA4-68B2-4BF1-8984-CCAF0A0EE532}"/>
    <cellStyle name="Normal 277 3 2" xfId="20334" xr:uid="{FDA9AEA2-CF7A-41E0-9B09-E873B4BA2C10}"/>
    <cellStyle name="Normal 277 3 3" xfId="13672" xr:uid="{B5C46490-2884-453C-899B-D81E93548977}"/>
    <cellStyle name="Normal 277 3 4" xfId="27011" xr:uid="{94A16C7B-6D15-4D15-BDCF-B57039F7F889}"/>
    <cellStyle name="Normal 277 4" xfId="15904" xr:uid="{45201A75-5B2F-443E-A4A2-16BDABEA33AC}"/>
    <cellStyle name="Normal 277 4 2" xfId="31810" xr:uid="{8792CBAB-DCB3-46F3-A74C-C4A06F218E37}"/>
    <cellStyle name="Normal 277 5" xfId="21846" xr:uid="{6E11E7EA-11ED-4CEC-89FD-42DDACEFDAA7}"/>
    <cellStyle name="Normal 277 6" xfId="9157" xr:uid="{ECD74A03-4A86-45F8-8652-55C0861519D8}"/>
    <cellStyle name="Normal 277 7" xfId="22613" xr:uid="{D3634A0F-1575-41E7-935E-CD4CC36184F5}"/>
    <cellStyle name="Normal 278" xfId="1656" xr:uid="{00000000-0005-0000-0000-0000A8060000}"/>
    <cellStyle name="Normal 278 2" xfId="4798" xr:uid="{BA57378A-AB8D-4D7C-BF1F-A8412558A4C2}"/>
    <cellStyle name="Normal 278 2 2" xfId="17586" xr:uid="{10B9C0BB-C2CB-4628-9A60-8DB9393AEA9D}"/>
    <cellStyle name="Normal 278 2 2 2" xfId="33017" xr:uid="{74E2AC0D-3358-4871-94C7-7A39F4A478F1}"/>
    <cellStyle name="Normal 278 2 3" xfId="10839" xr:uid="{D42CB4C3-CFCC-4B5E-B1A2-D2D840E36EC4}"/>
    <cellStyle name="Normal 278 2 4" xfId="27014" xr:uid="{BBCCD6BC-9727-41B2-AE9F-4535DCB8D188}"/>
    <cellStyle name="Normal 278 3" xfId="7606" xr:uid="{1FE3015C-087E-40E9-B7D0-9F128688864D}"/>
    <cellStyle name="Normal 278 3 2" xfId="20335" xr:uid="{E0B5248F-4194-4A05-B508-1ADDF0CC704D}"/>
    <cellStyle name="Normal 278 3 3" xfId="13673" xr:uid="{32523220-6D15-44C8-B533-8F10015E6101}"/>
    <cellStyle name="Normal 278 3 4" xfId="27013" xr:uid="{E57B1E41-1426-45BB-A619-D80E8942ADB6}"/>
    <cellStyle name="Normal 278 4" xfId="15905" xr:uid="{B9FD315F-BB8D-4D87-8A3C-4CF06F79C5F0}"/>
    <cellStyle name="Normal 278 4 2" xfId="31811" xr:uid="{44285A46-ED7B-40A4-89EC-5E8A1AD4CB47}"/>
    <cellStyle name="Normal 278 5" xfId="21847" xr:uid="{17FED137-A750-4E62-9B8F-55E3EDA1366F}"/>
    <cellStyle name="Normal 278 6" xfId="9158" xr:uid="{B473056C-22C6-474F-B1DB-3695FD7B437A}"/>
    <cellStyle name="Normal 278 7" xfId="22614" xr:uid="{18E1F11B-0488-4C18-98C5-99B9F4184131}"/>
    <cellStyle name="Normal 279" xfId="1657" xr:uid="{00000000-0005-0000-0000-0000A9060000}"/>
    <cellStyle name="Normal 279 2" xfId="4799" xr:uid="{2562B457-CF32-4EA4-98F4-559E963CE00A}"/>
    <cellStyle name="Normal 279 2 2" xfId="17587" xr:uid="{FC078E0B-604A-4C65-9C94-55EC54103891}"/>
    <cellStyle name="Normal 279 2 2 2" xfId="33018" xr:uid="{7FE3AA77-6F1F-44C4-815D-3CD3E6898973}"/>
    <cellStyle name="Normal 279 2 3" xfId="10840" xr:uid="{8D4BC938-9EC9-4C67-9DF4-62A77CE51864}"/>
    <cellStyle name="Normal 279 2 4" xfId="27016" xr:uid="{CC00EB89-D8E3-4255-8F35-4073A9313DC3}"/>
    <cellStyle name="Normal 279 3" xfId="7607" xr:uid="{D422C9C4-F8B6-432B-8EEF-068194642F65}"/>
    <cellStyle name="Normal 279 3 2" xfId="20336" xr:uid="{2EE538D2-E884-4A5B-B78A-C3F0021E8856}"/>
    <cellStyle name="Normal 279 3 3" xfId="13674" xr:uid="{0E118731-27AB-45FD-88DF-585E9FDFEFFC}"/>
    <cellStyle name="Normal 279 3 4" xfId="27015" xr:uid="{42D14F41-FBA5-4F6A-8B87-A33DE969E6A2}"/>
    <cellStyle name="Normal 279 4" xfId="15906" xr:uid="{C52B632D-F9C1-4040-A544-BDB111B31788}"/>
    <cellStyle name="Normal 279 4 2" xfId="31812" xr:uid="{A8BA9825-C90F-4438-B2D9-7BAF75E987BD}"/>
    <cellStyle name="Normal 279 5" xfId="21848" xr:uid="{82F85A6C-FCB0-4B93-9FDE-7A2E77CB0269}"/>
    <cellStyle name="Normal 279 6" xfId="9159" xr:uid="{27E9B38A-E11E-477A-8509-E8D504B5069F}"/>
    <cellStyle name="Normal 279 7" xfId="22615" xr:uid="{DA4C4BCC-75B8-41CF-8CEC-53A83A233215}"/>
    <cellStyle name="Normal 28" xfId="1658" xr:uid="{00000000-0005-0000-0000-0000AA060000}"/>
    <cellStyle name="Normal 28 2" xfId="1659" xr:uid="{00000000-0005-0000-0000-0000AB060000}"/>
    <cellStyle name="Normal 28 2 2" xfId="1660" xr:uid="{00000000-0005-0000-0000-0000AC060000}"/>
    <cellStyle name="Normal 28 2 2 2" xfId="4802" xr:uid="{8E5F7A05-99C7-4A47-8248-ABA1FD57C8EF}"/>
    <cellStyle name="Normal 28 2 2 2 2" xfId="17590" xr:uid="{92206F36-E2BF-41A1-88BC-B28612F971E1}"/>
    <cellStyle name="Normal 28 2 2 2 2 2" xfId="33020" xr:uid="{682F69F9-E58E-4AE6-BCD8-2A72CBF9F99B}"/>
    <cellStyle name="Normal 28 2 2 2 3" xfId="10843" xr:uid="{FD29324F-36F7-4031-B680-C03882075995}"/>
    <cellStyle name="Normal 28 2 2 2 4" xfId="27019" xr:uid="{A4D46654-0C6D-4B1A-89D3-84BA7EA0F76B}"/>
    <cellStyle name="Normal 28 2 2 3" xfId="7609" xr:uid="{648A058E-6154-4C04-8208-D8851063DA0E}"/>
    <cellStyle name="Normal 28 2 2 3 2" xfId="20338" xr:uid="{4087FA72-4885-4CA8-A231-3E38E0E0178E}"/>
    <cellStyle name="Normal 28 2 2 3 3" xfId="13676" xr:uid="{B3A24EE2-ED4A-4E61-9984-57FF7CE57F9E}"/>
    <cellStyle name="Normal 28 2 2 3 4" xfId="27018" xr:uid="{C659B60B-2C7B-4450-A950-67DCB5E39364}"/>
    <cellStyle name="Normal 28 2 2 4" xfId="15908" xr:uid="{DA089353-9E7E-4790-9E44-9F9BB77955E1}"/>
    <cellStyle name="Normal 28 2 2 4 2" xfId="31814" xr:uid="{9F4BC57F-CFCC-492D-8607-DE99EEF24824}"/>
    <cellStyle name="Normal 28 2 2 5" xfId="21850" xr:uid="{770FD411-6DFF-40A0-9864-5DD8EF07A133}"/>
    <cellStyle name="Normal 28 2 2 6" xfId="9161" xr:uid="{EC0095C4-BBE1-46B6-88D5-C5E7274353E0}"/>
    <cellStyle name="Normal 28 2 2 7" xfId="22618" xr:uid="{BE7F5EA0-D994-4B22-B8E8-04081088BF06}"/>
    <cellStyle name="Normal 28 2 3" xfId="4801" xr:uid="{6E290713-8C16-4E6C-A943-E4A73976F7A7}"/>
    <cellStyle name="Normal 28 2 3 2" xfId="17589" xr:uid="{73B6A939-96D7-48D3-A14E-30CC8255B5FF}"/>
    <cellStyle name="Normal 28 2 3 3" xfId="10842" xr:uid="{A03407A2-877F-427D-9062-C5005D3B5DEF}"/>
    <cellStyle name="Normal 28 2 4" xfId="25865" xr:uid="{124CF8EE-4EDD-41C6-83BF-655611F52AD3}"/>
    <cellStyle name="Normal 28 2 5" xfId="22617" xr:uid="{70194D86-B923-4E75-9DD7-7C30EBCA185C}"/>
    <cellStyle name="Normal 28 3" xfId="4800" xr:uid="{C9B08F83-D3E4-435B-A054-5870405656B9}"/>
    <cellStyle name="Normal 28 3 2" xfId="17588" xr:uid="{07B52958-CC85-43C3-A71D-EB881247A62D}"/>
    <cellStyle name="Normal 28 3 2 2" xfId="25858" xr:uid="{35744E5E-587D-4E63-B3F7-84D6BBEB3404}"/>
    <cellStyle name="Normal 28 3 3" xfId="10841" xr:uid="{775E10A7-D316-458C-AEE6-6EA82FD23CCC}"/>
    <cellStyle name="Normal 28 3 3 2" xfId="27020" xr:uid="{83B7B59F-3B3E-4714-8464-88A97BD994A1}"/>
    <cellStyle name="Normal 28 3 4" xfId="33019" xr:uid="{6810171C-5478-4FBE-B950-B401BB1C2628}"/>
    <cellStyle name="Normal 28 3 5" xfId="22619" xr:uid="{4D3F8EFF-E889-41A3-90F3-67F24589B4F7}"/>
    <cellStyle name="Normal 28 4" xfId="7608" xr:uid="{1DE1A8F1-27B8-463B-AF5C-0CEEA2BA674A}"/>
    <cellStyle name="Normal 28 4 2" xfId="20337" xr:uid="{88C00EDE-E322-4673-8C19-B07F7BF98C63}"/>
    <cellStyle name="Normal 28 4 3" xfId="13675" xr:uid="{D0BFE607-45DF-4F28-A9D5-F861E13D264F}"/>
    <cellStyle name="Normal 28 4 4" xfId="22620" xr:uid="{27DAD195-2F13-452E-8EEC-5473E5CBA9CD}"/>
    <cellStyle name="Normal 28 5" xfId="15907" xr:uid="{656245E5-B097-4DEC-9643-7820EE316042}"/>
    <cellStyle name="Normal 28 5 2" xfId="24819" xr:uid="{267F4E13-A310-4B6F-BD16-B0CCB84E5EFC}"/>
    <cellStyle name="Normal 28 6" xfId="21849" xr:uid="{BE85D17E-951C-46F5-B6DD-81BC236B02C1}"/>
    <cellStyle name="Normal 28 6 2" xfId="27017" xr:uid="{23225305-CA45-4C97-B45D-6C9E1005BFA1}"/>
    <cellStyle name="Normal 28 7" xfId="9160" xr:uid="{3DC0A4D1-5D42-49C9-B5A9-991938DA45B0}"/>
    <cellStyle name="Normal 28 7 2" xfId="31813" xr:uid="{86400D30-8032-4575-A47C-AB7BF27A9F7F}"/>
    <cellStyle name="Normal 28 8" xfId="22616" xr:uid="{FCF51A42-C293-4B26-A727-12EC6C5CD905}"/>
    <cellStyle name="Normal 280" xfId="1661" xr:uid="{00000000-0005-0000-0000-0000AD060000}"/>
    <cellStyle name="Normal 280 2" xfId="4803" xr:uid="{15104064-4FBB-4EDF-B2E6-736D5CB6D8DD}"/>
    <cellStyle name="Normal 280 2 2" xfId="17591" xr:uid="{85559F91-3032-450D-BEE2-2D11E9F03B27}"/>
    <cellStyle name="Normal 280 2 2 2" xfId="33021" xr:uid="{27C2F558-70C1-45B1-B949-B4CCF708CB34}"/>
    <cellStyle name="Normal 280 2 3" xfId="10844" xr:uid="{69D1369D-CCA9-4029-833C-88A9A14A9E13}"/>
    <cellStyle name="Normal 280 2 4" xfId="27022" xr:uid="{F29F6DE6-FC78-4252-B8DD-284BF57CF8F0}"/>
    <cellStyle name="Normal 280 3" xfId="7610" xr:uid="{6118284A-793D-4D91-B1A6-F9D72875110F}"/>
    <cellStyle name="Normal 280 3 2" xfId="20339" xr:uid="{B59B57E9-836A-4638-918B-7C94F9808013}"/>
    <cellStyle name="Normal 280 3 3" xfId="13677" xr:uid="{41616D3A-DD13-40A5-A06F-A45E0AB0EBC6}"/>
    <cellStyle name="Normal 280 3 4" xfId="27021" xr:uid="{2693C24B-2741-40D9-9FA4-1F8EFB61E214}"/>
    <cellStyle name="Normal 280 4" xfId="15909" xr:uid="{6E3923C6-9F1B-4B39-92D6-78F3544D1937}"/>
    <cellStyle name="Normal 280 4 2" xfId="31815" xr:uid="{15D205F3-E700-40F3-B7F6-543176420350}"/>
    <cellStyle name="Normal 280 5" xfId="21851" xr:uid="{76DDF701-D62E-44D8-9E59-3D27C9CBE9E0}"/>
    <cellStyle name="Normal 280 6" xfId="9162" xr:uid="{1D7F5877-B04C-49E1-ABC4-4FCBD276B631}"/>
    <cellStyle name="Normal 280 7" xfId="22621" xr:uid="{F1DD86AF-EC9C-456B-89AA-52983FD3ADD6}"/>
    <cellStyle name="Normal 281" xfId="1662" xr:uid="{00000000-0005-0000-0000-0000AE060000}"/>
    <cellStyle name="Normal 281 2" xfId="4804" xr:uid="{74E37C2F-DE21-4A3C-9AD5-689C348FF961}"/>
    <cellStyle name="Normal 281 2 2" xfId="17592" xr:uid="{790CC9DB-FBD8-428D-B3A1-F13D92E695C6}"/>
    <cellStyle name="Normal 281 2 2 2" xfId="33022" xr:uid="{7E0A3721-4ADC-443C-A8D4-3C351BBC2434}"/>
    <cellStyle name="Normal 281 2 3" xfId="10845" xr:uid="{486A7754-7EAF-4F6F-AC42-4E324B2E6174}"/>
    <cellStyle name="Normal 281 2 4" xfId="27024" xr:uid="{5D3E6F28-9A38-4BA8-B248-7B19AAB2593B}"/>
    <cellStyle name="Normal 281 3" xfId="7611" xr:uid="{AE57DF65-3029-49D5-B0AA-D9BEA0A40177}"/>
    <cellStyle name="Normal 281 3 2" xfId="20340" xr:uid="{DB449735-5D6E-4CE4-BC5C-DBF596CE5A6C}"/>
    <cellStyle name="Normal 281 3 3" xfId="13678" xr:uid="{DA2F5FA8-F724-4D7A-B40C-A64AA25D3967}"/>
    <cellStyle name="Normal 281 3 4" xfId="27023" xr:uid="{AD6BAEAE-933D-4CEF-80BC-0DC4FEF0B688}"/>
    <cellStyle name="Normal 281 4" xfId="15910" xr:uid="{FF4877A4-1C99-4B9A-95AC-CA23138D9DDF}"/>
    <cellStyle name="Normal 281 4 2" xfId="31816" xr:uid="{A6DFD5A4-E642-4BA6-8BAA-17980CF86399}"/>
    <cellStyle name="Normal 281 5" xfId="21852" xr:uid="{3A191014-242C-4530-B187-0B2546C59DAE}"/>
    <cellStyle name="Normal 281 6" xfId="9163" xr:uid="{A8061CE9-8594-4AD6-BC65-DA7711AC06DA}"/>
    <cellStyle name="Normal 281 7" xfId="22622" xr:uid="{60EB24D0-232C-4437-8B73-3216D7097010}"/>
    <cellStyle name="Normal 282" xfId="1663" xr:uid="{00000000-0005-0000-0000-0000AF060000}"/>
    <cellStyle name="Normal 282 2" xfId="4805" xr:uid="{00D7207F-6D76-40E8-B555-6562D93EDB3F}"/>
    <cellStyle name="Normal 282 2 2" xfId="17593" xr:uid="{3F960A16-DEED-45A8-A4EE-76EF9C9A0BC3}"/>
    <cellStyle name="Normal 282 2 2 2" xfId="33023" xr:uid="{902BA1B8-FFE4-49FC-ABB4-8FEBD0B1409F}"/>
    <cellStyle name="Normal 282 2 3" xfId="10846" xr:uid="{133065D2-3636-4CF5-8BCA-6A2352DAC204}"/>
    <cellStyle name="Normal 282 2 4" xfId="27026" xr:uid="{4EF06E5E-DDF0-4366-B7F3-8165EABDA425}"/>
    <cellStyle name="Normal 282 3" xfId="7612" xr:uid="{D6EC4FCF-535B-4D33-AD13-9EF1912C3316}"/>
    <cellStyle name="Normal 282 3 2" xfId="20341" xr:uid="{64C5C091-5EA8-4F42-94E5-039C68766E01}"/>
    <cellStyle name="Normal 282 3 3" xfId="13679" xr:uid="{67B1F4D7-D413-444A-849D-E293AE2493D4}"/>
    <cellStyle name="Normal 282 3 4" xfId="27025" xr:uid="{C8FE1913-7133-4E05-9619-90D73E7498ED}"/>
    <cellStyle name="Normal 282 4" xfId="15911" xr:uid="{3BC1F6AB-4EF2-49A8-B0C2-E53145C467B7}"/>
    <cellStyle name="Normal 282 4 2" xfId="31817" xr:uid="{5E442492-1551-4B27-A41A-758C502F3E4F}"/>
    <cellStyle name="Normal 282 5" xfId="21853" xr:uid="{1A29AFBB-A348-4CAC-B153-D675571230F4}"/>
    <cellStyle name="Normal 282 6" xfId="9164" xr:uid="{D5667D08-FFF6-4937-B441-D44EA32677F7}"/>
    <cellStyle name="Normal 282 7" xfId="22623" xr:uid="{2875814B-48EC-463A-AE5C-F1077023313F}"/>
    <cellStyle name="Normal 283" xfId="1664" xr:uid="{00000000-0005-0000-0000-0000B0060000}"/>
    <cellStyle name="Normal 283 2" xfId="4806" xr:uid="{FA9A31D9-B7BA-4CFD-9864-50C3E839472E}"/>
    <cellStyle name="Normal 283 2 2" xfId="17594" xr:uid="{7F74D28A-0D32-43EB-AE92-C4DF9259BD1D}"/>
    <cellStyle name="Normal 283 2 2 2" xfId="33024" xr:uid="{47F1C39D-D2A9-4518-8D18-972EC29215E0}"/>
    <cellStyle name="Normal 283 2 3" xfId="10847" xr:uid="{20DE638C-6C5A-4007-A45F-E955CA579F46}"/>
    <cellStyle name="Normal 283 2 4" xfId="27028" xr:uid="{05357E58-4256-45CC-A32D-6A4623762EC4}"/>
    <cellStyle name="Normal 283 3" xfId="7613" xr:uid="{754F2764-AD57-4992-90CE-4E60597ABF0F}"/>
    <cellStyle name="Normal 283 3 2" xfId="20342" xr:uid="{3E59B24F-5A4F-4D97-9F93-66EEA1BAE83B}"/>
    <cellStyle name="Normal 283 3 3" xfId="13680" xr:uid="{654C3B3F-1FAA-43FA-984C-2CD4E949D6C3}"/>
    <cellStyle name="Normal 283 3 4" xfId="27027" xr:uid="{0599A19E-5A93-483D-AD5F-A11D8BDB5EF4}"/>
    <cellStyle name="Normal 283 4" xfId="15912" xr:uid="{95F7AE01-E17F-494B-A38E-5F3C011CFB30}"/>
    <cellStyle name="Normal 283 4 2" xfId="31818" xr:uid="{9ED92971-83F6-40EA-9462-8BEDD915E597}"/>
    <cellStyle name="Normal 283 5" xfId="21854" xr:uid="{F65CB182-CAE5-4D09-906F-9CCC002CEEB4}"/>
    <cellStyle name="Normal 283 6" xfId="9165" xr:uid="{D768623B-8998-4218-8E09-7B93E83DDB73}"/>
    <cellStyle name="Normal 283 7" xfId="22624" xr:uid="{C38037CB-E637-41E2-9C56-DF80CF74E3AD}"/>
    <cellStyle name="Normal 284" xfId="1665" xr:uid="{00000000-0005-0000-0000-0000B1060000}"/>
    <cellStyle name="Normal 284 2" xfId="4807" xr:uid="{5996F72E-87FC-4AD9-8FD4-98F464FD296D}"/>
    <cellStyle name="Normal 284 2 2" xfId="17595" xr:uid="{969ABDD2-9CF5-4599-8EE3-2B776C999D9C}"/>
    <cellStyle name="Normal 284 2 2 2" xfId="33025" xr:uid="{7C1CBFC2-D680-43F0-AC09-A398257928B0}"/>
    <cellStyle name="Normal 284 2 3" xfId="10848" xr:uid="{4EA09840-3D90-46F1-BB24-35C5B296F818}"/>
    <cellStyle name="Normal 284 2 4" xfId="27030" xr:uid="{B78049C0-CAA1-474D-94C3-3F34E541E5A9}"/>
    <cellStyle name="Normal 284 3" xfId="7614" xr:uid="{B51CC791-7EE8-4899-B221-760140826F28}"/>
    <cellStyle name="Normal 284 3 2" xfId="20343" xr:uid="{3D42542F-A16B-4008-9FBD-BA7ADEA7B5B4}"/>
    <cellStyle name="Normal 284 3 3" xfId="13681" xr:uid="{77446604-0230-4720-A01E-FF5E215CC6A3}"/>
    <cellStyle name="Normal 284 3 4" xfId="27029" xr:uid="{D5954614-393B-4131-A381-708EBFD796FC}"/>
    <cellStyle name="Normal 284 4" xfId="15913" xr:uid="{1DB6D23B-9CA5-4097-B7EC-C2CA0ECCF963}"/>
    <cellStyle name="Normal 284 4 2" xfId="31819" xr:uid="{5AC1A833-D4A2-476B-9DE1-A4D75F221DC3}"/>
    <cellStyle name="Normal 284 5" xfId="21855" xr:uid="{360A4067-673B-44D5-B8CB-61434BE9E0CB}"/>
    <cellStyle name="Normal 284 6" xfId="9166" xr:uid="{15FAEFA5-DF4E-4F03-86CC-E56AEE14088D}"/>
    <cellStyle name="Normal 284 7" xfId="22625" xr:uid="{B4987EEA-FD32-48BF-BC34-810FFEB7C9E6}"/>
    <cellStyle name="Normal 285" xfId="1666" xr:uid="{00000000-0005-0000-0000-0000B2060000}"/>
    <cellStyle name="Normal 285 2" xfId="4808" xr:uid="{8858DA33-44E8-43FB-86EE-D8C1255F3A8B}"/>
    <cellStyle name="Normal 285 2 2" xfId="17596" xr:uid="{459AA93E-6896-497B-9F8C-7ABEED99691D}"/>
    <cellStyle name="Normal 285 2 2 2" xfId="33026" xr:uid="{75D8C9C1-D5ED-41CF-91C4-1D378D38B059}"/>
    <cellStyle name="Normal 285 2 3" xfId="10849" xr:uid="{92FCED21-9BA6-41CE-B7AE-47E984838FA3}"/>
    <cellStyle name="Normal 285 2 4" xfId="27032" xr:uid="{A68F02E0-CB90-451F-8043-70162F9123F1}"/>
    <cellStyle name="Normal 285 3" xfId="7615" xr:uid="{D77EB70D-4690-46AF-BC5D-26E16B6F2327}"/>
    <cellStyle name="Normal 285 3 2" xfId="20344" xr:uid="{ED6A6C20-B606-412E-A523-C30B3BB2BF0A}"/>
    <cellStyle name="Normal 285 3 3" xfId="13682" xr:uid="{F2FE482D-A88A-4613-8DF3-1DDF4DB9D220}"/>
    <cellStyle name="Normal 285 3 4" xfId="27031" xr:uid="{3BF2BEE2-8F80-43A5-9450-DDB55FCF231A}"/>
    <cellStyle name="Normal 285 4" xfId="15914" xr:uid="{FD93AF83-2DFA-4E18-8921-7A06550A9AC2}"/>
    <cellStyle name="Normal 285 4 2" xfId="31820" xr:uid="{D027DFEF-C67C-45F5-B04D-23B8558D7129}"/>
    <cellStyle name="Normal 285 5" xfId="21856" xr:uid="{0F3D4A8A-F582-4ABA-82BF-1E521BE33D5A}"/>
    <cellStyle name="Normal 285 6" xfId="9167" xr:uid="{46A538B9-21FD-420F-9492-2724397DDC3C}"/>
    <cellStyle name="Normal 285 7" xfId="22626" xr:uid="{77C7C0F5-8E41-440A-B61A-02AD5DD8C705}"/>
    <cellStyle name="Normal 286" xfId="1667" xr:uid="{00000000-0005-0000-0000-0000B3060000}"/>
    <cellStyle name="Normal 286 2" xfId="4809" xr:uid="{AD77BA14-B868-4384-AFCF-DFE5DCD4DD21}"/>
    <cellStyle name="Normal 286 2 2" xfId="17597" xr:uid="{9C6B7335-1D3E-4CC1-8511-544843C1D195}"/>
    <cellStyle name="Normal 286 2 2 2" xfId="33027" xr:uid="{C391CF8F-0879-4EA4-BCC8-22FB0379E5D3}"/>
    <cellStyle name="Normal 286 2 3" xfId="10850" xr:uid="{34D74B50-9371-4A3F-81BF-A263042FD1E0}"/>
    <cellStyle name="Normal 286 2 4" xfId="27034" xr:uid="{3BDBFC2C-443C-49FF-AA08-D49631DDCD4D}"/>
    <cellStyle name="Normal 286 3" xfId="7616" xr:uid="{E549596E-7B60-40D3-A859-1D954DAF02A1}"/>
    <cellStyle name="Normal 286 3 2" xfId="20345" xr:uid="{478E4FE0-3C5F-4C29-BE6D-2A5389740780}"/>
    <cellStyle name="Normal 286 3 3" xfId="13683" xr:uid="{3A21C0E6-9F3F-4794-97A2-B4D5EDEC7558}"/>
    <cellStyle name="Normal 286 3 4" xfId="27033" xr:uid="{57FDF089-01A3-42E3-9AD6-6A0913ECE063}"/>
    <cellStyle name="Normal 286 4" xfId="15915" xr:uid="{F28FDB4C-EC3D-43D3-A9F1-C6CCF4E78EC1}"/>
    <cellStyle name="Normal 286 4 2" xfId="31821" xr:uid="{D2CFE517-E75B-4D8B-BFC3-1E3E2A77356E}"/>
    <cellStyle name="Normal 286 5" xfId="21857" xr:uid="{0B4B9553-B87D-41D2-BA34-7CCF7F955B72}"/>
    <cellStyle name="Normal 286 6" xfId="9168" xr:uid="{3F8105BB-C792-4C73-B785-2C4DEAE2A12E}"/>
    <cellStyle name="Normal 286 7" xfId="22627" xr:uid="{CF387206-A1FE-4D91-A1BD-769101B41DAF}"/>
    <cellStyle name="Normal 287" xfId="1668" xr:uid="{00000000-0005-0000-0000-0000B4060000}"/>
    <cellStyle name="Normal 287 2" xfId="4810" xr:uid="{E4D2DFD2-AC57-4CD5-8094-E067E7E2ABC3}"/>
    <cellStyle name="Normal 287 2 2" xfId="17598" xr:uid="{43B47B79-66E7-4F73-850B-F7F428F97C8D}"/>
    <cellStyle name="Normal 287 2 2 2" xfId="33028" xr:uid="{1CB19602-CEFA-46DD-81B5-03D41E1E6AF1}"/>
    <cellStyle name="Normal 287 2 3" xfId="10851" xr:uid="{ABE89FA5-BA98-42D3-B4D9-8182CE9D9B43}"/>
    <cellStyle name="Normal 287 2 4" xfId="27036" xr:uid="{DC20A8E6-B83B-4C28-9652-B1B1B42BAFAF}"/>
    <cellStyle name="Normal 287 3" xfId="7617" xr:uid="{EDA14E0F-ADEB-40E7-8DE7-52F66F64628E}"/>
    <cellStyle name="Normal 287 3 2" xfId="20346" xr:uid="{EF6151E2-C49D-4DA9-84D0-53ED566C65A8}"/>
    <cellStyle name="Normal 287 3 3" xfId="13684" xr:uid="{927AAFA9-7C01-4544-BACB-17AB227D2A57}"/>
    <cellStyle name="Normal 287 3 4" xfId="27035" xr:uid="{7D4C4420-0BB3-4BD1-87CF-58D3FA214770}"/>
    <cellStyle name="Normal 287 4" xfId="15916" xr:uid="{BE5B8505-71BE-49A9-BF36-03976D5CE92C}"/>
    <cellStyle name="Normal 287 4 2" xfId="31822" xr:uid="{3F74DFCD-8A03-468A-A1BE-4E137BB3197F}"/>
    <cellStyle name="Normal 287 5" xfId="21858" xr:uid="{A3E6E358-4BB9-44EF-A2C3-6344FB5A8E9E}"/>
    <cellStyle name="Normal 287 6" xfId="9169" xr:uid="{3126BE12-6079-4AB7-9A9C-D3C9BBCA2966}"/>
    <cellStyle name="Normal 287 7" xfId="22628" xr:uid="{DB829353-1210-4253-8613-2376B4783EBE}"/>
    <cellStyle name="Normal 288" xfId="1669" xr:uid="{00000000-0005-0000-0000-0000B5060000}"/>
    <cellStyle name="Normal 288 2" xfId="4811" xr:uid="{0170C7DB-A1CD-4FFA-8533-027578F19B83}"/>
    <cellStyle name="Normal 288 2 2" xfId="17599" xr:uid="{7CD3F97C-AA23-4461-9DD0-20F777BE9099}"/>
    <cellStyle name="Normal 288 2 2 2" xfId="33029" xr:uid="{25BCFC46-9711-43AD-96D4-481D75F0B732}"/>
    <cellStyle name="Normal 288 2 3" xfId="10852" xr:uid="{9125F767-C8EE-4CD6-8F18-E70537C6641F}"/>
    <cellStyle name="Normal 288 2 4" xfId="27038" xr:uid="{0DAD2B97-36A3-4D55-A159-80755B197FB9}"/>
    <cellStyle name="Normal 288 3" xfId="7618" xr:uid="{2CCFB5EF-F35A-453B-85FF-1453F01C4B2F}"/>
    <cellStyle name="Normal 288 3 2" xfId="20347" xr:uid="{362E71C5-EB00-4B2E-BCBA-59A74B643022}"/>
    <cellStyle name="Normal 288 3 3" xfId="13685" xr:uid="{907762C2-1DCB-4E05-803A-423CEBC9ACC7}"/>
    <cellStyle name="Normal 288 3 4" xfId="27037" xr:uid="{A5F1D471-06EA-46DB-875A-8AF1B96DB6AA}"/>
    <cellStyle name="Normal 288 4" xfId="15917" xr:uid="{B2BBB32A-1954-4D82-9096-8F2CFE42096C}"/>
    <cellStyle name="Normal 288 4 2" xfId="31823" xr:uid="{0FCD7E3F-079F-44BE-86B4-F0DC31E2BE76}"/>
    <cellStyle name="Normal 288 5" xfId="21859" xr:uid="{3F6065D7-2461-4CF9-9A7E-6C30EE38F8E2}"/>
    <cellStyle name="Normal 288 6" xfId="9170" xr:uid="{F4CC9EB3-EEEF-4C41-B2A9-F2B16F8BE2C5}"/>
    <cellStyle name="Normal 288 7" xfId="22629" xr:uid="{AB87AF09-E561-4834-A0C7-2062E7EFD632}"/>
    <cellStyle name="Normal 289" xfId="1670" xr:uid="{00000000-0005-0000-0000-0000B6060000}"/>
    <cellStyle name="Normal 289 2" xfId="7319" xr:uid="{7792C3DD-FA05-4258-BAB5-D55531437D56}"/>
    <cellStyle name="Normal 289 2 2" xfId="20099" xr:uid="{B1A60261-4C7F-42EB-83A7-F2AEDC1B2CC2}"/>
    <cellStyle name="Normal 289 2 3" xfId="13349" xr:uid="{151C5668-4C72-48F6-BA7A-D59ACDF5E23E}"/>
    <cellStyle name="Normal 289 2 4" xfId="29210" xr:uid="{6D17CBDA-4330-4514-B001-0DE55169314F}"/>
    <cellStyle name="Normal 289 3" xfId="8685" xr:uid="{2508A374-74CA-429E-8BFE-3EAA585253DA}"/>
    <cellStyle name="Normal 289 4" xfId="15918" xr:uid="{3A3C5039-F465-4DC6-B8A3-15C6FFB3304D}"/>
    <cellStyle name="Normal 289 4 2" xfId="31824" xr:uid="{03F7BF62-CA0B-4588-AD36-73C10A117C92}"/>
    <cellStyle name="Normal 289 5" xfId="9171" xr:uid="{36EAE95D-3BC4-4137-9D67-DB8F0F7F4941}"/>
    <cellStyle name="Normal 289 6" xfId="24757" xr:uid="{B138AEEC-E92D-4162-AA9F-C9B36F278A31}"/>
    <cellStyle name="Normal 29" xfId="1671" xr:uid="{00000000-0005-0000-0000-0000B7060000}"/>
    <cellStyle name="Normal 29 2" xfId="4812" xr:uid="{9960D3F3-830E-4389-AD40-B639E539A5F8}"/>
    <cellStyle name="Normal 29 2 2" xfId="17600" xr:uid="{709B9038-E734-4CFD-AC87-D75D8956043D}"/>
    <cellStyle name="Normal 29 2 3" xfId="10853" xr:uid="{2BD444D6-0CBC-45C0-AAD1-B7A9E49A96EE}"/>
    <cellStyle name="Normal 290" xfId="1672" xr:uid="{00000000-0005-0000-0000-0000B8060000}"/>
    <cellStyle name="Normal 290 2" xfId="8787" xr:uid="{5466AFE1-0257-4AA5-8F56-3275044F606A}"/>
    <cellStyle name="Normal 290 2 2" xfId="21476" xr:uid="{25F13810-0235-499C-AF61-99AE8DEAE21F}"/>
    <cellStyle name="Normal 290 2 3" xfId="14178" xr:uid="{ED814811-E91B-47FB-AB5C-F402C55D9CC5}"/>
    <cellStyle name="Normal 290 2 4" xfId="26858" xr:uid="{9292F0C2-E6ED-4B5C-911A-FFD3C7D49E6D}"/>
    <cellStyle name="Normal 290 3" xfId="15919" xr:uid="{B619E4D0-C5BD-4EE5-B201-41BACAF1FF25}"/>
    <cellStyle name="Normal 290 3 2" xfId="31825" xr:uid="{7ECF0628-8140-45EB-AA62-ADBA6FAD3CED}"/>
    <cellStyle name="Normal 290 4" xfId="21923" xr:uid="{35B495C0-9E35-4361-BD8B-F148E3DFB392}"/>
    <cellStyle name="Normal 290 5" xfId="9172" xr:uid="{7AC3835D-08FF-4D77-B3B1-C938EC00E886}"/>
    <cellStyle name="Normal 290 6" xfId="26010" xr:uid="{53F2E8B5-777F-4E11-899A-F32E346FF15D}"/>
    <cellStyle name="Normal 291" xfId="3155" xr:uid="{FC7785CE-5967-40FA-ADC2-D493DE9F1DEF}"/>
    <cellStyle name="Normal 291 2" xfId="8789" xr:uid="{B9779BBA-BDB0-4067-858D-10DF3727A552}"/>
    <cellStyle name="Normal 291 2 2" xfId="21478" xr:uid="{9FCB124C-1299-4364-8380-B428426D9308}"/>
    <cellStyle name="Normal 291 2 3" xfId="32910" xr:uid="{A46B3E62-051B-4107-A7EC-F22DEEB5FE4B}"/>
    <cellStyle name="Normal 291 3" xfId="15950" xr:uid="{811844AB-7D6B-4384-93C4-D1C944ECF997}"/>
    <cellStyle name="Normal 291 4" xfId="9203" xr:uid="{C3FACFF8-C63E-4E8C-A39C-382505DC64B6}"/>
    <cellStyle name="Normal 292" xfId="7401" xr:uid="{9181C87D-35EA-4C20-8A8C-250D1F27D729}"/>
    <cellStyle name="Normal 292 2" xfId="8811" xr:uid="{44BC5329-F31C-4CFB-B504-ABF9CEC0E1CA}"/>
    <cellStyle name="Normal 292 2 2" xfId="21500" xr:uid="{F53B074F-B107-4F0A-A3F4-30F970DCDC80}"/>
    <cellStyle name="Normal 292 3" xfId="20135" xr:uid="{33510D71-F6C7-4DFE-A322-C847E5DFB7F5}"/>
    <cellStyle name="Normal 292 4" xfId="21942" xr:uid="{25E434AD-651D-4BBD-95C0-86FD4E279FCD}"/>
    <cellStyle name="Normal 292 5" xfId="14197" xr:uid="{DE479AE5-D2DB-4BC2-B513-8EB81751AC55}"/>
    <cellStyle name="Normal 292 6" xfId="35229" xr:uid="{C84EE224-DAC6-4EC7-A1EF-5C8DB97F6745}"/>
    <cellStyle name="Normal 293" xfId="7421" xr:uid="{FAC90C12-B852-434A-BE6C-BFEC4F1C4C38}"/>
    <cellStyle name="Normal 293 2" xfId="8831" xr:uid="{A1EB032F-63FF-44B8-85DB-F533695D17AD}"/>
    <cellStyle name="Normal 293 2 2" xfId="21520" xr:uid="{011E2208-52A0-4CC9-98E5-12A3CDEFBBBC}"/>
    <cellStyle name="Normal 293 3" xfId="20155" xr:uid="{357F3645-1FBE-4280-B2C2-41B633F8A92D}"/>
    <cellStyle name="Normal 293 4" xfId="21962" xr:uid="{10504AE1-8556-4ADA-9559-009CF0713E69}"/>
    <cellStyle name="Normal 293 5" xfId="14217" xr:uid="{611FD4C9-1994-4C06-B257-D5F67A8E7983}"/>
    <cellStyle name="Normal 293 6" xfId="35249" xr:uid="{B1F907CD-60A0-49EA-A51E-67EF4A0B76EC}"/>
    <cellStyle name="Normal 294" xfId="7441" xr:uid="{4A5BAA54-E0F2-43BF-8B3F-985B0D1152A8}"/>
    <cellStyle name="Normal 294 2" xfId="8851" xr:uid="{A890F1DB-F726-4304-A264-06C544EFB0D8}"/>
    <cellStyle name="Normal 294 2 2" xfId="21540" xr:uid="{840C9722-ECFA-41D7-8CC8-9C4F6812E680}"/>
    <cellStyle name="Normal 294 3" xfId="20175" xr:uid="{541008BC-2FF6-4C7C-BF8D-064F99382C7A}"/>
    <cellStyle name="Normal 294 4" xfId="21982" xr:uid="{E396BE90-EDE4-42C5-B5F2-EF7AA87AF527}"/>
    <cellStyle name="Normal 294 5" xfId="15775" xr:uid="{4F6C365F-CB28-40EB-88E3-130A9B8544A1}"/>
    <cellStyle name="Normal 294 6" xfId="35269" xr:uid="{1413D651-4D09-477E-9EA6-CDCE69C74A83}"/>
    <cellStyle name="Normal 295" xfId="7461" xr:uid="{978EDCA5-1330-4FEC-A947-20194B9EDFC6}"/>
    <cellStyle name="Normal 295 2" xfId="8871" xr:uid="{9CC0F53B-201F-4BA7-AA4E-1DA993ACC26D}"/>
    <cellStyle name="Normal 295 2 2" xfId="21560" xr:uid="{64979B8C-7625-4AD6-8E1A-11AC5B7AA313}"/>
    <cellStyle name="Normal 295 3" xfId="22002" xr:uid="{28A9EC91-AEB8-4853-AA0D-4EC35A233BD9}"/>
    <cellStyle name="Normal 295 4" xfId="20195" xr:uid="{2BB6E053-8D6C-42D7-B060-D81E019650DB}"/>
    <cellStyle name="Normal 296" xfId="7481" xr:uid="{1B9F1C52-6545-48EB-AA51-7D44BD5BB3F9}"/>
    <cellStyle name="Normal 296 2" xfId="8926" xr:uid="{8B063F35-6565-447B-A220-F3B75D55F99F}"/>
    <cellStyle name="Normal 296 2 2" xfId="21612" xr:uid="{6F5D738B-67C9-454B-B61F-6C83644EE698}"/>
    <cellStyle name="Normal 296 3" xfId="22039" xr:uid="{81D24939-059B-4E46-8F5E-4333FD0A9009}"/>
    <cellStyle name="Normal 296 4" xfId="20215" xr:uid="{8361F928-F72B-4E0A-8CF9-E8A98504D8BE}"/>
    <cellStyle name="Normal 297" xfId="8946" xr:uid="{9C610049-E764-473F-BC42-146DECCA951C}"/>
    <cellStyle name="Normal 297 2" xfId="22059" xr:uid="{327B8B5D-2B97-4A6E-818E-C013A8496B68}"/>
    <cellStyle name="Normal 297 3" xfId="21632" xr:uid="{07A08982-630C-4C35-94B5-745986BA1F78}"/>
    <cellStyle name="Normal 298" xfId="1673" xr:uid="{00000000-0005-0000-0000-0000B9060000}"/>
    <cellStyle name="Normal 298 2" xfId="4813" xr:uid="{3A731901-114C-43D4-8D50-5C0364D147FB}"/>
    <cellStyle name="Normal 298 2 2" xfId="17601" xr:uid="{53069A56-FFE9-4765-AF62-711AA61A5061}"/>
    <cellStyle name="Normal 298 2 2 2" xfId="27040" xr:uid="{C0BE3E05-F3ED-4B5C-ACB2-F6C1C69EE916}"/>
    <cellStyle name="Normal 298 2 3" xfId="10854" xr:uid="{C0DFFCEB-1A1F-423E-A678-1C87E27BEB08}"/>
    <cellStyle name="Normal 298 2 3 2" xfId="33030" xr:uid="{6987E473-3F16-432C-9287-4B8FD27FE354}"/>
    <cellStyle name="Normal 298 2 4" xfId="25899" xr:uid="{A5D3B90F-879C-4553-BA96-5F16D777E4EC}"/>
    <cellStyle name="Normal 298 3" xfId="7619" xr:uid="{090AB1FE-D66D-4398-8AA7-D3DB5597A94E}"/>
    <cellStyle name="Normal 298 3 2" xfId="20348" xr:uid="{A07106C1-33D2-4E7D-9979-00F2BF3C1BC0}"/>
    <cellStyle name="Normal 298 3 3" xfId="13686" xr:uid="{D91A95F8-B769-495A-A704-C785A8A44DAF}"/>
    <cellStyle name="Normal 298 3 4" xfId="27039" xr:uid="{878DD162-514D-44F2-80CD-69ED98F7DCF7}"/>
    <cellStyle name="Normal 298 4" xfId="15920" xr:uid="{52D3A9A3-F715-4921-88FE-6DCCE698A421}"/>
    <cellStyle name="Normal 298 4 2" xfId="31826" xr:uid="{E38C37C9-4432-4E00-963B-02A6603A8C46}"/>
    <cellStyle name="Normal 298 5" xfId="21860" xr:uid="{99B1FDD6-01DA-43E0-A74D-2D58C6BE8A8C}"/>
    <cellStyle name="Normal 298 5 2" xfId="35282" xr:uid="{39759D9F-F865-44AB-BE45-5E2C9E87D880}"/>
    <cellStyle name="Normal 298 6" xfId="9173" xr:uid="{6E6EE117-09C5-4749-8D8E-836E66C70896}"/>
    <cellStyle name="Normal 298 7" xfId="22630" xr:uid="{5FE309B9-2116-4375-9753-18F479F49B7A}"/>
    <cellStyle name="Normal 299" xfId="8966" xr:uid="{E2CA226C-55FF-456E-A041-8724441511DC}"/>
    <cellStyle name="Normal 299 2" xfId="22079" xr:uid="{377316E3-02B3-4548-BFBE-DD65B6D23138}"/>
    <cellStyle name="Normal 299 3" xfId="21652" xr:uid="{371FDBA9-6743-4AAB-89BA-E6E9D437C483}"/>
    <cellStyle name="Normal 3" xfId="1674" xr:uid="{00000000-0005-0000-0000-0000BA060000}"/>
    <cellStyle name="Normal 3 2" xfId="1675" xr:uid="{00000000-0005-0000-0000-0000BB060000}"/>
    <cellStyle name="Normal 3 2 2" xfId="4815" xr:uid="{2CDD9D5D-2CD3-4544-87C0-5F95C6CFEDC8}"/>
    <cellStyle name="Normal 3 2 2 2" xfId="17603" xr:uid="{9CD62632-7C69-48EC-8225-5584AB406B44}"/>
    <cellStyle name="Normal 3 2 2 3" xfId="10856" xr:uid="{7C984498-0012-4183-A95E-30042282A69B}"/>
    <cellStyle name="Normal 3 3" xfId="1676" xr:uid="{00000000-0005-0000-0000-0000BC060000}"/>
    <cellStyle name="Normal 3 3 2" xfId="1677" xr:uid="{00000000-0005-0000-0000-0000BD060000}"/>
    <cellStyle name="Normal 3 3 2 2" xfId="4817" xr:uid="{0B584659-1E5A-4EC2-A6FC-6229B264D25C}"/>
    <cellStyle name="Normal 3 3 2 2 2" xfId="17605" xr:uid="{FE3584F8-97F9-4860-8C2C-5AC5FBC58AE0}"/>
    <cellStyle name="Normal 3 3 2 2 3" xfId="10858" xr:uid="{F0BCF4B3-BE99-405D-A08E-975BA6DC8E86}"/>
    <cellStyle name="Normal 3 3 3" xfId="4816" xr:uid="{3CAE87B7-882D-49E6-8A0C-2666886E58A3}"/>
    <cellStyle name="Normal 3 3 3 2" xfId="17604" xr:uid="{F8A8B4E5-42A9-41AE-87A3-3B5A52C2AA8B}"/>
    <cellStyle name="Normal 3 3 3 2 2" xfId="27042" xr:uid="{B650D59A-6F9C-486C-B148-747C82D13342}"/>
    <cellStyle name="Normal 3 3 3 3" xfId="10857" xr:uid="{95173C39-BB42-4234-83AC-40B344DD5EEA}"/>
    <cellStyle name="Normal 3 3 3 3 2" xfId="33031" xr:uid="{7AE7FC6C-0A44-4304-92F9-106BE5358DFC}"/>
    <cellStyle name="Normal 3 3 3 4" xfId="22631" xr:uid="{DF1709E3-E5C0-46A8-AEB6-101469E92B83}"/>
    <cellStyle name="Normal 3 3 4" xfId="7620" xr:uid="{0F6D5004-2DB6-43B0-949D-8F2A0A045295}"/>
    <cellStyle name="Normal 3 3 4 2" xfId="20349" xr:uid="{0E60884A-C6AF-4F8A-8C5B-AFF86D5C82DE}"/>
    <cellStyle name="Normal 3 3 4 3" xfId="13689" xr:uid="{1014863F-2CD5-4DC7-992F-4E571C429CAD}"/>
    <cellStyle name="Normal 3 3 4 4" xfId="25866" xr:uid="{85418AFE-3D7C-4F5E-86FC-0F10016DC79B}"/>
    <cellStyle name="Normal 3 3 5" xfId="15921" xr:uid="{98397A53-C7A0-4DA5-BE5F-FB18D56DBA14}"/>
    <cellStyle name="Normal 3 3 5 2" xfId="27041" xr:uid="{DEE518C4-125B-43D4-A432-0EA9980A904A}"/>
    <cellStyle name="Normal 3 3 6" xfId="21861" xr:uid="{D76166DC-7962-4A6D-B446-089D450B8B85}"/>
    <cellStyle name="Normal 3 3 6 2" xfId="31827" xr:uid="{0E52F244-3F9B-40DF-B5D1-09B77C9F22A8}"/>
    <cellStyle name="Normal 3 3 7" xfId="9174" xr:uid="{84BB899F-81C8-4B76-895C-4C471AF550A6}"/>
    <cellStyle name="Normal 3 4" xfId="4814" xr:uid="{28D48712-AD7D-40C1-86DC-4DF43A6EEC9D}"/>
    <cellStyle name="Normal 3 4 2" xfId="17602" xr:uid="{2B2FAF55-87FA-4DDD-A26C-12200FD6E0B2}"/>
    <cellStyle name="Normal 3 4 2 2" xfId="25852" xr:uid="{72E9EAB1-D130-490D-8878-186C4856BB65}"/>
    <cellStyle name="Normal 3 4 3" xfId="10855" xr:uid="{047A7BEF-3621-4CC7-9003-88EB23E1D45F}"/>
    <cellStyle name="Normal 3 4 4" xfId="22632" xr:uid="{720CCE4F-1D5A-4164-A5AC-9B573F2D147F}"/>
    <cellStyle name="Normal 3 5" xfId="24820" xr:uid="{65494B05-729E-4480-9584-5E1ED681C4A3}"/>
    <cellStyle name="Normal 30" xfId="1678" xr:uid="{00000000-0005-0000-0000-0000BE060000}"/>
    <cellStyle name="Normal 30 2" xfId="1679" xr:uid="{00000000-0005-0000-0000-0000BF060000}"/>
    <cellStyle name="Normal 30 2 2" xfId="4819" xr:uid="{E0FB9E20-4EB3-4200-BCB8-31B8301BE368}"/>
    <cellStyle name="Normal 30 2 2 2" xfId="17607" xr:uid="{733D8381-5973-4C88-9906-3E47976E175E}"/>
    <cellStyle name="Normal 30 2 2 3" xfId="10860" xr:uid="{82B416CD-0C18-4BE8-A1CD-5155F8574558}"/>
    <cellStyle name="Normal 30 3" xfId="4818" xr:uid="{011676A1-AB89-400D-B445-6FA926A8D41A}"/>
    <cellStyle name="Normal 30 3 2" xfId="17606" xr:uid="{1250FE3C-866A-4F54-AFFF-6EE720D7AC0B}"/>
    <cellStyle name="Normal 30 3 3" xfId="10859" xr:uid="{DB0CA714-F779-4F0E-A375-A311F4F7C4CD}"/>
    <cellStyle name="Normal 300" xfId="8986" xr:uid="{96227408-05CD-4D29-9F72-86C40956813A}"/>
    <cellStyle name="Normal 300 2" xfId="22099" xr:uid="{3DFB9CEC-7802-492D-B2B7-3FAAEC5E7055}"/>
    <cellStyle name="Normal 300 3" xfId="21672" xr:uid="{CD7E43EC-1B5F-4354-8D5D-7DDC0871D1F6}"/>
    <cellStyle name="Normal 301" xfId="9006" xr:uid="{816DDA4C-51E3-4761-9AF0-1F55D4BFE4EA}"/>
    <cellStyle name="Normal 301 2" xfId="22119" xr:uid="{CC22DBBB-C0E3-4DC2-A4EB-8BDD513D7F55}"/>
    <cellStyle name="Normal 301 3" xfId="21692" xr:uid="{2AB4858A-60EA-46A4-9EC3-6ACD3C32AC7F}"/>
    <cellStyle name="Normal 302" xfId="9028" xr:uid="{584108E7-F8CC-4493-A149-BAE53AA7CA85}"/>
    <cellStyle name="Normal 302 2" xfId="22141" xr:uid="{C250C7C4-906B-4538-890A-A6E8082F0E57}"/>
    <cellStyle name="Normal 302 3" xfId="21714" xr:uid="{DBAAAB25-2786-4ED1-A574-590CFEF4399B}"/>
    <cellStyle name="Normal 303" xfId="21734" xr:uid="{1980DD31-AE7B-4A87-A466-C46D1F42F132}"/>
    <cellStyle name="Normal 303 2" xfId="22210" xr:uid="{22B42D3A-EE35-452B-9C56-D0D7633DA7A1}"/>
    <cellStyle name="Normal 304" xfId="22230" xr:uid="{66391C60-D972-44E0-950B-562DCCBB3168}"/>
    <cellStyle name="Normal 305" xfId="22231" xr:uid="{41EEAD90-378E-4521-83DD-F619DBF00E9A}"/>
    <cellStyle name="Normal 306" xfId="22272" xr:uid="{6A1688C9-7436-459B-8098-938E10E87308}"/>
    <cellStyle name="Normal 307" xfId="22292" xr:uid="{2C818C4E-F460-470F-BA5F-46CB6056D8B9}"/>
    <cellStyle name="Normal 308" xfId="22312" xr:uid="{00C63F41-701F-461A-90F9-C863681A14B5}"/>
    <cellStyle name="Normal 309" xfId="22313" xr:uid="{0E2609AF-8E34-4A65-B96E-2AA9E73D48CC}"/>
    <cellStyle name="Normal 31" xfId="1680" xr:uid="{00000000-0005-0000-0000-0000C0060000}"/>
    <cellStyle name="Normal 31 2" xfId="1681" xr:uid="{00000000-0005-0000-0000-0000C1060000}"/>
    <cellStyle name="Normal 31 2 2" xfId="4821" xr:uid="{A3452229-1A8E-49EB-A884-3F1B2984BAC7}"/>
    <cellStyle name="Normal 31 2 2 2" xfId="17609" xr:uid="{6BF11961-FA0E-49E5-9E8A-80D6A34DAC43}"/>
    <cellStyle name="Normal 31 2 2 3" xfId="10862" xr:uid="{8DA88F08-B61A-494A-80EF-733E252E4C60}"/>
    <cellStyle name="Normal 31 3" xfId="4820" xr:uid="{9D04157F-B9CA-4C31-B79C-070960AE5CBB}"/>
    <cellStyle name="Normal 31 3 2" xfId="17608" xr:uid="{F0F93C0D-AA84-43A1-BB23-0963FFA401AB}"/>
    <cellStyle name="Normal 31 3 3" xfId="10861" xr:uid="{AFD6E80F-3540-4BB6-9404-2D7FEBCCDCFB}"/>
    <cellStyle name="Normal 310" xfId="22371" xr:uid="{14B9EDCB-0DE4-4A62-84EE-E0EFF2531FBA}"/>
    <cellStyle name="Normal 311" xfId="22391" xr:uid="{18B2F1A0-E086-40B9-ABDF-C4F5040DE534}"/>
    <cellStyle name="Normal 312" xfId="22411" xr:uid="{09C8A8B0-7BE6-45E9-AA03-A649123527BB}"/>
    <cellStyle name="Normal 313" xfId="35289" xr:uid="{C63D68CD-13A9-4C21-83EC-84B7D44606E6}"/>
    <cellStyle name="Normal 314" xfId="35309" xr:uid="{A9B9C434-0987-4B26-8765-D5A5CD9AF939}"/>
    <cellStyle name="Normal 32" xfId="1682" xr:uid="{00000000-0005-0000-0000-0000C2060000}"/>
    <cellStyle name="Normal 32 2" xfId="1683" xr:uid="{00000000-0005-0000-0000-0000C3060000}"/>
    <cellStyle name="Normal 32 2 2" xfId="4823" xr:uid="{FDC46DBF-86F5-4616-BA8E-A3523D56E2F3}"/>
    <cellStyle name="Normal 32 2 2 2" xfId="17611" xr:uid="{683A1EEB-539C-4285-892C-65495C25C105}"/>
    <cellStyle name="Normal 32 2 2 3" xfId="10864" xr:uid="{1063A410-37BE-4A5A-B20B-D5E38E6DFE27}"/>
    <cellStyle name="Normal 32 3" xfId="4822" xr:uid="{07F7AC44-4D7C-459E-BD4C-3CA6D560024F}"/>
    <cellStyle name="Normal 32 3 2" xfId="17610" xr:uid="{C0E146D2-8726-4FE4-90CC-850D7CAB5F69}"/>
    <cellStyle name="Normal 32 3 3" xfId="10863" xr:uid="{9DA86C5B-3B32-407B-89A5-EBED4322760C}"/>
    <cellStyle name="Normal 33" xfId="1684" xr:uid="{00000000-0005-0000-0000-0000C4060000}"/>
    <cellStyle name="Normal 33 2" xfId="1685" xr:uid="{00000000-0005-0000-0000-0000C5060000}"/>
    <cellStyle name="Normal 33 2 2" xfId="4825" xr:uid="{A23B817E-55FE-4C1D-AE10-0C03BA102371}"/>
    <cellStyle name="Normal 33 2 2 2" xfId="17613" xr:uid="{F4261C3F-DA08-4FB5-B345-ECAEB2D86ED1}"/>
    <cellStyle name="Normal 33 2 2 3" xfId="10866" xr:uid="{D01DC0BF-C2D0-4EFC-8687-7D3504D5B7A7}"/>
    <cellStyle name="Normal 33 3" xfId="4824" xr:uid="{5F0E3C9E-CD51-44E1-8192-FAC757AA437F}"/>
    <cellStyle name="Normal 33 3 2" xfId="17612" xr:uid="{6291D3B4-FB4B-4776-A70C-4427D75FBF63}"/>
    <cellStyle name="Normal 33 3 3" xfId="10865" xr:uid="{27600DCC-FBF7-4DCB-9AC7-9F4C39034F3C}"/>
    <cellStyle name="Normal 34" xfId="1686" xr:uid="{00000000-0005-0000-0000-0000C6060000}"/>
    <cellStyle name="Normal 34 2" xfId="1687" xr:uid="{00000000-0005-0000-0000-0000C7060000}"/>
    <cellStyle name="Normal 34 2 2" xfId="4827" xr:uid="{8F060D38-F1B7-4600-A883-72A58097C070}"/>
    <cellStyle name="Normal 34 2 2 2" xfId="17615" xr:uid="{AAE02F77-9B8E-4926-816B-24E65A4A5F4F}"/>
    <cellStyle name="Normal 34 2 2 3" xfId="10868" xr:uid="{75423607-D387-4712-B4AF-92B382B16EED}"/>
    <cellStyle name="Normal 34 3" xfId="4826" xr:uid="{014E6DCD-421D-43C3-9174-E67CAB49F758}"/>
    <cellStyle name="Normal 34 3 2" xfId="17614" xr:uid="{F218017B-7FF8-4102-ADA5-09C6BF0A53A3}"/>
    <cellStyle name="Normal 34 3 3" xfId="10867" xr:uid="{EDC15184-9CB8-4638-8E63-FBCD593411B1}"/>
    <cellStyle name="Normal 35" xfId="1688" xr:uid="{00000000-0005-0000-0000-0000C8060000}"/>
    <cellStyle name="Normal 35 2" xfId="4828" xr:uid="{595F99E6-C373-4B8E-A558-97698AE9CEEE}"/>
    <cellStyle name="Normal 35 2 2" xfId="17616" xr:uid="{94C3B50C-84A7-4CB2-BC96-5A439448596D}"/>
    <cellStyle name="Normal 35 2 3" xfId="10869" xr:uid="{C7B879A9-551B-43C7-B896-723ABD213CB9}"/>
    <cellStyle name="Normal 36" xfId="1689" xr:uid="{00000000-0005-0000-0000-0000C9060000}"/>
    <cellStyle name="Normal 36 2" xfId="1690" xr:uid="{00000000-0005-0000-0000-0000CA060000}"/>
    <cellStyle name="Normal 36 2 2" xfId="4830" xr:uid="{6A60F165-DBEC-4D8F-89B4-3D5E167978DD}"/>
    <cellStyle name="Normal 36 2 2 2" xfId="17618" xr:uid="{A81D3980-8A36-4365-8EDF-589F499AA7BC}"/>
    <cellStyle name="Normal 36 2 2 3" xfId="10871" xr:uid="{1C01340C-AD8C-418F-BA73-12ECBDE7501F}"/>
    <cellStyle name="Normal 36 3" xfId="4829" xr:uid="{8AE119FF-839D-46C5-8EAB-423C4E6E1E6A}"/>
    <cellStyle name="Normal 36 3 2" xfId="17617" xr:uid="{B04013EB-42B0-4520-98E7-6F99E242E5E5}"/>
    <cellStyle name="Normal 36 3 3" xfId="10870" xr:uid="{B2BCCE5B-795A-4EC9-9197-398B05C5819E}"/>
    <cellStyle name="Normal 37" xfId="1691" xr:uid="{00000000-0005-0000-0000-0000CB060000}"/>
    <cellStyle name="Normal 37 2" xfId="1692" xr:uid="{00000000-0005-0000-0000-0000CC060000}"/>
    <cellStyle name="Normal 37 2 2" xfId="4832" xr:uid="{723567A2-43BE-41CC-8D70-973A3AACB418}"/>
    <cellStyle name="Normal 37 2 2 2" xfId="17620" xr:uid="{1473FF70-C194-4A06-8C9A-BC7F0DEBF1FA}"/>
    <cellStyle name="Normal 37 2 2 3" xfId="10873" xr:uid="{7BBAF883-5272-4DE8-91E5-E9C5E69039E0}"/>
    <cellStyle name="Normal 37 3" xfId="4831" xr:uid="{D7DAC009-2205-48B6-B9BF-2827FC4A8EE7}"/>
    <cellStyle name="Normal 37 3 2" xfId="17619" xr:uid="{A6996082-E83C-4F5C-A948-AA90160AE33A}"/>
    <cellStyle name="Normal 37 3 3" xfId="10872" xr:uid="{1A4BF615-E784-4773-88B3-BFC89864440A}"/>
    <cellStyle name="Normal 38" xfId="1693" xr:uid="{00000000-0005-0000-0000-0000CD060000}"/>
    <cellStyle name="Normal 38 2" xfId="4833" xr:uid="{890C37D6-FF70-4F4D-865D-53808BCC40C7}"/>
    <cellStyle name="Normal 38 2 2" xfId="17621" xr:uid="{79FB171C-45F6-400C-B590-15F5F5B66243}"/>
    <cellStyle name="Normal 38 2 3" xfId="10874" xr:uid="{C83696D9-6BB1-44E3-B766-069645D5931A}"/>
    <cellStyle name="Normal 39" xfId="1694" xr:uid="{00000000-0005-0000-0000-0000CE060000}"/>
    <cellStyle name="Normal 39 2" xfId="1695" xr:uid="{00000000-0005-0000-0000-0000CF060000}"/>
    <cellStyle name="Normal 39 2 2" xfId="4835" xr:uid="{EA91ADB2-02B8-4199-BE9C-2B52E70921C7}"/>
    <cellStyle name="Normal 39 2 2 2" xfId="17623" xr:uid="{B050035E-C5A3-40C5-9AC9-89B3956B5D57}"/>
    <cellStyle name="Normal 39 2 2 3" xfId="10876" xr:uid="{30C47CDC-C4CF-4D3F-A161-122A8194B84D}"/>
    <cellStyle name="Normal 39 3" xfId="4834" xr:uid="{A91627C9-7D65-419F-9B91-968A3EE3D5B2}"/>
    <cellStyle name="Normal 39 3 2" xfId="17622" xr:uid="{915BE407-3F59-4710-986F-02A02365A6F6}"/>
    <cellStyle name="Normal 39 3 3" xfId="10875" xr:uid="{DE01F199-6851-4A34-B454-9192F4541F8E}"/>
    <cellStyle name="Normal 4" xfId="1696" xr:uid="{00000000-0005-0000-0000-0000D0060000}"/>
    <cellStyle name="Normal 4 10" xfId="22345" xr:uid="{31955696-532E-4A5D-BC92-554B675F6B4C}"/>
    <cellStyle name="Normal 4 11" xfId="22365" xr:uid="{F74C5202-F4BF-409B-8840-F053639B718D}"/>
    <cellStyle name="Normal 4 12" xfId="21862" xr:uid="{D2A34AFB-6821-42BE-9036-90B7E3A69AAF}"/>
    <cellStyle name="Normal 4 13" xfId="9175" xr:uid="{F9677276-E6B2-4FAE-95AE-C12CD1CA80E0}"/>
    <cellStyle name="Normal 4 14" xfId="22633" xr:uid="{03A8837A-022C-4DD1-ABBD-0B1F5B530945}"/>
    <cellStyle name="Normal 4 2" xfId="4836" xr:uid="{47FDD47F-F40E-43B9-87A6-48C2269E33D8}"/>
    <cellStyle name="Normal 4 2 2" xfId="7371" xr:uid="{91677C0E-2DEF-407B-A5F2-BBAEDE5BA124}"/>
    <cellStyle name="Normal 4 2 2 2" xfId="20116" xr:uid="{D5960670-81FD-480E-92D2-4D15389E836B}"/>
    <cellStyle name="Normal 4 2 2 2 2" xfId="35206" xr:uid="{B581564C-35C5-4554-A2AA-337DA961E13D}"/>
    <cellStyle name="Normal 4 2 2 3" xfId="13366" xr:uid="{3015C4C4-029B-43BC-A256-51B743358733}"/>
    <cellStyle name="Normal 4 2 2 4" xfId="27044" xr:uid="{5B06C2C1-6A4D-42CA-BC5F-4F06FC7DA74E}"/>
    <cellStyle name="Normal 4 2 3" xfId="8703" xr:uid="{DD11D0A1-489A-483E-B8E9-A16C96075471}"/>
    <cellStyle name="Normal 4 2 3 2" xfId="21425" xr:uid="{1C01899D-117E-4B90-931A-31FFC745333B}"/>
    <cellStyle name="Normal 4 2 3 3" xfId="14113" xr:uid="{F39578DD-BD51-42F3-9A2B-DAD4C8A7191D}"/>
    <cellStyle name="Normal 4 2 3 4" xfId="33032" xr:uid="{FE405D4F-78EF-4E09-9A4F-F0A707A6D1AE}"/>
    <cellStyle name="Normal 4 2 4" xfId="17624" xr:uid="{B47A7483-3B55-4740-B07B-0A5DD49884BD}"/>
    <cellStyle name="Normal 4 2 5" xfId="21882" xr:uid="{B29E636E-1BC7-450C-B478-01E5E5A04E5C}"/>
    <cellStyle name="Normal 4 2 6" xfId="10877" xr:uid="{3AEA443A-7860-4F33-83C0-939A1099DCE4}"/>
    <cellStyle name="Normal 4 2 7" xfId="22634" xr:uid="{3DEC7040-E405-4ED2-B52E-6A7CE9CB0C75}"/>
    <cellStyle name="Normal 4 3" xfId="8757" xr:uid="{E929D584-8E5C-40E0-BF3C-F89D38C5B98A}"/>
    <cellStyle name="Normal 4 3 2" xfId="21449" xr:uid="{E171CAE3-4C77-4E3C-A533-3ACF850DB684}"/>
    <cellStyle name="Normal 4 3 2 2" xfId="26843" xr:uid="{FAB4607F-93CE-489C-8F11-3FB9084EB61F}"/>
    <cellStyle name="Normal 4 3 3" xfId="21899" xr:uid="{978521F9-D3BA-489C-B239-8BA9987FF19C}"/>
    <cellStyle name="Normal 4 3 4" xfId="14141" xr:uid="{940E4A79-A7BD-47F0-8933-EC2B4A829A90}"/>
    <cellStyle name="Normal 4 3 5" xfId="24821" xr:uid="{A996DDDB-7F0C-431C-ACBF-E96B781E5CA6}"/>
    <cellStyle name="Normal 4 4" xfId="8802" xr:uid="{4A3CE02A-3C7B-4780-8E03-16FD011A69F9}"/>
    <cellStyle name="Normal 4 4 2" xfId="21491" xr:uid="{EA0A4944-358B-4FAB-B2EE-FC11D7D81CED}"/>
    <cellStyle name="Normal 4 4 3" xfId="21936" xr:uid="{8E4FF15B-E67E-4E90-B366-861B0AD1C9C0}"/>
    <cellStyle name="Normal 4 4 4" xfId="14191" xr:uid="{42ACFDD2-A261-4761-A37E-1C5429F33D9C}"/>
    <cellStyle name="Normal 4 4 5" xfId="27043" xr:uid="{B9B8B307-7E65-4D86-9DF1-F15E62921410}"/>
    <cellStyle name="Normal 4 5" xfId="8912" xr:uid="{0C5145C3-CC9C-4987-84E0-894941072D0F}"/>
    <cellStyle name="Normal 4 5 2" xfId="21599" xr:uid="{C55BEB0D-52F0-4B26-BF40-DCFA349EA7CE}"/>
    <cellStyle name="Normal 4 5 3" xfId="22033" xr:uid="{E44EB7C9-18B5-41F2-97F5-F5D39B697B14}"/>
    <cellStyle name="Normal 4 5 4" xfId="13709" xr:uid="{27586CFA-EEB5-4CBF-83C4-42D0222B48DF}"/>
    <cellStyle name="Normal 4 5 5" xfId="31828" xr:uid="{51297AAC-A115-4F37-8CF5-0EE3C5191E8B}"/>
    <cellStyle name="Normal 4 6" xfId="9019" xr:uid="{C16B0BF9-C733-4AF8-A07C-ACE845BD07A3}"/>
    <cellStyle name="Normal 4 6 2" xfId="22132" xr:uid="{DD8AFD2F-AE4C-476C-95C2-5975F6EE8F43}"/>
    <cellStyle name="Normal 4 6 3" xfId="21705" xr:uid="{D8468A4C-3256-4A67-8199-AE63847540E7}"/>
    <cellStyle name="Normal 4 6 4" xfId="35283" xr:uid="{F2A70280-2808-4523-8B29-6C21D35EEAAA}"/>
    <cellStyle name="Normal 4 7" xfId="7621" xr:uid="{56F51F08-9571-4565-AC57-B489686677C9}"/>
    <cellStyle name="Normal 4 7 2" xfId="22175" xr:uid="{3CB87F66-36C7-4FBE-8C0D-C551EA98B859}"/>
    <cellStyle name="Normal 4 7 3" xfId="20350" xr:uid="{F03EFC1D-3350-4049-BCE4-0959882EF093}"/>
    <cellStyle name="Normal 4 8" xfId="15922" xr:uid="{F0AC7701-945A-41DF-8F2A-BC5D1E9F4046}"/>
    <cellStyle name="Normal 4 8 2" xfId="22200" xr:uid="{05E16D6E-078D-45C5-833E-9645142F7252}"/>
    <cellStyle name="Normal 4 9" xfId="22263" xr:uid="{FBAF61DF-AFA9-4CBC-8064-FF4C2600E7E4}"/>
    <cellStyle name="Normal 40" xfId="1697" xr:uid="{00000000-0005-0000-0000-0000D1060000}"/>
    <cellStyle name="Normal 40 2" xfId="4837" xr:uid="{4491210E-B1A1-43BD-8B1E-FB427C2A4B97}"/>
    <cellStyle name="Normal 40 2 2" xfId="17625" xr:uid="{5C8AECA4-6087-416F-B86E-D984236CECC7}"/>
    <cellStyle name="Normal 40 2 3" xfId="10878" xr:uid="{9F12BC95-9795-4071-A9EF-C8E13F380561}"/>
    <cellStyle name="Normal 41" xfId="1698" xr:uid="{00000000-0005-0000-0000-0000D2060000}"/>
    <cellStyle name="Normal 41 2" xfId="4838" xr:uid="{E5E1C3D3-DAAC-448F-BEAE-B2CA1BAAB04F}"/>
    <cellStyle name="Normal 41 2 2" xfId="17626" xr:uid="{9693E03E-2C18-4606-8C90-2D5A1041615A}"/>
    <cellStyle name="Normal 41 2 3" xfId="10879" xr:uid="{08DB153D-4A18-4D70-9129-208E8E56D189}"/>
    <cellStyle name="Normal 42" xfId="1699" xr:uid="{00000000-0005-0000-0000-0000D3060000}"/>
    <cellStyle name="Normal 42 2" xfId="4839" xr:uid="{EEC13158-3530-4C6C-8F86-66FC265468B9}"/>
    <cellStyle name="Normal 42 2 2" xfId="17627" xr:uid="{8397C8D0-8FBD-497B-9853-1885A4E27534}"/>
    <cellStyle name="Normal 42 2 3" xfId="10880" xr:uid="{69248717-E1C1-45A4-AC5A-132F1C945459}"/>
    <cellStyle name="Normal 43" xfId="1700" xr:uid="{00000000-0005-0000-0000-0000D4060000}"/>
    <cellStyle name="Normal 43 2" xfId="1701" xr:uid="{00000000-0005-0000-0000-0000D5060000}"/>
    <cellStyle name="Normal 43 2 2" xfId="4841" xr:uid="{AAA861F4-42E6-4457-A9C9-086CD3A0AB33}"/>
    <cellStyle name="Normal 43 2 2 2" xfId="17629" xr:uid="{3589C9FB-B9BF-4870-9908-46789171ECD3}"/>
    <cellStyle name="Normal 43 2 2 3" xfId="10882" xr:uid="{919586B6-9455-4AAC-9459-C0180BF236D3}"/>
    <cellStyle name="Normal 43 3" xfId="4840" xr:uid="{C2E3D600-018C-4411-98C3-F1444B30F6F2}"/>
    <cellStyle name="Normal 43 3 2" xfId="17628" xr:uid="{020F24D3-A35D-4130-8B56-B648F88BC247}"/>
    <cellStyle name="Normal 43 3 3" xfId="10881" xr:uid="{1CE7B276-7AF4-4D57-9989-2A131604FD91}"/>
    <cellStyle name="Normal 44" xfId="1702" xr:uid="{00000000-0005-0000-0000-0000D6060000}"/>
    <cellStyle name="Normal 44 2" xfId="1703" xr:uid="{00000000-0005-0000-0000-0000D7060000}"/>
    <cellStyle name="Normal 44 2 2" xfId="4843" xr:uid="{1A495A03-BD3A-4999-ADEE-3D4397B20B18}"/>
    <cellStyle name="Normal 44 2 2 2" xfId="17631" xr:uid="{DADE3519-6630-4989-8C7C-722CF5CEABA0}"/>
    <cellStyle name="Normal 44 2 2 3" xfId="10884" xr:uid="{166E61EB-F4DA-4BC1-A78E-6CE5B577A798}"/>
    <cellStyle name="Normal 44 3" xfId="4842" xr:uid="{A233D706-50EB-468D-A57C-B5A500BDEAFB}"/>
    <cellStyle name="Normal 44 3 2" xfId="17630" xr:uid="{2EBB4E33-7403-4404-810E-0321C7616FDC}"/>
    <cellStyle name="Normal 44 3 3" xfId="10883" xr:uid="{C322B60C-3EAC-4169-BBD8-F9BCD96D1752}"/>
    <cellStyle name="Normal 45" xfId="1704" xr:uid="{00000000-0005-0000-0000-0000D8060000}"/>
    <cellStyle name="Normal 45 2" xfId="4844" xr:uid="{795805C5-8805-428C-B283-D646E78F7796}"/>
    <cellStyle name="Normal 45 2 2" xfId="17632" xr:uid="{C52F92C0-8406-4659-9B61-6D05CECA24D1}"/>
    <cellStyle name="Normal 45 2 3" xfId="10885" xr:uid="{6747F03A-8055-4859-9B94-3BD14EFB76FE}"/>
    <cellStyle name="Normal 46" xfId="1705" xr:uid="{00000000-0005-0000-0000-0000D9060000}"/>
    <cellStyle name="Normal 46 2" xfId="4845" xr:uid="{9055A9F0-A87B-4922-93DD-975473D16AEC}"/>
    <cellStyle name="Normal 46 2 2" xfId="17633" xr:uid="{A34271CB-E9BC-4F5E-89E6-73756CA19470}"/>
    <cellStyle name="Normal 46 2 3" xfId="10886" xr:uid="{2BA8D247-B51D-4C0B-8042-3BCCBA86AF35}"/>
    <cellStyle name="Normal 47" xfId="1706" xr:uid="{00000000-0005-0000-0000-0000DA060000}"/>
    <cellStyle name="Normal 47 2" xfId="4846" xr:uid="{8B67E0F5-01F1-4541-B76F-61A03D166476}"/>
    <cellStyle name="Normal 47 2 2" xfId="17634" xr:uid="{543FCDD0-1267-4223-AC78-E2CF2EFB6366}"/>
    <cellStyle name="Normal 47 2 3" xfId="10887" xr:uid="{78703663-3404-4F8F-99F3-3F195A5E695F}"/>
    <cellStyle name="Normal 48" xfId="1707" xr:uid="{00000000-0005-0000-0000-0000DB060000}"/>
    <cellStyle name="Normal 48 2" xfId="4847" xr:uid="{EB040DAB-60AF-4E5F-9476-62A86D363990}"/>
    <cellStyle name="Normal 48 2 2" xfId="17635" xr:uid="{A54723A5-143D-45E0-886D-0536640B7BF7}"/>
    <cellStyle name="Normal 48 2 3" xfId="10888" xr:uid="{8D6FE7F0-9741-46AF-B47B-F78D73F5990A}"/>
    <cellStyle name="Normal 49" xfId="1708" xr:uid="{00000000-0005-0000-0000-0000DC060000}"/>
    <cellStyle name="Normal 49 2" xfId="4848" xr:uid="{E8C08CCE-16C9-42DE-B19B-66C87D9E471D}"/>
    <cellStyle name="Normal 49 2 2" xfId="17636" xr:uid="{B839F24D-3AC0-4D48-9EAC-44EE78FAA99C}"/>
    <cellStyle name="Normal 49 2 3" xfId="10889" xr:uid="{F4C21598-838D-4E82-9510-145D500569A4}"/>
    <cellStyle name="Normal 5" xfId="1709" xr:uid="{00000000-0005-0000-0000-0000DD060000}"/>
    <cellStyle name="Normal 5 10" xfId="22346" xr:uid="{FDCFB66D-45A9-44D9-B6FD-85ECF723FECD}"/>
    <cellStyle name="Normal 5 11" xfId="22366" xr:uid="{3AF6A3FD-9805-40FB-8C33-386F113801A2}"/>
    <cellStyle name="Normal 5 12" xfId="21863" xr:uid="{FEAF755D-EE3B-46FC-93EC-021DAAE763E0}"/>
    <cellStyle name="Normal 5 13" xfId="9176" xr:uid="{D006E72A-4D50-48A0-9FB1-E8A5F745D0D5}"/>
    <cellStyle name="Normal 5 14" xfId="22635" xr:uid="{55077020-F92B-4E78-BD23-584519A23DC4}"/>
    <cellStyle name="Normal 5 2" xfId="4849" xr:uid="{AC21927B-6869-404D-AABC-5AF4346771EB}"/>
    <cellStyle name="Normal 5 2 2" xfId="7372" xr:uid="{E8062D47-63A3-41DD-BFFE-167A222D3BF6}"/>
    <cellStyle name="Normal 5 2 2 2" xfId="20117" xr:uid="{1F23C89D-C669-48D6-9FF9-B654C0009C51}"/>
    <cellStyle name="Normal 5 2 2 2 2" xfId="35207" xr:uid="{B6268B9B-294A-4354-BA6C-EB965BE6D7A6}"/>
    <cellStyle name="Normal 5 2 2 3" xfId="13367" xr:uid="{663757F3-5846-4501-BB73-545BA372E179}"/>
    <cellStyle name="Normal 5 2 2 4" xfId="27046" xr:uid="{D4AE1795-7202-4AA2-888D-20B6BDFBCE62}"/>
    <cellStyle name="Normal 5 2 3" xfId="8704" xr:uid="{D730C10E-7579-454C-8D58-840CD7664613}"/>
    <cellStyle name="Normal 5 2 3 2" xfId="21426" xr:uid="{A84660CD-7B11-4925-AE69-D5C9C3E5B100}"/>
    <cellStyle name="Normal 5 2 3 3" xfId="14114" xr:uid="{94B28090-778F-4EC5-9170-A47289220CB8}"/>
    <cellStyle name="Normal 5 2 3 4" xfId="33033" xr:uid="{9A16E9DD-A6CD-4FF2-A1F4-4BA820AD7E06}"/>
    <cellStyle name="Normal 5 2 4" xfId="17637" xr:uid="{77AB37A4-5548-4A3C-895F-BADBB63600CB}"/>
    <cellStyle name="Normal 5 2 5" xfId="21883" xr:uid="{F80FF3E7-0C9C-491F-8648-AAFC6328302B}"/>
    <cellStyle name="Normal 5 2 6" xfId="10890" xr:uid="{04243D7B-AEF0-429A-9356-BF3586DEF5BC}"/>
    <cellStyle name="Normal 5 2 7" xfId="22636" xr:uid="{05D4F5EE-73A5-4F8E-9FCC-4562CF9B0522}"/>
    <cellStyle name="Normal 5 3" xfId="8758" xr:uid="{9737D91A-D5A7-48BF-AD11-C638B80034B7}"/>
    <cellStyle name="Normal 5 3 2" xfId="21450" xr:uid="{3361DD76-EC35-4A6E-8C3A-E1A9B7776636}"/>
    <cellStyle name="Normal 5 3 2 2" xfId="26844" xr:uid="{097965AA-345A-4DE7-8E68-695B7D96B68B}"/>
    <cellStyle name="Normal 5 3 3" xfId="21900" xr:uid="{2C333623-01F7-42D2-BB07-C42464579F96}"/>
    <cellStyle name="Normal 5 3 4" xfId="14142" xr:uid="{55D6F5F4-36C5-4675-B560-8805459717BA}"/>
    <cellStyle name="Normal 5 3 5" xfId="24822" xr:uid="{7284EB1D-FF48-4E40-B06E-9878FD85357D}"/>
    <cellStyle name="Normal 5 4" xfId="8803" xr:uid="{9C3474F9-C8A9-4EDE-8004-3174C587571D}"/>
    <cellStyle name="Normal 5 4 2" xfId="21492" xr:uid="{7CF1FB4D-9FAA-4BCD-AF9E-85159D28F019}"/>
    <cellStyle name="Normal 5 4 3" xfId="21937" xr:uid="{DD16614F-66A7-42AB-B032-6D786B0CE2F8}"/>
    <cellStyle name="Normal 5 4 4" xfId="14192" xr:uid="{CD6FEA96-D021-4CA7-9849-C0C3623ABCBD}"/>
    <cellStyle name="Normal 5 4 5" xfId="27045" xr:uid="{38914ED4-0B5F-4CEA-B130-A438328EB36F}"/>
    <cellStyle name="Normal 5 5" xfId="8913" xr:uid="{241DBBC6-CB32-4067-A8B5-E393DB90D250}"/>
    <cellStyle name="Normal 5 5 2" xfId="21600" xr:uid="{D8C8ECE2-85FD-4EDF-8334-C0AF25DCD49A}"/>
    <cellStyle name="Normal 5 5 3" xfId="22034" xr:uid="{439E196F-5B31-49FE-851C-889EF135B722}"/>
    <cellStyle name="Normal 5 5 4" xfId="13722" xr:uid="{04199B2B-69DE-4FAF-A909-78064A9BA294}"/>
    <cellStyle name="Normal 5 5 5" xfId="31829" xr:uid="{44E4ABE5-4B1E-41A7-86DA-CE3E5557939D}"/>
    <cellStyle name="Normal 5 6" xfId="9020" xr:uid="{8F9B970B-E1F9-412C-9ED9-827490D9C7FC}"/>
    <cellStyle name="Normal 5 6 2" xfId="22133" xr:uid="{D6734B3B-5824-4B40-B6AB-1C1BED2A0DCC}"/>
    <cellStyle name="Normal 5 6 3" xfId="21706" xr:uid="{2D5AA96A-ABE2-4BE8-B98C-D861C4D6F707}"/>
    <cellStyle name="Normal 5 6 4" xfId="35284" xr:uid="{305F41AE-A4BC-431B-89EC-E98FB1646DE6}"/>
    <cellStyle name="Normal 5 7" xfId="7622" xr:uid="{C4C088E2-2967-4EFF-A822-BEA5A2B5D8BD}"/>
    <cellStyle name="Normal 5 7 2" xfId="22176" xr:uid="{C0C4E940-4CCD-447E-828B-0F1D05FDBA9B}"/>
    <cellStyle name="Normal 5 7 3" xfId="20351" xr:uid="{19E89050-2735-450E-BF56-E8DF1488599D}"/>
    <cellStyle name="Normal 5 8" xfId="15923" xr:uid="{4271BF67-0FE2-4F61-932E-5B45D8F2B7FE}"/>
    <cellStyle name="Normal 5 8 2" xfId="22201" xr:uid="{951C4763-5D99-44D4-958F-2711549E11CF}"/>
    <cellStyle name="Normal 5 9" xfId="22264" xr:uid="{287BAE8B-BE54-4D56-856C-10403EDD7BEA}"/>
    <cellStyle name="Normal 50" xfId="1710" xr:uid="{00000000-0005-0000-0000-0000DE060000}"/>
    <cellStyle name="Normal 50 2" xfId="4850" xr:uid="{1FFE502B-93E0-44C7-937E-6379FBA9D947}"/>
    <cellStyle name="Normal 50 2 2" xfId="17638" xr:uid="{D625E924-3AE3-45AD-99EC-4DDEA9F621B3}"/>
    <cellStyle name="Normal 50 2 3" xfId="10891" xr:uid="{DD2E6E79-B708-4148-9B32-2F6499FC31F4}"/>
    <cellStyle name="Normal 51" xfId="1711" xr:uid="{00000000-0005-0000-0000-0000DF060000}"/>
    <cellStyle name="Normal 51 2" xfId="4851" xr:uid="{5FB390BD-DB95-4861-9EDB-ABE88C2D1F1C}"/>
    <cellStyle name="Normal 51 2 2" xfId="17639" xr:uid="{B929042D-8E56-4544-8BE6-BA2500615B57}"/>
    <cellStyle name="Normal 51 2 3" xfId="10892" xr:uid="{268A8DAD-F7FF-4C4C-9DFA-B9DC635DBA8B}"/>
    <cellStyle name="Normal 52" xfId="1712" xr:uid="{00000000-0005-0000-0000-0000E0060000}"/>
    <cellStyle name="Normal 52 2" xfId="4852" xr:uid="{9BFC59A4-784D-4FB5-A3A3-75D8AD39736F}"/>
    <cellStyle name="Normal 52 2 2" xfId="17640" xr:uid="{B4CDF345-65AD-41D3-BFFF-C4D3EC36D5E7}"/>
    <cellStyle name="Normal 52 2 3" xfId="10893" xr:uid="{CD346F6A-2A5A-4C0F-8577-B797CF8B0D2C}"/>
    <cellStyle name="Normal 53" xfId="1713" xr:uid="{00000000-0005-0000-0000-0000E1060000}"/>
    <cellStyle name="Normal 53 2" xfId="4853" xr:uid="{FB4125A5-321C-488A-B731-BA41A05908F5}"/>
    <cellStyle name="Normal 53 2 2" xfId="17641" xr:uid="{FD3B221C-AE0A-4643-99EE-E7042EF65043}"/>
    <cellStyle name="Normal 53 2 3" xfId="10894" xr:uid="{B105E551-F798-4520-84E8-434AD520927B}"/>
    <cellStyle name="Normal 54" xfId="1714" xr:uid="{00000000-0005-0000-0000-0000E2060000}"/>
    <cellStyle name="Normal 54 2" xfId="4854" xr:uid="{41F80F1F-1C82-4330-9078-54CCC46D3658}"/>
    <cellStyle name="Normal 54 2 2" xfId="17642" xr:uid="{4BD90987-1066-42F6-BA6B-D6714CA1E37C}"/>
    <cellStyle name="Normal 54 2 3" xfId="10895" xr:uid="{158E48EE-6C0A-4468-86F8-B94665E94A16}"/>
    <cellStyle name="Normal 55" xfId="1715" xr:uid="{00000000-0005-0000-0000-0000E3060000}"/>
    <cellStyle name="Normal 55 2" xfId="4855" xr:uid="{8B994814-D251-4A3A-8BBD-F9D1050A62F3}"/>
    <cellStyle name="Normal 55 2 2" xfId="17643" xr:uid="{F685A8C0-AB41-424D-9B99-90D402E2590C}"/>
    <cellStyle name="Normal 55 2 3" xfId="10896" xr:uid="{AC7DE2DC-6288-4F9C-B9E5-419C283480FF}"/>
    <cellStyle name="Normal 56" xfId="1716" xr:uid="{00000000-0005-0000-0000-0000E4060000}"/>
    <cellStyle name="Normal 56 2" xfId="4856" xr:uid="{899ADF6D-0F3D-49EC-88DF-32C5B6BA0666}"/>
    <cellStyle name="Normal 56 2 2" xfId="17644" xr:uid="{0D25E490-41A3-4E77-8C91-DB38D9571256}"/>
    <cellStyle name="Normal 56 2 3" xfId="10897" xr:uid="{5FBD4590-F9C2-4B66-BE41-3ECE31795C2F}"/>
    <cellStyle name="Normal 57" xfId="1717" xr:uid="{00000000-0005-0000-0000-0000E5060000}"/>
    <cellStyle name="Normal 57 2" xfId="4857" xr:uid="{4F5DCAA6-A11A-4B30-8F01-1982C51D27F5}"/>
    <cellStyle name="Normal 57 2 2" xfId="17645" xr:uid="{184A401A-88FE-449E-9E88-AA63770E5356}"/>
    <cellStyle name="Normal 57 2 3" xfId="10898" xr:uid="{0862B4C9-00CF-40D3-BAE9-A4AAC53D4AF9}"/>
    <cellStyle name="Normal 58" xfId="1718" xr:uid="{00000000-0005-0000-0000-0000E6060000}"/>
    <cellStyle name="Normal 58 2" xfId="4858" xr:uid="{F5F5D477-8A89-4886-B1C0-DAA6EC8F581E}"/>
    <cellStyle name="Normal 58 2 2" xfId="17646" xr:uid="{CBC841BB-3EAB-4A83-A6EB-24480547E27E}"/>
    <cellStyle name="Normal 58 2 3" xfId="10899" xr:uid="{ECCF4319-3327-4EA8-A3B0-81A024B59690}"/>
    <cellStyle name="Normal 59" xfId="1719" xr:uid="{00000000-0005-0000-0000-0000E7060000}"/>
    <cellStyle name="Normal 59 2" xfId="4859" xr:uid="{6C8A17DF-8F57-408F-B2C1-D913613AA2AD}"/>
    <cellStyle name="Normal 59 2 2" xfId="17647" xr:uid="{9F41B2C3-7B67-4951-BAC9-5B2B9E8B5BAF}"/>
    <cellStyle name="Normal 59 2 3" xfId="10900" xr:uid="{E2A06115-984A-4092-A7C8-FD112988E5E6}"/>
    <cellStyle name="Normal 6" xfId="1720" xr:uid="{00000000-0005-0000-0000-0000E8060000}"/>
    <cellStyle name="Normal 6 10" xfId="22347" xr:uid="{7FF79979-9B22-4D88-B31C-3F516CBAB69A}"/>
    <cellStyle name="Normal 6 11" xfId="22367" xr:uid="{7429E241-FB39-4AFC-89E7-F2E3989C078F}"/>
    <cellStyle name="Normal 6 12" xfId="21864" xr:uid="{32F37890-DE34-40B8-955D-B72E555382E9}"/>
    <cellStyle name="Normal 6 13" xfId="9177" xr:uid="{F78BB43E-58E8-48D4-BDF6-72EC36DDA1AB}"/>
    <cellStyle name="Normal 6 14" xfId="22637" xr:uid="{9C10F190-9159-46E3-B2DD-90D603ED185C}"/>
    <cellStyle name="Normal 6 2" xfId="4860" xr:uid="{27C621FA-900B-44C3-B7C0-E414C729CA1E}"/>
    <cellStyle name="Normal 6 2 2" xfId="7373" xr:uid="{856BBDFA-089D-4C35-B54E-F167C4DF312A}"/>
    <cellStyle name="Normal 6 2 2 2" xfId="20118" xr:uid="{BB6EC9E4-790C-41BD-9E26-6C3B809F45D2}"/>
    <cellStyle name="Normal 6 2 2 2 2" xfId="35208" xr:uid="{97B86A83-D812-4C19-A537-BD582A333ED2}"/>
    <cellStyle name="Normal 6 2 2 3" xfId="13368" xr:uid="{654A4DF4-5751-4DF7-B387-4A79165C2817}"/>
    <cellStyle name="Normal 6 2 2 4" xfId="27048" xr:uid="{CAB0F6A2-FDBE-4235-AA75-EA6D2A408B0F}"/>
    <cellStyle name="Normal 6 2 3" xfId="8705" xr:uid="{D4DC461F-5FBB-47A0-B040-89D28F9F0312}"/>
    <cellStyle name="Normal 6 2 3 2" xfId="21427" xr:uid="{E7FA5332-164D-4B29-9A61-BB4A7F8CCD37}"/>
    <cellStyle name="Normal 6 2 3 3" xfId="14115" xr:uid="{FA79B45A-0ACB-43CD-8484-EA053405659C}"/>
    <cellStyle name="Normal 6 2 3 4" xfId="33034" xr:uid="{C61E85E3-A760-4962-B81C-7A6DF855AEC3}"/>
    <cellStyle name="Normal 6 2 4" xfId="17648" xr:uid="{EE96E0F3-74AF-42E1-99D7-FCDA66416AC7}"/>
    <cellStyle name="Normal 6 2 5" xfId="21884" xr:uid="{1C4C9D33-8920-41EA-8556-92BAFFE1EB54}"/>
    <cellStyle name="Normal 6 2 6" xfId="10901" xr:uid="{049FC286-0591-4992-B5F7-F2B3D0D6EB19}"/>
    <cellStyle name="Normal 6 2 7" xfId="22638" xr:uid="{D8ED5A3F-C43D-4916-B4F8-0C2790BE1E98}"/>
    <cellStyle name="Normal 6 3" xfId="8759" xr:uid="{BDB00F2E-14A9-4B37-817A-856B1A405462}"/>
    <cellStyle name="Normal 6 3 2" xfId="21451" xr:uid="{6F304BE8-69BE-4186-85B9-D316930D191E}"/>
    <cellStyle name="Normal 6 3 2 2" xfId="26845" xr:uid="{007C56A6-3B97-4D64-A3B6-5736622D3B4C}"/>
    <cellStyle name="Normal 6 3 3" xfId="21901" xr:uid="{42AD3AC3-7D57-4A24-9883-06AC704630A6}"/>
    <cellStyle name="Normal 6 3 4" xfId="14143" xr:uid="{F13B26FE-11DC-46F0-B697-00ADCFEB2F66}"/>
    <cellStyle name="Normal 6 3 5" xfId="24823" xr:uid="{18B4EC86-3E0A-430E-970A-B0CBA03D9B72}"/>
    <cellStyle name="Normal 6 4" xfId="8804" xr:uid="{D01544E9-4AF6-46F4-93B7-6817EEBA804F}"/>
    <cellStyle name="Normal 6 4 2" xfId="21493" xr:uid="{77E79DBB-D717-48C4-8364-FB1C5CC8162D}"/>
    <cellStyle name="Normal 6 4 3" xfId="21938" xr:uid="{97280DB9-4C35-44D0-856B-7DD27095380E}"/>
    <cellStyle name="Normal 6 4 4" xfId="14193" xr:uid="{B059E410-A2BF-4331-8053-83C516632F5E}"/>
    <cellStyle name="Normal 6 4 5" xfId="27047" xr:uid="{FB12DD00-0A7F-4C61-90AB-788C461B0E10}"/>
    <cellStyle name="Normal 6 5" xfId="8914" xr:uid="{B14759FA-B7A0-4303-B579-799FFE167227}"/>
    <cellStyle name="Normal 6 5 2" xfId="21601" xr:uid="{B10B6D19-A38F-4DBC-89C4-9A8553DD48BE}"/>
    <cellStyle name="Normal 6 5 3" xfId="22035" xr:uid="{498EAF36-A40B-4B41-BC24-23D869348E0B}"/>
    <cellStyle name="Normal 6 5 4" xfId="13733" xr:uid="{E819DE77-33A5-4F42-9E1C-AA0051D7D83A}"/>
    <cellStyle name="Normal 6 5 5" xfId="31830" xr:uid="{B0F77FBC-17AE-4BE1-AC94-470CE8418735}"/>
    <cellStyle name="Normal 6 6" xfId="9021" xr:uid="{5384AB44-EA80-43C2-A606-62F4ED7137B3}"/>
    <cellStyle name="Normal 6 6 2" xfId="22134" xr:uid="{95DB117D-2A63-4DBC-B0B1-89E030B639B0}"/>
    <cellStyle name="Normal 6 6 3" xfId="21707" xr:uid="{35ECE32D-61D0-4872-8DC1-A0BA96C739DE}"/>
    <cellStyle name="Normal 6 6 4" xfId="35285" xr:uid="{996CE20F-5CCE-4406-8836-2E0466A00CBC}"/>
    <cellStyle name="Normal 6 7" xfId="7623" xr:uid="{274D8261-A3DD-4D4E-A5F6-DEAB4B2167C0}"/>
    <cellStyle name="Normal 6 7 2" xfId="22177" xr:uid="{DB56B85A-9AC0-43FD-B3AF-25701919990A}"/>
    <cellStyle name="Normal 6 7 3" xfId="20352" xr:uid="{75508D7E-91A5-4FEE-B51B-9335D08F3932}"/>
    <cellStyle name="Normal 6 8" xfId="15924" xr:uid="{55D9A37F-1BE0-4D64-B49C-C25BCD3F369B}"/>
    <cellStyle name="Normal 6 8 2" xfId="22202" xr:uid="{BF9D7C32-D8A0-4DD9-8DE7-3A0149F56A2E}"/>
    <cellStyle name="Normal 6 9" xfId="22265" xr:uid="{FAB70F44-78F7-430E-BF1C-0E0167599CED}"/>
    <cellStyle name="Normal 60" xfId="1721" xr:uid="{00000000-0005-0000-0000-0000E9060000}"/>
    <cellStyle name="Normal 60 2" xfId="1722" xr:uid="{00000000-0005-0000-0000-0000EA060000}"/>
    <cellStyle name="Normal 60 2 2" xfId="4862" xr:uid="{7277D4B8-2F1E-4D87-9A05-07CDB3DC60B7}"/>
    <cellStyle name="Normal 60 2 2 2" xfId="17650" xr:uid="{FEBDBBC9-A659-4451-B1D6-A663CC7AD46E}"/>
    <cellStyle name="Normal 60 2 2 3" xfId="10903" xr:uid="{FD98997D-7AFB-497B-9336-3B5B9F6C7BD5}"/>
    <cellStyle name="Normal 60 3" xfId="4861" xr:uid="{7A916BD6-859F-4F5A-BB77-5343AFFB5CAD}"/>
    <cellStyle name="Normal 60 3 2" xfId="17649" xr:uid="{18723C49-2BE8-4655-85C0-0F4232C1356C}"/>
    <cellStyle name="Normal 60 3 3" xfId="10902" xr:uid="{C8CC2F4E-9B9B-4003-9F13-B3933102C60C}"/>
    <cellStyle name="Normal 61" xfId="1723" xr:uid="{00000000-0005-0000-0000-0000EB060000}"/>
    <cellStyle name="Normal 61 2" xfId="1724" xr:uid="{00000000-0005-0000-0000-0000EC060000}"/>
    <cellStyle name="Normal 61 2 2" xfId="4864" xr:uid="{C1572B2C-28B6-4190-BCBA-6CFEA82E101B}"/>
    <cellStyle name="Normal 61 2 2 2" xfId="17652" xr:uid="{DAC83266-6511-4FA6-810C-33C174AC9E70}"/>
    <cellStyle name="Normal 61 2 2 3" xfId="10905" xr:uid="{42C216D7-13BB-4F95-96EB-B658122B90A8}"/>
    <cellStyle name="Normal 61 3" xfId="4863" xr:uid="{6135AEE8-F45C-45F9-BB55-683278240839}"/>
    <cellStyle name="Normal 61 3 2" xfId="17651" xr:uid="{8E12517E-39D9-4CC7-BC9B-8020CC4B9AB3}"/>
    <cellStyle name="Normal 61 3 3" xfId="10904" xr:uid="{31D22321-6EC8-4FFA-B713-61170BA88BB9}"/>
    <cellStyle name="Normal 62" xfId="1725" xr:uid="{00000000-0005-0000-0000-0000ED060000}"/>
    <cellStyle name="Normal 62 2" xfId="4865" xr:uid="{4AE84240-C628-4F00-87DE-5605B397BDC0}"/>
    <cellStyle name="Normal 62 2 2" xfId="17653" xr:uid="{9AA8D506-F0A5-4D6D-82BF-4ECFCCBF459B}"/>
    <cellStyle name="Normal 62 2 3" xfId="10906" xr:uid="{35082878-DACA-4715-AEDD-C2D8C17A3FC3}"/>
    <cellStyle name="Normal 63" xfId="1726" xr:uid="{00000000-0005-0000-0000-0000EE060000}"/>
    <cellStyle name="Normal 63 2" xfId="4866" xr:uid="{635EBC60-06A2-4B31-B807-0E7F3B909ECE}"/>
    <cellStyle name="Normal 63 2 2" xfId="17654" xr:uid="{574BF080-EED8-464B-8A4B-46EA53D9E69C}"/>
    <cellStyle name="Normal 63 2 3" xfId="10907" xr:uid="{91733970-1BF6-4EC2-8563-146B1202B7E6}"/>
    <cellStyle name="Normal 64" xfId="1727" xr:uid="{00000000-0005-0000-0000-0000EF060000}"/>
    <cellStyle name="Normal 64 2" xfId="4867" xr:uid="{FF5B67F6-95D4-4956-BA80-9DD794C19BBC}"/>
    <cellStyle name="Normal 64 2 2" xfId="17655" xr:uid="{1E37D2EE-F102-4F4D-8EF3-CAC5809AC843}"/>
    <cellStyle name="Normal 64 2 3" xfId="10908" xr:uid="{5405A586-BDD2-4FB1-93D4-C16003F8910C}"/>
    <cellStyle name="Normal 65" xfId="1728" xr:uid="{00000000-0005-0000-0000-0000F0060000}"/>
    <cellStyle name="Normal 65 2" xfId="4868" xr:uid="{7A8C8A11-B391-4235-B680-08C31795B7C9}"/>
    <cellStyle name="Normal 65 2 2" xfId="17656" xr:uid="{E2BE95D4-40AC-4A7B-94E8-4C0EE14F85B4}"/>
    <cellStyle name="Normal 65 2 3" xfId="10909" xr:uid="{7C002B7F-40DE-4644-AC83-351E77BA9D50}"/>
    <cellStyle name="Normal 66" xfId="1729" xr:uid="{00000000-0005-0000-0000-0000F1060000}"/>
    <cellStyle name="Normal 66 2" xfId="4869" xr:uid="{B10BE672-8BD2-4304-BEAB-5DC37E2075FC}"/>
    <cellStyle name="Normal 66 2 2" xfId="17657" xr:uid="{CE75C814-0AF0-4CFA-9C83-F7CDDFB1B44E}"/>
    <cellStyle name="Normal 66 2 3" xfId="10910" xr:uid="{1192DBD0-A8BD-4D66-8417-95880795EFA9}"/>
    <cellStyle name="Normal 67" xfId="1730" xr:uid="{00000000-0005-0000-0000-0000F2060000}"/>
    <cellStyle name="Normal 67 2" xfId="4870" xr:uid="{3CF3CF85-0256-4048-B5B4-DD40DF3F51FF}"/>
    <cellStyle name="Normal 67 2 2" xfId="17658" xr:uid="{BA662B50-33E8-48FB-817B-5B1B40E9431A}"/>
    <cellStyle name="Normal 67 2 3" xfId="10911" xr:uid="{4EC64955-7509-411A-8925-8388D8CF0DCF}"/>
    <cellStyle name="Normal 68" xfId="1731" xr:uid="{00000000-0005-0000-0000-0000F3060000}"/>
    <cellStyle name="Normal 68 2" xfId="4871" xr:uid="{EAC7E7E9-B917-4ACF-959F-16F0ED082310}"/>
    <cellStyle name="Normal 68 2 2" xfId="17659" xr:uid="{3F45B69C-A772-40F6-BF7C-3D228633349D}"/>
    <cellStyle name="Normal 68 2 3" xfId="10912" xr:uid="{7A2D8CEB-2A1E-40C0-9699-4129C8D0CEF0}"/>
    <cellStyle name="Normal 69" xfId="1732" xr:uid="{00000000-0005-0000-0000-0000F4060000}"/>
    <cellStyle name="Normal 69 2" xfId="4872" xr:uid="{C0D86CCB-3CDD-4925-A409-18A5DB2B0E55}"/>
    <cellStyle name="Normal 69 2 2" xfId="17660" xr:uid="{BB8ECC0B-6EB0-479E-8476-E58E21492122}"/>
    <cellStyle name="Normal 69 2 3" xfId="10913" xr:uid="{0735A2FB-4E25-49AA-B377-2C3AB44818C0}"/>
    <cellStyle name="Normal 7" xfId="1733" xr:uid="{00000000-0005-0000-0000-0000F5060000}"/>
    <cellStyle name="Normal 7 10" xfId="22348" xr:uid="{6136048D-A2E1-4A9D-8963-622C1BC0195B}"/>
    <cellStyle name="Normal 7 11" xfId="22368" xr:uid="{5EA8D28C-DA47-412F-AB7E-CCD401F9ACD9}"/>
    <cellStyle name="Normal 7 12" xfId="21865" xr:uid="{DBD2D77E-3749-40A9-9D50-E1AC5C03D55F}"/>
    <cellStyle name="Normal 7 13" xfId="9178" xr:uid="{88C28052-C5C7-44F5-82FC-270877894481}"/>
    <cellStyle name="Normal 7 14" xfId="22639" xr:uid="{A00193CA-E6BA-4DE7-ACC3-D14E831FEACD}"/>
    <cellStyle name="Normal 7 2" xfId="4873" xr:uid="{ADA0C666-CD0F-440E-898A-CAB245C41F99}"/>
    <cellStyle name="Normal 7 2 2" xfId="7374" xr:uid="{836A1CFC-15BD-4320-998C-F6C9E9919798}"/>
    <cellStyle name="Normal 7 2 2 2" xfId="20119" xr:uid="{F0DC63B0-C59F-4294-BEE1-DE80F4B1B59C}"/>
    <cellStyle name="Normal 7 2 2 2 2" xfId="35209" xr:uid="{859BC352-57AA-4059-B0F8-8F1EAE71B7A4}"/>
    <cellStyle name="Normal 7 2 2 3" xfId="13369" xr:uid="{ACD1E521-11F3-49AC-946F-B87110FF6A81}"/>
    <cellStyle name="Normal 7 2 2 4" xfId="27050" xr:uid="{A23855B2-1B33-4C75-A796-10AC83C551EC}"/>
    <cellStyle name="Normal 7 2 3" xfId="8706" xr:uid="{116F123D-65FC-4F3A-A575-EB9A7931CCFB}"/>
    <cellStyle name="Normal 7 2 3 2" xfId="21428" xr:uid="{68B55EBA-0799-496F-8548-EE5E5D275D32}"/>
    <cellStyle name="Normal 7 2 3 3" xfId="14116" xr:uid="{326F6EEA-D997-45F6-B656-4775ABEC6779}"/>
    <cellStyle name="Normal 7 2 3 4" xfId="33035" xr:uid="{9CB3AFFF-3387-4480-8841-4351B7B3016F}"/>
    <cellStyle name="Normal 7 2 4" xfId="17661" xr:uid="{4D9D3BBF-FC57-4BFF-BB76-2635A2976824}"/>
    <cellStyle name="Normal 7 2 5" xfId="21885" xr:uid="{77104B22-3939-459F-931B-DE58E7EC8D88}"/>
    <cellStyle name="Normal 7 2 6" xfId="10914" xr:uid="{66A74A12-393A-47BF-86C6-18E0B984A43E}"/>
    <cellStyle name="Normal 7 2 7" xfId="22640" xr:uid="{9775A089-D2A2-45A1-88B6-620B4CB8B422}"/>
    <cellStyle name="Normal 7 3" xfId="8760" xr:uid="{7B5CB35E-67EA-44F9-89D9-02FB0B6E7491}"/>
    <cellStyle name="Normal 7 3 2" xfId="21452" xr:uid="{75E13591-2161-458F-8E21-EF46D507640B}"/>
    <cellStyle name="Normal 7 3 2 2" xfId="26846" xr:uid="{EB22F0FE-6F58-4C15-9147-DF5677FA419C}"/>
    <cellStyle name="Normal 7 3 3" xfId="21902" xr:uid="{FC4FF191-C941-4E42-9592-F00793298419}"/>
    <cellStyle name="Normal 7 3 4" xfId="14144" xr:uid="{AD3C725F-0597-44BC-968A-DFC636A691B2}"/>
    <cellStyle name="Normal 7 3 5" xfId="24761" xr:uid="{022AFD82-70ED-4932-940E-9C04581AFE1C}"/>
    <cellStyle name="Normal 7 4" xfId="8805" xr:uid="{1751FCED-068B-4F82-9ECA-5E25A81E493A}"/>
    <cellStyle name="Normal 7 4 2" xfId="21494" xr:uid="{0F728490-2CC2-446E-9A1C-C9EDA46FEF69}"/>
    <cellStyle name="Normal 7 4 3" xfId="21939" xr:uid="{2D0B2499-2A89-4345-8FBC-8613E1305516}"/>
    <cellStyle name="Normal 7 4 4" xfId="14194" xr:uid="{8B2D5B0F-CE2B-440E-9890-3F58B7A8D773}"/>
    <cellStyle name="Normal 7 4 5" xfId="27049" xr:uid="{C3E6A3A8-D524-4AD0-A6AC-C95514AA0D60}"/>
    <cellStyle name="Normal 7 5" xfId="8915" xr:uid="{E14934F4-E8AE-4F68-8114-BFECD978ED45}"/>
    <cellStyle name="Normal 7 5 2" xfId="21602" xr:uid="{76B89FFE-A6A9-420F-A1C9-BB02B1A99BDB}"/>
    <cellStyle name="Normal 7 5 3" xfId="22036" xr:uid="{BB0CD0B1-5B90-43C2-8ED6-D9AB1DC693B4}"/>
    <cellStyle name="Normal 7 5 4" xfId="13746" xr:uid="{4EB2E19C-A2A3-4EE1-B8AA-F458EB7722DB}"/>
    <cellStyle name="Normal 7 5 5" xfId="31831" xr:uid="{63E96979-7F98-431B-8375-C6C4D2B65F43}"/>
    <cellStyle name="Normal 7 6" xfId="9022" xr:uid="{CF4D11D5-72ED-4C2D-B903-DD9D3C675C17}"/>
    <cellStyle name="Normal 7 6 2" xfId="22135" xr:uid="{8829CE63-C20C-483B-87F6-B364286FBC9E}"/>
    <cellStyle name="Normal 7 6 3" xfId="21708" xr:uid="{091B0469-14F0-455D-839F-A0BB85DF10E3}"/>
    <cellStyle name="Normal 7 6 4" xfId="35286" xr:uid="{A16CEF05-29FD-4CAD-A818-AAB352946402}"/>
    <cellStyle name="Normal 7 7" xfId="7624" xr:uid="{5092E83A-C13F-4D63-8A8C-DE4F87ABE0F9}"/>
    <cellStyle name="Normal 7 7 2" xfId="22178" xr:uid="{29BF88EE-FA65-41D6-BB18-CB4B75C52247}"/>
    <cellStyle name="Normal 7 7 3" xfId="20353" xr:uid="{429FFF16-68D9-47FD-B3E2-A1BD8B5E9E15}"/>
    <cellStyle name="Normal 7 8" xfId="15925" xr:uid="{88673735-D22E-41ED-961F-BEFA906E468F}"/>
    <cellStyle name="Normal 7 8 2" xfId="22203" xr:uid="{8DB66B09-0260-4C11-B383-C63AB9B77B14}"/>
    <cellStyle name="Normal 7 9" xfId="22266" xr:uid="{B83C7300-F12D-476F-BDFD-659639D1971B}"/>
    <cellStyle name="Normal 70" xfId="1734" xr:uid="{00000000-0005-0000-0000-0000F6060000}"/>
    <cellStyle name="Normal 70 2" xfId="4874" xr:uid="{DD4844BC-87FC-486F-AA26-2066482BBDA0}"/>
    <cellStyle name="Normal 70 2 2" xfId="17662" xr:uid="{ED1036D1-A13C-4CD5-B8B7-05CB9EF1ABF2}"/>
    <cellStyle name="Normal 70 2 3" xfId="10915" xr:uid="{8E80FF53-6B5D-4974-B121-9F9BA6B8D86B}"/>
    <cellStyle name="Normal 71" xfId="1735" xr:uid="{00000000-0005-0000-0000-0000F7060000}"/>
    <cellStyle name="Normal 71 2" xfId="4875" xr:uid="{F80CBCFE-F518-4EB0-ADAC-3C68121A7BDA}"/>
    <cellStyle name="Normal 71 2 2" xfId="17663" xr:uid="{A15D1E18-E7FD-4E17-9DA4-01B821ECEC51}"/>
    <cellStyle name="Normal 71 2 3" xfId="10916" xr:uid="{8EBE96AD-964E-4822-A1E5-3F993283F667}"/>
    <cellStyle name="Normal 72" xfId="1736" xr:uid="{00000000-0005-0000-0000-0000F8060000}"/>
    <cellStyle name="Normal 72 2" xfId="4876" xr:uid="{9D579921-3448-4A2C-88D2-22ED8E5A3584}"/>
    <cellStyle name="Normal 72 2 2" xfId="17664" xr:uid="{9B6EAF57-CF6E-4F7E-B5D0-EAF61899EC52}"/>
    <cellStyle name="Normal 72 2 3" xfId="10917" xr:uid="{DC05353F-6CC4-4AB6-BFF8-CD279F54CA9C}"/>
    <cellStyle name="Normal 73" xfId="1737" xr:uid="{00000000-0005-0000-0000-0000F9060000}"/>
    <cellStyle name="Normal 73 2" xfId="4877" xr:uid="{B8BF8256-56C9-44CB-8067-532A5ABD5B44}"/>
    <cellStyle name="Normal 73 2 2" xfId="17665" xr:uid="{D1EDC159-002D-4FD0-81AA-D05A60BE3488}"/>
    <cellStyle name="Normal 73 2 3" xfId="10918" xr:uid="{F021A16D-7EC7-4C5D-B9DB-40AEDD0FBAF3}"/>
    <cellStyle name="Normal 74" xfId="1738" xr:uid="{00000000-0005-0000-0000-0000FA060000}"/>
    <cellStyle name="Normal 74 2" xfId="1739" xr:uid="{00000000-0005-0000-0000-0000FB060000}"/>
    <cellStyle name="Normal 74 2 2" xfId="4879" xr:uid="{3A0F1F21-5922-47E9-BFB4-FBA402E84232}"/>
    <cellStyle name="Normal 74 2 2 2" xfId="17667" xr:uid="{566BDE08-0E36-4E51-A931-21DA53FF07F0}"/>
    <cellStyle name="Normal 74 2 2 3" xfId="10920" xr:uid="{0F6BAF5E-8BEF-4D76-B4DC-0DD9CFDB4BA6}"/>
    <cellStyle name="Normal 74 3" xfId="4878" xr:uid="{ACABAD73-2E0F-4899-A937-5A2B832FC9A5}"/>
    <cellStyle name="Normal 74 3 2" xfId="17666" xr:uid="{D967DA5D-A582-4548-9978-AB8C1CD770DA}"/>
    <cellStyle name="Normal 74 3 3" xfId="10919" xr:uid="{5AD34393-D608-4545-B13E-097D9E06ABAD}"/>
    <cellStyle name="Normal 75" xfId="1740" xr:uid="{00000000-0005-0000-0000-0000FC060000}"/>
    <cellStyle name="Normal 75 2" xfId="1741" xr:uid="{00000000-0005-0000-0000-0000FD060000}"/>
    <cellStyle name="Normal 75 2 2" xfId="4881" xr:uid="{F1431D60-7473-4C78-936E-410BF178539B}"/>
    <cellStyle name="Normal 75 2 2 2" xfId="17669" xr:uid="{26E6D565-A6EA-4F68-A1B5-A5FDFD123E00}"/>
    <cellStyle name="Normal 75 2 2 3" xfId="10922" xr:uid="{660E10A8-2609-4A83-9ED1-530412B7D9D4}"/>
    <cellStyle name="Normal 75 3" xfId="4880" xr:uid="{037C370C-839A-4E9C-9786-CA1F80960AB0}"/>
    <cellStyle name="Normal 75 3 2" xfId="17668" xr:uid="{D141D21E-BBBA-483E-952C-9297901065DF}"/>
    <cellStyle name="Normal 75 3 3" xfId="10921" xr:uid="{666CC898-EB74-4499-99A2-C623ECDCC1ED}"/>
    <cellStyle name="Normal 76" xfId="1742" xr:uid="{00000000-0005-0000-0000-0000FE060000}"/>
    <cellStyle name="Normal 76 2" xfId="1743" xr:uid="{00000000-0005-0000-0000-0000FF060000}"/>
    <cellStyle name="Normal 76 2 2" xfId="4883" xr:uid="{7BE7C05C-4B1D-43E6-8486-79ECE6C9EAA9}"/>
    <cellStyle name="Normal 76 2 2 2" xfId="17671" xr:uid="{587DC749-9FAD-4DF5-85BA-00C9723FD4D4}"/>
    <cellStyle name="Normal 76 2 2 3" xfId="10924" xr:uid="{8C72206B-BE25-4B7F-B413-BE40A741B688}"/>
    <cellStyle name="Normal 76 3" xfId="4882" xr:uid="{30F85768-BE08-47FB-A9CD-E17337C5F760}"/>
    <cellStyle name="Normal 76 3 2" xfId="17670" xr:uid="{0C5297E8-F4B5-4222-8EE8-C993EEC503B3}"/>
    <cellStyle name="Normal 76 3 3" xfId="10923" xr:uid="{8DA24226-9390-419B-B356-4CBA282F12B0}"/>
    <cellStyle name="Normal 77" xfId="1744" xr:uid="{00000000-0005-0000-0000-000000070000}"/>
    <cellStyle name="Normal 77 2" xfId="1745" xr:uid="{00000000-0005-0000-0000-000001070000}"/>
    <cellStyle name="Normal 77 2 2" xfId="4885" xr:uid="{47F86B09-C944-44CC-AB70-4359866DFBE8}"/>
    <cellStyle name="Normal 77 2 2 2" xfId="17673" xr:uid="{D52C1A97-B97C-44E1-B4E4-D1E8C0C09978}"/>
    <cellStyle name="Normal 77 2 2 3" xfId="10926" xr:uid="{EA4EF890-CAAE-4E93-BBD6-A5994E6FBD22}"/>
    <cellStyle name="Normal 77 3" xfId="4884" xr:uid="{2379E67C-BB70-4BEA-B794-FF9FB3055664}"/>
    <cellStyle name="Normal 77 3 2" xfId="17672" xr:uid="{70412BD7-CDD7-4581-A34C-A36D0FEA8C89}"/>
    <cellStyle name="Normal 77 3 3" xfId="10925" xr:uid="{879282E9-0228-44F0-81EA-6E4672487643}"/>
    <cellStyle name="Normal 78" xfId="1746" xr:uid="{00000000-0005-0000-0000-000002070000}"/>
    <cellStyle name="Normal 78 2" xfId="1747" xr:uid="{00000000-0005-0000-0000-000003070000}"/>
    <cellStyle name="Normal 78 2 2" xfId="4887" xr:uid="{0130DDD3-A0E0-4EEF-8E13-0ED90B23AE65}"/>
    <cellStyle name="Normal 78 2 2 2" xfId="17675" xr:uid="{94FEB1CD-2CB9-458C-8465-74F3D220D4A2}"/>
    <cellStyle name="Normal 78 2 2 3" xfId="10928" xr:uid="{BDDA501F-B8D3-4FEB-8D8A-DA2DB0CC44ED}"/>
    <cellStyle name="Normal 78 3" xfId="4886" xr:uid="{3E82B74F-4629-4948-8155-60A70E1E2F74}"/>
    <cellStyle name="Normal 78 3 2" xfId="17674" xr:uid="{FEA182E5-79B6-4537-9DB7-9EF8DA87AC5E}"/>
    <cellStyle name="Normal 78 3 3" xfId="10927" xr:uid="{A23FD705-F04D-4B00-9C1D-81F399B76EF3}"/>
    <cellStyle name="Normal 79" xfId="1748" xr:uid="{00000000-0005-0000-0000-000004070000}"/>
    <cellStyle name="Normal 79 2" xfId="1749" xr:uid="{00000000-0005-0000-0000-000005070000}"/>
    <cellStyle name="Normal 79 2 2" xfId="4889" xr:uid="{DEB2E44F-EE8A-4917-BD0B-41E5C393A875}"/>
    <cellStyle name="Normal 79 2 2 2" xfId="17677" xr:uid="{A378B28D-07FD-4A43-8096-6C42A67648B8}"/>
    <cellStyle name="Normal 79 2 2 3" xfId="10930" xr:uid="{2AFD40E3-3E4E-4D59-B776-53CCC855A397}"/>
    <cellStyle name="Normal 79 3" xfId="4888" xr:uid="{152D2832-231A-499E-B5DD-CA6137D1C36D}"/>
    <cellStyle name="Normal 79 3 2" xfId="17676" xr:uid="{ED26CC15-9CAB-4AD6-9B7A-5BA122CD505A}"/>
    <cellStyle name="Normal 79 3 3" xfId="10929" xr:uid="{EEDD32A5-DC94-4B80-98A2-712FF2BC1261}"/>
    <cellStyle name="Normal 8" xfId="1750" xr:uid="{00000000-0005-0000-0000-000006070000}"/>
    <cellStyle name="Normal 8 10" xfId="22349" xr:uid="{2508566E-C978-4A8C-B272-4DD75477EA35}"/>
    <cellStyle name="Normal 8 11" xfId="22369" xr:uid="{CFC07331-B2DC-4241-AFD6-CCD0EEE434C4}"/>
    <cellStyle name="Normal 8 12" xfId="21866" xr:uid="{87C84B6B-98A6-4059-B500-F5EC083269C0}"/>
    <cellStyle name="Normal 8 13" xfId="9179" xr:uid="{1E8A804F-81B7-4825-A004-2CB0264D3266}"/>
    <cellStyle name="Normal 8 14" xfId="22641" xr:uid="{5D08270B-B05E-4D2C-ABD8-2275D3BE531A}"/>
    <cellStyle name="Normal 8 2" xfId="4890" xr:uid="{C3057452-717E-4276-9324-8862FC7D89A3}"/>
    <cellStyle name="Normal 8 2 2" xfId="7375" xr:uid="{CDEDA2D2-0A93-49E6-BF3D-687FC1822C37}"/>
    <cellStyle name="Normal 8 2 2 2" xfId="20120" xr:uid="{7135467B-2146-4DBE-837B-8DB9479FB942}"/>
    <cellStyle name="Normal 8 2 2 2 2" xfId="35210" xr:uid="{C695AAB0-5645-4AA4-AE0B-7E2F558B2BAA}"/>
    <cellStyle name="Normal 8 2 2 3" xfId="13370" xr:uid="{2614DCAF-EA79-4BA1-8A6F-E939BFEE7F1D}"/>
    <cellStyle name="Normal 8 2 2 4" xfId="27052" xr:uid="{E8B154AE-3104-4CCA-B80F-1A7D1CBBF8E9}"/>
    <cellStyle name="Normal 8 2 3" xfId="8707" xr:uid="{E438BA63-3DE9-4F12-88CD-B106E6B35B75}"/>
    <cellStyle name="Normal 8 2 3 2" xfId="21429" xr:uid="{E090048A-5588-419A-9859-7B253CBC3098}"/>
    <cellStyle name="Normal 8 2 3 3" xfId="14117" xr:uid="{E68FF52F-6D0E-4E77-8D58-908EBC52D7FA}"/>
    <cellStyle name="Normal 8 2 3 4" xfId="33036" xr:uid="{08FFBD35-2775-4C96-91FD-D8F60639AE8C}"/>
    <cellStyle name="Normal 8 2 4" xfId="17678" xr:uid="{E1D04072-774F-4AED-BB7F-9AD77D5DB13F}"/>
    <cellStyle name="Normal 8 2 5" xfId="21886" xr:uid="{97DE7A88-C25D-4FC0-BEB0-43904D4F9340}"/>
    <cellStyle name="Normal 8 2 6" xfId="10931" xr:uid="{BFC4A274-319D-4669-9D5F-6640CDF3E378}"/>
    <cellStyle name="Normal 8 2 7" xfId="22642" xr:uid="{79E6082E-193B-4E09-B0DC-C51B712EAE06}"/>
    <cellStyle name="Normal 8 3" xfId="8761" xr:uid="{C42BCA64-233B-4040-B581-6882D52E429D}"/>
    <cellStyle name="Normal 8 3 2" xfId="21453" xr:uid="{B92CB1E9-F5D3-46DF-AAF5-966FF4B1C824}"/>
    <cellStyle name="Normal 8 3 2 2" xfId="26847" xr:uid="{9269492D-453B-48BC-AEE6-5A739B3143F9}"/>
    <cellStyle name="Normal 8 3 3" xfId="21903" xr:uid="{F97232C7-2CA2-4FE9-8448-15D2CB926172}"/>
    <cellStyle name="Normal 8 3 4" xfId="14145" xr:uid="{53315B8A-33D5-4D81-9B0F-94A8A3B899C5}"/>
    <cellStyle name="Normal 8 3 5" xfId="24824" xr:uid="{20BE431A-D431-4269-8ECF-1A4B162B7DEC}"/>
    <cellStyle name="Normal 8 4" xfId="8806" xr:uid="{847179F9-BA9C-4C9C-A050-0B8850E6D5E8}"/>
    <cellStyle name="Normal 8 4 2" xfId="21495" xr:uid="{DBD885DC-AB58-496C-8A81-7E43412A7ED4}"/>
    <cellStyle name="Normal 8 4 3" xfId="21940" xr:uid="{9078F8EB-D66A-4AF4-9651-A0610153E903}"/>
    <cellStyle name="Normal 8 4 4" xfId="14195" xr:uid="{DDD46E55-DD41-4CD8-A080-1BEEF841C293}"/>
    <cellStyle name="Normal 8 4 5" xfId="27051" xr:uid="{0F745768-1B94-4E47-BDB9-FEA19D24614A}"/>
    <cellStyle name="Normal 8 5" xfId="8916" xr:uid="{026AD245-ACB7-4071-8529-0C4A58C91A70}"/>
    <cellStyle name="Normal 8 5 2" xfId="21603" xr:uid="{466760AB-B246-4F5D-ACE8-0D82311EE8AE}"/>
    <cellStyle name="Normal 8 5 3" xfId="22037" xr:uid="{7247EBF3-D786-4BCF-9274-7BAF06A82605}"/>
    <cellStyle name="Normal 8 5 4" xfId="13762" xr:uid="{4EE317B0-D811-4823-8B5E-625A34C2C43D}"/>
    <cellStyle name="Normal 8 5 5" xfId="31832" xr:uid="{EFD46D41-A801-450F-BBF7-53E8D53B96D7}"/>
    <cellStyle name="Normal 8 6" xfId="9023" xr:uid="{9E373C94-134C-4BF5-BFB3-0E55827DD7FE}"/>
    <cellStyle name="Normal 8 6 2" xfId="22136" xr:uid="{28AAF44F-7770-4D37-A2D5-EDC58F05DD26}"/>
    <cellStyle name="Normal 8 6 3" xfId="21709" xr:uid="{0E8DDC4D-52DC-46E1-BB94-45FF9F5D7A97}"/>
    <cellStyle name="Normal 8 6 4" xfId="35287" xr:uid="{9CED2F92-2162-454C-AA8C-337DA0C7D03F}"/>
    <cellStyle name="Normal 8 7" xfId="7625" xr:uid="{3CAB77C3-8715-4124-8E99-3CA5E8F763F0}"/>
    <cellStyle name="Normal 8 7 2" xfId="22179" xr:uid="{1F8ECC3F-8940-4239-BC83-24E47207526A}"/>
    <cellStyle name="Normal 8 7 3" xfId="20354" xr:uid="{D3164300-12A6-474D-A137-96C1585E35F8}"/>
    <cellStyle name="Normal 8 8" xfId="15926" xr:uid="{7CBE09BC-49BF-4356-9E9B-5D3A3275AE21}"/>
    <cellStyle name="Normal 8 8 2" xfId="22204" xr:uid="{7E86EF3E-B3B7-4D28-B440-C199EEC57EC0}"/>
    <cellStyle name="Normal 8 9" xfId="22267" xr:uid="{984ABCB3-2803-4F44-AD8E-0CA97A3F0D9F}"/>
    <cellStyle name="Normal 80" xfId="1751" xr:uid="{00000000-0005-0000-0000-000007070000}"/>
    <cellStyle name="Normal 80 2" xfId="1752" xr:uid="{00000000-0005-0000-0000-000008070000}"/>
    <cellStyle name="Normal 80 2 2" xfId="4892" xr:uid="{25E0EC16-A1AD-4F4B-A124-248C5587E88D}"/>
    <cellStyle name="Normal 80 2 2 2" xfId="17680" xr:uid="{BFBA6089-022F-4E06-837A-ACFC5AF7C09D}"/>
    <cellStyle name="Normal 80 2 2 3" xfId="10933" xr:uid="{602909B4-172A-4F1A-951B-DE408DF9C449}"/>
    <cellStyle name="Normal 80 3" xfId="4891" xr:uid="{8FEF5590-6BDE-422F-9407-73CA592E6A5A}"/>
    <cellStyle name="Normal 80 3 2" xfId="17679" xr:uid="{B5E1879F-DAD5-4962-99C5-956468B3B667}"/>
    <cellStyle name="Normal 80 3 3" xfId="10932" xr:uid="{A412279B-D169-4E99-9740-E5E3CE009C41}"/>
    <cellStyle name="Normal 81" xfId="1753" xr:uid="{00000000-0005-0000-0000-000009070000}"/>
    <cellStyle name="Normal 81 2" xfId="1754" xr:uid="{00000000-0005-0000-0000-00000A070000}"/>
    <cellStyle name="Normal 81 2 2" xfId="4894" xr:uid="{96A3881D-0BB5-4D9D-96C9-23687150551A}"/>
    <cellStyle name="Normal 81 2 2 2" xfId="17682" xr:uid="{CCB9EA93-E67A-486A-B868-5ABA794D89B0}"/>
    <cellStyle name="Normal 81 2 2 3" xfId="10935" xr:uid="{08F3B4A2-7F9E-4CC0-92E2-21598ACADC85}"/>
    <cellStyle name="Normal 81 3" xfId="4893" xr:uid="{273E1CB9-C7BE-42F9-9DC1-3A2567C512AC}"/>
    <cellStyle name="Normal 81 3 2" xfId="17681" xr:uid="{66A01D19-B8AE-4248-997C-F8D1B5FB1546}"/>
    <cellStyle name="Normal 81 3 3" xfId="10934" xr:uid="{19454541-5F84-421F-9FA7-21497B06E5ED}"/>
    <cellStyle name="Normal 82" xfId="1755" xr:uid="{00000000-0005-0000-0000-00000B070000}"/>
    <cellStyle name="Normal 82 2" xfId="1756" xr:uid="{00000000-0005-0000-0000-00000C070000}"/>
    <cellStyle name="Normal 82 2 2" xfId="4896" xr:uid="{1FA4EA7D-7633-433D-84A1-53AC9238AD6D}"/>
    <cellStyle name="Normal 82 2 2 2" xfId="17684" xr:uid="{F674D9F3-5525-4B11-AAAB-3A6D8EF0A9B9}"/>
    <cellStyle name="Normal 82 2 2 3" xfId="10937" xr:uid="{14238176-AF53-471B-80BC-7D8DB0CB6B7B}"/>
    <cellStyle name="Normal 82 3" xfId="4895" xr:uid="{7008B637-60E4-4C71-95EB-149AE5127FBB}"/>
    <cellStyle name="Normal 82 3 2" xfId="17683" xr:uid="{2F5E3F83-E178-4D27-A14B-04879A6F2AFE}"/>
    <cellStyle name="Normal 82 3 3" xfId="10936" xr:uid="{BBA04EDC-6EE3-4313-A88A-7C1816708E30}"/>
    <cellStyle name="Normal 83" xfId="1757" xr:uid="{00000000-0005-0000-0000-00000D070000}"/>
    <cellStyle name="Normal 83 2" xfId="1758" xr:uid="{00000000-0005-0000-0000-00000E070000}"/>
    <cellStyle name="Normal 83 2 2" xfId="4898" xr:uid="{A89540B7-73A5-4629-B8FE-892DEB3CE2E7}"/>
    <cellStyle name="Normal 83 2 2 2" xfId="17686" xr:uid="{5ED26000-513F-4534-BF79-485E069C69BA}"/>
    <cellStyle name="Normal 83 2 2 3" xfId="10939" xr:uid="{67D14D55-F077-4A2F-97CF-C9CBB3A36FC5}"/>
    <cellStyle name="Normal 83 3" xfId="4897" xr:uid="{04D4C82B-0FEA-4F4B-8064-3051A9239350}"/>
    <cellStyle name="Normal 83 3 2" xfId="17685" xr:uid="{9F00DC61-D022-4D1E-93BD-DFE3D2DEC1AE}"/>
    <cellStyle name="Normal 83 3 3" xfId="10938" xr:uid="{1F21969C-6F31-446E-A1F7-04B984266A5C}"/>
    <cellStyle name="Normal 84" xfId="1759" xr:uid="{00000000-0005-0000-0000-00000F070000}"/>
    <cellStyle name="Normal 84 2" xfId="1760" xr:uid="{00000000-0005-0000-0000-000010070000}"/>
    <cellStyle name="Normal 84 2 2" xfId="4900" xr:uid="{7A7B501E-18A4-4AEF-8797-A26DEFFFFC6C}"/>
    <cellStyle name="Normal 84 2 2 2" xfId="17688" xr:uid="{F1CA33FB-8E6E-4F85-B9D6-E8E412322B44}"/>
    <cellStyle name="Normal 84 2 2 3" xfId="10941" xr:uid="{DBFD66CA-A440-46ED-8EA8-2E1193814D35}"/>
    <cellStyle name="Normal 84 3" xfId="4899" xr:uid="{9048C450-3078-4604-A09B-FFA5DC673357}"/>
    <cellStyle name="Normal 84 3 2" xfId="17687" xr:uid="{902E91D9-2D29-4C73-9777-225E3E392901}"/>
    <cellStyle name="Normal 84 3 3" xfId="10940" xr:uid="{C67C97E7-E607-4145-8480-3886DCB66243}"/>
    <cellStyle name="Normal 85" xfId="1761" xr:uid="{00000000-0005-0000-0000-000011070000}"/>
    <cellStyle name="Normal 85 2" xfId="1762" xr:uid="{00000000-0005-0000-0000-000012070000}"/>
    <cellStyle name="Normal 85 2 2" xfId="4902" xr:uid="{E89E8726-8379-4C25-9F9A-FF97B3EB86FD}"/>
    <cellStyle name="Normal 85 2 2 2" xfId="17690" xr:uid="{DC8CDDB9-A747-41AA-BE39-CC1437243189}"/>
    <cellStyle name="Normal 85 2 2 3" xfId="10943" xr:uid="{890DFD24-4580-4D2F-BEAE-6D91B956F03F}"/>
    <cellStyle name="Normal 85 3" xfId="4901" xr:uid="{88AAE7DB-6B6B-472F-824D-2BFFD95FD385}"/>
    <cellStyle name="Normal 85 3 2" xfId="17689" xr:uid="{666D6A8C-FB7B-4D3E-9512-DB103C33ADC6}"/>
    <cellStyle name="Normal 85 3 3" xfId="10942" xr:uid="{65A61AD8-6337-4A1A-B0DC-590D325AB8A9}"/>
    <cellStyle name="Normal 86" xfId="1763" xr:uid="{00000000-0005-0000-0000-000013070000}"/>
    <cellStyle name="Normal 86 2" xfId="4903" xr:uid="{E52DAB7B-162C-4C34-A0F2-7199AE04C5F5}"/>
    <cellStyle name="Normal 86 2 2" xfId="17691" xr:uid="{61911C31-2B8F-4724-8770-38B0DD69359C}"/>
    <cellStyle name="Normal 86 2 3" xfId="10944" xr:uid="{36D17E0C-6C48-4209-8714-BC12C6D67F30}"/>
    <cellStyle name="Normal 87" xfId="1764" xr:uid="{00000000-0005-0000-0000-000014070000}"/>
    <cellStyle name="Normal 87 2" xfId="4904" xr:uid="{39FCE0ED-3EB1-44CF-96FF-CFEE38EE98A9}"/>
    <cellStyle name="Normal 87 2 2" xfId="17692" xr:uid="{49BE3F5F-ABC1-4F9D-BF1A-FB12F75B2C3B}"/>
    <cellStyle name="Normal 87 2 3" xfId="10945" xr:uid="{5320C5C7-40AE-4094-8AE0-340EFD307B3F}"/>
    <cellStyle name="Normal 88" xfId="1765" xr:uid="{00000000-0005-0000-0000-000015070000}"/>
    <cellStyle name="Normal 88 2" xfId="1766" xr:uid="{00000000-0005-0000-0000-000016070000}"/>
    <cellStyle name="Normal 88 2 2" xfId="4906" xr:uid="{69292DD7-7924-4319-A5CE-DB29DBCCB820}"/>
    <cellStyle name="Normal 88 2 2 2" xfId="17694" xr:uid="{0D4EF838-7EA7-4AE7-90C2-30A894ECC5CF}"/>
    <cellStyle name="Normal 88 2 2 3" xfId="10947" xr:uid="{23AA9EA2-FAB2-405D-B6A4-D60C1846C4E8}"/>
    <cellStyle name="Normal 88 3" xfId="4905" xr:uid="{AF4CB445-2E71-4EA8-8C83-9D16A2CFF5CC}"/>
    <cellStyle name="Normal 88 3 2" xfId="17693" xr:uid="{BD15F756-B59A-4E4F-AFC0-BB1F01D7FAB3}"/>
    <cellStyle name="Normal 88 3 3" xfId="10946" xr:uid="{32535CB3-E9DE-4C8F-AA46-107A367635A6}"/>
    <cellStyle name="Normal 89" xfId="1767" xr:uid="{00000000-0005-0000-0000-000017070000}"/>
    <cellStyle name="Normal 89 2" xfId="1768" xr:uid="{00000000-0005-0000-0000-000018070000}"/>
    <cellStyle name="Normal 89 2 2" xfId="4908" xr:uid="{3F279C0F-B93A-4AAC-8D9E-ED91220B75C5}"/>
    <cellStyle name="Normal 89 2 2 2" xfId="17696" xr:uid="{C2F0049A-9D81-44BE-A7B5-4E467DFEC422}"/>
    <cellStyle name="Normal 89 2 2 3" xfId="10949" xr:uid="{0F501F83-1FCB-4702-A776-E8CC9085EE85}"/>
    <cellStyle name="Normal 89 3" xfId="4907" xr:uid="{2BB6EB03-D3F1-46B3-9980-2F244EBE6EA9}"/>
    <cellStyle name="Normal 89 3 2" xfId="17695" xr:uid="{4A88F35D-80B4-461E-911E-50F8BC91921B}"/>
    <cellStyle name="Normal 89 3 3" xfId="10948" xr:uid="{41A70843-ADA8-4868-8636-880DE7AA2A28}"/>
    <cellStyle name="Normal 9" xfId="1769" xr:uid="{00000000-0005-0000-0000-000019070000}"/>
    <cellStyle name="Normal 9 10" xfId="22350" xr:uid="{26A9BEAB-1191-46CC-B3F6-5B9389E8E9BD}"/>
    <cellStyle name="Normal 9 11" xfId="22370" xr:uid="{D864A21C-E8A8-4C7E-92B8-969BF725E3E1}"/>
    <cellStyle name="Normal 9 12" xfId="21867" xr:uid="{63E0D3B8-2BC2-4203-8963-4C8D9679E681}"/>
    <cellStyle name="Normal 9 13" xfId="9180" xr:uid="{63EF27CF-1679-4D01-A243-6B011A14C554}"/>
    <cellStyle name="Normal 9 14" xfId="22643" xr:uid="{F37B0F9A-7CDD-4DAB-8698-5FDFFD84116B}"/>
    <cellStyle name="Normal 9 2" xfId="4909" xr:uid="{E797722D-58ED-436E-9E34-D24C3F4C08DC}"/>
    <cellStyle name="Normal 9 2 2" xfId="7376" xr:uid="{D72BB653-BCFC-47C6-979B-8C78DC309F8A}"/>
    <cellStyle name="Normal 9 2 2 2" xfId="20121" xr:uid="{3F152EA8-A93A-4FB6-A0CA-DF5AA8611BBC}"/>
    <cellStyle name="Normal 9 2 2 2 2" xfId="35211" xr:uid="{4D7AEB19-5CB5-4B03-971E-A558D12A3CCD}"/>
    <cellStyle name="Normal 9 2 2 3" xfId="13371" xr:uid="{A396BF60-9E97-47BA-A310-33896C0FFDAF}"/>
    <cellStyle name="Normal 9 2 2 4" xfId="27054" xr:uid="{6CAEA374-81AA-4525-B565-32BF0A4BA1C3}"/>
    <cellStyle name="Normal 9 2 3" xfId="8708" xr:uid="{31A9A912-9D26-4088-84DA-E5B6B0395158}"/>
    <cellStyle name="Normal 9 2 3 2" xfId="21430" xr:uid="{F120008C-7B4F-4B32-83FE-4DDE955F6270}"/>
    <cellStyle name="Normal 9 2 3 3" xfId="14118" xr:uid="{BB27DF1B-3586-4E3B-99CB-A474E7B88728}"/>
    <cellStyle name="Normal 9 2 3 4" xfId="33037" xr:uid="{6D3CBF13-72E1-4457-BF4F-3E435BAC7C9B}"/>
    <cellStyle name="Normal 9 2 4" xfId="17697" xr:uid="{717C05EB-9304-4A96-894E-796E11C2AE9E}"/>
    <cellStyle name="Normal 9 2 5" xfId="21887" xr:uid="{B4A5BF41-C46E-46ED-ACB9-3B64E47296B8}"/>
    <cellStyle name="Normal 9 2 6" xfId="10950" xr:uid="{667D9230-2060-406F-9691-FF3110B5A7F4}"/>
    <cellStyle name="Normal 9 2 7" xfId="22644" xr:uid="{BD90FC4B-999D-469C-9C5B-5B33613B69A0}"/>
    <cellStyle name="Normal 9 3" xfId="8762" xr:uid="{3693039B-23B6-48B3-AB23-0D60140DA3F4}"/>
    <cellStyle name="Normal 9 3 2" xfId="21454" xr:uid="{1F56DA60-9BFE-41C3-9634-3960426BC688}"/>
    <cellStyle name="Normal 9 3 2 2" xfId="26848" xr:uid="{7DF47602-2CCD-4BF6-BFFF-9A19622787D4}"/>
    <cellStyle name="Normal 9 3 3" xfId="21904" xr:uid="{7DC83365-6668-4202-B5AC-2151A02A29C9}"/>
    <cellStyle name="Normal 9 3 4" xfId="14146" xr:uid="{EDA0DEBD-A590-4B71-9E69-96C7E01D54AD}"/>
    <cellStyle name="Normal 9 3 5" xfId="24825" xr:uid="{594113C1-2461-42FF-A28B-A564717F19DB}"/>
    <cellStyle name="Normal 9 4" xfId="8807" xr:uid="{428CBBA8-7A78-4684-A5C2-D7ECB5FC09F3}"/>
    <cellStyle name="Normal 9 4 2" xfId="21496" xr:uid="{F282FC2A-9947-41D8-BE2C-D4FDF02D5B91}"/>
    <cellStyle name="Normal 9 4 3" xfId="21941" xr:uid="{61A58775-B2CB-4F4E-A9A8-D69D6266A1FD}"/>
    <cellStyle name="Normal 9 4 4" xfId="14196" xr:uid="{55E54E89-08F8-4B65-813F-69738DACD1FB}"/>
    <cellStyle name="Normal 9 4 5" xfId="27053" xr:uid="{9BD7CB18-D01B-45C6-AF00-339B08053E4F}"/>
    <cellStyle name="Normal 9 5" xfId="8917" xr:uid="{BB73985F-3A55-4CB9-BCE4-9D0B128FFF7D}"/>
    <cellStyle name="Normal 9 5 2" xfId="21604" xr:uid="{B4F560B0-49B4-43A9-AFDA-9D09EEFE0270}"/>
    <cellStyle name="Normal 9 5 3" xfId="22038" xr:uid="{B59A5101-8C23-4D98-994D-14A2A2D4CF47}"/>
    <cellStyle name="Normal 9 5 4" xfId="13781" xr:uid="{0853D244-DEF4-4EB2-8B85-F18DCA117EDD}"/>
    <cellStyle name="Normal 9 5 5" xfId="31833" xr:uid="{F6C86729-6406-454A-89DA-48DD1B1B607A}"/>
    <cellStyle name="Normal 9 6" xfId="9024" xr:uid="{550E29A3-0A74-43F3-9A73-DDF7475CD301}"/>
    <cellStyle name="Normal 9 6 2" xfId="22137" xr:uid="{87C78299-B805-4D9E-AC6D-11DDB078B111}"/>
    <cellStyle name="Normal 9 6 3" xfId="21710" xr:uid="{231AF24E-42A9-4469-B23B-8911787E7B10}"/>
    <cellStyle name="Normal 9 6 4" xfId="35288" xr:uid="{499ACA41-F6B8-437C-861D-3DD774965EC5}"/>
    <cellStyle name="Normal 9 7" xfId="7626" xr:uid="{A12A228E-F82C-467A-869A-7FFA7C9F2A24}"/>
    <cellStyle name="Normal 9 7 2" xfId="22180" xr:uid="{E4C9E84A-499B-43F2-BD51-E7D90F590B63}"/>
    <cellStyle name="Normal 9 7 3" xfId="20355" xr:uid="{BDAD749C-2B59-4099-B3B5-5F9E547A2D83}"/>
    <cellStyle name="Normal 9 8" xfId="15927" xr:uid="{47E86298-8B09-4043-B67D-9DA8E7B56A22}"/>
    <cellStyle name="Normal 9 8 2" xfId="22205" xr:uid="{27F949CB-966B-4C07-85C0-314584702F0A}"/>
    <cellStyle name="Normal 9 9" xfId="22268" xr:uid="{9DBEB569-9294-4C7A-AAA1-ED63E51BFDB6}"/>
    <cellStyle name="Normal 90" xfId="1770" xr:uid="{00000000-0005-0000-0000-00001A070000}"/>
    <cellStyle name="Normal 90 2" xfId="1771" xr:uid="{00000000-0005-0000-0000-00001B070000}"/>
    <cellStyle name="Normal 90 2 2" xfId="4911" xr:uid="{216CE264-998A-43C7-B924-444803EA4773}"/>
    <cellStyle name="Normal 90 2 2 2" xfId="17699" xr:uid="{7ECBFB25-1CED-493B-9082-A61135EEA434}"/>
    <cellStyle name="Normal 90 2 2 3" xfId="10952" xr:uid="{2B385A12-B82F-47DA-949A-95A87FB1E6CE}"/>
    <cellStyle name="Normal 90 3" xfId="4910" xr:uid="{7FB42A38-0A25-46B2-877D-74F4C62E3E5C}"/>
    <cellStyle name="Normal 90 3 2" xfId="17698" xr:uid="{8C0B31B2-96E2-4C99-B254-39B88E45F3D1}"/>
    <cellStyle name="Normal 90 3 3" xfId="10951" xr:uid="{DC0E7EF0-993C-4FCA-B4A6-B0088D52C83E}"/>
    <cellStyle name="Normal 91" xfId="1772" xr:uid="{00000000-0005-0000-0000-00001C070000}"/>
    <cellStyle name="Normal 91 2" xfId="4912" xr:uid="{C047F526-ECD7-4631-8607-8AC66220FF11}"/>
    <cellStyle name="Normal 91 2 2" xfId="17700" xr:uid="{1EE22FAB-E536-42E5-B5FA-4C0CFF40F852}"/>
    <cellStyle name="Normal 91 2 3" xfId="10953" xr:uid="{E1E8900D-90C5-4A77-BEBD-25EB1800AC38}"/>
    <cellStyle name="Normal 92" xfId="1773" xr:uid="{00000000-0005-0000-0000-00001D070000}"/>
    <cellStyle name="Normal 92 2" xfId="1774" xr:uid="{00000000-0005-0000-0000-00001E070000}"/>
    <cellStyle name="Normal 92 2 2" xfId="4914" xr:uid="{5D0E1215-D357-4C21-8395-573FFD2BBD56}"/>
    <cellStyle name="Normal 92 2 2 2" xfId="17702" xr:uid="{DEFAA952-608E-4F3C-B700-5FA731F04732}"/>
    <cellStyle name="Normal 92 2 2 3" xfId="10955" xr:uid="{72DDC9EB-95BC-4EA6-BE5F-BEC65094C078}"/>
    <cellStyle name="Normal 92 3" xfId="4913" xr:uid="{B8EE4D8F-E84C-4979-A332-2AC3C89D45B3}"/>
    <cellStyle name="Normal 92 3 2" xfId="17701" xr:uid="{CEE7FF3E-9568-4605-803B-D510D86F7AE8}"/>
    <cellStyle name="Normal 92 3 3" xfId="10954" xr:uid="{B9AB2334-C1C8-480B-89B4-298FFAA86BB7}"/>
    <cellStyle name="Normal 93" xfId="1775" xr:uid="{00000000-0005-0000-0000-00001F070000}"/>
    <cellStyle name="Normal 93 2" xfId="1776" xr:uid="{00000000-0005-0000-0000-000020070000}"/>
    <cellStyle name="Normal 93 2 2" xfId="4916" xr:uid="{0BC09ECA-35B6-41CA-BCE7-9F2F047F3566}"/>
    <cellStyle name="Normal 93 2 2 2" xfId="17704" xr:uid="{6AEFD533-39C7-4072-BAD6-0653FE253942}"/>
    <cellStyle name="Normal 93 2 2 3" xfId="10957" xr:uid="{3E1E857B-9046-4563-BF36-7F3E188B0F9B}"/>
    <cellStyle name="Normal 93 3" xfId="4915" xr:uid="{FEFBE862-A2A1-4618-897D-CED69728604A}"/>
    <cellStyle name="Normal 93 3 2" xfId="17703" xr:uid="{789A30BE-2515-4986-AE75-09C46A00BCCD}"/>
    <cellStyle name="Normal 93 3 3" xfId="10956" xr:uid="{61A8CED5-326F-42FF-A4A6-D5BA2AEBD0F2}"/>
    <cellStyle name="Normal 94" xfId="1777" xr:uid="{00000000-0005-0000-0000-000021070000}"/>
    <cellStyle name="Normal 94 2" xfId="1778" xr:uid="{00000000-0005-0000-0000-000022070000}"/>
    <cellStyle name="Normal 94 2 2" xfId="4918" xr:uid="{98A05CA0-F6D8-45AA-8436-69020B31D7AF}"/>
    <cellStyle name="Normal 94 2 2 2" xfId="17706" xr:uid="{11632DAE-F614-47AB-810B-6F78A36B20F3}"/>
    <cellStyle name="Normal 94 2 2 3" xfId="10959" xr:uid="{8E029393-4892-48CF-86B6-C1A76C3FE4C9}"/>
    <cellStyle name="Normal 94 3" xfId="4917" xr:uid="{E19C869E-C9E2-42D1-807E-B6C16A5BCCB9}"/>
    <cellStyle name="Normal 94 3 2" xfId="17705" xr:uid="{693F1F5E-405D-4B36-94D1-6F030695058F}"/>
    <cellStyle name="Normal 94 3 3" xfId="10958" xr:uid="{DAF2840A-9433-41B4-8E18-A126EC4F1184}"/>
    <cellStyle name="Normal 95" xfId="1779" xr:uid="{00000000-0005-0000-0000-000023070000}"/>
    <cellStyle name="Normal 95 2" xfId="1780" xr:uid="{00000000-0005-0000-0000-000024070000}"/>
    <cellStyle name="Normal 95 2 2" xfId="4920" xr:uid="{945F22FC-89B2-4AD4-961D-4BE7A00AE4A9}"/>
    <cellStyle name="Normal 95 2 2 2" xfId="17708" xr:uid="{2CE4AE64-8BDA-4304-8D5F-56AAEBE019B2}"/>
    <cellStyle name="Normal 95 2 2 3" xfId="10961" xr:uid="{CD5EE6EF-5B33-4D58-8265-7B87A16D8194}"/>
    <cellStyle name="Normal 95 3" xfId="4919" xr:uid="{F35B5DC1-8AD3-4A20-B69F-4213C0E21ACE}"/>
    <cellStyle name="Normal 95 3 2" xfId="17707" xr:uid="{09BE443E-28F4-4796-AFE9-36FC0A2BCDD9}"/>
    <cellStyle name="Normal 95 3 3" xfId="10960" xr:uid="{8FD7717B-2EE1-4286-AFD1-37F255C8675E}"/>
    <cellStyle name="Normal 96" xfId="1781" xr:uid="{00000000-0005-0000-0000-000025070000}"/>
    <cellStyle name="Normal 96 2" xfId="4921" xr:uid="{A8017C10-E61E-46C9-9DE7-D09BB03FC6DB}"/>
    <cellStyle name="Normal 96 2 2" xfId="17709" xr:uid="{C6590867-4AA8-42CB-97F5-ABBD8BE36A63}"/>
    <cellStyle name="Normal 96 2 3" xfId="10962" xr:uid="{A37BF1C5-4174-4C88-B443-7C7D2AF6081A}"/>
    <cellStyle name="Normal 97" xfId="1782" xr:uid="{00000000-0005-0000-0000-000026070000}"/>
    <cellStyle name="Normal 97 2" xfId="4922" xr:uid="{E0FE2017-3BB2-4AC7-8299-BF3F1306E8C2}"/>
    <cellStyle name="Normal 97 2 2" xfId="17710" xr:uid="{4F11A6B9-1826-4F4A-875F-93A59E10BEEB}"/>
    <cellStyle name="Normal 97 2 3" xfId="10963" xr:uid="{055777BA-424B-4809-8E1E-40AB148D5D7B}"/>
    <cellStyle name="Normal 98" xfId="1783" xr:uid="{00000000-0005-0000-0000-000027070000}"/>
    <cellStyle name="Normal 98 2" xfId="4923" xr:uid="{E4559FE9-5BD4-4E74-8044-24979FC81CCF}"/>
    <cellStyle name="Normal 98 2 2" xfId="17711" xr:uid="{AD33ECD5-CA9D-4FD1-97C8-F063255EA111}"/>
    <cellStyle name="Normal 98 2 3" xfId="10964" xr:uid="{0872056D-9FCF-4B20-A8F4-449D89485AE0}"/>
    <cellStyle name="Normal 99" xfId="1784" xr:uid="{00000000-0005-0000-0000-000028070000}"/>
    <cellStyle name="Normal 99 2" xfId="4924" xr:uid="{7A802AA7-A65D-40CE-A526-CA3C5428EDE2}"/>
    <cellStyle name="Normal 99 2 2" xfId="17712" xr:uid="{16776A5C-2F88-46A1-8842-077127506332}"/>
    <cellStyle name="Normal 99 2 3" xfId="10965" xr:uid="{92C5A010-4368-4A57-9BF4-D2C98FEF11B1}"/>
    <cellStyle name="Note 10" xfId="7482" xr:uid="{0B9FAC76-EBAF-4EA5-A658-4CA2A3283946}"/>
    <cellStyle name="Note 10 2" xfId="8967" xr:uid="{8956A3F3-5B70-4DF3-B273-49A16EE4B71D}"/>
    <cellStyle name="Note 10 2 2" xfId="21653" xr:uid="{17900C8F-F0B6-4908-A432-E9397116280B}"/>
    <cellStyle name="Note 10 3" xfId="22080" xr:uid="{2204B111-BDA9-4122-854A-744F642AC603}"/>
    <cellStyle name="Note 10 4" xfId="20216" xr:uid="{D3864D2E-6155-4463-8272-14F434989537}"/>
    <cellStyle name="Note 11" xfId="8987" xr:uid="{8027EE35-D2FC-4109-8E56-8649AEC31F20}"/>
    <cellStyle name="Note 11 2" xfId="22100" xr:uid="{CE59EE25-BB54-4C3D-B3E6-B52EAA6689D4}"/>
    <cellStyle name="Note 11 3" xfId="21673" xr:uid="{A63D3153-4FCD-48AC-84BA-D669EA754712}"/>
    <cellStyle name="Note 12" xfId="9029" xr:uid="{11870A23-425E-436D-829F-27C562003B84}"/>
    <cellStyle name="Note 12 2" xfId="22142" xr:uid="{F7F08130-A81D-43BB-8F87-8971C07AC953}"/>
    <cellStyle name="Note 12 3" xfId="21715" xr:uid="{2ECE71B5-901B-4000-AB1F-C6EFF8E919BA}"/>
    <cellStyle name="Note 13" xfId="21735" xr:uid="{9064FEB8-65A0-4387-9F8C-1DFE9489B4D6}"/>
    <cellStyle name="Note 13 2" xfId="22211" xr:uid="{B3D14630-C968-4F61-977A-0A10C25ABE54}"/>
    <cellStyle name="Note 14" xfId="22232" xr:uid="{4F0C9BDB-F42D-4287-A990-CE175F29DA89}"/>
    <cellStyle name="Note 15" xfId="22273" xr:uid="{F1C23F20-B7AC-46C1-AA82-CC843D1E0D4F}"/>
    <cellStyle name="Note 16" xfId="22293" xr:uid="{661D8AD0-B129-4E0F-8FCE-D345F11236EA}"/>
    <cellStyle name="Note 17" xfId="22314" xr:uid="{20277DEF-DFBB-4FDA-B576-6BACA792F3F0}"/>
    <cellStyle name="Note 18" xfId="22372" xr:uid="{7B8C8EB7-E59C-48C3-B43B-740F0D0A7020}"/>
    <cellStyle name="Note 19" xfId="22392" xr:uid="{D2E6C4F0-AA33-4BF3-965D-842111981237}"/>
    <cellStyle name="Note 2" xfId="1785" xr:uid="{00000000-0005-0000-0000-000029070000}"/>
    <cellStyle name="Note 2 2" xfId="4926" xr:uid="{701971CE-76B0-4358-B0D0-967DC7846457}"/>
    <cellStyle name="Note 2 2 2" xfId="7628" xr:uid="{D39A4DCA-86B7-4D1F-9D83-BA165FF079FE}"/>
    <cellStyle name="Note 2 2 2 2" xfId="20357" xr:uid="{1E70DD31-2511-43F4-A158-084E5FE6F19F}"/>
    <cellStyle name="Note 2 2 2 3" xfId="13798" xr:uid="{88814538-8FFB-487B-9FE6-C796AF766332}"/>
    <cellStyle name="Note 2 2 2 4" xfId="27056" xr:uid="{0C3B7880-1D6C-447F-9633-AC38B5DBAAF2}"/>
    <cellStyle name="Note 2 2 3" xfId="17714" xr:uid="{28EAA7C6-AA73-49DA-9AA1-DCEB39530731}"/>
    <cellStyle name="Note 2 2 3 2" xfId="33039" xr:uid="{73DD5C45-9A9A-4C0B-B0B0-6F3AA8CAB7A7}"/>
    <cellStyle name="Note 2 2 4" xfId="21869" xr:uid="{5F8CA878-4B98-47F3-94E3-ABD2A837A9E2}"/>
    <cellStyle name="Note 2 2 5" xfId="10967" xr:uid="{670D4381-5D52-4212-9A3D-06E56313D13C}"/>
    <cellStyle name="Note 2 2 6" xfId="22646" xr:uid="{DCAD1156-4F1F-4101-853F-E5844600AC72}"/>
    <cellStyle name="Note 2 3" xfId="4925" xr:uid="{62572E61-01A8-4102-95E5-FE19EB1CA489}"/>
    <cellStyle name="Note 2 3 2" xfId="17713" xr:uid="{8FCD69DA-DB20-48CB-8042-B2F3B180F915}"/>
    <cellStyle name="Note 2 3 2 2" xfId="33038" xr:uid="{2FB832D5-B03F-4E91-845E-F5D4394B9FC9}"/>
    <cellStyle name="Note 2 3 3" xfId="10966" xr:uid="{3A8F5490-E9B4-42E8-8ED9-555FE96C9DBB}"/>
    <cellStyle name="Note 2 3 4" xfId="27055" xr:uid="{DB3CDD1F-6006-45D1-83D8-4E0CF835B9CA}"/>
    <cellStyle name="Note 2 4" xfId="7627" xr:uid="{68DBF087-D7C3-495C-B521-1DE0E249E556}"/>
    <cellStyle name="Note 2 4 2" xfId="20356" xr:uid="{AA7ED8D9-D435-4CAA-8BBD-D606761460A4}"/>
    <cellStyle name="Note 2 4 3" xfId="13797" xr:uid="{C9A46CA3-F354-4257-9D25-141F9E47CAD8}"/>
    <cellStyle name="Note 2 4 4" xfId="31834" xr:uid="{C5B3DA5B-01D7-4E91-8D1F-6A43FECA83CD}"/>
    <cellStyle name="Note 2 5" xfId="15928" xr:uid="{04EA36DF-5FD2-40A6-9FA7-413D67AA022C}"/>
    <cellStyle name="Note 2 6" xfId="21868" xr:uid="{5CB99173-45AB-42BF-A735-8D6059185B0D}"/>
    <cellStyle name="Note 2 7" xfId="9181" xr:uid="{1788E44B-058F-4258-8A3B-A185D3CCB994}"/>
    <cellStyle name="Note 2 8" xfId="22645" xr:uid="{AD16181F-735A-4D9D-98C9-FC23A228BF1F}"/>
    <cellStyle name="Note 20" xfId="22412" xr:uid="{0BBCCF4C-F4C4-4CA3-8418-81F68CC60CE4}"/>
    <cellStyle name="Note 21" xfId="35290" xr:uid="{AA20D3BE-CA7F-49D1-840F-A46A80E9C9D0}"/>
    <cellStyle name="Note 22" xfId="35310" xr:uid="{BCA65AC7-2A1F-4462-8C90-61B9C47E3965}"/>
    <cellStyle name="Note 3" xfId="1786" xr:uid="{00000000-0005-0000-0000-00002A070000}"/>
    <cellStyle name="Note 3 2" xfId="8788" xr:uid="{A10ABECC-C419-4CF5-BEBC-06BD140BD580}"/>
    <cellStyle name="Note 3 2 2" xfId="21477" xr:uid="{74732D03-1B7F-458B-89B6-2E9E99BD660E}"/>
    <cellStyle name="Note 3 2 3" xfId="14179" xr:uid="{2378285D-2F21-47C6-924F-10D3D23A4DE1}"/>
    <cellStyle name="Note 3 2 4" xfId="31835" xr:uid="{DB8FEDB5-172D-44C5-9F67-781280DFE114}"/>
    <cellStyle name="Note 3 3" xfId="15929" xr:uid="{992CD591-C46B-4622-B925-B99EFB54EA3C}"/>
    <cellStyle name="Note 3 4" xfId="21924" xr:uid="{0778C95A-0958-45A2-9908-E750BF4D4F4D}"/>
    <cellStyle name="Note 3 5" xfId="9182" xr:uid="{477C702B-D82D-4C1F-838C-74E0370A613A}"/>
    <cellStyle name="Note 3 6" xfId="29211" xr:uid="{875036A3-C878-4DDB-A2F2-BD64F7725A75}"/>
    <cellStyle name="Note 4" xfId="1787" xr:uid="{00000000-0005-0000-0000-00002B070000}"/>
    <cellStyle name="Note 4 2" xfId="8812" xr:uid="{930AF468-1D1B-45D8-82D8-38394F67F395}"/>
    <cellStyle name="Note 4 2 2" xfId="21501" xr:uid="{0A6E9C9E-D44F-4B78-B336-6CD2FB374D19}"/>
    <cellStyle name="Note 4 2 3" xfId="14198" xr:uid="{EDE9F557-7CE1-44C3-9A50-8AED1B157EAB}"/>
    <cellStyle name="Note 4 3" xfId="15930" xr:uid="{168398A1-0A48-4950-AE5D-A9A4FBA01134}"/>
    <cellStyle name="Note 4 4" xfId="21943" xr:uid="{519D96BF-A943-4841-80C6-B12450345788}"/>
    <cellStyle name="Note 4 5" xfId="9183" xr:uid="{EA49FF10-6D69-40BD-8F4E-8F13BB854B9B}"/>
    <cellStyle name="Note 4 6" xfId="31836" xr:uid="{C3CD254A-E329-4591-8A8A-B5A453E09D9B}"/>
    <cellStyle name="Note 5" xfId="3169" xr:uid="{0A769699-848D-4941-95E5-6CB78E4874DC}"/>
    <cellStyle name="Note 5 2" xfId="8832" xr:uid="{A027DF89-9023-40FA-B3EE-958F37765189}"/>
    <cellStyle name="Note 5 2 2" xfId="21521" xr:uid="{95846250-EB24-404C-B6DC-BC214D024C58}"/>
    <cellStyle name="Note 5 2 3" xfId="14218" xr:uid="{2CDD8A9A-17CA-4168-B3FF-B6F0D2797235}"/>
    <cellStyle name="Note 5 3" xfId="15964" xr:uid="{3D6EFD95-1255-432A-BEE9-273ED7C18460}"/>
    <cellStyle name="Note 5 4" xfId="21963" xr:uid="{4FF18F9F-4698-45F3-A634-98D584221883}"/>
    <cellStyle name="Note 5 5" xfId="9217" xr:uid="{3C5EF8FD-0359-4252-B6D7-828DD4369DD7}"/>
    <cellStyle name="Note 5 6" xfId="32916" xr:uid="{2E7A8FDF-BD88-488D-B464-6C991D197CDF}"/>
    <cellStyle name="Note 6" xfId="7402" xr:uid="{3FDBDAE9-0672-4788-A6F0-35C5641ACF90}"/>
    <cellStyle name="Note 6 2" xfId="8852" xr:uid="{DE9D5E87-1187-4EEA-99DB-D4AA7043CE32}"/>
    <cellStyle name="Note 6 2 2" xfId="21541" xr:uid="{9D899D7A-72D2-45E6-B56A-E05778A0B940}"/>
    <cellStyle name="Note 6 3" xfId="20136" xr:uid="{DF869ED1-F317-4658-AFD0-D2274E4209BD}"/>
    <cellStyle name="Note 6 4" xfId="21983" xr:uid="{DD9687F6-A8BE-4643-B2E3-6E095DAD8C85}"/>
    <cellStyle name="Note 6 5" xfId="15776" xr:uid="{D7817238-8804-4784-8785-4A5CDA4B9B64}"/>
    <cellStyle name="Note 6 6" xfId="35230" xr:uid="{D850EE67-052F-4AC0-8B5A-B0F0BD2AEF04}"/>
    <cellStyle name="Note 7" xfId="7422" xr:uid="{C4FF8D05-8CCD-43BE-9FBA-1F664B87F053}"/>
    <cellStyle name="Note 7 2" xfId="8872" xr:uid="{66CC794B-AE6C-4124-8789-6C2F17A93949}"/>
    <cellStyle name="Note 7 2 2" xfId="21561" xr:uid="{353F84E1-2506-4D42-9DEB-BB065748AFDC}"/>
    <cellStyle name="Note 7 3" xfId="22003" xr:uid="{84E620A5-A761-40E0-BBAC-5BA86E9DB1FC}"/>
    <cellStyle name="Note 7 4" xfId="20156" xr:uid="{3ACE2F11-69B3-4B5F-A690-CCB5F6C18115}"/>
    <cellStyle name="Note 7 5" xfId="35250" xr:uid="{2A3F1E6A-7D21-48C3-A30D-44520EADAA60}"/>
    <cellStyle name="Note 8" xfId="7442" xr:uid="{2D03BFEB-F846-4C4B-A4AA-AFAF320F1603}"/>
    <cellStyle name="Note 8 2" xfId="8927" xr:uid="{7E5EB219-E608-4528-B2BB-5C267CBEFFE5}"/>
    <cellStyle name="Note 8 2 2" xfId="21613" xr:uid="{CC66F051-49C9-4D83-BF19-9B28281EBBB8}"/>
    <cellStyle name="Note 8 3" xfId="22040" xr:uid="{AD9F2EF0-C4A8-4D15-A0B3-4EF7D6F47A4C}"/>
    <cellStyle name="Note 8 4" xfId="20176" xr:uid="{BA1B435F-3D54-4BA8-8A17-39B44E4A3701}"/>
    <cellStyle name="Note 9" xfId="7462" xr:uid="{D4CE6B3B-348F-4685-A069-8345262D6A95}"/>
    <cellStyle name="Note 9 2" xfId="8947" xr:uid="{E0A5E4C2-E7C8-472D-AAA0-1E34A6C465A1}"/>
    <cellStyle name="Note 9 2 2" xfId="21633" xr:uid="{1DEFE118-1268-418B-8679-EB821791C5ED}"/>
    <cellStyle name="Note 9 3" xfId="22060" xr:uid="{0DE0EBB4-EA00-4889-971B-F384BF788726}"/>
    <cellStyle name="Note 9 4" xfId="20196" xr:uid="{A0AEE762-69E2-4B90-8BBF-E307729764E7}"/>
    <cellStyle name="Notiz" xfId="1788" xr:uid="{00000000-0005-0000-0000-00002C070000}"/>
    <cellStyle name="Notiz 10" xfId="1789" xr:uid="{00000000-0005-0000-0000-00002D070000}"/>
    <cellStyle name="Notiz 10 2" xfId="1790" xr:uid="{00000000-0005-0000-0000-00002E070000}"/>
    <cellStyle name="Notiz 10 2 2" xfId="4929" xr:uid="{5DC9497D-F6E7-43CE-8F0B-0A9D7B716054}"/>
    <cellStyle name="Notiz 10 2 2 2" xfId="17717" xr:uid="{C0D2ED1A-887C-4210-88D3-6E4B251DB2CD}"/>
    <cellStyle name="Notiz 10 2 2 2 2" xfId="27060" xr:uid="{F0CD72DD-BCED-4A59-89CC-3644FF376A4D}"/>
    <cellStyle name="Notiz 10 2 2 3" xfId="10970" xr:uid="{F1ABDA50-D0E4-494F-85C5-93171EC37012}"/>
    <cellStyle name="Notiz 10 2 2 3 2" xfId="29554" xr:uid="{6669FA63-5C0F-4453-BCA1-9A334BBC19A1}"/>
    <cellStyle name="Notiz 10 2 2 4" xfId="33042" xr:uid="{A8620D5D-BE91-46B6-A5CF-7F634EDFDAF1}"/>
    <cellStyle name="Notiz 10 2 2 5" xfId="22650" xr:uid="{FE9EFAC3-60AC-41C8-9EAF-72CC6E4121F8}"/>
    <cellStyle name="Notiz 10 2 3" xfId="7304" xr:uid="{182E000B-884E-4414-93C7-8855C5F3EA41}"/>
    <cellStyle name="Notiz 10 2 3 2" xfId="20084" xr:uid="{DBBE2DFE-B754-4282-955F-71BD04B1BC4D}"/>
    <cellStyle name="Notiz 10 2 3 2 2" xfId="35146" xr:uid="{C9938247-2891-4860-91D9-8073DD6C23C0}"/>
    <cellStyle name="Notiz 10 2 3 3" xfId="13336" xr:uid="{001B1776-F29F-433F-A2F5-F66DC2ECF14E}"/>
    <cellStyle name="Notiz 10 2 3 4" xfId="24828" xr:uid="{F244D28F-E245-4F5E-8301-AF8E8EDC0B01}"/>
    <cellStyle name="Notiz 10 2 4" xfId="7631" xr:uid="{454A3E3E-8F10-404E-ACFE-4A9CCC9675D8}"/>
    <cellStyle name="Notiz 10 2 4 2" xfId="20359" xr:uid="{00797A8F-678D-4F6D-AA7B-6F0AB500D4DB}"/>
    <cellStyle name="Notiz 10 2 4 3" xfId="27059" xr:uid="{1F99ED90-A941-44D5-9C47-47AEF31772D2}"/>
    <cellStyle name="Notiz 10 2 5" xfId="13588" xr:uid="{0A47ECD0-F4EB-42F5-8678-A91F4997AC8A}"/>
    <cellStyle name="Notiz 10 2 5 2" xfId="29553" xr:uid="{3FE7E230-59AA-4194-855D-ECD2631C9467}"/>
    <cellStyle name="Notiz 10 2 6" xfId="13690" xr:uid="{AF7806AC-2FC7-48EB-A0D0-9C6650474DF4}"/>
    <cellStyle name="Notiz 10 2 6 2" xfId="29546" xr:uid="{8326CC46-F73B-4987-A2E9-F524EF674152}"/>
    <cellStyle name="Notiz 10 2 7" xfId="31839" xr:uid="{E8D273A5-8E89-43A1-AEDD-A96D8450ED4D}"/>
    <cellStyle name="Notiz 10 2 8" xfId="22649" xr:uid="{DA25A5EC-498E-4DC5-98A0-4439D278A14E}"/>
    <cellStyle name="Notiz 10 3" xfId="4928" xr:uid="{5EC54C10-09F3-4C7E-81F5-4E974E28D0EF}"/>
    <cellStyle name="Notiz 10 3 2" xfId="17716" xr:uid="{AC4067E9-B81E-47A2-A717-D48838821A07}"/>
    <cellStyle name="Notiz 10 3 2 2" xfId="27061" xr:uid="{10F5DDB7-F199-45E9-8902-DFDFD0C6B870}"/>
    <cellStyle name="Notiz 10 3 3" xfId="10969" xr:uid="{C3985380-3862-4EFD-B410-A149FFB1EC29}"/>
    <cellStyle name="Notiz 10 3 3 2" xfId="29555" xr:uid="{9B16E809-7A24-4A2C-AC76-5216BF7A5A67}"/>
    <cellStyle name="Notiz 10 3 4" xfId="33041" xr:uid="{35224BF0-6E0A-4676-BB41-71B6A9452626}"/>
    <cellStyle name="Notiz 10 3 5" xfId="22651" xr:uid="{EE2AE1A6-ED39-45CC-B5CB-5E536F0BE446}"/>
    <cellStyle name="Notiz 10 4" xfId="7305" xr:uid="{9C424E26-F9F6-4148-A924-E147189EFD00}"/>
    <cellStyle name="Notiz 10 4 2" xfId="20085" xr:uid="{DAA22567-76FB-4C15-862C-8D89A89A94AB}"/>
    <cellStyle name="Notiz 10 4 2 2" xfId="35147" xr:uid="{B06EE1F5-8785-43D1-8C7F-DB9EBC37031B}"/>
    <cellStyle name="Notiz 10 4 3" xfId="13337" xr:uid="{30A58353-6568-4289-A12B-8F3D87C8242B}"/>
    <cellStyle name="Notiz 10 4 4" xfId="24827" xr:uid="{2D0D0F8C-BE90-4054-AB5C-A7DD002415EB}"/>
    <cellStyle name="Notiz 10 5" xfId="7630" xr:uid="{A6AC4E5F-0ED9-4BDF-8EBE-9F9FD8949C39}"/>
    <cellStyle name="Notiz 10 5 2" xfId="20358" xr:uid="{1CD95C94-E7DD-4DE1-9257-E871E87A1A23}"/>
    <cellStyle name="Notiz 10 5 3" xfId="27058" xr:uid="{EDBBF945-B2DE-4697-9591-2A319C1E822E}"/>
    <cellStyle name="Notiz 10 6" xfId="13589" xr:uid="{FC19102D-A30F-4507-A104-F00D8D4959E1}"/>
    <cellStyle name="Notiz 10 6 2" xfId="29552" xr:uid="{BAD91B3E-F791-4D7F-98AC-FA2F5D7CB142}"/>
    <cellStyle name="Notiz 10 7" xfId="13688" xr:uid="{6FD00D07-38B5-4BE6-B6AA-29D4AABE81AC}"/>
    <cellStyle name="Notiz 10 7 2" xfId="29547" xr:uid="{0977D6A0-C8C6-4C2F-81B2-C57557DA3C82}"/>
    <cellStyle name="Notiz 10 8" xfId="31838" xr:uid="{210C583D-1674-406A-81AC-6F8D2D14F6AC}"/>
    <cellStyle name="Notiz 10 9" xfId="22648" xr:uid="{70B283F3-6851-4C11-A93B-DA0595377679}"/>
    <cellStyle name="Notiz 100" xfId="1791" xr:uid="{00000000-0005-0000-0000-00002F070000}"/>
    <cellStyle name="Notiz 100 2" xfId="1792" xr:uid="{00000000-0005-0000-0000-000030070000}"/>
    <cellStyle name="Notiz 100 2 2" xfId="4931" xr:uid="{9D7A3FFB-46DD-4AE2-AFD3-44DC05E47598}"/>
    <cellStyle name="Notiz 100 2 2 2" xfId="17719" xr:uid="{A697CB7D-3EB7-408C-9157-829F1D526779}"/>
    <cellStyle name="Notiz 100 2 2 2 2" xfId="27064" xr:uid="{206B8F75-B6C6-4925-A21F-5EDDC9063F80}"/>
    <cellStyle name="Notiz 100 2 2 3" xfId="10972" xr:uid="{258FEBB9-D42D-4A7F-B3B6-E900E0F0CB29}"/>
    <cellStyle name="Notiz 100 2 2 3 2" xfId="29558" xr:uid="{756D2077-3EA5-4F22-91FC-913B7144D6AC}"/>
    <cellStyle name="Notiz 100 2 2 4" xfId="33044" xr:uid="{E94E0ECE-71E9-4132-9B4B-A832199B8075}"/>
    <cellStyle name="Notiz 100 2 2 5" xfId="22654" xr:uid="{F0D530F5-815A-457E-B170-5032708F3141}"/>
    <cellStyle name="Notiz 100 2 3" xfId="7302" xr:uid="{441832C0-2A3C-442F-BEC8-A8F012F2DAAA}"/>
    <cellStyle name="Notiz 100 2 3 2" xfId="20082" xr:uid="{298AC757-E824-49F0-9ADE-84F601D2807E}"/>
    <cellStyle name="Notiz 100 2 3 2 2" xfId="35144" xr:uid="{B2B8EDC1-68C9-4014-B2E8-C1451E200F0D}"/>
    <cellStyle name="Notiz 100 2 3 3" xfId="13334" xr:uid="{0DA3A4C8-C0E4-4B10-8E2B-95D18CB1C5AA}"/>
    <cellStyle name="Notiz 100 2 3 4" xfId="24830" xr:uid="{F8E5F100-C1B6-484F-9D54-508E099C0DC3}"/>
    <cellStyle name="Notiz 100 2 4" xfId="7633" xr:uid="{823E4E03-EFB6-4AA8-96A8-69FA977E7366}"/>
    <cellStyle name="Notiz 100 2 4 2" xfId="20361" xr:uid="{72816809-B9E8-4721-91C0-CEBF4E2BE784}"/>
    <cellStyle name="Notiz 100 2 4 3" xfId="27063" xr:uid="{455E9752-DFCC-4C7B-B1F8-F71740DD59E4}"/>
    <cellStyle name="Notiz 100 2 5" xfId="13586" xr:uid="{BF6D0982-9D3C-424E-8607-FE73E5BB18A3}"/>
    <cellStyle name="Notiz 100 2 5 2" xfId="29557" xr:uid="{C9B0A1D3-E43C-49CB-A1FA-AD75B1798612}"/>
    <cellStyle name="Notiz 100 2 6" xfId="13692" xr:uid="{CD09F355-DEB9-4F66-978C-01F1384B04DB}"/>
    <cellStyle name="Notiz 100 2 6 2" xfId="29544" xr:uid="{2DBA17CC-CCA5-49F5-B740-B3FBE7F8C10F}"/>
    <cellStyle name="Notiz 100 2 7" xfId="31841" xr:uid="{9EBD1C01-0A93-49B6-84C6-28F2FA3779B3}"/>
    <cellStyle name="Notiz 100 2 8" xfId="22653" xr:uid="{E44DA2D7-231B-4EAF-9FDE-4376F762812F}"/>
    <cellStyle name="Notiz 100 3" xfId="4930" xr:uid="{12359542-F2E3-49A7-907E-681543FA0C92}"/>
    <cellStyle name="Notiz 100 3 2" xfId="17718" xr:uid="{F7748EC9-1E4F-4D3E-A162-736565B33857}"/>
    <cellStyle name="Notiz 100 3 2 2" xfId="27065" xr:uid="{4F7EA537-71CC-460F-8C3E-4C81176567AA}"/>
    <cellStyle name="Notiz 100 3 3" xfId="10971" xr:uid="{F1E51F72-93BF-4868-B88B-0A9A742D5160}"/>
    <cellStyle name="Notiz 100 3 3 2" xfId="29559" xr:uid="{323A397A-B157-4EAC-BDC0-4C75656668E6}"/>
    <cellStyle name="Notiz 100 3 4" xfId="33043" xr:uid="{DE90B67E-6871-4488-B7FB-07599C2624F8}"/>
    <cellStyle name="Notiz 100 3 5" xfId="22655" xr:uid="{746B2BBB-DE48-4931-8206-5E96222EE648}"/>
    <cellStyle name="Notiz 100 4" xfId="7303" xr:uid="{4870EB9A-186E-4A15-8B3D-B763BB960EE0}"/>
    <cellStyle name="Notiz 100 4 2" xfId="20083" xr:uid="{40D9E59E-5DE4-42EA-A985-1113A182523D}"/>
    <cellStyle name="Notiz 100 4 2 2" xfId="35145" xr:uid="{EF8A6E45-53CF-4E67-B83C-3D85E63E8A05}"/>
    <cellStyle name="Notiz 100 4 3" xfId="13335" xr:uid="{50AF3CB5-09F2-4230-BD07-D5896F312FBF}"/>
    <cellStyle name="Notiz 100 4 4" xfId="24829" xr:uid="{DA586AB9-032C-48F9-9D85-D2746AB9A5D1}"/>
    <cellStyle name="Notiz 100 5" xfId="7632" xr:uid="{9C1D94A4-CB9E-4DF5-9749-0EF41B4C87FF}"/>
    <cellStyle name="Notiz 100 5 2" xfId="20360" xr:uid="{5E7391EA-7B7D-4BA6-8E14-ADF701E5DBD1}"/>
    <cellStyle name="Notiz 100 5 3" xfId="27062" xr:uid="{9DD7D802-22B0-4D74-BB18-3CDF924AD695}"/>
    <cellStyle name="Notiz 100 6" xfId="13587" xr:uid="{AC7A4EAE-08D7-44AA-A53D-21EF49F45B7B}"/>
    <cellStyle name="Notiz 100 6 2" xfId="29556" xr:uid="{65B5C0FF-B0FE-42A8-9BF3-BBBA4491AB54}"/>
    <cellStyle name="Notiz 100 7" xfId="13691" xr:uid="{5156497A-0F40-44B0-9555-47B8DB685CD0}"/>
    <cellStyle name="Notiz 100 7 2" xfId="29545" xr:uid="{861F4C15-60C0-447A-9DAE-55607FD5139D}"/>
    <cellStyle name="Notiz 100 8" xfId="31840" xr:uid="{EA9BD2F8-7EAC-472B-B42E-99AE3F39E874}"/>
    <cellStyle name="Notiz 100 9" xfId="22652" xr:uid="{81212200-40F9-4FC9-A134-6A053B3E0FFE}"/>
    <cellStyle name="Notiz 101" xfId="1793" xr:uid="{00000000-0005-0000-0000-000031070000}"/>
    <cellStyle name="Notiz 101 2" xfId="1794" xr:uid="{00000000-0005-0000-0000-000032070000}"/>
    <cellStyle name="Notiz 101 2 2" xfId="4933" xr:uid="{03B198CD-6843-4B1A-BA9D-5F58F78671C9}"/>
    <cellStyle name="Notiz 101 2 2 2" xfId="17721" xr:uid="{68A89D71-62D3-46AB-9E08-1E1EE1D9D701}"/>
    <cellStyle name="Notiz 101 2 2 2 2" xfId="27068" xr:uid="{383E92A1-2516-425E-94BD-8BDF096D0CEB}"/>
    <cellStyle name="Notiz 101 2 2 3" xfId="10974" xr:uid="{0984B50B-BAC7-47BA-BDC0-509AEC869EDD}"/>
    <cellStyle name="Notiz 101 2 2 3 2" xfId="29562" xr:uid="{61CA8750-CAF8-48F6-93D3-8D74C752B0D1}"/>
    <cellStyle name="Notiz 101 2 2 4" xfId="33046" xr:uid="{E7A58484-8F07-4E36-8EF8-F51A891C8886}"/>
    <cellStyle name="Notiz 101 2 2 5" xfId="22658" xr:uid="{7E4D3289-081A-4F44-AD95-AA34682E1743}"/>
    <cellStyle name="Notiz 101 2 3" xfId="7300" xr:uid="{120F25A5-A78F-4E4A-92CE-2AA0F03CD477}"/>
    <cellStyle name="Notiz 101 2 3 2" xfId="20080" xr:uid="{C52649CE-F637-4E5D-8EB9-2F5DD7A72E44}"/>
    <cellStyle name="Notiz 101 2 3 2 2" xfId="35142" xr:uid="{B57D5269-35F7-44D3-801F-01A4D422650F}"/>
    <cellStyle name="Notiz 101 2 3 3" xfId="13332" xr:uid="{C0158188-D907-4E85-BCE4-99FCD0DFBD37}"/>
    <cellStyle name="Notiz 101 2 3 4" xfId="24832" xr:uid="{3B380BA3-DE42-41E8-9FA5-FE2623EEF8BD}"/>
    <cellStyle name="Notiz 101 2 4" xfId="7635" xr:uid="{F9A81687-FB8C-4858-B03F-8D27F42872A1}"/>
    <cellStyle name="Notiz 101 2 4 2" xfId="20363" xr:uid="{DDA2E7A9-CDB7-47B4-B9A9-C905D718C8D7}"/>
    <cellStyle name="Notiz 101 2 4 3" xfId="27067" xr:uid="{3E424A8B-13A5-45C0-853B-5F083311B48D}"/>
    <cellStyle name="Notiz 101 2 5" xfId="13584" xr:uid="{50061273-8E22-450F-AD58-0C6A9AABF4AE}"/>
    <cellStyle name="Notiz 101 2 5 2" xfId="29561" xr:uid="{2D632F1E-9A70-446D-922E-5D9A18F4B17E}"/>
    <cellStyle name="Notiz 101 2 6" xfId="13694" xr:uid="{B8E685FE-4E34-4049-9FA5-41A1B359619B}"/>
    <cellStyle name="Notiz 101 2 6 2" xfId="29542" xr:uid="{D0B8EF12-CEA2-4AB8-8A31-E2B990DBF2E6}"/>
    <cellStyle name="Notiz 101 2 7" xfId="31843" xr:uid="{37D67BE3-E7AC-4E10-A6C2-47989744B767}"/>
    <cellStyle name="Notiz 101 2 8" xfId="22657" xr:uid="{904B56E1-A070-4833-9D7A-028A87245385}"/>
    <cellStyle name="Notiz 101 3" xfId="4932" xr:uid="{2E02174F-C7DA-4DA0-8C99-52F6EDD8754A}"/>
    <cellStyle name="Notiz 101 3 2" xfId="17720" xr:uid="{11CB3CC4-EF0B-4176-8827-ACA34F878813}"/>
    <cellStyle name="Notiz 101 3 2 2" xfId="27069" xr:uid="{6E9B5BAA-6E3D-4721-97BF-2CCC2A6CCBF5}"/>
    <cellStyle name="Notiz 101 3 3" xfId="10973" xr:uid="{F385EFDE-C44A-474A-8F23-0E3D513E2E36}"/>
    <cellStyle name="Notiz 101 3 3 2" xfId="29563" xr:uid="{FE238EC9-D7BE-47D2-9CF0-F901A553DF18}"/>
    <cellStyle name="Notiz 101 3 4" xfId="33045" xr:uid="{022C7400-A36E-4110-8AC0-A9113C6942D3}"/>
    <cellStyle name="Notiz 101 3 5" xfId="22659" xr:uid="{E1560789-EC9B-4EAB-A559-ED86957DB22D}"/>
    <cellStyle name="Notiz 101 4" xfId="7301" xr:uid="{E6D091DF-7274-4302-ABE9-32A9ED517929}"/>
    <cellStyle name="Notiz 101 4 2" xfId="20081" xr:uid="{66CE876F-0256-4EFF-91E9-96442C2135CF}"/>
    <cellStyle name="Notiz 101 4 2 2" xfId="35143" xr:uid="{440F760C-1165-48C7-A627-541038071F86}"/>
    <cellStyle name="Notiz 101 4 3" xfId="13333" xr:uid="{43041C8F-2171-467D-B560-5223F57DAFB4}"/>
    <cellStyle name="Notiz 101 4 4" xfId="24831" xr:uid="{9C74FB11-43DF-4D56-B83C-B9FD6BC27F64}"/>
    <cellStyle name="Notiz 101 5" xfId="7634" xr:uid="{B6EC0F05-4722-4C85-B5AD-0B7366DB801A}"/>
    <cellStyle name="Notiz 101 5 2" xfId="20362" xr:uid="{882DFC95-7F70-41BC-A6D8-F34BDD80EC53}"/>
    <cellStyle name="Notiz 101 5 3" xfId="27066" xr:uid="{50CED044-CAD2-440F-B124-C018DE32269B}"/>
    <cellStyle name="Notiz 101 6" xfId="13585" xr:uid="{98FF6693-0D02-4679-9B0C-7BBAB1BA2049}"/>
    <cellStyle name="Notiz 101 6 2" xfId="29560" xr:uid="{361B8CC6-248A-424B-87C2-7E27A6C4ACDC}"/>
    <cellStyle name="Notiz 101 7" xfId="13693" xr:uid="{E6BECDBF-868B-4C8C-93DA-67487A9EAF46}"/>
    <cellStyle name="Notiz 101 7 2" xfId="29543" xr:uid="{783230B0-91A5-484B-A9A8-7E10793DA1FC}"/>
    <cellStyle name="Notiz 101 8" xfId="31842" xr:uid="{E62E618E-9741-4B90-94EB-0029DF46EC5C}"/>
    <cellStyle name="Notiz 101 9" xfId="22656" xr:uid="{BEB215C8-BF6F-4B20-A7B3-BD5E045521F1}"/>
    <cellStyle name="Notiz 102" xfId="1795" xr:uid="{00000000-0005-0000-0000-000033070000}"/>
    <cellStyle name="Notiz 102 2" xfId="1796" xr:uid="{00000000-0005-0000-0000-000034070000}"/>
    <cellStyle name="Notiz 102 2 2" xfId="4935" xr:uid="{1A5136C0-DE3F-4908-9E03-E69A0511BA90}"/>
    <cellStyle name="Notiz 102 2 2 2" xfId="17723" xr:uid="{70A00FE4-733F-4B52-8F60-F59C4F4F5282}"/>
    <cellStyle name="Notiz 102 2 2 2 2" xfId="27072" xr:uid="{B891DC4F-FD4E-4842-A443-200781692AAD}"/>
    <cellStyle name="Notiz 102 2 2 3" xfId="10976" xr:uid="{81DFE379-9074-40C4-BC04-0AF754639A8A}"/>
    <cellStyle name="Notiz 102 2 2 3 2" xfId="29566" xr:uid="{D4AE788B-9F05-4E07-A610-5BEEB31DE9A2}"/>
    <cellStyle name="Notiz 102 2 2 4" xfId="33048" xr:uid="{135459D8-A769-4C98-AC5E-B84DCF887C2D}"/>
    <cellStyle name="Notiz 102 2 2 5" xfId="22662" xr:uid="{BF01B6DB-D865-425E-9E00-B413076B90DB}"/>
    <cellStyle name="Notiz 102 2 3" xfId="7298" xr:uid="{9AF10DC1-3423-4B0F-A673-7F41044F8B5E}"/>
    <cellStyle name="Notiz 102 2 3 2" xfId="20078" xr:uid="{4D8AA886-E79C-4DD1-8638-4A075A7D2D8F}"/>
    <cellStyle name="Notiz 102 2 3 2 2" xfId="35140" xr:uid="{A8850FE2-07D9-409F-90AF-9D13AE4EA445}"/>
    <cellStyle name="Notiz 102 2 3 3" xfId="13330" xr:uid="{22C6E092-7BD2-4982-B43E-3D396FCD181A}"/>
    <cellStyle name="Notiz 102 2 3 4" xfId="24834" xr:uid="{5A4C3931-82C0-4557-AE0B-61A0E1BFE9C4}"/>
    <cellStyle name="Notiz 102 2 4" xfId="7637" xr:uid="{0F96B130-A3B0-4E68-829D-CD5C33D7072E}"/>
    <cellStyle name="Notiz 102 2 4 2" xfId="20365" xr:uid="{EA37A95E-6E66-4DC9-AECA-02D8775AE481}"/>
    <cellStyle name="Notiz 102 2 4 3" xfId="27071" xr:uid="{77786F31-1970-4F73-9C1C-E2F731F864A6}"/>
    <cellStyle name="Notiz 102 2 5" xfId="13582" xr:uid="{1EDD80AF-BCDA-4B88-B1F0-5AC4AF1BE33B}"/>
    <cellStyle name="Notiz 102 2 5 2" xfId="29565" xr:uid="{5CF0F966-65D1-45DE-BCA0-D3C5AF4FB3E0}"/>
    <cellStyle name="Notiz 102 2 6" xfId="15737" xr:uid="{945E052B-BD21-4B6D-BF6E-D0D8F79E7401}"/>
    <cellStyle name="Notiz 102 2 6 2" xfId="29540" xr:uid="{400F2154-EE4E-48B3-AB04-93387DE97679}"/>
    <cellStyle name="Notiz 102 2 7" xfId="31845" xr:uid="{803AD449-0954-4320-B79B-2B9C4EFBD7F8}"/>
    <cellStyle name="Notiz 102 2 8" xfId="22661" xr:uid="{CF50B705-6480-4754-A119-9C93FEB20E66}"/>
    <cellStyle name="Notiz 102 3" xfId="4934" xr:uid="{C015D61D-59C6-41BC-B506-9A96F5D95DD8}"/>
    <cellStyle name="Notiz 102 3 2" xfId="17722" xr:uid="{C8757A20-D353-465D-BB55-D52F84344F77}"/>
    <cellStyle name="Notiz 102 3 2 2" xfId="27073" xr:uid="{C7A83C0E-1A52-4166-9EA3-30C59E360101}"/>
    <cellStyle name="Notiz 102 3 3" xfId="10975" xr:uid="{DE699485-CCDA-4F82-B18A-2C315C3AC727}"/>
    <cellStyle name="Notiz 102 3 3 2" xfId="29567" xr:uid="{80066E1E-D57F-4CDC-B1EC-63FC64030BF4}"/>
    <cellStyle name="Notiz 102 3 4" xfId="33047" xr:uid="{C90E1CE5-2276-4AB0-A06E-E28DEC674B65}"/>
    <cellStyle name="Notiz 102 3 5" xfId="22663" xr:uid="{729C5650-3703-4F20-BF2E-571EB5F275EB}"/>
    <cellStyle name="Notiz 102 4" xfId="7299" xr:uid="{50F9E2CD-1E02-488F-AE9E-360A5D8BEBEB}"/>
    <cellStyle name="Notiz 102 4 2" xfId="20079" xr:uid="{E0A83F3B-7FDD-483D-8FA4-DCA9AF15320C}"/>
    <cellStyle name="Notiz 102 4 2 2" xfId="35141" xr:uid="{4F9FD39D-12E8-4EFE-BA70-40817D9A0DD5}"/>
    <cellStyle name="Notiz 102 4 3" xfId="13331" xr:uid="{AB8FE288-E9E6-4E8B-9D1C-FD25502543D0}"/>
    <cellStyle name="Notiz 102 4 4" xfId="24833" xr:uid="{74AAB3CA-C7B0-46D0-AB4C-EAA3775BB7AD}"/>
    <cellStyle name="Notiz 102 5" xfId="7636" xr:uid="{55B03168-9E43-45CB-8CBD-D60142BD1A74}"/>
    <cellStyle name="Notiz 102 5 2" xfId="20364" xr:uid="{9DD92824-FBF6-46DD-B6E6-DF323CF4E2CA}"/>
    <cellStyle name="Notiz 102 5 3" xfId="27070" xr:uid="{EE7C9D1C-28FE-4F34-B0AC-E91EB524B571}"/>
    <cellStyle name="Notiz 102 6" xfId="13583" xr:uid="{0B9CE5EC-D4EA-4AD7-8A33-3C58CD95EC6D}"/>
    <cellStyle name="Notiz 102 6 2" xfId="29564" xr:uid="{94A76C3C-B39C-4AB4-9FBD-FCF5A27ECBB3}"/>
    <cellStyle name="Notiz 102 7" xfId="13695" xr:uid="{4FF7858D-43EA-4D65-A3D5-C8740F031B32}"/>
    <cellStyle name="Notiz 102 7 2" xfId="29541" xr:uid="{1A98ECAB-8E19-44AD-970F-33011B836B4C}"/>
    <cellStyle name="Notiz 102 8" xfId="31844" xr:uid="{357AC8EF-A0EC-4FAA-A4C3-0A7DDD85205B}"/>
    <cellStyle name="Notiz 102 9" xfId="22660" xr:uid="{B022884F-BA39-419D-B600-EC378D0CFE11}"/>
    <cellStyle name="Notiz 103" xfId="1797" xr:uid="{00000000-0005-0000-0000-000035070000}"/>
    <cellStyle name="Notiz 103 2" xfId="1798" xr:uid="{00000000-0005-0000-0000-000036070000}"/>
    <cellStyle name="Notiz 103 2 2" xfId="4937" xr:uid="{A9AEFECF-04DD-46BC-899F-379941B21ECF}"/>
    <cellStyle name="Notiz 103 2 2 2" xfId="17725" xr:uid="{8CEA7FB5-2B65-410A-9B46-0F2A434659B4}"/>
    <cellStyle name="Notiz 103 2 2 2 2" xfId="27076" xr:uid="{516970AA-1159-42A4-A245-F49BEA313979}"/>
    <cellStyle name="Notiz 103 2 2 3" xfId="10978" xr:uid="{3B39B92B-2F21-4A37-B841-3A6455C19BEF}"/>
    <cellStyle name="Notiz 103 2 2 3 2" xfId="29570" xr:uid="{B3EE55A4-5071-4E95-8A11-C3A3C09D707A}"/>
    <cellStyle name="Notiz 103 2 2 4" xfId="33050" xr:uid="{21BC0671-BB59-4E74-87A4-9E41D4E31FF3}"/>
    <cellStyle name="Notiz 103 2 2 5" xfId="22666" xr:uid="{2DDA8306-CCFA-455A-91C2-AFDD422199D5}"/>
    <cellStyle name="Notiz 103 2 3" xfId="7296" xr:uid="{0D267AEE-460C-4A0C-87BE-E6EB7510496D}"/>
    <cellStyle name="Notiz 103 2 3 2" xfId="20076" xr:uid="{792D6F3C-BE2F-40B5-830C-5B3B7868B81F}"/>
    <cellStyle name="Notiz 103 2 3 2 2" xfId="35138" xr:uid="{23324F84-4244-4C79-BD78-298CFF72F7E8}"/>
    <cellStyle name="Notiz 103 2 3 3" xfId="13328" xr:uid="{F685AE11-C3BD-457C-BA2C-05AF9ACFB309}"/>
    <cellStyle name="Notiz 103 2 3 4" xfId="24836" xr:uid="{67EE2810-272D-494A-BDFE-7E556D87DABF}"/>
    <cellStyle name="Notiz 103 2 4" xfId="7639" xr:uid="{658C9566-980B-4B3B-B226-394C6108E747}"/>
    <cellStyle name="Notiz 103 2 4 2" xfId="20367" xr:uid="{FD751E62-3460-43ED-AF1A-9DA270F9913B}"/>
    <cellStyle name="Notiz 103 2 4 3" xfId="27075" xr:uid="{48201E9B-8112-4F5C-83D2-ADD56F4208B1}"/>
    <cellStyle name="Notiz 103 2 5" xfId="13580" xr:uid="{A0283861-DA4B-442B-A6FC-23CAD41241BE}"/>
    <cellStyle name="Notiz 103 2 5 2" xfId="29569" xr:uid="{620506D8-E845-4CFA-A926-5EA74CD96510}"/>
    <cellStyle name="Notiz 103 2 6" xfId="15759" xr:uid="{F5B9A398-E7BB-4202-A603-814A4A59BD3D}"/>
    <cellStyle name="Notiz 103 2 6 2" xfId="29538" xr:uid="{61CAE6F1-6719-4D86-9694-4EE7766B74EB}"/>
    <cellStyle name="Notiz 103 2 7" xfId="31847" xr:uid="{663884FA-27CF-48F0-8FA2-FDDF1D538296}"/>
    <cellStyle name="Notiz 103 2 8" xfId="22665" xr:uid="{C99ECF03-6A56-4EA4-A751-7BAC4B7ED95C}"/>
    <cellStyle name="Notiz 103 3" xfId="4936" xr:uid="{C6BD68CB-202D-456E-A680-0F31AB190DDF}"/>
    <cellStyle name="Notiz 103 3 2" xfId="17724" xr:uid="{D8963DBE-163E-4A52-BB02-F755453C0F94}"/>
    <cellStyle name="Notiz 103 3 2 2" xfId="27077" xr:uid="{086E8889-2813-4BF6-8F43-8C643B065D35}"/>
    <cellStyle name="Notiz 103 3 3" xfId="10977" xr:uid="{54A01692-4FD8-4232-BE15-BF7BD122C2AC}"/>
    <cellStyle name="Notiz 103 3 3 2" xfId="29571" xr:uid="{849BA1FE-6B9C-4089-BEFD-14E3184AF7C9}"/>
    <cellStyle name="Notiz 103 3 4" xfId="33049" xr:uid="{FED12E35-7391-4FD0-B43B-3799431ABFAB}"/>
    <cellStyle name="Notiz 103 3 5" xfId="22667" xr:uid="{9AEE97AE-20FE-428D-8C81-BBBF6B44C911}"/>
    <cellStyle name="Notiz 103 4" xfId="7297" xr:uid="{A81DB83A-BFCB-4C5C-8FAE-C4863C253042}"/>
    <cellStyle name="Notiz 103 4 2" xfId="20077" xr:uid="{77DB4079-62F7-4687-AA4B-FAA656CB3513}"/>
    <cellStyle name="Notiz 103 4 2 2" xfId="35139" xr:uid="{EF41754C-A586-429C-AF6D-6A517B92E4D4}"/>
    <cellStyle name="Notiz 103 4 3" xfId="13329" xr:uid="{AACA6705-E6FE-40E7-BD46-70023120747B}"/>
    <cellStyle name="Notiz 103 4 4" xfId="24835" xr:uid="{5EF4ACD9-AA3A-4E09-93DD-D6C410F1F41F}"/>
    <cellStyle name="Notiz 103 5" xfId="7638" xr:uid="{DEF6019D-9CF0-4E2A-80E1-B3CB47FC7E0B}"/>
    <cellStyle name="Notiz 103 5 2" xfId="20366" xr:uid="{8205AC59-CD88-45EF-9CEA-D47F8A6E3446}"/>
    <cellStyle name="Notiz 103 5 3" xfId="27074" xr:uid="{DCEBD206-7908-48C8-9B9D-F5EEB5C887B7}"/>
    <cellStyle name="Notiz 103 6" xfId="13581" xr:uid="{746F2BA1-0CDD-4A10-A24B-3501FBCE0A36}"/>
    <cellStyle name="Notiz 103 6 2" xfId="29568" xr:uid="{6B5A7FF2-45C8-4256-9D4A-3BC2A8A1EC4D}"/>
    <cellStyle name="Notiz 103 7" xfId="15747" xr:uid="{3205B2B4-4ACC-499B-B036-E4B4AAD23B88}"/>
    <cellStyle name="Notiz 103 7 2" xfId="29539" xr:uid="{FB5D62E2-BA6A-44F3-8736-89E571C3B82B}"/>
    <cellStyle name="Notiz 103 8" xfId="31846" xr:uid="{A981EB36-B32F-40E9-A5F2-50AF65319CB1}"/>
    <cellStyle name="Notiz 103 9" xfId="22664" xr:uid="{076609C8-93E0-497A-AC74-0F34645555B6}"/>
    <cellStyle name="Notiz 104" xfId="1799" xr:uid="{00000000-0005-0000-0000-000037070000}"/>
    <cellStyle name="Notiz 104 2" xfId="1800" xr:uid="{00000000-0005-0000-0000-000038070000}"/>
    <cellStyle name="Notiz 104 2 2" xfId="4939" xr:uid="{669982D5-3CB6-45D7-BBAF-11004CF58781}"/>
    <cellStyle name="Notiz 104 2 2 2" xfId="17727" xr:uid="{AD86AF5A-2A14-4975-8BDE-5E8191DECA64}"/>
    <cellStyle name="Notiz 104 2 2 2 2" xfId="27080" xr:uid="{DB10A58E-1FF5-4040-90B4-95E4CF8BC02F}"/>
    <cellStyle name="Notiz 104 2 2 3" xfId="10980" xr:uid="{4A9C90A2-B6CC-466F-880E-B8618E2A6F73}"/>
    <cellStyle name="Notiz 104 2 2 3 2" xfId="29574" xr:uid="{98E47A73-389E-4BFA-B929-35DE6A1FA4AD}"/>
    <cellStyle name="Notiz 104 2 2 4" xfId="33052" xr:uid="{1DF56B13-BAC6-4138-ADDB-9614450C64AA}"/>
    <cellStyle name="Notiz 104 2 2 5" xfId="22670" xr:uid="{7A78858D-9EDB-47E8-99DC-3B7DE40F24A9}"/>
    <cellStyle name="Notiz 104 2 3" xfId="7294" xr:uid="{BC1FD21B-8C6A-4C78-973E-F3C77883CDCE}"/>
    <cellStyle name="Notiz 104 2 3 2" xfId="20074" xr:uid="{D0500912-C59A-490F-8C39-5899138AB25E}"/>
    <cellStyle name="Notiz 104 2 3 2 2" xfId="35136" xr:uid="{4ED69BFA-C1CD-450F-B38C-6CCE37D3BED9}"/>
    <cellStyle name="Notiz 104 2 3 3" xfId="13326" xr:uid="{0B751358-70CE-4395-A815-A42134A203A7}"/>
    <cellStyle name="Notiz 104 2 3 4" xfId="24838" xr:uid="{7D5EBEF6-AF56-4D5C-AF54-60718985BC51}"/>
    <cellStyle name="Notiz 104 2 4" xfId="7641" xr:uid="{2064E6E8-F94C-4874-B454-D78D10F3F5F2}"/>
    <cellStyle name="Notiz 104 2 4 2" xfId="20369" xr:uid="{8E32BE1C-809B-457E-9ABA-2D0ADD3B1E02}"/>
    <cellStyle name="Notiz 104 2 4 3" xfId="27079" xr:uid="{78EE2573-F117-4DE5-B0F7-69F2CD4DBF84}"/>
    <cellStyle name="Notiz 104 2 5" xfId="13578" xr:uid="{F790C177-8120-4650-ADF6-70BCD46AF706}"/>
    <cellStyle name="Notiz 104 2 5 2" xfId="29573" xr:uid="{56E355E0-9ECD-4C71-8EA7-9919DFADC057}"/>
    <cellStyle name="Notiz 104 2 6" xfId="13697" xr:uid="{9F8FFBC6-5731-4260-82B7-36E528E4A700}"/>
    <cellStyle name="Notiz 104 2 6 2" xfId="29536" xr:uid="{96553687-B81E-4CC4-92EE-145C97ED2456}"/>
    <cellStyle name="Notiz 104 2 7" xfId="31849" xr:uid="{34C5EAB8-D101-4C93-81CA-B8C571BB2260}"/>
    <cellStyle name="Notiz 104 2 8" xfId="22669" xr:uid="{EDB062EE-FDE0-4088-9866-267456B83503}"/>
    <cellStyle name="Notiz 104 3" xfId="4938" xr:uid="{F1381D83-3ABE-4C33-9218-B6B4EAF4FE44}"/>
    <cellStyle name="Notiz 104 3 2" xfId="17726" xr:uid="{332356A2-3726-47BA-8DA0-6F9E86735C5B}"/>
    <cellStyle name="Notiz 104 3 2 2" xfId="27081" xr:uid="{965D904F-B086-4B2E-B776-D96AC0DE9897}"/>
    <cellStyle name="Notiz 104 3 3" xfId="10979" xr:uid="{A5B49DB3-4CD9-4FDC-95DB-43522F1A72FB}"/>
    <cellStyle name="Notiz 104 3 3 2" xfId="29575" xr:uid="{4B29CD66-15F0-46BE-9EE9-FA0726BA8D30}"/>
    <cellStyle name="Notiz 104 3 4" xfId="33051" xr:uid="{9AEF1E8F-42CC-4207-86C4-F1F5BC86FC11}"/>
    <cellStyle name="Notiz 104 3 5" xfId="22671" xr:uid="{069D25CA-648F-42D5-BC4E-D938B17BD6FA}"/>
    <cellStyle name="Notiz 104 4" xfId="7295" xr:uid="{7E338C41-1389-48D4-B4E2-7DC22CCF4D23}"/>
    <cellStyle name="Notiz 104 4 2" xfId="20075" xr:uid="{6C80C272-4868-4C08-8553-454E10CF46C2}"/>
    <cellStyle name="Notiz 104 4 2 2" xfId="35137" xr:uid="{70708AF8-E259-4233-9200-7784A4E0C68B}"/>
    <cellStyle name="Notiz 104 4 3" xfId="13327" xr:uid="{49C05CF4-5F31-49C6-A069-860A0AD9C4FE}"/>
    <cellStyle name="Notiz 104 4 4" xfId="24837" xr:uid="{6423379E-05FB-4CA0-A803-440807F8D353}"/>
    <cellStyle name="Notiz 104 5" xfId="7640" xr:uid="{B6D52B08-A9FB-4B81-A824-B0C446163F7D}"/>
    <cellStyle name="Notiz 104 5 2" xfId="20368" xr:uid="{7E950F39-091F-475A-90D1-F03B8E78B98C}"/>
    <cellStyle name="Notiz 104 5 3" xfId="27078" xr:uid="{3C3BB348-C325-4CA9-8AC0-B29BD8599D8F}"/>
    <cellStyle name="Notiz 104 6" xfId="13579" xr:uid="{7493133A-B0C9-4A90-BE0D-D8AC0253BED0}"/>
    <cellStyle name="Notiz 104 6 2" xfId="29572" xr:uid="{B1EBA50F-0DE9-402D-BEA1-B6D31CC68EF3}"/>
    <cellStyle name="Notiz 104 7" xfId="13696" xr:uid="{C2867DD5-C20F-4597-9C56-CEA5814655A1}"/>
    <cellStyle name="Notiz 104 7 2" xfId="29537" xr:uid="{03143341-95CA-4754-8B52-6A140F7EED89}"/>
    <cellStyle name="Notiz 104 8" xfId="31848" xr:uid="{85713C74-FA9E-425E-9957-2438A467E68B}"/>
    <cellStyle name="Notiz 104 9" xfId="22668" xr:uid="{215D56B9-C097-4CF1-B648-106F90C86F35}"/>
    <cellStyle name="Notiz 105" xfId="1801" xr:uid="{00000000-0005-0000-0000-000039070000}"/>
    <cellStyle name="Notiz 105 2" xfId="1802" xr:uid="{00000000-0005-0000-0000-00003A070000}"/>
    <cellStyle name="Notiz 105 2 2" xfId="4941" xr:uid="{B7045A1A-756F-44B2-A06B-EE2569C810B0}"/>
    <cellStyle name="Notiz 105 2 2 2" xfId="17729" xr:uid="{8F3E821F-A7B5-4A49-8A7D-7F775D7BBE80}"/>
    <cellStyle name="Notiz 105 2 2 2 2" xfId="27084" xr:uid="{DBE2AE22-9720-480E-A11D-F9AAF5744549}"/>
    <cellStyle name="Notiz 105 2 2 3" xfId="10982" xr:uid="{941B0995-29A5-42E9-97C1-517B1D5D92B9}"/>
    <cellStyle name="Notiz 105 2 2 3 2" xfId="29578" xr:uid="{1525AC93-ECA7-463C-88CF-57476BA73CD4}"/>
    <cellStyle name="Notiz 105 2 2 4" xfId="33054" xr:uid="{05D07DA2-6E66-431F-B3CA-1F7A1326B289}"/>
    <cellStyle name="Notiz 105 2 2 5" xfId="22674" xr:uid="{236B662E-9E2E-4DA0-826A-17CC1162573E}"/>
    <cellStyle name="Notiz 105 2 3" xfId="7292" xr:uid="{EBDB2342-E2A8-47DE-A3CB-BF1A81C77A36}"/>
    <cellStyle name="Notiz 105 2 3 2" xfId="20072" xr:uid="{02250752-74F9-497D-ADB8-4BC4A9F6202B}"/>
    <cellStyle name="Notiz 105 2 3 2 2" xfId="35134" xr:uid="{6A0EB211-9540-4C6E-B62A-126303770131}"/>
    <cellStyle name="Notiz 105 2 3 3" xfId="13324" xr:uid="{A0840F1C-3090-4CE7-A88C-ED672DBF85C2}"/>
    <cellStyle name="Notiz 105 2 3 4" xfId="24840" xr:uid="{ABF7B96A-0FB3-491A-A82C-BF372A6CF030}"/>
    <cellStyle name="Notiz 105 2 4" xfId="7643" xr:uid="{F932B4CE-DF82-4F38-85C6-D703A3497D9F}"/>
    <cellStyle name="Notiz 105 2 4 2" xfId="20371" xr:uid="{FAE4CDC7-8214-4ED5-9305-1516F8AC20C5}"/>
    <cellStyle name="Notiz 105 2 4 3" xfId="27083" xr:uid="{67CCA87F-E924-45E9-A546-D2E8A4AB78DF}"/>
    <cellStyle name="Notiz 105 2 5" xfId="13576" xr:uid="{F736129A-83EC-4003-99DE-4D8B989EDDFE}"/>
    <cellStyle name="Notiz 105 2 5 2" xfId="29577" xr:uid="{FB506740-8558-4921-BE23-2514679CCD51}"/>
    <cellStyle name="Notiz 105 2 6" xfId="13699" xr:uid="{10B50DEF-9342-4672-AEF0-699311424CAE}"/>
    <cellStyle name="Notiz 105 2 6 2" xfId="29534" xr:uid="{75A53859-3740-45DA-A199-90CF7EE9D7D3}"/>
    <cellStyle name="Notiz 105 2 7" xfId="31851" xr:uid="{AAA2BA8F-F2F2-4059-A419-01CEE15FCC40}"/>
    <cellStyle name="Notiz 105 2 8" xfId="22673" xr:uid="{5706C853-3C5B-4450-88B9-58393CB037C2}"/>
    <cellStyle name="Notiz 105 3" xfId="4940" xr:uid="{66EAD39A-B959-441A-BCE3-670A1151419E}"/>
    <cellStyle name="Notiz 105 3 2" xfId="17728" xr:uid="{5737DA2F-FF50-4F51-9994-BBD3B6BFC8B3}"/>
    <cellStyle name="Notiz 105 3 2 2" xfId="27085" xr:uid="{E675F320-0449-485A-8E35-6DBB2EFD1595}"/>
    <cellStyle name="Notiz 105 3 3" xfId="10981" xr:uid="{F6429213-0CFC-4D79-A17D-D0FF2A0E67DC}"/>
    <cellStyle name="Notiz 105 3 3 2" xfId="29579" xr:uid="{DCB7F4EE-523A-406B-AB7D-3312111E4881}"/>
    <cellStyle name="Notiz 105 3 4" xfId="33053" xr:uid="{9E9EAB95-6AED-4F65-9747-81A4EBF78B3E}"/>
    <cellStyle name="Notiz 105 3 5" xfId="22675" xr:uid="{B65F5814-A333-4BFD-9D9D-6AE2787BDFBA}"/>
    <cellStyle name="Notiz 105 4" xfId="7293" xr:uid="{10D803FB-48F1-4F88-8BB1-4E97FC52B62F}"/>
    <cellStyle name="Notiz 105 4 2" xfId="20073" xr:uid="{92257C4F-F2A8-474D-87E3-9123DC17152F}"/>
    <cellStyle name="Notiz 105 4 2 2" xfId="35135" xr:uid="{11FFFDF5-EA8F-4B2F-A796-1BF8C7C40147}"/>
    <cellStyle name="Notiz 105 4 3" xfId="13325" xr:uid="{13F67926-57E8-498A-AB02-FB420A15FE56}"/>
    <cellStyle name="Notiz 105 4 4" xfId="24839" xr:uid="{EBFCFBE6-2577-45F5-89EE-DFD3C9706E43}"/>
    <cellStyle name="Notiz 105 5" xfId="7642" xr:uid="{E961C92B-57D4-43BC-AE13-3C8DEF906661}"/>
    <cellStyle name="Notiz 105 5 2" xfId="20370" xr:uid="{3C848522-B6C6-4FE6-BA75-61AC377EE713}"/>
    <cellStyle name="Notiz 105 5 3" xfId="27082" xr:uid="{F70E887B-9B27-4C72-ADD2-A3518E2F13D5}"/>
    <cellStyle name="Notiz 105 6" xfId="13577" xr:uid="{2DE10431-0148-4618-8C21-5710FCE66B9A}"/>
    <cellStyle name="Notiz 105 6 2" xfId="29576" xr:uid="{9DA29185-D88D-4721-9D18-22CA0F646E0D}"/>
    <cellStyle name="Notiz 105 7" xfId="13698" xr:uid="{5E50F72F-7FD9-4859-8978-CF1DF125F135}"/>
    <cellStyle name="Notiz 105 7 2" xfId="29535" xr:uid="{0DBF3860-6C24-4054-BEB6-717411859BC2}"/>
    <cellStyle name="Notiz 105 8" xfId="31850" xr:uid="{EE8F8D4E-7EC0-4341-8AC0-B1C884A61752}"/>
    <cellStyle name="Notiz 105 9" xfId="22672" xr:uid="{86BB3C49-A46A-4EA5-BA9D-5F603A05B3F8}"/>
    <cellStyle name="Notiz 106" xfId="1803" xr:uid="{00000000-0005-0000-0000-00003B070000}"/>
    <cellStyle name="Notiz 106 2" xfId="1804" xr:uid="{00000000-0005-0000-0000-00003C070000}"/>
    <cellStyle name="Notiz 106 2 2" xfId="4943" xr:uid="{CF6433DA-4A00-4A89-93FF-722025D497E0}"/>
    <cellStyle name="Notiz 106 2 2 2" xfId="17731" xr:uid="{5C03AF20-0C1D-4003-BED9-B3B55114A4EA}"/>
    <cellStyle name="Notiz 106 2 2 2 2" xfId="27088" xr:uid="{86172863-F4F4-4D86-A43B-63E743626448}"/>
    <cellStyle name="Notiz 106 2 2 3" xfId="10984" xr:uid="{4F20A81A-C85F-4F33-852C-C35859D6C3B7}"/>
    <cellStyle name="Notiz 106 2 2 3 2" xfId="29582" xr:uid="{B2029FE7-45A6-4604-AF7F-A690DFE337EA}"/>
    <cellStyle name="Notiz 106 2 2 4" xfId="33056" xr:uid="{D4F37625-F0ED-4DAF-A3B3-8CC0E8EDAC2A}"/>
    <cellStyle name="Notiz 106 2 2 5" xfId="22678" xr:uid="{1449721A-88AD-45BE-A203-4A759E3299D6}"/>
    <cellStyle name="Notiz 106 2 3" xfId="7290" xr:uid="{02C6B055-4328-4F7C-88C9-F6C1F423227B}"/>
    <cellStyle name="Notiz 106 2 3 2" xfId="20070" xr:uid="{2486B409-4557-42AA-AB2A-EAF5D63B8B22}"/>
    <cellStyle name="Notiz 106 2 3 2 2" xfId="35132" xr:uid="{45F238D7-8824-4202-9A01-645F827C83BB}"/>
    <cellStyle name="Notiz 106 2 3 3" xfId="13322" xr:uid="{9BD2E33D-4FE7-4FB0-BA2D-C6334F269A91}"/>
    <cellStyle name="Notiz 106 2 3 4" xfId="24842" xr:uid="{EDAC76DE-D993-4FB7-B950-CF5E08575646}"/>
    <cellStyle name="Notiz 106 2 4" xfId="7645" xr:uid="{522AF1B1-B311-445F-8EED-82EFDA77A1E1}"/>
    <cellStyle name="Notiz 106 2 4 2" xfId="20373" xr:uid="{8BFA8E68-CCD4-4DDA-A5A3-9F35D47BF9D7}"/>
    <cellStyle name="Notiz 106 2 4 3" xfId="27087" xr:uid="{50DE51A9-03B6-461A-BFA1-D561085003EC}"/>
    <cellStyle name="Notiz 106 2 5" xfId="13574" xr:uid="{D41B4F1A-78DA-417B-AD01-39A1788328CB}"/>
    <cellStyle name="Notiz 106 2 5 2" xfId="29581" xr:uid="{42C02E39-2638-4863-B7F8-C3FE5CD0635D}"/>
    <cellStyle name="Notiz 106 2 6" xfId="13701" xr:uid="{89376613-6CD0-4FE3-9347-7AE1E6120628}"/>
    <cellStyle name="Notiz 106 2 6 2" xfId="29532" xr:uid="{C3FD6129-1408-478B-B3D0-5181B47CAAF7}"/>
    <cellStyle name="Notiz 106 2 7" xfId="31853" xr:uid="{EF8E7F58-BEEB-46DB-B61D-B9E3F980BE24}"/>
    <cellStyle name="Notiz 106 2 8" xfId="22677" xr:uid="{053346B5-0DE1-4938-B2BD-86282992FACC}"/>
    <cellStyle name="Notiz 106 3" xfId="4942" xr:uid="{948716B2-8835-4890-BC36-8E0F3BC874D3}"/>
    <cellStyle name="Notiz 106 3 2" xfId="17730" xr:uid="{060306FF-EB70-4796-887A-F9490498F3B5}"/>
    <cellStyle name="Notiz 106 3 2 2" xfId="27089" xr:uid="{06294C41-9217-4EEE-90C4-723E22563A83}"/>
    <cellStyle name="Notiz 106 3 3" xfId="10983" xr:uid="{14853EEC-D435-4E97-9801-DA9FBF1C4975}"/>
    <cellStyle name="Notiz 106 3 3 2" xfId="29583" xr:uid="{3C5441E4-55A0-4693-83CD-2DF7CC3A10D2}"/>
    <cellStyle name="Notiz 106 3 4" xfId="33055" xr:uid="{76007562-AE93-4092-8211-3EAA8BA3CB86}"/>
    <cellStyle name="Notiz 106 3 5" xfId="22679" xr:uid="{A4B79C3C-FCD3-4498-A1B1-B6A88071B832}"/>
    <cellStyle name="Notiz 106 4" xfId="7291" xr:uid="{B639B4C9-E9F3-4E3F-8BA5-276752B8C6A3}"/>
    <cellStyle name="Notiz 106 4 2" xfId="20071" xr:uid="{05DAE8AE-5860-43A8-A4A3-F58C60FFF253}"/>
    <cellStyle name="Notiz 106 4 2 2" xfId="35133" xr:uid="{118F3B39-0EFC-497E-95BE-F6104A01E8F5}"/>
    <cellStyle name="Notiz 106 4 3" xfId="13323" xr:uid="{083E70C5-BF64-4848-B37E-DD27CC0AED80}"/>
    <cellStyle name="Notiz 106 4 4" xfId="24841" xr:uid="{58876AFF-4A27-42A9-AF0A-0F4953936265}"/>
    <cellStyle name="Notiz 106 5" xfId="7644" xr:uid="{D85C95D1-7F39-43C6-89A6-92EFC54E7185}"/>
    <cellStyle name="Notiz 106 5 2" xfId="20372" xr:uid="{5A4CE2D3-59F7-40FF-B081-79853DFD1A7B}"/>
    <cellStyle name="Notiz 106 5 3" xfId="27086" xr:uid="{83F0E6F0-002A-46E3-A29A-B87E5E48B53B}"/>
    <cellStyle name="Notiz 106 6" xfId="13575" xr:uid="{8132485E-BF31-412B-9FFE-7E6383114055}"/>
    <cellStyle name="Notiz 106 6 2" xfId="29580" xr:uid="{EC672860-CB84-4C24-B4B7-C103FF1F7FF9}"/>
    <cellStyle name="Notiz 106 7" xfId="13700" xr:uid="{D2A15D08-4AF1-4169-B706-A6FFCE51F806}"/>
    <cellStyle name="Notiz 106 7 2" xfId="29533" xr:uid="{156B910E-F272-4BEF-B576-0AAD01D25663}"/>
    <cellStyle name="Notiz 106 8" xfId="31852" xr:uid="{CE7B3BCB-9C3C-4275-A3A5-C2032895E788}"/>
    <cellStyle name="Notiz 106 9" xfId="22676" xr:uid="{3FD9441F-B887-459B-99C4-C9811F055E10}"/>
    <cellStyle name="Notiz 107" xfId="1805" xr:uid="{00000000-0005-0000-0000-00003D070000}"/>
    <cellStyle name="Notiz 107 2" xfId="1806" xr:uid="{00000000-0005-0000-0000-00003E070000}"/>
    <cellStyle name="Notiz 107 2 2" xfId="4945" xr:uid="{0A96C13B-4D48-405E-BE45-C907A22D0EBB}"/>
    <cellStyle name="Notiz 107 2 2 2" xfId="17733" xr:uid="{69280883-BC36-48B3-BAA6-EA05E6AF2C3F}"/>
    <cellStyle name="Notiz 107 2 2 2 2" xfId="27092" xr:uid="{40FAF193-8B61-466C-AB9B-4F226451462B}"/>
    <cellStyle name="Notiz 107 2 2 3" xfId="10986" xr:uid="{7E59E712-B39E-4B0A-A30F-486DA19DD9B1}"/>
    <cellStyle name="Notiz 107 2 2 3 2" xfId="29586" xr:uid="{B053E3D9-541B-413E-8E20-FE2F161BCE6F}"/>
    <cellStyle name="Notiz 107 2 2 4" xfId="33058" xr:uid="{01FEAA3D-D72E-46D9-9B3A-8946BE8E93C0}"/>
    <cellStyle name="Notiz 107 2 2 5" xfId="22682" xr:uid="{34686212-AE1A-473C-9C40-2DA588EBBB4E}"/>
    <cellStyle name="Notiz 107 2 3" xfId="7288" xr:uid="{93352C79-E0A9-45A6-BDD1-AE284CE1C4E9}"/>
    <cellStyle name="Notiz 107 2 3 2" xfId="20068" xr:uid="{38E997CA-9295-4291-9EFF-EEBCF103CAA7}"/>
    <cellStyle name="Notiz 107 2 3 2 2" xfId="35130" xr:uid="{0FEFE1C6-63BA-468B-97E6-4ADD05DD699E}"/>
    <cellStyle name="Notiz 107 2 3 3" xfId="13320" xr:uid="{5BF9296D-31C3-4F06-BABF-7B1076FFB5E3}"/>
    <cellStyle name="Notiz 107 2 3 4" xfId="24844" xr:uid="{B3598B7A-6788-4B39-B8A4-88D177AA4D17}"/>
    <cellStyle name="Notiz 107 2 4" xfId="7647" xr:uid="{8B5F56B5-8776-43C2-BE43-E5FD769E9C16}"/>
    <cellStyle name="Notiz 107 2 4 2" xfId="20375" xr:uid="{1351AD7D-CCF1-41CF-8F47-713677039746}"/>
    <cellStyle name="Notiz 107 2 4 3" xfId="27091" xr:uid="{DBF9FB2B-D2A4-46DE-B3EC-D77710ACFAF3}"/>
    <cellStyle name="Notiz 107 2 5" xfId="13572" xr:uid="{7A0182F1-292D-41F7-9FD7-BCC382C8EAE9}"/>
    <cellStyle name="Notiz 107 2 5 2" xfId="29585" xr:uid="{4BE4531B-6B46-4E11-9EDA-A44366CC1A09}"/>
    <cellStyle name="Notiz 107 2 6" xfId="13703" xr:uid="{BA3045B6-0E93-40B0-AC91-9A8635CE5DF1}"/>
    <cellStyle name="Notiz 107 2 6 2" xfId="29530" xr:uid="{33C89BFE-AC2A-4CB5-9DD6-2FF58869D564}"/>
    <cellStyle name="Notiz 107 2 7" xfId="31855" xr:uid="{BDD4E52A-207A-4E83-8A55-BDE35AC785C5}"/>
    <cellStyle name="Notiz 107 2 8" xfId="22681" xr:uid="{A308F7C8-8AA1-4BA7-8222-DF7D852BE48B}"/>
    <cellStyle name="Notiz 107 3" xfId="4944" xr:uid="{C622B9F1-B4A8-47AE-B574-8090D5CD5E6C}"/>
    <cellStyle name="Notiz 107 3 2" xfId="17732" xr:uid="{750A8506-D13C-4CCC-AA2D-04B0C2DDC224}"/>
    <cellStyle name="Notiz 107 3 2 2" xfId="27093" xr:uid="{070BD5D6-907C-4F6F-AFE2-A81F9A10ECE3}"/>
    <cellStyle name="Notiz 107 3 3" xfId="10985" xr:uid="{67B2DA4F-8CD4-42E3-BA4D-FFB1A952D659}"/>
    <cellStyle name="Notiz 107 3 3 2" xfId="29587" xr:uid="{347C48B1-EB6B-4FB3-869F-739096342E91}"/>
    <cellStyle name="Notiz 107 3 4" xfId="33057" xr:uid="{FE8C84B4-C926-481E-9A73-B24E2D749CFB}"/>
    <cellStyle name="Notiz 107 3 5" xfId="22683" xr:uid="{B23F6CC2-075F-4F0D-A42A-B8E128AE69A2}"/>
    <cellStyle name="Notiz 107 4" xfId="7289" xr:uid="{F158BE1C-E649-4F6E-B05B-50ECC3EC5FFA}"/>
    <cellStyle name="Notiz 107 4 2" xfId="20069" xr:uid="{4CFBF158-48D6-4618-9303-658F37F12D8D}"/>
    <cellStyle name="Notiz 107 4 2 2" xfId="35131" xr:uid="{68702A68-F2E1-491E-9ADD-F560AF979454}"/>
    <cellStyle name="Notiz 107 4 3" xfId="13321" xr:uid="{1B30C823-FD6F-4773-95FB-3DEB7304CA53}"/>
    <cellStyle name="Notiz 107 4 4" xfId="24843" xr:uid="{A1BDAE1F-C3C2-4149-A545-939FC3388E7A}"/>
    <cellStyle name="Notiz 107 5" xfId="7646" xr:uid="{8BDDB340-CB60-4827-AAC7-82BDA09FCF4C}"/>
    <cellStyle name="Notiz 107 5 2" xfId="20374" xr:uid="{5E3B27EE-DB21-4528-B923-36B96CDE521F}"/>
    <cellStyle name="Notiz 107 5 3" xfId="27090" xr:uid="{54090262-944F-4849-9A7B-BB0F4020C560}"/>
    <cellStyle name="Notiz 107 6" xfId="13573" xr:uid="{E79AAA00-B553-4185-8901-9EF6C3664B23}"/>
    <cellStyle name="Notiz 107 6 2" xfId="29584" xr:uid="{0521C5B4-32ED-4097-BC0F-985A83AC7377}"/>
    <cellStyle name="Notiz 107 7" xfId="13702" xr:uid="{9F8225DC-5A4D-42C0-978B-9ACA43177CF2}"/>
    <cellStyle name="Notiz 107 7 2" xfId="29531" xr:uid="{DA455F8B-C519-41EC-B7B3-D86FDD3005D5}"/>
    <cellStyle name="Notiz 107 8" xfId="31854" xr:uid="{39954D61-BDB5-4AD7-BE10-839DD80C2BC0}"/>
    <cellStyle name="Notiz 107 9" xfId="22680" xr:uid="{0AFD7C9A-D83C-497D-9598-9B81C9DABCA9}"/>
    <cellStyle name="Notiz 108" xfId="1807" xr:uid="{00000000-0005-0000-0000-00003F070000}"/>
    <cellStyle name="Notiz 108 2" xfId="1808" xr:uid="{00000000-0005-0000-0000-000040070000}"/>
    <cellStyle name="Notiz 108 2 2" xfId="4947" xr:uid="{8ACFB1B3-58D1-4AD1-8FCA-04F7E9C93A38}"/>
    <cellStyle name="Notiz 108 2 2 2" xfId="17735" xr:uid="{B03C5C78-0E6B-4BC2-B1B5-841AEF272F8D}"/>
    <cellStyle name="Notiz 108 2 2 2 2" xfId="27096" xr:uid="{56CF244E-D08A-4E11-9246-A61601BA9E20}"/>
    <cellStyle name="Notiz 108 2 2 3" xfId="10988" xr:uid="{5B3239FA-DA33-4B4C-99DE-8A120356AC26}"/>
    <cellStyle name="Notiz 108 2 2 3 2" xfId="29590" xr:uid="{432EE6FA-4C9E-4AA8-B6AA-0CCFBE512BD4}"/>
    <cellStyle name="Notiz 108 2 2 4" xfId="33060" xr:uid="{CAFF0A1F-4F36-4E91-AE5B-38090B211CB3}"/>
    <cellStyle name="Notiz 108 2 2 5" xfId="22686" xr:uid="{22547F08-1FD3-423E-97D2-F575320493FB}"/>
    <cellStyle name="Notiz 108 2 3" xfId="7286" xr:uid="{40362BDD-2893-4098-86F7-4CB18F146B1F}"/>
    <cellStyle name="Notiz 108 2 3 2" xfId="20066" xr:uid="{96C432F7-9F4A-40B4-8082-5F09A23C106E}"/>
    <cellStyle name="Notiz 108 2 3 2 2" xfId="35128" xr:uid="{FC62A1E7-CF45-4F3F-B38E-B266693E3B3B}"/>
    <cellStyle name="Notiz 108 2 3 3" xfId="13318" xr:uid="{88EBE383-7AF5-46C3-89AA-CD906EC9CD54}"/>
    <cellStyle name="Notiz 108 2 3 4" xfId="24846" xr:uid="{6BBBF1C1-E6E1-4659-B6FC-9EC9BAA3797A}"/>
    <cellStyle name="Notiz 108 2 4" xfId="7649" xr:uid="{39757B73-5179-42F7-A3A0-27F7763972A7}"/>
    <cellStyle name="Notiz 108 2 4 2" xfId="20377" xr:uid="{640B5AD0-C45C-4566-96E8-A77ADFE84462}"/>
    <cellStyle name="Notiz 108 2 4 3" xfId="27095" xr:uid="{B1AF33D6-5CA9-4D1D-A5A1-C7EBF720224C}"/>
    <cellStyle name="Notiz 108 2 5" xfId="13570" xr:uid="{41558391-8309-4983-AD65-61671B75E775}"/>
    <cellStyle name="Notiz 108 2 5 2" xfId="29589" xr:uid="{AEDA386D-5756-43B2-ABBA-0C40CFC77D0A}"/>
    <cellStyle name="Notiz 108 2 6" xfId="13705" xr:uid="{6ED75224-AF58-4684-AE55-4D43F76D428B}"/>
    <cellStyle name="Notiz 108 2 6 2" xfId="29528" xr:uid="{D43B6E86-3E8C-4A15-AB0A-A8046FA4C9F2}"/>
    <cellStyle name="Notiz 108 2 7" xfId="31857" xr:uid="{CB4A4898-497D-44CA-9558-2CCDC01CFE7B}"/>
    <cellStyle name="Notiz 108 2 8" xfId="22685" xr:uid="{4A8D0DED-BB26-4C85-8BBD-D5E332788229}"/>
    <cellStyle name="Notiz 108 3" xfId="4946" xr:uid="{3ACB7B16-1466-49E5-A5A5-5CB4ECB5F622}"/>
    <cellStyle name="Notiz 108 3 2" xfId="17734" xr:uid="{66EBAAB5-93F0-443B-A52C-9D2AAAA625BD}"/>
    <cellStyle name="Notiz 108 3 2 2" xfId="27097" xr:uid="{3D6270A0-A097-45F2-BF29-B40B1B11552D}"/>
    <cellStyle name="Notiz 108 3 3" xfId="10987" xr:uid="{618E2DA7-6876-4C4B-A94E-9B4CB90C0089}"/>
    <cellStyle name="Notiz 108 3 3 2" xfId="29591" xr:uid="{7D78C3E4-755C-4575-9E8B-CADA2A78A245}"/>
    <cellStyle name="Notiz 108 3 4" xfId="33059" xr:uid="{D5225963-7941-43D6-865F-248DD01FC9E7}"/>
    <cellStyle name="Notiz 108 3 5" xfId="22687" xr:uid="{2865949C-73B2-44E5-8AB9-1F6ECB9D03A5}"/>
    <cellStyle name="Notiz 108 4" xfId="7287" xr:uid="{907E26A0-6789-4B79-BB63-D1D364EC4328}"/>
    <cellStyle name="Notiz 108 4 2" xfId="20067" xr:uid="{E6B379F0-5341-4B46-AC8B-C41C01F68799}"/>
    <cellStyle name="Notiz 108 4 2 2" xfId="35129" xr:uid="{4983D186-491D-456C-A261-A7B53DD38D83}"/>
    <cellStyle name="Notiz 108 4 3" xfId="13319" xr:uid="{32469132-0593-4EE0-9C70-40D4FF8207B7}"/>
    <cellStyle name="Notiz 108 4 4" xfId="24845" xr:uid="{E2F7FA2B-1F5D-4174-8018-7F7CB5A6EE9B}"/>
    <cellStyle name="Notiz 108 5" xfId="7648" xr:uid="{EF41E61D-0BC0-445A-8763-4894D69FF517}"/>
    <cellStyle name="Notiz 108 5 2" xfId="20376" xr:uid="{6C405200-B11B-42B3-807D-492C738FF134}"/>
    <cellStyle name="Notiz 108 5 3" xfId="27094" xr:uid="{1A6EC1A4-925C-42ED-BEEF-A122F84475AB}"/>
    <cellStyle name="Notiz 108 6" xfId="13571" xr:uid="{1004EF44-0692-410D-B4B7-06206E296114}"/>
    <cellStyle name="Notiz 108 6 2" xfId="29588" xr:uid="{22899F0F-6E29-4ED6-A81C-CEE4055CFC85}"/>
    <cellStyle name="Notiz 108 7" xfId="13704" xr:uid="{DCA1CFE8-C8E4-4CD3-847D-C48AD46FFEBC}"/>
    <cellStyle name="Notiz 108 7 2" xfId="29529" xr:uid="{BC62B4D8-B581-4E93-8B66-328CD8A9CD69}"/>
    <cellStyle name="Notiz 108 8" xfId="31856" xr:uid="{FE2F419B-6C84-477C-A41A-306BD36DA8EE}"/>
    <cellStyle name="Notiz 108 9" xfId="22684" xr:uid="{D62E4B95-1780-41F0-ABE2-9F3493E32D57}"/>
    <cellStyle name="Notiz 109" xfId="1809" xr:uid="{00000000-0005-0000-0000-000041070000}"/>
    <cellStyle name="Notiz 109 2" xfId="1810" xr:uid="{00000000-0005-0000-0000-000042070000}"/>
    <cellStyle name="Notiz 109 2 2" xfId="4949" xr:uid="{6C0AFE13-4CF1-4E15-9120-79E6820E1F4D}"/>
    <cellStyle name="Notiz 109 2 2 2" xfId="17737" xr:uid="{A978BEB1-2295-414A-8C6F-57EE1139744B}"/>
    <cellStyle name="Notiz 109 2 2 2 2" xfId="27100" xr:uid="{11DC1C37-4A09-4797-B9DE-9E3EF7FEC776}"/>
    <cellStyle name="Notiz 109 2 2 3" xfId="10990" xr:uid="{DE1E3259-5DDF-464A-8D8C-96A67E73F244}"/>
    <cellStyle name="Notiz 109 2 2 3 2" xfId="29594" xr:uid="{D9C9A6A1-A7A9-4205-9CA7-36FD05D8C205}"/>
    <cellStyle name="Notiz 109 2 2 4" xfId="33062" xr:uid="{B41CF1EF-1393-488C-B68B-96D65F449C31}"/>
    <cellStyle name="Notiz 109 2 2 5" xfId="22690" xr:uid="{02886161-76A2-41F5-9F0D-2F9373F78824}"/>
    <cellStyle name="Notiz 109 2 3" xfId="7284" xr:uid="{9EC6C465-29F2-4948-894D-EFD49EE3EEE3}"/>
    <cellStyle name="Notiz 109 2 3 2" xfId="20064" xr:uid="{7026172C-E34D-4566-AF2D-0209E79F147D}"/>
    <cellStyle name="Notiz 109 2 3 2 2" xfId="35126" xr:uid="{51A7A197-660B-4F42-9A9F-6B3D201B333F}"/>
    <cellStyle name="Notiz 109 2 3 3" xfId="13316" xr:uid="{45C70284-1D6B-4BEC-A96D-C02C84001C25}"/>
    <cellStyle name="Notiz 109 2 3 4" xfId="24848" xr:uid="{4E23D66F-EBC3-452B-B596-4845A22676B4}"/>
    <cellStyle name="Notiz 109 2 4" xfId="7651" xr:uid="{E2CD335D-17DF-4E6B-AD87-1C9471B847A5}"/>
    <cellStyle name="Notiz 109 2 4 2" xfId="20379" xr:uid="{5DBAB784-2740-4474-AF45-6572A42BA36F}"/>
    <cellStyle name="Notiz 109 2 4 3" xfId="27099" xr:uid="{C19E0976-F225-431A-8EED-A9A346E8312D}"/>
    <cellStyle name="Notiz 109 2 5" xfId="13568" xr:uid="{17D41408-9D7A-41AE-95E8-E4725E3E4213}"/>
    <cellStyle name="Notiz 109 2 5 2" xfId="29593" xr:uid="{F75A9DBA-868C-4917-97C8-844FF205F041}"/>
    <cellStyle name="Notiz 109 2 6" xfId="13707" xr:uid="{8EB80A67-16F6-4CD1-A08E-4522A862743B}"/>
    <cellStyle name="Notiz 109 2 6 2" xfId="29526" xr:uid="{DB9C3AC0-7010-4D88-AE15-20B5E807E62D}"/>
    <cellStyle name="Notiz 109 2 7" xfId="31859" xr:uid="{26DF41B9-E401-4023-9254-03A1404F3602}"/>
    <cellStyle name="Notiz 109 2 8" xfId="22689" xr:uid="{BBDC9FE4-6806-485C-B798-68BCB0B4E829}"/>
    <cellStyle name="Notiz 109 3" xfId="4948" xr:uid="{5D793ABA-99DC-4D91-97A9-2268F8064D42}"/>
    <cellStyle name="Notiz 109 3 2" xfId="17736" xr:uid="{1653A0C4-3AD0-478E-96A0-AD3CC27FB58B}"/>
    <cellStyle name="Notiz 109 3 2 2" xfId="27101" xr:uid="{AB7C347C-FB53-48D0-965D-413C8D585150}"/>
    <cellStyle name="Notiz 109 3 3" xfId="10989" xr:uid="{A455E1B2-B8AA-43D2-858C-A1A555DF990D}"/>
    <cellStyle name="Notiz 109 3 3 2" xfId="29595" xr:uid="{0054C440-E822-4408-8D2E-74FDC9B2AC8A}"/>
    <cellStyle name="Notiz 109 3 4" xfId="33061" xr:uid="{9C4FD7B6-39A3-4605-93EF-E45FF4C600F9}"/>
    <cellStyle name="Notiz 109 3 5" xfId="22691" xr:uid="{FF2FCB0C-1CB6-4476-9D09-4C16F59D3750}"/>
    <cellStyle name="Notiz 109 4" xfId="7285" xr:uid="{349BBAC1-A907-420C-80CA-F29921C82969}"/>
    <cellStyle name="Notiz 109 4 2" xfId="20065" xr:uid="{8627E486-9D25-4945-9537-747C34619009}"/>
    <cellStyle name="Notiz 109 4 2 2" xfId="35127" xr:uid="{EFDC8242-C88F-47EE-899B-E0B60938BD82}"/>
    <cellStyle name="Notiz 109 4 3" xfId="13317" xr:uid="{BFFD0B64-CE76-43C7-A39B-FECCAFBF7E18}"/>
    <cellStyle name="Notiz 109 4 4" xfId="24847" xr:uid="{ED95D1C3-2728-43AD-BA0B-25F3985E1D62}"/>
    <cellStyle name="Notiz 109 5" xfId="7650" xr:uid="{505FF793-1774-49E1-9A2F-FEE35C6FDCD5}"/>
    <cellStyle name="Notiz 109 5 2" xfId="20378" xr:uid="{8E3CEEFF-685A-4428-AF5F-1320236D30BC}"/>
    <cellStyle name="Notiz 109 5 3" xfId="27098" xr:uid="{0464C9B3-4950-4A7A-811A-E0C69C350964}"/>
    <cellStyle name="Notiz 109 6" xfId="13569" xr:uid="{F1B29CCB-3D67-44DB-AF25-259012B07411}"/>
    <cellStyle name="Notiz 109 6 2" xfId="29592" xr:uid="{2BB090F8-1BA2-4607-8BAC-69555518D969}"/>
    <cellStyle name="Notiz 109 7" xfId="13706" xr:uid="{0E19A8A5-D87A-48CA-96D0-BD1C83B42A96}"/>
    <cellStyle name="Notiz 109 7 2" xfId="29527" xr:uid="{0BAE7EE5-D217-4E2F-8360-885422530965}"/>
    <cellStyle name="Notiz 109 8" xfId="31858" xr:uid="{8E18CC67-9878-4FE5-BDFD-8B673C543368}"/>
    <cellStyle name="Notiz 109 9" xfId="22688" xr:uid="{2C771057-218C-4BF6-8414-36A5EF83E266}"/>
    <cellStyle name="Notiz 11" xfId="1811" xr:uid="{00000000-0005-0000-0000-000043070000}"/>
    <cellStyle name="Notiz 11 2" xfId="1812" xr:uid="{00000000-0005-0000-0000-000044070000}"/>
    <cellStyle name="Notiz 11 2 2" xfId="4951" xr:uid="{F730A78C-FD8F-464D-ADAC-2ECA42A666D8}"/>
    <cellStyle name="Notiz 11 2 2 2" xfId="17739" xr:uid="{B15D28EC-D77B-4BD1-9BEC-D9EB32D9B057}"/>
    <cellStyle name="Notiz 11 2 2 2 2" xfId="27104" xr:uid="{E5B2685B-4B0D-4707-BA68-1D96488B719F}"/>
    <cellStyle name="Notiz 11 2 2 3" xfId="10992" xr:uid="{B904B203-EF8C-4454-A935-CCF66E63E0A0}"/>
    <cellStyle name="Notiz 11 2 2 3 2" xfId="29598" xr:uid="{F5C4814F-39D9-4AC3-992A-2DD1F70EA1EC}"/>
    <cellStyle name="Notiz 11 2 2 4" xfId="33064" xr:uid="{28A77E83-062B-4B8D-84A1-0E389475463B}"/>
    <cellStyle name="Notiz 11 2 2 5" xfId="22694" xr:uid="{D55FCD69-7CF4-441F-80C6-45668EBEF303}"/>
    <cellStyle name="Notiz 11 2 3" xfId="7282" xr:uid="{78774C8E-6365-492E-953C-E8ACD27F5E60}"/>
    <cellStyle name="Notiz 11 2 3 2" xfId="20062" xr:uid="{746B25A9-2437-4B35-80AD-FBBB2DD37ABC}"/>
    <cellStyle name="Notiz 11 2 3 2 2" xfId="35124" xr:uid="{5EEBD5D2-B527-4B6B-9E4A-B42C72663786}"/>
    <cellStyle name="Notiz 11 2 3 3" xfId="13314" xr:uid="{C56C671D-86D2-4886-B9D3-F831B5826DFC}"/>
    <cellStyle name="Notiz 11 2 3 4" xfId="24850" xr:uid="{AEBA7229-BACA-405C-99AF-F6FBCC16BAC4}"/>
    <cellStyle name="Notiz 11 2 4" xfId="7653" xr:uid="{92387C62-73C1-4BF5-B384-33036E9CB2E1}"/>
    <cellStyle name="Notiz 11 2 4 2" xfId="20381" xr:uid="{78F19830-E3DC-4C10-8EFF-ED90831025DC}"/>
    <cellStyle name="Notiz 11 2 4 3" xfId="27103" xr:uid="{6A5A00F6-C24A-4D70-94AE-CD4D3DD41D8E}"/>
    <cellStyle name="Notiz 11 2 5" xfId="13566" xr:uid="{BF0A9050-5DBB-4DBB-8CEB-A5E698ECF970}"/>
    <cellStyle name="Notiz 11 2 5 2" xfId="29597" xr:uid="{CB12069C-B6E1-43E2-8557-DBA3A8308187}"/>
    <cellStyle name="Notiz 11 2 6" xfId="13710" xr:uid="{39597C4B-F8ED-470F-8975-DCEFD5F54C85}"/>
    <cellStyle name="Notiz 11 2 6 2" xfId="29524" xr:uid="{4976AEAF-0409-4A63-B660-91D2D890A548}"/>
    <cellStyle name="Notiz 11 2 7" xfId="31861" xr:uid="{F1868E04-0314-4943-AE68-2F258CA79AFA}"/>
    <cellStyle name="Notiz 11 2 8" xfId="22693" xr:uid="{78F0608D-DFC4-46B7-ABD8-6E25DA334B44}"/>
    <cellStyle name="Notiz 11 3" xfId="4950" xr:uid="{FF00CD6A-4799-45A7-B346-9F2FF31E3597}"/>
    <cellStyle name="Notiz 11 3 2" xfId="17738" xr:uid="{B7760B31-435E-4D00-BB8A-DBE75A7589DE}"/>
    <cellStyle name="Notiz 11 3 2 2" xfId="27105" xr:uid="{692E891F-67CD-436E-B336-35C7BA030864}"/>
    <cellStyle name="Notiz 11 3 3" xfId="10991" xr:uid="{712DF1A8-DC8D-458D-8CD6-3CAE7ED9EE4E}"/>
    <cellStyle name="Notiz 11 3 3 2" xfId="29599" xr:uid="{2851A8E5-319F-4864-8A27-1DC236A20B79}"/>
    <cellStyle name="Notiz 11 3 4" xfId="33063" xr:uid="{66362CB5-0CC1-4E7B-A700-77E1040C6F12}"/>
    <cellStyle name="Notiz 11 3 5" xfId="22695" xr:uid="{47563C80-9DC4-46E1-B7A6-54B739BF578D}"/>
    <cellStyle name="Notiz 11 4" xfId="7283" xr:uid="{FB88EB19-20DF-45EC-8C1E-96A2C221A160}"/>
    <cellStyle name="Notiz 11 4 2" xfId="20063" xr:uid="{266496CE-9C3F-49A0-A5A9-A03E5CB0DBFA}"/>
    <cellStyle name="Notiz 11 4 2 2" xfId="35125" xr:uid="{55D9DE44-B298-462E-B132-A6E983811FDE}"/>
    <cellStyle name="Notiz 11 4 3" xfId="13315" xr:uid="{DE56C5C2-B2F3-430F-AEC6-9427A0FC5AC5}"/>
    <cellStyle name="Notiz 11 4 4" xfId="24849" xr:uid="{DCD1DF34-4B1F-4A1F-8449-D3E37B19BB10}"/>
    <cellStyle name="Notiz 11 5" xfId="7652" xr:uid="{226BDD47-67C8-4007-BF88-09060F2B4E8B}"/>
    <cellStyle name="Notiz 11 5 2" xfId="20380" xr:uid="{11BDE640-9494-47CF-8B84-B4CAF52F5AAD}"/>
    <cellStyle name="Notiz 11 5 3" xfId="27102" xr:uid="{13F0DEA6-9FF2-46D8-9C7B-41E394983E5D}"/>
    <cellStyle name="Notiz 11 6" xfId="13567" xr:uid="{84FE4119-6E11-485D-820B-7A3EFA38FEC3}"/>
    <cellStyle name="Notiz 11 6 2" xfId="29596" xr:uid="{AA82DC91-91C2-4D8E-8DD1-927DE62828C0}"/>
    <cellStyle name="Notiz 11 7" xfId="13708" xr:uid="{FF720AEC-0F5B-4F26-8E15-4B6C0AFF75DC}"/>
    <cellStyle name="Notiz 11 7 2" xfId="29525" xr:uid="{543A26E0-EC0D-48F1-956C-73635B542DF7}"/>
    <cellStyle name="Notiz 11 8" xfId="31860" xr:uid="{67D53744-59A1-4952-B4D9-120E7D16A9E0}"/>
    <cellStyle name="Notiz 11 9" xfId="22692" xr:uid="{2701F8AE-F35D-4D96-AAAF-4352C335C6DF}"/>
    <cellStyle name="Notiz 110" xfId="1813" xr:uid="{00000000-0005-0000-0000-000045070000}"/>
    <cellStyle name="Notiz 110 2" xfId="1814" xr:uid="{00000000-0005-0000-0000-000046070000}"/>
    <cellStyle name="Notiz 110 2 2" xfId="4953" xr:uid="{9859F80B-C739-4CC0-8AF4-FF8BC7BE970A}"/>
    <cellStyle name="Notiz 110 2 2 2" xfId="17741" xr:uid="{B64F2DA6-2354-449A-88F0-1025927AFBB7}"/>
    <cellStyle name="Notiz 110 2 2 2 2" xfId="27108" xr:uid="{C2A20AD1-7605-464F-885B-003821EED7B2}"/>
    <cellStyle name="Notiz 110 2 2 3" xfId="10994" xr:uid="{686B63D0-002F-41FA-964E-A016ACBC826C}"/>
    <cellStyle name="Notiz 110 2 2 3 2" xfId="29602" xr:uid="{AAEF69E8-1481-4AFA-9DA4-0BDDE15B4513}"/>
    <cellStyle name="Notiz 110 2 2 4" xfId="33066" xr:uid="{B86AD3E1-ADF5-4D73-A8DE-2CED45CB883E}"/>
    <cellStyle name="Notiz 110 2 2 5" xfId="22698" xr:uid="{A92DAD0E-DD7D-48B3-AA35-8F40A78B5090}"/>
    <cellStyle name="Notiz 110 2 3" xfId="7280" xr:uid="{E4E0AB15-3FA9-4040-89BF-64C43B3E78B6}"/>
    <cellStyle name="Notiz 110 2 3 2" xfId="20060" xr:uid="{7268AF69-2D64-44D6-B3D0-8A7A0DF2CEF5}"/>
    <cellStyle name="Notiz 110 2 3 2 2" xfId="35122" xr:uid="{0964F6B2-A894-4BCE-8D68-118E26803FDD}"/>
    <cellStyle name="Notiz 110 2 3 3" xfId="13312" xr:uid="{60B174CB-0C53-45F7-BE29-33C0EAB5D69E}"/>
    <cellStyle name="Notiz 110 2 3 4" xfId="24852" xr:uid="{71DF3418-58D6-414E-BAD2-9FFCD6FAB1D1}"/>
    <cellStyle name="Notiz 110 2 4" xfId="7655" xr:uid="{D677212D-6164-4715-814A-1B892A45E8D2}"/>
    <cellStyle name="Notiz 110 2 4 2" xfId="20383" xr:uid="{9486F71F-F2DB-4615-89D7-0566F79FC69D}"/>
    <cellStyle name="Notiz 110 2 4 3" xfId="27107" xr:uid="{EAC3D711-EEAB-421C-932E-EDD35DE5BF28}"/>
    <cellStyle name="Notiz 110 2 5" xfId="13564" xr:uid="{F363AEBE-912F-4A87-8115-BB874EF8AA78}"/>
    <cellStyle name="Notiz 110 2 5 2" xfId="29601" xr:uid="{E6E30D40-8740-4174-AA02-1CC86AF98694}"/>
    <cellStyle name="Notiz 110 2 6" xfId="13712" xr:uid="{0209BADE-9CA1-434F-B497-27D17B498495}"/>
    <cellStyle name="Notiz 110 2 6 2" xfId="29522" xr:uid="{CE7D62B7-66B9-4080-AAE4-D68DC9DFF859}"/>
    <cellStyle name="Notiz 110 2 7" xfId="31863" xr:uid="{8DACAD2C-A920-4072-9D16-ABA673B8A0A4}"/>
    <cellStyle name="Notiz 110 2 8" xfId="22697" xr:uid="{16661265-D9FC-4582-A75D-685F1D2E8F6F}"/>
    <cellStyle name="Notiz 110 3" xfId="4952" xr:uid="{6872FBAE-2FC6-4B17-8BDE-43ACB44CB2C5}"/>
    <cellStyle name="Notiz 110 3 2" xfId="17740" xr:uid="{29096FFF-0F99-409D-9B79-80853EAD6CCD}"/>
    <cellStyle name="Notiz 110 3 2 2" xfId="27109" xr:uid="{91FD54E1-46D0-4355-B1E0-BBD433557502}"/>
    <cellStyle name="Notiz 110 3 3" xfId="10993" xr:uid="{2AE0ED85-6537-4675-B922-9B7D78C2FEF1}"/>
    <cellStyle name="Notiz 110 3 3 2" xfId="29603" xr:uid="{7FE97D17-0B98-499E-B56E-0578580DF929}"/>
    <cellStyle name="Notiz 110 3 4" xfId="33065" xr:uid="{F17D9F39-4BF1-4C4E-B9A4-5FBC5F85A28C}"/>
    <cellStyle name="Notiz 110 3 5" xfId="22699" xr:uid="{8EEE4D61-90D0-4C40-BFC1-5E7E6514DCF6}"/>
    <cellStyle name="Notiz 110 4" xfId="7281" xr:uid="{13AEDF8C-906F-4FC7-9D69-16DABD578069}"/>
    <cellStyle name="Notiz 110 4 2" xfId="20061" xr:uid="{5A688FCA-2DB7-4DDE-90EF-30FA4D8B0133}"/>
    <cellStyle name="Notiz 110 4 2 2" xfId="35123" xr:uid="{54184BFC-6D23-4093-9ADA-2B1025169E39}"/>
    <cellStyle name="Notiz 110 4 3" xfId="13313" xr:uid="{61497CC0-1768-4B80-AA66-7B4BC5340DF9}"/>
    <cellStyle name="Notiz 110 4 4" xfId="24851" xr:uid="{E123B731-523B-46F0-BEE4-F16CEE2DDB32}"/>
    <cellStyle name="Notiz 110 5" xfId="7654" xr:uid="{3CCAF5EC-5A76-465E-BDDF-7D1524458F44}"/>
    <cellStyle name="Notiz 110 5 2" xfId="20382" xr:uid="{068AF3D5-5421-44B6-8FED-039C17737723}"/>
    <cellStyle name="Notiz 110 5 3" xfId="27106" xr:uid="{7298AA33-0002-4DAD-98B7-6B55D820C51E}"/>
    <cellStyle name="Notiz 110 6" xfId="13565" xr:uid="{1011D437-3182-4F4E-B6FD-212FF9F0E4D3}"/>
    <cellStyle name="Notiz 110 6 2" xfId="29600" xr:uid="{94064879-BC00-45C9-BFEF-67C97CBCC471}"/>
    <cellStyle name="Notiz 110 7" xfId="13711" xr:uid="{8DD5186C-A5C0-4D74-B45E-E20BC5A95087}"/>
    <cellStyle name="Notiz 110 7 2" xfId="29523" xr:uid="{A3EC744A-2D9B-422D-A04C-285478CAE448}"/>
    <cellStyle name="Notiz 110 8" xfId="31862" xr:uid="{59D7E92D-2D30-4ED0-BBFC-7037D84C73FC}"/>
    <cellStyle name="Notiz 110 9" xfId="22696" xr:uid="{55507421-BB5D-46EC-9EFF-0A7CCF989B29}"/>
    <cellStyle name="Notiz 111" xfId="1815" xr:uid="{00000000-0005-0000-0000-000047070000}"/>
    <cellStyle name="Notiz 111 2" xfId="1816" xr:uid="{00000000-0005-0000-0000-000048070000}"/>
    <cellStyle name="Notiz 111 2 2" xfId="4955" xr:uid="{6AFAB4D0-CC7F-4A4A-B4B8-AB9CDF0CAC2D}"/>
    <cellStyle name="Notiz 111 2 2 2" xfId="17743" xr:uid="{196C15AD-9C00-400B-BF66-B7898EB60454}"/>
    <cellStyle name="Notiz 111 2 2 2 2" xfId="27112" xr:uid="{EE099E36-23B1-4EA8-B139-4B3B81250AE0}"/>
    <cellStyle name="Notiz 111 2 2 3" xfId="10996" xr:uid="{DD2185B1-966E-4B4C-AAAB-2FC23145B1C1}"/>
    <cellStyle name="Notiz 111 2 2 3 2" xfId="29606" xr:uid="{06D24345-AB2E-48E0-8411-2DFD2B525494}"/>
    <cellStyle name="Notiz 111 2 2 4" xfId="33068" xr:uid="{A4FFBBA9-6B2A-42BB-AE0B-EF3B915F14FE}"/>
    <cellStyle name="Notiz 111 2 2 5" xfId="22702" xr:uid="{4AF3E039-3C9D-45D9-AC45-3DF7331FDA9B}"/>
    <cellStyle name="Notiz 111 2 3" xfId="7278" xr:uid="{844B52E3-5A53-4612-A193-A2BCE1C6F60A}"/>
    <cellStyle name="Notiz 111 2 3 2" xfId="20058" xr:uid="{1CFAEE6A-46B1-453B-B216-B9173E9E44B7}"/>
    <cellStyle name="Notiz 111 2 3 2 2" xfId="35120" xr:uid="{A3C5B559-22F6-48A0-B6CC-55BBB801C836}"/>
    <cellStyle name="Notiz 111 2 3 3" xfId="13310" xr:uid="{B828B8B6-9B52-43A0-953B-57A89723CD74}"/>
    <cellStyle name="Notiz 111 2 3 4" xfId="24854" xr:uid="{E4ACF191-C1CA-44EB-8C3E-B85B3A6E7529}"/>
    <cellStyle name="Notiz 111 2 4" xfId="7657" xr:uid="{A90CDAD7-EC64-4A76-86D8-AB2DE71F1871}"/>
    <cellStyle name="Notiz 111 2 4 2" xfId="20385" xr:uid="{557F7941-D8A5-46A2-9409-D7629BCC323B}"/>
    <cellStyle name="Notiz 111 2 4 3" xfId="27111" xr:uid="{5A1CF5F3-BB78-43FD-9A61-BB4C3CB684F3}"/>
    <cellStyle name="Notiz 111 2 5" xfId="13562" xr:uid="{25BFA5E7-59F3-42BD-80D1-0D4A0155A7A9}"/>
    <cellStyle name="Notiz 111 2 5 2" xfId="29605" xr:uid="{024D15DD-ED10-4893-98E6-0FDD5CF17472}"/>
    <cellStyle name="Notiz 111 2 6" xfId="15758" xr:uid="{6C7D5E28-C779-4DE5-849F-7E5BCA6BBAD8}"/>
    <cellStyle name="Notiz 111 2 6 2" xfId="29520" xr:uid="{7DA75CBD-56B6-490A-AB75-AD6FB8A48CFF}"/>
    <cellStyle name="Notiz 111 2 7" xfId="31865" xr:uid="{BFB9B485-7923-420D-97D2-B2D66E88B97D}"/>
    <cellStyle name="Notiz 111 2 8" xfId="22701" xr:uid="{9C735B10-2C76-44A6-84BF-7052239BB2ED}"/>
    <cellStyle name="Notiz 111 3" xfId="4954" xr:uid="{2F9380E2-86BE-43C7-84AF-AB2B3106B65F}"/>
    <cellStyle name="Notiz 111 3 2" xfId="17742" xr:uid="{93ED433C-F6FF-4DA8-8314-E42573AA8D3E}"/>
    <cellStyle name="Notiz 111 3 2 2" xfId="27113" xr:uid="{70477B38-8B7E-4197-9FAF-3E6C2F8FE0E5}"/>
    <cellStyle name="Notiz 111 3 3" xfId="10995" xr:uid="{9E9E5312-EEC5-47B3-81CA-2CDA6A6BC7CA}"/>
    <cellStyle name="Notiz 111 3 3 2" xfId="29607" xr:uid="{256D6D2E-BD0B-4D8D-A1B4-8BB2B67A32C5}"/>
    <cellStyle name="Notiz 111 3 4" xfId="33067" xr:uid="{D6B3AC27-DC49-4BB1-A16D-DED52B329075}"/>
    <cellStyle name="Notiz 111 3 5" xfId="22703" xr:uid="{AC48244C-972B-4756-A654-C614CE97E7FD}"/>
    <cellStyle name="Notiz 111 4" xfId="7279" xr:uid="{2F2BA256-E138-4D9B-9950-F5FB4C102158}"/>
    <cellStyle name="Notiz 111 4 2" xfId="20059" xr:uid="{FA6CC9DE-4539-4B4A-940E-1ABE627B98D7}"/>
    <cellStyle name="Notiz 111 4 2 2" xfId="35121" xr:uid="{DAAFFA52-80E1-4E87-983E-777A7CF06364}"/>
    <cellStyle name="Notiz 111 4 3" xfId="13311" xr:uid="{32D87CC9-F7FE-4C21-9083-C5CDAA4DFDE8}"/>
    <cellStyle name="Notiz 111 4 4" xfId="24853" xr:uid="{89CDC850-F1A1-493E-8A85-5BB7466C8C30}"/>
    <cellStyle name="Notiz 111 5" xfId="7656" xr:uid="{2076E3C9-3939-4AF4-A201-F94FD40829D3}"/>
    <cellStyle name="Notiz 111 5 2" xfId="20384" xr:uid="{EA5F3E84-5E39-414F-93CB-0C3145A1E3A2}"/>
    <cellStyle name="Notiz 111 5 3" xfId="27110" xr:uid="{07CA9258-7996-4C25-B592-FAE3C50B0684}"/>
    <cellStyle name="Notiz 111 6" xfId="13563" xr:uid="{1820F589-2526-431D-BB9A-FB17BE5D2D5B}"/>
    <cellStyle name="Notiz 111 6 2" xfId="29604" xr:uid="{A9EC7D61-2E89-405E-9D59-720F40901050}"/>
    <cellStyle name="Notiz 111 7" xfId="13713" xr:uid="{8B4ABFB6-E32E-4A03-917A-8066EA60DD23}"/>
    <cellStyle name="Notiz 111 7 2" xfId="29521" xr:uid="{6B64FE7F-7713-49F9-AE69-CAC5151A0FD7}"/>
    <cellStyle name="Notiz 111 8" xfId="31864" xr:uid="{BBA6E74F-0F9E-495C-87DB-16237AD1C7B1}"/>
    <cellStyle name="Notiz 111 9" xfId="22700" xr:uid="{E15F3495-44C5-43FC-A426-2ECE233A9164}"/>
    <cellStyle name="Notiz 112" xfId="1817" xr:uid="{00000000-0005-0000-0000-000049070000}"/>
    <cellStyle name="Notiz 112 2" xfId="1818" xr:uid="{00000000-0005-0000-0000-00004A070000}"/>
    <cellStyle name="Notiz 112 2 2" xfId="4957" xr:uid="{83860267-D3F8-4F47-AD17-26A2B85214EE}"/>
    <cellStyle name="Notiz 112 2 2 2" xfId="17745" xr:uid="{7BAB554F-A88E-423B-BD0D-95F11BFA1DB2}"/>
    <cellStyle name="Notiz 112 2 2 2 2" xfId="27116" xr:uid="{99F91A8E-971C-4C52-B46B-C5685C7D9281}"/>
    <cellStyle name="Notiz 112 2 2 3" xfId="10998" xr:uid="{839BE818-6DA8-4F55-A20D-83F16B62AD08}"/>
    <cellStyle name="Notiz 112 2 2 3 2" xfId="29610" xr:uid="{652D1EE4-1498-4E4D-8F81-20799F34C9E5}"/>
    <cellStyle name="Notiz 112 2 2 4" xfId="33070" xr:uid="{6F0EF85C-1F9D-4B62-B256-C3B61E505088}"/>
    <cellStyle name="Notiz 112 2 2 5" xfId="22706" xr:uid="{963944BB-02CD-4547-A8F2-E879701FE01C}"/>
    <cellStyle name="Notiz 112 2 3" xfId="7276" xr:uid="{48D9CA99-DDE7-46A3-BD6A-4E53AA819992}"/>
    <cellStyle name="Notiz 112 2 3 2" xfId="20056" xr:uid="{CEC15B8D-6CC7-49F4-B6F9-584D8A84C335}"/>
    <cellStyle name="Notiz 112 2 3 2 2" xfId="35118" xr:uid="{583CC4E9-81B5-4545-BC6F-8E172F8BB26A}"/>
    <cellStyle name="Notiz 112 2 3 3" xfId="13308" xr:uid="{0BFC6B2A-97D1-47C2-9BA3-F91EC9BCBA15}"/>
    <cellStyle name="Notiz 112 2 3 4" xfId="24856" xr:uid="{1135A980-EE8F-46BE-AB9D-CA945575AFA3}"/>
    <cellStyle name="Notiz 112 2 4" xfId="7659" xr:uid="{420013EB-22FF-4496-AF5B-018CE183EFA0}"/>
    <cellStyle name="Notiz 112 2 4 2" xfId="20387" xr:uid="{D1814882-92FA-4ED2-ABC6-BE9BFAA48F26}"/>
    <cellStyle name="Notiz 112 2 4 3" xfId="27115" xr:uid="{B587A058-D45B-49F1-8383-B99727DD69E4}"/>
    <cellStyle name="Notiz 112 2 5" xfId="13560" xr:uid="{AC17AF54-7F34-4E9E-9587-AF17FA667432}"/>
    <cellStyle name="Notiz 112 2 5 2" xfId="29609" xr:uid="{FF2E35AB-92FC-4D1C-A40A-F99816E5E27D}"/>
    <cellStyle name="Notiz 112 2 6" xfId="15769" xr:uid="{2DFA719D-9B99-43BE-AED2-5E7237E43D0A}"/>
    <cellStyle name="Notiz 112 2 6 2" xfId="29518" xr:uid="{8C49E7DE-B1AE-4849-927D-19B712C4D2FD}"/>
    <cellStyle name="Notiz 112 2 7" xfId="31867" xr:uid="{B059002E-49CD-4B0F-BA38-793696C9B4D5}"/>
    <cellStyle name="Notiz 112 2 8" xfId="22705" xr:uid="{6B6CDE88-2DB8-4451-9193-5E48FD17CB03}"/>
    <cellStyle name="Notiz 112 3" xfId="4956" xr:uid="{B6AE8862-B7AF-4993-8A94-79163FF291AB}"/>
    <cellStyle name="Notiz 112 3 2" xfId="17744" xr:uid="{8231E207-F39B-4472-8E8B-AC9BEBF1C738}"/>
    <cellStyle name="Notiz 112 3 2 2" xfId="27117" xr:uid="{8EE81C09-9991-4E9B-BF5B-158ABD4690EB}"/>
    <cellStyle name="Notiz 112 3 3" xfId="10997" xr:uid="{1CD60AF7-1CA8-4FC2-87AF-7EDCA4825F11}"/>
    <cellStyle name="Notiz 112 3 3 2" xfId="29611" xr:uid="{C1F69DEC-B310-4CD0-A98D-E3D67D6E53EB}"/>
    <cellStyle name="Notiz 112 3 4" xfId="33069" xr:uid="{1D70BEBB-D296-4CC6-9FAE-9633EA82E983}"/>
    <cellStyle name="Notiz 112 3 5" xfId="22707" xr:uid="{6FECCDEC-8DFC-4A9C-85CF-21A6AB922610}"/>
    <cellStyle name="Notiz 112 4" xfId="7277" xr:uid="{D424FDF3-CB72-4E71-A55C-F9879C996CE1}"/>
    <cellStyle name="Notiz 112 4 2" xfId="20057" xr:uid="{2C1FAA66-D3B9-49E9-8166-12E531A1EF40}"/>
    <cellStyle name="Notiz 112 4 2 2" xfId="35119" xr:uid="{1CAFBF87-B899-43F5-B281-87FE92EE04F8}"/>
    <cellStyle name="Notiz 112 4 3" xfId="13309" xr:uid="{4B24174C-A668-4729-99D8-071BF7371A2A}"/>
    <cellStyle name="Notiz 112 4 4" xfId="24855" xr:uid="{04E854C6-418A-4F74-93FF-CBA3AD6FD186}"/>
    <cellStyle name="Notiz 112 5" xfId="7658" xr:uid="{DEBC2341-09C2-45D1-A964-2F40B50EF071}"/>
    <cellStyle name="Notiz 112 5 2" xfId="20386" xr:uid="{3B86EF3A-1E36-47F8-9654-13ED7A97429D}"/>
    <cellStyle name="Notiz 112 5 3" xfId="27114" xr:uid="{9F82D103-2CA6-4B3F-8285-207B72841721}"/>
    <cellStyle name="Notiz 112 6" xfId="13561" xr:uid="{A3587436-CDC6-4ECA-9A88-72DCE76CF8C6}"/>
    <cellStyle name="Notiz 112 6 2" xfId="29608" xr:uid="{B8E3ACD6-A386-42A1-8A9C-E5F7C8CA69BC}"/>
    <cellStyle name="Notiz 112 7" xfId="15763" xr:uid="{26E2A4F3-0C41-4660-B1AF-F5BC26E7148A}"/>
    <cellStyle name="Notiz 112 7 2" xfId="29519" xr:uid="{3F43DD21-0F0D-4529-A667-172BB04676D2}"/>
    <cellStyle name="Notiz 112 8" xfId="31866" xr:uid="{C9B92B86-E77A-45F7-8F98-5FDABF3F5FD3}"/>
    <cellStyle name="Notiz 112 9" xfId="22704" xr:uid="{24A005F0-7574-4461-A082-80C26032776B}"/>
    <cellStyle name="Notiz 113" xfId="1819" xr:uid="{00000000-0005-0000-0000-00004B070000}"/>
    <cellStyle name="Notiz 113 2" xfId="1820" xr:uid="{00000000-0005-0000-0000-00004C070000}"/>
    <cellStyle name="Notiz 113 2 2" xfId="4959" xr:uid="{A51578FE-3668-4789-846F-DA7C327FCAFB}"/>
    <cellStyle name="Notiz 113 2 2 2" xfId="17747" xr:uid="{7DE078F3-4BC8-4E9F-8F7B-A57F7AE0F3BC}"/>
    <cellStyle name="Notiz 113 2 2 2 2" xfId="27120" xr:uid="{FBDA4E05-31F2-4C67-9CF3-206D4E50E704}"/>
    <cellStyle name="Notiz 113 2 2 3" xfId="11000" xr:uid="{715DD1A3-27F4-4D32-B651-244322597864}"/>
    <cellStyle name="Notiz 113 2 2 3 2" xfId="29614" xr:uid="{595F48F3-03E6-4D37-BC36-D1982D042E21}"/>
    <cellStyle name="Notiz 113 2 2 4" xfId="33072" xr:uid="{0908D087-CB66-4569-B755-A9C36389F30D}"/>
    <cellStyle name="Notiz 113 2 2 5" xfId="22710" xr:uid="{981F4E13-2AA2-4DCD-B1C9-091262B6A17C}"/>
    <cellStyle name="Notiz 113 2 3" xfId="7274" xr:uid="{2164842E-FBFE-44FD-9820-E36A90DF45C5}"/>
    <cellStyle name="Notiz 113 2 3 2" xfId="20054" xr:uid="{122B05DB-5760-49DD-96F8-D8A3F345F364}"/>
    <cellStyle name="Notiz 113 2 3 2 2" xfId="35116" xr:uid="{85F7FA60-D91F-494F-A1B5-632F7CF89111}"/>
    <cellStyle name="Notiz 113 2 3 3" xfId="13306" xr:uid="{5B7AB094-8648-4EFF-A98C-9589D5C38D8E}"/>
    <cellStyle name="Notiz 113 2 3 4" xfId="24858" xr:uid="{6F3B7E34-1E34-4821-B650-D906A53C24FC}"/>
    <cellStyle name="Notiz 113 2 4" xfId="7661" xr:uid="{2D48959D-FA0A-4D9B-ADD2-A9B8EE166EB2}"/>
    <cellStyle name="Notiz 113 2 4 2" xfId="20389" xr:uid="{69FDEC02-FA63-48F9-82B4-7466701B78E6}"/>
    <cellStyle name="Notiz 113 2 4 3" xfId="27119" xr:uid="{EAF8CACE-9B73-4A25-B019-7EE63823D884}"/>
    <cellStyle name="Notiz 113 2 5" xfId="13558" xr:uid="{52394BDD-17ED-4142-BC65-9760CF7E7434}"/>
    <cellStyle name="Notiz 113 2 5 2" xfId="29613" xr:uid="{40EA7DDB-73E4-4567-9C84-23FDD5AE42B1}"/>
    <cellStyle name="Notiz 113 2 6" xfId="13715" xr:uid="{FF8E3655-155C-42D8-BDDD-9DE43E16388B}"/>
    <cellStyle name="Notiz 113 2 6 2" xfId="29516" xr:uid="{44712E0B-C04C-4864-B271-759CFF065EE8}"/>
    <cellStyle name="Notiz 113 2 7" xfId="31869" xr:uid="{0FF1D010-4185-4CCE-9D13-8EEDA9033350}"/>
    <cellStyle name="Notiz 113 2 8" xfId="22709" xr:uid="{7AD22CB2-2C77-475C-AE9F-60D599B31AF3}"/>
    <cellStyle name="Notiz 113 3" xfId="4958" xr:uid="{EB0AD357-19E4-4001-B173-3BA934775239}"/>
    <cellStyle name="Notiz 113 3 2" xfId="17746" xr:uid="{95EEDEFC-581C-4CC0-91C6-46E9DE9FAB71}"/>
    <cellStyle name="Notiz 113 3 2 2" xfId="27121" xr:uid="{84639385-DCD2-468E-A5BF-EA5220FD27CC}"/>
    <cellStyle name="Notiz 113 3 3" xfId="10999" xr:uid="{6B1E49C8-7C03-44CF-AF97-7934FAB90D62}"/>
    <cellStyle name="Notiz 113 3 3 2" xfId="29615" xr:uid="{C2A87C24-52DB-41E7-9CE2-BB8B6A417937}"/>
    <cellStyle name="Notiz 113 3 4" xfId="33071" xr:uid="{23991B38-866E-4560-AB87-D36AB2E4259E}"/>
    <cellStyle name="Notiz 113 3 5" xfId="22711" xr:uid="{8DA4A1C9-D064-434D-8B2A-B17F7C8B402A}"/>
    <cellStyle name="Notiz 113 4" xfId="7275" xr:uid="{742E4900-8663-40CB-96CD-E549043B8D59}"/>
    <cellStyle name="Notiz 113 4 2" xfId="20055" xr:uid="{DB984938-1304-4F0A-8FEB-96F68F65C7F9}"/>
    <cellStyle name="Notiz 113 4 2 2" xfId="35117" xr:uid="{94ECECD2-D9E5-4DFE-B705-90D2192F710D}"/>
    <cellStyle name="Notiz 113 4 3" xfId="13307" xr:uid="{98322589-6C2F-4608-A8F9-7CBC29B5B650}"/>
    <cellStyle name="Notiz 113 4 4" xfId="24857" xr:uid="{B23DAC54-733F-41C5-980A-7CB308794F8D}"/>
    <cellStyle name="Notiz 113 5" xfId="7660" xr:uid="{9ECE5772-35D8-4D58-8CD4-422D05F60496}"/>
    <cellStyle name="Notiz 113 5 2" xfId="20388" xr:uid="{521DA025-2658-49CF-B09E-6B2777AD7FAB}"/>
    <cellStyle name="Notiz 113 5 3" xfId="27118" xr:uid="{558F9C57-9B6B-47B0-867A-DE8770023B65}"/>
    <cellStyle name="Notiz 113 6" xfId="13559" xr:uid="{9CC09CD7-5D8C-4B5A-B19C-0721D27EF1FF}"/>
    <cellStyle name="Notiz 113 6 2" xfId="29612" xr:uid="{5506754F-145E-42D7-BF39-A59CE4FFDB2C}"/>
    <cellStyle name="Notiz 113 7" xfId="13714" xr:uid="{88FA7F58-7046-4A5D-901C-053495B8D8D2}"/>
    <cellStyle name="Notiz 113 7 2" xfId="29517" xr:uid="{592DADEF-AE08-4B1D-AA57-48416711CFEE}"/>
    <cellStyle name="Notiz 113 8" xfId="31868" xr:uid="{2540321F-4B05-4D5A-B0A7-B67CAC820E35}"/>
    <cellStyle name="Notiz 113 9" xfId="22708" xr:uid="{06CF42CB-B8C0-4BDB-BC64-B559BBB8FA30}"/>
    <cellStyle name="Notiz 114" xfId="1821" xr:uid="{00000000-0005-0000-0000-00004D070000}"/>
    <cellStyle name="Notiz 114 2" xfId="1822" xr:uid="{00000000-0005-0000-0000-00004E070000}"/>
    <cellStyle name="Notiz 114 2 2" xfId="4961" xr:uid="{4E068486-38E6-486F-8DF6-E4457696ECB8}"/>
    <cellStyle name="Notiz 114 2 2 2" xfId="17749" xr:uid="{64D431B2-12A7-4821-9BBA-450F6535D8BF}"/>
    <cellStyle name="Notiz 114 2 2 2 2" xfId="27124" xr:uid="{8DCC4217-25E1-41CC-B285-3E7B15D5489B}"/>
    <cellStyle name="Notiz 114 2 2 3" xfId="11002" xr:uid="{20F3619B-222B-46DE-9510-75776D4724C3}"/>
    <cellStyle name="Notiz 114 2 2 3 2" xfId="29618" xr:uid="{E226FF8F-3179-4F50-8F01-18F4B0D3A5B6}"/>
    <cellStyle name="Notiz 114 2 2 4" xfId="33074" xr:uid="{66ECC3A0-F9E3-4E30-BFB0-689EA413CE99}"/>
    <cellStyle name="Notiz 114 2 2 5" xfId="22714" xr:uid="{B31C8ED8-2F26-4CDA-9F7C-E7E28DF52B45}"/>
    <cellStyle name="Notiz 114 2 3" xfId="7272" xr:uid="{9A34F959-6EAF-45E2-9D96-1FED16B53B71}"/>
    <cellStyle name="Notiz 114 2 3 2" xfId="20052" xr:uid="{7E41CE7A-3267-452C-A31D-0A3B18AB3612}"/>
    <cellStyle name="Notiz 114 2 3 2 2" xfId="35114" xr:uid="{853EA918-24AB-4474-9968-989140654277}"/>
    <cellStyle name="Notiz 114 2 3 3" xfId="13304" xr:uid="{7D6283B2-7AF0-4E25-98C8-14ACCA940614}"/>
    <cellStyle name="Notiz 114 2 3 4" xfId="24860" xr:uid="{4210B408-D477-4617-98D0-9BE00FB37C2F}"/>
    <cellStyle name="Notiz 114 2 4" xfId="7663" xr:uid="{D80270A3-F4D9-4804-941A-5753A228ADBD}"/>
    <cellStyle name="Notiz 114 2 4 2" xfId="20391" xr:uid="{92ABDEF1-D0EF-4369-9E99-B096CB59064F}"/>
    <cellStyle name="Notiz 114 2 4 3" xfId="27123" xr:uid="{0DD2B35A-42BD-4EED-9B50-43F0C5F596D5}"/>
    <cellStyle name="Notiz 114 2 5" xfId="13556" xr:uid="{8307BC27-3CBC-40A9-A942-B6860312A106}"/>
    <cellStyle name="Notiz 114 2 5 2" xfId="29617" xr:uid="{9F6CF4E8-6057-4D21-A808-0E48F7108D8F}"/>
    <cellStyle name="Notiz 114 2 6" xfId="13717" xr:uid="{91823496-43FF-47DA-858D-F28686553EAA}"/>
    <cellStyle name="Notiz 114 2 6 2" xfId="29514" xr:uid="{83025DB1-50C9-4299-8BE9-95C5FBBBA036}"/>
    <cellStyle name="Notiz 114 2 7" xfId="31871" xr:uid="{89C372E7-4E6F-41DF-9782-0DE910FA7CA2}"/>
    <cellStyle name="Notiz 114 2 8" xfId="22713" xr:uid="{C64BBFA0-D6A2-4F57-8311-3056E8D15690}"/>
    <cellStyle name="Notiz 114 3" xfId="4960" xr:uid="{EB4CD5D3-D6A6-4372-8F4F-AA688ABCC188}"/>
    <cellStyle name="Notiz 114 3 2" xfId="17748" xr:uid="{418B4826-615C-4D01-B8A2-2E8AB3759B1B}"/>
    <cellStyle name="Notiz 114 3 2 2" xfId="27125" xr:uid="{D3CF51C0-1F92-4AE1-B0DF-EA8909E2E8A3}"/>
    <cellStyle name="Notiz 114 3 3" xfId="11001" xr:uid="{9C4B5B45-8765-47E9-A8B5-B301AF763E7F}"/>
    <cellStyle name="Notiz 114 3 3 2" xfId="29619" xr:uid="{350E13F8-1888-4A80-B7DE-54D0CCFF0C54}"/>
    <cellStyle name="Notiz 114 3 4" xfId="33073" xr:uid="{534BA3A0-5CBA-4310-BEEB-AA61C151062D}"/>
    <cellStyle name="Notiz 114 3 5" xfId="22715" xr:uid="{75ADBFDA-E33C-45BF-970D-9F1A304F4305}"/>
    <cellStyle name="Notiz 114 4" xfId="7273" xr:uid="{46E03803-878C-419F-AA49-F7B3E2C3B1FC}"/>
    <cellStyle name="Notiz 114 4 2" xfId="20053" xr:uid="{161EC0EB-E2ED-48F4-8FA8-4442D4F8326D}"/>
    <cellStyle name="Notiz 114 4 2 2" xfId="35115" xr:uid="{CBB5396B-2B85-4414-8D56-3975EDD6D090}"/>
    <cellStyle name="Notiz 114 4 3" xfId="13305" xr:uid="{B5EA2FBF-1CFA-4C7E-AFD6-BA59AFD58B43}"/>
    <cellStyle name="Notiz 114 4 4" xfId="24859" xr:uid="{3A97A4F1-4D88-45FA-89E2-571BC9FDCBEA}"/>
    <cellStyle name="Notiz 114 5" xfId="7662" xr:uid="{DC02732E-3162-434C-BFF7-4E8AD260377B}"/>
    <cellStyle name="Notiz 114 5 2" xfId="20390" xr:uid="{868C428D-46F2-4776-84AC-D35070B9A1C8}"/>
    <cellStyle name="Notiz 114 5 3" xfId="27122" xr:uid="{C59F16A3-06EF-4572-96E1-C730F1597838}"/>
    <cellStyle name="Notiz 114 6" xfId="13557" xr:uid="{B8599E3D-92D0-4A21-82E3-58A1815F0749}"/>
    <cellStyle name="Notiz 114 6 2" xfId="29616" xr:uid="{F3A2DAA4-96D5-4386-8594-973035406ADC}"/>
    <cellStyle name="Notiz 114 7" xfId="13716" xr:uid="{3A57705B-5FBF-4676-9C8D-919B65F70121}"/>
    <cellStyle name="Notiz 114 7 2" xfId="29515" xr:uid="{FFDCBF75-A027-4A0A-B157-3724BBC57277}"/>
    <cellStyle name="Notiz 114 8" xfId="31870" xr:uid="{EDA86982-9CA5-4EC6-8712-788A187CD5CF}"/>
    <cellStyle name="Notiz 114 9" xfId="22712" xr:uid="{9B10651B-95B3-4AEB-91DC-A0A1B90CF8D1}"/>
    <cellStyle name="Notiz 115" xfId="1823" xr:uid="{00000000-0005-0000-0000-00004F070000}"/>
    <cellStyle name="Notiz 115 2" xfId="1824" xr:uid="{00000000-0005-0000-0000-000050070000}"/>
    <cellStyle name="Notiz 115 2 2" xfId="4963" xr:uid="{FAA3BB54-3EB9-4946-B359-084639E3F3F2}"/>
    <cellStyle name="Notiz 115 2 2 2" xfId="17751" xr:uid="{55C1D62F-1BFB-4671-9210-A492C2277953}"/>
    <cellStyle name="Notiz 115 2 2 2 2" xfId="27128" xr:uid="{9C6B79B7-3713-40E3-8C46-CA089B85AFF8}"/>
    <cellStyle name="Notiz 115 2 2 3" xfId="11004" xr:uid="{A32A0818-659D-4703-987B-03507A8F1C89}"/>
    <cellStyle name="Notiz 115 2 2 3 2" xfId="29622" xr:uid="{95EE4AA0-65C3-4E2A-8F31-41B08C12B01A}"/>
    <cellStyle name="Notiz 115 2 2 4" xfId="33076" xr:uid="{4886E492-646E-498E-B306-024FE36B4B2E}"/>
    <cellStyle name="Notiz 115 2 2 5" xfId="22718" xr:uid="{CA4A35C3-6940-4FE3-AFCC-F88FF1BC2DEF}"/>
    <cellStyle name="Notiz 115 2 3" xfId="7270" xr:uid="{F564FBCC-C404-491D-BAF4-9DD6C2A66022}"/>
    <cellStyle name="Notiz 115 2 3 2" xfId="20050" xr:uid="{8FFAA666-2E7A-44D1-B896-EA9F8369600B}"/>
    <cellStyle name="Notiz 115 2 3 2 2" xfId="35112" xr:uid="{0A7EA5E7-05E1-4A96-A51A-0E922C8E4CFA}"/>
    <cellStyle name="Notiz 115 2 3 3" xfId="13302" xr:uid="{8E9B35CE-7C6D-47C4-A6E0-B42408C68095}"/>
    <cellStyle name="Notiz 115 2 3 4" xfId="24862" xr:uid="{C480ED91-628D-4E40-BC63-E3E392231BF5}"/>
    <cellStyle name="Notiz 115 2 4" xfId="7665" xr:uid="{BC523285-2868-4D84-98E5-331F5A3B4291}"/>
    <cellStyle name="Notiz 115 2 4 2" xfId="20393" xr:uid="{B68C6304-20BD-468F-894F-1147A01B66A7}"/>
    <cellStyle name="Notiz 115 2 4 3" xfId="27127" xr:uid="{8DA22A09-EC5D-48B7-8B00-1A7B72ED1A6B}"/>
    <cellStyle name="Notiz 115 2 5" xfId="13554" xr:uid="{EE96BAD2-C325-46B1-AFCF-BA99BF60C511}"/>
    <cellStyle name="Notiz 115 2 5 2" xfId="29621" xr:uid="{04722DE2-54FC-4CB0-B298-6CF1C7D5045C}"/>
    <cellStyle name="Notiz 115 2 6" xfId="13719" xr:uid="{62C7C04D-25DF-4B71-AB42-83C3A3FC87DF}"/>
    <cellStyle name="Notiz 115 2 6 2" xfId="29512" xr:uid="{AC1735C7-C39D-4E02-B527-ABC75427A534}"/>
    <cellStyle name="Notiz 115 2 7" xfId="31873" xr:uid="{4350243C-1B45-4681-8FCE-2E63B2E540E4}"/>
    <cellStyle name="Notiz 115 2 8" xfId="22717" xr:uid="{DE45B672-70F2-47B3-A446-D593521A1E1E}"/>
    <cellStyle name="Notiz 115 3" xfId="4962" xr:uid="{2C338E1F-86DB-461B-9431-7991B95667A6}"/>
    <cellStyle name="Notiz 115 3 2" xfId="17750" xr:uid="{4879FF5A-95FC-4221-8492-E4A617FB68FA}"/>
    <cellStyle name="Notiz 115 3 2 2" xfId="27129" xr:uid="{236410A2-A241-4BAA-9619-1ABA5C49FF76}"/>
    <cellStyle name="Notiz 115 3 3" xfId="11003" xr:uid="{98A86910-4C9E-4241-8FE1-4EFC1404BD5F}"/>
    <cellStyle name="Notiz 115 3 3 2" xfId="29623" xr:uid="{BE016D25-688D-4AB3-B277-44CE7571BBF8}"/>
    <cellStyle name="Notiz 115 3 4" xfId="33075" xr:uid="{6A869A50-B23A-46F7-8577-B710D240AD1C}"/>
    <cellStyle name="Notiz 115 3 5" xfId="22719" xr:uid="{191CF18C-AED2-4E3D-849E-8C7606D205FF}"/>
    <cellStyle name="Notiz 115 4" xfId="7271" xr:uid="{C58559E7-582A-4362-99E8-B49DD3CE1C17}"/>
    <cellStyle name="Notiz 115 4 2" xfId="20051" xr:uid="{F7CC3173-20EB-48E0-9852-734D623A8080}"/>
    <cellStyle name="Notiz 115 4 2 2" xfId="35113" xr:uid="{42FB7606-C583-41FD-97CD-CABEB338EAD4}"/>
    <cellStyle name="Notiz 115 4 3" xfId="13303" xr:uid="{838D2848-DAE4-413C-A728-72E8A3EA9F26}"/>
    <cellStyle name="Notiz 115 4 4" xfId="24861" xr:uid="{4D2F2953-0F9E-4514-B18D-8E13842FAC62}"/>
    <cellStyle name="Notiz 115 5" xfId="7664" xr:uid="{E54DD730-C6B0-4C82-9957-3FD7583D1737}"/>
    <cellStyle name="Notiz 115 5 2" xfId="20392" xr:uid="{237CE375-CAE3-46D5-A275-0883486A78E9}"/>
    <cellStyle name="Notiz 115 5 3" xfId="27126" xr:uid="{5C901508-160E-4BB0-9DFA-A4A94054847A}"/>
    <cellStyle name="Notiz 115 6" xfId="13555" xr:uid="{1CE8C1F2-6244-4C29-8548-ECFF32337A3B}"/>
    <cellStyle name="Notiz 115 6 2" xfId="29620" xr:uid="{AEB8392A-2836-4DAC-A5A8-AFBBFAE56745}"/>
    <cellStyle name="Notiz 115 7" xfId="13718" xr:uid="{16C1F21B-B2B3-423C-A670-B4CDE808EE26}"/>
    <cellStyle name="Notiz 115 7 2" xfId="29513" xr:uid="{CDFECC18-6762-4993-BCE9-9BC1484A5E41}"/>
    <cellStyle name="Notiz 115 8" xfId="31872" xr:uid="{FCB629C0-F58F-43C1-9821-A47793B00ACD}"/>
    <cellStyle name="Notiz 115 9" xfId="22716" xr:uid="{787E1FC4-C752-4835-B434-B2A595AE1843}"/>
    <cellStyle name="Notiz 116" xfId="1825" xr:uid="{00000000-0005-0000-0000-000051070000}"/>
    <cellStyle name="Notiz 116 2" xfId="1826" xr:uid="{00000000-0005-0000-0000-000052070000}"/>
    <cellStyle name="Notiz 116 2 2" xfId="4965" xr:uid="{83EE9396-4C2D-4873-8EBB-31EB1C2D90C3}"/>
    <cellStyle name="Notiz 116 2 2 2" xfId="17753" xr:uid="{F37B453C-01CC-4AAE-AC75-DAE758F1B975}"/>
    <cellStyle name="Notiz 116 2 2 2 2" xfId="27132" xr:uid="{12F3ADF3-6E22-4455-8671-C48C21888E6D}"/>
    <cellStyle name="Notiz 116 2 2 3" xfId="11006" xr:uid="{3FAD07A5-7FCD-4D06-AF7B-998E077A97F3}"/>
    <cellStyle name="Notiz 116 2 2 3 2" xfId="29626" xr:uid="{E4A2C453-8206-463E-B5AF-DB0718ECECCE}"/>
    <cellStyle name="Notiz 116 2 2 4" xfId="33078" xr:uid="{5679C8B1-267D-464A-A10F-4D3E9474F60F}"/>
    <cellStyle name="Notiz 116 2 2 5" xfId="22722" xr:uid="{44E64D88-8E9C-41DB-80A6-1D055E4542E0}"/>
    <cellStyle name="Notiz 116 2 3" xfId="7268" xr:uid="{E20D12E2-410A-44C5-BBA9-36E260AA830B}"/>
    <cellStyle name="Notiz 116 2 3 2" xfId="20048" xr:uid="{DF80CCC3-44A9-4E10-9003-566DE83B4299}"/>
    <cellStyle name="Notiz 116 2 3 2 2" xfId="35110" xr:uid="{62F5728A-EBFE-44FD-B9DC-9A5695150073}"/>
    <cellStyle name="Notiz 116 2 3 3" xfId="13300" xr:uid="{CEF28FAC-AC16-4D6D-A500-FE7D5A371A08}"/>
    <cellStyle name="Notiz 116 2 3 4" xfId="24864" xr:uid="{FEAC9579-FA61-4D14-B9C9-D824EE63346F}"/>
    <cellStyle name="Notiz 116 2 4" xfId="7667" xr:uid="{D0287161-1802-4EA0-9BD5-DB79F655CC9A}"/>
    <cellStyle name="Notiz 116 2 4 2" xfId="20395" xr:uid="{A0E8F55B-48A5-4CB6-9BA4-F78EEDE3EDB0}"/>
    <cellStyle name="Notiz 116 2 4 3" xfId="27131" xr:uid="{979CE60E-0824-4497-868F-188F704F168B}"/>
    <cellStyle name="Notiz 116 2 5" xfId="13552" xr:uid="{8542298A-8C10-4329-BB36-72CB90A71B12}"/>
    <cellStyle name="Notiz 116 2 5 2" xfId="29625" xr:uid="{956672DC-7764-4E1F-9661-129E11EDB5E8}"/>
    <cellStyle name="Notiz 116 2 6" xfId="13721" xr:uid="{BFE7E42E-1CEB-4729-A350-B2FBB15CB6B9}"/>
    <cellStyle name="Notiz 116 2 6 2" xfId="29510" xr:uid="{419C682A-5C36-46DC-9720-D5090353BD55}"/>
    <cellStyle name="Notiz 116 2 7" xfId="31875" xr:uid="{35E0C8D3-E30B-4B29-82C9-95F95CE4DD33}"/>
    <cellStyle name="Notiz 116 2 8" xfId="22721" xr:uid="{958486B2-11BE-4117-8B38-A4C573269C85}"/>
    <cellStyle name="Notiz 116 3" xfId="4964" xr:uid="{E19A6EBF-1C6F-4534-A8BA-362A7A113824}"/>
    <cellStyle name="Notiz 116 3 2" xfId="17752" xr:uid="{F6C67F19-6EC2-4AC2-A00E-D477C99336DE}"/>
    <cellStyle name="Notiz 116 3 2 2" xfId="27133" xr:uid="{C41EADEB-AD4C-43AC-A500-CF74E8A9E39D}"/>
    <cellStyle name="Notiz 116 3 3" xfId="11005" xr:uid="{FC08595F-A74C-4B40-8AEC-8AED7C5F841F}"/>
    <cellStyle name="Notiz 116 3 3 2" xfId="29627" xr:uid="{53AD7027-CC19-47B3-A412-07EDEC1AFAB8}"/>
    <cellStyle name="Notiz 116 3 4" xfId="33077" xr:uid="{61C33B28-B490-4642-B064-74F56EC455C4}"/>
    <cellStyle name="Notiz 116 3 5" xfId="22723" xr:uid="{7F8CABDD-8DE9-4584-8F3B-F3E3DEB686E1}"/>
    <cellStyle name="Notiz 116 4" xfId="7269" xr:uid="{3DDE82C7-0FC4-4B17-90CE-1E660E07CED3}"/>
    <cellStyle name="Notiz 116 4 2" xfId="20049" xr:uid="{5C824B50-E1EB-4D94-A396-FA701B10BA87}"/>
    <cellStyle name="Notiz 116 4 2 2" xfId="35111" xr:uid="{4EA4B4AE-A442-41A1-ABD1-360C6D4A9072}"/>
    <cellStyle name="Notiz 116 4 3" xfId="13301" xr:uid="{03116381-9BE2-435D-8714-BB1008D874FC}"/>
    <cellStyle name="Notiz 116 4 4" xfId="24863" xr:uid="{76509170-A308-41DA-88E8-76B58A36E703}"/>
    <cellStyle name="Notiz 116 5" xfId="7666" xr:uid="{12088E3D-1F17-4C8C-8F8F-7688F439CDCD}"/>
    <cellStyle name="Notiz 116 5 2" xfId="20394" xr:uid="{7BDA7B20-40D5-43A5-862C-395471890592}"/>
    <cellStyle name="Notiz 116 5 3" xfId="27130" xr:uid="{F6D9ED09-DF9B-4385-9C02-A5A36804DB72}"/>
    <cellStyle name="Notiz 116 6" xfId="13553" xr:uid="{1BEB43D3-74CE-432E-A1BE-DAD41AE205B1}"/>
    <cellStyle name="Notiz 116 6 2" xfId="29624" xr:uid="{ED496346-8064-4B54-85CE-E70D021718AF}"/>
    <cellStyle name="Notiz 116 7" xfId="13720" xr:uid="{3ACDB820-41FD-4E11-801F-7E9E8A1336DD}"/>
    <cellStyle name="Notiz 116 7 2" xfId="29511" xr:uid="{C0137F13-72DB-42DF-A3DD-919308AE60DD}"/>
    <cellStyle name="Notiz 116 8" xfId="31874" xr:uid="{34EB0EBD-18CC-4CCD-9BB7-93D2589A743B}"/>
    <cellStyle name="Notiz 116 9" xfId="22720" xr:uid="{CD62DF96-470F-4A4C-9343-F1FA715918DE}"/>
    <cellStyle name="Notiz 117" xfId="1827" xr:uid="{00000000-0005-0000-0000-000053070000}"/>
    <cellStyle name="Notiz 117 2" xfId="1828" xr:uid="{00000000-0005-0000-0000-000054070000}"/>
    <cellStyle name="Notiz 117 2 2" xfId="4967" xr:uid="{4CE9C8B4-53DA-4322-8A3F-FF11DF230ABD}"/>
    <cellStyle name="Notiz 117 2 2 2" xfId="17755" xr:uid="{12A1F057-FE98-4324-B742-D47C828D79DB}"/>
    <cellStyle name="Notiz 117 2 2 2 2" xfId="27136" xr:uid="{E4877219-7E09-49E6-B98C-F6CFDF2FCDF8}"/>
    <cellStyle name="Notiz 117 2 2 3" xfId="11008" xr:uid="{019E2A93-D23F-4428-A1A1-32A6842DB822}"/>
    <cellStyle name="Notiz 117 2 2 3 2" xfId="29630" xr:uid="{453628E1-40C3-4462-B0FD-3AA11D893F1D}"/>
    <cellStyle name="Notiz 117 2 2 4" xfId="33080" xr:uid="{E4B961F8-93E3-4982-A92A-6EB945B2C5D2}"/>
    <cellStyle name="Notiz 117 2 2 5" xfId="22726" xr:uid="{8AA5DC13-C872-4378-BE5C-4CFF984DCEF3}"/>
    <cellStyle name="Notiz 117 2 3" xfId="7266" xr:uid="{4F30A30D-8756-4D99-9FC5-DC9EDB63F486}"/>
    <cellStyle name="Notiz 117 2 3 2" xfId="20046" xr:uid="{DE0A76F7-4600-450F-B3EE-C687674FE88C}"/>
    <cellStyle name="Notiz 117 2 3 2 2" xfId="35108" xr:uid="{4DBDB5D7-C9F0-47FA-8DA8-7EE7B549F5DC}"/>
    <cellStyle name="Notiz 117 2 3 3" xfId="13298" xr:uid="{D88CC6BE-7DB6-4FF4-83F9-1FBF65BD6AC4}"/>
    <cellStyle name="Notiz 117 2 3 4" xfId="24866" xr:uid="{AE396902-BA46-444F-8AA5-E0B090B6FAE6}"/>
    <cellStyle name="Notiz 117 2 4" xfId="7669" xr:uid="{171A7D79-C699-4FC6-A81F-5DA1F7489925}"/>
    <cellStyle name="Notiz 117 2 4 2" xfId="20397" xr:uid="{7F1A4C8D-40F5-4790-93A3-F4D2752CA930}"/>
    <cellStyle name="Notiz 117 2 4 3" xfId="27135" xr:uid="{74B7A7C2-6D2B-4C75-8D7A-5FEC3882647A}"/>
    <cellStyle name="Notiz 117 2 5" xfId="13550" xr:uid="{C3D2460F-11B9-445B-8D74-0C9C0EF0CD28}"/>
    <cellStyle name="Notiz 117 2 5 2" xfId="29629" xr:uid="{DA27A6B0-F2CB-47CA-94FD-C2BAC8DDBF18}"/>
    <cellStyle name="Notiz 117 2 6" xfId="13724" xr:uid="{A6D84AE3-BE6D-46E9-94A7-50CB7339DD7A}"/>
    <cellStyle name="Notiz 117 2 6 2" xfId="29508" xr:uid="{19BEB880-1EA0-46C3-A9DA-3CE740BCBA6E}"/>
    <cellStyle name="Notiz 117 2 7" xfId="31877" xr:uid="{3600B941-9FA0-4721-B6DA-9E68C2C52102}"/>
    <cellStyle name="Notiz 117 2 8" xfId="22725" xr:uid="{45A97804-15FE-4F4C-A83B-27E64E82B23B}"/>
    <cellStyle name="Notiz 117 3" xfId="4966" xr:uid="{905E0B9F-0363-4ED5-9CBC-CC34951EB246}"/>
    <cellStyle name="Notiz 117 3 2" xfId="17754" xr:uid="{9830AAEE-A786-44D1-B04B-2380DB571470}"/>
    <cellStyle name="Notiz 117 3 2 2" xfId="27137" xr:uid="{F2D1B5DF-C949-4922-A0AB-52AECB859B6B}"/>
    <cellStyle name="Notiz 117 3 3" xfId="11007" xr:uid="{4C472059-1E78-45FA-B38C-BBCFC50C2871}"/>
    <cellStyle name="Notiz 117 3 3 2" xfId="29631" xr:uid="{B8915907-8813-4F7A-A048-9BC97C529B6A}"/>
    <cellStyle name="Notiz 117 3 4" xfId="33079" xr:uid="{9AF2D419-0E97-4D21-BDEE-342ADB19B93E}"/>
    <cellStyle name="Notiz 117 3 5" xfId="22727" xr:uid="{5EFAABE1-6E8F-4DAC-8B84-263C6F842499}"/>
    <cellStyle name="Notiz 117 4" xfId="7267" xr:uid="{BC81A5CF-BA85-43FB-8DEF-B2BA437311A5}"/>
    <cellStyle name="Notiz 117 4 2" xfId="20047" xr:uid="{66684315-EE91-431B-9870-242E51407403}"/>
    <cellStyle name="Notiz 117 4 2 2" xfId="35109" xr:uid="{0043BE1D-1EC2-458C-BD29-565A8196B166}"/>
    <cellStyle name="Notiz 117 4 3" xfId="13299" xr:uid="{48D90BFC-39D1-4E33-923A-E9FE9489112C}"/>
    <cellStyle name="Notiz 117 4 4" xfId="24865" xr:uid="{0724F42B-334C-45A2-B841-29E148B92C60}"/>
    <cellStyle name="Notiz 117 5" xfId="7668" xr:uid="{DDE5E29A-CC44-43AB-B7AA-DA3AE60D49FE}"/>
    <cellStyle name="Notiz 117 5 2" xfId="20396" xr:uid="{405DE1A2-2285-4E5B-9F60-2D8BC57C9530}"/>
    <cellStyle name="Notiz 117 5 3" xfId="27134" xr:uid="{59AB0366-8CFF-4449-BFE9-288E74317B5B}"/>
    <cellStyle name="Notiz 117 6" xfId="13551" xr:uid="{2B4FDF73-2959-4124-993E-4407764A6A1F}"/>
    <cellStyle name="Notiz 117 6 2" xfId="29628" xr:uid="{D510366B-24D2-4951-BF87-831922C057A5}"/>
    <cellStyle name="Notiz 117 7" xfId="13723" xr:uid="{9AF2A690-F16A-489B-87BB-8DDA9784E714}"/>
    <cellStyle name="Notiz 117 7 2" xfId="29509" xr:uid="{47AAAF18-D8F4-430E-A63A-BC64EB702370}"/>
    <cellStyle name="Notiz 117 8" xfId="31876" xr:uid="{DD175FE0-708D-4EE7-9DEC-5EAD8604DCC6}"/>
    <cellStyle name="Notiz 117 9" xfId="22724" xr:uid="{DE53B272-0377-4B84-995F-0D5A8F999E9B}"/>
    <cellStyle name="Notiz 118" xfId="1829" xr:uid="{00000000-0005-0000-0000-000055070000}"/>
    <cellStyle name="Notiz 118 2" xfId="1830" xr:uid="{00000000-0005-0000-0000-000056070000}"/>
    <cellStyle name="Notiz 118 2 2" xfId="4969" xr:uid="{7097F845-B5E1-4AA3-A932-F324949E3DAD}"/>
    <cellStyle name="Notiz 118 2 2 2" xfId="17757" xr:uid="{C6637E00-766B-445D-A3C4-F5406740839A}"/>
    <cellStyle name="Notiz 118 2 2 2 2" xfId="27140" xr:uid="{171CC0B0-4A20-4FB8-A75E-191364C17B4F}"/>
    <cellStyle name="Notiz 118 2 2 3" xfId="11010" xr:uid="{D19DD2CB-455F-4960-8ECB-A8AA7902880E}"/>
    <cellStyle name="Notiz 118 2 2 3 2" xfId="29634" xr:uid="{96DC4380-9502-47FC-BFF1-71634F735CF5}"/>
    <cellStyle name="Notiz 118 2 2 4" xfId="33082" xr:uid="{4AE39258-7387-4FF4-9F77-9E9A52FE4960}"/>
    <cellStyle name="Notiz 118 2 2 5" xfId="22730" xr:uid="{93FE655C-F206-4670-B0CB-02C65DA1AE32}"/>
    <cellStyle name="Notiz 118 2 3" xfId="7264" xr:uid="{294FDF4C-EE53-4CBD-98EA-48DFD6BEF04C}"/>
    <cellStyle name="Notiz 118 2 3 2" xfId="20044" xr:uid="{84C19ACB-198C-4FDF-97A2-9ADB3E851341}"/>
    <cellStyle name="Notiz 118 2 3 2 2" xfId="35106" xr:uid="{405928D5-364F-4F2B-8498-9AE649DE9C52}"/>
    <cellStyle name="Notiz 118 2 3 3" xfId="13296" xr:uid="{7FDB0AFC-E93C-4670-BA39-8541C1768E00}"/>
    <cellStyle name="Notiz 118 2 3 4" xfId="24868" xr:uid="{9FCB659D-4B0A-41D5-BD8A-D26181BFA5B5}"/>
    <cellStyle name="Notiz 118 2 4" xfId="7671" xr:uid="{0E4962EC-DAB6-4B6B-9FC6-21857D7C9C2E}"/>
    <cellStyle name="Notiz 118 2 4 2" xfId="20399" xr:uid="{F3DECDEC-24D1-48CC-A68B-3761ED3AC746}"/>
    <cellStyle name="Notiz 118 2 4 3" xfId="27139" xr:uid="{F9A0ADB7-51B2-4D10-B4E1-D370C9025D16}"/>
    <cellStyle name="Notiz 118 2 5" xfId="13548" xr:uid="{9F672FF8-1EE1-4267-B84C-0313354E87E4}"/>
    <cellStyle name="Notiz 118 2 5 2" xfId="29633" xr:uid="{C27EB7B3-D201-4708-B664-0096D66EE938}"/>
    <cellStyle name="Notiz 118 2 6" xfId="13726" xr:uid="{5C69444D-DB0C-4B13-BBBE-BEBEFF2696A8}"/>
    <cellStyle name="Notiz 118 2 6 2" xfId="29506" xr:uid="{144671B7-01C2-478F-9E0C-8C612256B15B}"/>
    <cellStyle name="Notiz 118 2 7" xfId="31879" xr:uid="{60C3D1DC-D3B7-4286-B5FA-4A19E4394674}"/>
    <cellStyle name="Notiz 118 2 8" xfId="22729" xr:uid="{43F8B495-2CFF-42EC-958F-F1F6E505E573}"/>
    <cellStyle name="Notiz 118 3" xfId="4968" xr:uid="{13A8FF2B-7BA1-4866-869A-04061B669762}"/>
    <cellStyle name="Notiz 118 3 2" xfId="17756" xr:uid="{7F3EBC8D-B4DE-4E24-B8C1-026C1D866AF2}"/>
    <cellStyle name="Notiz 118 3 2 2" xfId="27141" xr:uid="{1C422DFA-DDF6-42A5-B7A6-E01E0C2E141A}"/>
    <cellStyle name="Notiz 118 3 3" xfId="11009" xr:uid="{7CCA40EE-9569-4C11-9FC7-FE017A7624AA}"/>
    <cellStyle name="Notiz 118 3 3 2" xfId="29635" xr:uid="{644358E3-67EE-4B62-B040-EA1D498FD173}"/>
    <cellStyle name="Notiz 118 3 4" xfId="33081" xr:uid="{D66D6088-4C5B-4126-914B-F01CD30D9DBD}"/>
    <cellStyle name="Notiz 118 3 5" xfId="22731" xr:uid="{E028C777-3275-403E-9D1C-83B5C36AD89D}"/>
    <cellStyle name="Notiz 118 4" xfId="7265" xr:uid="{B75B0858-13CF-41A5-9939-975359EE3D8B}"/>
    <cellStyle name="Notiz 118 4 2" xfId="20045" xr:uid="{69157908-3FBA-4B6F-A67B-FB6D289F9B08}"/>
    <cellStyle name="Notiz 118 4 2 2" xfId="35107" xr:uid="{4DA96FA5-8754-44F8-BF9C-DA9A0EE71868}"/>
    <cellStyle name="Notiz 118 4 3" xfId="13297" xr:uid="{16DE0E56-7BCC-44D7-AD19-F1AA820AF624}"/>
    <cellStyle name="Notiz 118 4 4" xfId="24867" xr:uid="{C1806B04-467B-493E-A4BA-18A00E5CCD79}"/>
    <cellStyle name="Notiz 118 5" xfId="7670" xr:uid="{2E168E06-BEB4-4E91-9D9B-CD11F9D7869A}"/>
    <cellStyle name="Notiz 118 5 2" xfId="20398" xr:uid="{F2AF7C3C-2198-4ABE-B0FB-DEFDC33B6B15}"/>
    <cellStyle name="Notiz 118 5 3" xfId="27138" xr:uid="{9A44A234-1F46-4E32-8B0C-653E77A8740F}"/>
    <cellStyle name="Notiz 118 6" xfId="13549" xr:uid="{7BA60F50-8EF9-4935-AA50-EB49F2928BE0}"/>
    <cellStyle name="Notiz 118 6 2" xfId="29632" xr:uid="{B71CCCA2-D1E3-4E18-8674-482334BC56D6}"/>
    <cellStyle name="Notiz 118 7" xfId="13725" xr:uid="{0FB093FF-1800-4978-99CE-FF7BCC466FDF}"/>
    <cellStyle name="Notiz 118 7 2" xfId="29507" xr:uid="{296427DB-8B94-4B52-A14B-195D6BB668D1}"/>
    <cellStyle name="Notiz 118 8" xfId="31878" xr:uid="{1BFE20F4-9CCF-4F2D-AE6F-482CBA6E85CA}"/>
    <cellStyle name="Notiz 118 9" xfId="22728" xr:uid="{6A87076C-D8BB-4EBE-9D7E-5E679E888F5E}"/>
    <cellStyle name="Notiz 119" xfId="1831" xr:uid="{00000000-0005-0000-0000-000057070000}"/>
    <cellStyle name="Notiz 119 2" xfId="1832" xr:uid="{00000000-0005-0000-0000-000058070000}"/>
    <cellStyle name="Notiz 119 2 2" xfId="4971" xr:uid="{77ACED48-9A36-4C32-A3D0-19CC88402FDA}"/>
    <cellStyle name="Notiz 119 2 2 2" xfId="17759" xr:uid="{7954509D-F6DA-4019-B148-27031A36AC86}"/>
    <cellStyle name="Notiz 119 2 2 2 2" xfId="27144" xr:uid="{71585F1C-C150-4717-AB53-065383C257A2}"/>
    <cellStyle name="Notiz 119 2 2 3" xfId="11012" xr:uid="{9D1BD77D-B850-4506-9603-3399684E12F6}"/>
    <cellStyle name="Notiz 119 2 2 3 2" xfId="29638" xr:uid="{D3238C1D-1318-457F-8A9D-C2AC4FB24B42}"/>
    <cellStyle name="Notiz 119 2 2 4" xfId="33084" xr:uid="{A337ADCF-8BFA-45D0-B5F6-5E7E3B5273F7}"/>
    <cellStyle name="Notiz 119 2 2 5" xfId="22734" xr:uid="{35FD1A60-1FC5-44BA-AC5C-D10CF8DE329A}"/>
    <cellStyle name="Notiz 119 2 3" xfId="7262" xr:uid="{1CE064BF-07C2-460F-88D6-73DACD33262B}"/>
    <cellStyle name="Notiz 119 2 3 2" xfId="20042" xr:uid="{AB48CB14-0E85-4739-A349-B28A59DBB839}"/>
    <cellStyle name="Notiz 119 2 3 2 2" xfId="35104" xr:uid="{1A3DBC43-7A3B-44DC-9416-060EFA99B729}"/>
    <cellStyle name="Notiz 119 2 3 3" xfId="13294" xr:uid="{4D580483-1AF0-4F8E-B2DF-36AB20D7FDDF}"/>
    <cellStyle name="Notiz 119 2 3 4" xfId="24870" xr:uid="{9D9AAA45-70A2-4E64-901B-80C4AFD26706}"/>
    <cellStyle name="Notiz 119 2 4" xfId="7673" xr:uid="{A78483B7-46D4-4933-BAFC-62EAABD15BB6}"/>
    <cellStyle name="Notiz 119 2 4 2" xfId="20401" xr:uid="{38F78B80-3538-44A8-B487-B609026C1E6A}"/>
    <cellStyle name="Notiz 119 2 4 3" xfId="27143" xr:uid="{3CA6BDF3-0230-4428-92C1-C8F23707E123}"/>
    <cellStyle name="Notiz 119 2 5" xfId="13546" xr:uid="{05068C0E-E1FA-4554-A16F-3F1B9EAF75C7}"/>
    <cellStyle name="Notiz 119 2 5 2" xfId="29637" xr:uid="{6FE36BBD-B975-43F5-92D5-5B43559B1427}"/>
    <cellStyle name="Notiz 119 2 6" xfId="13728" xr:uid="{F23A335F-D354-497F-873E-1ED42D9EB390}"/>
    <cellStyle name="Notiz 119 2 6 2" xfId="29504" xr:uid="{3453B20F-5A6B-49C0-9787-E62151912DF1}"/>
    <cellStyle name="Notiz 119 2 7" xfId="31881" xr:uid="{2D83350D-BB50-49F6-8CCD-4B26FAD7832B}"/>
    <cellStyle name="Notiz 119 2 8" xfId="22733" xr:uid="{63458DDD-C625-47E2-AC3A-627942214415}"/>
    <cellStyle name="Notiz 119 3" xfId="4970" xr:uid="{0F4E06F2-EAFB-430A-9D2B-07C6CAE6335A}"/>
    <cellStyle name="Notiz 119 3 2" xfId="17758" xr:uid="{07E55E8E-1E8B-4D53-9089-AE6D5F9B69A3}"/>
    <cellStyle name="Notiz 119 3 2 2" xfId="27145" xr:uid="{6B703126-5F62-475B-B558-16AA7CA5F0E6}"/>
    <cellStyle name="Notiz 119 3 3" xfId="11011" xr:uid="{916C15B7-7AC6-4101-A0C6-2A7AB3FC296E}"/>
    <cellStyle name="Notiz 119 3 3 2" xfId="29639" xr:uid="{49B01507-0753-49F5-B907-0A60BB936080}"/>
    <cellStyle name="Notiz 119 3 4" xfId="33083" xr:uid="{D02B4509-E4BF-4EC2-B742-D360EAC26E6B}"/>
    <cellStyle name="Notiz 119 3 5" xfId="22735" xr:uid="{BFFE5DA3-DFB0-4164-988A-4813693A9E67}"/>
    <cellStyle name="Notiz 119 4" xfId="7263" xr:uid="{E9CC8ED4-AF3C-4653-8B5E-7EB363512060}"/>
    <cellStyle name="Notiz 119 4 2" xfId="20043" xr:uid="{C8A7AE3A-EE43-44B1-8A3D-4955A62AA4FA}"/>
    <cellStyle name="Notiz 119 4 2 2" xfId="35105" xr:uid="{5C991129-C8AF-4747-8B0E-4A985E34ED2C}"/>
    <cellStyle name="Notiz 119 4 3" xfId="13295" xr:uid="{2E23526F-8A5B-40D3-BDF1-7D9DA9FF25D3}"/>
    <cellStyle name="Notiz 119 4 4" xfId="24869" xr:uid="{C508A2A5-8EA0-48FB-8FE1-191AE758AD89}"/>
    <cellStyle name="Notiz 119 5" xfId="7672" xr:uid="{822C3114-B920-42A5-8EC4-96451D7B7C2D}"/>
    <cellStyle name="Notiz 119 5 2" xfId="20400" xr:uid="{52BA2DDC-77F0-4E15-858D-A8D5695E0EA4}"/>
    <cellStyle name="Notiz 119 5 3" xfId="27142" xr:uid="{41EF1257-63BC-44F0-AA0E-64433ED4D34F}"/>
    <cellStyle name="Notiz 119 6" xfId="13547" xr:uid="{437F5BC6-87E3-420F-81E6-8A9EF88C20FF}"/>
    <cellStyle name="Notiz 119 6 2" xfId="29636" xr:uid="{ED2D9E92-66B6-479C-BB6E-2D34F02E4530}"/>
    <cellStyle name="Notiz 119 7" xfId="13727" xr:uid="{AA57F4A5-0ED6-4922-8ADC-41D78D00B08F}"/>
    <cellStyle name="Notiz 119 7 2" xfId="29505" xr:uid="{C79C18D2-7E09-4E48-9F42-1FC582CF9A6E}"/>
    <cellStyle name="Notiz 119 8" xfId="31880" xr:uid="{9D6D5695-9663-451C-AFC9-6148B48EE039}"/>
    <cellStyle name="Notiz 119 9" xfId="22732" xr:uid="{498A98A2-CC1A-49A5-87EF-87CEFC348428}"/>
    <cellStyle name="Notiz 12" xfId="1833" xr:uid="{00000000-0005-0000-0000-000059070000}"/>
    <cellStyle name="Notiz 12 2" xfId="1834" xr:uid="{00000000-0005-0000-0000-00005A070000}"/>
    <cellStyle name="Notiz 12 2 2" xfId="4973" xr:uid="{69D8AD80-7FB5-4502-B91B-1DE7EF3F0AEC}"/>
    <cellStyle name="Notiz 12 2 2 2" xfId="17761" xr:uid="{3DE120B5-E1EC-4D73-98A2-DC90D6DBB286}"/>
    <cellStyle name="Notiz 12 2 2 2 2" xfId="27148" xr:uid="{38F04EB3-B112-4822-8078-62C1D1CE6841}"/>
    <cellStyle name="Notiz 12 2 2 3" xfId="11014" xr:uid="{9CE3C2BB-1C16-4D37-ACB7-9911F6650565}"/>
    <cellStyle name="Notiz 12 2 2 3 2" xfId="29642" xr:uid="{5C82189B-408F-46ED-948C-D33589715A06}"/>
    <cellStyle name="Notiz 12 2 2 4" xfId="33086" xr:uid="{DD71F978-6A93-40EC-8FF7-BB40F60549B6}"/>
    <cellStyle name="Notiz 12 2 2 5" xfId="22738" xr:uid="{FA180998-CD42-42A1-B271-76F8A8963B6D}"/>
    <cellStyle name="Notiz 12 2 3" xfId="7260" xr:uid="{29633334-C68A-42A1-8045-46FA79FF44B1}"/>
    <cellStyle name="Notiz 12 2 3 2" xfId="20040" xr:uid="{5A38756F-776F-4051-9BC9-39DB7966DC74}"/>
    <cellStyle name="Notiz 12 2 3 2 2" xfId="35102" xr:uid="{A243A655-90FD-4C39-8A11-881F7981046B}"/>
    <cellStyle name="Notiz 12 2 3 3" xfId="13292" xr:uid="{8062C759-8B31-4A1E-A7F7-BD7851F08195}"/>
    <cellStyle name="Notiz 12 2 3 4" xfId="24872" xr:uid="{D3E92DD9-4391-48E0-B7EB-F622CAA65335}"/>
    <cellStyle name="Notiz 12 2 4" xfId="7675" xr:uid="{00276214-797F-466F-A203-58E494A9F1D3}"/>
    <cellStyle name="Notiz 12 2 4 2" xfId="20403" xr:uid="{14B6497A-07EF-4CA2-BD8E-7478CB081488}"/>
    <cellStyle name="Notiz 12 2 4 3" xfId="27147" xr:uid="{7058EF5C-04D9-45DE-BA00-32459C1ED8FC}"/>
    <cellStyle name="Notiz 12 2 5" xfId="13544" xr:uid="{1BB683B7-60FB-4A10-B222-60158AF08616}"/>
    <cellStyle name="Notiz 12 2 5 2" xfId="29641" xr:uid="{8E0823B0-92D0-43BD-9484-C18DEDF19419}"/>
    <cellStyle name="Notiz 12 2 6" xfId="13730" xr:uid="{EFFB69FB-0783-4323-A662-28A68C691D63}"/>
    <cellStyle name="Notiz 12 2 6 2" xfId="29502" xr:uid="{604763B7-EE37-4B50-9CCB-E80528F81F8C}"/>
    <cellStyle name="Notiz 12 2 7" xfId="31883" xr:uid="{11290E22-419E-4D14-B4E7-D129DED4AD56}"/>
    <cellStyle name="Notiz 12 2 8" xfId="22737" xr:uid="{D4496B99-6D6A-426C-96D7-EBA4573138E4}"/>
    <cellStyle name="Notiz 12 3" xfId="4972" xr:uid="{7E69CC2D-6A5D-4E62-8EB0-958BDA031A9A}"/>
    <cellStyle name="Notiz 12 3 2" xfId="17760" xr:uid="{4967992F-45AE-4004-8160-65C742CDBBDA}"/>
    <cellStyle name="Notiz 12 3 2 2" xfId="27149" xr:uid="{F01CDB63-F12C-4EE7-B940-B33E7875639C}"/>
    <cellStyle name="Notiz 12 3 3" xfId="11013" xr:uid="{E27DFD3B-CF83-47AA-A021-E0419BB27632}"/>
    <cellStyle name="Notiz 12 3 3 2" xfId="29643" xr:uid="{76A14CFB-D463-4946-B6E1-D8AF6CA4F48C}"/>
    <cellStyle name="Notiz 12 3 4" xfId="33085" xr:uid="{348B1CA8-AE21-470D-BF78-D4DE41F3C294}"/>
    <cellStyle name="Notiz 12 3 5" xfId="22739" xr:uid="{27D5416D-8DAC-49DD-A8DF-41BB067471B6}"/>
    <cellStyle name="Notiz 12 4" xfId="7261" xr:uid="{994729D4-3208-47A6-8DE1-7E3155AD3C6B}"/>
    <cellStyle name="Notiz 12 4 2" xfId="20041" xr:uid="{AAA55E83-9D22-4D33-9433-6D5B7419FC22}"/>
    <cellStyle name="Notiz 12 4 2 2" xfId="35103" xr:uid="{105356C4-6805-467E-868B-AEE3BAA32EC0}"/>
    <cellStyle name="Notiz 12 4 3" xfId="13293" xr:uid="{013AB3F5-DA20-4B4A-8683-74E18A415D14}"/>
    <cellStyle name="Notiz 12 4 4" xfId="24871" xr:uid="{4CCB74E9-593A-4E67-B68F-42908C336F4F}"/>
    <cellStyle name="Notiz 12 5" xfId="7674" xr:uid="{483F66C2-1C26-4B5D-9101-3865CDD9112F}"/>
    <cellStyle name="Notiz 12 5 2" xfId="20402" xr:uid="{132FE452-06E6-4F25-B4E0-FE2574134ED1}"/>
    <cellStyle name="Notiz 12 5 3" xfId="27146" xr:uid="{DF597D71-7820-4FF2-8102-842411184E8D}"/>
    <cellStyle name="Notiz 12 6" xfId="13545" xr:uid="{9883041C-2898-49D0-A015-6103C633AA4B}"/>
    <cellStyle name="Notiz 12 6 2" xfId="29640" xr:uid="{8A1CDA7F-437E-4DA7-B6BA-3761262F9A80}"/>
    <cellStyle name="Notiz 12 7" xfId="13729" xr:uid="{96123E2D-7536-4DD2-9355-ED81508E36F6}"/>
    <cellStyle name="Notiz 12 7 2" xfId="29503" xr:uid="{47067C91-D88A-418F-B19C-A4C750EA4378}"/>
    <cellStyle name="Notiz 12 8" xfId="31882" xr:uid="{A894971A-D31F-4D79-AB49-7D3DF17A9CE9}"/>
    <cellStyle name="Notiz 12 9" xfId="22736" xr:uid="{F61D9335-8B66-4486-975B-688494495C6A}"/>
    <cellStyle name="Notiz 120" xfId="1835" xr:uid="{00000000-0005-0000-0000-00005B070000}"/>
    <cellStyle name="Notiz 120 2" xfId="1836" xr:uid="{00000000-0005-0000-0000-00005C070000}"/>
    <cellStyle name="Notiz 120 2 2" xfId="4975" xr:uid="{098FF065-A329-4CF7-B192-A9B5FAB8825E}"/>
    <cellStyle name="Notiz 120 2 2 2" xfId="17763" xr:uid="{9EF9CC9A-B18E-4BA3-9E1B-F33334CB3EF6}"/>
    <cellStyle name="Notiz 120 2 2 2 2" xfId="27152" xr:uid="{783052A6-4E4D-4495-A1B9-FFF378E549B1}"/>
    <cellStyle name="Notiz 120 2 2 3" xfId="11016" xr:uid="{32721B61-599D-4C56-91D1-ADAE0484B04D}"/>
    <cellStyle name="Notiz 120 2 2 3 2" xfId="29646" xr:uid="{F037CBED-B780-4230-A607-C0157992A11A}"/>
    <cellStyle name="Notiz 120 2 2 4" xfId="33088" xr:uid="{23185D4F-F16D-46DC-BF22-3270C98E8C72}"/>
    <cellStyle name="Notiz 120 2 2 5" xfId="22742" xr:uid="{6576EE31-41AD-4ADB-AB93-E4B642F23970}"/>
    <cellStyle name="Notiz 120 2 3" xfId="7258" xr:uid="{4CBEF40B-0D81-4FFD-801C-03BEAA8A0D2D}"/>
    <cellStyle name="Notiz 120 2 3 2" xfId="20038" xr:uid="{F6CB39D8-9569-409F-88FD-A653201B03E2}"/>
    <cellStyle name="Notiz 120 2 3 2 2" xfId="35100" xr:uid="{595D4B47-7A4E-4428-AD80-429A23700B6A}"/>
    <cellStyle name="Notiz 120 2 3 3" xfId="13290" xr:uid="{036D6CCC-4400-4811-921F-F70C3CECA320}"/>
    <cellStyle name="Notiz 120 2 3 4" xfId="24874" xr:uid="{0BB32AB2-D9D1-4D8A-96A2-63B75BF32301}"/>
    <cellStyle name="Notiz 120 2 4" xfId="7677" xr:uid="{F69807F6-EE4A-4257-BEEC-D4ED89BABA7C}"/>
    <cellStyle name="Notiz 120 2 4 2" xfId="20405" xr:uid="{CF27ED01-5562-4C9B-B4E1-A270784891D2}"/>
    <cellStyle name="Notiz 120 2 4 3" xfId="27151" xr:uid="{7C5FCD20-D894-4A51-824E-C639F6706AD2}"/>
    <cellStyle name="Notiz 120 2 5" xfId="13542" xr:uid="{DEF4839B-130C-4C84-B9DC-789E0A706D36}"/>
    <cellStyle name="Notiz 120 2 5 2" xfId="29645" xr:uid="{8265F21F-0CF9-4F70-93C9-192AFDEDE2E7}"/>
    <cellStyle name="Notiz 120 2 6" xfId="13732" xr:uid="{B977D958-6CE9-4D28-825E-7ED9F3CE78E9}"/>
    <cellStyle name="Notiz 120 2 6 2" xfId="29500" xr:uid="{1DAB3C1E-6F07-440A-8623-C8378D57B531}"/>
    <cellStyle name="Notiz 120 2 7" xfId="31885" xr:uid="{3E0DB5D5-BCAA-441C-A8A5-3A92A855EF9B}"/>
    <cellStyle name="Notiz 120 2 8" xfId="22741" xr:uid="{905B5F26-108A-4F6B-AF2F-6847F61DE9CB}"/>
    <cellStyle name="Notiz 120 3" xfId="4974" xr:uid="{6A62E75A-794E-49D1-A4D7-488112615C8F}"/>
    <cellStyle name="Notiz 120 3 2" xfId="17762" xr:uid="{3D38E808-65AF-4EF3-9D12-DF92861960B5}"/>
    <cellStyle name="Notiz 120 3 2 2" xfId="27153" xr:uid="{4F41244F-2C22-4AA3-BE8B-05DD00A101EC}"/>
    <cellStyle name="Notiz 120 3 3" xfId="11015" xr:uid="{A3D12EB9-64A5-469B-AFF8-F37EBA7EE080}"/>
    <cellStyle name="Notiz 120 3 3 2" xfId="29647" xr:uid="{CE134DE0-D339-4770-B563-BDF45E4240B9}"/>
    <cellStyle name="Notiz 120 3 4" xfId="33087" xr:uid="{4C19018D-9093-415B-B2CB-30C62895FBC1}"/>
    <cellStyle name="Notiz 120 3 5" xfId="22743" xr:uid="{43666C1F-1156-4922-9D0A-363EAC350AF7}"/>
    <cellStyle name="Notiz 120 4" xfId="7259" xr:uid="{B031852F-B66A-4D0F-A384-3DE248721FAF}"/>
    <cellStyle name="Notiz 120 4 2" xfId="20039" xr:uid="{FE1286F8-1AEB-4F8B-89B1-CC6408C55F7C}"/>
    <cellStyle name="Notiz 120 4 2 2" xfId="35101" xr:uid="{4336B49C-8755-4F20-BD6C-11AAE2284441}"/>
    <cellStyle name="Notiz 120 4 3" xfId="13291" xr:uid="{722DD07D-DB2C-4717-8E63-7EBDAF5AA43E}"/>
    <cellStyle name="Notiz 120 4 4" xfId="24873" xr:uid="{73453C3D-E81A-4D6E-B3B0-F1A1E062D334}"/>
    <cellStyle name="Notiz 120 5" xfId="7676" xr:uid="{FF83F4A9-0800-4E15-92BA-78DBF4C3A273}"/>
    <cellStyle name="Notiz 120 5 2" xfId="20404" xr:uid="{FDA48A76-98E0-422C-B013-9A8F8D573957}"/>
    <cellStyle name="Notiz 120 5 3" xfId="27150" xr:uid="{FDF6B33C-AA33-4E18-8BDF-D08F1ED0D356}"/>
    <cellStyle name="Notiz 120 6" xfId="13543" xr:uid="{CDC63682-AE45-4842-ADBA-4B9536FDBEA6}"/>
    <cellStyle name="Notiz 120 6 2" xfId="29644" xr:uid="{AF17A64B-C27C-4E89-817C-194D0691217D}"/>
    <cellStyle name="Notiz 120 7" xfId="13731" xr:uid="{F982E1E3-1284-4683-98B0-EBB511D739AC}"/>
    <cellStyle name="Notiz 120 7 2" xfId="29501" xr:uid="{AEE932ED-9372-4537-AE3B-1588846ABF84}"/>
    <cellStyle name="Notiz 120 8" xfId="31884" xr:uid="{2FBE159F-A7C3-4D2D-B7F8-5A9693FB7A56}"/>
    <cellStyle name="Notiz 120 9" xfId="22740" xr:uid="{8789B97A-CF21-4046-841F-E823F499E532}"/>
    <cellStyle name="Notiz 121" xfId="1837" xr:uid="{00000000-0005-0000-0000-00005D070000}"/>
    <cellStyle name="Notiz 121 2" xfId="1838" xr:uid="{00000000-0005-0000-0000-00005E070000}"/>
    <cellStyle name="Notiz 121 2 2" xfId="4977" xr:uid="{DCB77053-C2DE-49E6-B365-0D1A4138F863}"/>
    <cellStyle name="Notiz 121 2 2 2" xfId="17765" xr:uid="{27210C7E-9A8B-49E8-BA5E-DE62D86941BF}"/>
    <cellStyle name="Notiz 121 2 2 2 2" xfId="27156" xr:uid="{97F23D3A-D6AB-4886-BEB0-0D4F246B178A}"/>
    <cellStyle name="Notiz 121 2 2 3" xfId="11018" xr:uid="{83B6C6C9-EBEC-4666-A6CB-B5E9FBF4B8E6}"/>
    <cellStyle name="Notiz 121 2 2 3 2" xfId="29650" xr:uid="{47FF455F-6CEB-4DE1-AF35-94D64D26F37A}"/>
    <cellStyle name="Notiz 121 2 2 4" xfId="33090" xr:uid="{C19B26C9-4D93-4720-A4F8-D1733835D23A}"/>
    <cellStyle name="Notiz 121 2 2 5" xfId="22746" xr:uid="{047A3E19-EC29-423F-8E4B-00027D435AC1}"/>
    <cellStyle name="Notiz 121 2 3" xfId="7256" xr:uid="{0B38A4AC-7D5D-4122-A4AF-151916CC6371}"/>
    <cellStyle name="Notiz 121 2 3 2" xfId="20036" xr:uid="{B661857E-72FD-49E9-A503-8CA854843EB0}"/>
    <cellStyle name="Notiz 121 2 3 2 2" xfId="35098" xr:uid="{77BB41D1-E8A5-4BD8-999F-F78E322074A0}"/>
    <cellStyle name="Notiz 121 2 3 3" xfId="13288" xr:uid="{5D24E8DF-7F62-47BF-A1DE-7B40E777524B}"/>
    <cellStyle name="Notiz 121 2 3 4" xfId="24876" xr:uid="{64A152BA-6EF0-48FF-B4F9-71CE58431525}"/>
    <cellStyle name="Notiz 121 2 4" xfId="7679" xr:uid="{3E36D3BD-3A39-4E44-A8E2-ECD22BCE0864}"/>
    <cellStyle name="Notiz 121 2 4 2" xfId="20407" xr:uid="{683D0EA7-4F97-4DDD-9BCE-70D4D2D76AA6}"/>
    <cellStyle name="Notiz 121 2 4 3" xfId="27155" xr:uid="{06701571-08D3-4912-9BF3-33E69C6B5A9D}"/>
    <cellStyle name="Notiz 121 2 5" xfId="13540" xr:uid="{CE1F8E42-90F0-4117-BED4-1177A6C44D3B}"/>
    <cellStyle name="Notiz 121 2 5 2" xfId="29649" xr:uid="{19E11FFE-ADD3-4383-A014-DD59989E16BC}"/>
    <cellStyle name="Notiz 121 2 6" xfId="13735" xr:uid="{7DC362C6-FE76-47CA-817D-01E5030E1366}"/>
    <cellStyle name="Notiz 121 2 6 2" xfId="29498" xr:uid="{C376BA97-8122-4BFF-8B32-9B667D68E8FD}"/>
    <cellStyle name="Notiz 121 2 7" xfId="31887" xr:uid="{57331DE7-3808-4B0A-9E4D-AA1F83750E25}"/>
    <cellStyle name="Notiz 121 2 8" xfId="22745" xr:uid="{932D8527-93B9-4A9A-AD17-53579BC38502}"/>
    <cellStyle name="Notiz 121 3" xfId="4976" xr:uid="{AC395DCD-B8FA-4765-823A-030942719DD2}"/>
    <cellStyle name="Notiz 121 3 2" xfId="17764" xr:uid="{039E40E2-FD4E-4DCC-93BA-73094541B4AF}"/>
    <cellStyle name="Notiz 121 3 2 2" xfId="27157" xr:uid="{E999F282-EB34-4267-89C9-6BFD69B29F53}"/>
    <cellStyle name="Notiz 121 3 3" xfId="11017" xr:uid="{53BA19A7-689F-4AE9-8471-9E151D9F2FA0}"/>
    <cellStyle name="Notiz 121 3 3 2" xfId="29651" xr:uid="{7E229D64-DC14-4803-BB7C-E5C7EBDEE98F}"/>
    <cellStyle name="Notiz 121 3 4" xfId="33089" xr:uid="{8D6A81DF-3742-402F-8ED1-1F807641E3F4}"/>
    <cellStyle name="Notiz 121 3 5" xfId="22747" xr:uid="{B5DD5670-A7CA-4F9B-9D6C-C7CB5EE0EBED}"/>
    <cellStyle name="Notiz 121 4" xfId="7257" xr:uid="{B5A3E897-8453-4686-8D86-D1CD54D39A74}"/>
    <cellStyle name="Notiz 121 4 2" xfId="20037" xr:uid="{47F2BB25-8E93-41F8-A771-1E3C751D691D}"/>
    <cellStyle name="Notiz 121 4 2 2" xfId="35099" xr:uid="{00D3A95D-8148-4067-A68E-A42F2A44C1D5}"/>
    <cellStyle name="Notiz 121 4 3" xfId="13289" xr:uid="{6A06C8CF-38E0-45C5-A850-0FA9E752A53B}"/>
    <cellStyle name="Notiz 121 4 4" xfId="24875" xr:uid="{57AD2449-9E5D-488D-A329-DE06D8A034E7}"/>
    <cellStyle name="Notiz 121 5" xfId="7678" xr:uid="{88D3DA16-81F7-4762-BE94-19A1F09FE43F}"/>
    <cellStyle name="Notiz 121 5 2" xfId="20406" xr:uid="{63518E08-3FE5-4D6F-B2D8-6E2D2420339F}"/>
    <cellStyle name="Notiz 121 5 3" xfId="27154" xr:uid="{9BB4CA9B-1FDC-44A0-B623-94FB0720CBF8}"/>
    <cellStyle name="Notiz 121 6" xfId="13541" xr:uid="{D0385D9E-79DC-464B-BD01-A7FA6ADC16A7}"/>
    <cellStyle name="Notiz 121 6 2" xfId="29648" xr:uid="{F9FCCCB9-480B-4577-89AD-FC901115B9FF}"/>
    <cellStyle name="Notiz 121 7" xfId="13734" xr:uid="{C1980812-74F6-4915-94C1-CF6BE9B27E8F}"/>
    <cellStyle name="Notiz 121 7 2" xfId="29499" xr:uid="{4C2F54C7-9A66-4DE4-A01F-2DD02F615759}"/>
    <cellStyle name="Notiz 121 8" xfId="31886" xr:uid="{A4D775D8-36B5-4C55-AA88-D58F7E8B8279}"/>
    <cellStyle name="Notiz 121 9" xfId="22744" xr:uid="{145B1F4A-BD51-4059-A1D3-B36121276F94}"/>
    <cellStyle name="Notiz 122" xfId="1839" xr:uid="{00000000-0005-0000-0000-00005F070000}"/>
    <cellStyle name="Notiz 122 2" xfId="1840" xr:uid="{00000000-0005-0000-0000-000060070000}"/>
    <cellStyle name="Notiz 122 2 2" xfId="4979" xr:uid="{FD87F5B1-4F59-4A0F-BCE5-385BF07AE287}"/>
    <cellStyle name="Notiz 122 2 2 2" xfId="17767" xr:uid="{05CA813D-43A4-4679-9FFC-CCE661D567EC}"/>
    <cellStyle name="Notiz 122 2 2 2 2" xfId="27160" xr:uid="{E29ED950-DC9D-43F8-B9B4-20BDD06569EC}"/>
    <cellStyle name="Notiz 122 2 2 3" xfId="11020" xr:uid="{C36CBAF6-641F-47CC-BE27-FF65076188F0}"/>
    <cellStyle name="Notiz 122 2 2 3 2" xfId="29654" xr:uid="{1694994A-80C9-4CF5-9A4D-318E399C8D69}"/>
    <cellStyle name="Notiz 122 2 2 4" xfId="33092" xr:uid="{EC4DF037-2E1D-4652-8035-DABF97B070DC}"/>
    <cellStyle name="Notiz 122 2 2 5" xfId="22750" xr:uid="{2436D0F6-A706-448E-ABCA-99BA78AB2326}"/>
    <cellStyle name="Notiz 122 2 3" xfId="7254" xr:uid="{94BADC7B-4B3F-4AE9-ACE0-4B05A7B6BA2E}"/>
    <cellStyle name="Notiz 122 2 3 2" xfId="20034" xr:uid="{6EB4EB01-C882-4BD5-95CF-0E2C2C2BEB4D}"/>
    <cellStyle name="Notiz 122 2 3 2 2" xfId="35096" xr:uid="{A5CFF445-88B8-46EC-9598-2313ECC793AE}"/>
    <cellStyle name="Notiz 122 2 3 3" xfId="13286" xr:uid="{0F683308-B897-42CB-BD04-9F111F734975}"/>
    <cellStyle name="Notiz 122 2 3 4" xfId="24878" xr:uid="{A691D3EF-FBAD-4AB4-9615-614D32703128}"/>
    <cellStyle name="Notiz 122 2 4" xfId="7681" xr:uid="{D751054A-689A-4000-A2C4-CCC31BDCE631}"/>
    <cellStyle name="Notiz 122 2 4 2" xfId="20409" xr:uid="{8F32E322-DCF7-4F36-B2BF-690EAA1EC7EC}"/>
    <cellStyle name="Notiz 122 2 4 3" xfId="27159" xr:uid="{AA163629-67D8-4D62-8234-BC78D53BC244}"/>
    <cellStyle name="Notiz 122 2 5" xfId="13538" xr:uid="{0B26BCB3-AA3C-4927-BA5E-C6B4DCE0F3B3}"/>
    <cellStyle name="Notiz 122 2 5 2" xfId="29653" xr:uid="{B256F061-8F96-4B68-98B8-76FBB8EAA76B}"/>
    <cellStyle name="Notiz 122 2 6" xfId="13737" xr:uid="{7EA14076-2051-472B-84FE-6058390CCA76}"/>
    <cellStyle name="Notiz 122 2 6 2" xfId="29496" xr:uid="{94B9E9DC-05EE-4526-93E5-07DF4B46D40F}"/>
    <cellStyle name="Notiz 122 2 7" xfId="31889" xr:uid="{E45BFF84-3946-4484-A605-4C98FD1778A3}"/>
    <cellStyle name="Notiz 122 2 8" xfId="22749" xr:uid="{B122D663-4B16-4B2F-A282-5ED63461B031}"/>
    <cellStyle name="Notiz 122 3" xfId="4978" xr:uid="{14C9064A-D232-4ABF-9012-D8EEC40EBDBF}"/>
    <cellStyle name="Notiz 122 3 2" xfId="17766" xr:uid="{CA2A6325-9966-48C0-8D6A-41D4AAE5096A}"/>
    <cellStyle name="Notiz 122 3 2 2" xfId="27161" xr:uid="{8CE0419E-72EB-471B-B9B6-4D184AA7EA37}"/>
    <cellStyle name="Notiz 122 3 3" xfId="11019" xr:uid="{43F98A5D-A398-462C-B622-63220E2225FC}"/>
    <cellStyle name="Notiz 122 3 3 2" xfId="29655" xr:uid="{AC9A0F63-3078-4159-8F8C-64323E65CC38}"/>
    <cellStyle name="Notiz 122 3 4" xfId="33091" xr:uid="{297D6D30-5F88-4B02-89AB-3AA5C2C47421}"/>
    <cellStyle name="Notiz 122 3 5" xfId="22751" xr:uid="{C798E8FC-509B-4A07-B493-D5C853EB198A}"/>
    <cellStyle name="Notiz 122 4" xfId="7255" xr:uid="{0C35000D-7906-4505-BEF2-D162A07D4A45}"/>
    <cellStyle name="Notiz 122 4 2" xfId="20035" xr:uid="{A210A32F-2C5D-4873-B73E-EFF23078E141}"/>
    <cellStyle name="Notiz 122 4 2 2" xfId="35097" xr:uid="{0E6D7C70-83BC-41AE-86A3-0C3A3EE83C5D}"/>
    <cellStyle name="Notiz 122 4 3" xfId="13287" xr:uid="{5A85D5D1-FD1F-4784-84E5-34F4C9BC2BDA}"/>
    <cellStyle name="Notiz 122 4 4" xfId="24877" xr:uid="{04136716-A599-4F0B-890A-E1860CBB6720}"/>
    <cellStyle name="Notiz 122 5" xfId="7680" xr:uid="{9A0CCAD6-B602-41C3-A25C-7FAD75F0C27D}"/>
    <cellStyle name="Notiz 122 5 2" xfId="20408" xr:uid="{8D16DC2F-8453-43C8-8285-6BCA0A76A0EA}"/>
    <cellStyle name="Notiz 122 5 3" xfId="27158" xr:uid="{11A1543A-4959-4034-8D39-C0CA78AE0C7A}"/>
    <cellStyle name="Notiz 122 6" xfId="13539" xr:uid="{4D5470F9-BCCB-492B-AE34-FA43410A8D8D}"/>
    <cellStyle name="Notiz 122 6 2" xfId="29652" xr:uid="{4A2B7FC9-0704-4C71-B5D5-8DB77BACE1B4}"/>
    <cellStyle name="Notiz 122 7" xfId="13736" xr:uid="{B3C2F506-9DFA-41C9-A3AD-6133E778DB09}"/>
    <cellStyle name="Notiz 122 7 2" xfId="29497" xr:uid="{D16147B5-51FE-4AFB-8B5A-73A207871938}"/>
    <cellStyle name="Notiz 122 8" xfId="31888" xr:uid="{4ABA990F-285D-4AB8-A77D-D13F884C28BC}"/>
    <cellStyle name="Notiz 122 9" xfId="22748" xr:uid="{403BAB30-AD47-4F52-BE77-EBB08BBED202}"/>
    <cellStyle name="Notiz 123" xfId="1841" xr:uid="{00000000-0005-0000-0000-000061070000}"/>
    <cellStyle name="Notiz 123 2" xfId="1842" xr:uid="{00000000-0005-0000-0000-000062070000}"/>
    <cellStyle name="Notiz 123 2 2" xfId="4981" xr:uid="{120139C4-7D87-419C-96D2-B3F99E197446}"/>
    <cellStyle name="Notiz 123 2 2 2" xfId="17769" xr:uid="{200E4210-A7EA-4818-9BF0-C103BEADC32F}"/>
    <cellStyle name="Notiz 123 2 2 2 2" xfId="27164" xr:uid="{00BD00EE-DB75-425C-8056-730B16F98EAD}"/>
    <cellStyle name="Notiz 123 2 2 3" xfId="11022" xr:uid="{30523BF6-BC1C-43AA-B742-CEC49BE4DD54}"/>
    <cellStyle name="Notiz 123 2 2 3 2" xfId="29658" xr:uid="{E100834E-A155-4BF6-B7C8-F5796E01EBCD}"/>
    <cellStyle name="Notiz 123 2 2 4" xfId="33094" xr:uid="{329758A7-AB7D-4904-95D6-CC3B4EE43D82}"/>
    <cellStyle name="Notiz 123 2 2 5" xfId="22754" xr:uid="{2861FC1C-1ADE-472E-A7AA-1C68406CDBEC}"/>
    <cellStyle name="Notiz 123 2 3" xfId="7252" xr:uid="{BA040D21-8F19-460D-98C0-544EDCD15C3B}"/>
    <cellStyle name="Notiz 123 2 3 2" xfId="20032" xr:uid="{D112F581-C071-4D8F-9023-F3540304C170}"/>
    <cellStyle name="Notiz 123 2 3 2 2" xfId="35094" xr:uid="{AA421E16-821E-41B3-AA94-7FF600C5C12B}"/>
    <cellStyle name="Notiz 123 2 3 3" xfId="13284" xr:uid="{EA519E72-774F-4F52-B04C-5F9CE778892E}"/>
    <cellStyle name="Notiz 123 2 3 4" xfId="24880" xr:uid="{198C2E1D-A881-41D3-B364-31BECF4CCB7F}"/>
    <cellStyle name="Notiz 123 2 4" xfId="7683" xr:uid="{4F7C98CE-A35C-44EE-B10C-D15BE226BCFF}"/>
    <cellStyle name="Notiz 123 2 4 2" xfId="20411" xr:uid="{3996A5CD-D9B4-41FD-A797-719581A08111}"/>
    <cellStyle name="Notiz 123 2 4 3" xfId="27163" xr:uid="{4CDE1CA6-54B9-4149-BEFA-582A93E97EAA}"/>
    <cellStyle name="Notiz 123 2 5" xfId="13536" xr:uid="{60E80335-4149-4DA9-8C05-078E05944976}"/>
    <cellStyle name="Notiz 123 2 5 2" xfId="29657" xr:uid="{B5FAB9E0-96AF-4E52-B6BC-034CA0E303CC}"/>
    <cellStyle name="Notiz 123 2 6" xfId="13739" xr:uid="{9E2286FB-0E97-49DA-A9CC-41F472081947}"/>
    <cellStyle name="Notiz 123 2 6 2" xfId="29494" xr:uid="{88B8275E-2F25-41ED-B8B4-258EC9364968}"/>
    <cellStyle name="Notiz 123 2 7" xfId="31891" xr:uid="{565617D8-C324-403F-B272-522646B9A3F0}"/>
    <cellStyle name="Notiz 123 2 8" xfId="22753" xr:uid="{BDC8AE55-1A95-4FEB-8AE1-90A05E249658}"/>
    <cellStyle name="Notiz 123 3" xfId="4980" xr:uid="{2C2E12AC-89D8-4221-93B8-77F8D765BA36}"/>
    <cellStyle name="Notiz 123 3 2" xfId="17768" xr:uid="{86BD7C28-1889-47B9-B4C6-65AACC06C834}"/>
    <cellStyle name="Notiz 123 3 2 2" xfId="27165" xr:uid="{20D13A46-8426-4D15-8B12-73B84352E31F}"/>
    <cellStyle name="Notiz 123 3 3" xfId="11021" xr:uid="{A8128AA8-9C39-4AE7-8679-5D7900CDE568}"/>
    <cellStyle name="Notiz 123 3 3 2" xfId="29659" xr:uid="{9603256D-2887-4370-BD3B-83505E263400}"/>
    <cellStyle name="Notiz 123 3 4" xfId="33093" xr:uid="{3C0C6EB0-11AE-4D89-823B-FC42B3D66710}"/>
    <cellStyle name="Notiz 123 3 5" xfId="22755" xr:uid="{36DD4348-2C05-4B50-A9D9-8A9479CBB0BD}"/>
    <cellStyle name="Notiz 123 4" xfId="7253" xr:uid="{FE7BE6B2-C6FC-42D5-BEF2-668673930ECF}"/>
    <cellStyle name="Notiz 123 4 2" xfId="20033" xr:uid="{CCEB33A5-B69C-4729-ACAB-B4401376BE47}"/>
    <cellStyle name="Notiz 123 4 2 2" xfId="35095" xr:uid="{87E9E8C1-CB8D-452B-B0A8-131E5991B4A5}"/>
    <cellStyle name="Notiz 123 4 3" xfId="13285" xr:uid="{5F09B77B-D8F1-4F60-B6C9-07D160086612}"/>
    <cellStyle name="Notiz 123 4 4" xfId="24879" xr:uid="{58FD6526-34B3-4B11-9A39-FAF0DD4FB9FF}"/>
    <cellStyle name="Notiz 123 5" xfId="7682" xr:uid="{0CC6C1EF-E88E-4F6C-9BEC-B3E17B91D289}"/>
    <cellStyle name="Notiz 123 5 2" xfId="20410" xr:uid="{E1D15C14-0399-4DAC-9D75-BB6D685D8E2D}"/>
    <cellStyle name="Notiz 123 5 3" xfId="27162" xr:uid="{69BDFA74-6B79-48E1-AA14-62786B2320D7}"/>
    <cellStyle name="Notiz 123 6" xfId="13537" xr:uid="{AB2C0F5F-8685-4E1D-9F42-3FFE98BB0436}"/>
    <cellStyle name="Notiz 123 6 2" xfId="29656" xr:uid="{4A601257-5B79-493C-8F8C-A93ABFA28EE9}"/>
    <cellStyle name="Notiz 123 7" xfId="13738" xr:uid="{E91091A9-96F7-486D-ABF8-DCAC0C82CB1B}"/>
    <cellStyle name="Notiz 123 7 2" xfId="29495" xr:uid="{EDC60B20-6C19-4C6A-88EC-D4D05D41DFE0}"/>
    <cellStyle name="Notiz 123 8" xfId="31890" xr:uid="{23F07DFD-C81B-49E7-82CE-0970CDA96401}"/>
    <cellStyle name="Notiz 123 9" xfId="22752" xr:uid="{0CEE5B93-D96F-4CD0-ACE5-097CE9F90F79}"/>
    <cellStyle name="Notiz 124" xfId="1843" xr:uid="{00000000-0005-0000-0000-000063070000}"/>
    <cellStyle name="Notiz 124 2" xfId="1844" xr:uid="{00000000-0005-0000-0000-000064070000}"/>
    <cellStyle name="Notiz 124 2 2" xfId="4983" xr:uid="{9566B941-E1BB-41C2-9E47-24872CC1960D}"/>
    <cellStyle name="Notiz 124 2 2 2" xfId="17771" xr:uid="{E43451F9-CF79-4F82-A600-AE7FCCEB69F4}"/>
    <cellStyle name="Notiz 124 2 2 2 2" xfId="27168" xr:uid="{C471F313-220E-41D4-A1DB-D295E64EB03C}"/>
    <cellStyle name="Notiz 124 2 2 3" xfId="11024" xr:uid="{A5CA2912-86D8-4DFD-BA8D-393ABB5F5243}"/>
    <cellStyle name="Notiz 124 2 2 3 2" xfId="29662" xr:uid="{93B2B4E7-4160-4311-9E7F-5F532B1A44F0}"/>
    <cellStyle name="Notiz 124 2 2 4" xfId="33096" xr:uid="{A31D2AFB-43DC-4FA0-B414-EC5EC38AA8D5}"/>
    <cellStyle name="Notiz 124 2 2 5" xfId="22758" xr:uid="{23BB81A6-D3A2-4C49-8725-AAC9250ADDAC}"/>
    <cellStyle name="Notiz 124 2 3" xfId="7250" xr:uid="{D64E605A-AE2A-40E9-9D09-2A0579D5CD0B}"/>
    <cellStyle name="Notiz 124 2 3 2" xfId="20030" xr:uid="{14F5F595-B714-4F4E-9703-F8537118D2DB}"/>
    <cellStyle name="Notiz 124 2 3 2 2" xfId="35092" xr:uid="{73D57732-E8A6-483B-9402-5940D99DE648}"/>
    <cellStyle name="Notiz 124 2 3 3" xfId="13282" xr:uid="{4D4C7CB6-D935-4FA3-AD3F-AD1B9F312523}"/>
    <cellStyle name="Notiz 124 2 3 4" xfId="24882" xr:uid="{AB2E15AD-B648-4183-B770-45697DCCD334}"/>
    <cellStyle name="Notiz 124 2 4" xfId="7685" xr:uid="{97A9E62A-33C4-46AB-AA28-0E55A303BF09}"/>
    <cellStyle name="Notiz 124 2 4 2" xfId="20413" xr:uid="{D7265056-90E1-4E62-A045-CA3097E650F3}"/>
    <cellStyle name="Notiz 124 2 4 3" xfId="27167" xr:uid="{E8A561F6-1A30-4C51-A9EB-344027C91E7A}"/>
    <cellStyle name="Notiz 124 2 5" xfId="13534" xr:uid="{FDAEC19B-A552-4D9B-A920-C5D6ABCDA70F}"/>
    <cellStyle name="Notiz 124 2 5 2" xfId="29661" xr:uid="{61FE2007-89A2-4467-B2BA-BF943EA870ED}"/>
    <cellStyle name="Notiz 124 2 6" xfId="13741" xr:uid="{9F12FE4B-043B-4BE7-8314-D58003D5C6FF}"/>
    <cellStyle name="Notiz 124 2 6 2" xfId="29492" xr:uid="{596C48A8-B7CF-4896-BF48-825850B40FCE}"/>
    <cellStyle name="Notiz 124 2 7" xfId="31893" xr:uid="{226FB245-BBBE-4E63-8B77-0AA07798C011}"/>
    <cellStyle name="Notiz 124 2 8" xfId="22757" xr:uid="{A1A7EEFD-3A77-41E0-B42D-ECCC8FC353DD}"/>
    <cellStyle name="Notiz 124 3" xfId="4982" xr:uid="{208E1683-4762-4678-AF49-6355DE5CABD7}"/>
    <cellStyle name="Notiz 124 3 2" xfId="17770" xr:uid="{C2E1FA82-8F5D-464E-8247-2A1995E0E191}"/>
    <cellStyle name="Notiz 124 3 2 2" xfId="27169" xr:uid="{81D2DF61-7691-446F-BB1E-31E4BB6D0833}"/>
    <cellStyle name="Notiz 124 3 3" xfId="11023" xr:uid="{5BCCE4FC-A7DD-4CE8-8FA7-AA38EAD3B3CC}"/>
    <cellStyle name="Notiz 124 3 3 2" xfId="29663" xr:uid="{E053788F-F8BE-4255-B615-5CDC52571377}"/>
    <cellStyle name="Notiz 124 3 4" xfId="33095" xr:uid="{68CEF5FF-977A-4914-982A-EC93BDD726E6}"/>
    <cellStyle name="Notiz 124 3 5" xfId="22759" xr:uid="{53B5BC8B-6961-4564-83C7-7AA204360627}"/>
    <cellStyle name="Notiz 124 4" xfId="7251" xr:uid="{ADC73332-E9CE-4DC3-A245-2CFCDF7FC1E2}"/>
    <cellStyle name="Notiz 124 4 2" xfId="20031" xr:uid="{498E57FF-A896-4EA9-A59A-5259C0855253}"/>
    <cellStyle name="Notiz 124 4 2 2" xfId="35093" xr:uid="{CD8ED3A5-B1CE-4A42-9C00-2A8A32E4FDEF}"/>
    <cellStyle name="Notiz 124 4 3" xfId="13283" xr:uid="{3BC52416-27C8-4118-8250-BA86C76C3BCC}"/>
    <cellStyle name="Notiz 124 4 4" xfId="24881" xr:uid="{5A6DB659-F76C-43E3-95D3-D7A70483DC61}"/>
    <cellStyle name="Notiz 124 5" xfId="7684" xr:uid="{23217B4F-E63D-4A3C-96F5-549BBA1F295A}"/>
    <cellStyle name="Notiz 124 5 2" xfId="20412" xr:uid="{05D05879-D257-4C0F-9104-44B7B0A1736D}"/>
    <cellStyle name="Notiz 124 5 3" xfId="27166" xr:uid="{8C27CEA1-3D28-40CF-B8AF-4BE58B39BE7C}"/>
    <cellStyle name="Notiz 124 6" xfId="13535" xr:uid="{380048CC-484E-4826-8AAA-907C3B60CBD6}"/>
    <cellStyle name="Notiz 124 6 2" xfId="29660" xr:uid="{24AC04F3-B0D7-4CC0-B050-8939B92B3D98}"/>
    <cellStyle name="Notiz 124 7" xfId="13740" xr:uid="{F2C8C7ED-4D97-451B-A421-1A2009748B0E}"/>
    <cellStyle name="Notiz 124 7 2" xfId="29493" xr:uid="{E4FB2CA2-1158-44F4-BF65-5C1EC49A2C30}"/>
    <cellStyle name="Notiz 124 8" xfId="31892" xr:uid="{BE149775-DC9E-4A5F-B01F-4BF56F714CE6}"/>
    <cellStyle name="Notiz 124 9" xfId="22756" xr:uid="{A0A2F318-972D-4246-A8F1-0E5E786CB045}"/>
    <cellStyle name="Notiz 125" xfId="1845" xr:uid="{00000000-0005-0000-0000-000065070000}"/>
    <cellStyle name="Notiz 125 2" xfId="1846" xr:uid="{00000000-0005-0000-0000-000066070000}"/>
    <cellStyle name="Notiz 125 2 2" xfId="4985" xr:uid="{0240BDC7-B83D-4175-81B0-2E5E37F7F286}"/>
    <cellStyle name="Notiz 125 2 2 2" xfId="17773" xr:uid="{7F20847E-F3FD-45B0-8F41-5AEB61454DEC}"/>
    <cellStyle name="Notiz 125 2 2 2 2" xfId="27172" xr:uid="{2A81266A-0C96-4719-A2AE-6930D73008DA}"/>
    <cellStyle name="Notiz 125 2 2 3" xfId="11026" xr:uid="{7FE53F45-0154-4217-B732-152E6D49CE9D}"/>
    <cellStyle name="Notiz 125 2 2 3 2" xfId="29666" xr:uid="{5BA16F11-50CF-4D3F-B456-8C1006750F8C}"/>
    <cellStyle name="Notiz 125 2 2 4" xfId="33098" xr:uid="{3D3C1C66-5414-4CC8-844B-60715B5E54E2}"/>
    <cellStyle name="Notiz 125 2 2 5" xfId="22762" xr:uid="{B4172FF0-30C7-40AB-B6D0-8A25F90D79B9}"/>
    <cellStyle name="Notiz 125 2 3" xfId="7248" xr:uid="{6C571BD8-1637-4D6E-B8E3-6162B0B6F82C}"/>
    <cellStyle name="Notiz 125 2 3 2" xfId="20028" xr:uid="{FC7850F6-7BF5-48F5-BB3F-5B1670972C79}"/>
    <cellStyle name="Notiz 125 2 3 2 2" xfId="35090" xr:uid="{E88981E3-D585-4BED-9606-C9B4EB2CC770}"/>
    <cellStyle name="Notiz 125 2 3 3" xfId="13280" xr:uid="{19FFE4EF-A747-44BA-B19F-74FE9F4EF565}"/>
    <cellStyle name="Notiz 125 2 3 4" xfId="24884" xr:uid="{1D2DBCB8-DABF-4F9D-99C7-5BF741948AEA}"/>
    <cellStyle name="Notiz 125 2 4" xfId="7687" xr:uid="{6FC0704A-865C-4415-B010-5933B757CC70}"/>
    <cellStyle name="Notiz 125 2 4 2" xfId="20415" xr:uid="{FE0C047A-91CD-4FA8-B4F0-94F9A7EA4D9C}"/>
    <cellStyle name="Notiz 125 2 4 3" xfId="27171" xr:uid="{B77BB94A-8B29-46FC-9A03-4198977DB3A9}"/>
    <cellStyle name="Notiz 125 2 5" xfId="13532" xr:uid="{3A4D3A05-6154-43CA-8606-D560D254129E}"/>
    <cellStyle name="Notiz 125 2 5 2" xfId="29665" xr:uid="{4DEF9171-1110-474F-A22A-FC0FBBCDEECC}"/>
    <cellStyle name="Notiz 125 2 6" xfId="13743" xr:uid="{5DDD471E-D64E-4259-808A-4D112B2EA19B}"/>
    <cellStyle name="Notiz 125 2 6 2" xfId="29490" xr:uid="{7BC29619-6F3A-4493-9F54-499B7ADDB061}"/>
    <cellStyle name="Notiz 125 2 7" xfId="31895" xr:uid="{38B7BB23-4E88-4319-B7C8-46360D6C992E}"/>
    <cellStyle name="Notiz 125 2 8" xfId="22761" xr:uid="{A1E9B105-7117-40BD-846F-1C079671A5BF}"/>
    <cellStyle name="Notiz 125 3" xfId="4984" xr:uid="{616B6EEA-E1EB-4E78-A119-3303FAC86561}"/>
    <cellStyle name="Notiz 125 3 2" xfId="17772" xr:uid="{EF8DC8F5-9251-4E40-A89E-33CE68E6A6EE}"/>
    <cellStyle name="Notiz 125 3 2 2" xfId="27173" xr:uid="{817B837F-A231-4827-BAD0-0A1868047A04}"/>
    <cellStyle name="Notiz 125 3 3" xfId="11025" xr:uid="{AA73F54A-2C13-4D53-8D7D-0B176F10F93D}"/>
    <cellStyle name="Notiz 125 3 3 2" xfId="29667" xr:uid="{ACDE6744-4A25-4439-BEFC-B7F7027DA008}"/>
    <cellStyle name="Notiz 125 3 4" xfId="33097" xr:uid="{9B2F69BE-B998-4CD8-9E82-506E0A54B3F9}"/>
    <cellStyle name="Notiz 125 3 5" xfId="22763" xr:uid="{6F150BB5-9205-4F91-B00D-7718A2F8A1B4}"/>
    <cellStyle name="Notiz 125 4" xfId="7249" xr:uid="{138B102A-3EA4-4C6D-B996-CD2AE01ED653}"/>
    <cellStyle name="Notiz 125 4 2" xfId="20029" xr:uid="{547EEC32-7934-4C95-842E-98C7F11CFB6B}"/>
    <cellStyle name="Notiz 125 4 2 2" xfId="35091" xr:uid="{C651CA8F-521D-461D-8CA1-1952D88D48E7}"/>
    <cellStyle name="Notiz 125 4 3" xfId="13281" xr:uid="{04E3A144-43DE-4107-9ECD-3FE129940B6F}"/>
    <cellStyle name="Notiz 125 4 4" xfId="24883" xr:uid="{EFE0E415-1ACD-4F6E-A5BA-98868C802417}"/>
    <cellStyle name="Notiz 125 5" xfId="7686" xr:uid="{ACD3394F-0955-476E-9FE7-D350F6CE4BDF}"/>
    <cellStyle name="Notiz 125 5 2" xfId="20414" xr:uid="{D66076CD-1BC5-4C4A-946D-E77E8341687F}"/>
    <cellStyle name="Notiz 125 5 3" xfId="27170" xr:uid="{5B0EBF45-6294-4F10-895B-11076267D055}"/>
    <cellStyle name="Notiz 125 6" xfId="13533" xr:uid="{0A13602C-F9EC-4299-AA68-F47BE974FACB}"/>
    <cellStyle name="Notiz 125 6 2" xfId="29664" xr:uid="{0B919E5D-8E9F-42A3-82D2-327F70294056}"/>
    <cellStyle name="Notiz 125 7" xfId="13742" xr:uid="{43084BA5-6883-4591-BC25-99635D2D1CB7}"/>
    <cellStyle name="Notiz 125 7 2" xfId="29491" xr:uid="{BCF7F199-629D-420D-BCF9-19EA74A24F29}"/>
    <cellStyle name="Notiz 125 8" xfId="31894" xr:uid="{67484702-F0CF-427A-9D48-90F6630C1A7E}"/>
    <cellStyle name="Notiz 125 9" xfId="22760" xr:uid="{F77DD6D8-3C17-418B-8B5D-C5A3FD25B551}"/>
    <cellStyle name="Notiz 126" xfId="1847" xr:uid="{00000000-0005-0000-0000-000067070000}"/>
    <cellStyle name="Notiz 126 2" xfId="1848" xr:uid="{00000000-0005-0000-0000-000068070000}"/>
    <cellStyle name="Notiz 126 2 2" xfId="4987" xr:uid="{3A0992AF-2785-4523-8B03-2BAD1EA647B9}"/>
    <cellStyle name="Notiz 126 2 2 2" xfId="17775" xr:uid="{ECC41F6F-4526-405C-84CA-5C0F2E21A18F}"/>
    <cellStyle name="Notiz 126 2 2 2 2" xfId="27176" xr:uid="{57973FDD-7376-453B-AD5C-94B6D56DADAC}"/>
    <cellStyle name="Notiz 126 2 2 3" xfId="11028" xr:uid="{AA4F313F-76AF-44F4-B6B1-CFEB62C2570A}"/>
    <cellStyle name="Notiz 126 2 2 3 2" xfId="29670" xr:uid="{A884F79A-365B-453D-A66B-618A9818CD82}"/>
    <cellStyle name="Notiz 126 2 2 4" xfId="33100" xr:uid="{B9256151-0B97-4451-A62F-CF2A2E3EED87}"/>
    <cellStyle name="Notiz 126 2 2 5" xfId="22766" xr:uid="{751A832C-DF31-4DDF-A997-473FC020041C}"/>
    <cellStyle name="Notiz 126 2 3" xfId="7246" xr:uid="{95C9E517-D805-425D-A107-741AF8642EC4}"/>
    <cellStyle name="Notiz 126 2 3 2" xfId="20026" xr:uid="{DF6EA016-E693-430F-B811-3188D0AA646C}"/>
    <cellStyle name="Notiz 126 2 3 2 2" xfId="35088" xr:uid="{C7128468-A2A8-491D-9753-4622A53E63EB}"/>
    <cellStyle name="Notiz 126 2 3 3" xfId="13278" xr:uid="{053F46E3-C7F2-472C-8ACA-5932EFD6FD6D}"/>
    <cellStyle name="Notiz 126 2 3 4" xfId="24886" xr:uid="{9BBDD2B5-B78C-4683-83C9-938633687A2F}"/>
    <cellStyle name="Notiz 126 2 4" xfId="7689" xr:uid="{C3CC2504-AA6B-4B89-9842-5B577C620052}"/>
    <cellStyle name="Notiz 126 2 4 2" xfId="20417" xr:uid="{1CCA27AE-4BE8-4856-BF84-9F91456D6B5C}"/>
    <cellStyle name="Notiz 126 2 4 3" xfId="27175" xr:uid="{6DC130E8-0330-4DFB-8BBF-B9DF8478E627}"/>
    <cellStyle name="Notiz 126 2 5" xfId="13530" xr:uid="{CC4C9C90-EB4F-4A0C-AAC9-01F1A5B0405C}"/>
    <cellStyle name="Notiz 126 2 5 2" xfId="29669" xr:uid="{3D38A256-A911-4178-897B-368BDDA8FE1E}"/>
    <cellStyle name="Notiz 126 2 6" xfId="13745" xr:uid="{5ED2F3C2-52B0-41AD-A426-18A0A84B2EC6}"/>
    <cellStyle name="Notiz 126 2 6 2" xfId="29488" xr:uid="{79FFE1A7-A7BC-4816-A5F6-85774E6151F8}"/>
    <cellStyle name="Notiz 126 2 7" xfId="31897" xr:uid="{ECB22A65-E2A4-449B-BADE-71ECF200EB7F}"/>
    <cellStyle name="Notiz 126 2 8" xfId="22765" xr:uid="{DADA4465-7244-46D3-8ECE-4FE9A2840E30}"/>
    <cellStyle name="Notiz 126 3" xfId="4986" xr:uid="{8D629522-6DB1-4E3C-A1DF-909A7CB5E9F1}"/>
    <cellStyle name="Notiz 126 3 2" xfId="17774" xr:uid="{E71BB85F-98F4-453D-B4BA-C439921C6CFB}"/>
    <cellStyle name="Notiz 126 3 2 2" xfId="27177" xr:uid="{5EDCC536-7CF3-481C-8EF2-8517B39E1249}"/>
    <cellStyle name="Notiz 126 3 3" xfId="11027" xr:uid="{3F6A7897-1A84-42DD-B856-AFFD9C94D2F0}"/>
    <cellStyle name="Notiz 126 3 3 2" xfId="29671" xr:uid="{2AC8DAC8-D985-4964-BF8B-8DF9FD8405EE}"/>
    <cellStyle name="Notiz 126 3 4" xfId="33099" xr:uid="{43C0DC88-FAD3-45B1-A509-F7B00E0A5381}"/>
    <cellStyle name="Notiz 126 3 5" xfId="22767" xr:uid="{7F0FAAC8-D21F-4E82-A928-7C6B5916C7B1}"/>
    <cellStyle name="Notiz 126 4" xfId="7247" xr:uid="{1BC89067-87D4-46F6-A61C-0EB46D64A3CB}"/>
    <cellStyle name="Notiz 126 4 2" xfId="20027" xr:uid="{50172CEB-80B8-41BC-BC0B-DDA8727731A9}"/>
    <cellStyle name="Notiz 126 4 2 2" xfId="35089" xr:uid="{6438F179-43D8-41D7-AD5C-A86FBF7A8CED}"/>
    <cellStyle name="Notiz 126 4 3" xfId="13279" xr:uid="{34863ECB-E2A0-4CDF-8E29-8CA1BFA51AEF}"/>
    <cellStyle name="Notiz 126 4 4" xfId="24885" xr:uid="{462E35FE-918A-4C0D-80AB-C5858DDC4AE6}"/>
    <cellStyle name="Notiz 126 5" xfId="7688" xr:uid="{CCE244FC-0066-46FE-A70D-5F6804BDD8C2}"/>
    <cellStyle name="Notiz 126 5 2" xfId="20416" xr:uid="{3B5992A1-795E-4CB4-92CA-B39F8017E937}"/>
    <cellStyle name="Notiz 126 5 3" xfId="27174" xr:uid="{4192CDD2-8F4D-49A9-AC68-97119CC97B44}"/>
    <cellStyle name="Notiz 126 6" xfId="13531" xr:uid="{26D4359A-ECA3-44ED-B209-3958637E1066}"/>
    <cellStyle name="Notiz 126 6 2" xfId="29668" xr:uid="{3D49C37D-56DE-4A76-A58F-DF2257CC3567}"/>
    <cellStyle name="Notiz 126 7" xfId="13744" xr:uid="{A7B6331E-98E1-4CD3-B95D-798793C2E47A}"/>
    <cellStyle name="Notiz 126 7 2" xfId="29489" xr:uid="{B8D0B351-89EF-4EEF-9386-EE148A9D5C5E}"/>
    <cellStyle name="Notiz 126 8" xfId="31896" xr:uid="{699988AE-F2F0-4652-B49C-AE331E722CA2}"/>
    <cellStyle name="Notiz 126 9" xfId="22764" xr:uid="{D5B29462-1C0E-40BF-BDE6-7E77FABB7EC9}"/>
    <cellStyle name="Notiz 127" xfId="1849" xr:uid="{00000000-0005-0000-0000-000069070000}"/>
    <cellStyle name="Notiz 127 2" xfId="1850" xr:uid="{00000000-0005-0000-0000-00006A070000}"/>
    <cellStyle name="Notiz 127 2 2" xfId="4989" xr:uid="{7E318C08-D82F-4B38-A013-5FB4169F5D5E}"/>
    <cellStyle name="Notiz 127 2 2 2" xfId="17777" xr:uid="{E7BCF73C-2B83-414F-853A-0CD3CB5968C0}"/>
    <cellStyle name="Notiz 127 2 2 2 2" xfId="27180" xr:uid="{23A72917-A33E-4986-9FC2-531496D16FCF}"/>
    <cellStyle name="Notiz 127 2 2 3" xfId="11030" xr:uid="{A30BD91E-003E-499D-96ED-631E4694F281}"/>
    <cellStyle name="Notiz 127 2 2 3 2" xfId="29674" xr:uid="{95C5CDB7-2D8F-4702-82CF-2C9D3ABF2AD3}"/>
    <cellStyle name="Notiz 127 2 2 4" xfId="33102" xr:uid="{14FE4F7D-D9FB-4BE3-80EB-97FEC52E08FC}"/>
    <cellStyle name="Notiz 127 2 2 5" xfId="22770" xr:uid="{0247DE85-EBA9-4C3C-8673-7C044B10E908}"/>
    <cellStyle name="Notiz 127 2 3" xfId="7244" xr:uid="{1E769263-A4EC-49BE-80BD-8BD0F6B1A018}"/>
    <cellStyle name="Notiz 127 2 3 2" xfId="20024" xr:uid="{259CA015-0DCF-48C8-9314-EFD995CDFC88}"/>
    <cellStyle name="Notiz 127 2 3 2 2" xfId="35086" xr:uid="{21C777D7-6A94-4691-9118-99165145AB5B}"/>
    <cellStyle name="Notiz 127 2 3 3" xfId="13276" xr:uid="{36F9D971-7079-4D92-89B1-FB1B63CC4E40}"/>
    <cellStyle name="Notiz 127 2 3 4" xfId="24888" xr:uid="{305DE43E-123F-4E3B-8234-69C0764556BE}"/>
    <cellStyle name="Notiz 127 2 4" xfId="7691" xr:uid="{82EC61B7-1EE7-44FB-910F-86D98EC7C70D}"/>
    <cellStyle name="Notiz 127 2 4 2" xfId="20419" xr:uid="{0E5C2142-FF06-40CD-9BEB-D3FABBF199AF}"/>
    <cellStyle name="Notiz 127 2 4 3" xfId="27179" xr:uid="{3B694534-21F5-4662-B86E-5B4CB54F264C}"/>
    <cellStyle name="Notiz 127 2 5" xfId="13528" xr:uid="{44F26143-EA87-46C4-90DB-99C398FF9300}"/>
    <cellStyle name="Notiz 127 2 5 2" xfId="29673" xr:uid="{68D6F53F-F883-46E0-85D3-CA398CF71FC3}"/>
    <cellStyle name="Notiz 127 2 6" xfId="13748" xr:uid="{FB8AD863-2A96-46EF-949D-102D2272591B}"/>
    <cellStyle name="Notiz 127 2 6 2" xfId="29486" xr:uid="{01C0EDEF-6A30-41FD-B9F3-686820BE032A}"/>
    <cellStyle name="Notiz 127 2 7" xfId="31899" xr:uid="{7885892E-AC49-49AD-B6BD-BF5DCAEEDF83}"/>
    <cellStyle name="Notiz 127 2 8" xfId="22769" xr:uid="{BFE835F3-1B87-410B-8E86-8BC94202E8D9}"/>
    <cellStyle name="Notiz 127 3" xfId="4988" xr:uid="{7B949395-A26E-4E23-A7F0-5EF52F358CAD}"/>
    <cellStyle name="Notiz 127 3 2" xfId="17776" xr:uid="{E85FBD8C-689C-4A3A-ADD8-A0A40CEC130A}"/>
    <cellStyle name="Notiz 127 3 2 2" xfId="27181" xr:uid="{BA076F87-99E7-437A-B125-2ECB0F92B770}"/>
    <cellStyle name="Notiz 127 3 3" xfId="11029" xr:uid="{A66C56EB-B948-43A9-ACF9-A1EC92466349}"/>
    <cellStyle name="Notiz 127 3 3 2" xfId="29675" xr:uid="{9150ACE4-B309-4A33-A6F3-F0B9ED4117AE}"/>
    <cellStyle name="Notiz 127 3 4" xfId="33101" xr:uid="{5F1F31B8-2548-446F-82AD-A104BC490D2F}"/>
    <cellStyle name="Notiz 127 3 5" xfId="22771" xr:uid="{6BD865B4-503D-4BE0-8805-93C04AF9271B}"/>
    <cellStyle name="Notiz 127 4" xfId="7245" xr:uid="{9F198B4F-0DB9-4B94-AC04-72227C64910A}"/>
    <cellStyle name="Notiz 127 4 2" xfId="20025" xr:uid="{768960B8-F949-41B1-BE0D-1BADE1A4405C}"/>
    <cellStyle name="Notiz 127 4 2 2" xfId="35087" xr:uid="{45DD32CE-EDF9-4E57-A3F4-A123EDC9FE64}"/>
    <cellStyle name="Notiz 127 4 3" xfId="13277" xr:uid="{F12C7E52-6F4C-4C87-B9B9-371012EBC303}"/>
    <cellStyle name="Notiz 127 4 4" xfId="24887" xr:uid="{3C5261A2-67E6-473A-BFA3-E8586459E798}"/>
    <cellStyle name="Notiz 127 5" xfId="7690" xr:uid="{F50D84F4-0AFE-48AB-A44D-030A9E504352}"/>
    <cellStyle name="Notiz 127 5 2" xfId="20418" xr:uid="{5913A4C2-E23B-4081-80C7-04502ECA5B77}"/>
    <cellStyle name="Notiz 127 5 3" xfId="27178" xr:uid="{58CB268C-D8B3-474E-84D2-989EBAF71A97}"/>
    <cellStyle name="Notiz 127 6" xfId="13529" xr:uid="{234B527A-F3B1-419F-AB68-2FDCA8A065FE}"/>
    <cellStyle name="Notiz 127 6 2" xfId="29672" xr:uid="{7F4548CA-1AE5-4871-8659-B22FEBD0D7CF}"/>
    <cellStyle name="Notiz 127 7" xfId="13747" xr:uid="{6FE7165D-2797-4C87-BD74-AF841DBA61EB}"/>
    <cellStyle name="Notiz 127 7 2" xfId="29487" xr:uid="{F0736732-E5B4-424D-81A5-1C2AA608CA8B}"/>
    <cellStyle name="Notiz 127 8" xfId="31898" xr:uid="{A813AFF9-8D83-4926-BA16-B1924CA0329D}"/>
    <cellStyle name="Notiz 127 9" xfId="22768" xr:uid="{B6995185-5DE5-4EF6-AE51-8900996708CE}"/>
    <cellStyle name="Notiz 128" xfId="1851" xr:uid="{00000000-0005-0000-0000-00006B070000}"/>
    <cellStyle name="Notiz 128 2" xfId="1852" xr:uid="{00000000-0005-0000-0000-00006C070000}"/>
    <cellStyle name="Notiz 128 2 2" xfId="4991" xr:uid="{9C7AD5C7-ADFE-4116-A2C7-DD7BA2507571}"/>
    <cellStyle name="Notiz 128 2 2 2" xfId="17779" xr:uid="{7AB32255-483E-439E-AF36-E554A21BFDFC}"/>
    <cellStyle name="Notiz 128 2 2 2 2" xfId="27184" xr:uid="{294A366E-BDC8-4434-90CE-430BB27C7378}"/>
    <cellStyle name="Notiz 128 2 2 3" xfId="11032" xr:uid="{867B99A6-B9DA-42C8-BCE6-3DC3F28F34FF}"/>
    <cellStyle name="Notiz 128 2 2 3 2" xfId="29678" xr:uid="{96043273-180B-4DF9-A358-D267090E2252}"/>
    <cellStyle name="Notiz 128 2 2 4" xfId="33104" xr:uid="{EC7ADAEA-F737-44D2-8A4B-2DCF19561D9E}"/>
    <cellStyle name="Notiz 128 2 2 5" xfId="22774" xr:uid="{B8171D56-0B6D-4ABC-8FF4-AAAB3036B6A8}"/>
    <cellStyle name="Notiz 128 2 3" xfId="7242" xr:uid="{2B7465DA-071B-4ABB-BB52-187329C23CE7}"/>
    <cellStyle name="Notiz 128 2 3 2" xfId="20022" xr:uid="{5E3C7E16-D3F6-46C3-91B2-E0C14FC2AEE6}"/>
    <cellStyle name="Notiz 128 2 3 2 2" xfId="35084" xr:uid="{F9151C48-521F-40EC-A272-CE4C831C8400}"/>
    <cellStyle name="Notiz 128 2 3 3" xfId="13274" xr:uid="{E779ECB7-6A6A-45C5-A766-7761406CF1B9}"/>
    <cellStyle name="Notiz 128 2 3 4" xfId="24890" xr:uid="{6A738213-6171-435B-8AD0-DF92B3EAEF53}"/>
    <cellStyle name="Notiz 128 2 4" xfId="7693" xr:uid="{EFD0695F-E2FD-4CE9-AB63-59B9113A0704}"/>
    <cellStyle name="Notiz 128 2 4 2" xfId="20421" xr:uid="{D07B198A-50D5-461F-98BB-49B3EEA413B9}"/>
    <cellStyle name="Notiz 128 2 4 3" xfId="27183" xr:uid="{10EE964F-3C38-4E3F-BD57-37F6A355F248}"/>
    <cellStyle name="Notiz 128 2 5" xfId="13526" xr:uid="{B23748C0-FF8D-44C7-AAF9-BD28EA1E81A5}"/>
    <cellStyle name="Notiz 128 2 5 2" xfId="29677" xr:uid="{8C39B9E7-1846-402E-BCC6-3AFA2433EC84}"/>
    <cellStyle name="Notiz 128 2 6" xfId="13750" xr:uid="{C545AB8F-FB67-4B25-8B74-F880B353D81A}"/>
    <cellStyle name="Notiz 128 2 6 2" xfId="29484" xr:uid="{D28B4AB0-6EFF-4182-A17C-8AE4C181CF93}"/>
    <cellStyle name="Notiz 128 2 7" xfId="31901" xr:uid="{A142F49B-9E27-419C-A8BC-C970C5BB5B2A}"/>
    <cellStyle name="Notiz 128 2 8" xfId="22773" xr:uid="{B57DA271-FCB5-499E-95D9-894C03691084}"/>
    <cellStyle name="Notiz 128 3" xfId="4990" xr:uid="{9B44F2F8-DFF1-4BE2-90A6-25ACA0151211}"/>
    <cellStyle name="Notiz 128 3 2" xfId="17778" xr:uid="{B588CF4D-C7BF-4F2B-9D4F-3F9BF5DB519C}"/>
    <cellStyle name="Notiz 128 3 2 2" xfId="27185" xr:uid="{946824B2-2AF6-47CA-A28A-C13849C28CC2}"/>
    <cellStyle name="Notiz 128 3 3" xfId="11031" xr:uid="{2982FD54-5D16-4017-99C9-56DC70D097CC}"/>
    <cellStyle name="Notiz 128 3 3 2" xfId="29679" xr:uid="{D52EF2B9-4879-43E2-9CF4-6842E17D3265}"/>
    <cellStyle name="Notiz 128 3 4" xfId="33103" xr:uid="{D1AC38C7-7E9B-4628-ADFD-635548EE0543}"/>
    <cellStyle name="Notiz 128 3 5" xfId="22775" xr:uid="{0C693C6A-290A-4A88-B938-DE4E2BE03D39}"/>
    <cellStyle name="Notiz 128 4" xfId="7243" xr:uid="{18931A06-25AB-4E62-BB55-0067391EB685}"/>
    <cellStyle name="Notiz 128 4 2" xfId="20023" xr:uid="{8A922C4B-7FFB-4011-8B0D-BD44157B43F9}"/>
    <cellStyle name="Notiz 128 4 2 2" xfId="35085" xr:uid="{A7A4101B-1C8A-43E8-9609-33B7AF530707}"/>
    <cellStyle name="Notiz 128 4 3" xfId="13275" xr:uid="{9E3B76D1-9DC1-426E-9572-46046349A067}"/>
    <cellStyle name="Notiz 128 4 4" xfId="24889" xr:uid="{9F91EA75-F8B4-47A0-8D24-C8B9F1ACEACE}"/>
    <cellStyle name="Notiz 128 5" xfId="7692" xr:uid="{5381221B-DB27-4470-A15A-68E60A3704B4}"/>
    <cellStyle name="Notiz 128 5 2" xfId="20420" xr:uid="{D885409F-F2C4-415D-9D8F-5DB68F26D3F8}"/>
    <cellStyle name="Notiz 128 5 3" xfId="27182" xr:uid="{D5477D36-5755-4222-85B7-A787CCBA29BA}"/>
    <cellStyle name="Notiz 128 6" xfId="13527" xr:uid="{CEADC9DD-0EB0-4B6A-A5A9-E94C4021756F}"/>
    <cellStyle name="Notiz 128 6 2" xfId="29676" xr:uid="{1DB4E653-1031-4392-8C0C-B4DDC6AFCC11}"/>
    <cellStyle name="Notiz 128 7" xfId="13749" xr:uid="{6C29B6EB-590C-4110-9064-79491E0E47A2}"/>
    <cellStyle name="Notiz 128 7 2" xfId="29485" xr:uid="{E34F715F-E750-4F0D-A444-3304C3A1D196}"/>
    <cellStyle name="Notiz 128 8" xfId="31900" xr:uid="{42C6BFFA-071B-4455-9892-6BD0BDBB8198}"/>
    <cellStyle name="Notiz 128 9" xfId="22772" xr:uid="{77843736-B325-4544-AFC3-FA89D83C3C9C}"/>
    <cellStyle name="Notiz 129" xfId="1853" xr:uid="{00000000-0005-0000-0000-00006D070000}"/>
    <cellStyle name="Notiz 129 2" xfId="1854" xr:uid="{00000000-0005-0000-0000-00006E070000}"/>
    <cellStyle name="Notiz 129 2 2" xfId="4993" xr:uid="{C5F4D287-E1D2-42B9-9EE9-7AADA4E81C67}"/>
    <cellStyle name="Notiz 129 2 2 2" xfId="17781" xr:uid="{9C0FC250-4177-4716-A899-09785125E493}"/>
    <cellStyle name="Notiz 129 2 2 2 2" xfId="27188" xr:uid="{5465C4BA-1B10-44EF-8A52-E19E059CA6A7}"/>
    <cellStyle name="Notiz 129 2 2 3" xfId="11034" xr:uid="{A083DBC1-BF66-46BE-BAB4-1F6423109FCE}"/>
    <cellStyle name="Notiz 129 2 2 3 2" xfId="29682" xr:uid="{81BB25F2-3535-4397-9E7F-661A17A54F4B}"/>
    <cellStyle name="Notiz 129 2 2 4" xfId="33106" xr:uid="{76522FB3-847C-41C3-B01E-08ECCB9C7CA5}"/>
    <cellStyle name="Notiz 129 2 2 5" xfId="22778" xr:uid="{7A3DAB71-2DE3-4C73-8F3B-B36C4C74E287}"/>
    <cellStyle name="Notiz 129 2 3" xfId="7240" xr:uid="{FE3D8092-928F-434E-BE65-77E848E369FE}"/>
    <cellStyle name="Notiz 129 2 3 2" xfId="20020" xr:uid="{8B00254F-ED03-4597-A0A9-C8B54CDE591F}"/>
    <cellStyle name="Notiz 129 2 3 2 2" xfId="35082" xr:uid="{AC248693-C09C-44A7-B5DC-46951856DBF3}"/>
    <cellStyle name="Notiz 129 2 3 3" xfId="13272" xr:uid="{20527D1D-F9EF-44F3-AF44-95548A166F4B}"/>
    <cellStyle name="Notiz 129 2 3 4" xfId="24892" xr:uid="{4CEC2484-3411-4F15-9B1B-5DB1EB54D1AA}"/>
    <cellStyle name="Notiz 129 2 4" xfId="7695" xr:uid="{24003EAE-24C0-4211-A9BD-062DB4EDE6DD}"/>
    <cellStyle name="Notiz 129 2 4 2" xfId="20423" xr:uid="{F067C43C-B462-404F-87C0-ACD7E76A30AF}"/>
    <cellStyle name="Notiz 129 2 4 3" xfId="27187" xr:uid="{E9A2DEED-2E00-4D0D-9E40-868AD4ADB934}"/>
    <cellStyle name="Notiz 129 2 5" xfId="13524" xr:uid="{B01AE462-3951-480D-8319-118BAEC78D4B}"/>
    <cellStyle name="Notiz 129 2 5 2" xfId="29681" xr:uid="{13A67055-5402-4EFB-A892-FA69636E838E}"/>
    <cellStyle name="Notiz 129 2 6" xfId="13752" xr:uid="{FBC4FE0B-8670-4596-AB62-AA6595C4F459}"/>
    <cellStyle name="Notiz 129 2 6 2" xfId="29482" xr:uid="{14EBA895-F207-41DD-ABA0-1D2343EFF647}"/>
    <cellStyle name="Notiz 129 2 7" xfId="31903" xr:uid="{B22867EE-4DAA-4874-8EB3-590F10D4750B}"/>
    <cellStyle name="Notiz 129 2 8" xfId="22777" xr:uid="{36763FC1-CF5B-464C-8AED-6A63F5F5F7C4}"/>
    <cellStyle name="Notiz 129 3" xfId="4992" xr:uid="{1E71DB56-8A30-40D0-9B54-AC23FA590CAB}"/>
    <cellStyle name="Notiz 129 3 2" xfId="17780" xr:uid="{7D382096-F409-4970-B31F-50998651C265}"/>
    <cellStyle name="Notiz 129 3 2 2" xfId="27189" xr:uid="{861F4543-2551-4D13-B203-DD446AB51530}"/>
    <cellStyle name="Notiz 129 3 3" xfId="11033" xr:uid="{234B6CD1-656B-4D9F-A8D0-64A4D90D550E}"/>
    <cellStyle name="Notiz 129 3 3 2" xfId="29683" xr:uid="{079E6A98-0338-4E64-8A14-1914F1C00A76}"/>
    <cellStyle name="Notiz 129 3 4" xfId="33105" xr:uid="{1445A8E8-F8AA-4561-81FD-814CA55B0C3E}"/>
    <cellStyle name="Notiz 129 3 5" xfId="22779" xr:uid="{9DC0CADE-6564-4B90-90AB-49D9C7B85278}"/>
    <cellStyle name="Notiz 129 4" xfId="7241" xr:uid="{006E71F3-99BE-4BD9-BC79-45FD4F05EA02}"/>
    <cellStyle name="Notiz 129 4 2" xfId="20021" xr:uid="{3DE2BF5A-FAF3-4727-8102-590B7838BE83}"/>
    <cellStyle name="Notiz 129 4 2 2" xfId="35083" xr:uid="{67D5B7DA-96A0-4FBC-B961-64C6E307668F}"/>
    <cellStyle name="Notiz 129 4 3" xfId="13273" xr:uid="{0A376753-57D4-4F8F-962F-826134DF0BFF}"/>
    <cellStyle name="Notiz 129 4 4" xfId="24891" xr:uid="{46B1508C-C6E7-4712-9CB5-8A38E2C88705}"/>
    <cellStyle name="Notiz 129 5" xfId="7694" xr:uid="{42378DC0-00A8-44B3-A2D2-94A0916682B3}"/>
    <cellStyle name="Notiz 129 5 2" xfId="20422" xr:uid="{B91FEEA8-7C53-4370-872D-947B547B4B32}"/>
    <cellStyle name="Notiz 129 5 3" xfId="27186" xr:uid="{9974F387-F810-435C-A59E-2AA3F41A795B}"/>
    <cellStyle name="Notiz 129 6" xfId="13525" xr:uid="{87475D88-C914-4E73-8457-6AEF8F3BB29E}"/>
    <cellStyle name="Notiz 129 6 2" xfId="29680" xr:uid="{A22C8DE5-CBD0-480C-A866-4E00F1E1F6D5}"/>
    <cellStyle name="Notiz 129 7" xfId="13751" xr:uid="{D423C70C-873B-45BA-8AAA-8F340D5B55AE}"/>
    <cellStyle name="Notiz 129 7 2" xfId="29483" xr:uid="{8850B1B9-8261-42D6-914C-053418CD2141}"/>
    <cellStyle name="Notiz 129 8" xfId="31902" xr:uid="{2D56F747-470D-4A62-B247-F05C5048680C}"/>
    <cellStyle name="Notiz 129 9" xfId="22776" xr:uid="{7BB61B0E-FD31-4609-9277-1DB7612A9E58}"/>
    <cellStyle name="Notiz 13" xfId="1855" xr:uid="{00000000-0005-0000-0000-00006F070000}"/>
    <cellStyle name="Notiz 13 2" xfId="1856" xr:uid="{00000000-0005-0000-0000-000070070000}"/>
    <cellStyle name="Notiz 13 2 2" xfId="4995" xr:uid="{6CABE916-080B-45D8-BA4F-43B26DB2FF6D}"/>
    <cellStyle name="Notiz 13 2 2 2" xfId="17783" xr:uid="{76FBCD37-659F-44F1-8157-6256AA5378EE}"/>
    <cellStyle name="Notiz 13 2 2 2 2" xfId="27192" xr:uid="{F3AEA608-D985-4344-AB9B-9AA2D21811FA}"/>
    <cellStyle name="Notiz 13 2 2 3" xfId="11036" xr:uid="{D61E4876-FEB5-429F-8BD7-2AF27603BA74}"/>
    <cellStyle name="Notiz 13 2 2 3 2" xfId="29686" xr:uid="{63FA38F6-9742-4FBB-AEC7-D77F7B2A725E}"/>
    <cellStyle name="Notiz 13 2 2 4" xfId="33108" xr:uid="{705924EC-F189-41CB-B46A-48B9DDA69B45}"/>
    <cellStyle name="Notiz 13 2 2 5" xfId="22782" xr:uid="{BF4374D4-690A-4160-B960-2BA8FA8275A7}"/>
    <cellStyle name="Notiz 13 2 3" xfId="7238" xr:uid="{E3A9D035-DCF1-4994-966A-420C81C930B0}"/>
    <cellStyle name="Notiz 13 2 3 2" xfId="20018" xr:uid="{BFA789EA-A4D3-49E1-9ACB-705EE02E11A1}"/>
    <cellStyle name="Notiz 13 2 3 2 2" xfId="35080" xr:uid="{72FD9174-07BD-4785-8709-F7CC0F6AA55F}"/>
    <cellStyle name="Notiz 13 2 3 3" xfId="13270" xr:uid="{46AAC3EB-A202-462A-A76E-3C73FCDE3EFD}"/>
    <cellStyle name="Notiz 13 2 3 4" xfId="24894" xr:uid="{B8463917-079B-4D97-B785-BD4EC53D19D2}"/>
    <cellStyle name="Notiz 13 2 4" xfId="7697" xr:uid="{00F8C2ED-F779-4EA1-9795-F5864CF2B9E0}"/>
    <cellStyle name="Notiz 13 2 4 2" xfId="20425" xr:uid="{5D2F73F3-52F1-4F22-84D9-E78A31BB7964}"/>
    <cellStyle name="Notiz 13 2 4 3" xfId="27191" xr:uid="{2AED70CB-9E91-4573-B6D0-D78BC0D1438A}"/>
    <cellStyle name="Notiz 13 2 5" xfId="13522" xr:uid="{B6013321-BD3E-4161-B70B-91DA6210D07D}"/>
    <cellStyle name="Notiz 13 2 5 2" xfId="29685" xr:uid="{49857623-BAF2-4FC2-84D7-C9684C7F30D8}"/>
    <cellStyle name="Notiz 13 2 6" xfId="13754" xr:uid="{56E2744C-4C3A-4E2B-847B-717E05E6A225}"/>
    <cellStyle name="Notiz 13 2 6 2" xfId="29480" xr:uid="{B5946522-0A04-4327-BE1C-AA4DC113707D}"/>
    <cellStyle name="Notiz 13 2 7" xfId="31905" xr:uid="{586795CA-0D38-4B7B-A958-0C6199E63C60}"/>
    <cellStyle name="Notiz 13 2 8" xfId="22781" xr:uid="{57B36D4D-C2EA-4EF2-B423-66929392F478}"/>
    <cellStyle name="Notiz 13 3" xfId="4994" xr:uid="{DC791F30-28D5-4D76-BEB6-A45A3933C062}"/>
    <cellStyle name="Notiz 13 3 2" xfId="17782" xr:uid="{CC4473AB-26F6-48A1-9658-B6A9BD9F1CCC}"/>
    <cellStyle name="Notiz 13 3 2 2" xfId="27193" xr:uid="{A45722C7-A360-438B-8DD3-2BF47005F00D}"/>
    <cellStyle name="Notiz 13 3 3" xfId="11035" xr:uid="{7245B618-C6A8-40F9-8468-370A0E793BEE}"/>
    <cellStyle name="Notiz 13 3 3 2" xfId="29687" xr:uid="{28B9961C-F922-4F95-BAEC-A53B1BDF947D}"/>
    <cellStyle name="Notiz 13 3 4" xfId="33107" xr:uid="{F6578BFD-E776-4D0D-898C-5882E39E2CDA}"/>
    <cellStyle name="Notiz 13 3 5" xfId="22783" xr:uid="{2C1D8A8B-5216-4E7D-BF73-028A2F94A64F}"/>
    <cellStyle name="Notiz 13 4" xfId="7239" xr:uid="{0343ADC2-1EF3-455F-8745-55B92CD8EA5F}"/>
    <cellStyle name="Notiz 13 4 2" xfId="20019" xr:uid="{A7B2B94A-8851-4A2A-8E7B-3C2657012D91}"/>
    <cellStyle name="Notiz 13 4 2 2" xfId="35081" xr:uid="{343F6AFA-01FF-47EE-8DB0-BF516C632F9E}"/>
    <cellStyle name="Notiz 13 4 3" xfId="13271" xr:uid="{626A2F3E-F3B9-4A4F-9B8B-51820617D414}"/>
    <cellStyle name="Notiz 13 4 4" xfId="24893" xr:uid="{066C0B91-39CF-4165-9630-064A5BC9C67F}"/>
    <cellStyle name="Notiz 13 5" xfId="7696" xr:uid="{5BDA2B7A-9EEB-4999-BAA5-12CD36D4190C}"/>
    <cellStyle name="Notiz 13 5 2" xfId="20424" xr:uid="{78EF2A11-22FB-4DDD-A452-277D048170AF}"/>
    <cellStyle name="Notiz 13 5 3" xfId="27190" xr:uid="{9FC3B1DC-1924-40BB-93AD-9393E92B0AF6}"/>
    <cellStyle name="Notiz 13 6" xfId="13523" xr:uid="{AB440F35-4825-407D-B8E3-50AD87A48C76}"/>
    <cellStyle name="Notiz 13 6 2" xfId="29684" xr:uid="{3EE9EECE-29E2-4700-940F-BEB0B34EC806}"/>
    <cellStyle name="Notiz 13 7" xfId="13753" xr:uid="{F9D24A30-759A-4563-B9C0-F4F2A86442CA}"/>
    <cellStyle name="Notiz 13 7 2" xfId="29481" xr:uid="{FEC4889E-0E02-4015-A628-4FCF116B8331}"/>
    <cellStyle name="Notiz 13 8" xfId="31904" xr:uid="{F0E8469C-B03A-44E1-AE47-2827A9A49EDF}"/>
    <cellStyle name="Notiz 13 9" xfId="22780" xr:uid="{43AA07B8-0461-4F5D-B3DD-B1A0701BF1E1}"/>
    <cellStyle name="Notiz 130" xfId="1857" xr:uid="{00000000-0005-0000-0000-000071070000}"/>
    <cellStyle name="Notiz 130 2" xfId="1858" xr:uid="{00000000-0005-0000-0000-000072070000}"/>
    <cellStyle name="Notiz 130 2 2" xfId="4997" xr:uid="{2DE4D371-2A41-4DE7-8052-386558BE7383}"/>
    <cellStyle name="Notiz 130 2 2 2" xfId="17785" xr:uid="{95CFB8CB-3CE3-4445-9DBF-A6B6C3A706EF}"/>
    <cellStyle name="Notiz 130 2 2 2 2" xfId="27196" xr:uid="{D988BB44-29C1-450F-8621-8322D414231A}"/>
    <cellStyle name="Notiz 130 2 2 3" xfId="11038" xr:uid="{5AA7C503-D47E-41AF-91E0-7B65B3FEBA57}"/>
    <cellStyle name="Notiz 130 2 2 3 2" xfId="29690" xr:uid="{43F76002-2D7A-42CB-9428-A254DB3D0F4C}"/>
    <cellStyle name="Notiz 130 2 2 4" xfId="33110" xr:uid="{5F0C97A7-40CC-47D4-A04C-1A844CFD2671}"/>
    <cellStyle name="Notiz 130 2 2 5" xfId="22786" xr:uid="{ECAA2811-99BC-481D-B3F4-337ACE476343}"/>
    <cellStyle name="Notiz 130 2 3" xfId="7236" xr:uid="{6D73E300-C2BC-44BE-95F0-5DC35707F568}"/>
    <cellStyle name="Notiz 130 2 3 2" xfId="20016" xr:uid="{0B236C28-2DE1-4F4C-BC7B-923E121309FA}"/>
    <cellStyle name="Notiz 130 2 3 2 2" xfId="35078" xr:uid="{D9CCC99A-481E-4D8F-A968-F491902657C6}"/>
    <cellStyle name="Notiz 130 2 3 3" xfId="13268" xr:uid="{10EE3F5A-4209-4597-98B7-527D75A944FC}"/>
    <cellStyle name="Notiz 130 2 3 4" xfId="24896" xr:uid="{3D9494BE-48AC-4541-B17C-A13FE4BAB0B0}"/>
    <cellStyle name="Notiz 130 2 4" xfId="7699" xr:uid="{5FEB80E6-6E42-41FB-96A0-3F382FA4D637}"/>
    <cellStyle name="Notiz 130 2 4 2" xfId="20427" xr:uid="{835064C2-FA4F-4F40-B059-8213D02D7E5D}"/>
    <cellStyle name="Notiz 130 2 4 3" xfId="27195" xr:uid="{0BBED45F-B622-4335-90A1-D4604D3D520A}"/>
    <cellStyle name="Notiz 130 2 5" xfId="13520" xr:uid="{4D57CC6C-F759-4ED9-AC13-66877C01AC08}"/>
    <cellStyle name="Notiz 130 2 5 2" xfId="29689" xr:uid="{0086CA8D-79DB-4599-A696-FFEEBF08601C}"/>
    <cellStyle name="Notiz 130 2 6" xfId="13756" xr:uid="{0ABF9374-1467-4E43-99F6-DD4CE02197C0}"/>
    <cellStyle name="Notiz 130 2 6 2" xfId="29478" xr:uid="{C9F4A897-17E9-4234-90F1-90C6605CC75C}"/>
    <cellStyle name="Notiz 130 2 7" xfId="31907" xr:uid="{669CBFF0-2B77-42F5-906C-685B86FDE8BF}"/>
    <cellStyle name="Notiz 130 2 8" xfId="22785" xr:uid="{CDAE0E40-5EF0-4025-B128-37A7FAE71077}"/>
    <cellStyle name="Notiz 130 3" xfId="4996" xr:uid="{6BFCC203-0D06-4428-828D-B675DDA3CB3F}"/>
    <cellStyle name="Notiz 130 3 2" xfId="17784" xr:uid="{15802DEA-587A-4C04-A5DF-6E63F57CEF97}"/>
    <cellStyle name="Notiz 130 3 2 2" xfId="27197" xr:uid="{09342C37-5547-45E2-AC28-FA0817A1C173}"/>
    <cellStyle name="Notiz 130 3 3" xfId="11037" xr:uid="{04487BD7-AF4D-443E-AB4E-897A824C6D9A}"/>
    <cellStyle name="Notiz 130 3 3 2" xfId="29691" xr:uid="{0073002F-3911-4D7D-A72F-1CBC8DFEAED5}"/>
    <cellStyle name="Notiz 130 3 4" xfId="33109" xr:uid="{9293ADC0-D62F-4C15-9D77-90288DD57B0A}"/>
    <cellStyle name="Notiz 130 3 5" xfId="22787" xr:uid="{6BE5C863-7068-4BF1-A587-E9A02EACF58E}"/>
    <cellStyle name="Notiz 130 4" xfId="7237" xr:uid="{01FD181D-CCE4-4674-B9CC-B83B47E1260C}"/>
    <cellStyle name="Notiz 130 4 2" xfId="20017" xr:uid="{032F320E-EBB5-4721-9A4E-52A73EE82873}"/>
    <cellStyle name="Notiz 130 4 2 2" xfId="35079" xr:uid="{BBA3770E-4F27-415F-9187-38C8CE59BDEA}"/>
    <cellStyle name="Notiz 130 4 3" xfId="13269" xr:uid="{46C0B863-148F-43AD-8BE9-79B4542CD8F8}"/>
    <cellStyle name="Notiz 130 4 4" xfId="24895" xr:uid="{96BE066A-87FE-470E-ADC3-2BF611827719}"/>
    <cellStyle name="Notiz 130 5" xfId="7698" xr:uid="{024D5CE3-CC03-4C36-A42C-0AB4FD381974}"/>
    <cellStyle name="Notiz 130 5 2" xfId="20426" xr:uid="{FEB3CE65-B184-4FE7-8651-FF7B15B3413A}"/>
    <cellStyle name="Notiz 130 5 3" xfId="27194" xr:uid="{F9A076C5-FF18-475C-B7BC-C7E3F36580CC}"/>
    <cellStyle name="Notiz 130 6" xfId="13521" xr:uid="{511A85ED-EC3B-4EEB-82ED-6D6ADF554F0D}"/>
    <cellStyle name="Notiz 130 6 2" xfId="29688" xr:uid="{33628D57-3089-44C6-9083-6BD39C4C8EE5}"/>
    <cellStyle name="Notiz 130 7" xfId="13755" xr:uid="{87FD4FDB-9D42-4A7C-BB18-53E56590DD7C}"/>
    <cellStyle name="Notiz 130 7 2" xfId="29479" xr:uid="{F70FECF1-DEAF-4F9F-84B5-EEBF4B6D289E}"/>
    <cellStyle name="Notiz 130 8" xfId="31906" xr:uid="{CD0BDAA0-D497-4B23-8FFB-CD2ABD36F6B7}"/>
    <cellStyle name="Notiz 130 9" xfId="22784" xr:uid="{02E06DC0-B76B-48DF-98B5-627E64849F06}"/>
    <cellStyle name="Notiz 131" xfId="1859" xr:uid="{00000000-0005-0000-0000-000073070000}"/>
    <cellStyle name="Notiz 131 2" xfId="1860" xr:uid="{00000000-0005-0000-0000-000074070000}"/>
    <cellStyle name="Notiz 131 2 2" xfId="4999" xr:uid="{C0913420-DE33-4FEC-BBCA-B355F4623F54}"/>
    <cellStyle name="Notiz 131 2 2 2" xfId="17787" xr:uid="{0CACBF51-6F83-42FA-B5CD-8193EEE7BAB8}"/>
    <cellStyle name="Notiz 131 2 2 2 2" xfId="27200" xr:uid="{78F11C8F-18C1-4453-B95D-15310136B1B6}"/>
    <cellStyle name="Notiz 131 2 2 3" xfId="11040" xr:uid="{74F0C4D6-0BD3-4261-9443-50BD2825DADB}"/>
    <cellStyle name="Notiz 131 2 2 3 2" xfId="29694" xr:uid="{3B8B09BF-4A7C-4085-AC45-75E31D2AAB0F}"/>
    <cellStyle name="Notiz 131 2 2 4" xfId="33112" xr:uid="{B7BB0549-C0C9-42E2-9D91-F36FF3A3FE15}"/>
    <cellStyle name="Notiz 131 2 2 5" xfId="22790" xr:uid="{6039A600-8997-4880-B5C4-99E6272D5A09}"/>
    <cellStyle name="Notiz 131 2 3" xfId="7234" xr:uid="{C68A0157-1C59-4CFE-9F88-939EFB4168B7}"/>
    <cellStyle name="Notiz 131 2 3 2" xfId="20014" xr:uid="{4979F4EB-0AB8-4A39-A55E-A49D1BB98556}"/>
    <cellStyle name="Notiz 131 2 3 2 2" xfId="35076" xr:uid="{5C9A5C7B-659A-4BE3-A804-72724AB716F5}"/>
    <cellStyle name="Notiz 131 2 3 3" xfId="13266" xr:uid="{D4FDAEFD-11A6-490E-9E34-E53FF22DD15B}"/>
    <cellStyle name="Notiz 131 2 3 4" xfId="24898" xr:uid="{7CFCA339-EB76-4330-B2F0-DE4274C505EA}"/>
    <cellStyle name="Notiz 131 2 4" xfId="7701" xr:uid="{670E1DA6-F55A-4B5F-8BD1-C8D83D0BBFED}"/>
    <cellStyle name="Notiz 131 2 4 2" xfId="20429" xr:uid="{BD7D41B3-3DD5-4CEA-B47E-EC8A9ABCD624}"/>
    <cellStyle name="Notiz 131 2 4 3" xfId="27199" xr:uid="{157F1E42-6072-44E8-89B3-50FDBD937FA5}"/>
    <cellStyle name="Notiz 131 2 5" xfId="13518" xr:uid="{64B2B8DC-DBE4-4A16-B714-C527B953C179}"/>
    <cellStyle name="Notiz 131 2 5 2" xfId="29693" xr:uid="{1BD2BDBD-2D05-47E9-97CE-788DDC584C48}"/>
    <cellStyle name="Notiz 131 2 6" xfId="15167" xr:uid="{86A5BA5A-6638-4EF9-A41E-CA169127D371}"/>
    <cellStyle name="Notiz 131 2 6 2" xfId="29476" xr:uid="{ABCDDD41-E866-4769-9038-3E9C847B9F0B}"/>
    <cellStyle name="Notiz 131 2 7" xfId="31909" xr:uid="{15DDBFC4-68E5-4253-BF01-D09BC3465357}"/>
    <cellStyle name="Notiz 131 2 8" xfId="22789" xr:uid="{BB96D3CA-D47E-40BC-A103-59E53D85D790}"/>
    <cellStyle name="Notiz 131 3" xfId="4998" xr:uid="{1AC2AE77-5121-4BCC-9D6A-24EB16609970}"/>
    <cellStyle name="Notiz 131 3 2" xfId="17786" xr:uid="{AE907003-48CE-41E1-A7CC-FCFDFD848716}"/>
    <cellStyle name="Notiz 131 3 2 2" xfId="27201" xr:uid="{EDE3527D-918B-4799-9FFE-8F4ADEE166F1}"/>
    <cellStyle name="Notiz 131 3 3" xfId="11039" xr:uid="{161CF4D3-420A-48CE-86C0-42768A6707F2}"/>
    <cellStyle name="Notiz 131 3 3 2" xfId="29695" xr:uid="{792A9B25-B46F-4F4A-B28E-97DFBCE2B88F}"/>
    <cellStyle name="Notiz 131 3 4" xfId="33111" xr:uid="{B4193D17-8FA0-4886-89CA-78859633DC2B}"/>
    <cellStyle name="Notiz 131 3 5" xfId="22791" xr:uid="{F8659AA5-41D2-4C00-B04B-55E8ADB6D296}"/>
    <cellStyle name="Notiz 131 4" xfId="7235" xr:uid="{D8C0C50A-59D7-43E7-8CBD-8FD3339DAD88}"/>
    <cellStyle name="Notiz 131 4 2" xfId="20015" xr:uid="{6A7A4569-CE19-4C00-B48A-49ECB86A3D76}"/>
    <cellStyle name="Notiz 131 4 2 2" xfId="35077" xr:uid="{A12FCE1C-1F73-4484-AE9F-6F1635275CD6}"/>
    <cellStyle name="Notiz 131 4 3" xfId="13267" xr:uid="{013060DF-C844-491C-BE92-F57ACC399123}"/>
    <cellStyle name="Notiz 131 4 4" xfId="24897" xr:uid="{734E05CD-0D6E-4063-B72B-DA42D0CBB1D5}"/>
    <cellStyle name="Notiz 131 5" xfId="7700" xr:uid="{CF78ACC0-C58A-46A6-B58A-AEC9A940A7BC}"/>
    <cellStyle name="Notiz 131 5 2" xfId="20428" xr:uid="{16C0C994-2B46-43BD-9036-19457FAA4821}"/>
    <cellStyle name="Notiz 131 5 3" xfId="27198" xr:uid="{A361E708-48E6-452A-853B-22E587B955E9}"/>
    <cellStyle name="Notiz 131 6" xfId="13519" xr:uid="{D6615FC1-35F4-4830-A6B2-D3008F255607}"/>
    <cellStyle name="Notiz 131 6 2" xfId="29692" xr:uid="{4EB39D98-CB15-4379-9AA7-7B088B51FE71}"/>
    <cellStyle name="Notiz 131 7" xfId="13757" xr:uid="{258DE431-429F-4E26-8421-2153912EFC64}"/>
    <cellStyle name="Notiz 131 7 2" xfId="29477" xr:uid="{64E3E7E1-3508-4121-B79A-AF4C7735C9E5}"/>
    <cellStyle name="Notiz 131 8" xfId="31908" xr:uid="{A4E75D7A-2E7C-42A3-B241-66E593E5958C}"/>
    <cellStyle name="Notiz 131 9" xfId="22788" xr:uid="{EF58DAF9-8B7C-4891-A6D8-275457618FA2}"/>
    <cellStyle name="Notiz 132" xfId="1861" xr:uid="{00000000-0005-0000-0000-000075070000}"/>
    <cellStyle name="Notiz 132 2" xfId="1862" xr:uid="{00000000-0005-0000-0000-000076070000}"/>
    <cellStyle name="Notiz 132 2 2" xfId="5001" xr:uid="{89C1C3B4-2E8D-44EA-B285-0A15980FA1AC}"/>
    <cellStyle name="Notiz 132 2 2 2" xfId="17789" xr:uid="{E610F6ED-7ACE-4C54-887B-6B4971C1601F}"/>
    <cellStyle name="Notiz 132 2 2 2 2" xfId="27204" xr:uid="{62A31E30-6370-4130-B187-CA1BE9C7A3CE}"/>
    <cellStyle name="Notiz 132 2 2 3" xfId="11042" xr:uid="{D36201EE-89DF-42A0-8C70-79872D064DDA}"/>
    <cellStyle name="Notiz 132 2 2 3 2" xfId="29698" xr:uid="{D6159599-3192-49BF-93DF-2E482B0CD0A7}"/>
    <cellStyle name="Notiz 132 2 2 4" xfId="33114" xr:uid="{26B1A61D-FBC2-4AD6-A072-0181F1742DDF}"/>
    <cellStyle name="Notiz 132 2 2 5" xfId="22794" xr:uid="{28104115-9CC2-4F9C-AF54-5CA596567890}"/>
    <cellStyle name="Notiz 132 2 3" xfId="7232" xr:uid="{54279DF3-3201-4F2E-BB66-868EF7564813}"/>
    <cellStyle name="Notiz 132 2 3 2" xfId="20012" xr:uid="{F27F8AE4-63F3-43EB-BA89-5952D04FF1E4}"/>
    <cellStyle name="Notiz 132 2 3 2 2" xfId="35074" xr:uid="{614E6308-46BC-43CA-9762-9BCF48217526}"/>
    <cellStyle name="Notiz 132 2 3 3" xfId="13264" xr:uid="{70DC611A-D498-41EB-B1BD-FFA747567660}"/>
    <cellStyle name="Notiz 132 2 3 4" xfId="24900" xr:uid="{FE548F1A-AE9F-4AB9-90A6-FF2290FD6B97}"/>
    <cellStyle name="Notiz 132 2 4" xfId="7703" xr:uid="{F0A131BE-E247-42DA-B72E-4359F8E83C9A}"/>
    <cellStyle name="Notiz 132 2 4 2" xfId="20431" xr:uid="{4324D25A-3697-4C85-9379-34C47DAF08A7}"/>
    <cellStyle name="Notiz 132 2 4 3" xfId="27203" xr:uid="{19240DA8-08FD-4694-813D-2F9AD13D3E19}"/>
    <cellStyle name="Notiz 132 2 5" xfId="13516" xr:uid="{E7A64389-7AAB-4BDF-85FA-55C467D344B0}"/>
    <cellStyle name="Notiz 132 2 5 2" xfId="29697" xr:uid="{7699EFB1-200F-4E9A-BBC7-4FB5E721C054}"/>
    <cellStyle name="Notiz 132 2 6" xfId="13760" xr:uid="{4B80580F-CEED-4EDA-88E7-14C96AB8CD8F}"/>
    <cellStyle name="Notiz 132 2 6 2" xfId="29474" xr:uid="{C62CD1E0-FC3E-4EF0-AEA5-F3A6B26F5C6A}"/>
    <cellStyle name="Notiz 132 2 7" xfId="31911" xr:uid="{F539045D-5655-4A17-89A5-AD96A35740FA}"/>
    <cellStyle name="Notiz 132 2 8" xfId="22793" xr:uid="{CA2838F1-400D-4EAD-9685-812CEF7EC35E}"/>
    <cellStyle name="Notiz 132 3" xfId="5000" xr:uid="{C5AD0820-4925-429E-9F0A-461D27A744BD}"/>
    <cellStyle name="Notiz 132 3 2" xfId="17788" xr:uid="{09FCBCEE-5036-4B6D-B7D9-7D6CC1A64558}"/>
    <cellStyle name="Notiz 132 3 2 2" xfId="27205" xr:uid="{1A908194-E606-4DFE-80C8-4E8CB0F8D8EA}"/>
    <cellStyle name="Notiz 132 3 3" xfId="11041" xr:uid="{249B1EAA-20C7-4C39-B667-3D25B9207125}"/>
    <cellStyle name="Notiz 132 3 3 2" xfId="29699" xr:uid="{C13A4D08-815F-4FE5-B77C-D63C65B7156F}"/>
    <cellStyle name="Notiz 132 3 4" xfId="33113" xr:uid="{57ADB5BC-D511-466C-A9ED-5F9D6785631B}"/>
    <cellStyle name="Notiz 132 3 5" xfId="22795" xr:uid="{A60C893D-C56F-407F-812C-E8CC4423A22F}"/>
    <cellStyle name="Notiz 132 4" xfId="7233" xr:uid="{368F9997-F38B-464E-A3AB-00954C611B78}"/>
    <cellStyle name="Notiz 132 4 2" xfId="20013" xr:uid="{B5A7C1B8-783B-4C65-9347-4AD62E1965D1}"/>
    <cellStyle name="Notiz 132 4 2 2" xfId="35075" xr:uid="{846F0C20-58DC-49D7-8FD4-D3D4D0A45BDE}"/>
    <cellStyle name="Notiz 132 4 3" xfId="13265" xr:uid="{69FC2EC4-FD12-4E66-804D-56EA92D7C846}"/>
    <cellStyle name="Notiz 132 4 4" xfId="24899" xr:uid="{042FE177-DC9F-45ED-987B-D2F708EB3470}"/>
    <cellStyle name="Notiz 132 5" xfId="7702" xr:uid="{7C88C499-CE92-4585-85BC-A48690D358D5}"/>
    <cellStyle name="Notiz 132 5 2" xfId="20430" xr:uid="{7AE21864-B3C0-444A-80EB-E8505C43C566}"/>
    <cellStyle name="Notiz 132 5 3" xfId="27202" xr:uid="{2613D4DF-C351-4B19-8FC6-251132EA207A}"/>
    <cellStyle name="Notiz 132 6" xfId="13517" xr:uid="{2E0071EE-5BE1-4177-B5B9-B85D67CAAA27}"/>
    <cellStyle name="Notiz 132 6 2" xfId="29696" xr:uid="{E5CC1229-7C6B-44B4-B4A3-CEC24C3DCAA0}"/>
    <cellStyle name="Notiz 132 7" xfId="15125" xr:uid="{440369F0-9E84-4E3F-B196-247A5AC5DD3C}"/>
    <cellStyle name="Notiz 132 7 2" xfId="29475" xr:uid="{9E0BBCF9-20E2-4373-9E9A-B6D9ADD14D7F}"/>
    <cellStyle name="Notiz 132 8" xfId="31910" xr:uid="{FDE72AB3-AD84-4AE7-8AFC-1DDBA70A9388}"/>
    <cellStyle name="Notiz 132 9" xfId="22792" xr:uid="{0439A60F-BE06-4807-B082-E29D7E32DC33}"/>
    <cellStyle name="Notiz 133" xfId="1863" xr:uid="{00000000-0005-0000-0000-000077070000}"/>
    <cellStyle name="Notiz 133 2" xfId="1864" xr:uid="{00000000-0005-0000-0000-000078070000}"/>
    <cellStyle name="Notiz 133 2 2" xfId="5003" xr:uid="{C6B4ADA4-F836-425C-B18D-9D2FD192FA5C}"/>
    <cellStyle name="Notiz 133 2 2 2" xfId="17791" xr:uid="{4D6B0C96-E957-4C35-8D22-D8B899837DF8}"/>
    <cellStyle name="Notiz 133 2 2 2 2" xfId="27208" xr:uid="{DA464F5C-5AAF-4009-B4CB-EB1353145319}"/>
    <cellStyle name="Notiz 133 2 2 3" xfId="11044" xr:uid="{6EB0B61E-45A1-4DD3-8EF6-D003F84190AA}"/>
    <cellStyle name="Notiz 133 2 2 3 2" xfId="29702" xr:uid="{A1DC7A42-EB04-43A1-9D37-9EAA5ADFDC6B}"/>
    <cellStyle name="Notiz 133 2 2 4" xfId="33116" xr:uid="{B34477D3-3189-4A7E-B29F-320E354171F8}"/>
    <cellStyle name="Notiz 133 2 2 5" xfId="22798" xr:uid="{C6627A17-60B7-4030-B596-9A4D7E73D46A}"/>
    <cellStyle name="Notiz 133 2 3" xfId="7230" xr:uid="{512B5FA0-E8BC-49B0-AF87-C720535EF802}"/>
    <cellStyle name="Notiz 133 2 3 2" xfId="20010" xr:uid="{3EAE4DAB-F879-49E9-979D-BEDE28D919FD}"/>
    <cellStyle name="Notiz 133 2 3 2 2" xfId="35072" xr:uid="{6A0066E9-9B0E-4565-BE41-00CD4C176534}"/>
    <cellStyle name="Notiz 133 2 3 3" xfId="13262" xr:uid="{A3CC0928-B7C6-4ED4-B2C9-F801DD10F509}"/>
    <cellStyle name="Notiz 133 2 3 4" xfId="24902" xr:uid="{BD3FCF93-310F-4960-AE75-B0B558DFC3FC}"/>
    <cellStyle name="Notiz 133 2 4" xfId="7705" xr:uid="{9C7AAC10-92C8-4229-91C0-85183CD20BE6}"/>
    <cellStyle name="Notiz 133 2 4 2" xfId="20433" xr:uid="{641F4F86-D97B-455B-8CE5-4045BDF05AB3}"/>
    <cellStyle name="Notiz 133 2 4 3" xfId="27207" xr:uid="{E5617D49-BDDB-43C1-ADE2-48F974E391FE}"/>
    <cellStyle name="Notiz 133 2 5" xfId="13514" xr:uid="{7B79A88C-D04D-4C53-9B22-89A35CEC266F}"/>
    <cellStyle name="Notiz 133 2 5 2" xfId="29701" xr:uid="{D041E216-3CCE-4BF2-83E3-D27DCBF1B37D}"/>
    <cellStyle name="Notiz 133 2 6" xfId="13766" xr:uid="{65689542-5514-4BAC-BCD1-4A4AC0819C3F}"/>
    <cellStyle name="Notiz 133 2 6 2" xfId="29472" xr:uid="{C00EAC26-ECBF-424B-9704-DDFF35CC05B7}"/>
    <cellStyle name="Notiz 133 2 7" xfId="31913" xr:uid="{41D612C4-7373-445C-95D8-D13A8F038AB7}"/>
    <cellStyle name="Notiz 133 2 8" xfId="22797" xr:uid="{9F117F93-A277-47C1-B291-4FDCE7DACF54}"/>
    <cellStyle name="Notiz 133 3" xfId="5002" xr:uid="{E308B37D-2980-4F1A-8A87-3FD42DC57BFD}"/>
    <cellStyle name="Notiz 133 3 2" xfId="17790" xr:uid="{04DDA2E5-94DD-43A6-82B8-A99634DD5304}"/>
    <cellStyle name="Notiz 133 3 2 2" xfId="27209" xr:uid="{38721D91-5149-4E6A-9489-2A12739DC8E8}"/>
    <cellStyle name="Notiz 133 3 3" xfId="11043" xr:uid="{8043D3A4-67EC-414E-B145-826C407BECEB}"/>
    <cellStyle name="Notiz 133 3 3 2" xfId="29703" xr:uid="{1A5CFA7F-DA1A-4996-A712-C7A0FC1FC4E7}"/>
    <cellStyle name="Notiz 133 3 4" xfId="33115" xr:uid="{12032049-0018-491B-BDD8-419B95E3B473}"/>
    <cellStyle name="Notiz 133 3 5" xfId="22799" xr:uid="{91A1B46F-DA30-4472-86C5-D220D07D42F4}"/>
    <cellStyle name="Notiz 133 4" xfId="7231" xr:uid="{418F8235-D439-41A6-88A5-12878CE3A268}"/>
    <cellStyle name="Notiz 133 4 2" xfId="20011" xr:uid="{6DE43A0E-3714-4538-9EF4-3BD5C4D675E4}"/>
    <cellStyle name="Notiz 133 4 2 2" xfId="35073" xr:uid="{F142DCA8-631E-4000-B669-D5EAA208F434}"/>
    <cellStyle name="Notiz 133 4 3" xfId="13263" xr:uid="{82449DD6-2DB0-49CC-B5C3-69507B3AF1D8}"/>
    <cellStyle name="Notiz 133 4 4" xfId="24901" xr:uid="{F1833595-B785-49A6-AB8D-1832D94D0E9D}"/>
    <cellStyle name="Notiz 133 5" xfId="7704" xr:uid="{13E81010-48B5-4E40-BA42-08F945F76013}"/>
    <cellStyle name="Notiz 133 5 2" xfId="20432" xr:uid="{CA92395C-05DD-4A04-8B42-61A8D716E186}"/>
    <cellStyle name="Notiz 133 5 3" xfId="27206" xr:uid="{AB75136E-9B49-43A9-A4C0-68411FA0D5EA}"/>
    <cellStyle name="Notiz 133 6" xfId="13515" xr:uid="{350676A1-C626-47A0-AB11-555967D4EE16}"/>
    <cellStyle name="Notiz 133 6 2" xfId="29700" xr:uid="{0BBE985D-51D7-469F-84F0-EA361600850D}"/>
    <cellStyle name="Notiz 133 7" xfId="13765" xr:uid="{3AC66AB1-BF5F-4F65-B2AC-5777D1E2E4F6}"/>
    <cellStyle name="Notiz 133 7 2" xfId="29473" xr:uid="{B245AFB1-71E8-4A2E-A577-0BF453113004}"/>
    <cellStyle name="Notiz 133 8" xfId="31912" xr:uid="{474CEE37-09B4-4674-8FD2-4084607218AE}"/>
    <cellStyle name="Notiz 133 9" xfId="22796" xr:uid="{11EF383A-1F6B-4B38-8C58-4B85D2CC19CA}"/>
    <cellStyle name="Notiz 134" xfId="1865" xr:uid="{00000000-0005-0000-0000-000079070000}"/>
    <cellStyle name="Notiz 134 2" xfId="1866" xr:uid="{00000000-0005-0000-0000-00007A070000}"/>
    <cellStyle name="Notiz 134 2 2" xfId="5005" xr:uid="{5AD988C2-138C-4190-AB19-6C881B42EF15}"/>
    <cellStyle name="Notiz 134 2 2 2" xfId="17793" xr:uid="{484CC08F-11A6-4F24-812E-CB6579762FF4}"/>
    <cellStyle name="Notiz 134 2 2 2 2" xfId="27212" xr:uid="{FCDDAABC-250F-47AD-8FF9-66C800078130}"/>
    <cellStyle name="Notiz 134 2 2 3" xfId="11046" xr:uid="{2806C49F-1483-4A77-8116-AB0BADD81E94}"/>
    <cellStyle name="Notiz 134 2 2 3 2" xfId="29706" xr:uid="{AC8FAC1C-83F0-482A-AAF5-F29CFE203268}"/>
    <cellStyle name="Notiz 134 2 2 4" xfId="33118" xr:uid="{8E8A2D67-7381-4DF3-A078-A5CC381B42B8}"/>
    <cellStyle name="Notiz 134 2 2 5" xfId="22802" xr:uid="{3D98D546-498B-4E7B-9970-580C9239664C}"/>
    <cellStyle name="Notiz 134 2 3" xfId="7228" xr:uid="{3C7E7D14-7253-46F0-896D-49DB67275D6D}"/>
    <cellStyle name="Notiz 134 2 3 2" xfId="20008" xr:uid="{BD8D7472-C1D4-4020-8D23-36399EE09732}"/>
    <cellStyle name="Notiz 134 2 3 2 2" xfId="35070" xr:uid="{C09EE060-9582-4F4B-99A2-EC4EDCEE2B77}"/>
    <cellStyle name="Notiz 134 2 3 3" xfId="13260" xr:uid="{29413329-54A1-451E-946A-298AD3DA7AA2}"/>
    <cellStyle name="Notiz 134 2 3 4" xfId="24904" xr:uid="{13510CA0-A85A-4213-9D78-A080D65ED1F9}"/>
    <cellStyle name="Notiz 134 2 4" xfId="7707" xr:uid="{975D6914-D658-454B-B30E-9F01B759067F}"/>
    <cellStyle name="Notiz 134 2 4 2" xfId="20435" xr:uid="{38FB0931-3CDE-420F-AA72-33102A6F6B33}"/>
    <cellStyle name="Notiz 134 2 4 3" xfId="27211" xr:uid="{C15872F0-0921-4E9F-B4B1-CF1958B5D024}"/>
    <cellStyle name="Notiz 134 2 5" xfId="13512" xr:uid="{3587DA30-00B7-41FF-973D-422F1B4991BE}"/>
    <cellStyle name="Notiz 134 2 5 2" xfId="29705" xr:uid="{454A9E77-D719-4C68-AB24-DB3801227A2E}"/>
    <cellStyle name="Notiz 134 2 6" xfId="13768" xr:uid="{FEABF029-3BF3-4376-B450-571F378E2DD4}"/>
    <cellStyle name="Notiz 134 2 6 2" xfId="29470" xr:uid="{C2A259F7-B878-47CA-B199-752C8FC466B0}"/>
    <cellStyle name="Notiz 134 2 7" xfId="31915" xr:uid="{6C964734-0C6E-46E0-9FCD-0E6B0E51E634}"/>
    <cellStyle name="Notiz 134 2 8" xfId="22801" xr:uid="{38E5B7F0-D663-4FC6-A767-0CF12A690B6F}"/>
    <cellStyle name="Notiz 134 3" xfId="5004" xr:uid="{D586C13A-D850-4986-BEE4-3F33025A4799}"/>
    <cellStyle name="Notiz 134 3 2" xfId="17792" xr:uid="{A98D8D0D-E842-41B1-B8AE-96E3974CACBA}"/>
    <cellStyle name="Notiz 134 3 2 2" xfId="27213" xr:uid="{A410F845-2CB6-4CF9-B0EE-B0F652A208F8}"/>
    <cellStyle name="Notiz 134 3 3" xfId="11045" xr:uid="{2B7F2AA6-8819-426B-9199-554E890C5CE6}"/>
    <cellStyle name="Notiz 134 3 3 2" xfId="29707" xr:uid="{998061AB-2CCB-4575-A426-201BF29A6AD7}"/>
    <cellStyle name="Notiz 134 3 4" xfId="33117" xr:uid="{B150411D-CF2D-4206-A646-8A6DFBEB1DA1}"/>
    <cellStyle name="Notiz 134 3 5" xfId="22803" xr:uid="{168D61EE-E7A9-430F-B346-87947AD03524}"/>
    <cellStyle name="Notiz 134 4" xfId="7229" xr:uid="{4AAABE79-BC22-41E0-96C4-537FD30BD253}"/>
    <cellStyle name="Notiz 134 4 2" xfId="20009" xr:uid="{281942BD-6B6E-420D-BD60-56B8B84DDCE3}"/>
    <cellStyle name="Notiz 134 4 2 2" xfId="35071" xr:uid="{B7DC4C26-DCB7-4A9C-ABFD-67E6FF9E9DD5}"/>
    <cellStyle name="Notiz 134 4 3" xfId="13261" xr:uid="{1C79A5EA-80A9-4AA4-9163-E22DFF76D3D4}"/>
    <cellStyle name="Notiz 134 4 4" xfId="24903" xr:uid="{ECB22831-70DF-45AA-8E29-5CA0494838FC}"/>
    <cellStyle name="Notiz 134 5" xfId="7706" xr:uid="{2D473042-00A3-4130-BC47-D23639CD3BAA}"/>
    <cellStyle name="Notiz 134 5 2" xfId="20434" xr:uid="{8E3186FF-14E8-403C-AC1D-D02618F45DF4}"/>
    <cellStyle name="Notiz 134 5 3" xfId="27210" xr:uid="{1FD5B8EC-B89E-47D6-9710-BE70C31A2C04}"/>
    <cellStyle name="Notiz 134 6" xfId="13513" xr:uid="{D0DD4CA2-6072-4D82-A82D-6BA1B0D50C6E}"/>
    <cellStyle name="Notiz 134 6 2" xfId="29704" xr:uid="{0C4830FC-1DC6-483A-9D02-6CCCF9E270EA}"/>
    <cellStyle name="Notiz 134 7" xfId="13767" xr:uid="{507D9FAD-9F2D-46FA-A52A-64387CD1802E}"/>
    <cellStyle name="Notiz 134 7 2" xfId="29471" xr:uid="{8385858C-4684-4252-8BF8-E42830BAEF3B}"/>
    <cellStyle name="Notiz 134 8" xfId="31914" xr:uid="{1B8F0F70-09CA-4785-9DB2-13F3A1669B34}"/>
    <cellStyle name="Notiz 134 9" xfId="22800" xr:uid="{6218E1F0-B528-4D94-B43E-F0A0788C5540}"/>
    <cellStyle name="Notiz 135" xfId="1867" xr:uid="{00000000-0005-0000-0000-00007B070000}"/>
    <cellStyle name="Notiz 135 2" xfId="1868" xr:uid="{00000000-0005-0000-0000-00007C070000}"/>
    <cellStyle name="Notiz 135 2 2" xfId="5007" xr:uid="{13D60E1C-28D5-4061-ACCB-14D357716346}"/>
    <cellStyle name="Notiz 135 2 2 2" xfId="17795" xr:uid="{4B523378-532E-495F-AEFE-1D009CFB5F3D}"/>
    <cellStyle name="Notiz 135 2 2 2 2" xfId="27216" xr:uid="{392CB840-62EC-438C-BEEE-7CCB2CEF9475}"/>
    <cellStyle name="Notiz 135 2 2 3" xfId="11048" xr:uid="{5F75AE9F-01DB-4632-8B83-DDCD25E4FBC7}"/>
    <cellStyle name="Notiz 135 2 2 3 2" xfId="29710" xr:uid="{D5440572-9F10-4B5C-8454-5ED652F72B1B}"/>
    <cellStyle name="Notiz 135 2 2 4" xfId="33120" xr:uid="{05DE4494-178D-45CD-ABA0-D08FEF32EB98}"/>
    <cellStyle name="Notiz 135 2 2 5" xfId="22806" xr:uid="{0A25855A-105A-4E36-8908-9C3F04990C9E}"/>
    <cellStyle name="Notiz 135 2 3" xfId="7226" xr:uid="{1EE7E6F1-932E-4BB7-8318-3375765E8F7C}"/>
    <cellStyle name="Notiz 135 2 3 2" xfId="20006" xr:uid="{BF6634EA-F81F-4477-9786-06A5C6884081}"/>
    <cellStyle name="Notiz 135 2 3 2 2" xfId="35068" xr:uid="{B22D2955-014D-439E-9ACA-5B7E1165682A}"/>
    <cellStyle name="Notiz 135 2 3 3" xfId="13258" xr:uid="{37BE38E1-8E88-4747-9C7C-738F99D3D066}"/>
    <cellStyle name="Notiz 135 2 3 4" xfId="24906" xr:uid="{553CD284-E288-4BE8-B388-D723A15F8AB2}"/>
    <cellStyle name="Notiz 135 2 4" xfId="7709" xr:uid="{6784CDD7-A502-4DF7-900D-6C01086A121C}"/>
    <cellStyle name="Notiz 135 2 4 2" xfId="20437" xr:uid="{40A56E3B-BB61-46C6-934B-B77DFE411F34}"/>
    <cellStyle name="Notiz 135 2 4 3" xfId="27215" xr:uid="{5FDC1F8C-06B5-4CF1-A29D-20851AA19A02}"/>
    <cellStyle name="Notiz 135 2 5" xfId="13510" xr:uid="{05ED7499-A222-4C79-9B3A-20DB5D434F52}"/>
    <cellStyle name="Notiz 135 2 5 2" xfId="29709" xr:uid="{4AFCD454-A46D-4CAA-A38E-87A4ED217647}"/>
    <cellStyle name="Notiz 135 2 6" xfId="13770" xr:uid="{A6AE80CC-AA93-4666-A32E-83155A4FC496}"/>
    <cellStyle name="Notiz 135 2 6 2" xfId="29468" xr:uid="{A7E27719-7108-46B3-A233-091B3A26FA30}"/>
    <cellStyle name="Notiz 135 2 7" xfId="31917" xr:uid="{F807B147-B966-4B64-ABBB-713404B6D23F}"/>
    <cellStyle name="Notiz 135 2 8" xfId="22805" xr:uid="{60A96137-C970-405E-8AAE-CAF52A418BB4}"/>
    <cellStyle name="Notiz 135 3" xfId="5006" xr:uid="{F50B6A42-3BB5-4A6D-A144-D162B0AC5A5A}"/>
    <cellStyle name="Notiz 135 3 2" xfId="17794" xr:uid="{C8FACE32-9968-418D-B8EB-57161EB71178}"/>
    <cellStyle name="Notiz 135 3 2 2" xfId="27217" xr:uid="{E8BDC644-9CAB-4725-89D7-9D3FF79BACCC}"/>
    <cellStyle name="Notiz 135 3 3" xfId="11047" xr:uid="{A54FE96A-61CA-4B09-BEFE-D5D840B1AF0E}"/>
    <cellStyle name="Notiz 135 3 3 2" xfId="29711" xr:uid="{6418883A-4540-4CDC-89A6-6B7C7AED8F32}"/>
    <cellStyle name="Notiz 135 3 4" xfId="33119" xr:uid="{74504075-53C5-4C2F-93E2-DB359391CF38}"/>
    <cellStyle name="Notiz 135 3 5" xfId="22807" xr:uid="{776C8704-6A87-4411-8AE2-F43DE2858E8F}"/>
    <cellStyle name="Notiz 135 4" xfId="7227" xr:uid="{3D1EAF3C-E5CD-456F-B10D-F74ABCA7122A}"/>
    <cellStyle name="Notiz 135 4 2" xfId="20007" xr:uid="{A235FB8C-E4F9-4DA7-ADCC-F55BFE3DC3C0}"/>
    <cellStyle name="Notiz 135 4 2 2" xfId="35069" xr:uid="{0BC2BDBE-6AC1-4993-BB19-C865BBBD905E}"/>
    <cellStyle name="Notiz 135 4 3" xfId="13259" xr:uid="{B7F579CC-268E-41DC-9D73-C56BD2C6C9D6}"/>
    <cellStyle name="Notiz 135 4 4" xfId="24905" xr:uid="{A11D1F59-0571-4E5A-8DEF-1ACA6C4CD1D1}"/>
    <cellStyle name="Notiz 135 5" xfId="7708" xr:uid="{B022B83A-B0E4-4D7C-AA9A-70B5EE738A75}"/>
    <cellStyle name="Notiz 135 5 2" xfId="20436" xr:uid="{FA889486-17CE-4E92-BB9F-5A727A37DB49}"/>
    <cellStyle name="Notiz 135 5 3" xfId="27214" xr:uid="{7A21FB0D-2823-496F-9BC7-23AF425BD5C3}"/>
    <cellStyle name="Notiz 135 6" xfId="13511" xr:uid="{916A7B6E-88B5-404B-8DED-AE5A008FB08F}"/>
    <cellStyle name="Notiz 135 6 2" xfId="29708" xr:uid="{EB506AC1-6DF0-44FE-B078-36E6CCA43F50}"/>
    <cellStyle name="Notiz 135 7" xfId="13769" xr:uid="{226F14CF-EB12-4835-94C6-4D1140DB878B}"/>
    <cellStyle name="Notiz 135 7 2" xfId="29469" xr:uid="{5D630B86-D0A8-41C7-B186-40D5AABB0F1C}"/>
    <cellStyle name="Notiz 135 8" xfId="31916" xr:uid="{DFBFED38-3E66-4812-94AA-19986A4C7C33}"/>
    <cellStyle name="Notiz 135 9" xfId="22804" xr:uid="{9422A6CA-2915-43BF-8603-1EDF2D977C3B}"/>
    <cellStyle name="Notiz 136" xfId="1869" xr:uid="{00000000-0005-0000-0000-00007D070000}"/>
    <cellStyle name="Notiz 136 2" xfId="1870" xr:uid="{00000000-0005-0000-0000-00007E070000}"/>
    <cellStyle name="Notiz 136 2 2" xfId="5009" xr:uid="{E9BFBA7E-8DBE-4728-9E2F-634D3144C141}"/>
    <cellStyle name="Notiz 136 2 2 2" xfId="17797" xr:uid="{EDE8903E-B98B-464B-97CD-AAA09A63EAF7}"/>
    <cellStyle name="Notiz 136 2 2 2 2" xfId="27220" xr:uid="{387F2EE4-E3FF-45E7-AD6C-5C9E900BA2AC}"/>
    <cellStyle name="Notiz 136 2 2 3" xfId="11050" xr:uid="{F499D817-DAF6-4376-B71C-A329C27AD089}"/>
    <cellStyle name="Notiz 136 2 2 3 2" xfId="29714" xr:uid="{66A758D2-000A-413F-8241-66000D4076AA}"/>
    <cellStyle name="Notiz 136 2 2 4" xfId="33122" xr:uid="{4D846099-357C-4FE4-BF94-EB839881955C}"/>
    <cellStyle name="Notiz 136 2 2 5" xfId="22810" xr:uid="{35EA70E3-45AF-43F9-96F1-BDFB6A0A6DDE}"/>
    <cellStyle name="Notiz 136 2 3" xfId="7224" xr:uid="{D4720709-3023-45F2-BB75-041623E9E212}"/>
    <cellStyle name="Notiz 136 2 3 2" xfId="20004" xr:uid="{773E5251-79B5-4243-B792-15A5D55F71EE}"/>
    <cellStyle name="Notiz 136 2 3 2 2" xfId="35066" xr:uid="{8003CE35-3FD5-4D47-853F-E92DE9847513}"/>
    <cellStyle name="Notiz 136 2 3 3" xfId="13256" xr:uid="{D474EBBE-CF42-4BE9-8BD7-45C9723575DF}"/>
    <cellStyle name="Notiz 136 2 3 4" xfId="24908" xr:uid="{CE26827C-9CAA-4E52-8C95-CDA7CD1B95DB}"/>
    <cellStyle name="Notiz 136 2 4" xfId="7711" xr:uid="{CEA4CCE0-CE38-4A19-9B5F-1EDB7B1A33D9}"/>
    <cellStyle name="Notiz 136 2 4 2" xfId="20439" xr:uid="{D51369BA-5BFC-4918-A505-425BCC240C59}"/>
    <cellStyle name="Notiz 136 2 4 3" xfId="27219" xr:uid="{2DAC61D6-8A08-4F18-8C6E-BCF771DFB98A}"/>
    <cellStyle name="Notiz 136 2 5" xfId="13508" xr:uid="{08B02501-7E22-4CB5-8D42-976C6115F3E7}"/>
    <cellStyle name="Notiz 136 2 5 2" xfId="29713" xr:uid="{85AC5AE1-90E9-47A5-B852-E6C05521D7A5}"/>
    <cellStyle name="Notiz 136 2 6" xfId="13772" xr:uid="{A7B634AA-7506-45AF-8A55-8A9CEF36B0CC}"/>
    <cellStyle name="Notiz 136 2 6 2" xfId="29466" xr:uid="{78715B59-ED77-4EFD-ADC9-A685CFE24A8D}"/>
    <cellStyle name="Notiz 136 2 7" xfId="31919" xr:uid="{499C7427-4CC8-415F-8481-DA02A53FBF85}"/>
    <cellStyle name="Notiz 136 2 8" xfId="22809" xr:uid="{204307AF-BC3E-4F11-866E-2D99394DA2DF}"/>
    <cellStyle name="Notiz 136 3" xfId="5008" xr:uid="{2A1BA241-58A2-4F14-A3D8-0FF891D05997}"/>
    <cellStyle name="Notiz 136 3 2" xfId="17796" xr:uid="{614D15E3-772F-4A0C-BC83-BA91BD6416FD}"/>
    <cellStyle name="Notiz 136 3 2 2" xfId="27221" xr:uid="{C787DE8D-8A8C-4E16-90F6-DB54045A7AA3}"/>
    <cellStyle name="Notiz 136 3 3" xfId="11049" xr:uid="{B474CDD4-7A07-4214-AA1D-941791AE0037}"/>
    <cellStyle name="Notiz 136 3 3 2" xfId="29715" xr:uid="{6E0BEF60-1B1F-4A4F-BA2B-597777787817}"/>
    <cellStyle name="Notiz 136 3 4" xfId="33121" xr:uid="{E6F79D22-BA5B-4332-B7F8-C0EF06A61BD5}"/>
    <cellStyle name="Notiz 136 3 5" xfId="22811" xr:uid="{6A2257DD-499B-4605-AAEC-D980BB845754}"/>
    <cellStyle name="Notiz 136 4" xfId="7225" xr:uid="{EDD559A2-EB7A-4C1B-B3EF-904A87555D59}"/>
    <cellStyle name="Notiz 136 4 2" xfId="20005" xr:uid="{66B9F74A-1FED-4078-8E74-989115CDE6E8}"/>
    <cellStyle name="Notiz 136 4 2 2" xfId="35067" xr:uid="{EB66B47B-F813-46EC-A650-ADEDA2DBF063}"/>
    <cellStyle name="Notiz 136 4 3" xfId="13257" xr:uid="{A2A10834-A050-41C0-90D8-34BCF0EC1360}"/>
    <cellStyle name="Notiz 136 4 4" xfId="24907" xr:uid="{78EBDB1B-1C5E-47F1-863A-D3DAFB96C214}"/>
    <cellStyle name="Notiz 136 5" xfId="7710" xr:uid="{4A36E9BF-6EDE-49BC-80A7-C48C481A3B15}"/>
    <cellStyle name="Notiz 136 5 2" xfId="20438" xr:uid="{AEBA8479-8C29-4421-9432-C555B83C349E}"/>
    <cellStyle name="Notiz 136 5 3" xfId="27218" xr:uid="{983E4D30-D0DC-4B29-859A-DE23C6AD0DAD}"/>
    <cellStyle name="Notiz 136 6" xfId="13509" xr:uid="{97927152-A018-466E-8F8E-09553B3A4A9D}"/>
    <cellStyle name="Notiz 136 6 2" xfId="29712" xr:uid="{2C6C5557-99CD-4B60-A073-B0976966DA25}"/>
    <cellStyle name="Notiz 136 7" xfId="13771" xr:uid="{EA260AFD-C43E-49BE-AA4B-479C1BFC0838}"/>
    <cellStyle name="Notiz 136 7 2" xfId="29467" xr:uid="{14C8E9C7-B9C9-4ED6-9C71-97E58C0D7DC5}"/>
    <cellStyle name="Notiz 136 8" xfId="31918" xr:uid="{0E2F3FCD-EFA9-4496-ABBD-C2418337F011}"/>
    <cellStyle name="Notiz 136 9" xfId="22808" xr:uid="{EEFFB846-C3FA-419A-B31B-127ABB4C2566}"/>
    <cellStyle name="Notiz 137" xfId="1871" xr:uid="{00000000-0005-0000-0000-00007F070000}"/>
    <cellStyle name="Notiz 137 2" xfId="1872" xr:uid="{00000000-0005-0000-0000-000080070000}"/>
    <cellStyle name="Notiz 137 2 2" xfId="5011" xr:uid="{93458594-9CB2-494D-8720-689D590E2762}"/>
    <cellStyle name="Notiz 137 2 2 2" xfId="17799" xr:uid="{A73191DA-EB85-4C3F-A7AF-788B40623A06}"/>
    <cellStyle name="Notiz 137 2 2 2 2" xfId="27224" xr:uid="{32E6F86B-AEFD-4FD3-8CFA-F398F4DD2100}"/>
    <cellStyle name="Notiz 137 2 2 3" xfId="11052" xr:uid="{B332E4B1-CD59-4E39-B5D6-7E4C5817BDA0}"/>
    <cellStyle name="Notiz 137 2 2 3 2" xfId="29718" xr:uid="{64873516-78D9-4AD0-B7D0-99304AE28D8E}"/>
    <cellStyle name="Notiz 137 2 2 4" xfId="33124" xr:uid="{E515ACCC-D883-4E8D-8CAE-769FC4CC8578}"/>
    <cellStyle name="Notiz 137 2 2 5" xfId="22814" xr:uid="{DDC0F9BD-62DF-4535-BBE7-4C480CD54847}"/>
    <cellStyle name="Notiz 137 2 3" xfId="7222" xr:uid="{4D85F29E-F314-4D75-8F52-2D6ACFB778F8}"/>
    <cellStyle name="Notiz 137 2 3 2" xfId="20002" xr:uid="{91F19BB0-4629-4D52-BA06-591E5B3F9D95}"/>
    <cellStyle name="Notiz 137 2 3 2 2" xfId="35064" xr:uid="{E986A0D6-D50E-4F65-B62A-307D9A87E85F}"/>
    <cellStyle name="Notiz 137 2 3 3" xfId="13254" xr:uid="{785B3B2E-221C-45EE-AF77-071F5F4A0019}"/>
    <cellStyle name="Notiz 137 2 3 4" xfId="24910" xr:uid="{0AC9EE3F-0B30-4E72-95D2-034C72FA7A03}"/>
    <cellStyle name="Notiz 137 2 4" xfId="7713" xr:uid="{424C3664-8E0F-48DE-9D1D-0D81583FB118}"/>
    <cellStyle name="Notiz 137 2 4 2" xfId="20441" xr:uid="{5C7E1376-17CC-4381-9728-DD59BACAA010}"/>
    <cellStyle name="Notiz 137 2 4 3" xfId="27223" xr:uid="{53756BA7-DF3D-4537-932B-184A7B1F1D7B}"/>
    <cellStyle name="Notiz 137 2 5" xfId="13506" xr:uid="{C2FF0AD5-08EA-42D8-BE17-F79689BE74FE}"/>
    <cellStyle name="Notiz 137 2 5 2" xfId="29717" xr:uid="{AD095204-66E6-4816-9071-2CA2040018A6}"/>
    <cellStyle name="Notiz 137 2 6" xfId="13774" xr:uid="{E967366D-2565-4CB0-B2C3-F6571E10E2BE}"/>
    <cellStyle name="Notiz 137 2 6 2" xfId="29464" xr:uid="{BE7E6AC0-AE0A-47C4-A27E-CE4DC37D7A1C}"/>
    <cellStyle name="Notiz 137 2 7" xfId="31921" xr:uid="{5DF9B8F0-CDA7-4449-A266-88FB78FBA2EF}"/>
    <cellStyle name="Notiz 137 2 8" xfId="22813" xr:uid="{CB5CBD38-79EA-4603-8869-01D9F088985E}"/>
    <cellStyle name="Notiz 137 3" xfId="5010" xr:uid="{A311A441-57BD-4CB0-92C1-39EC9BFE6B4F}"/>
    <cellStyle name="Notiz 137 3 2" xfId="17798" xr:uid="{78265972-EC57-4D5B-9AEF-054D3CCA8323}"/>
    <cellStyle name="Notiz 137 3 2 2" xfId="27225" xr:uid="{1830A590-27FC-4E23-8F7C-89CF7B00B08F}"/>
    <cellStyle name="Notiz 137 3 3" xfId="11051" xr:uid="{2235B8CB-8430-49CF-BBD2-6CE4DC221E5C}"/>
    <cellStyle name="Notiz 137 3 3 2" xfId="29719" xr:uid="{D0DEA99C-B94A-4794-A58D-AA45719A33D2}"/>
    <cellStyle name="Notiz 137 3 4" xfId="33123" xr:uid="{0A698A82-A317-4BDC-B016-4844924CC8AE}"/>
    <cellStyle name="Notiz 137 3 5" xfId="22815" xr:uid="{8860FC0C-02CF-42C6-A566-568499A9B60F}"/>
    <cellStyle name="Notiz 137 4" xfId="7223" xr:uid="{2176BA19-BA49-4157-9727-EB56BF78BE70}"/>
    <cellStyle name="Notiz 137 4 2" xfId="20003" xr:uid="{B48EE618-A236-47EE-812A-8D04B88E7292}"/>
    <cellStyle name="Notiz 137 4 2 2" xfId="35065" xr:uid="{87E3A0C4-7036-4CF9-BA4E-0D024B5D354D}"/>
    <cellStyle name="Notiz 137 4 3" xfId="13255" xr:uid="{C43E1DA4-FA94-4F8C-8A20-56C14C5CCCBC}"/>
    <cellStyle name="Notiz 137 4 4" xfId="24909" xr:uid="{1723D2B9-A828-424E-8E43-6AE1C0B8B77A}"/>
    <cellStyle name="Notiz 137 5" xfId="7712" xr:uid="{B3766DFC-0F72-4110-8551-B08EAAAAC859}"/>
    <cellStyle name="Notiz 137 5 2" xfId="20440" xr:uid="{D0D65D37-CC8D-4BA9-B3F4-71373E20A39F}"/>
    <cellStyle name="Notiz 137 5 3" xfId="27222" xr:uid="{1E9275E4-90E7-445A-9F07-8417083CE043}"/>
    <cellStyle name="Notiz 137 6" xfId="13507" xr:uid="{56AE5346-A2B3-4C21-81A8-695DB3F91A44}"/>
    <cellStyle name="Notiz 137 6 2" xfId="29716" xr:uid="{BF3B891E-08B9-4859-AF68-E4C0FEF143A8}"/>
    <cellStyle name="Notiz 137 7" xfId="13773" xr:uid="{11502031-B386-4553-9CC3-89BCF617E336}"/>
    <cellStyle name="Notiz 137 7 2" xfId="29465" xr:uid="{B1A39425-16C3-4CC0-82F4-2F6A60623646}"/>
    <cellStyle name="Notiz 137 8" xfId="31920" xr:uid="{5510AAB0-28CF-4156-84CE-20BA120C2C67}"/>
    <cellStyle name="Notiz 137 9" xfId="22812" xr:uid="{885B3294-693A-4792-81E1-A23E4402D0FC}"/>
    <cellStyle name="Notiz 138" xfId="1873" xr:uid="{00000000-0005-0000-0000-000081070000}"/>
    <cellStyle name="Notiz 138 2" xfId="1874" xr:uid="{00000000-0005-0000-0000-000082070000}"/>
    <cellStyle name="Notiz 138 2 2" xfId="5013" xr:uid="{378484C2-01D5-4E05-AD99-23121FDACB1C}"/>
    <cellStyle name="Notiz 138 2 2 2" xfId="17801" xr:uid="{0D7F8987-AA03-456F-970A-436EB5181890}"/>
    <cellStyle name="Notiz 138 2 2 2 2" xfId="27228" xr:uid="{3C9972FA-94A6-429C-931C-5A758938F199}"/>
    <cellStyle name="Notiz 138 2 2 3" xfId="11054" xr:uid="{B41F3634-055B-4CC0-9BA1-FAC5A3376A3A}"/>
    <cellStyle name="Notiz 138 2 2 3 2" xfId="29722" xr:uid="{9F624154-38B8-441A-94B5-5FAA5A99AFD8}"/>
    <cellStyle name="Notiz 138 2 2 4" xfId="33126" xr:uid="{E14EBB1F-14D9-4D41-A544-D99D47579262}"/>
    <cellStyle name="Notiz 138 2 2 5" xfId="22818" xr:uid="{E5724408-60B3-42BF-AC09-8F3314300979}"/>
    <cellStyle name="Notiz 138 2 3" xfId="7220" xr:uid="{56633D60-4333-4EFB-B0AE-62C0CF2E64E7}"/>
    <cellStyle name="Notiz 138 2 3 2" xfId="20000" xr:uid="{6CD277AC-8007-4E41-9651-4C4FADED3662}"/>
    <cellStyle name="Notiz 138 2 3 2 2" xfId="35062" xr:uid="{EDB91D05-8ED9-43CB-8E99-393F9E159818}"/>
    <cellStyle name="Notiz 138 2 3 3" xfId="13252" xr:uid="{B2ABD592-F306-4A53-9AD2-ADA11C4BEA0F}"/>
    <cellStyle name="Notiz 138 2 3 4" xfId="24912" xr:uid="{A5934279-F629-4459-A236-F803CD5250AB}"/>
    <cellStyle name="Notiz 138 2 4" xfId="7715" xr:uid="{44126229-D965-4D7E-8524-8E9AF815EB48}"/>
    <cellStyle name="Notiz 138 2 4 2" xfId="20443" xr:uid="{7CBB422F-21A7-47F6-AF5E-B2D411367B44}"/>
    <cellStyle name="Notiz 138 2 4 3" xfId="27227" xr:uid="{06C830EE-3809-4468-AB42-0FA4B65E851B}"/>
    <cellStyle name="Notiz 138 2 5" xfId="13504" xr:uid="{97CC5C26-21F2-4A60-9E83-3E13C34A4EB3}"/>
    <cellStyle name="Notiz 138 2 5 2" xfId="29721" xr:uid="{D9F09B61-1B43-47D1-83F5-728101389418}"/>
    <cellStyle name="Notiz 138 2 6" xfId="13776" xr:uid="{051D89CC-5B28-4C61-B68B-9F6C39188E51}"/>
    <cellStyle name="Notiz 138 2 6 2" xfId="29462" xr:uid="{CFC32208-E842-43D9-AABD-0418B63CB5D4}"/>
    <cellStyle name="Notiz 138 2 7" xfId="31923" xr:uid="{5C42D291-0A33-4E15-B2A7-24675A8C4B43}"/>
    <cellStyle name="Notiz 138 2 8" xfId="22817" xr:uid="{B95BA7F3-440D-435C-933D-82DFB31EC270}"/>
    <cellStyle name="Notiz 138 3" xfId="5012" xr:uid="{58B435D0-A2DB-4B22-BD2B-E7B73EB7F89B}"/>
    <cellStyle name="Notiz 138 3 2" xfId="17800" xr:uid="{9883E352-29A3-488C-BD87-9744B145F674}"/>
    <cellStyle name="Notiz 138 3 2 2" xfId="27229" xr:uid="{FD681824-8D75-4ACD-94C8-58F4F8D5C85C}"/>
    <cellStyle name="Notiz 138 3 3" xfId="11053" xr:uid="{CF4E47F8-E5A1-411C-8124-EABB8ED2D7E8}"/>
    <cellStyle name="Notiz 138 3 3 2" xfId="29723" xr:uid="{E0D618C3-1002-4EF0-A29B-7E8F7A641FE5}"/>
    <cellStyle name="Notiz 138 3 4" xfId="33125" xr:uid="{241C2D49-B59B-4814-91B7-AB518278163C}"/>
    <cellStyle name="Notiz 138 3 5" xfId="22819" xr:uid="{87347AA7-F4DB-48E4-8765-E6C3286DCDA9}"/>
    <cellStyle name="Notiz 138 4" xfId="7221" xr:uid="{BA405BD5-C238-43F6-8DC3-7A34A55562E4}"/>
    <cellStyle name="Notiz 138 4 2" xfId="20001" xr:uid="{8B5A911C-12B8-44F3-B679-CAC76A1FF5FA}"/>
    <cellStyle name="Notiz 138 4 2 2" xfId="35063" xr:uid="{AC443F7A-DB79-4ADD-8854-043ACB274D66}"/>
    <cellStyle name="Notiz 138 4 3" xfId="13253" xr:uid="{8D9EBFC5-E60E-4D10-8B76-833C9F012FB1}"/>
    <cellStyle name="Notiz 138 4 4" xfId="24911" xr:uid="{F3057994-021E-4BB7-8E2D-85B4A727CA15}"/>
    <cellStyle name="Notiz 138 5" xfId="7714" xr:uid="{14044090-93F1-42EC-98EF-BDFE7CA3189B}"/>
    <cellStyle name="Notiz 138 5 2" xfId="20442" xr:uid="{23F88896-23E0-4C64-B25B-5F336863F645}"/>
    <cellStyle name="Notiz 138 5 3" xfId="27226" xr:uid="{A3244A22-AB82-498E-929F-D41548E09234}"/>
    <cellStyle name="Notiz 138 6" xfId="13505" xr:uid="{F7114747-678A-475D-AAD6-4FDF8E4AB0AD}"/>
    <cellStyle name="Notiz 138 6 2" xfId="29720" xr:uid="{04F46C19-7372-4615-883F-CF85A6D578FF}"/>
    <cellStyle name="Notiz 138 7" xfId="13775" xr:uid="{D8210FE9-9358-4F02-88BD-91AF59DFEB09}"/>
    <cellStyle name="Notiz 138 7 2" xfId="29463" xr:uid="{F7B69770-6371-4D99-A254-CED772E7F300}"/>
    <cellStyle name="Notiz 138 8" xfId="31922" xr:uid="{31C1341D-14E3-434A-9017-58A77113A7E1}"/>
    <cellStyle name="Notiz 138 9" xfId="22816" xr:uid="{2AA424FD-1E39-48B6-AF92-FF75BFFFE3B9}"/>
    <cellStyle name="Notiz 139" xfId="1875" xr:uid="{00000000-0005-0000-0000-000083070000}"/>
    <cellStyle name="Notiz 139 2" xfId="1876" xr:uid="{00000000-0005-0000-0000-000084070000}"/>
    <cellStyle name="Notiz 139 2 2" xfId="5015" xr:uid="{95AC9DD3-10C6-4CC0-804E-1B512F0E56C9}"/>
    <cellStyle name="Notiz 139 2 2 2" xfId="17803" xr:uid="{EC7919DE-B491-481F-8695-DF4C377CF80F}"/>
    <cellStyle name="Notiz 139 2 2 2 2" xfId="27232" xr:uid="{AEE58691-33B3-40AA-9E4F-39AD90836DD8}"/>
    <cellStyle name="Notiz 139 2 2 3" xfId="11056" xr:uid="{FC4A8B52-F08B-4858-916E-77B0100CFCA1}"/>
    <cellStyle name="Notiz 139 2 2 3 2" xfId="29726" xr:uid="{3AB30551-2AEC-4E33-8A29-3A6692175BF0}"/>
    <cellStyle name="Notiz 139 2 2 4" xfId="33128" xr:uid="{9759B2C9-A3A5-4354-A936-DCEDE89E9EF6}"/>
    <cellStyle name="Notiz 139 2 2 5" xfId="22822" xr:uid="{2B58F5A1-B5E7-4241-B1A5-C98616AB8F97}"/>
    <cellStyle name="Notiz 139 2 3" xfId="7218" xr:uid="{99185C01-BD3F-4FFC-B3F6-47B0BBC56E33}"/>
    <cellStyle name="Notiz 139 2 3 2" xfId="19998" xr:uid="{84067A22-5B07-4F40-A386-60F83C1DE7B1}"/>
    <cellStyle name="Notiz 139 2 3 2 2" xfId="35060" xr:uid="{BE8E7FD9-9C27-48B4-9B91-1F9DE13C2DEA}"/>
    <cellStyle name="Notiz 139 2 3 3" xfId="13250" xr:uid="{9A55E0D4-C9B2-4211-8A7C-5C6FAB63C858}"/>
    <cellStyle name="Notiz 139 2 3 4" xfId="24914" xr:uid="{DC44CF8E-949D-45C3-9DB7-034A2C9CC236}"/>
    <cellStyle name="Notiz 139 2 4" xfId="7717" xr:uid="{6EE859FA-8B17-41C3-934E-E88AF329D193}"/>
    <cellStyle name="Notiz 139 2 4 2" xfId="20445" xr:uid="{4D7D4719-D0A2-4FFB-96C6-552DA2AC7AD8}"/>
    <cellStyle name="Notiz 139 2 4 3" xfId="27231" xr:uid="{B2D96200-58F1-4390-8D3A-4BE7C0287A95}"/>
    <cellStyle name="Notiz 139 2 5" xfId="13502" xr:uid="{EC6A15FA-27F3-45A7-9ECD-BE32DD400422}"/>
    <cellStyle name="Notiz 139 2 5 2" xfId="29725" xr:uid="{E6886798-77BF-4CD3-90D7-F2AE13EB180E}"/>
    <cellStyle name="Notiz 139 2 6" xfId="13778" xr:uid="{C304115F-337E-4B2F-BD96-25429A81E77E}"/>
    <cellStyle name="Notiz 139 2 6 2" xfId="29460" xr:uid="{33AC8466-BC64-4485-9E57-0967BD394182}"/>
    <cellStyle name="Notiz 139 2 7" xfId="31925" xr:uid="{10FB1268-B7CE-47B6-BC7B-9EC4EDE7A103}"/>
    <cellStyle name="Notiz 139 2 8" xfId="22821" xr:uid="{F51B605D-0F95-4307-A225-129EE4C80C85}"/>
    <cellStyle name="Notiz 139 3" xfId="5014" xr:uid="{AAC20F1A-7362-454C-9037-20BEE6A39DE4}"/>
    <cellStyle name="Notiz 139 3 2" xfId="17802" xr:uid="{DA3D3831-7814-41B3-9953-EC8EFEB64C15}"/>
    <cellStyle name="Notiz 139 3 2 2" xfId="27233" xr:uid="{95F9EC99-5263-4FAC-8710-CB3D2B4A7042}"/>
    <cellStyle name="Notiz 139 3 3" xfId="11055" xr:uid="{60405CE5-A2B6-45BC-9347-82B2EF07BD66}"/>
    <cellStyle name="Notiz 139 3 3 2" xfId="29727" xr:uid="{338E2A1E-14F8-48B6-A74F-5A7F7235634B}"/>
    <cellStyle name="Notiz 139 3 4" xfId="33127" xr:uid="{C930B02E-EF4B-4005-9452-CB3FEE7918E0}"/>
    <cellStyle name="Notiz 139 3 5" xfId="22823" xr:uid="{E71FC5E3-C22A-4D86-9CFF-620F5F3D62C7}"/>
    <cellStyle name="Notiz 139 4" xfId="7219" xr:uid="{EFDCF639-94BD-4B78-AC13-46A606CA5B84}"/>
    <cellStyle name="Notiz 139 4 2" xfId="19999" xr:uid="{E2F23857-1695-406D-BEAB-667EC2D3BFB5}"/>
    <cellStyle name="Notiz 139 4 2 2" xfId="35061" xr:uid="{A286F3F5-2B02-4D97-8E40-F6632927B881}"/>
    <cellStyle name="Notiz 139 4 3" xfId="13251" xr:uid="{455D37AC-CFFA-4FDC-94E3-2B52C10CAA68}"/>
    <cellStyle name="Notiz 139 4 4" xfId="24913" xr:uid="{A2EFDE87-A31D-4FC3-8B25-198EFDFF9245}"/>
    <cellStyle name="Notiz 139 5" xfId="7716" xr:uid="{90742527-17A0-4580-AAFB-299E2D9CCBE7}"/>
    <cellStyle name="Notiz 139 5 2" xfId="20444" xr:uid="{38A59005-9B87-48B5-AA30-5DBFEDFBA8C5}"/>
    <cellStyle name="Notiz 139 5 3" xfId="27230" xr:uid="{A2E8E0C1-36F0-4042-B06A-0D757BECA10B}"/>
    <cellStyle name="Notiz 139 6" xfId="13503" xr:uid="{24AEB1BB-B758-447C-A42D-83C3AD9D3517}"/>
    <cellStyle name="Notiz 139 6 2" xfId="29724" xr:uid="{A18592F8-0F02-4CCD-9B5A-18261C5A5A7B}"/>
    <cellStyle name="Notiz 139 7" xfId="13777" xr:uid="{75F9BB96-3C51-4D33-A80C-FAAF343F96DB}"/>
    <cellStyle name="Notiz 139 7 2" xfId="29461" xr:uid="{7C6E2AA1-62AE-4A22-BA16-236109011D55}"/>
    <cellStyle name="Notiz 139 8" xfId="31924" xr:uid="{398E436E-0AEF-4AF9-B1FB-1EC55AE80153}"/>
    <cellStyle name="Notiz 139 9" xfId="22820" xr:uid="{A110F8FE-F9CA-4358-BA0E-4A30962DB0F8}"/>
    <cellStyle name="Notiz 14" xfId="1877" xr:uid="{00000000-0005-0000-0000-000085070000}"/>
    <cellStyle name="Notiz 14 2" xfId="1878" xr:uid="{00000000-0005-0000-0000-000086070000}"/>
    <cellStyle name="Notiz 14 2 2" xfId="5017" xr:uid="{761E72F0-FF21-4292-96DE-91BDC6A1AEAA}"/>
    <cellStyle name="Notiz 14 2 2 2" xfId="17805" xr:uid="{748CD635-CE00-4658-8636-AA844FCA7813}"/>
    <cellStyle name="Notiz 14 2 2 2 2" xfId="27236" xr:uid="{53F37727-1350-4182-8E72-BE6EE2782B47}"/>
    <cellStyle name="Notiz 14 2 2 3" xfId="11058" xr:uid="{84B8917C-10E5-4F4A-BA08-D008A37AD783}"/>
    <cellStyle name="Notiz 14 2 2 3 2" xfId="29730" xr:uid="{D2210805-C147-472C-A272-C955100EB7BC}"/>
    <cellStyle name="Notiz 14 2 2 4" xfId="33130" xr:uid="{9ADB850E-E2AB-4DD7-9294-10BA64121127}"/>
    <cellStyle name="Notiz 14 2 2 5" xfId="22826" xr:uid="{4AF74445-6B74-4E05-B089-2D6EB24F95BF}"/>
    <cellStyle name="Notiz 14 2 3" xfId="7216" xr:uid="{D15CF7F7-1037-4E75-A790-FCC4A737BA5A}"/>
    <cellStyle name="Notiz 14 2 3 2" xfId="19996" xr:uid="{6A0B9539-8328-48AE-819A-AB6F7820386B}"/>
    <cellStyle name="Notiz 14 2 3 2 2" xfId="35058" xr:uid="{D474C1B4-8614-495C-9385-EC5523BE2CB9}"/>
    <cellStyle name="Notiz 14 2 3 3" xfId="13248" xr:uid="{0879119C-9D1D-44CF-9085-F9E40926CDBD}"/>
    <cellStyle name="Notiz 14 2 3 4" xfId="24916" xr:uid="{87CF0B9B-5727-4653-962F-4326D107D953}"/>
    <cellStyle name="Notiz 14 2 4" xfId="7719" xr:uid="{39662ED4-7807-4443-A557-60E2C8556D4B}"/>
    <cellStyle name="Notiz 14 2 4 2" xfId="20447" xr:uid="{BD76DB96-C6A1-432C-B35E-9AC861939A85}"/>
    <cellStyle name="Notiz 14 2 4 3" xfId="27235" xr:uid="{1122DB8C-83C8-46E6-A8D6-2E148FA98270}"/>
    <cellStyle name="Notiz 14 2 5" xfId="13500" xr:uid="{521D4D38-1543-445F-BCBA-2DEFDD414931}"/>
    <cellStyle name="Notiz 14 2 5 2" xfId="29729" xr:uid="{3DE83997-10EF-4BE8-94FA-62E4EA0473F2}"/>
    <cellStyle name="Notiz 14 2 6" xfId="13780" xr:uid="{18C4A911-2436-4E9E-8B3E-02D91EBB3872}"/>
    <cellStyle name="Notiz 14 2 6 2" xfId="29458" xr:uid="{5603F8C6-7F4D-49C9-A93F-4E8CE8001F20}"/>
    <cellStyle name="Notiz 14 2 7" xfId="31927" xr:uid="{40798F6F-4D6C-46E3-A5CA-307B36BF4A3D}"/>
    <cellStyle name="Notiz 14 2 8" xfId="22825" xr:uid="{3813CD35-81E4-49AD-8548-1DC2D05CF27C}"/>
    <cellStyle name="Notiz 14 3" xfId="5016" xr:uid="{0B24AF52-8518-474C-A27F-9DA79150D1EB}"/>
    <cellStyle name="Notiz 14 3 2" xfId="17804" xr:uid="{45A84AEB-B03D-442A-9F09-83DD9C3698BF}"/>
    <cellStyle name="Notiz 14 3 2 2" xfId="27237" xr:uid="{E8EE4943-D677-461F-95FF-2C8AB44E4FDE}"/>
    <cellStyle name="Notiz 14 3 3" xfId="11057" xr:uid="{4C47A3B2-43AC-4F2C-896A-B33212DC27C8}"/>
    <cellStyle name="Notiz 14 3 3 2" xfId="29731" xr:uid="{160CE8F5-9E45-4D31-868D-1AD52A603BD8}"/>
    <cellStyle name="Notiz 14 3 4" xfId="33129" xr:uid="{C07330D9-4B51-4FD0-B12F-5BB9AADA92BE}"/>
    <cellStyle name="Notiz 14 3 5" xfId="22827" xr:uid="{D5BB6691-18BD-4D82-9161-A7F83E5A54D4}"/>
    <cellStyle name="Notiz 14 4" xfId="7217" xr:uid="{C3F24311-20E0-492B-9CBF-7C07405393D5}"/>
    <cellStyle name="Notiz 14 4 2" xfId="19997" xr:uid="{01E19CA5-D36A-47F7-9A46-BCBB3A4DDC16}"/>
    <cellStyle name="Notiz 14 4 2 2" xfId="35059" xr:uid="{ADC0990A-6909-4740-840F-FF738961C5F8}"/>
    <cellStyle name="Notiz 14 4 3" xfId="13249" xr:uid="{2C907CA9-19F8-4112-A232-6AA828250E0F}"/>
    <cellStyle name="Notiz 14 4 4" xfId="24915" xr:uid="{044DCDA0-E9CA-4A13-AE56-AC1DD6248ACF}"/>
    <cellStyle name="Notiz 14 5" xfId="7718" xr:uid="{8ED1FA12-6FC8-4280-A645-8F63D24F6CFA}"/>
    <cellStyle name="Notiz 14 5 2" xfId="20446" xr:uid="{2E0DD6F3-D1D1-43B6-B8A7-8FA36CB82BDB}"/>
    <cellStyle name="Notiz 14 5 3" xfId="27234" xr:uid="{60118C25-9F8B-427A-B088-3FD5130FB6D4}"/>
    <cellStyle name="Notiz 14 6" xfId="13501" xr:uid="{F2EC1BA8-814B-4492-BB7D-0E0744D3BE1B}"/>
    <cellStyle name="Notiz 14 6 2" xfId="29728" xr:uid="{1383E111-C401-4C8A-BE45-49735E497E7D}"/>
    <cellStyle name="Notiz 14 7" xfId="13779" xr:uid="{7E010130-481A-4A6E-B425-D3332A1F83C6}"/>
    <cellStyle name="Notiz 14 7 2" xfId="29459" xr:uid="{0B0AD664-5F8D-4733-B658-40E5221F4106}"/>
    <cellStyle name="Notiz 14 8" xfId="31926" xr:uid="{90DEC31F-E50E-4C97-B9CD-B3D55FA49A8F}"/>
    <cellStyle name="Notiz 14 9" xfId="22824" xr:uid="{4B20E5AB-BB11-4440-B0FF-AA283B0F2CC8}"/>
    <cellStyle name="Notiz 140" xfId="1879" xr:uid="{00000000-0005-0000-0000-000087070000}"/>
    <cellStyle name="Notiz 140 2" xfId="1880" xr:uid="{00000000-0005-0000-0000-000088070000}"/>
    <cellStyle name="Notiz 140 2 2" xfId="5019" xr:uid="{87F70540-0C99-4F28-BA9F-E4975855D3CF}"/>
    <cellStyle name="Notiz 140 2 2 2" xfId="17807" xr:uid="{9EFDD9FF-5F39-4F47-87A4-9ADCD287C4E3}"/>
    <cellStyle name="Notiz 140 2 2 2 2" xfId="27240" xr:uid="{68F38665-B15F-490D-8716-37799BCB196C}"/>
    <cellStyle name="Notiz 140 2 2 3" xfId="11060" xr:uid="{45018A4F-8FA1-46AD-8E20-E7C3A0DEAD9D}"/>
    <cellStyle name="Notiz 140 2 2 3 2" xfId="29734" xr:uid="{5D9CA0DE-CE5C-49B8-AC48-59146DED183E}"/>
    <cellStyle name="Notiz 140 2 2 4" xfId="33132" xr:uid="{E50FB758-AC3C-464A-8D62-3C68E9D5C49F}"/>
    <cellStyle name="Notiz 140 2 2 5" xfId="22830" xr:uid="{85EC76DF-C6AB-499F-BD32-BBBC9C1CFA46}"/>
    <cellStyle name="Notiz 140 2 3" xfId="7214" xr:uid="{54D00825-9FC9-48C8-B959-1733DDB6AAE9}"/>
    <cellStyle name="Notiz 140 2 3 2" xfId="19994" xr:uid="{CB5FD6D4-A467-4962-98FB-13EBDC83A0C1}"/>
    <cellStyle name="Notiz 140 2 3 2 2" xfId="35056" xr:uid="{E72850D2-68E0-4BEB-B0C4-9B8509869F31}"/>
    <cellStyle name="Notiz 140 2 3 3" xfId="13246" xr:uid="{90D8AE2D-249F-4958-826E-224FDEEC3DA1}"/>
    <cellStyle name="Notiz 140 2 3 4" xfId="24918" xr:uid="{76592FA3-4D63-46A2-8DD0-8E5181585B49}"/>
    <cellStyle name="Notiz 140 2 4" xfId="7721" xr:uid="{F55998F4-8E3F-4F56-AB48-C8A215C68A6C}"/>
    <cellStyle name="Notiz 140 2 4 2" xfId="20449" xr:uid="{217AF1DC-D627-4708-81B8-E0E42D2D7D15}"/>
    <cellStyle name="Notiz 140 2 4 3" xfId="27239" xr:uid="{1BFB871F-2E32-448E-86BB-D4A583259266}"/>
    <cellStyle name="Notiz 140 2 5" xfId="13498" xr:uid="{EDF8569B-5D82-4592-9DCD-E994E30AA474}"/>
    <cellStyle name="Notiz 140 2 5 2" xfId="29733" xr:uid="{890A9F49-5851-4985-B751-CB717B058430}"/>
    <cellStyle name="Notiz 140 2 6" xfId="13783" xr:uid="{E4247D47-5D92-4CE5-A8A0-E075F9912319}"/>
    <cellStyle name="Notiz 140 2 6 2" xfId="29456" xr:uid="{8A2D7ED0-7749-41D9-8C95-EE850420FC96}"/>
    <cellStyle name="Notiz 140 2 7" xfId="31929" xr:uid="{57EAAEFD-83EA-460D-AF29-CA7EC3160CE5}"/>
    <cellStyle name="Notiz 140 2 8" xfId="22829" xr:uid="{F9A05DAF-1431-4A25-BDD9-C653CF8B5EB2}"/>
    <cellStyle name="Notiz 140 3" xfId="5018" xr:uid="{F2F5AEF4-910E-433F-BD0E-D9F06C98A05A}"/>
    <cellStyle name="Notiz 140 3 2" xfId="17806" xr:uid="{EF402DE8-51F6-410B-AE15-E669E0D008F5}"/>
    <cellStyle name="Notiz 140 3 2 2" xfId="27241" xr:uid="{81C3D22A-A1A9-42B8-8C57-C0F9A4C0BCA1}"/>
    <cellStyle name="Notiz 140 3 3" xfId="11059" xr:uid="{631A4F27-89BB-430D-A6FC-74427730D4E1}"/>
    <cellStyle name="Notiz 140 3 3 2" xfId="29735" xr:uid="{97B43F2C-7338-4AC6-9E5C-A3BE77D2348A}"/>
    <cellStyle name="Notiz 140 3 4" xfId="33131" xr:uid="{6A12A8AE-F5B2-4010-93A1-2BD53D37B217}"/>
    <cellStyle name="Notiz 140 3 5" xfId="22831" xr:uid="{A520D19A-6AB4-460C-8A5F-935F31CBB9DB}"/>
    <cellStyle name="Notiz 140 4" xfId="7215" xr:uid="{8AEDF094-5F1C-4A7A-A34D-DF701D250A0A}"/>
    <cellStyle name="Notiz 140 4 2" xfId="19995" xr:uid="{C696A739-83FC-4934-8CA2-031660E0FEB6}"/>
    <cellStyle name="Notiz 140 4 2 2" xfId="35057" xr:uid="{27B38146-C1AB-4EA2-A613-4D3175D6F4E5}"/>
    <cellStyle name="Notiz 140 4 3" xfId="13247" xr:uid="{4298185A-FD1F-4642-8B28-92C0A44928B8}"/>
    <cellStyle name="Notiz 140 4 4" xfId="24917" xr:uid="{1C2C6633-1216-4FBE-8E85-9B8BA2F18817}"/>
    <cellStyle name="Notiz 140 5" xfId="7720" xr:uid="{58A41EA3-CB57-4126-BB8B-8571ACFB438B}"/>
    <cellStyle name="Notiz 140 5 2" xfId="20448" xr:uid="{2351EBF5-00D3-48C6-820D-157F83D2E5B2}"/>
    <cellStyle name="Notiz 140 5 3" xfId="27238" xr:uid="{1532327C-0B11-4701-9BFE-5773B31715E6}"/>
    <cellStyle name="Notiz 140 6" xfId="13499" xr:uid="{972F9094-2B8A-482A-A978-4F79CDEAD773}"/>
    <cellStyle name="Notiz 140 6 2" xfId="29732" xr:uid="{1106363D-CF7E-4F61-84CC-074497B17555}"/>
    <cellStyle name="Notiz 140 7" xfId="13782" xr:uid="{DED452F2-3C63-49F2-B09A-AD61F1190004}"/>
    <cellStyle name="Notiz 140 7 2" xfId="29457" xr:uid="{26103481-CAB2-4BDD-B610-12879FE0107F}"/>
    <cellStyle name="Notiz 140 8" xfId="31928" xr:uid="{E2345D43-C330-4759-A451-C8F09C0AB517}"/>
    <cellStyle name="Notiz 140 9" xfId="22828" xr:uid="{738124C1-3359-4831-BDE1-C477F77DC368}"/>
    <cellStyle name="Notiz 141" xfId="1881" xr:uid="{00000000-0005-0000-0000-000089070000}"/>
    <cellStyle name="Notiz 141 2" xfId="1882" xr:uid="{00000000-0005-0000-0000-00008A070000}"/>
    <cellStyle name="Notiz 141 2 2" xfId="5021" xr:uid="{49F3E2A2-A434-448F-8BFB-6C1863DF3CF3}"/>
    <cellStyle name="Notiz 141 2 2 2" xfId="17809" xr:uid="{59DCFAEB-E139-43B9-A076-E28F054AC7EC}"/>
    <cellStyle name="Notiz 141 2 2 2 2" xfId="27244" xr:uid="{3013B877-019C-472D-841D-3A499847EFBC}"/>
    <cellStyle name="Notiz 141 2 2 3" xfId="11062" xr:uid="{934E5696-B8AC-48B5-BE19-B0285EF9719B}"/>
    <cellStyle name="Notiz 141 2 2 3 2" xfId="29738" xr:uid="{4229AE39-7CA1-4C17-A859-852C2C5CAFCD}"/>
    <cellStyle name="Notiz 141 2 2 4" xfId="33134" xr:uid="{182810BD-688C-418F-9765-4F7C307D2C3A}"/>
    <cellStyle name="Notiz 141 2 2 5" xfId="22834" xr:uid="{2396319C-BCB0-4073-AA3E-32AB52E94CD7}"/>
    <cellStyle name="Notiz 141 2 3" xfId="7212" xr:uid="{77EF6E9C-0F25-4B88-9CDD-83FC926BE4DB}"/>
    <cellStyle name="Notiz 141 2 3 2" xfId="19992" xr:uid="{A805C12F-8C63-4D06-94BD-36BE7FE5AFE6}"/>
    <cellStyle name="Notiz 141 2 3 2 2" xfId="35054" xr:uid="{D71951FC-1401-4D22-A27E-EF09F5471A76}"/>
    <cellStyle name="Notiz 141 2 3 3" xfId="13244" xr:uid="{C43CCBBB-8573-4127-BCD0-C20CA4AD477C}"/>
    <cellStyle name="Notiz 141 2 3 4" xfId="24920" xr:uid="{EA2E54F4-8C34-4918-8844-490D65CD6B5E}"/>
    <cellStyle name="Notiz 141 2 4" xfId="7723" xr:uid="{33715DCB-8739-489C-AA73-E5DB64351056}"/>
    <cellStyle name="Notiz 141 2 4 2" xfId="20451" xr:uid="{EBF17A7E-E9BD-482F-8B05-59433834848D}"/>
    <cellStyle name="Notiz 141 2 4 3" xfId="27243" xr:uid="{B3C02745-8AB3-4488-8BA6-EC93982A7E5B}"/>
    <cellStyle name="Notiz 141 2 5" xfId="13496" xr:uid="{37AD1D52-3EEF-493C-B282-660D1F9D8E8F}"/>
    <cellStyle name="Notiz 141 2 5 2" xfId="29737" xr:uid="{58997851-A44E-45D0-8CF7-1B63264B0BD1}"/>
    <cellStyle name="Notiz 141 2 6" xfId="13785" xr:uid="{6A078A5E-2273-4F61-890C-3B22D7AC0C81}"/>
    <cellStyle name="Notiz 141 2 6 2" xfId="29454" xr:uid="{9B934D15-064D-4EF2-A579-F9DBBCCC9638}"/>
    <cellStyle name="Notiz 141 2 7" xfId="31931" xr:uid="{6C081D29-F034-4A92-A17E-91EFD6B7E398}"/>
    <cellStyle name="Notiz 141 2 8" xfId="22833" xr:uid="{3A42DAFC-45B9-4D87-AEF7-CDB6D8F10998}"/>
    <cellStyle name="Notiz 141 3" xfId="5020" xr:uid="{BF7F736B-7874-4816-A612-1CA163E8AECA}"/>
    <cellStyle name="Notiz 141 3 2" xfId="17808" xr:uid="{A47F8D98-A8A7-4B37-9138-30837DF1577A}"/>
    <cellStyle name="Notiz 141 3 2 2" xfId="27245" xr:uid="{960FE084-CB52-4D3E-8A28-899C9E859D58}"/>
    <cellStyle name="Notiz 141 3 3" xfId="11061" xr:uid="{D837306D-2C3A-49B9-8E5E-C5CB3A81EDB6}"/>
    <cellStyle name="Notiz 141 3 3 2" xfId="29739" xr:uid="{2AF51E6B-18F0-49FF-B5B8-B2B284B6A0BD}"/>
    <cellStyle name="Notiz 141 3 4" xfId="33133" xr:uid="{5726D8B4-69E4-4ABB-A6F1-B8B4EBC50355}"/>
    <cellStyle name="Notiz 141 3 5" xfId="22835" xr:uid="{72B5322D-69A9-47D2-A68C-8468E75815AB}"/>
    <cellStyle name="Notiz 141 4" xfId="7213" xr:uid="{6937808A-197B-4C8D-A4CD-CB37E0D1580F}"/>
    <cellStyle name="Notiz 141 4 2" xfId="19993" xr:uid="{E2D101A9-6D7A-4AE6-AE25-BBA7CA1CF0AD}"/>
    <cellStyle name="Notiz 141 4 2 2" xfId="35055" xr:uid="{09830CB6-1E18-4F81-ABED-1EC3F317BC00}"/>
    <cellStyle name="Notiz 141 4 3" xfId="13245" xr:uid="{BCB4443A-2C27-4A8C-A858-7C883707B50E}"/>
    <cellStyle name="Notiz 141 4 4" xfId="24919" xr:uid="{A43EAF99-0EB3-402D-AD81-AEB67941920D}"/>
    <cellStyle name="Notiz 141 5" xfId="7722" xr:uid="{48CCC9D4-3133-49E6-8596-076B195D088E}"/>
    <cellStyle name="Notiz 141 5 2" xfId="20450" xr:uid="{D9E667F0-5C16-4BFF-9A3B-CBD2E314A47A}"/>
    <cellStyle name="Notiz 141 5 3" xfId="27242" xr:uid="{B3745C40-E670-45F4-AF53-9D5691ABF195}"/>
    <cellStyle name="Notiz 141 6" xfId="13497" xr:uid="{04C2BBE5-11D3-4305-B670-E0D69EA92869}"/>
    <cellStyle name="Notiz 141 6 2" xfId="29736" xr:uid="{D5737D3E-8B0E-4FEB-BAEB-74DAFCE3D928}"/>
    <cellStyle name="Notiz 141 7" xfId="13784" xr:uid="{9B998588-835D-43CB-BCA1-0F7F9083AFB2}"/>
    <cellStyle name="Notiz 141 7 2" xfId="29455" xr:uid="{C8194512-AFC5-42D1-AB28-C6F6E3E7073A}"/>
    <cellStyle name="Notiz 141 8" xfId="31930" xr:uid="{4D3CF58E-E832-4177-B165-5E0989C483E9}"/>
    <cellStyle name="Notiz 141 9" xfId="22832" xr:uid="{97A7ACB6-7B63-4B99-932D-1F4B0975A1B1}"/>
    <cellStyle name="Notiz 142" xfId="1883" xr:uid="{00000000-0005-0000-0000-00008B070000}"/>
    <cellStyle name="Notiz 142 2" xfId="1884" xr:uid="{00000000-0005-0000-0000-00008C070000}"/>
    <cellStyle name="Notiz 142 2 2" xfId="5023" xr:uid="{EC9893CC-6CD8-4F8A-B5A7-02AEDEB3A2BB}"/>
    <cellStyle name="Notiz 142 2 2 2" xfId="17811" xr:uid="{83E9F9EA-506C-4FF3-B0EC-96FE892D3AE3}"/>
    <cellStyle name="Notiz 142 2 2 2 2" xfId="27248" xr:uid="{CBD11F60-B5ED-46CB-9FFF-DEE9B8793B1C}"/>
    <cellStyle name="Notiz 142 2 2 3" xfId="11064" xr:uid="{AFCEC8DC-C5DD-4E0E-AACC-650F78554C60}"/>
    <cellStyle name="Notiz 142 2 2 3 2" xfId="29742" xr:uid="{6CD682B4-CE5E-4029-97D6-F806697CFA2A}"/>
    <cellStyle name="Notiz 142 2 2 4" xfId="33136" xr:uid="{FD3CC854-0A86-4A94-B975-CCF1056B8B6B}"/>
    <cellStyle name="Notiz 142 2 2 5" xfId="22838" xr:uid="{0AC9991D-FFAE-4E60-982E-D9DB0084AA1C}"/>
    <cellStyle name="Notiz 142 2 3" xfId="7210" xr:uid="{81B941A3-DAC7-4B90-9669-715C2A55E65F}"/>
    <cellStyle name="Notiz 142 2 3 2" xfId="19990" xr:uid="{28919884-DE74-46D5-8146-3EDF13715B18}"/>
    <cellStyle name="Notiz 142 2 3 2 2" xfId="35052" xr:uid="{D2DF4652-599A-4C61-88A3-F87C90D6A3B9}"/>
    <cellStyle name="Notiz 142 2 3 3" xfId="13242" xr:uid="{23105BA0-A524-40B8-A991-8E84CA8DD084}"/>
    <cellStyle name="Notiz 142 2 3 4" xfId="24922" xr:uid="{419EDF77-F19C-4C28-A418-F9F2ECB6C55D}"/>
    <cellStyle name="Notiz 142 2 4" xfId="7725" xr:uid="{E6C58111-8B32-40E1-8515-1889EAB03470}"/>
    <cellStyle name="Notiz 142 2 4 2" xfId="20453" xr:uid="{6306D7EE-E7DA-4D3C-B7D7-B4B9D1FB65D3}"/>
    <cellStyle name="Notiz 142 2 4 3" xfId="27247" xr:uid="{CD52BD81-E49A-4253-A6DC-B54326A5FB60}"/>
    <cellStyle name="Notiz 142 2 5" xfId="13494" xr:uid="{87EF4BB4-B6B2-4FCD-9613-54375D713D90}"/>
    <cellStyle name="Notiz 142 2 5 2" xfId="29741" xr:uid="{21CD410D-B622-4E25-AB33-A8F19B34F7C6}"/>
    <cellStyle name="Notiz 142 2 6" xfId="13787" xr:uid="{45C7991E-BFE2-4A08-967F-87B8BB2E9AE5}"/>
    <cellStyle name="Notiz 142 2 6 2" xfId="29452" xr:uid="{111D3CF9-7353-4A7E-9BA2-EA72B46FB849}"/>
    <cellStyle name="Notiz 142 2 7" xfId="31933" xr:uid="{701E2693-36ED-4E9F-8E87-B14394CF433F}"/>
    <cellStyle name="Notiz 142 2 8" xfId="22837" xr:uid="{679A99D9-591C-4C93-8124-4710A0B54E42}"/>
    <cellStyle name="Notiz 142 3" xfId="5022" xr:uid="{09A56769-63D4-4F5A-99C1-21F4EE5F6B3F}"/>
    <cellStyle name="Notiz 142 3 2" xfId="17810" xr:uid="{3CDC83A1-EC4D-4C95-AB52-19655B9ED6A3}"/>
    <cellStyle name="Notiz 142 3 2 2" xfId="27249" xr:uid="{9774D131-DCC8-4F98-A8F6-2B8391F0D3F0}"/>
    <cellStyle name="Notiz 142 3 3" xfId="11063" xr:uid="{0F54938C-518E-4015-AF3D-D048D931E2E6}"/>
    <cellStyle name="Notiz 142 3 3 2" xfId="29743" xr:uid="{F2FD6831-EBD2-42CC-84BA-E8244E3CC6BC}"/>
    <cellStyle name="Notiz 142 3 4" xfId="33135" xr:uid="{844C0029-A011-47D4-8118-6BC9AA0E12B4}"/>
    <cellStyle name="Notiz 142 3 5" xfId="22839" xr:uid="{FF781F13-A278-46C8-AECE-B17E1802B618}"/>
    <cellStyle name="Notiz 142 4" xfId="7211" xr:uid="{1599A203-0B39-4F57-A10C-3C458258C965}"/>
    <cellStyle name="Notiz 142 4 2" xfId="19991" xr:uid="{D9BE6432-51BB-41BB-A13F-16AA59A8A6D5}"/>
    <cellStyle name="Notiz 142 4 2 2" xfId="35053" xr:uid="{44B6691A-6CC4-4895-AD27-D418B2D1E909}"/>
    <cellStyle name="Notiz 142 4 3" xfId="13243" xr:uid="{BE8AF8AB-98B2-4956-A829-40AD7E791C6E}"/>
    <cellStyle name="Notiz 142 4 4" xfId="24921" xr:uid="{E94B9130-4CBA-4FEC-8946-89D5AD1CE1C7}"/>
    <cellStyle name="Notiz 142 5" xfId="7724" xr:uid="{4D09D36C-5E8B-4D70-B3F3-A87677A892B5}"/>
    <cellStyle name="Notiz 142 5 2" xfId="20452" xr:uid="{D52C7553-C75A-49DC-A02B-BC2E5FC60785}"/>
    <cellStyle name="Notiz 142 5 3" xfId="27246" xr:uid="{C9C92344-2938-4353-BAB8-B6CB7C9E4FEC}"/>
    <cellStyle name="Notiz 142 6" xfId="13495" xr:uid="{95FBE0F7-5D2A-4589-BB26-F7CF07AF1B6A}"/>
    <cellStyle name="Notiz 142 6 2" xfId="29740" xr:uid="{51969DFA-0179-44FE-B898-2517F368501B}"/>
    <cellStyle name="Notiz 142 7" xfId="13786" xr:uid="{7E63BACA-B1EA-4389-BCFD-FADDD17ED4B6}"/>
    <cellStyle name="Notiz 142 7 2" xfId="29453" xr:uid="{30FF1EF7-8F7C-41D4-8F84-99A5BAA94608}"/>
    <cellStyle name="Notiz 142 8" xfId="31932" xr:uid="{32E662D1-6B32-4F11-A451-2B7B5535404E}"/>
    <cellStyle name="Notiz 142 9" xfId="22836" xr:uid="{E350DE4A-394A-4678-998E-CD9EE1378481}"/>
    <cellStyle name="Notiz 143" xfId="1885" xr:uid="{00000000-0005-0000-0000-00008D070000}"/>
    <cellStyle name="Notiz 143 2" xfId="1886" xr:uid="{00000000-0005-0000-0000-00008E070000}"/>
    <cellStyle name="Notiz 143 2 2" xfId="5025" xr:uid="{2B35BB33-ACD0-4F86-80B6-EA955F66D733}"/>
    <cellStyle name="Notiz 143 2 2 2" xfId="17813" xr:uid="{10837015-592C-4F8F-902E-6D2A3804D9BD}"/>
    <cellStyle name="Notiz 143 2 2 2 2" xfId="27252" xr:uid="{BDBDD019-E5EA-41F1-BA61-9FE58527FCF1}"/>
    <cellStyle name="Notiz 143 2 2 3" xfId="11066" xr:uid="{FC5DD52F-EF9F-405A-8EC5-3882B700E0CE}"/>
    <cellStyle name="Notiz 143 2 2 3 2" xfId="29746" xr:uid="{CB78EF32-B6F8-4AA3-A329-1A8BD8450C53}"/>
    <cellStyle name="Notiz 143 2 2 4" xfId="33138" xr:uid="{7EF9826D-E179-4422-A849-ACA12140C34B}"/>
    <cellStyle name="Notiz 143 2 2 5" xfId="22842" xr:uid="{A2AAFB41-031D-42BF-A173-942BAFB9AB96}"/>
    <cellStyle name="Notiz 143 2 3" xfId="7208" xr:uid="{CCB3A4DC-9A09-41FC-99BA-B1F93060F5FF}"/>
    <cellStyle name="Notiz 143 2 3 2" xfId="19988" xr:uid="{8CFEA02E-4A27-4B86-9E2C-C93C16412ACE}"/>
    <cellStyle name="Notiz 143 2 3 2 2" xfId="35050" xr:uid="{DD90C773-5B8B-41CA-A030-F2FCF45FF315}"/>
    <cellStyle name="Notiz 143 2 3 3" xfId="13240" xr:uid="{3A6B8FE6-4AE0-4B03-BD02-2A14F34560DA}"/>
    <cellStyle name="Notiz 143 2 3 4" xfId="24924" xr:uid="{75B3970E-A577-46DB-92EB-E2A0D12A7DCB}"/>
    <cellStyle name="Notiz 143 2 4" xfId="7727" xr:uid="{A04AE0DF-CDEA-46F3-A044-363911BF8358}"/>
    <cellStyle name="Notiz 143 2 4 2" xfId="20455" xr:uid="{C359DD57-4ECA-4DA8-A00B-D3D0E941500E}"/>
    <cellStyle name="Notiz 143 2 4 3" xfId="27251" xr:uid="{9EA664E6-13F0-4D81-8793-594A129E4B8C}"/>
    <cellStyle name="Notiz 143 2 5" xfId="13492" xr:uid="{36EF9396-45EB-4142-81E1-4BE702B79947}"/>
    <cellStyle name="Notiz 143 2 5 2" xfId="29745" xr:uid="{64331146-CBBE-41FD-B7E7-77C3CDC10DF5}"/>
    <cellStyle name="Notiz 143 2 6" xfId="13789" xr:uid="{1E24C1C6-F418-45D2-8B4F-E7FBA058F8F6}"/>
    <cellStyle name="Notiz 143 2 6 2" xfId="29450" xr:uid="{D1E8B5D5-3DD4-45F9-A4C7-57BAE5417874}"/>
    <cellStyle name="Notiz 143 2 7" xfId="31935" xr:uid="{AA1818A7-18FD-4535-B2EB-9C114345800C}"/>
    <cellStyle name="Notiz 143 2 8" xfId="22841" xr:uid="{A4048068-1FA6-4E7A-97F2-FCD7338280D9}"/>
    <cellStyle name="Notiz 143 3" xfId="5024" xr:uid="{9A225994-C13D-4F95-85BB-EC4135520BA3}"/>
    <cellStyle name="Notiz 143 3 2" xfId="17812" xr:uid="{9128B423-97E7-4903-AE77-991AF8FCC4F3}"/>
    <cellStyle name="Notiz 143 3 2 2" xfId="27253" xr:uid="{083E1385-70C4-4DAE-95EB-B25A10399AB5}"/>
    <cellStyle name="Notiz 143 3 3" xfId="11065" xr:uid="{00128080-4189-4EF6-AACB-7BF3A5A92030}"/>
    <cellStyle name="Notiz 143 3 3 2" xfId="29747" xr:uid="{7E485B65-834B-4787-98A2-3C256A2C59F2}"/>
    <cellStyle name="Notiz 143 3 4" xfId="33137" xr:uid="{AD807387-9D12-4513-B867-5C00A0442B36}"/>
    <cellStyle name="Notiz 143 3 5" xfId="22843" xr:uid="{BE0FC6E1-096E-47D4-AABB-5AB97674402A}"/>
    <cellStyle name="Notiz 143 4" xfId="7209" xr:uid="{B0C7CD14-2016-4DC7-A1BC-1EABBA60E35D}"/>
    <cellStyle name="Notiz 143 4 2" xfId="19989" xr:uid="{9AD0B5BC-F335-440D-8A12-9C84B49D838F}"/>
    <cellStyle name="Notiz 143 4 2 2" xfId="35051" xr:uid="{F1262FD2-29D6-4CD9-95B1-01FDC94342D6}"/>
    <cellStyle name="Notiz 143 4 3" xfId="13241" xr:uid="{0E662E30-84D3-4965-8D52-03E825C71BFE}"/>
    <cellStyle name="Notiz 143 4 4" xfId="24923" xr:uid="{3CD8E463-6D6F-4BC1-A855-4C6D7362AADD}"/>
    <cellStyle name="Notiz 143 5" xfId="7726" xr:uid="{89BE91C6-AD18-4868-AC92-0F60EE27F9BE}"/>
    <cellStyle name="Notiz 143 5 2" xfId="20454" xr:uid="{79B962D4-BEAC-4DB9-8E9C-43ADF854BF4C}"/>
    <cellStyle name="Notiz 143 5 3" xfId="27250" xr:uid="{00F269E1-7A36-4946-8C83-CE8FE0BF8F47}"/>
    <cellStyle name="Notiz 143 6" xfId="13493" xr:uid="{E0030F0C-DF20-4127-995F-A5133AB16242}"/>
    <cellStyle name="Notiz 143 6 2" xfId="29744" xr:uid="{4D138EA4-8682-4D49-932B-DEE78CF9594C}"/>
    <cellStyle name="Notiz 143 7" xfId="13788" xr:uid="{A5FFAD46-96B7-425A-879E-261E482713EB}"/>
    <cellStyle name="Notiz 143 7 2" xfId="29451" xr:uid="{9177EBC3-25A7-4D79-A394-46265026AE4E}"/>
    <cellStyle name="Notiz 143 8" xfId="31934" xr:uid="{B1B2BEDE-A244-4463-8FB4-355CDDC880B3}"/>
    <cellStyle name="Notiz 143 9" xfId="22840" xr:uid="{9EBB54A1-2546-46F7-A866-B0C690F5D909}"/>
    <cellStyle name="Notiz 144" xfId="1887" xr:uid="{00000000-0005-0000-0000-00008F070000}"/>
    <cellStyle name="Notiz 144 2" xfId="1888" xr:uid="{00000000-0005-0000-0000-000090070000}"/>
    <cellStyle name="Notiz 144 2 2" xfId="5027" xr:uid="{2975265D-051B-4246-9F1B-DEF1B44CDC44}"/>
    <cellStyle name="Notiz 144 2 2 2" xfId="17815" xr:uid="{DCDBEB57-41C6-42F8-9AC9-1EFB8479EAAC}"/>
    <cellStyle name="Notiz 144 2 2 2 2" xfId="27256" xr:uid="{D3CAB916-C24C-4D15-A6DD-AF834CAF2C61}"/>
    <cellStyle name="Notiz 144 2 2 3" xfId="11068" xr:uid="{3B457E24-6C9B-42E4-97A8-471A8E32CB7B}"/>
    <cellStyle name="Notiz 144 2 2 3 2" xfId="29750" xr:uid="{CEB5B978-6320-479A-8621-656A5041A24B}"/>
    <cellStyle name="Notiz 144 2 2 4" xfId="33140" xr:uid="{850724BC-8603-4B4A-B58F-C75261309764}"/>
    <cellStyle name="Notiz 144 2 2 5" xfId="22846" xr:uid="{0BE723D0-0940-485A-9A38-23664B4C3E42}"/>
    <cellStyle name="Notiz 144 2 3" xfId="7206" xr:uid="{DE4C84FB-1487-43A8-874C-3B30AE59E59F}"/>
    <cellStyle name="Notiz 144 2 3 2" xfId="19986" xr:uid="{F776D65A-E3F4-4628-A75F-780CDF75ADCA}"/>
    <cellStyle name="Notiz 144 2 3 2 2" xfId="35048" xr:uid="{0420B14A-143E-4B60-B61E-1999C9D2D4DE}"/>
    <cellStyle name="Notiz 144 2 3 3" xfId="13238" xr:uid="{8846D28A-347A-48B6-8D1E-233230ECCB7F}"/>
    <cellStyle name="Notiz 144 2 3 4" xfId="24926" xr:uid="{B1CA56FB-D89C-4DF0-B909-3C33A6C53A23}"/>
    <cellStyle name="Notiz 144 2 4" xfId="7729" xr:uid="{0029740F-084C-43B5-8C7C-25051CA49A8F}"/>
    <cellStyle name="Notiz 144 2 4 2" xfId="20457" xr:uid="{2743D091-2677-45FF-B5C4-C843E6769AE8}"/>
    <cellStyle name="Notiz 144 2 4 3" xfId="27255" xr:uid="{E1A60026-949D-4343-BF78-58B2D6A3BC63}"/>
    <cellStyle name="Notiz 144 2 5" xfId="13490" xr:uid="{A6C8E578-D1E0-4B20-B18D-DAFB1EEA999E}"/>
    <cellStyle name="Notiz 144 2 5 2" xfId="29749" xr:uid="{D97C611D-9310-4C4E-AD25-474339A53D3F}"/>
    <cellStyle name="Notiz 144 2 6" xfId="13791" xr:uid="{C097BA86-3B20-4399-BB2D-200B852B8989}"/>
    <cellStyle name="Notiz 144 2 6 2" xfId="29448" xr:uid="{15677A04-2A32-4746-BE35-4A9785AF92A7}"/>
    <cellStyle name="Notiz 144 2 7" xfId="31937" xr:uid="{E31418CF-01F4-4CA5-916F-02186601DF49}"/>
    <cellStyle name="Notiz 144 2 8" xfId="22845" xr:uid="{26DC2BBF-118D-43C6-90EB-D4CAC81DB68B}"/>
    <cellStyle name="Notiz 144 3" xfId="5026" xr:uid="{4275C119-0C89-4E33-BFBC-3668BBF4F1A1}"/>
    <cellStyle name="Notiz 144 3 2" xfId="17814" xr:uid="{499ABD3D-CAB7-41BF-B6A9-728D4575ED9E}"/>
    <cellStyle name="Notiz 144 3 2 2" xfId="27257" xr:uid="{DC65233F-BB85-4991-B5AF-57FE8E6A3A6A}"/>
    <cellStyle name="Notiz 144 3 3" xfId="11067" xr:uid="{D42E373A-4393-41D4-9AA0-B386D326DBC3}"/>
    <cellStyle name="Notiz 144 3 3 2" xfId="29751" xr:uid="{D8EF753E-5C07-401B-883C-DEE079D29C0C}"/>
    <cellStyle name="Notiz 144 3 4" xfId="33139" xr:uid="{457A50FE-5234-4901-8F4A-989D1910C292}"/>
    <cellStyle name="Notiz 144 3 5" xfId="22847" xr:uid="{32BC6B23-0541-4BDB-B95C-81FF651C7D33}"/>
    <cellStyle name="Notiz 144 4" xfId="7207" xr:uid="{041FF50C-BD5E-4940-9006-7C8D77EEB587}"/>
    <cellStyle name="Notiz 144 4 2" xfId="19987" xr:uid="{DD654C9E-DD9B-4D0E-A923-047B257F2DD2}"/>
    <cellStyle name="Notiz 144 4 2 2" xfId="35049" xr:uid="{8B0BCF76-CDEE-4CAD-B5F5-25B331280D9D}"/>
    <cellStyle name="Notiz 144 4 3" xfId="13239" xr:uid="{78CC5A86-88C9-42F2-8A6F-A34E82476F69}"/>
    <cellStyle name="Notiz 144 4 4" xfId="24925" xr:uid="{29464AF1-3F55-4622-B636-E66D76AA92FC}"/>
    <cellStyle name="Notiz 144 5" xfId="7728" xr:uid="{5D21B333-970F-4CC5-9E26-0B938A35053E}"/>
    <cellStyle name="Notiz 144 5 2" xfId="20456" xr:uid="{5186CBD1-0175-4531-8718-1A9924104BD2}"/>
    <cellStyle name="Notiz 144 5 3" xfId="27254" xr:uid="{CDFF442A-1E77-466B-BB4C-4543AF25C3A5}"/>
    <cellStyle name="Notiz 144 6" xfId="13491" xr:uid="{85F40DDE-BDED-400F-A3C0-D8390E537440}"/>
    <cellStyle name="Notiz 144 6 2" xfId="29748" xr:uid="{901D209C-0E92-491E-88B7-B87C25C99220}"/>
    <cellStyle name="Notiz 144 7" xfId="13790" xr:uid="{456DFD32-379F-41B5-A15B-9E4BFE3C6D92}"/>
    <cellStyle name="Notiz 144 7 2" xfId="29449" xr:uid="{B2105CBF-8E25-4637-A458-1058870EE2EE}"/>
    <cellStyle name="Notiz 144 8" xfId="31936" xr:uid="{A885C31E-840F-4557-8381-64D8F50A24F7}"/>
    <cellStyle name="Notiz 144 9" xfId="22844" xr:uid="{B2696A54-09A0-4E9A-BA81-A011D3D1F238}"/>
    <cellStyle name="Notiz 145" xfId="1889" xr:uid="{00000000-0005-0000-0000-000091070000}"/>
    <cellStyle name="Notiz 145 2" xfId="1890" xr:uid="{00000000-0005-0000-0000-000092070000}"/>
    <cellStyle name="Notiz 145 2 2" xfId="5029" xr:uid="{0FF26179-5248-4AA1-A9C1-DC72652D8B97}"/>
    <cellStyle name="Notiz 145 2 2 2" xfId="17817" xr:uid="{CF71C2A6-4E5D-4E8D-846A-B597DAA4A631}"/>
    <cellStyle name="Notiz 145 2 2 2 2" xfId="27260" xr:uid="{4E8119FB-F4CE-4008-8D94-976C68983360}"/>
    <cellStyle name="Notiz 145 2 2 3" xfId="11070" xr:uid="{6BF7B909-409A-4888-B990-274AA2293F72}"/>
    <cellStyle name="Notiz 145 2 2 3 2" xfId="29754" xr:uid="{7C4C4FFF-4661-4280-806F-DE9E4751551E}"/>
    <cellStyle name="Notiz 145 2 2 4" xfId="33142" xr:uid="{CEFE0A81-F258-49EA-9BA4-7D2BF1F8A495}"/>
    <cellStyle name="Notiz 145 2 2 5" xfId="22850" xr:uid="{41CA8DFF-D52B-42EA-935A-5E8338CE30FE}"/>
    <cellStyle name="Notiz 145 2 3" xfId="7204" xr:uid="{68F2E85D-5D86-43ED-9E70-3CE49486124F}"/>
    <cellStyle name="Notiz 145 2 3 2" xfId="19984" xr:uid="{709F9052-0B2A-4F86-8D22-81921F82CB5A}"/>
    <cellStyle name="Notiz 145 2 3 2 2" xfId="35046" xr:uid="{24B95246-D466-42B3-9E21-131BC4942FB2}"/>
    <cellStyle name="Notiz 145 2 3 3" xfId="13236" xr:uid="{2FEB4F2B-3F8F-4047-B073-95492690179E}"/>
    <cellStyle name="Notiz 145 2 3 4" xfId="24928" xr:uid="{A4BA1934-971D-449E-9066-10D2BC28B8C3}"/>
    <cellStyle name="Notiz 145 2 4" xfId="7731" xr:uid="{E423B6D3-92B1-49EB-BC83-D7F2AD8F8292}"/>
    <cellStyle name="Notiz 145 2 4 2" xfId="20459" xr:uid="{863238AD-0644-4928-BA4F-16216A89433F}"/>
    <cellStyle name="Notiz 145 2 4 3" xfId="27259" xr:uid="{2C3D5121-E367-4F71-BBFD-0B4C6E6398D2}"/>
    <cellStyle name="Notiz 145 2 5" xfId="13488" xr:uid="{4325DA70-F10A-4BFE-8FC8-7519B13AA459}"/>
    <cellStyle name="Notiz 145 2 5 2" xfId="29753" xr:uid="{60D458E4-9093-434C-8461-EF73FCFEAF4C}"/>
    <cellStyle name="Notiz 145 2 6" xfId="13793" xr:uid="{DC66F464-18D0-4CDE-99F7-5226EFF717B5}"/>
    <cellStyle name="Notiz 145 2 6 2" xfId="29446" xr:uid="{79BEA9DD-5BFF-488A-BD37-E3B0E377801F}"/>
    <cellStyle name="Notiz 145 2 7" xfId="31939" xr:uid="{7CAF6134-921E-4F26-A357-8BBC18414F0F}"/>
    <cellStyle name="Notiz 145 2 8" xfId="22849" xr:uid="{DF0ACB42-1335-440D-BE63-D7CDA6406E2B}"/>
    <cellStyle name="Notiz 145 3" xfId="5028" xr:uid="{63E1BA84-210C-4470-8E92-B531AC765820}"/>
    <cellStyle name="Notiz 145 3 2" xfId="17816" xr:uid="{E04946C4-E5F8-4506-9205-195CCB1C4210}"/>
    <cellStyle name="Notiz 145 3 2 2" xfId="27261" xr:uid="{B7BD73DF-9A4D-4EEE-8A77-452DAF7291FD}"/>
    <cellStyle name="Notiz 145 3 3" xfId="11069" xr:uid="{AD68EC38-9C00-4AB2-95B4-BE90097EBECE}"/>
    <cellStyle name="Notiz 145 3 3 2" xfId="29755" xr:uid="{46BEDBB7-F701-4430-AEA8-677182520A2D}"/>
    <cellStyle name="Notiz 145 3 4" xfId="33141" xr:uid="{7E8D2ED5-7A0A-4F6B-9C4F-FEFC19007C59}"/>
    <cellStyle name="Notiz 145 3 5" xfId="22851" xr:uid="{9DEFEA1C-A184-4E6A-9EE1-99641E54C9B6}"/>
    <cellStyle name="Notiz 145 4" xfId="7205" xr:uid="{BA1DA77B-EFAB-4868-9BAA-E917DF61B345}"/>
    <cellStyle name="Notiz 145 4 2" xfId="19985" xr:uid="{4D1C006F-AEB2-4C9B-9DB0-9882EDE0F7BE}"/>
    <cellStyle name="Notiz 145 4 2 2" xfId="35047" xr:uid="{29EFF942-E702-497D-A48B-B23D2053EF88}"/>
    <cellStyle name="Notiz 145 4 3" xfId="13237" xr:uid="{C52E2712-31A9-433D-885F-2AA414248CFB}"/>
    <cellStyle name="Notiz 145 4 4" xfId="24927" xr:uid="{F1F763CD-B1AB-4D36-9BE3-F148F1D892AF}"/>
    <cellStyle name="Notiz 145 5" xfId="7730" xr:uid="{269CC4F5-CC59-4007-A250-8CEAE798843D}"/>
    <cellStyle name="Notiz 145 5 2" xfId="20458" xr:uid="{6D56A33A-6F40-48D5-8E39-6EB5CDCB91DC}"/>
    <cellStyle name="Notiz 145 5 3" xfId="27258" xr:uid="{3C0061E0-B343-40E8-8457-1CFAC586B3D4}"/>
    <cellStyle name="Notiz 145 6" xfId="13489" xr:uid="{319637B5-233B-4B34-B8C5-04825FDE8B6F}"/>
    <cellStyle name="Notiz 145 6 2" xfId="29752" xr:uid="{80CA2249-36CD-468C-A656-2C471FADFEBA}"/>
    <cellStyle name="Notiz 145 7" xfId="13792" xr:uid="{B089DE73-86A0-467B-BD09-8B3CCBD885B9}"/>
    <cellStyle name="Notiz 145 7 2" xfId="29447" xr:uid="{D6C091F3-DFA0-4C6F-868D-DDBC7F480CF3}"/>
    <cellStyle name="Notiz 145 8" xfId="31938" xr:uid="{9C726B6E-E601-4D62-A8E1-B2A6FBA3B43D}"/>
    <cellStyle name="Notiz 145 9" xfId="22848" xr:uid="{FB86F36D-8947-428F-9DCF-3686D933420E}"/>
    <cellStyle name="Notiz 146" xfId="1891" xr:uid="{00000000-0005-0000-0000-000093070000}"/>
    <cellStyle name="Notiz 146 2" xfId="1892" xr:uid="{00000000-0005-0000-0000-000094070000}"/>
    <cellStyle name="Notiz 146 2 2" xfId="5031" xr:uid="{6B06746D-EECA-4D27-8351-28BD414C0D11}"/>
    <cellStyle name="Notiz 146 2 2 2" xfId="17819" xr:uid="{AB2902BA-A91A-4BD0-92B8-14C3ABF3F5E5}"/>
    <cellStyle name="Notiz 146 2 2 2 2" xfId="27264" xr:uid="{AA46BBD9-02D7-4EA8-8D95-7E7E729B5810}"/>
    <cellStyle name="Notiz 146 2 2 3" xfId="11072" xr:uid="{447D043D-2208-4F95-8D41-F4F07A006AAC}"/>
    <cellStyle name="Notiz 146 2 2 3 2" xfId="29758" xr:uid="{7E7617DD-832D-4B1A-90BC-0E493A30F205}"/>
    <cellStyle name="Notiz 146 2 2 4" xfId="33144" xr:uid="{1B63C71C-600D-46D8-BB3F-6EAA014D6992}"/>
    <cellStyle name="Notiz 146 2 2 5" xfId="22854" xr:uid="{E3E7E747-2F0B-4D63-A914-41FB51D900D7}"/>
    <cellStyle name="Notiz 146 2 3" xfId="7202" xr:uid="{675DAF6E-0513-4981-A008-2EDE6BCB400B}"/>
    <cellStyle name="Notiz 146 2 3 2" xfId="19982" xr:uid="{882C3123-F32D-4753-91F2-69412BB73F20}"/>
    <cellStyle name="Notiz 146 2 3 2 2" xfId="35044" xr:uid="{0D0FBC32-3090-40C5-8E29-A2C019CBBAFD}"/>
    <cellStyle name="Notiz 146 2 3 3" xfId="13234" xr:uid="{0ED67877-7405-40CB-A8C2-4865711FB658}"/>
    <cellStyle name="Notiz 146 2 3 4" xfId="24930" xr:uid="{10C50724-2F2A-4562-98DC-36F162D0AE03}"/>
    <cellStyle name="Notiz 146 2 4" xfId="7733" xr:uid="{B36F86EC-1FF3-45BD-9277-C511E6EE0491}"/>
    <cellStyle name="Notiz 146 2 4 2" xfId="20461" xr:uid="{5C200F3C-93B7-4F87-AA2C-265887D3E0EE}"/>
    <cellStyle name="Notiz 146 2 4 3" xfId="27263" xr:uid="{8BBB11E1-D545-4253-BE02-B728884BCCE4}"/>
    <cellStyle name="Notiz 146 2 5" xfId="13486" xr:uid="{6EF62BAE-0F00-41B3-B9A4-16D65AC2A5E2}"/>
    <cellStyle name="Notiz 146 2 5 2" xfId="29757" xr:uid="{7653A636-698D-4730-B25C-6C8C97C844D2}"/>
    <cellStyle name="Notiz 146 2 6" xfId="13795" xr:uid="{6566DC7A-7228-442E-9287-ED34A7A2ED13}"/>
    <cellStyle name="Notiz 146 2 6 2" xfId="29444" xr:uid="{642CC480-CD5D-4D8C-8377-80620C06EF75}"/>
    <cellStyle name="Notiz 146 2 7" xfId="31941" xr:uid="{F5E8070D-E598-44F2-9BB0-4FDE95386526}"/>
    <cellStyle name="Notiz 146 2 8" xfId="22853" xr:uid="{2FB60993-1E7B-46BD-82E7-7EEEB1A6E6DC}"/>
    <cellStyle name="Notiz 146 3" xfId="5030" xr:uid="{7B768691-30D1-463E-8EEC-B2556E341F1D}"/>
    <cellStyle name="Notiz 146 3 2" xfId="17818" xr:uid="{A057CBAF-6407-4C19-8F1E-F7DB2951E981}"/>
    <cellStyle name="Notiz 146 3 2 2" xfId="27265" xr:uid="{A2C29A7B-FE4F-431C-8C88-6FF002039015}"/>
    <cellStyle name="Notiz 146 3 3" xfId="11071" xr:uid="{E053BBAC-14D7-4C81-8A6B-B4893562686C}"/>
    <cellStyle name="Notiz 146 3 3 2" xfId="29759" xr:uid="{3355400C-4D33-4134-8242-06E5AF3E02DB}"/>
    <cellStyle name="Notiz 146 3 4" xfId="33143" xr:uid="{5F906FF8-C7E4-4B4E-8AB0-D46D2D2232EC}"/>
    <cellStyle name="Notiz 146 3 5" xfId="22855" xr:uid="{D764C370-8C35-4DDC-A926-B2742AB80DCE}"/>
    <cellStyle name="Notiz 146 4" xfId="7203" xr:uid="{49E4D162-8825-43D6-A65B-3641565361F5}"/>
    <cellStyle name="Notiz 146 4 2" xfId="19983" xr:uid="{2F4D3B89-F12F-433A-BDFC-FCC4272DC7A2}"/>
    <cellStyle name="Notiz 146 4 2 2" xfId="35045" xr:uid="{5A778C89-F4F0-4E7A-A93B-BA7AE1E5B778}"/>
    <cellStyle name="Notiz 146 4 3" xfId="13235" xr:uid="{7C7CF632-898F-45BA-A556-1807C3D0E548}"/>
    <cellStyle name="Notiz 146 4 4" xfId="24929" xr:uid="{E2E1C2F0-728C-4455-A4FA-C8CCBE71C3C9}"/>
    <cellStyle name="Notiz 146 5" xfId="7732" xr:uid="{6710B1B3-3A9B-47E6-BEBD-FCB9098ABEB9}"/>
    <cellStyle name="Notiz 146 5 2" xfId="20460" xr:uid="{0C6D6287-C13C-47FC-BCE1-D953A1C7F5AD}"/>
    <cellStyle name="Notiz 146 5 3" xfId="27262" xr:uid="{458EB9E6-3B4B-4C71-810F-2135BA588306}"/>
    <cellStyle name="Notiz 146 6" xfId="13487" xr:uid="{078C33B2-0BED-4AB7-B6E7-676AF0A2D9A7}"/>
    <cellStyle name="Notiz 146 6 2" xfId="29756" xr:uid="{7227E04E-F6DB-4EF1-A1C0-55A7771763D9}"/>
    <cellStyle name="Notiz 146 7" xfId="13794" xr:uid="{A1681A6D-2EE5-4D51-93FC-22609DC18DF1}"/>
    <cellStyle name="Notiz 146 7 2" xfId="29445" xr:uid="{56F68DF6-78F6-4801-91FC-21CDBEFE8F14}"/>
    <cellStyle name="Notiz 146 8" xfId="31940" xr:uid="{FCA0E353-9D83-4388-B382-4210DAC8680D}"/>
    <cellStyle name="Notiz 146 9" xfId="22852" xr:uid="{BCBD5996-4C79-47FA-8448-08B44D7AC84E}"/>
    <cellStyle name="Notiz 147" xfId="1893" xr:uid="{00000000-0005-0000-0000-000095070000}"/>
    <cellStyle name="Notiz 147 2" xfId="1894" xr:uid="{00000000-0005-0000-0000-000096070000}"/>
    <cellStyle name="Notiz 147 2 2" xfId="5033" xr:uid="{55810786-94A4-4933-A0A6-98F18A17F2CA}"/>
    <cellStyle name="Notiz 147 2 2 2" xfId="17821" xr:uid="{8738132A-B1EE-40DD-BB22-33884A7EF0A3}"/>
    <cellStyle name="Notiz 147 2 2 2 2" xfId="27268" xr:uid="{48F7F11B-0D0C-439F-8080-54CD0EB114D9}"/>
    <cellStyle name="Notiz 147 2 2 3" xfId="11074" xr:uid="{C97B475A-83D9-4900-A4FC-187990491FC8}"/>
    <cellStyle name="Notiz 147 2 2 3 2" xfId="29762" xr:uid="{35DD01DC-973C-40B7-ACE7-D43CF5F56F23}"/>
    <cellStyle name="Notiz 147 2 2 4" xfId="33146" xr:uid="{B7E8B242-1407-41A2-BB91-F38FF39A3BA9}"/>
    <cellStyle name="Notiz 147 2 2 5" xfId="22858" xr:uid="{A6855011-CFE0-466E-8D3F-C9B4DFD4B9E1}"/>
    <cellStyle name="Notiz 147 2 3" xfId="7200" xr:uid="{EB92F157-9DF3-4529-91F2-05111D031336}"/>
    <cellStyle name="Notiz 147 2 3 2" xfId="19980" xr:uid="{AA2A2A91-9718-4A97-8B59-AF9340697CB5}"/>
    <cellStyle name="Notiz 147 2 3 2 2" xfId="35042" xr:uid="{3A1E334F-DFF1-439E-AB2A-559A35A9A6CA}"/>
    <cellStyle name="Notiz 147 2 3 3" xfId="13232" xr:uid="{96B3FD76-5D05-48D4-B776-4DDDD11AD919}"/>
    <cellStyle name="Notiz 147 2 3 4" xfId="24932" xr:uid="{5F7DC31F-99EB-4876-A493-4DFB9A0DC581}"/>
    <cellStyle name="Notiz 147 2 4" xfId="7735" xr:uid="{4D674613-DE62-4939-B6B0-42112B73C7BE}"/>
    <cellStyle name="Notiz 147 2 4 2" xfId="20463" xr:uid="{59B165FF-0986-43B5-A5C6-98B7827FC4FD}"/>
    <cellStyle name="Notiz 147 2 4 3" xfId="27267" xr:uid="{F7C07B04-2169-47F1-A91B-EDA6DF9CC4D9}"/>
    <cellStyle name="Notiz 147 2 5" xfId="13484" xr:uid="{F05A39B0-9735-4E56-8DC5-F21091FA0077}"/>
    <cellStyle name="Notiz 147 2 5 2" xfId="29761" xr:uid="{852196E0-7F95-4207-A333-E9083228E522}"/>
    <cellStyle name="Notiz 147 2 6" xfId="14149" xr:uid="{BE456B9F-BE3D-4AB3-96B4-28595FD61384}"/>
    <cellStyle name="Notiz 147 2 6 2" xfId="29442" xr:uid="{A846F5C1-4C9D-461E-A3F0-DA62AB023B86}"/>
    <cellStyle name="Notiz 147 2 7" xfId="31943" xr:uid="{914AEE68-38CD-48D5-8281-474C91603174}"/>
    <cellStyle name="Notiz 147 2 8" xfId="22857" xr:uid="{9B59855A-FCA9-4D9C-B940-39F6AA1B4F8D}"/>
    <cellStyle name="Notiz 147 3" xfId="5032" xr:uid="{CFB683DF-B2E2-4B03-92DE-BDF61803B9F9}"/>
    <cellStyle name="Notiz 147 3 2" xfId="17820" xr:uid="{D246D7F7-23A5-45BE-BAE5-84CE4A76B443}"/>
    <cellStyle name="Notiz 147 3 2 2" xfId="27269" xr:uid="{34A261EF-55AE-4F4C-9CB7-4F53E2204E81}"/>
    <cellStyle name="Notiz 147 3 3" xfId="11073" xr:uid="{A359D860-BF85-4221-8CF2-28C7B7D16680}"/>
    <cellStyle name="Notiz 147 3 3 2" xfId="29763" xr:uid="{BF43581F-CE63-4D9A-9C43-E44774F6C50A}"/>
    <cellStyle name="Notiz 147 3 4" xfId="33145" xr:uid="{85760C5E-F0E0-468B-B5FC-7244B6DC4368}"/>
    <cellStyle name="Notiz 147 3 5" xfId="22859" xr:uid="{4485099D-8F9C-4F7F-9486-F88C1323B1CA}"/>
    <cellStyle name="Notiz 147 4" xfId="7201" xr:uid="{AF976648-1C8B-48E7-87E2-C52DDF45FA19}"/>
    <cellStyle name="Notiz 147 4 2" xfId="19981" xr:uid="{90A3EBBA-C0C8-47BA-8FA3-27084AFFE0A5}"/>
    <cellStyle name="Notiz 147 4 2 2" xfId="35043" xr:uid="{DA687C08-0515-453F-A6F1-D2535A0E1F1B}"/>
    <cellStyle name="Notiz 147 4 3" xfId="13233" xr:uid="{5ABB408F-33D8-42EA-A13F-FF7052AFD87F}"/>
    <cellStyle name="Notiz 147 4 4" xfId="24931" xr:uid="{BF56C718-AB9E-4D9B-8869-BBCCA21E9C5C}"/>
    <cellStyle name="Notiz 147 5" xfId="7734" xr:uid="{4D95F68D-C4FE-460F-BCBE-48870172BD96}"/>
    <cellStyle name="Notiz 147 5 2" xfId="20462" xr:uid="{2E493A19-E885-4F4F-A661-18CEBC00D974}"/>
    <cellStyle name="Notiz 147 5 3" xfId="27266" xr:uid="{61343CC4-8ACF-400D-A0C9-1DD91F094830}"/>
    <cellStyle name="Notiz 147 6" xfId="13485" xr:uid="{7C17A0AE-2434-4FC6-B3B3-3CCF8E52AFEA}"/>
    <cellStyle name="Notiz 147 6 2" xfId="29760" xr:uid="{1AE95B40-E30D-4DED-99BC-B4748E487109}"/>
    <cellStyle name="Notiz 147 7" xfId="13796" xr:uid="{5F724D86-D7FC-4579-B4D3-178F8FC18D93}"/>
    <cellStyle name="Notiz 147 7 2" xfId="29443" xr:uid="{EF847B33-D95E-444E-99D6-4CDAC1CD90ED}"/>
    <cellStyle name="Notiz 147 8" xfId="31942" xr:uid="{1C83FBE5-96E3-407C-91F1-2776C03F4BCB}"/>
    <cellStyle name="Notiz 147 9" xfId="22856" xr:uid="{358FB9C1-A859-4661-89F3-3B385E2F0E66}"/>
    <cellStyle name="Notiz 148" xfId="1895" xr:uid="{00000000-0005-0000-0000-000097070000}"/>
    <cellStyle name="Notiz 148 2" xfId="1896" xr:uid="{00000000-0005-0000-0000-000098070000}"/>
    <cellStyle name="Notiz 148 2 2" xfId="5035" xr:uid="{1DDBF622-5ED3-4064-9623-63AB762D3166}"/>
    <cellStyle name="Notiz 148 2 2 2" xfId="17823" xr:uid="{A5254B7D-E7FE-460C-AC2D-D6443DD15750}"/>
    <cellStyle name="Notiz 148 2 2 2 2" xfId="27272" xr:uid="{3B81AF96-8CB7-49EA-85CD-6E2C79D665CB}"/>
    <cellStyle name="Notiz 148 2 2 3" xfId="11076" xr:uid="{1712E79C-9717-45D6-B9FD-E0D59D2114F7}"/>
    <cellStyle name="Notiz 148 2 2 3 2" xfId="29766" xr:uid="{663A1E2D-F097-47D2-B42A-00BD3E28322E}"/>
    <cellStyle name="Notiz 148 2 2 4" xfId="33148" xr:uid="{186C7F46-E578-46A9-AAB6-CC3133D0B9AE}"/>
    <cellStyle name="Notiz 148 2 2 5" xfId="22862" xr:uid="{9443EA12-1ACB-4380-BC13-23EA8D9C9E8E}"/>
    <cellStyle name="Notiz 148 2 3" xfId="7198" xr:uid="{C31D951D-5BDB-4EFC-81F3-2FB0CD264094}"/>
    <cellStyle name="Notiz 148 2 3 2" xfId="19978" xr:uid="{C46A7BB1-C94B-4A6C-A7E4-1102657FFB36}"/>
    <cellStyle name="Notiz 148 2 3 2 2" xfId="35040" xr:uid="{CEFBF1EE-F504-4BC3-9473-F8DFA33072FD}"/>
    <cellStyle name="Notiz 148 2 3 3" xfId="13230" xr:uid="{ECABA721-EE93-49C8-89ED-51EDDC6F9E36}"/>
    <cellStyle name="Notiz 148 2 3 4" xfId="24934" xr:uid="{48B2DE9D-3D1E-45D1-A295-FA58EF099ADB}"/>
    <cellStyle name="Notiz 148 2 4" xfId="7737" xr:uid="{D76B51EA-B2D6-4621-8581-3C0EE601FF7D}"/>
    <cellStyle name="Notiz 148 2 4 2" xfId="20465" xr:uid="{C3B4A50A-A7C9-42E3-8DC5-93C57CA157F5}"/>
    <cellStyle name="Notiz 148 2 4 3" xfId="27271" xr:uid="{6D9545D8-C36D-4359-8554-218F85535D1C}"/>
    <cellStyle name="Notiz 148 2 5" xfId="13482" xr:uid="{A029F24D-2E9A-45D8-AB6E-BBAB2EAC0290}"/>
    <cellStyle name="Notiz 148 2 5 2" xfId="29765" xr:uid="{8E65125D-25E9-4DA2-A765-B2162FF1C979}"/>
    <cellStyle name="Notiz 148 2 6" xfId="13803" xr:uid="{019A10BC-D9CA-4E20-B4D2-B33E636129AF}"/>
    <cellStyle name="Notiz 148 2 6 2" xfId="29440" xr:uid="{04E2AAE8-9E1B-440D-A8EF-AC31A1B1043C}"/>
    <cellStyle name="Notiz 148 2 7" xfId="31945" xr:uid="{DAA5C01E-C790-438B-B576-235CABD06159}"/>
    <cellStyle name="Notiz 148 2 8" xfId="22861" xr:uid="{71E3F468-1C6B-4915-8BDF-6D6B151616E3}"/>
    <cellStyle name="Notiz 148 3" xfId="5034" xr:uid="{D85962B2-805D-4150-973C-B1C5CBE53516}"/>
    <cellStyle name="Notiz 148 3 2" xfId="17822" xr:uid="{FB1E00FB-6AB5-4C0E-9D44-45ACDEAB1D9F}"/>
    <cellStyle name="Notiz 148 3 2 2" xfId="27273" xr:uid="{DA24D036-EDAD-400F-B337-14A9FD0644DB}"/>
    <cellStyle name="Notiz 148 3 3" xfId="11075" xr:uid="{B3DAF8D4-C576-4427-8AF3-E270837F6054}"/>
    <cellStyle name="Notiz 148 3 3 2" xfId="29767" xr:uid="{390C69E6-2BB5-42D2-B2C7-3850A3959DE7}"/>
    <cellStyle name="Notiz 148 3 4" xfId="33147" xr:uid="{CA6726A7-6F11-4DAB-8E74-7FF659031E89}"/>
    <cellStyle name="Notiz 148 3 5" xfId="22863" xr:uid="{8414EDCA-6884-418F-92A4-156F0CCD8E33}"/>
    <cellStyle name="Notiz 148 4" xfId="7199" xr:uid="{08DA3132-E711-44C7-BAF5-99E4A00B83AC}"/>
    <cellStyle name="Notiz 148 4 2" xfId="19979" xr:uid="{8ED47964-545C-4276-A90A-0F88FFC12B91}"/>
    <cellStyle name="Notiz 148 4 2 2" xfId="35041" xr:uid="{DA3AFA7D-3CF7-4EE3-BF08-AEB5F407A543}"/>
    <cellStyle name="Notiz 148 4 3" xfId="13231" xr:uid="{647142C1-C74A-4D09-88BE-0FC116E218CA}"/>
    <cellStyle name="Notiz 148 4 4" xfId="24933" xr:uid="{133B4E47-2BAB-4DC2-8A81-14073C7B9A73}"/>
    <cellStyle name="Notiz 148 5" xfId="7736" xr:uid="{B184FACA-F5CB-4A5C-9AC6-B50695914E3A}"/>
    <cellStyle name="Notiz 148 5 2" xfId="20464" xr:uid="{10B18266-DF5A-4A2C-95E6-029017291D26}"/>
    <cellStyle name="Notiz 148 5 3" xfId="27270" xr:uid="{8CA94F60-E7FC-4021-A42E-E8AFD0A3F711}"/>
    <cellStyle name="Notiz 148 6" xfId="13483" xr:uid="{94723AD5-8D2B-4628-9D94-082F9374CD32}"/>
    <cellStyle name="Notiz 148 6 2" xfId="29764" xr:uid="{D9B9D2D2-F4E1-4204-8DC9-46294F2E830F}"/>
    <cellStyle name="Notiz 148 7" xfId="13802" xr:uid="{EDA2AD1A-559A-4D25-9B4B-F6D35B708A6F}"/>
    <cellStyle name="Notiz 148 7 2" xfId="29441" xr:uid="{C10D56F2-591B-469D-8A4D-5F3252887CC9}"/>
    <cellStyle name="Notiz 148 8" xfId="31944" xr:uid="{1B01C098-7C61-425B-942D-F3F2D52A503F}"/>
    <cellStyle name="Notiz 148 9" xfId="22860" xr:uid="{D9B241CC-4E1E-4F11-8688-198AF5FB1F32}"/>
    <cellStyle name="Notiz 149" xfId="1897" xr:uid="{00000000-0005-0000-0000-000099070000}"/>
    <cellStyle name="Notiz 149 2" xfId="1898" xr:uid="{00000000-0005-0000-0000-00009A070000}"/>
    <cellStyle name="Notiz 149 2 2" xfId="5037" xr:uid="{433371B5-58FA-4A0A-8ADD-7DA14F34304E}"/>
    <cellStyle name="Notiz 149 2 2 2" xfId="17825" xr:uid="{122B9D0D-5CF9-4CF6-87DB-376AEF0B92AE}"/>
    <cellStyle name="Notiz 149 2 2 2 2" xfId="27276" xr:uid="{B975772C-FDBD-4874-A316-D60997D5E559}"/>
    <cellStyle name="Notiz 149 2 2 3" xfId="11078" xr:uid="{BA98A474-CA37-4A96-A9AB-FF1208439A7D}"/>
    <cellStyle name="Notiz 149 2 2 3 2" xfId="29770" xr:uid="{CE48A37D-03E0-44BA-8A49-59DF9EE7C8A7}"/>
    <cellStyle name="Notiz 149 2 2 4" xfId="33150" xr:uid="{D2998CD4-9C0A-4035-8A02-4DE1CF0687CA}"/>
    <cellStyle name="Notiz 149 2 2 5" xfId="22866" xr:uid="{52C81FE2-50D8-4FD1-A09E-766E2AC10FBA}"/>
    <cellStyle name="Notiz 149 2 3" xfId="7196" xr:uid="{32489412-EB12-4F1A-8271-A20163A3085D}"/>
    <cellStyle name="Notiz 149 2 3 2" xfId="19976" xr:uid="{42B6E809-FB06-4D29-8BD5-966F3FFF4107}"/>
    <cellStyle name="Notiz 149 2 3 2 2" xfId="35038" xr:uid="{5624E39B-AAD0-4CFA-96B4-4185001C9C5B}"/>
    <cellStyle name="Notiz 149 2 3 3" xfId="13228" xr:uid="{49301A10-9D60-4E4A-B47F-6F00CF9D5022}"/>
    <cellStyle name="Notiz 149 2 3 4" xfId="24936" xr:uid="{9614B034-0D2F-40A5-B7B3-43F58D834919}"/>
    <cellStyle name="Notiz 149 2 4" xfId="7739" xr:uid="{99B56052-BB48-494D-90C2-F2EA7B5AF970}"/>
    <cellStyle name="Notiz 149 2 4 2" xfId="20467" xr:uid="{DD65065C-C8F3-4AB9-A58B-2411A2B3252F}"/>
    <cellStyle name="Notiz 149 2 4 3" xfId="27275" xr:uid="{DFA228B0-82C6-4428-A676-8DE131DEC360}"/>
    <cellStyle name="Notiz 149 2 5" xfId="13480" xr:uid="{FBA6E1CA-AFD8-459B-8C27-58698A70DC31}"/>
    <cellStyle name="Notiz 149 2 5 2" xfId="29769" xr:uid="{1B8B8D2B-7B8D-42D7-804F-A9A0AFA6E88E}"/>
    <cellStyle name="Notiz 149 2 6" xfId="13805" xr:uid="{0C336D56-9C9F-40ED-B098-6C637C19D50B}"/>
    <cellStyle name="Notiz 149 2 6 2" xfId="29438" xr:uid="{0FEB4987-993D-44F5-A7D6-32C5F5B087AA}"/>
    <cellStyle name="Notiz 149 2 7" xfId="31947" xr:uid="{8A896229-A07B-406E-8023-6C04A16A9DBD}"/>
    <cellStyle name="Notiz 149 2 8" xfId="22865" xr:uid="{B56308BB-52D5-4658-9537-D0291290D707}"/>
    <cellStyle name="Notiz 149 3" xfId="5036" xr:uid="{54E19050-9823-4D85-A44E-05097E2E3F66}"/>
    <cellStyle name="Notiz 149 3 2" xfId="17824" xr:uid="{6942166E-616D-4A8A-86E7-761E03BFAE74}"/>
    <cellStyle name="Notiz 149 3 2 2" xfId="27277" xr:uid="{12A00A47-5F18-4A96-BDDD-B6C25F399F24}"/>
    <cellStyle name="Notiz 149 3 3" xfId="11077" xr:uid="{10029DC5-9719-44A5-BFB0-2AA2B40DE21C}"/>
    <cellStyle name="Notiz 149 3 3 2" xfId="29771" xr:uid="{5D335075-AB5C-4E60-9AF8-8C31E9B0C922}"/>
    <cellStyle name="Notiz 149 3 4" xfId="33149" xr:uid="{DC29BDB4-FE96-435B-B458-F320DAAC955C}"/>
    <cellStyle name="Notiz 149 3 5" xfId="22867" xr:uid="{9C641299-13BE-4979-B785-246DAF36233C}"/>
    <cellStyle name="Notiz 149 4" xfId="7197" xr:uid="{58A03776-3341-47C5-ACF0-0A4AC7AC8CC9}"/>
    <cellStyle name="Notiz 149 4 2" xfId="19977" xr:uid="{55BE776E-B344-4DDC-B97B-88700BF4694E}"/>
    <cellStyle name="Notiz 149 4 2 2" xfId="35039" xr:uid="{80F0134F-E0B2-4FD7-8460-DA413BBB6BC1}"/>
    <cellStyle name="Notiz 149 4 3" xfId="13229" xr:uid="{0B6B4E5D-21A0-4121-920D-6C5DDB6C2D23}"/>
    <cellStyle name="Notiz 149 4 4" xfId="24935" xr:uid="{9689E361-85DC-49E2-AEB9-D0DF345D5F8D}"/>
    <cellStyle name="Notiz 149 5" xfId="7738" xr:uid="{CC467815-8E37-451C-A121-9DCA7C5F0BC6}"/>
    <cellStyle name="Notiz 149 5 2" xfId="20466" xr:uid="{7C765421-0B27-43E9-B166-C01AF091577B}"/>
    <cellStyle name="Notiz 149 5 3" xfId="27274" xr:uid="{D21B51D5-8393-4AFC-83FD-54649CAFA73F}"/>
    <cellStyle name="Notiz 149 6" xfId="13481" xr:uid="{8E91B926-C117-432D-A00A-6E5B84E15E87}"/>
    <cellStyle name="Notiz 149 6 2" xfId="29768" xr:uid="{5073B3CF-E7D8-49C8-81C1-2A1ABECC45C9}"/>
    <cellStyle name="Notiz 149 7" xfId="13804" xr:uid="{34AB0B4D-E273-4615-90F4-2EA9F3C283F9}"/>
    <cellStyle name="Notiz 149 7 2" xfId="29439" xr:uid="{67DF45DD-8079-4CD4-9D62-82927DE685BA}"/>
    <cellStyle name="Notiz 149 8" xfId="31946" xr:uid="{7005D5F3-F9F4-4420-ABE8-D67A028FADAB}"/>
    <cellStyle name="Notiz 149 9" xfId="22864" xr:uid="{DF1621BE-760A-4050-8F08-46F99F635E0C}"/>
    <cellStyle name="Notiz 15" xfId="1899" xr:uid="{00000000-0005-0000-0000-00009B070000}"/>
    <cellStyle name="Notiz 15 2" xfId="1900" xr:uid="{00000000-0005-0000-0000-00009C070000}"/>
    <cellStyle name="Notiz 15 2 2" xfId="5039" xr:uid="{74F08263-AF5A-4E59-B26B-88AD6C018048}"/>
    <cellStyle name="Notiz 15 2 2 2" xfId="17827" xr:uid="{B40F6ABB-8DC0-48C5-A60B-EAE3E6827E19}"/>
    <cellStyle name="Notiz 15 2 2 2 2" xfId="27280" xr:uid="{57EAE5E3-17A2-4190-999E-257BEC5B93A1}"/>
    <cellStyle name="Notiz 15 2 2 3" xfId="11080" xr:uid="{DAA202B6-DCBB-4359-BEB9-EEA94592FA45}"/>
    <cellStyle name="Notiz 15 2 2 3 2" xfId="29774" xr:uid="{056C8933-4499-4C89-BC17-D04150DED6F8}"/>
    <cellStyle name="Notiz 15 2 2 4" xfId="33152" xr:uid="{1286A311-2DA7-4DDB-B828-6A34C319147F}"/>
    <cellStyle name="Notiz 15 2 2 5" xfId="22870" xr:uid="{B2C896F8-9961-44A9-9B6F-20C952DBC75D}"/>
    <cellStyle name="Notiz 15 2 3" xfId="7194" xr:uid="{47EDE1C3-E514-4156-AD92-920CF6E0302A}"/>
    <cellStyle name="Notiz 15 2 3 2" xfId="19974" xr:uid="{DFB2F950-51FF-42D7-9F9E-0F83F2EF8155}"/>
    <cellStyle name="Notiz 15 2 3 2 2" xfId="35036" xr:uid="{3329EED2-038C-468F-BFD9-0B0BEAEBE422}"/>
    <cellStyle name="Notiz 15 2 3 3" xfId="13226" xr:uid="{345F6475-5AB0-4C86-8B7B-EE7A72D4C08F}"/>
    <cellStyle name="Notiz 15 2 3 4" xfId="24938" xr:uid="{D27B96EB-1B93-4713-BFC5-CEC1EF623288}"/>
    <cellStyle name="Notiz 15 2 4" xfId="7741" xr:uid="{CB321693-15B6-41A5-B033-597B5E869BCC}"/>
    <cellStyle name="Notiz 15 2 4 2" xfId="20469" xr:uid="{87A14F6A-ADFC-4C02-B8D6-28C635E195A2}"/>
    <cellStyle name="Notiz 15 2 4 3" xfId="27279" xr:uid="{35BE9D8A-DB5D-4C52-8D5C-B39E3FFF4D3B}"/>
    <cellStyle name="Notiz 15 2 5" xfId="13478" xr:uid="{04A8B83D-BDC6-4736-A1E2-423BD058F99B}"/>
    <cellStyle name="Notiz 15 2 5 2" xfId="29773" xr:uid="{3C4DE1A7-7E0B-4C70-BF88-CAF83969943D}"/>
    <cellStyle name="Notiz 15 2 6" xfId="13807" xr:uid="{6595FB7D-95E7-4604-B6B0-7DB79B4FB8A7}"/>
    <cellStyle name="Notiz 15 2 6 2" xfId="29436" xr:uid="{48E36395-E288-45C3-8676-4D8B841B7652}"/>
    <cellStyle name="Notiz 15 2 7" xfId="31949" xr:uid="{C565CCEA-6472-4DEE-B081-3FCFF7D32282}"/>
    <cellStyle name="Notiz 15 2 8" xfId="22869" xr:uid="{22DA18C6-0EE2-4E94-B226-54F723DD2812}"/>
    <cellStyle name="Notiz 15 3" xfId="5038" xr:uid="{A46A3D15-FB87-467E-B22B-A54326F17856}"/>
    <cellStyle name="Notiz 15 3 2" xfId="17826" xr:uid="{0CC0388C-C695-4849-BFE7-6B6E4DD7660B}"/>
    <cellStyle name="Notiz 15 3 2 2" xfId="27281" xr:uid="{4936A980-A522-4020-8794-3CB46153BA25}"/>
    <cellStyle name="Notiz 15 3 3" xfId="11079" xr:uid="{ADAEE941-065F-44A2-AF92-17A8ED68C969}"/>
    <cellStyle name="Notiz 15 3 3 2" xfId="29775" xr:uid="{C6DB916B-0917-49BB-A84F-13C077A24CC4}"/>
    <cellStyle name="Notiz 15 3 4" xfId="33151" xr:uid="{55A9976C-0341-474F-9B50-8D4B7D60511C}"/>
    <cellStyle name="Notiz 15 3 5" xfId="22871" xr:uid="{87E81D1F-C2EC-466E-A6DD-2E2126A55A60}"/>
    <cellStyle name="Notiz 15 4" xfId="7195" xr:uid="{5158C489-015B-43A4-A18C-FA764649630E}"/>
    <cellStyle name="Notiz 15 4 2" xfId="19975" xr:uid="{63875AC1-C040-4E42-9B7A-27AF544FBEE6}"/>
    <cellStyle name="Notiz 15 4 2 2" xfId="35037" xr:uid="{47ADF6D3-899F-400B-96F3-DDC0759B448C}"/>
    <cellStyle name="Notiz 15 4 3" xfId="13227" xr:uid="{017B0FFF-3440-4ABD-9FD0-7C89BDDFB7F7}"/>
    <cellStyle name="Notiz 15 4 4" xfId="24937" xr:uid="{4D6A8F84-53A3-4FB7-9EC6-51E9FB3E7907}"/>
    <cellStyle name="Notiz 15 5" xfId="7740" xr:uid="{76CF720A-05A8-41D4-9ED4-89BAA816CBD2}"/>
    <cellStyle name="Notiz 15 5 2" xfId="20468" xr:uid="{6306A33B-C3C0-4761-A2C4-7F18AA44E2B0}"/>
    <cellStyle name="Notiz 15 5 3" xfId="27278" xr:uid="{1A465320-F33E-41E6-B200-F09F54CB6B75}"/>
    <cellStyle name="Notiz 15 6" xfId="13479" xr:uid="{F6A9502E-E4A2-4939-9801-E9F3FF470845}"/>
    <cellStyle name="Notiz 15 6 2" xfId="29772" xr:uid="{4D3D96B4-6421-4456-833E-DC29C0649632}"/>
    <cellStyle name="Notiz 15 7" xfId="13806" xr:uid="{E76349C5-4978-4346-95FE-2331918D6D32}"/>
    <cellStyle name="Notiz 15 7 2" xfId="29437" xr:uid="{5B11202D-3F64-49E7-AEA0-CA2DC56930B4}"/>
    <cellStyle name="Notiz 15 8" xfId="31948" xr:uid="{D75C24AF-5EFD-43FB-A921-F728918E484A}"/>
    <cellStyle name="Notiz 15 9" xfId="22868" xr:uid="{5AC395C5-5D13-4F2C-9808-8D93A87E112C}"/>
    <cellStyle name="Notiz 150" xfId="1901" xr:uid="{00000000-0005-0000-0000-00009D070000}"/>
    <cellStyle name="Notiz 150 2" xfId="1902" xr:uid="{00000000-0005-0000-0000-00009E070000}"/>
    <cellStyle name="Notiz 150 2 2" xfId="5041" xr:uid="{46C6C18B-EA87-42A1-BB06-6E467216BF05}"/>
    <cellStyle name="Notiz 150 2 2 2" xfId="17829" xr:uid="{A6BFCCE8-5902-4D55-906E-C235AC140ED2}"/>
    <cellStyle name="Notiz 150 2 2 2 2" xfId="27284" xr:uid="{87507FF4-BD74-47AB-9B68-35540CF7A174}"/>
    <cellStyle name="Notiz 150 2 2 3" xfId="11082" xr:uid="{02E204F0-CC2D-40A2-8DBA-C796E7C4F56F}"/>
    <cellStyle name="Notiz 150 2 2 3 2" xfId="29778" xr:uid="{9C987675-EA0F-48EE-A4AD-9388832ED909}"/>
    <cellStyle name="Notiz 150 2 2 4" xfId="33154" xr:uid="{53B7BE03-4EEE-489D-ACE7-8C42448CECA1}"/>
    <cellStyle name="Notiz 150 2 2 5" xfId="22874" xr:uid="{3063E736-EA78-4FA3-B375-ACC64E66FF66}"/>
    <cellStyle name="Notiz 150 2 3" xfId="7192" xr:uid="{D59D0EA4-0950-40DF-B4DB-65C65555CB19}"/>
    <cellStyle name="Notiz 150 2 3 2" xfId="19972" xr:uid="{CCD26E94-3A59-42BC-B3A5-7E018A502EA8}"/>
    <cellStyle name="Notiz 150 2 3 2 2" xfId="35034" xr:uid="{C0BC6870-5937-4B7B-B599-C5467DF35E6D}"/>
    <cellStyle name="Notiz 150 2 3 3" xfId="13224" xr:uid="{08D920A5-5421-491D-B1F0-E86E21D92558}"/>
    <cellStyle name="Notiz 150 2 3 4" xfId="24940" xr:uid="{3DC4221C-C3D1-41CC-8EBF-D57A167CCFF7}"/>
    <cellStyle name="Notiz 150 2 4" xfId="7743" xr:uid="{20B51C25-D6D9-488D-88C5-91DE1C7EB89A}"/>
    <cellStyle name="Notiz 150 2 4 2" xfId="20471" xr:uid="{3A1CE09E-D287-4193-A755-307C7B6B460F}"/>
    <cellStyle name="Notiz 150 2 4 3" xfId="27283" xr:uid="{CBD00C34-D84E-4DE3-A9A1-18731B346C0E}"/>
    <cellStyle name="Notiz 150 2 5" xfId="13476" xr:uid="{710A4C2A-F2AD-4D2F-9CA3-E3D8FF0FAB4B}"/>
    <cellStyle name="Notiz 150 2 5 2" xfId="29777" xr:uid="{626F6BE5-8B22-4E39-A746-ADFD19FA8F02}"/>
    <cellStyle name="Notiz 150 2 6" xfId="13810" xr:uid="{C567B64F-82D4-4694-B788-56A52A9543C9}"/>
    <cellStyle name="Notiz 150 2 6 2" xfId="29434" xr:uid="{8358797A-950C-46F2-88ED-4A75AFC56712}"/>
    <cellStyle name="Notiz 150 2 7" xfId="31951" xr:uid="{52447303-7986-4A98-94FE-F7BD293A1FBA}"/>
    <cellStyle name="Notiz 150 2 8" xfId="22873" xr:uid="{A21301F9-1F1F-4D4A-85F2-906B9EF385C1}"/>
    <cellStyle name="Notiz 150 3" xfId="5040" xr:uid="{536BBAD9-8BBA-48D5-B38E-A4C213A2E16F}"/>
    <cellStyle name="Notiz 150 3 2" xfId="17828" xr:uid="{976A276E-15F7-4188-93DE-4F170610D6AC}"/>
    <cellStyle name="Notiz 150 3 2 2" xfId="27285" xr:uid="{BB64D75C-96CC-4781-9B50-CB0A01F84DF2}"/>
    <cellStyle name="Notiz 150 3 3" xfId="11081" xr:uid="{6535D8AF-2A94-4EB5-B07A-269023C35D2C}"/>
    <cellStyle name="Notiz 150 3 3 2" xfId="29779" xr:uid="{5D726CE0-4623-4AE0-96EC-FE31662C8A9B}"/>
    <cellStyle name="Notiz 150 3 4" xfId="33153" xr:uid="{3D22E25C-FE65-42B4-BE01-9355B798CD3E}"/>
    <cellStyle name="Notiz 150 3 5" xfId="22875" xr:uid="{07DF4B8E-38E6-4467-971E-286FB2EA5CBC}"/>
    <cellStyle name="Notiz 150 4" xfId="7193" xr:uid="{B7B804B8-C313-48F2-AD0A-17F63786F55D}"/>
    <cellStyle name="Notiz 150 4 2" xfId="19973" xr:uid="{08648D91-F2DF-463D-906B-296874F5CE66}"/>
    <cellStyle name="Notiz 150 4 2 2" xfId="35035" xr:uid="{C61C5DC8-0582-480B-9377-7A3E13BDEE6D}"/>
    <cellStyle name="Notiz 150 4 3" xfId="13225" xr:uid="{3B8CAE2B-50E6-4005-965A-648DD7FA5CCC}"/>
    <cellStyle name="Notiz 150 4 4" xfId="24939" xr:uid="{6CF2C7FF-196E-4061-9929-5CB68038C971}"/>
    <cellStyle name="Notiz 150 5" xfId="7742" xr:uid="{BDD52277-7C94-43FB-85C0-DD0FE86E8A1F}"/>
    <cellStyle name="Notiz 150 5 2" xfId="20470" xr:uid="{A3FB7C11-5A34-45F6-94C9-2528F8F243C5}"/>
    <cellStyle name="Notiz 150 5 3" xfId="27282" xr:uid="{B6D727B9-A1D7-4A59-A576-7EC82CCB1ACC}"/>
    <cellStyle name="Notiz 150 6" xfId="13477" xr:uid="{5BDF34AF-59DB-4C04-B70E-3D5C928F76C0}"/>
    <cellStyle name="Notiz 150 6 2" xfId="29776" xr:uid="{C00C5D3E-5D20-44B9-8204-2A39B9EE478E}"/>
    <cellStyle name="Notiz 150 7" xfId="13809" xr:uid="{D975B09F-36FE-4A02-9224-B453119995FB}"/>
    <cellStyle name="Notiz 150 7 2" xfId="29435" xr:uid="{01D9570C-D35F-4FE8-8276-582B1CB410A3}"/>
    <cellStyle name="Notiz 150 8" xfId="31950" xr:uid="{6FCBB5F8-69C6-42D9-81B9-7DEDADBD76DC}"/>
    <cellStyle name="Notiz 150 9" xfId="22872" xr:uid="{661BB288-BA4D-47BD-932D-4E7A52317D08}"/>
    <cellStyle name="Notiz 151" xfId="1903" xr:uid="{00000000-0005-0000-0000-00009F070000}"/>
    <cellStyle name="Notiz 151 2" xfId="1904" xr:uid="{00000000-0005-0000-0000-0000A0070000}"/>
    <cellStyle name="Notiz 151 2 2" xfId="5043" xr:uid="{3C18E5D3-4CF3-423A-BC33-2315A66C9494}"/>
    <cellStyle name="Notiz 151 2 2 2" xfId="17831" xr:uid="{DB324F94-BBA4-44FC-914A-9C9CAAF06F76}"/>
    <cellStyle name="Notiz 151 2 2 2 2" xfId="27288" xr:uid="{C202A164-C207-4522-9283-A8749ADD9E77}"/>
    <cellStyle name="Notiz 151 2 2 3" xfId="11084" xr:uid="{5D18C9E7-7C90-4FD8-A9F8-637BF58FBDA0}"/>
    <cellStyle name="Notiz 151 2 2 3 2" xfId="29782" xr:uid="{0DC70DA5-6888-4F21-8837-030BA189B498}"/>
    <cellStyle name="Notiz 151 2 2 4" xfId="33156" xr:uid="{B55AF552-6B6B-4F73-874B-D8A9D2B87797}"/>
    <cellStyle name="Notiz 151 2 2 5" xfId="22878" xr:uid="{A93B9160-B38F-4273-8362-B3B7780F78CD}"/>
    <cellStyle name="Notiz 151 2 3" xfId="7190" xr:uid="{56EAB77A-0ACD-42A2-BF37-EE1481FDB693}"/>
    <cellStyle name="Notiz 151 2 3 2" xfId="19970" xr:uid="{69D55E02-1D95-487D-BC9E-99D7306945EE}"/>
    <cellStyle name="Notiz 151 2 3 2 2" xfId="35032" xr:uid="{A381AA68-403B-4129-955D-5291E24076BB}"/>
    <cellStyle name="Notiz 151 2 3 3" xfId="13222" xr:uid="{71C7EC86-ED6A-46CF-BF05-5B188C26DA9D}"/>
    <cellStyle name="Notiz 151 2 3 4" xfId="24942" xr:uid="{45C69D96-005E-4909-9F51-686DC7D02215}"/>
    <cellStyle name="Notiz 151 2 4" xfId="7745" xr:uid="{CBB73D16-A0BC-48CD-8680-DB87C8B6DD0A}"/>
    <cellStyle name="Notiz 151 2 4 2" xfId="20473" xr:uid="{50CEC88A-A795-4C2D-864B-73D38A659833}"/>
    <cellStyle name="Notiz 151 2 4 3" xfId="27287" xr:uid="{C3430817-C680-443B-BC99-CD144A9C6943}"/>
    <cellStyle name="Notiz 151 2 5" xfId="13474" xr:uid="{DE4D4503-DBD1-4AF6-AB12-9B061C434FD5}"/>
    <cellStyle name="Notiz 151 2 5 2" xfId="29781" xr:uid="{98B4E77E-EBD7-432A-8E3B-9AF874D53707}"/>
    <cellStyle name="Notiz 151 2 6" xfId="13811" xr:uid="{B3BB67AC-4828-4A25-8750-1873A67FE4A0}"/>
    <cellStyle name="Notiz 151 2 6 2" xfId="29432" xr:uid="{F701FF5F-3EE1-4B25-A100-DE4F269196ED}"/>
    <cellStyle name="Notiz 151 2 7" xfId="31953" xr:uid="{8EEBAADC-D26E-488D-A1A7-7C85D0070422}"/>
    <cellStyle name="Notiz 151 2 8" xfId="22877" xr:uid="{92744D56-A82F-4CC0-9407-8DC2F6BD9DC4}"/>
    <cellStyle name="Notiz 151 3" xfId="5042" xr:uid="{27979E3B-8010-4307-9B11-783FCD284F25}"/>
    <cellStyle name="Notiz 151 3 2" xfId="17830" xr:uid="{F9DA59FA-890C-4B8E-A197-0643AD91B2FC}"/>
    <cellStyle name="Notiz 151 3 2 2" xfId="27289" xr:uid="{AD8C7072-265C-45F2-A01F-A1CF0E966231}"/>
    <cellStyle name="Notiz 151 3 3" xfId="11083" xr:uid="{6B733EA5-A54A-4CF7-BF7D-F8DCD9EB389C}"/>
    <cellStyle name="Notiz 151 3 3 2" xfId="29783" xr:uid="{E98F90C6-AFD4-419F-AE27-8124B8A8ABC3}"/>
    <cellStyle name="Notiz 151 3 4" xfId="33155" xr:uid="{3053D777-47D2-4BBD-829E-0D50417C2571}"/>
    <cellStyle name="Notiz 151 3 5" xfId="22879" xr:uid="{923A856F-33C0-42BE-ACC1-9F85BF3E5009}"/>
    <cellStyle name="Notiz 151 4" xfId="7191" xr:uid="{74EDF331-0C10-4656-9C8E-47B3BE153E0F}"/>
    <cellStyle name="Notiz 151 4 2" xfId="19971" xr:uid="{03ACAA1F-ABC1-48F8-BB7C-77F19E5819D2}"/>
    <cellStyle name="Notiz 151 4 2 2" xfId="35033" xr:uid="{27AF44C7-2AE2-43C4-8509-C6A04408F8E2}"/>
    <cellStyle name="Notiz 151 4 3" xfId="13223" xr:uid="{6DA2F46D-F2A9-442C-9FFD-48CD7BFB0850}"/>
    <cellStyle name="Notiz 151 4 4" xfId="24941" xr:uid="{14AC44E7-7527-4E39-BFE2-D3F831D14518}"/>
    <cellStyle name="Notiz 151 5" xfId="7744" xr:uid="{A4FE9A52-13ED-4585-A4CB-6B1EF09BB720}"/>
    <cellStyle name="Notiz 151 5 2" xfId="20472" xr:uid="{D9835FA1-3F6D-4DF0-BC1E-7ABF23451761}"/>
    <cellStyle name="Notiz 151 5 3" xfId="27286" xr:uid="{8D5D951C-0D5F-4C20-BE29-561A0CEBE37B}"/>
    <cellStyle name="Notiz 151 6" xfId="13475" xr:uid="{0728D6FB-FA59-4B5D-8285-C12A53397465}"/>
    <cellStyle name="Notiz 151 6 2" xfId="29780" xr:uid="{7BCFE9D7-66E1-4D25-B924-A5FA239AA7B6}"/>
    <cellStyle name="Notiz 151 7" xfId="14119" xr:uid="{8945B029-3E10-49EA-BF0C-858DDF7522BB}"/>
    <cellStyle name="Notiz 151 7 2" xfId="29433" xr:uid="{55D5C659-36FE-4924-B9B9-4EECA4832BD6}"/>
    <cellStyle name="Notiz 151 8" xfId="31952" xr:uid="{70D71056-4FD1-49A2-9D62-F77699D885C2}"/>
    <cellStyle name="Notiz 151 9" xfId="22876" xr:uid="{DFE6F0FD-95BC-446F-A894-766FABCAD30D}"/>
    <cellStyle name="Notiz 152" xfId="1905" xr:uid="{00000000-0005-0000-0000-0000A1070000}"/>
    <cellStyle name="Notiz 152 2" xfId="1906" xr:uid="{00000000-0005-0000-0000-0000A2070000}"/>
    <cellStyle name="Notiz 152 2 2" xfId="5045" xr:uid="{4F47DEDB-F8D1-4E5F-9A6B-072EF647E87D}"/>
    <cellStyle name="Notiz 152 2 2 2" xfId="17833" xr:uid="{1A964A4F-7D11-4DBB-B4B0-9FE7CD2B6940}"/>
    <cellStyle name="Notiz 152 2 2 2 2" xfId="27292" xr:uid="{BDD86C14-3050-4E25-9B5D-53DFDCA498AE}"/>
    <cellStyle name="Notiz 152 2 2 3" xfId="11086" xr:uid="{31B8AA10-203F-47E7-89FB-3ED0C204B7D1}"/>
    <cellStyle name="Notiz 152 2 2 3 2" xfId="29786" xr:uid="{68FA85AE-F1D5-4F4C-B01E-48F5BD419B2D}"/>
    <cellStyle name="Notiz 152 2 2 4" xfId="33158" xr:uid="{4CBD371B-7F90-45B3-A6BE-5B33B5D818CC}"/>
    <cellStyle name="Notiz 152 2 2 5" xfId="22882" xr:uid="{994E3E2C-68FC-400B-9228-38D8B0EA09BB}"/>
    <cellStyle name="Notiz 152 2 3" xfId="7188" xr:uid="{F2D8C164-F24D-4D4F-8710-9202E4FC7DFC}"/>
    <cellStyle name="Notiz 152 2 3 2" xfId="19968" xr:uid="{FAC92ADA-2B3B-4018-961D-6F556DF727D5}"/>
    <cellStyle name="Notiz 152 2 3 2 2" xfId="35030" xr:uid="{45A36A35-7FFA-4E77-8342-43C990EC5681}"/>
    <cellStyle name="Notiz 152 2 3 3" xfId="13220" xr:uid="{2A6AD76A-06F6-409D-9538-D3961D2D9CB1}"/>
    <cellStyle name="Notiz 152 2 3 4" xfId="24944" xr:uid="{6BE174AD-4571-43B9-AAF2-8EF9079A79FC}"/>
    <cellStyle name="Notiz 152 2 4" xfId="7747" xr:uid="{3099A0CB-6C36-4D72-9CCE-1D7EC399E700}"/>
    <cellStyle name="Notiz 152 2 4 2" xfId="20475" xr:uid="{B8928C69-1963-445C-ADD4-D277987BA417}"/>
    <cellStyle name="Notiz 152 2 4 3" xfId="27291" xr:uid="{B4779E44-4DE8-4B6B-8222-57801B98F02A}"/>
    <cellStyle name="Notiz 152 2 5" xfId="13472" xr:uid="{E5A674FD-C831-4CFA-84AC-6E0669C3A37E}"/>
    <cellStyle name="Notiz 152 2 5 2" xfId="29785" xr:uid="{6E2E4A5B-F86B-4340-B720-C6A5F5B04F4F}"/>
    <cellStyle name="Notiz 152 2 6" xfId="13813" xr:uid="{296E591D-44E1-4DA7-9033-B43AF2FF8BD9}"/>
    <cellStyle name="Notiz 152 2 6 2" xfId="29430" xr:uid="{D09AA2B5-0158-4D8D-BA06-6F9F49CB64DD}"/>
    <cellStyle name="Notiz 152 2 7" xfId="31955" xr:uid="{996519F7-56F2-42DF-B246-550F3CEDA207}"/>
    <cellStyle name="Notiz 152 2 8" xfId="22881" xr:uid="{F4C8CA25-0AC0-4FF4-8830-4A797BCEF66A}"/>
    <cellStyle name="Notiz 152 3" xfId="5044" xr:uid="{E7D86E87-393B-433A-9380-4A02311F3057}"/>
    <cellStyle name="Notiz 152 3 2" xfId="17832" xr:uid="{B2F46D33-5151-422F-A72F-A9AB43A06C9E}"/>
    <cellStyle name="Notiz 152 3 2 2" xfId="27293" xr:uid="{E2ACAB97-3FA1-4296-8760-7D22956E5E0F}"/>
    <cellStyle name="Notiz 152 3 3" xfId="11085" xr:uid="{9FF6036D-57C7-4852-8EE3-873EF593BE3A}"/>
    <cellStyle name="Notiz 152 3 3 2" xfId="29787" xr:uid="{E8590F50-8E17-44DC-B285-E82D716C797B}"/>
    <cellStyle name="Notiz 152 3 4" xfId="33157" xr:uid="{D023990E-956F-4AB8-AC03-A6B74CA36DE0}"/>
    <cellStyle name="Notiz 152 3 5" xfId="22883" xr:uid="{A6B3FEDD-2EFC-4A3A-8C8C-0FF45F4FE27E}"/>
    <cellStyle name="Notiz 152 4" xfId="7189" xr:uid="{677F72CF-440A-4CA6-A63A-C1D261A31469}"/>
    <cellStyle name="Notiz 152 4 2" xfId="19969" xr:uid="{C198F1D1-2907-454B-8748-9BB39EF1810E}"/>
    <cellStyle name="Notiz 152 4 2 2" xfId="35031" xr:uid="{C1DB3C6B-7355-4959-BB40-0FD591A2F1E1}"/>
    <cellStyle name="Notiz 152 4 3" xfId="13221" xr:uid="{2240C52B-92CD-4439-8058-8098CBBDEC64}"/>
    <cellStyle name="Notiz 152 4 4" xfId="24943" xr:uid="{59BDEE02-374C-46C8-ADA7-216D6896FF6D}"/>
    <cellStyle name="Notiz 152 5" xfId="7746" xr:uid="{77BFB616-65C7-4FFD-A42B-C01633E8320A}"/>
    <cellStyle name="Notiz 152 5 2" xfId="20474" xr:uid="{C8D094F0-885E-415A-A16B-3DAEF95C8A8C}"/>
    <cellStyle name="Notiz 152 5 3" xfId="27290" xr:uid="{EFF1F5F5-DC26-498A-9FBD-477B20381E8C}"/>
    <cellStyle name="Notiz 152 6" xfId="13473" xr:uid="{EC01EC98-6440-4377-942A-FA2D493FB474}"/>
    <cellStyle name="Notiz 152 6 2" xfId="29784" xr:uid="{4468F485-307C-4130-AC06-C12D7FAD0A63}"/>
    <cellStyle name="Notiz 152 7" xfId="13812" xr:uid="{97BDE469-2B28-4B09-933A-ADF0EF7BE9BE}"/>
    <cellStyle name="Notiz 152 7 2" xfId="29431" xr:uid="{384AC6C5-8A83-4B24-9665-69F5181BFCCD}"/>
    <cellStyle name="Notiz 152 8" xfId="31954" xr:uid="{117749C1-0506-492E-9E47-EA9F7DD75B15}"/>
    <cellStyle name="Notiz 152 9" xfId="22880" xr:uid="{F14AA047-ABE6-485A-8BC6-0FC3B177F228}"/>
    <cellStyle name="Notiz 153" xfId="1907" xr:uid="{00000000-0005-0000-0000-0000A3070000}"/>
    <cellStyle name="Notiz 153 2" xfId="1908" xr:uid="{00000000-0005-0000-0000-0000A4070000}"/>
    <cellStyle name="Notiz 153 2 2" xfId="5047" xr:uid="{0C4393E2-C84F-44DD-B2E4-7CBC2539D1E3}"/>
    <cellStyle name="Notiz 153 2 2 2" xfId="17835" xr:uid="{F7767020-8752-448F-820D-52A0AD3345FA}"/>
    <cellStyle name="Notiz 153 2 2 2 2" xfId="27296" xr:uid="{21496413-7297-4428-B3F0-5F4CB1404EF5}"/>
    <cellStyle name="Notiz 153 2 2 3" xfId="11088" xr:uid="{DFA1E659-BAC2-4169-882B-481A94FBD98D}"/>
    <cellStyle name="Notiz 153 2 2 3 2" xfId="29790" xr:uid="{0CD52DFC-28AB-4A84-9EB1-6481B2847BBD}"/>
    <cellStyle name="Notiz 153 2 2 4" xfId="33160" xr:uid="{A7857DF4-E1C7-4B94-8FEB-E00B96530C48}"/>
    <cellStyle name="Notiz 153 2 2 5" xfId="22886" xr:uid="{D4FE92E3-FE37-405F-96A9-1336B85324FA}"/>
    <cellStyle name="Notiz 153 2 3" xfId="7186" xr:uid="{A6F39524-842D-4626-8269-45D7598218E4}"/>
    <cellStyle name="Notiz 153 2 3 2" xfId="19966" xr:uid="{C86ADF8C-5835-418E-AF72-FF15A82EF683}"/>
    <cellStyle name="Notiz 153 2 3 2 2" xfId="35028" xr:uid="{9125AADD-CACB-406A-AB6D-B303B89C1D3A}"/>
    <cellStyle name="Notiz 153 2 3 3" xfId="13218" xr:uid="{D8F48178-46BB-4C70-A07C-8D5B70DCED4E}"/>
    <cellStyle name="Notiz 153 2 3 4" xfId="24946" xr:uid="{9E857D72-7F0A-41A4-BD26-D1602377FA0F}"/>
    <cellStyle name="Notiz 153 2 4" xfId="7749" xr:uid="{9A323D7C-3202-4895-B54F-85090C8D1109}"/>
    <cellStyle name="Notiz 153 2 4 2" xfId="20477" xr:uid="{A46DE998-7DEA-4FDC-8D04-F4FCCD514766}"/>
    <cellStyle name="Notiz 153 2 4 3" xfId="27295" xr:uid="{59A13695-B31D-472C-839C-05F0AA93194A}"/>
    <cellStyle name="Notiz 153 2 5" xfId="13470" xr:uid="{7EDA3681-9804-4C70-BC4F-F7DA2013A619}"/>
    <cellStyle name="Notiz 153 2 5 2" xfId="29789" xr:uid="{80F6E45D-1930-4533-ACBD-DE1BA73C9192}"/>
    <cellStyle name="Notiz 153 2 6" xfId="13815" xr:uid="{74F2F496-CAF6-4652-B0B8-A671694F3A37}"/>
    <cellStyle name="Notiz 153 2 6 2" xfId="29428" xr:uid="{9F242B7F-48E7-409B-991C-3DDC60FC9EE3}"/>
    <cellStyle name="Notiz 153 2 7" xfId="31957" xr:uid="{2D2626C1-AAB8-4949-87B0-15974C8FCD80}"/>
    <cellStyle name="Notiz 153 2 8" xfId="22885" xr:uid="{4CD1EFD6-618A-4DD0-94E4-69CF072940C7}"/>
    <cellStyle name="Notiz 153 3" xfId="5046" xr:uid="{A2007E51-537E-46DA-87AB-33286CB14446}"/>
    <cellStyle name="Notiz 153 3 2" xfId="17834" xr:uid="{493988FF-422C-49C7-907A-3297528216D3}"/>
    <cellStyle name="Notiz 153 3 2 2" xfId="27297" xr:uid="{020CD359-00F6-4DA9-AE23-F2513EDB66B5}"/>
    <cellStyle name="Notiz 153 3 3" xfId="11087" xr:uid="{9A6B717C-2581-46D7-A6BB-6FEC648903B0}"/>
    <cellStyle name="Notiz 153 3 3 2" xfId="29791" xr:uid="{CCB45E4A-7DED-4619-8AFE-A6E0752821B8}"/>
    <cellStyle name="Notiz 153 3 4" xfId="33159" xr:uid="{A4A135EB-4783-48D7-B60D-B48AD8E845ED}"/>
    <cellStyle name="Notiz 153 3 5" xfId="22887" xr:uid="{B428464F-414B-4EC2-BDA7-24C7EF49B0A4}"/>
    <cellStyle name="Notiz 153 4" xfId="7187" xr:uid="{D182C480-28A0-4FE9-9E51-68856340CB7E}"/>
    <cellStyle name="Notiz 153 4 2" xfId="19967" xr:uid="{BDC04BB4-3DC9-4760-AEA5-23BE21683FCB}"/>
    <cellStyle name="Notiz 153 4 2 2" xfId="35029" xr:uid="{79C57967-175A-48C2-A42A-0647F3A1BE75}"/>
    <cellStyle name="Notiz 153 4 3" xfId="13219" xr:uid="{49C08081-3D41-4A9C-9953-896D482737E3}"/>
    <cellStyle name="Notiz 153 4 4" xfId="24945" xr:uid="{A52F1A01-80F4-4BCB-914B-AE89248323C8}"/>
    <cellStyle name="Notiz 153 5" xfId="7748" xr:uid="{3212A8C8-6B9E-4E29-8233-4802C97B06CC}"/>
    <cellStyle name="Notiz 153 5 2" xfId="20476" xr:uid="{697A362C-356E-4ACB-AB3A-8AEB09D3E404}"/>
    <cellStyle name="Notiz 153 5 3" xfId="27294" xr:uid="{C5BE5937-4DCD-48E5-8A86-CF7A4FE0BF2E}"/>
    <cellStyle name="Notiz 153 6" xfId="13471" xr:uid="{5FF52BCF-A9FB-4FFF-BF6C-A175785239DA}"/>
    <cellStyle name="Notiz 153 6 2" xfId="29788" xr:uid="{A90227FD-4822-4B2C-9F8C-499C5B1E1F59}"/>
    <cellStyle name="Notiz 153 7" xfId="13814" xr:uid="{55408477-1F67-4F91-A6EB-7B977A07919B}"/>
    <cellStyle name="Notiz 153 7 2" xfId="29429" xr:uid="{44BF640F-A104-48A0-B2DF-E8825005F9E0}"/>
    <cellStyle name="Notiz 153 8" xfId="31956" xr:uid="{5E18CFB2-4B8D-479D-8643-010431DB2E67}"/>
    <cellStyle name="Notiz 153 9" xfId="22884" xr:uid="{D821EA6F-52A7-49DD-8515-DCFE857563A9}"/>
    <cellStyle name="Notiz 154" xfId="1909" xr:uid="{00000000-0005-0000-0000-0000A5070000}"/>
    <cellStyle name="Notiz 154 2" xfId="1910" xr:uid="{00000000-0005-0000-0000-0000A6070000}"/>
    <cellStyle name="Notiz 154 2 2" xfId="5049" xr:uid="{6E0DE200-4ED7-43E6-8EBB-1C0D84F6EF31}"/>
    <cellStyle name="Notiz 154 2 2 2" xfId="17837" xr:uid="{6B5B0197-CFDB-4144-953D-1253FA3A14E7}"/>
    <cellStyle name="Notiz 154 2 2 2 2" xfId="27300" xr:uid="{6D1F324B-7BBA-4847-A262-FBE44A7A89D3}"/>
    <cellStyle name="Notiz 154 2 2 3" xfId="11090" xr:uid="{AB28A131-66F0-4576-97E5-A04DB6D24AAF}"/>
    <cellStyle name="Notiz 154 2 2 3 2" xfId="29794" xr:uid="{1B68E430-6A64-468F-977A-555E5F338079}"/>
    <cellStyle name="Notiz 154 2 2 4" xfId="33162" xr:uid="{6A5D9B2A-E512-4DD2-A244-171351BFC463}"/>
    <cellStyle name="Notiz 154 2 2 5" xfId="22890" xr:uid="{85C49BE9-C1E2-4E7F-967D-63A9323858C6}"/>
    <cellStyle name="Notiz 154 2 3" xfId="7184" xr:uid="{FE8DFD7E-275B-409B-B3BF-A9D8365F3271}"/>
    <cellStyle name="Notiz 154 2 3 2" xfId="19964" xr:uid="{A3C924B8-50C5-494B-BA8D-E6C540FCDBC6}"/>
    <cellStyle name="Notiz 154 2 3 2 2" xfId="35026" xr:uid="{C2756F4A-4FB3-4323-9CA9-C307581E8296}"/>
    <cellStyle name="Notiz 154 2 3 3" xfId="13216" xr:uid="{791A6C7B-65D6-4542-B454-2A01309C7675}"/>
    <cellStyle name="Notiz 154 2 3 4" xfId="24948" xr:uid="{F7E83EE2-2F69-48AE-A2A7-EDB73CA4A53D}"/>
    <cellStyle name="Notiz 154 2 4" xfId="7751" xr:uid="{D4C31794-121B-4630-ABDE-A639EA019318}"/>
    <cellStyle name="Notiz 154 2 4 2" xfId="20479" xr:uid="{4C67B1D1-A7FC-4627-A19D-C032F34DA1E2}"/>
    <cellStyle name="Notiz 154 2 4 3" xfId="27299" xr:uid="{3D8DEE71-4D1D-49AF-8DEE-7748D36ED8EC}"/>
    <cellStyle name="Notiz 154 2 5" xfId="13468" xr:uid="{836755E6-E376-461A-8B8E-48C1B1BDD3DF}"/>
    <cellStyle name="Notiz 154 2 5 2" xfId="29793" xr:uid="{415E95B1-BB4F-473C-AEFE-1C3D235126FB}"/>
    <cellStyle name="Notiz 154 2 6" xfId="13817" xr:uid="{565EE676-DDBA-4D85-A520-2F8175EFCECB}"/>
    <cellStyle name="Notiz 154 2 6 2" xfId="29426" xr:uid="{349E4950-1F09-4F9D-A6DE-CA073D39B3DB}"/>
    <cellStyle name="Notiz 154 2 7" xfId="31959" xr:uid="{BA998206-18EB-4689-B572-2ECE7A5E4064}"/>
    <cellStyle name="Notiz 154 2 8" xfId="22889" xr:uid="{1BF07E4A-0EAB-4871-BE28-66CF302AAC69}"/>
    <cellStyle name="Notiz 154 3" xfId="5048" xr:uid="{8437AE1F-2F24-416A-BDDD-99B6B7526942}"/>
    <cellStyle name="Notiz 154 3 2" xfId="17836" xr:uid="{F94B99F8-37CB-41CD-9D2B-C23B5DCA348F}"/>
    <cellStyle name="Notiz 154 3 2 2" xfId="27301" xr:uid="{C77028FF-2031-492F-BB81-946AABCC6654}"/>
    <cellStyle name="Notiz 154 3 3" xfId="11089" xr:uid="{DB41D1C1-7A39-4A7C-BBE0-9FD2800216B7}"/>
    <cellStyle name="Notiz 154 3 3 2" xfId="29795" xr:uid="{4E2D7F34-7546-4922-A855-8990D92893B1}"/>
    <cellStyle name="Notiz 154 3 4" xfId="33161" xr:uid="{6507154A-F3BB-4A4E-955E-A3D5684826C4}"/>
    <cellStyle name="Notiz 154 3 5" xfId="22891" xr:uid="{211D1E39-8846-489E-9F0C-F5240C47E4C7}"/>
    <cellStyle name="Notiz 154 4" xfId="7185" xr:uid="{53496576-8C4D-4525-BB28-EF3A7A9BC985}"/>
    <cellStyle name="Notiz 154 4 2" xfId="19965" xr:uid="{C1988581-5DA8-4368-AB4C-F2730145A0E9}"/>
    <cellStyle name="Notiz 154 4 2 2" xfId="35027" xr:uid="{69346807-C4CC-4617-81BD-4CCA48FF5E9E}"/>
    <cellStyle name="Notiz 154 4 3" xfId="13217" xr:uid="{BE978841-4701-4262-A07E-694F944D56B1}"/>
    <cellStyle name="Notiz 154 4 4" xfId="24947" xr:uid="{AC67F602-DDC7-4E93-8DEC-B5107C3A660B}"/>
    <cellStyle name="Notiz 154 5" xfId="7750" xr:uid="{7EA921C6-9BEB-467F-AD62-2A161CEBF721}"/>
    <cellStyle name="Notiz 154 5 2" xfId="20478" xr:uid="{BC88FDB7-9B8C-4C34-BC1C-CC26BF5F0791}"/>
    <cellStyle name="Notiz 154 5 3" xfId="27298" xr:uid="{4904BDBD-28D3-430F-BADD-DBAFEFCCCC44}"/>
    <cellStyle name="Notiz 154 6" xfId="13469" xr:uid="{48982F68-5C46-4481-B903-842F91E4D441}"/>
    <cellStyle name="Notiz 154 6 2" xfId="29792" xr:uid="{B3696A0D-47EE-4FD1-8906-D2889F55F27A}"/>
    <cellStyle name="Notiz 154 7" xfId="13816" xr:uid="{20D51625-E582-42F9-81A3-1ACAB0B7E25E}"/>
    <cellStyle name="Notiz 154 7 2" xfId="29427" xr:uid="{FB39ABBE-59E0-405E-BF38-F66A7340DAA2}"/>
    <cellStyle name="Notiz 154 8" xfId="31958" xr:uid="{54A9B085-3DC3-4BAB-BF82-BBDFE7ABF98F}"/>
    <cellStyle name="Notiz 154 9" xfId="22888" xr:uid="{EB100B69-7B0B-447E-836C-BB3F0D91596F}"/>
    <cellStyle name="Notiz 155" xfId="1911" xr:uid="{00000000-0005-0000-0000-0000A7070000}"/>
    <cellStyle name="Notiz 155 2" xfId="1912" xr:uid="{00000000-0005-0000-0000-0000A8070000}"/>
    <cellStyle name="Notiz 155 2 2" xfId="5051" xr:uid="{3240B562-DD43-4085-81FF-3297C412FDA0}"/>
    <cellStyle name="Notiz 155 2 2 2" xfId="17839" xr:uid="{A3079971-928B-43FB-B1EC-607CCAAEF8A9}"/>
    <cellStyle name="Notiz 155 2 2 2 2" xfId="27304" xr:uid="{0D71AACC-E3AE-46EA-8BBB-84E0AD5A58DC}"/>
    <cellStyle name="Notiz 155 2 2 3" xfId="11092" xr:uid="{5959B934-5377-494B-B4F8-1963ADC9B22F}"/>
    <cellStyle name="Notiz 155 2 2 3 2" xfId="29798" xr:uid="{BF3D6CB0-853D-46E3-90D9-23B5A858892C}"/>
    <cellStyle name="Notiz 155 2 2 4" xfId="33164" xr:uid="{37193A44-D76C-4EB4-AA67-234977C0F025}"/>
    <cellStyle name="Notiz 155 2 2 5" xfId="22894" xr:uid="{8CA740AB-BB7A-48D9-9152-638AE75C475D}"/>
    <cellStyle name="Notiz 155 2 3" xfId="7182" xr:uid="{35755841-93F9-446C-9243-68AC68AA650A}"/>
    <cellStyle name="Notiz 155 2 3 2" xfId="19962" xr:uid="{6815686C-283C-44C1-8921-732523862ABB}"/>
    <cellStyle name="Notiz 155 2 3 2 2" xfId="35024" xr:uid="{D62352A3-A686-4A14-B296-3958AA790108}"/>
    <cellStyle name="Notiz 155 2 3 3" xfId="13214" xr:uid="{1174DD39-B8B4-46EE-8D3B-F7C9E7A2FEFE}"/>
    <cellStyle name="Notiz 155 2 3 4" xfId="24950" xr:uid="{FA7484B2-9C51-4920-83A4-2B63C285BB9A}"/>
    <cellStyle name="Notiz 155 2 4" xfId="7753" xr:uid="{2F0B6581-BDF4-4C34-BDC6-11D57BDB90B3}"/>
    <cellStyle name="Notiz 155 2 4 2" xfId="20481" xr:uid="{07DD70F6-F241-4441-8F7E-822AE6AF8578}"/>
    <cellStyle name="Notiz 155 2 4 3" xfId="27303" xr:uid="{D21D6BDB-E83C-40F0-B390-212A1BE8ACE0}"/>
    <cellStyle name="Notiz 155 2 5" xfId="13466" xr:uid="{C74AD3FC-1D2E-4539-98FB-E45C073AF65F}"/>
    <cellStyle name="Notiz 155 2 5 2" xfId="29797" xr:uid="{49B9A0BA-C722-47BD-B3D6-5759E63DDF90}"/>
    <cellStyle name="Notiz 155 2 6" xfId="13819" xr:uid="{5071ECCD-EC28-48FA-A00C-17FB65CB4B7A}"/>
    <cellStyle name="Notiz 155 2 6 2" xfId="29424" xr:uid="{ACA32E7B-6951-4086-9F1B-835066994519}"/>
    <cellStyle name="Notiz 155 2 7" xfId="31961" xr:uid="{C827AE9B-78CA-48E3-92E2-6E4BE20DDCE3}"/>
    <cellStyle name="Notiz 155 2 8" xfId="22893" xr:uid="{27A60B8C-1FF4-464D-8E26-DE53F8C0CBFB}"/>
    <cellStyle name="Notiz 155 3" xfId="5050" xr:uid="{C4F09645-DAEA-4CD5-9042-023C5698C36E}"/>
    <cellStyle name="Notiz 155 3 2" xfId="17838" xr:uid="{6D84A6F8-203C-4E88-B0F3-036BB551D5A3}"/>
    <cellStyle name="Notiz 155 3 2 2" xfId="27305" xr:uid="{66D6F6F3-A756-4D02-93FD-4CBEFAF59C6D}"/>
    <cellStyle name="Notiz 155 3 3" xfId="11091" xr:uid="{78C54F14-8E38-4DB4-B330-E1F6D0378FBE}"/>
    <cellStyle name="Notiz 155 3 3 2" xfId="29799" xr:uid="{E74AFDBB-68C5-4C6E-8EAE-516B73954B74}"/>
    <cellStyle name="Notiz 155 3 4" xfId="33163" xr:uid="{84F58B77-ABB8-4CA6-9C4C-76B9469F442C}"/>
    <cellStyle name="Notiz 155 3 5" xfId="22895" xr:uid="{E7DC5A88-0ED0-440E-AC61-B41359252AE2}"/>
    <cellStyle name="Notiz 155 4" xfId="7183" xr:uid="{12E349AB-DD9B-4202-8C3D-7E1785F7B815}"/>
    <cellStyle name="Notiz 155 4 2" xfId="19963" xr:uid="{9905A122-0A15-47C7-900C-8F7626B39506}"/>
    <cellStyle name="Notiz 155 4 2 2" xfId="35025" xr:uid="{4EF00DB5-1AC9-47A8-A12D-F63D92C93877}"/>
    <cellStyle name="Notiz 155 4 3" xfId="13215" xr:uid="{41572AFE-C424-4784-ABAE-57447C905709}"/>
    <cellStyle name="Notiz 155 4 4" xfId="24949" xr:uid="{027B6804-0B86-4983-BC8B-27CB377BDD7C}"/>
    <cellStyle name="Notiz 155 5" xfId="7752" xr:uid="{3E54F602-9883-4507-B59D-7B6246E56F2A}"/>
    <cellStyle name="Notiz 155 5 2" xfId="20480" xr:uid="{D8DB80FD-AEF6-4482-BF5D-6DE0BF2E5EA2}"/>
    <cellStyle name="Notiz 155 5 3" xfId="27302" xr:uid="{9A13E69F-BCA7-4BE3-9956-45270D729EA0}"/>
    <cellStyle name="Notiz 155 6" xfId="13467" xr:uid="{2D04A602-ABE6-47ED-9006-48BBE7E2A448}"/>
    <cellStyle name="Notiz 155 6 2" xfId="29796" xr:uid="{5D275EE9-D6BC-4451-9700-49DA7EA3D8B0}"/>
    <cellStyle name="Notiz 155 7" xfId="13818" xr:uid="{4CA04E2D-C8B8-4AC7-8A4D-1FD2E77EED52}"/>
    <cellStyle name="Notiz 155 7 2" xfId="29425" xr:uid="{928C8F74-C722-4079-852E-527286FF2885}"/>
    <cellStyle name="Notiz 155 8" xfId="31960" xr:uid="{DEA4C552-00A1-4C24-9F53-473498B2A899}"/>
    <cellStyle name="Notiz 155 9" xfId="22892" xr:uid="{C2C86529-FA64-431F-B348-96244B718ECD}"/>
    <cellStyle name="Notiz 156" xfId="1913" xr:uid="{00000000-0005-0000-0000-0000A9070000}"/>
    <cellStyle name="Notiz 156 2" xfId="1914" xr:uid="{00000000-0005-0000-0000-0000AA070000}"/>
    <cellStyle name="Notiz 156 2 2" xfId="5053" xr:uid="{881C0D8F-94C6-4D82-B9F2-DC3E2CA5DE23}"/>
    <cellStyle name="Notiz 156 2 2 2" xfId="17841" xr:uid="{FD990FD7-81CF-421C-A1CA-06B76C28AE50}"/>
    <cellStyle name="Notiz 156 2 2 2 2" xfId="27308" xr:uid="{2A4AA1EE-2492-4829-957B-94FF0AE4DA09}"/>
    <cellStyle name="Notiz 156 2 2 3" xfId="11094" xr:uid="{195D2BDF-6523-4D7D-9F4A-399D3F7D57C8}"/>
    <cellStyle name="Notiz 156 2 2 3 2" xfId="29802" xr:uid="{738700AD-9662-4206-A1FD-5DB277D42B03}"/>
    <cellStyle name="Notiz 156 2 2 4" xfId="33166" xr:uid="{6203DF9B-6EBF-4427-9A13-279838727690}"/>
    <cellStyle name="Notiz 156 2 2 5" xfId="22898" xr:uid="{79F1F6AB-DF86-4844-AA1E-4BD67C0FDBBF}"/>
    <cellStyle name="Notiz 156 2 3" xfId="7180" xr:uid="{5608E7F6-3922-4188-80B3-D177D90B1561}"/>
    <cellStyle name="Notiz 156 2 3 2" xfId="19960" xr:uid="{4B341277-8E78-4955-AEE4-A953F2447390}"/>
    <cellStyle name="Notiz 156 2 3 2 2" xfId="35022" xr:uid="{A221CB7B-F3D9-49A3-B88B-359686B3E218}"/>
    <cellStyle name="Notiz 156 2 3 3" xfId="13212" xr:uid="{C63CA1FE-2EA0-4191-A409-65F59E379D4A}"/>
    <cellStyle name="Notiz 156 2 3 4" xfId="24952" xr:uid="{0710AA02-2C93-4952-9B84-0A2AA406E089}"/>
    <cellStyle name="Notiz 156 2 4" xfId="7755" xr:uid="{52ACB126-0138-41B6-875D-48731913E5C1}"/>
    <cellStyle name="Notiz 156 2 4 2" xfId="20483" xr:uid="{3B2B8FF1-FD93-4C0F-B3DC-7189FC474DDB}"/>
    <cellStyle name="Notiz 156 2 4 3" xfId="27307" xr:uid="{6CBBD25D-AF68-4988-B4D5-815FF2AB511D}"/>
    <cellStyle name="Notiz 156 2 5" xfId="13464" xr:uid="{3B685F31-A939-4FC3-B9FE-D09D109487AB}"/>
    <cellStyle name="Notiz 156 2 5 2" xfId="29801" xr:uid="{44B80645-B706-49FE-86E5-3E13421C26F7}"/>
    <cellStyle name="Notiz 156 2 6" xfId="13821" xr:uid="{1B5CAE39-B49C-41D9-A741-62EA0092C5B4}"/>
    <cellStyle name="Notiz 156 2 6 2" xfId="29422" xr:uid="{704CBAA5-206E-4A8D-9F06-D986418E5D4F}"/>
    <cellStyle name="Notiz 156 2 7" xfId="31963" xr:uid="{3B46E482-C0A1-46F8-8058-B3ACA4B0352C}"/>
    <cellStyle name="Notiz 156 2 8" xfId="22897" xr:uid="{387776E6-9261-41A2-B463-FF4B18361EB0}"/>
    <cellStyle name="Notiz 156 3" xfId="5052" xr:uid="{B181C299-1A47-4A47-8E04-D7A8CA8CC885}"/>
    <cellStyle name="Notiz 156 3 2" xfId="17840" xr:uid="{D70DAB4C-2905-4B90-BF84-E224EE35A64D}"/>
    <cellStyle name="Notiz 156 3 2 2" xfId="27309" xr:uid="{4250AA7C-AF73-47FF-9CC9-E8D766EC0955}"/>
    <cellStyle name="Notiz 156 3 3" xfId="11093" xr:uid="{F19C2B62-8BFE-462A-9D1B-C4A0F81015E4}"/>
    <cellStyle name="Notiz 156 3 3 2" xfId="29803" xr:uid="{5EF617AA-FF75-4CF4-8555-556C2BCFD016}"/>
    <cellStyle name="Notiz 156 3 4" xfId="33165" xr:uid="{7A819146-967E-476C-B88B-F55ED9D4ADFD}"/>
    <cellStyle name="Notiz 156 3 5" xfId="22899" xr:uid="{D5CA11C1-45D5-4159-9B67-B27F0FDF9117}"/>
    <cellStyle name="Notiz 156 4" xfId="7181" xr:uid="{D1EA0A5D-7833-4FA9-A046-4C8F8E8E5444}"/>
    <cellStyle name="Notiz 156 4 2" xfId="19961" xr:uid="{2DE9F321-B594-4A88-A787-1089683E469D}"/>
    <cellStyle name="Notiz 156 4 2 2" xfId="35023" xr:uid="{2872E848-8D9D-45BC-BB10-0A4D7B422E35}"/>
    <cellStyle name="Notiz 156 4 3" xfId="13213" xr:uid="{1C956D7D-6AD5-4D5E-A20B-8C043D0CC182}"/>
    <cellStyle name="Notiz 156 4 4" xfId="24951" xr:uid="{C074D528-1153-4F51-8EB7-EFDD5B6AD8CD}"/>
    <cellStyle name="Notiz 156 5" xfId="7754" xr:uid="{247184A5-B9B3-4521-B004-C8DAFAFB47F1}"/>
    <cellStyle name="Notiz 156 5 2" xfId="20482" xr:uid="{D7BE45E5-636A-4E3D-B5D4-1D95751DE415}"/>
    <cellStyle name="Notiz 156 5 3" xfId="27306" xr:uid="{B29D574A-9682-46C0-A92E-1EED302E6DA7}"/>
    <cellStyle name="Notiz 156 6" xfId="13465" xr:uid="{D80E4F4B-31B4-403F-AFB4-037384F6BC67}"/>
    <cellStyle name="Notiz 156 6 2" xfId="29800" xr:uid="{B15DD8CF-039F-49AE-AC4D-A018AAD46993}"/>
    <cellStyle name="Notiz 156 7" xfId="13820" xr:uid="{41B67B08-2B56-4DC1-A8BA-533CCDBA734B}"/>
    <cellStyle name="Notiz 156 7 2" xfId="29423" xr:uid="{AB7F644D-D83B-4428-8C97-04C53B88C68F}"/>
    <cellStyle name="Notiz 156 8" xfId="31962" xr:uid="{CAFDB699-4C0F-47D5-A756-29218F8CAFBB}"/>
    <cellStyle name="Notiz 156 9" xfId="22896" xr:uid="{924168CF-4242-4AC1-BFF5-14204DDC785E}"/>
    <cellStyle name="Notiz 157" xfId="1915" xr:uid="{00000000-0005-0000-0000-0000AB070000}"/>
    <cellStyle name="Notiz 157 2" xfId="1916" xr:uid="{00000000-0005-0000-0000-0000AC070000}"/>
    <cellStyle name="Notiz 157 2 2" xfId="5055" xr:uid="{79E2BFF1-6663-40FA-8BAF-A34B72BA6E87}"/>
    <cellStyle name="Notiz 157 2 2 2" xfId="17843" xr:uid="{1B647041-E785-41A7-B36E-8A1A544F1BDB}"/>
    <cellStyle name="Notiz 157 2 2 2 2" xfId="27312" xr:uid="{8541CC45-18E4-4D35-9BB9-84E5AD0F7742}"/>
    <cellStyle name="Notiz 157 2 2 3" xfId="11096" xr:uid="{2C07B2B0-4807-448B-82D2-F2C5E165CD64}"/>
    <cellStyle name="Notiz 157 2 2 3 2" xfId="29806" xr:uid="{EE3CFA18-3644-419E-BD81-8EA2B140A25C}"/>
    <cellStyle name="Notiz 157 2 2 4" xfId="33168" xr:uid="{C7D19009-EBBC-47C8-9BAD-98E792F21F8B}"/>
    <cellStyle name="Notiz 157 2 2 5" xfId="22902" xr:uid="{2902DAFA-139F-4D28-8CD0-9BDA246AA389}"/>
    <cellStyle name="Notiz 157 2 3" xfId="7178" xr:uid="{B76E7841-4F7A-4BB6-AEA3-D4848770309C}"/>
    <cellStyle name="Notiz 157 2 3 2" xfId="19958" xr:uid="{AEE25ABE-53B1-47FE-808C-59634AD35521}"/>
    <cellStyle name="Notiz 157 2 3 2 2" xfId="35020" xr:uid="{12821559-A9A0-490E-8EFB-4BA683CF60E9}"/>
    <cellStyle name="Notiz 157 2 3 3" xfId="13210" xr:uid="{2259AA60-4F56-4283-8FD3-E1352D45CBC2}"/>
    <cellStyle name="Notiz 157 2 3 4" xfId="24954" xr:uid="{BA34C4B5-2303-4BD6-8FD8-150D53E9C5CE}"/>
    <cellStyle name="Notiz 157 2 4" xfId="7757" xr:uid="{0F76A5E2-3077-40FE-BD50-0AF964A4FA6E}"/>
    <cellStyle name="Notiz 157 2 4 2" xfId="20485" xr:uid="{A60AD112-B20A-496E-A116-15C6C805377F}"/>
    <cellStyle name="Notiz 157 2 4 3" xfId="27311" xr:uid="{A6503A56-1A13-455F-8247-62BA318B9899}"/>
    <cellStyle name="Notiz 157 2 5" xfId="13462" xr:uid="{7F73B0A9-0569-4AFB-8358-45143B20FD84}"/>
    <cellStyle name="Notiz 157 2 5 2" xfId="29805" xr:uid="{C5A27B0D-0982-419E-8B89-9837EC44BD0C}"/>
    <cellStyle name="Notiz 157 2 6" xfId="13823" xr:uid="{71F14B2D-5B85-4E56-9458-2EBE58C3358B}"/>
    <cellStyle name="Notiz 157 2 6 2" xfId="29420" xr:uid="{109E39E6-2F16-40C1-A82B-6EC9317BD8EA}"/>
    <cellStyle name="Notiz 157 2 7" xfId="31965" xr:uid="{839192FC-89DB-4A62-9D6C-33D505D89EC2}"/>
    <cellStyle name="Notiz 157 2 8" xfId="22901" xr:uid="{BB9CFEEB-38BD-435F-ADED-F802107FCE52}"/>
    <cellStyle name="Notiz 157 3" xfId="5054" xr:uid="{A03C3020-20B0-4432-94DE-49A7D4CF93F5}"/>
    <cellStyle name="Notiz 157 3 2" xfId="17842" xr:uid="{6083455F-B862-44DC-B92E-1C0B1807F79D}"/>
    <cellStyle name="Notiz 157 3 2 2" xfId="27313" xr:uid="{E73837C7-4F89-4137-B0BE-FF9DB7911F94}"/>
    <cellStyle name="Notiz 157 3 3" xfId="11095" xr:uid="{6574CD2B-D361-4175-AEC1-9D7F2FA8B8C5}"/>
    <cellStyle name="Notiz 157 3 3 2" xfId="29807" xr:uid="{68487473-D09F-43AE-88EA-345CCE1DB62E}"/>
    <cellStyle name="Notiz 157 3 4" xfId="33167" xr:uid="{95623949-E178-4078-870B-1E8087E55234}"/>
    <cellStyle name="Notiz 157 3 5" xfId="22903" xr:uid="{C83966DF-CFFB-40E9-B54B-A489E45F9D8C}"/>
    <cellStyle name="Notiz 157 4" xfId="7179" xr:uid="{3D9BDCB4-EE1E-4616-B0D2-E02E24EC249B}"/>
    <cellStyle name="Notiz 157 4 2" xfId="19959" xr:uid="{4D527203-5B08-41A8-8140-D4F4F8B5723E}"/>
    <cellStyle name="Notiz 157 4 2 2" xfId="35021" xr:uid="{9B92536E-1AFC-4C0E-8220-FE5AA5B8F77A}"/>
    <cellStyle name="Notiz 157 4 3" xfId="13211" xr:uid="{116A9B2D-D142-4287-B3AD-F72EA0C85B79}"/>
    <cellStyle name="Notiz 157 4 4" xfId="24953" xr:uid="{A3BE5893-66C9-4046-944D-F644516EB93E}"/>
    <cellStyle name="Notiz 157 5" xfId="7756" xr:uid="{34022D76-B335-443F-9457-C31E1FD0D3EA}"/>
    <cellStyle name="Notiz 157 5 2" xfId="20484" xr:uid="{C6EBA4E6-6481-4D5C-8E29-E71DB546C704}"/>
    <cellStyle name="Notiz 157 5 3" xfId="27310" xr:uid="{91B20932-4955-40AE-BFCC-260C36A5A499}"/>
    <cellStyle name="Notiz 157 6" xfId="13463" xr:uid="{40348759-ED32-4C3D-A444-716BA90D6DCF}"/>
    <cellStyle name="Notiz 157 6 2" xfId="29804" xr:uid="{F566470D-3E4D-4182-8E71-ECB472A2C0B4}"/>
    <cellStyle name="Notiz 157 7" xfId="13822" xr:uid="{CCBDAFB8-E38B-43EB-B74F-B0FB423AD184}"/>
    <cellStyle name="Notiz 157 7 2" xfId="29421" xr:uid="{6BBBE0A5-9999-4778-9C4F-51AEE5F35009}"/>
    <cellStyle name="Notiz 157 8" xfId="31964" xr:uid="{103F873A-C80E-4EC8-91FB-18981CB7A10D}"/>
    <cellStyle name="Notiz 157 9" xfId="22900" xr:uid="{0AB73077-BE41-4FED-8E12-FC36DA024910}"/>
    <cellStyle name="Notiz 158" xfId="1917" xr:uid="{00000000-0005-0000-0000-0000AD070000}"/>
    <cellStyle name="Notiz 158 2" xfId="1918" xr:uid="{00000000-0005-0000-0000-0000AE070000}"/>
    <cellStyle name="Notiz 158 2 2" xfId="5057" xr:uid="{B67DA652-2D36-49F5-90E2-580B318B1E56}"/>
    <cellStyle name="Notiz 158 2 2 2" xfId="17845" xr:uid="{F878FAC1-3453-4394-B967-E5077B7822C6}"/>
    <cellStyle name="Notiz 158 2 2 2 2" xfId="27316" xr:uid="{695EFD18-A8D2-4DB9-8BD2-35FD7A94047D}"/>
    <cellStyle name="Notiz 158 2 2 3" xfId="11098" xr:uid="{C83CFAF4-3823-4AA4-97FA-85CDBF9E338F}"/>
    <cellStyle name="Notiz 158 2 2 3 2" xfId="29810" xr:uid="{3CDBC1E1-264B-46D6-9DF3-42C387CC7978}"/>
    <cellStyle name="Notiz 158 2 2 4" xfId="33170" xr:uid="{15BBFECA-02E6-4150-A1BA-271071077C21}"/>
    <cellStyle name="Notiz 158 2 2 5" xfId="22906" xr:uid="{736A53A3-ED3A-4C7D-8CD7-CDB7D322ED44}"/>
    <cellStyle name="Notiz 158 2 3" xfId="7176" xr:uid="{ED326941-DC72-4462-BC07-F4DA472A0655}"/>
    <cellStyle name="Notiz 158 2 3 2" xfId="19956" xr:uid="{C26D24BC-1B58-4ED0-998C-2EFD7A222E89}"/>
    <cellStyle name="Notiz 158 2 3 2 2" xfId="35018" xr:uid="{C07C0666-3860-46DD-B7B2-BF6CD5C0918A}"/>
    <cellStyle name="Notiz 158 2 3 3" xfId="13208" xr:uid="{643ACFB2-1254-46E2-95DF-074ED9101312}"/>
    <cellStyle name="Notiz 158 2 3 4" xfId="24956" xr:uid="{671E3606-2ABB-469C-A266-BAAF3A9E632C}"/>
    <cellStyle name="Notiz 158 2 4" xfId="7759" xr:uid="{6D8B3B43-641E-4749-A4AB-301B3531FB93}"/>
    <cellStyle name="Notiz 158 2 4 2" xfId="20487" xr:uid="{A161AE20-F92C-464D-8836-27659E31C664}"/>
    <cellStyle name="Notiz 158 2 4 3" xfId="27315" xr:uid="{2DA3EDE2-6EAF-43B2-B62C-AFB9505164ED}"/>
    <cellStyle name="Notiz 158 2 5" xfId="13460" xr:uid="{9E281119-3AF4-4D2E-ABCC-3927E47269FC}"/>
    <cellStyle name="Notiz 158 2 5 2" xfId="29809" xr:uid="{596AB16B-6A75-4210-A1FF-6D2E9F4DCE97}"/>
    <cellStyle name="Notiz 158 2 6" xfId="13825" xr:uid="{353DD7F1-8AFF-4FC6-8066-B86EAA7B23E8}"/>
    <cellStyle name="Notiz 158 2 6 2" xfId="29418" xr:uid="{821A0D4B-F09F-4D5C-BAE7-252114327485}"/>
    <cellStyle name="Notiz 158 2 7" xfId="31967" xr:uid="{FED2306F-763D-4A19-A5F9-C1FA36055736}"/>
    <cellStyle name="Notiz 158 2 8" xfId="22905" xr:uid="{75F65C99-DD9C-42BD-B10D-CDEC76BCB63C}"/>
    <cellStyle name="Notiz 158 3" xfId="5056" xr:uid="{D28A2B69-4DF8-4224-9C79-D5B2687F0939}"/>
    <cellStyle name="Notiz 158 3 2" xfId="17844" xr:uid="{B2CCAFBF-F699-43C6-B4A9-4A8A19F6B919}"/>
    <cellStyle name="Notiz 158 3 2 2" xfId="27317" xr:uid="{74032BB6-8072-45BB-9D48-289157BC9A6D}"/>
    <cellStyle name="Notiz 158 3 3" xfId="11097" xr:uid="{3F7AD8AA-FCE7-4BA4-877D-F08EF8809CD4}"/>
    <cellStyle name="Notiz 158 3 3 2" xfId="29811" xr:uid="{67F528E7-D3D8-4062-8F25-C2C0A90831D8}"/>
    <cellStyle name="Notiz 158 3 4" xfId="33169" xr:uid="{427EE5DC-A147-4FDA-A4F3-96304FD807C8}"/>
    <cellStyle name="Notiz 158 3 5" xfId="22907" xr:uid="{72588866-1972-443E-874B-EA5F0BC7C8E6}"/>
    <cellStyle name="Notiz 158 4" xfId="7177" xr:uid="{C8F5181B-2BA9-4B35-A151-6AE058024F62}"/>
    <cellStyle name="Notiz 158 4 2" xfId="19957" xr:uid="{3E514DCD-5896-448F-9DBD-ADD0148DCBC2}"/>
    <cellStyle name="Notiz 158 4 2 2" xfId="35019" xr:uid="{69913194-D447-4DF0-9229-A134E0E7C982}"/>
    <cellStyle name="Notiz 158 4 3" xfId="13209" xr:uid="{78577453-C717-437C-9EAF-9A123A23DCDC}"/>
    <cellStyle name="Notiz 158 4 4" xfId="24955" xr:uid="{F4D79272-E703-421B-8E1E-A2881EACE496}"/>
    <cellStyle name="Notiz 158 5" xfId="7758" xr:uid="{8F2E5DF2-F1B5-4EFB-810B-E5D5E9FD1D42}"/>
    <cellStyle name="Notiz 158 5 2" xfId="20486" xr:uid="{1B518BA8-6119-4874-B0A8-0F65C9053503}"/>
    <cellStyle name="Notiz 158 5 3" xfId="27314" xr:uid="{EA998D0A-4031-4565-B5B5-C3A0101D6040}"/>
    <cellStyle name="Notiz 158 6" xfId="13461" xr:uid="{2E50F882-9C3B-4A78-89F2-C45D1B8040FF}"/>
    <cellStyle name="Notiz 158 6 2" xfId="29808" xr:uid="{CFB6130F-A07D-4DEB-91CB-E08F0BB5E22B}"/>
    <cellStyle name="Notiz 158 7" xfId="13824" xr:uid="{22A34D8D-FFFF-40C7-A5BD-BCE532F4B81D}"/>
    <cellStyle name="Notiz 158 7 2" xfId="29419" xr:uid="{C6A97AF3-CFB5-4028-BBCE-AD673A11EA86}"/>
    <cellStyle name="Notiz 158 8" xfId="31966" xr:uid="{B1241C41-46B9-442A-BE30-50CCB9E5E800}"/>
    <cellStyle name="Notiz 158 9" xfId="22904" xr:uid="{9D06D668-B6C3-4DD1-BD25-CB173959F4E1}"/>
    <cellStyle name="Notiz 159" xfId="1919" xr:uid="{00000000-0005-0000-0000-0000AF070000}"/>
    <cellStyle name="Notiz 159 2" xfId="1920" xr:uid="{00000000-0005-0000-0000-0000B0070000}"/>
    <cellStyle name="Notiz 159 2 2" xfId="5059" xr:uid="{5F3F91D2-7EDB-4F07-9781-FDDAD58C9315}"/>
    <cellStyle name="Notiz 159 2 2 2" xfId="17847" xr:uid="{D1B3606F-2981-4340-82AD-CD96C2A525E3}"/>
    <cellStyle name="Notiz 159 2 2 2 2" xfId="27320" xr:uid="{030905AF-324F-4BE9-95D6-F4E4A27089C2}"/>
    <cellStyle name="Notiz 159 2 2 3" xfId="11100" xr:uid="{4A5C8FE7-4366-431D-BA00-323588477E14}"/>
    <cellStyle name="Notiz 159 2 2 3 2" xfId="29814" xr:uid="{1975A705-CFDE-4A3B-B4E2-759D0857BAD3}"/>
    <cellStyle name="Notiz 159 2 2 4" xfId="33172" xr:uid="{2C909DCE-6691-46B8-A71A-C82E21DC8B97}"/>
    <cellStyle name="Notiz 159 2 2 5" xfId="22910" xr:uid="{8B680A35-D452-47E5-8A15-C4D1B6700B53}"/>
    <cellStyle name="Notiz 159 2 3" xfId="7174" xr:uid="{64FC71ED-76EB-4A1E-B716-7C149AAB39B9}"/>
    <cellStyle name="Notiz 159 2 3 2" xfId="19954" xr:uid="{4412DBAE-575D-44EB-92CC-0790E20EC850}"/>
    <cellStyle name="Notiz 159 2 3 2 2" xfId="35016" xr:uid="{BEF9FFA3-4694-4ECC-A627-B641400EFEFD}"/>
    <cellStyle name="Notiz 159 2 3 3" xfId="13206" xr:uid="{581D6818-408B-4C73-81E8-0EFEC603AC15}"/>
    <cellStyle name="Notiz 159 2 3 4" xfId="24958" xr:uid="{A4D6C549-2324-490B-89A1-909F0D4E0B1F}"/>
    <cellStyle name="Notiz 159 2 4" xfId="7761" xr:uid="{5200AE1F-CBE3-4781-BB63-EF1FF999F52C}"/>
    <cellStyle name="Notiz 159 2 4 2" xfId="20489" xr:uid="{6285E10C-5760-47F7-A278-D06D630A8DA6}"/>
    <cellStyle name="Notiz 159 2 4 3" xfId="27319" xr:uid="{DEE6F78C-5AB6-468E-BC8C-8CF9333894BF}"/>
    <cellStyle name="Notiz 159 2 5" xfId="13458" xr:uid="{25FDF03D-D0F5-4B9D-9A29-5C9E1F93A30F}"/>
    <cellStyle name="Notiz 159 2 5 2" xfId="29813" xr:uid="{217777E4-99AE-42B6-A609-89C42362805A}"/>
    <cellStyle name="Notiz 159 2 6" xfId="13827" xr:uid="{D7DB216E-40EC-47CB-AEF5-D6EAA892E7A9}"/>
    <cellStyle name="Notiz 159 2 6 2" xfId="29416" xr:uid="{E336B3D9-5CE9-43BD-8208-4C4DE9BA5C30}"/>
    <cellStyle name="Notiz 159 2 7" xfId="31969" xr:uid="{9BA8CD54-8C05-431E-8C7A-9FD0924CD5A3}"/>
    <cellStyle name="Notiz 159 2 8" xfId="22909" xr:uid="{4665DC51-698F-4466-B369-1F1454EC8B08}"/>
    <cellStyle name="Notiz 159 3" xfId="5058" xr:uid="{6773B979-7DDD-46AB-98C7-1980325A7B9D}"/>
    <cellStyle name="Notiz 159 3 2" xfId="17846" xr:uid="{8B961ADA-123A-45A6-BB24-8A19DDFDB84F}"/>
    <cellStyle name="Notiz 159 3 2 2" xfId="27321" xr:uid="{88E55C76-A4FC-4E22-A00B-8FAB606CDB23}"/>
    <cellStyle name="Notiz 159 3 3" xfId="11099" xr:uid="{D67B4737-9746-49F1-8597-93E4033EBDD5}"/>
    <cellStyle name="Notiz 159 3 3 2" xfId="29815" xr:uid="{81BBCCB4-E15B-443D-88AD-EE02BC442E6A}"/>
    <cellStyle name="Notiz 159 3 4" xfId="33171" xr:uid="{8F044B1D-07B2-4593-9AC2-4D1040C36749}"/>
    <cellStyle name="Notiz 159 3 5" xfId="22911" xr:uid="{CD023D41-44F6-4830-A3FC-51DCE5D648EA}"/>
    <cellStyle name="Notiz 159 4" xfId="7175" xr:uid="{149B90EA-C386-4403-994E-F51F4CBA1779}"/>
    <cellStyle name="Notiz 159 4 2" xfId="19955" xr:uid="{1E0F5333-DF11-4452-A523-7E01C0D75B53}"/>
    <cellStyle name="Notiz 159 4 2 2" xfId="35017" xr:uid="{59E230FF-83B5-4711-B88D-49C457DBDE0B}"/>
    <cellStyle name="Notiz 159 4 3" xfId="13207" xr:uid="{DED2B045-94BE-4606-BAF1-04E422776BD3}"/>
    <cellStyle name="Notiz 159 4 4" xfId="24957" xr:uid="{A9DE6C1F-8F1B-43E0-8DE1-66A04C8D7DA7}"/>
    <cellStyle name="Notiz 159 5" xfId="7760" xr:uid="{74F0E913-416A-483D-A3F5-66D419506952}"/>
    <cellStyle name="Notiz 159 5 2" xfId="20488" xr:uid="{276380A3-4B24-4CA6-84AD-0390712F4CB5}"/>
    <cellStyle name="Notiz 159 5 3" xfId="27318" xr:uid="{ACB2FD8F-55BC-4031-9A9A-7F7C935DDDB4}"/>
    <cellStyle name="Notiz 159 6" xfId="13459" xr:uid="{DBAE51D5-2833-4D7D-A7E9-76F040256888}"/>
    <cellStyle name="Notiz 159 6 2" xfId="29812" xr:uid="{5D201817-2F21-44AF-B2A2-B8B9703F3132}"/>
    <cellStyle name="Notiz 159 7" xfId="13826" xr:uid="{570DCA68-C137-4A05-BBE6-FBB2F2DA16C5}"/>
    <cellStyle name="Notiz 159 7 2" xfId="29417" xr:uid="{348B5E1D-8CB4-452C-ADE2-5903775C6076}"/>
    <cellStyle name="Notiz 159 8" xfId="31968" xr:uid="{8C13C1FF-42C2-4237-AA79-7CB8AA70676A}"/>
    <cellStyle name="Notiz 159 9" xfId="22908" xr:uid="{8C8A0F32-7BFB-4E2F-8B96-F4C0463009D6}"/>
    <cellStyle name="Notiz 16" xfId="1921" xr:uid="{00000000-0005-0000-0000-0000B1070000}"/>
    <cellStyle name="Notiz 16 2" xfId="1922" xr:uid="{00000000-0005-0000-0000-0000B2070000}"/>
    <cellStyle name="Notiz 16 2 2" xfId="5061" xr:uid="{685BA321-AD43-49DC-94A5-EAA31B3A028D}"/>
    <cellStyle name="Notiz 16 2 2 2" xfId="17849" xr:uid="{A649ABF8-8F20-4F45-9E41-ED28DC4664BD}"/>
    <cellStyle name="Notiz 16 2 2 2 2" xfId="27324" xr:uid="{CC78F51F-6A37-40F3-AFFF-A251A810AE95}"/>
    <cellStyle name="Notiz 16 2 2 3" xfId="11102" xr:uid="{6DE9091F-623F-4F94-A311-0F3AB11A2E5D}"/>
    <cellStyle name="Notiz 16 2 2 3 2" xfId="29818" xr:uid="{2A1F3B11-2533-430D-ABEA-FD2CDF9A9264}"/>
    <cellStyle name="Notiz 16 2 2 4" xfId="33174" xr:uid="{184BF9E0-1C6E-4B37-A154-437E9BCAD32F}"/>
    <cellStyle name="Notiz 16 2 2 5" xfId="22914" xr:uid="{B4DAC1D5-2921-4C99-B14F-2BB088E6F095}"/>
    <cellStyle name="Notiz 16 2 3" xfId="7172" xr:uid="{45ADF0D7-534F-4FBD-A1AF-19BB6198AB6C}"/>
    <cellStyle name="Notiz 16 2 3 2" xfId="19952" xr:uid="{D9F01E6E-F0F4-4B63-AB6A-13552D2D9D38}"/>
    <cellStyle name="Notiz 16 2 3 2 2" xfId="35014" xr:uid="{41C0BE69-B360-4002-8644-2B2AF5044E4C}"/>
    <cellStyle name="Notiz 16 2 3 3" xfId="13204" xr:uid="{6DED5225-D0EA-42B1-9664-1821DEC60B39}"/>
    <cellStyle name="Notiz 16 2 3 4" xfId="24960" xr:uid="{D622E32D-482C-457E-B750-E43175BECEF0}"/>
    <cellStyle name="Notiz 16 2 4" xfId="7763" xr:uid="{C72A0160-B328-4C07-A148-094C37B8585A}"/>
    <cellStyle name="Notiz 16 2 4 2" xfId="20491" xr:uid="{71A2A74A-FF72-4505-9B50-29561AC84492}"/>
    <cellStyle name="Notiz 16 2 4 3" xfId="27323" xr:uid="{90883FE4-9AC3-4C27-A7D7-FCED9BD0F204}"/>
    <cellStyle name="Notiz 16 2 5" xfId="13456" xr:uid="{0392A93E-45BB-49A9-88CA-DD6511AB0686}"/>
    <cellStyle name="Notiz 16 2 5 2" xfId="29817" xr:uid="{CA18E4DA-9634-4B7A-A3ED-18868900F5FD}"/>
    <cellStyle name="Notiz 16 2 6" xfId="13829" xr:uid="{0718C7B9-2865-43F0-907A-323236A77419}"/>
    <cellStyle name="Notiz 16 2 6 2" xfId="29414" xr:uid="{2A96A483-43F6-493E-AB45-165C94915951}"/>
    <cellStyle name="Notiz 16 2 7" xfId="31971" xr:uid="{D451853D-D8CF-442D-8609-B9A875F6E454}"/>
    <cellStyle name="Notiz 16 2 8" xfId="22913" xr:uid="{EB64B56B-1057-42F0-B801-EA28C8E000F9}"/>
    <cellStyle name="Notiz 16 3" xfId="5060" xr:uid="{DC27165A-BFD5-415B-937F-49A68100D4BC}"/>
    <cellStyle name="Notiz 16 3 2" xfId="17848" xr:uid="{D2A1B3FB-361E-4249-B1A3-CBC5D47DC6AC}"/>
    <cellStyle name="Notiz 16 3 2 2" xfId="27325" xr:uid="{586AF855-FC46-4ABC-B851-98E41EE5E6A4}"/>
    <cellStyle name="Notiz 16 3 3" xfId="11101" xr:uid="{9FF830E1-558F-4000-816F-F3B8C1F816D4}"/>
    <cellStyle name="Notiz 16 3 3 2" xfId="29819" xr:uid="{C0AC9153-2C11-419C-AF15-9EFE9DF92F07}"/>
    <cellStyle name="Notiz 16 3 4" xfId="33173" xr:uid="{90EF3F13-6ABA-4E7F-A990-81D40C455865}"/>
    <cellStyle name="Notiz 16 3 5" xfId="22915" xr:uid="{0DBC9E7F-6CC1-45EF-8BA7-4669C50E8ED0}"/>
    <cellStyle name="Notiz 16 4" xfId="7173" xr:uid="{0E2D96C2-9F3C-4189-9783-2927246E14DF}"/>
    <cellStyle name="Notiz 16 4 2" xfId="19953" xr:uid="{88A6EA96-F08C-4070-BC16-2659265F0AD6}"/>
    <cellStyle name="Notiz 16 4 2 2" xfId="35015" xr:uid="{3602E9C0-3F25-4D32-B272-059D6704D5DE}"/>
    <cellStyle name="Notiz 16 4 3" xfId="13205" xr:uid="{DAED9AC2-3EDE-4ECB-8FD7-6AD859AB8E95}"/>
    <cellStyle name="Notiz 16 4 4" xfId="24959" xr:uid="{94065498-9383-44F8-8193-9C6960C0B4FC}"/>
    <cellStyle name="Notiz 16 5" xfId="7762" xr:uid="{E7B1A86C-97DD-4C18-B6C2-E767E1B7D9FA}"/>
    <cellStyle name="Notiz 16 5 2" xfId="20490" xr:uid="{4C513E00-0B2A-4243-8331-951405454359}"/>
    <cellStyle name="Notiz 16 5 3" xfId="27322" xr:uid="{4E25565F-C9A1-46A4-A04C-F0CD1BC949DC}"/>
    <cellStyle name="Notiz 16 6" xfId="13457" xr:uid="{F10AA974-3387-4137-B06E-D412B6169499}"/>
    <cellStyle name="Notiz 16 6 2" xfId="29816" xr:uid="{2851F4AD-E309-4B7F-AB42-FDE4D9E0BD21}"/>
    <cellStyle name="Notiz 16 7" xfId="13828" xr:uid="{7A0133EB-5B22-4B31-BBF2-59EB6B630862}"/>
    <cellStyle name="Notiz 16 7 2" xfId="29415" xr:uid="{F31CE8E5-0E7D-4EC3-B49A-2D8EA7ECF091}"/>
    <cellStyle name="Notiz 16 8" xfId="31970" xr:uid="{10A97D93-9A45-4E9F-A969-443FBC3610FA}"/>
    <cellStyle name="Notiz 16 9" xfId="22912" xr:uid="{55FE0B46-460E-452D-A19E-7A5BDD321F3F}"/>
    <cellStyle name="Notiz 160" xfId="1923" xr:uid="{00000000-0005-0000-0000-0000B3070000}"/>
    <cellStyle name="Notiz 160 2" xfId="1924" xr:uid="{00000000-0005-0000-0000-0000B4070000}"/>
    <cellStyle name="Notiz 160 2 2" xfId="5063" xr:uid="{C7461C53-90F2-45C6-8A22-4B733401DEF0}"/>
    <cellStyle name="Notiz 160 2 2 2" xfId="17851" xr:uid="{5B2CC563-86B9-4556-A434-9142CAB6A258}"/>
    <cellStyle name="Notiz 160 2 2 2 2" xfId="27328" xr:uid="{2A56D8E4-AF0B-413C-96B8-B94AD14DBA34}"/>
    <cellStyle name="Notiz 160 2 2 3" xfId="11104" xr:uid="{98A9F1B5-FC98-425F-BF73-448DFCABED26}"/>
    <cellStyle name="Notiz 160 2 2 3 2" xfId="29822" xr:uid="{82451CD5-FEF1-494E-8568-FB6DE4EAB1CC}"/>
    <cellStyle name="Notiz 160 2 2 4" xfId="33176" xr:uid="{F033E4E6-F557-4F8D-BD7D-3A4943593E6C}"/>
    <cellStyle name="Notiz 160 2 2 5" xfId="22918" xr:uid="{A70A4E58-33E6-40D3-ADEA-17F81810D9D2}"/>
    <cellStyle name="Notiz 160 2 3" xfId="7170" xr:uid="{8BC68916-FCE4-4297-A2B1-84A5B6A39A61}"/>
    <cellStyle name="Notiz 160 2 3 2" xfId="19950" xr:uid="{FA2C164A-5BC7-4738-8375-8349E52D4589}"/>
    <cellStyle name="Notiz 160 2 3 2 2" xfId="35012" xr:uid="{B52CED05-0222-4F36-81CE-54C9628E62B4}"/>
    <cellStyle name="Notiz 160 2 3 3" xfId="13202" xr:uid="{175ACCF2-2946-42E6-87F2-810763BFE1B1}"/>
    <cellStyle name="Notiz 160 2 3 4" xfId="24962" xr:uid="{6E59B015-C500-42C3-AB4F-0DA6DDB1C4E0}"/>
    <cellStyle name="Notiz 160 2 4" xfId="7765" xr:uid="{F358D8E9-AF8C-4A87-AB71-2DC06037808A}"/>
    <cellStyle name="Notiz 160 2 4 2" xfId="20493" xr:uid="{75342914-406C-40FA-845D-F2AA2AB48A99}"/>
    <cellStyle name="Notiz 160 2 4 3" xfId="27327" xr:uid="{43235C36-4C3B-4C38-A69C-25894D9B299B}"/>
    <cellStyle name="Notiz 160 2 5" xfId="13454" xr:uid="{3380A752-CBD6-4BA7-8D13-C6BB99536AE6}"/>
    <cellStyle name="Notiz 160 2 5 2" xfId="29821" xr:uid="{9F573900-626C-4376-B95D-427032152029}"/>
    <cellStyle name="Notiz 160 2 6" xfId="13831" xr:uid="{63CBB888-98A0-45B3-95C3-18EE3A76E0DF}"/>
    <cellStyle name="Notiz 160 2 6 2" xfId="29412" xr:uid="{398AC3DB-D34A-4BBC-BF36-B85CAF9B1194}"/>
    <cellStyle name="Notiz 160 2 7" xfId="31973" xr:uid="{952FC64A-2EE8-43B0-9F0A-881505861670}"/>
    <cellStyle name="Notiz 160 2 8" xfId="22917" xr:uid="{26A86057-4692-4601-B461-E9E87B79FC38}"/>
    <cellStyle name="Notiz 160 3" xfId="5062" xr:uid="{46070D12-40D0-481F-9E66-F7E433B99151}"/>
    <cellStyle name="Notiz 160 3 2" xfId="17850" xr:uid="{0FFF01FC-4EC3-4899-B6E1-D98592447726}"/>
    <cellStyle name="Notiz 160 3 2 2" xfId="27329" xr:uid="{274EC075-291B-4939-87D7-8C389A5868E0}"/>
    <cellStyle name="Notiz 160 3 3" xfId="11103" xr:uid="{C925063E-84B0-40E9-92F2-0014EE7E1AF3}"/>
    <cellStyle name="Notiz 160 3 3 2" xfId="29823" xr:uid="{F3DE2FD6-4960-4A28-8CD0-F959623BF568}"/>
    <cellStyle name="Notiz 160 3 4" xfId="33175" xr:uid="{32B578A3-12B3-4666-B9CE-2CD12646E56B}"/>
    <cellStyle name="Notiz 160 3 5" xfId="22919" xr:uid="{CD07CDB6-72BE-4DCC-9C1D-DF7EB40BD01D}"/>
    <cellStyle name="Notiz 160 4" xfId="7171" xr:uid="{21FB3285-389E-4A6A-A35F-D3AEFBEFA9C0}"/>
    <cellStyle name="Notiz 160 4 2" xfId="19951" xr:uid="{8BA7B9DF-6A3C-4296-8A31-6800CB25CB7D}"/>
    <cellStyle name="Notiz 160 4 2 2" xfId="35013" xr:uid="{6D6D45E9-943F-424A-A7D5-B27B4D170013}"/>
    <cellStyle name="Notiz 160 4 3" xfId="13203" xr:uid="{E9E52B1B-0111-4A17-B8B7-F465A24337AD}"/>
    <cellStyle name="Notiz 160 4 4" xfId="24961" xr:uid="{A519E5D6-0273-4FEA-8B8A-3A38E627CB8E}"/>
    <cellStyle name="Notiz 160 5" xfId="7764" xr:uid="{7FEE72DA-1456-485D-8F6D-EBF08B9DF9DB}"/>
    <cellStyle name="Notiz 160 5 2" xfId="20492" xr:uid="{7CD8D839-0E60-4DBA-B42A-0D54B1B1665A}"/>
    <cellStyle name="Notiz 160 5 3" xfId="27326" xr:uid="{98413D13-DEBE-4E2A-8EF7-969E552ACCA8}"/>
    <cellStyle name="Notiz 160 6" xfId="13455" xr:uid="{419D45F2-0F35-4C80-B8C8-BC01BC5C250B}"/>
    <cellStyle name="Notiz 160 6 2" xfId="29820" xr:uid="{77F74CB1-9E65-4DE3-9021-779F3F6E6CA6}"/>
    <cellStyle name="Notiz 160 7" xfId="13830" xr:uid="{ACD8F357-2B0E-4B02-BAB5-A0D4036F9685}"/>
    <cellStyle name="Notiz 160 7 2" xfId="29413" xr:uid="{5BB9178B-B09E-41BA-9DEE-294108E8F079}"/>
    <cellStyle name="Notiz 160 8" xfId="31972" xr:uid="{E3DD87F0-173E-417C-902A-7258ADD0F1B4}"/>
    <cellStyle name="Notiz 160 9" xfId="22916" xr:uid="{1CE2C276-79A1-413D-BF7F-987A116BFE95}"/>
    <cellStyle name="Notiz 161" xfId="1925" xr:uid="{00000000-0005-0000-0000-0000B5070000}"/>
    <cellStyle name="Notiz 161 2" xfId="1926" xr:uid="{00000000-0005-0000-0000-0000B6070000}"/>
    <cellStyle name="Notiz 161 2 2" xfId="5065" xr:uid="{A940F8EB-A254-49F3-A404-2D1778CE0EF6}"/>
    <cellStyle name="Notiz 161 2 2 2" xfId="17853" xr:uid="{32F63C92-100D-4CEA-A52E-CF56525084A9}"/>
    <cellStyle name="Notiz 161 2 2 2 2" xfId="27332" xr:uid="{1BE04C68-9A1E-419C-B7A2-B2B229E51950}"/>
    <cellStyle name="Notiz 161 2 2 3" xfId="11106" xr:uid="{84B45806-ACEE-48AB-9E42-94B8C21CDA9C}"/>
    <cellStyle name="Notiz 161 2 2 3 2" xfId="29826" xr:uid="{21D5FBDA-2039-4023-B558-7A7D81EE01D5}"/>
    <cellStyle name="Notiz 161 2 2 4" xfId="33178" xr:uid="{D629F5DE-48CC-42BA-8D37-B5BB584CC641}"/>
    <cellStyle name="Notiz 161 2 2 5" xfId="22922" xr:uid="{28702A2F-F142-45B6-A3DA-963D4DE672FE}"/>
    <cellStyle name="Notiz 161 2 3" xfId="7168" xr:uid="{0BC859B8-9D41-41D7-93F6-9174DC8A0C78}"/>
    <cellStyle name="Notiz 161 2 3 2" xfId="19948" xr:uid="{761027AB-2EC7-419F-B0D1-266FF191C18B}"/>
    <cellStyle name="Notiz 161 2 3 2 2" xfId="35010" xr:uid="{05E0D0AE-1F0F-4285-A7EC-596B3387243A}"/>
    <cellStyle name="Notiz 161 2 3 3" xfId="13200" xr:uid="{2C35E26E-858E-49E1-9D70-83A32BBFD457}"/>
    <cellStyle name="Notiz 161 2 3 4" xfId="24964" xr:uid="{646E209C-0CAC-404F-BEBE-39F963510CC4}"/>
    <cellStyle name="Notiz 161 2 4" xfId="7767" xr:uid="{E31570F4-AD8C-4214-8DD1-59FFFE58D145}"/>
    <cellStyle name="Notiz 161 2 4 2" xfId="20495" xr:uid="{26592AEC-C11E-43D0-9D2A-ACBB92FE1C3B}"/>
    <cellStyle name="Notiz 161 2 4 3" xfId="27331" xr:uid="{BD3DC5C9-EE24-424F-A2F2-1BE998506C9D}"/>
    <cellStyle name="Notiz 161 2 5" xfId="13452" xr:uid="{D7326FEC-06F4-4D89-AD41-A20B13106CEA}"/>
    <cellStyle name="Notiz 161 2 5 2" xfId="29825" xr:uid="{85F5E1A0-CC42-4A62-9E31-93E5CDBE008F}"/>
    <cellStyle name="Notiz 161 2 6" xfId="13833" xr:uid="{D1F649B7-F196-4725-A04A-E0297F1A634B}"/>
    <cellStyle name="Notiz 161 2 6 2" xfId="29410" xr:uid="{07253351-45E2-4CE0-A3DF-EB371DB6E28B}"/>
    <cellStyle name="Notiz 161 2 7" xfId="31975" xr:uid="{1B4F82C6-7C38-4751-9ED1-32728EBFA42F}"/>
    <cellStyle name="Notiz 161 2 8" xfId="22921" xr:uid="{A0C7183D-F58C-4B3F-83A0-DBDF5295491F}"/>
    <cellStyle name="Notiz 161 3" xfId="5064" xr:uid="{A65D1CB1-2678-4956-89C6-BD3566503EBD}"/>
    <cellStyle name="Notiz 161 3 2" xfId="17852" xr:uid="{27385E58-42E1-42C9-875F-0F7DA1B742BF}"/>
    <cellStyle name="Notiz 161 3 2 2" xfId="27333" xr:uid="{D1C7E2E3-A044-4D58-B570-8B2308656971}"/>
    <cellStyle name="Notiz 161 3 3" xfId="11105" xr:uid="{EC47D4AA-EBB3-4222-B9B3-091D24434C09}"/>
    <cellStyle name="Notiz 161 3 3 2" xfId="29827" xr:uid="{12053819-33D9-4B99-B44C-60545B7E944A}"/>
    <cellStyle name="Notiz 161 3 4" xfId="33177" xr:uid="{7127936C-7C18-4A55-8621-6DB862426BD6}"/>
    <cellStyle name="Notiz 161 3 5" xfId="22923" xr:uid="{21C3A5F9-0827-47A4-BFD2-B31B33F17DD7}"/>
    <cellStyle name="Notiz 161 4" xfId="7169" xr:uid="{9A15CB5D-435D-42B3-AD37-C7A00681FB58}"/>
    <cellStyle name="Notiz 161 4 2" xfId="19949" xr:uid="{2CD1F0EF-1897-4A49-816C-C2F8B0D58C3E}"/>
    <cellStyle name="Notiz 161 4 2 2" xfId="35011" xr:uid="{40597254-E4EC-4C18-BB78-E74FDDC06C69}"/>
    <cellStyle name="Notiz 161 4 3" xfId="13201" xr:uid="{612793A1-F13A-40D8-9B46-703F994BDA88}"/>
    <cellStyle name="Notiz 161 4 4" xfId="24963" xr:uid="{785EBCA5-35B9-4755-A1EC-10355928E1F5}"/>
    <cellStyle name="Notiz 161 5" xfId="7766" xr:uid="{F3E5A6F8-2B2E-4ED1-947C-979C848844C9}"/>
    <cellStyle name="Notiz 161 5 2" xfId="20494" xr:uid="{678A7056-495A-47CB-B088-6BD6F31CE034}"/>
    <cellStyle name="Notiz 161 5 3" xfId="27330" xr:uid="{D08E9FA0-1761-4BB0-8D8E-3F53873C28BB}"/>
    <cellStyle name="Notiz 161 6" xfId="13453" xr:uid="{E0E9BC75-B996-4070-A74F-4E7890CB2F08}"/>
    <cellStyle name="Notiz 161 6 2" xfId="29824" xr:uid="{73C89DB8-C98B-46E7-8C4F-90AFAD742B1C}"/>
    <cellStyle name="Notiz 161 7" xfId="13832" xr:uid="{3AAF6C17-8BE9-45A8-8D31-39129372E3B7}"/>
    <cellStyle name="Notiz 161 7 2" xfId="29411" xr:uid="{15D3D1A0-91FD-4F2A-BB36-30690864954A}"/>
    <cellStyle name="Notiz 161 8" xfId="31974" xr:uid="{1CFFABAC-7AD8-4EC5-8400-266A0E5F753A}"/>
    <cellStyle name="Notiz 161 9" xfId="22920" xr:uid="{3C786DCC-B115-4FD2-94D4-E0B946F1C68B}"/>
    <cellStyle name="Notiz 162" xfId="1927" xr:uid="{00000000-0005-0000-0000-0000B7070000}"/>
    <cellStyle name="Notiz 162 2" xfId="1928" xr:uid="{00000000-0005-0000-0000-0000B8070000}"/>
    <cellStyle name="Notiz 162 2 2" xfId="5067" xr:uid="{3FAAAB5B-65F5-45D5-853D-16DAF058541F}"/>
    <cellStyle name="Notiz 162 2 2 2" xfId="17855" xr:uid="{9CE40500-5D40-4B8F-AC5C-BAF723A626FD}"/>
    <cellStyle name="Notiz 162 2 2 2 2" xfId="27336" xr:uid="{7685065C-8415-4E3E-BB90-3DDF2B5F4127}"/>
    <cellStyle name="Notiz 162 2 2 3" xfId="11108" xr:uid="{66B794D6-C33A-4283-8076-F00D83576C22}"/>
    <cellStyle name="Notiz 162 2 2 3 2" xfId="29830" xr:uid="{C8C30189-CBD5-45DA-BF5E-3BD5596C47F8}"/>
    <cellStyle name="Notiz 162 2 2 4" xfId="33180" xr:uid="{5430D844-05AA-4929-8BE5-F4889E6B5877}"/>
    <cellStyle name="Notiz 162 2 2 5" xfId="22926" xr:uid="{28B49ECA-8C31-452B-9401-42A88D9E79F0}"/>
    <cellStyle name="Notiz 162 2 3" xfId="7166" xr:uid="{3C912FBE-990B-4699-AAB8-F557E1C1D220}"/>
    <cellStyle name="Notiz 162 2 3 2" xfId="19946" xr:uid="{AA747BEB-D3BD-4FDC-A3FF-601C50C57B57}"/>
    <cellStyle name="Notiz 162 2 3 2 2" xfId="35008" xr:uid="{B2670489-E763-48E0-A172-30D1CCE2F23A}"/>
    <cellStyle name="Notiz 162 2 3 3" xfId="13198" xr:uid="{AAA0F8DA-4F04-4ACB-97EC-B278F87ABF2A}"/>
    <cellStyle name="Notiz 162 2 3 4" xfId="24966" xr:uid="{3250641F-EC38-4A49-8641-DFEBD46754B9}"/>
    <cellStyle name="Notiz 162 2 4" xfId="7769" xr:uid="{E136E83C-E653-4F09-B43B-404397C84211}"/>
    <cellStyle name="Notiz 162 2 4 2" xfId="20497" xr:uid="{89DF30AC-EF91-4CA6-B56B-DBF97D242463}"/>
    <cellStyle name="Notiz 162 2 4 3" xfId="27335" xr:uid="{95642AD4-1169-48C7-AB53-7724064F25AF}"/>
    <cellStyle name="Notiz 162 2 5" xfId="13450" xr:uid="{342A6DB4-6A86-4AC5-BBC8-CD33F82C57CD}"/>
    <cellStyle name="Notiz 162 2 5 2" xfId="29829" xr:uid="{626A8AA2-7C1F-4997-80BF-20581714C610}"/>
    <cellStyle name="Notiz 162 2 6" xfId="13835" xr:uid="{1326ACF7-C21B-4A2A-83FA-191F3CA4F6BD}"/>
    <cellStyle name="Notiz 162 2 6 2" xfId="29408" xr:uid="{DA4CD5DE-56E0-4B0D-B0B9-6366A4E27D61}"/>
    <cellStyle name="Notiz 162 2 7" xfId="31977" xr:uid="{9EE8A696-1859-4517-9C68-98F917E65365}"/>
    <cellStyle name="Notiz 162 2 8" xfId="22925" xr:uid="{1AFEF0FC-44F1-4F19-BE96-301B398AB1A7}"/>
    <cellStyle name="Notiz 162 3" xfId="5066" xr:uid="{3E479FB9-A107-4358-9D88-072A4A94DB85}"/>
    <cellStyle name="Notiz 162 3 2" xfId="17854" xr:uid="{35D16566-AEA5-4549-9FEE-C7E8BECFF228}"/>
    <cellStyle name="Notiz 162 3 2 2" xfId="27337" xr:uid="{A7580065-78DD-486C-84B8-A16F2464959C}"/>
    <cellStyle name="Notiz 162 3 3" xfId="11107" xr:uid="{0528C3C5-C055-4AD8-A30B-8F4E4B106B17}"/>
    <cellStyle name="Notiz 162 3 3 2" xfId="29831" xr:uid="{60B25AC4-880C-43DD-BE06-2D74D165207F}"/>
    <cellStyle name="Notiz 162 3 4" xfId="33179" xr:uid="{239E6A36-B5B0-4422-9559-81509CB1E019}"/>
    <cellStyle name="Notiz 162 3 5" xfId="22927" xr:uid="{445F8EC5-83B1-4C0C-9345-BCD4AC943201}"/>
    <cellStyle name="Notiz 162 4" xfId="7167" xr:uid="{580F7591-6C9E-4FAD-941C-9FBD95852FA9}"/>
    <cellStyle name="Notiz 162 4 2" xfId="19947" xr:uid="{16532743-6E66-4883-A519-26DC3EB3A86A}"/>
    <cellStyle name="Notiz 162 4 2 2" xfId="35009" xr:uid="{C83FCF42-B738-40E9-86B4-391247B57C98}"/>
    <cellStyle name="Notiz 162 4 3" xfId="13199" xr:uid="{F95D6409-1465-479B-8976-FE2C0255ECB3}"/>
    <cellStyle name="Notiz 162 4 4" xfId="24965" xr:uid="{8A5149BE-5B37-4CB1-8264-A481C5FEEE14}"/>
    <cellStyle name="Notiz 162 5" xfId="7768" xr:uid="{C21C29FE-BEBB-4CF5-AA4A-540657171AD9}"/>
    <cellStyle name="Notiz 162 5 2" xfId="20496" xr:uid="{46F63F75-B64B-4F2D-B562-716DC07E5279}"/>
    <cellStyle name="Notiz 162 5 3" xfId="27334" xr:uid="{733F9466-A32E-4E7A-B0C0-357FF23463AE}"/>
    <cellStyle name="Notiz 162 6" xfId="13451" xr:uid="{2BA24041-7B85-4EB1-BB15-6942456B853E}"/>
    <cellStyle name="Notiz 162 6 2" xfId="29828" xr:uid="{34AB6273-F821-479C-80CA-C8E92BEC1639}"/>
    <cellStyle name="Notiz 162 7" xfId="13834" xr:uid="{00311E7F-F7DD-4222-90A8-13318E7459EE}"/>
    <cellStyle name="Notiz 162 7 2" xfId="29409" xr:uid="{C59FBA96-661E-4BF1-B27A-0AADC32E4281}"/>
    <cellStyle name="Notiz 162 8" xfId="31976" xr:uid="{AC6A0001-84E7-4CDF-B640-4A9D94CCDD7B}"/>
    <cellStyle name="Notiz 162 9" xfId="22924" xr:uid="{2E4D95CA-0FDA-4386-91C2-7245AE50A833}"/>
    <cellStyle name="Notiz 163" xfId="1929" xr:uid="{00000000-0005-0000-0000-0000B9070000}"/>
    <cellStyle name="Notiz 163 2" xfId="1930" xr:uid="{00000000-0005-0000-0000-0000BA070000}"/>
    <cellStyle name="Notiz 163 2 2" xfId="5069" xr:uid="{7EC92D32-8F9C-4BDF-BC92-80DD5A6BB6FA}"/>
    <cellStyle name="Notiz 163 2 2 2" xfId="17857" xr:uid="{5D79A149-10F8-468B-B317-AE16CB8FA4EC}"/>
    <cellStyle name="Notiz 163 2 2 2 2" xfId="27340" xr:uid="{B04C0CAC-FDCB-478E-8DAD-71550A4026B0}"/>
    <cellStyle name="Notiz 163 2 2 3" xfId="11110" xr:uid="{3AD2607D-BFF7-4327-A6A7-8F052BF4E74B}"/>
    <cellStyle name="Notiz 163 2 2 3 2" xfId="29834" xr:uid="{4C8C2405-B5AE-49A3-AEB9-A5CAEF328E42}"/>
    <cellStyle name="Notiz 163 2 2 4" xfId="33182" xr:uid="{4DCB9AC0-F1ED-48DA-8DF3-EAB40B5E7892}"/>
    <cellStyle name="Notiz 163 2 2 5" xfId="22930" xr:uid="{14769050-EF3E-41DA-A8FD-21A49E89D928}"/>
    <cellStyle name="Notiz 163 2 3" xfId="7164" xr:uid="{CF8DA888-A3FB-45FA-BA86-28109B556440}"/>
    <cellStyle name="Notiz 163 2 3 2" xfId="19944" xr:uid="{049B7F3A-A455-4E87-AC2F-2F2BD5D05C3C}"/>
    <cellStyle name="Notiz 163 2 3 2 2" xfId="35006" xr:uid="{6F350A6F-CFC7-49A2-86A8-A9E8E0DE1E32}"/>
    <cellStyle name="Notiz 163 2 3 3" xfId="13196" xr:uid="{476F650D-C050-43BF-8D07-69965283674E}"/>
    <cellStyle name="Notiz 163 2 3 4" xfId="24968" xr:uid="{F4B947AA-A4DF-46AA-8AB6-ADF2216FCA84}"/>
    <cellStyle name="Notiz 163 2 4" xfId="7771" xr:uid="{5EAEB7B4-B58F-4305-A62D-2407935B67BD}"/>
    <cellStyle name="Notiz 163 2 4 2" xfId="20499" xr:uid="{7BFC5C17-34AD-46A7-8435-7EC86041D4DD}"/>
    <cellStyle name="Notiz 163 2 4 3" xfId="27339" xr:uid="{222A18F9-710B-4EAD-B0CB-6763834DA27E}"/>
    <cellStyle name="Notiz 163 2 5" xfId="13448" xr:uid="{33B5F7CC-3708-4033-B482-DC3CEB312F4B}"/>
    <cellStyle name="Notiz 163 2 5 2" xfId="29833" xr:uid="{B71A1964-63F5-4355-A81B-699EBF5F0856}"/>
    <cellStyle name="Notiz 163 2 6" xfId="13837" xr:uid="{6143C0AC-3EB2-496A-8088-A1A19659F821}"/>
    <cellStyle name="Notiz 163 2 6 2" xfId="29406" xr:uid="{8043C13A-832E-4F55-A063-78DDD79BB13E}"/>
    <cellStyle name="Notiz 163 2 7" xfId="31979" xr:uid="{590E84BA-A63A-490B-BAAD-B62F66D7A243}"/>
    <cellStyle name="Notiz 163 2 8" xfId="22929" xr:uid="{C5C205B6-241C-4685-89DD-D42A1203AC23}"/>
    <cellStyle name="Notiz 163 3" xfId="5068" xr:uid="{AB7EFE4B-FB12-469B-B40A-84661FC5DDAF}"/>
    <cellStyle name="Notiz 163 3 2" xfId="17856" xr:uid="{EAE48FDA-EAAC-4B89-806E-25EEE2CF6AF9}"/>
    <cellStyle name="Notiz 163 3 2 2" xfId="27341" xr:uid="{EE2123A5-2F19-4E53-833E-A5E1981D809A}"/>
    <cellStyle name="Notiz 163 3 3" xfId="11109" xr:uid="{52D6CF32-97BA-4EF9-8CB1-5F7E5CB0CB03}"/>
    <cellStyle name="Notiz 163 3 3 2" xfId="29835" xr:uid="{E505FE45-3E37-47B4-B251-359347C84E52}"/>
    <cellStyle name="Notiz 163 3 4" xfId="33181" xr:uid="{E0CBF2DD-0D50-488D-BE34-08877D46A3B7}"/>
    <cellStyle name="Notiz 163 3 5" xfId="22931" xr:uid="{7AFDB125-7320-4D88-96DA-455858E57BB3}"/>
    <cellStyle name="Notiz 163 4" xfId="7165" xr:uid="{8CA1A2FC-7BC8-45B7-8CC7-61FDF4F120B4}"/>
    <cellStyle name="Notiz 163 4 2" xfId="19945" xr:uid="{56AAF9F7-5DBD-46F0-A82C-0C7B93509983}"/>
    <cellStyle name="Notiz 163 4 2 2" xfId="35007" xr:uid="{4DDA663F-568C-432E-AE2E-FB3DE52106D8}"/>
    <cellStyle name="Notiz 163 4 3" xfId="13197" xr:uid="{66078904-4F07-42C7-AAB4-FD577428B0E0}"/>
    <cellStyle name="Notiz 163 4 4" xfId="24967" xr:uid="{A10FC63E-B398-460C-8EC2-511E42BFB9AF}"/>
    <cellStyle name="Notiz 163 5" xfId="7770" xr:uid="{3897234D-B6B2-44D4-9DDA-5C83FFBB7F05}"/>
    <cellStyle name="Notiz 163 5 2" xfId="20498" xr:uid="{72F87E6E-079E-48B4-B0FB-43398AA23CD6}"/>
    <cellStyle name="Notiz 163 5 3" xfId="27338" xr:uid="{BD9AA17B-BC7E-4568-97DE-17C41C451471}"/>
    <cellStyle name="Notiz 163 6" xfId="13449" xr:uid="{DEB167C4-4367-4B59-88EA-B9974C29B885}"/>
    <cellStyle name="Notiz 163 6 2" xfId="29832" xr:uid="{3765D8B5-67E8-4F30-8C53-61DED1A274C6}"/>
    <cellStyle name="Notiz 163 7" xfId="13836" xr:uid="{0854BB19-769E-4B91-9090-65CB219290E4}"/>
    <cellStyle name="Notiz 163 7 2" xfId="29407" xr:uid="{29828360-0427-4BB4-9B89-83B6714F35CC}"/>
    <cellStyle name="Notiz 163 8" xfId="31978" xr:uid="{06F5DB10-8FF7-434A-952C-476C07F037E4}"/>
    <cellStyle name="Notiz 163 9" xfId="22928" xr:uid="{0C9A1916-3E9D-4C13-9796-DF0681424C2D}"/>
    <cellStyle name="Notiz 164" xfId="1931" xr:uid="{00000000-0005-0000-0000-0000BB070000}"/>
    <cellStyle name="Notiz 164 2" xfId="1932" xr:uid="{00000000-0005-0000-0000-0000BC070000}"/>
    <cellStyle name="Notiz 164 2 2" xfId="5071" xr:uid="{D0102DC8-5E06-429B-8CAA-7961B75FC425}"/>
    <cellStyle name="Notiz 164 2 2 2" xfId="17859" xr:uid="{E82AF850-540C-41B8-84AA-A20A8AD8C425}"/>
    <cellStyle name="Notiz 164 2 2 2 2" xfId="27344" xr:uid="{8EAF1199-4A88-4BBD-B59A-DE4B23F0D884}"/>
    <cellStyle name="Notiz 164 2 2 3" xfId="11112" xr:uid="{F7EF1B9E-A1B2-4952-855C-326CCCB0C1F6}"/>
    <cellStyle name="Notiz 164 2 2 3 2" xfId="29838" xr:uid="{122FAB15-DECF-47AC-AE53-94A7430DC984}"/>
    <cellStyle name="Notiz 164 2 2 4" xfId="33184" xr:uid="{9DED1A71-2278-4B5B-9840-D309D40F9B93}"/>
    <cellStyle name="Notiz 164 2 2 5" xfId="22934" xr:uid="{1D7064AD-B48B-4A16-B08C-969361575814}"/>
    <cellStyle name="Notiz 164 2 3" xfId="7162" xr:uid="{B3C8A1C4-12A1-47E5-A210-11B9888591C2}"/>
    <cellStyle name="Notiz 164 2 3 2" xfId="19942" xr:uid="{974E7B01-15F1-4307-969B-27271E112645}"/>
    <cellStyle name="Notiz 164 2 3 2 2" xfId="35004" xr:uid="{1A2065CE-0949-4AB3-B95D-A2BF49BBAC3C}"/>
    <cellStyle name="Notiz 164 2 3 3" xfId="13194" xr:uid="{1FF19E72-0431-4411-9187-B07A588DA603}"/>
    <cellStyle name="Notiz 164 2 3 4" xfId="24970" xr:uid="{C77C8364-349E-4DB6-992F-1053C42ACAB4}"/>
    <cellStyle name="Notiz 164 2 4" xfId="7773" xr:uid="{BC7C2158-B5E7-4612-B91A-DFDF5FB39C13}"/>
    <cellStyle name="Notiz 164 2 4 2" xfId="20501" xr:uid="{9D3C788B-B772-46B7-9A02-0E4FAC641B25}"/>
    <cellStyle name="Notiz 164 2 4 3" xfId="27343" xr:uid="{F2427867-6B31-44B4-B4D4-51DC9D509761}"/>
    <cellStyle name="Notiz 164 2 5" xfId="13446" xr:uid="{51010BAD-9EF8-46DD-8321-F6B586DB6C8C}"/>
    <cellStyle name="Notiz 164 2 5 2" xfId="29837" xr:uid="{48C3F2DD-9ED1-43E7-8167-4185CA41FFE5}"/>
    <cellStyle name="Notiz 164 2 6" xfId="13839" xr:uid="{6BD0FA77-424F-4C33-8DE2-58E5274813C2}"/>
    <cellStyle name="Notiz 164 2 6 2" xfId="29404" xr:uid="{EFA1BCC8-26CE-49D8-9B00-05466C3BCB28}"/>
    <cellStyle name="Notiz 164 2 7" xfId="31981" xr:uid="{6889DFA1-8010-4DEF-8892-58A11A2A1C12}"/>
    <cellStyle name="Notiz 164 2 8" xfId="22933" xr:uid="{97BCC3DB-2E68-4A16-AD08-EEC68B20FF2D}"/>
    <cellStyle name="Notiz 164 3" xfId="5070" xr:uid="{2C3BED7F-555A-464E-9BED-2E4F13F493FF}"/>
    <cellStyle name="Notiz 164 3 2" xfId="17858" xr:uid="{E17A0A8A-C67E-4CD6-9AA7-9760291B3659}"/>
    <cellStyle name="Notiz 164 3 2 2" xfId="27345" xr:uid="{762167CE-B704-459E-AEE5-53899440CBA1}"/>
    <cellStyle name="Notiz 164 3 3" xfId="11111" xr:uid="{76BFA1C0-9671-4434-AA81-AF990E91429D}"/>
    <cellStyle name="Notiz 164 3 3 2" xfId="29839" xr:uid="{38F02C80-1570-47A4-B88F-81AF4F89644B}"/>
    <cellStyle name="Notiz 164 3 4" xfId="33183" xr:uid="{9B6C8F0C-FFF4-4B39-8F72-4A0E553557D7}"/>
    <cellStyle name="Notiz 164 3 5" xfId="22935" xr:uid="{4241BE72-DBC4-4E08-B07F-165CA5094082}"/>
    <cellStyle name="Notiz 164 4" xfId="7163" xr:uid="{881B520F-B80E-4B9B-98A3-787764930992}"/>
    <cellStyle name="Notiz 164 4 2" xfId="19943" xr:uid="{CD663A89-85B4-46A5-A556-6F7666A63B0A}"/>
    <cellStyle name="Notiz 164 4 2 2" xfId="35005" xr:uid="{7D0172E1-2647-4817-9278-4BA1FC81F7B4}"/>
    <cellStyle name="Notiz 164 4 3" xfId="13195" xr:uid="{719401F2-6501-46F5-8DFF-B6E872F1AB4C}"/>
    <cellStyle name="Notiz 164 4 4" xfId="24969" xr:uid="{A3420AC8-6789-45FE-B008-BBFEE0C6DD5B}"/>
    <cellStyle name="Notiz 164 5" xfId="7772" xr:uid="{13863220-1859-4E9F-8E4A-3FBF8FA68047}"/>
    <cellStyle name="Notiz 164 5 2" xfId="20500" xr:uid="{D2D91017-757D-4D20-B20A-0B1CA91A12FE}"/>
    <cellStyle name="Notiz 164 5 3" xfId="27342" xr:uid="{CBC9FCED-83F7-4378-8C5B-1ED4A364254E}"/>
    <cellStyle name="Notiz 164 6" xfId="13447" xr:uid="{61FC0933-BBB5-405A-8ED0-C251E4BD3187}"/>
    <cellStyle name="Notiz 164 6 2" xfId="29836" xr:uid="{D686F026-229C-4661-ADEF-0F5DFC812EA5}"/>
    <cellStyle name="Notiz 164 7" xfId="13838" xr:uid="{89DB3F0D-A262-467D-B1ED-4CFB5818A0E8}"/>
    <cellStyle name="Notiz 164 7 2" xfId="29405" xr:uid="{E37676B2-0DDE-4412-8F59-B8924F5E2197}"/>
    <cellStyle name="Notiz 164 8" xfId="31980" xr:uid="{22BFA59B-FAC7-4CFA-902A-BB7672BA873A}"/>
    <cellStyle name="Notiz 164 9" xfId="22932" xr:uid="{2378F068-2B52-4C20-BE16-5F0E4F0901F2}"/>
    <cellStyle name="Notiz 165" xfId="1933" xr:uid="{00000000-0005-0000-0000-0000BD070000}"/>
    <cellStyle name="Notiz 165 2" xfId="1934" xr:uid="{00000000-0005-0000-0000-0000BE070000}"/>
    <cellStyle name="Notiz 165 2 2" xfId="5073" xr:uid="{BFD823F0-2D82-4675-8C36-E4B603F75645}"/>
    <cellStyle name="Notiz 165 2 2 2" xfId="17861" xr:uid="{49630BCC-2086-43F5-A2DC-DD7EC224B3F5}"/>
    <cellStyle name="Notiz 165 2 2 2 2" xfId="27348" xr:uid="{490D7ACC-E8C7-49E5-893A-D23CB449ABA8}"/>
    <cellStyle name="Notiz 165 2 2 3" xfId="11114" xr:uid="{9B465DC7-AFF1-4ECA-9C6B-EDACE99E62B4}"/>
    <cellStyle name="Notiz 165 2 2 3 2" xfId="29842" xr:uid="{83E035F3-FCEC-4E7D-8CD0-7994A7853FF6}"/>
    <cellStyle name="Notiz 165 2 2 4" xfId="33186" xr:uid="{F7992EE4-5FEA-4EB2-A635-B6E8640767A9}"/>
    <cellStyle name="Notiz 165 2 2 5" xfId="22938" xr:uid="{C3A964A5-A9F4-4EEA-B6C8-26D821CBE097}"/>
    <cellStyle name="Notiz 165 2 3" xfId="7160" xr:uid="{286AB37E-8529-4094-9EF7-A1EC7C86F541}"/>
    <cellStyle name="Notiz 165 2 3 2" xfId="19940" xr:uid="{70BBEB79-EED7-45D4-9562-AE8997A64CE2}"/>
    <cellStyle name="Notiz 165 2 3 2 2" xfId="35002" xr:uid="{7FC11D91-589A-4407-9F5D-28F11456A4F4}"/>
    <cellStyle name="Notiz 165 2 3 3" xfId="13192" xr:uid="{B4940A41-B469-4EA2-AEC9-4E7D0C66B587}"/>
    <cellStyle name="Notiz 165 2 3 4" xfId="24972" xr:uid="{E9484860-B9D0-4EDF-9AB2-D429D4737D53}"/>
    <cellStyle name="Notiz 165 2 4" xfId="7775" xr:uid="{92811867-CE00-4E87-8D19-EB604D3E3ADA}"/>
    <cellStyle name="Notiz 165 2 4 2" xfId="20503" xr:uid="{EDAB0184-A689-4F27-8635-24B8C5A51526}"/>
    <cellStyle name="Notiz 165 2 4 3" xfId="27347" xr:uid="{54F4070E-DAFB-4641-BAD8-621B41517F97}"/>
    <cellStyle name="Notiz 165 2 5" xfId="13444" xr:uid="{2ADE0BA3-100C-4B07-BC78-29B9E1B25EB1}"/>
    <cellStyle name="Notiz 165 2 5 2" xfId="29841" xr:uid="{C2FDF665-9FEC-4EC9-A38E-CA22007B3643}"/>
    <cellStyle name="Notiz 165 2 6" xfId="13841" xr:uid="{6A713A12-8861-4C8D-BBE0-904DFC80AB23}"/>
    <cellStyle name="Notiz 165 2 6 2" xfId="29402" xr:uid="{CFBA7C47-88C2-4E47-9E6F-AD35D15B8C68}"/>
    <cellStyle name="Notiz 165 2 7" xfId="31983" xr:uid="{06BB3356-9EE6-425A-8470-D86286EB3B17}"/>
    <cellStyle name="Notiz 165 2 8" xfId="22937" xr:uid="{5B6FAEF9-DACC-4DB0-8AD7-2CED75AE6755}"/>
    <cellStyle name="Notiz 165 3" xfId="5072" xr:uid="{EEB2C623-264A-4120-B70C-00618F45EAA9}"/>
    <cellStyle name="Notiz 165 3 2" xfId="17860" xr:uid="{5D5F9BF7-41FD-41F9-A2FB-BCF0B6AF9B82}"/>
    <cellStyle name="Notiz 165 3 2 2" xfId="27349" xr:uid="{C64F6B94-81FF-441B-A47B-CC4BF404F8A8}"/>
    <cellStyle name="Notiz 165 3 3" xfId="11113" xr:uid="{367DAE3B-7056-4FDF-8B21-81937CF177D5}"/>
    <cellStyle name="Notiz 165 3 3 2" xfId="29843" xr:uid="{4E2F1695-A2B8-404D-9F0C-8FF01BD0ABA0}"/>
    <cellStyle name="Notiz 165 3 4" xfId="33185" xr:uid="{C67C97E5-8CC6-4CD6-AA52-1D9422B14973}"/>
    <cellStyle name="Notiz 165 3 5" xfId="22939" xr:uid="{573E8D1B-F95E-4908-BD72-0C3DDA898441}"/>
    <cellStyle name="Notiz 165 4" xfId="7161" xr:uid="{292D7F8B-DE38-4746-9CAD-09A8C136B1A5}"/>
    <cellStyle name="Notiz 165 4 2" xfId="19941" xr:uid="{C05E2F33-D21E-4301-BF82-34847062AFDD}"/>
    <cellStyle name="Notiz 165 4 2 2" xfId="35003" xr:uid="{AC8A4045-C82C-4891-BD5B-66075F6CB74B}"/>
    <cellStyle name="Notiz 165 4 3" xfId="13193" xr:uid="{A8A02C71-48A8-48CD-8A57-45E089858D8F}"/>
    <cellStyle name="Notiz 165 4 4" xfId="24971" xr:uid="{D1AE0249-AEBA-4F9A-B470-D7F2EBA5BF98}"/>
    <cellStyle name="Notiz 165 5" xfId="7774" xr:uid="{B318F2C7-654B-48B6-982D-37D7DAC6BED9}"/>
    <cellStyle name="Notiz 165 5 2" xfId="20502" xr:uid="{CE72188A-3104-4C1C-A9FE-EBDA7F2A37A5}"/>
    <cellStyle name="Notiz 165 5 3" xfId="27346" xr:uid="{0DC8DEF3-27BD-4266-8881-98FB8D9E75F1}"/>
    <cellStyle name="Notiz 165 6" xfId="13445" xr:uid="{10F598BF-46D6-48B5-8B67-B4385C2F1114}"/>
    <cellStyle name="Notiz 165 6 2" xfId="29840" xr:uid="{23AA6825-F1F4-4BA6-A293-234D9EB8327B}"/>
    <cellStyle name="Notiz 165 7" xfId="13840" xr:uid="{FAC9739F-0F20-49D4-965D-6575008BFCA3}"/>
    <cellStyle name="Notiz 165 7 2" xfId="29403" xr:uid="{59C9ED45-8610-4984-80E5-C0145C9D807F}"/>
    <cellStyle name="Notiz 165 8" xfId="31982" xr:uid="{A9F75E46-CF3C-4B3C-A701-714DCFFBE042}"/>
    <cellStyle name="Notiz 165 9" xfId="22936" xr:uid="{5B168C4F-B2BB-4B4D-A897-8B137BEAE6BF}"/>
    <cellStyle name="Notiz 166" xfId="1935" xr:uid="{00000000-0005-0000-0000-0000BF070000}"/>
    <cellStyle name="Notiz 166 2" xfId="1936" xr:uid="{00000000-0005-0000-0000-0000C0070000}"/>
    <cellStyle name="Notiz 166 2 2" xfId="5075" xr:uid="{62D91236-B4CD-4690-B40F-06F7E5BE383C}"/>
    <cellStyle name="Notiz 166 2 2 2" xfId="17863" xr:uid="{F7167CB8-9BEC-4F1C-A572-F2AABF1487A9}"/>
    <cellStyle name="Notiz 166 2 2 2 2" xfId="27352" xr:uid="{12F30018-6238-430D-AE94-059F9E79B920}"/>
    <cellStyle name="Notiz 166 2 2 3" xfId="11116" xr:uid="{EF5FB226-21B8-47CE-BC3B-EDE5853F5892}"/>
    <cellStyle name="Notiz 166 2 2 3 2" xfId="29846" xr:uid="{7DDA8CEC-DB49-4061-A9C6-3FF3197F8F19}"/>
    <cellStyle name="Notiz 166 2 2 4" xfId="33188" xr:uid="{C38CE817-A17D-405F-A8F2-998590A2C7AF}"/>
    <cellStyle name="Notiz 166 2 2 5" xfId="22942" xr:uid="{EB1DFC6F-6E68-420D-9199-6F256BEED422}"/>
    <cellStyle name="Notiz 166 2 3" xfId="7158" xr:uid="{5A5B7278-1F31-4C68-9874-729F91F09FDB}"/>
    <cellStyle name="Notiz 166 2 3 2" xfId="19938" xr:uid="{CA3CE177-0D8B-4CA1-8925-72DC3D2FE127}"/>
    <cellStyle name="Notiz 166 2 3 2 2" xfId="35000" xr:uid="{E37C0905-3A10-4BC2-BC33-D8E81BCAF5F0}"/>
    <cellStyle name="Notiz 166 2 3 3" xfId="13190" xr:uid="{12176216-2864-4D0A-A3DE-E41F2FE7E05C}"/>
    <cellStyle name="Notiz 166 2 3 4" xfId="24974" xr:uid="{A0F4C800-407D-449B-9B21-AF354FF904A2}"/>
    <cellStyle name="Notiz 166 2 4" xfId="7777" xr:uid="{F915606F-D88A-4594-A7FD-41427E083F71}"/>
    <cellStyle name="Notiz 166 2 4 2" xfId="20505" xr:uid="{7A45CA96-5F55-4C7B-B4F2-7923AB5A66CE}"/>
    <cellStyle name="Notiz 166 2 4 3" xfId="27351" xr:uid="{99B2989B-8256-4F34-9470-3400F91AF223}"/>
    <cellStyle name="Notiz 166 2 5" xfId="13442" xr:uid="{4283801E-5638-4B2C-88E0-3949C9380269}"/>
    <cellStyle name="Notiz 166 2 5 2" xfId="29845" xr:uid="{4C28A2E6-206A-4450-8319-4EB63F0F8D14}"/>
    <cellStyle name="Notiz 166 2 6" xfId="13843" xr:uid="{11999D3C-71D4-4C0F-B7E8-E6285EF3FE20}"/>
    <cellStyle name="Notiz 166 2 6 2" xfId="29400" xr:uid="{7B2BE969-DF5F-4038-947C-E4468D8EBE5A}"/>
    <cellStyle name="Notiz 166 2 7" xfId="31985" xr:uid="{15996A65-067D-4962-BF4B-954BB850DF55}"/>
    <cellStyle name="Notiz 166 2 8" xfId="22941" xr:uid="{CA0C1C21-1959-44F4-820C-C4EFC0C02F1E}"/>
    <cellStyle name="Notiz 166 3" xfId="5074" xr:uid="{B2C03641-447E-46D1-8349-12F780DAED44}"/>
    <cellStyle name="Notiz 166 3 2" xfId="17862" xr:uid="{D1E2C346-E8EF-400D-BB01-C49D4F98FD9F}"/>
    <cellStyle name="Notiz 166 3 2 2" xfId="27353" xr:uid="{7CF112CA-1435-4C31-BE15-2A406E80A230}"/>
    <cellStyle name="Notiz 166 3 3" xfId="11115" xr:uid="{36B8BEEA-7FA2-4A58-8965-470D26D4F31B}"/>
    <cellStyle name="Notiz 166 3 3 2" xfId="29847" xr:uid="{9EBB1AA1-CEAE-48CB-B766-DFAFA23C2E9C}"/>
    <cellStyle name="Notiz 166 3 4" xfId="33187" xr:uid="{2DE4B5C5-0980-4A1A-9E07-4F0F4540C691}"/>
    <cellStyle name="Notiz 166 3 5" xfId="22943" xr:uid="{20140945-CBC4-45CD-84F0-A206B57A5311}"/>
    <cellStyle name="Notiz 166 4" xfId="7159" xr:uid="{21C96A19-C28A-4806-B497-95C31D5600E7}"/>
    <cellStyle name="Notiz 166 4 2" xfId="19939" xr:uid="{383BE4D9-637E-43E8-94A7-FED69B6ECD76}"/>
    <cellStyle name="Notiz 166 4 2 2" xfId="35001" xr:uid="{B8BF90AA-B8E4-4829-AF9D-6122D0861D0C}"/>
    <cellStyle name="Notiz 166 4 3" xfId="13191" xr:uid="{95FEA472-B932-4338-BDEC-3520E2F68629}"/>
    <cellStyle name="Notiz 166 4 4" xfId="24973" xr:uid="{075F3B92-6B4F-4175-881E-D4BE792C0928}"/>
    <cellStyle name="Notiz 166 5" xfId="7776" xr:uid="{302D17E2-553A-49F1-88FD-7AC69397EB5F}"/>
    <cellStyle name="Notiz 166 5 2" xfId="20504" xr:uid="{EE9149A5-4E85-4BE2-BC7F-FBC96935C7E0}"/>
    <cellStyle name="Notiz 166 5 3" xfId="27350" xr:uid="{096EF11A-F190-4859-A61F-D7CCE34619DC}"/>
    <cellStyle name="Notiz 166 6" xfId="13443" xr:uid="{43986E66-BED3-4A63-B525-3E72EFA9CAFF}"/>
    <cellStyle name="Notiz 166 6 2" xfId="29844" xr:uid="{7B8AB3FF-4624-4AEE-B680-7AF8BB0645B1}"/>
    <cellStyle name="Notiz 166 7" xfId="13842" xr:uid="{7081CA07-8C53-4079-B0E8-76E9C3CE8243}"/>
    <cellStyle name="Notiz 166 7 2" xfId="29401" xr:uid="{0AA225A8-D349-4926-8CBB-40921492FF20}"/>
    <cellStyle name="Notiz 166 8" xfId="31984" xr:uid="{B4DF79E5-2378-4BC3-AE22-E4E268AD8325}"/>
    <cellStyle name="Notiz 166 9" xfId="22940" xr:uid="{F3DCE658-8F9A-4E1F-B178-0FDB441F6B85}"/>
    <cellStyle name="Notiz 167" xfId="1937" xr:uid="{00000000-0005-0000-0000-0000C1070000}"/>
    <cellStyle name="Notiz 167 2" xfId="1938" xr:uid="{00000000-0005-0000-0000-0000C2070000}"/>
    <cellStyle name="Notiz 167 2 2" xfId="5077" xr:uid="{0534F13E-4827-4C68-BC2B-E00CA618E092}"/>
    <cellStyle name="Notiz 167 2 2 2" xfId="17865" xr:uid="{358A2451-8B1C-460A-A3A3-B3808CA0A0D2}"/>
    <cellStyle name="Notiz 167 2 2 2 2" xfId="27356" xr:uid="{1FE1A1E3-943B-41F1-A165-81F02ABF7A3C}"/>
    <cellStyle name="Notiz 167 2 2 3" xfId="11118" xr:uid="{223BD165-84A0-4800-9CE6-F9D7DEA2149C}"/>
    <cellStyle name="Notiz 167 2 2 3 2" xfId="29850" xr:uid="{110DC015-2ADF-48A0-A2A6-0C3D1656C3FB}"/>
    <cellStyle name="Notiz 167 2 2 4" xfId="33190" xr:uid="{0B0F28D9-F5DA-4849-9C5F-C65C6AE228A8}"/>
    <cellStyle name="Notiz 167 2 2 5" xfId="22946" xr:uid="{DA422974-9B4E-4269-BB54-A9B9E0977CAF}"/>
    <cellStyle name="Notiz 167 2 3" xfId="7156" xr:uid="{82C973DE-FA21-40EC-87D1-746A26A234FF}"/>
    <cellStyle name="Notiz 167 2 3 2" xfId="19936" xr:uid="{FA1F1840-E24D-41EC-9524-0DCF9BFD906C}"/>
    <cellStyle name="Notiz 167 2 3 2 2" xfId="34998" xr:uid="{D621B354-35F8-47D2-A2EE-219EB26DE80E}"/>
    <cellStyle name="Notiz 167 2 3 3" xfId="13188" xr:uid="{84146059-0A1B-4561-B8FD-F77237894CA9}"/>
    <cellStyle name="Notiz 167 2 3 4" xfId="24976" xr:uid="{4B228CCC-A52D-46FA-9DAC-FB5523C95362}"/>
    <cellStyle name="Notiz 167 2 4" xfId="7779" xr:uid="{F1869E83-74B8-4655-AFCB-D64A68DB925C}"/>
    <cellStyle name="Notiz 167 2 4 2" xfId="20507" xr:uid="{95328BFD-229F-4A90-AFA5-4F6DD59D3F32}"/>
    <cellStyle name="Notiz 167 2 4 3" xfId="27355" xr:uid="{EF708D7A-D809-4669-B043-628612D27939}"/>
    <cellStyle name="Notiz 167 2 5" xfId="14150" xr:uid="{04419A78-001C-4FDC-A602-4F8BE91AE5F7}"/>
    <cellStyle name="Notiz 167 2 5 2" xfId="29849" xr:uid="{C16BF12F-3D8B-44D9-956E-681C7DB52523}"/>
    <cellStyle name="Notiz 167 2 6" xfId="13845" xr:uid="{5AEB235A-0F4D-4975-B037-F1CB782AEA67}"/>
    <cellStyle name="Notiz 167 2 6 2" xfId="29398" xr:uid="{CC8C250C-DB7F-4065-A357-743629973BF0}"/>
    <cellStyle name="Notiz 167 2 7" xfId="31987" xr:uid="{B45DB46A-DF52-4517-BD5C-F16FDF1A177C}"/>
    <cellStyle name="Notiz 167 2 8" xfId="22945" xr:uid="{B9101CE1-3DB5-4790-BAAD-642D4015C0AA}"/>
    <cellStyle name="Notiz 167 3" xfId="5076" xr:uid="{6A3D1A01-849E-4866-B113-509FED95E605}"/>
    <cellStyle name="Notiz 167 3 2" xfId="17864" xr:uid="{1725F799-E176-4EC6-9108-58913FD568CB}"/>
    <cellStyle name="Notiz 167 3 2 2" xfId="27357" xr:uid="{A9D03BED-F86F-4913-8ECB-9511AA0E42D5}"/>
    <cellStyle name="Notiz 167 3 3" xfId="11117" xr:uid="{8025EAC3-F248-4391-9529-DF3F1A4998F1}"/>
    <cellStyle name="Notiz 167 3 3 2" xfId="29851" xr:uid="{2490C46B-CD02-42F9-8CE2-56815E9F25BB}"/>
    <cellStyle name="Notiz 167 3 4" xfId="33189" xr:uid="{7A388BE1-6A93-4D9C-A04F-4AA326917091}"/>
    <cellStyle name="Notiz 167 3 5" xfId="22947" xr:uid="{34D0910C-6C7A-4F81-86AF-31740CA22AD7}"/>
    <cellStyle name="Notiz 167 4" xfId="7157" xr:uid="{4694330D-C2F2-44BC-8524-8C2BA218948C}"/>
    <cellStyle name="Notiz 167 4 2" xfId="19937" xr:uid="{1A516DC6-BDC4-4492-BC6B-2FBC15AFC870}"/>
    <cellStyle name="Notiz 167 4 2 2" xfId="34999" xr:uid="{323F54D8-8C01-48AE-ADA1-1F95202F5989}"/>
    <cellStyle name="Notiz 167 4 3" xfId="13189" xr:uid="{2DE236ED-8A9C-4F20-A3E4-7D0DE6288F5A}"/>
    <cellStyle name="Notiz 167 4 4" xfId="24975" xr:uid="{3B410B69-0E44-4F7E-A9AB-507690D5364E}"/>
    <cellStyle name="Notiz 167 5" xfId="7778" xr:uid="{F6693442-D108-4860-AC9F-DCACDFC2ADF5}"/>
    <cellStyle name="Notiz 167 5 2" xfId="20506" xr:uid="{B51D5070-B60F-4368-B6F2-4DF200A58665}"/>
    <cellStyle name="Notiz 167 5 3" xfId="27354" xr:uid="{704C45DE-FC06-4464-93A9-8680DCF5B4E6}"/>
    <cellStyle name="Notiz 167 6" xfId="14151" xr:uid="{334605C6-7EFE-4CE1-8CB1-8D4D7FF30905}"/>
    <cellStyle name="Notiz 167 6 2" xfId="29848" xr:uid="{FB34B98F-AB52-4CF4-93D9-E8074BCAD3BE}"/>
    <cellStyle name="Notiz 167 7" xfId="13844" xr:uid="{653A2A8B-D620-44C7-A0BB-DB9D179BD73C}"/>
    <cellStyle name="Notiz 167 7 2" xfId="29399" xr:uid="{E19827CF-213B-4655-A722-F86F0A52E448}"/>
    <cellStyle name="Notiz 167 8" xfId="31986" xr:uid="{B4FBA953-DF23-4487-A6E8-388A451ED8BB}"/>
    <cellStyle name="Notiz 167 9" xfId="22944" xr:uid="{8FC39D2C-704E-4D8E-9C5D-666BF3EE097E}"/>
    <cellStyle name="Notiz 168" xfId="1939" xr:uid="{00000000-0005-0000-0000-0000C3070000}"/>
    <cellStyle name="Notiz 168 2" xfId="1940" xr:uid="{00000000-0005-0000-0000-0000C4070000}"/>
    <cellStyle name="Notiz 168 2 2" xfId="5079" xr:uid="{29B24391-BC6B-491C-9BC2-B7697FF16927}"/>
    <cellStyle name="Notiz 168 2 2 2" xfId="17867" xr:uid="{FF7067F1-F261-46DF-A6DB-6682F78EF6B1}"/>
    <cellStyle name="Notiz 168 2 2 2 2" xfId="27360" xr:uid="{F22CDDA3-13F5-410D-8E2F-91959F7B4D60}"/>
    <cellStyle name="Notiz 168 2 2 3" xfId="11120" xr:uid="{1136CA6F-EFA3-45B6-9F48-1C2F3AA958DE}"/>
    <cellStyle name="Notiz 168 2 2 3 2" xfId="29854" xr:uid="{EE502A7F-B835-4900-B6B4-80B2BB74B458}"/>
    <cellStyle name="Notiz 168 2 2 4" xfId="33192" xr:uid="{7DDF6E37-3EA2-4142-BB74-5F18018A615B}"/>
    <cellStyle name="Notiz 168 2 2 5" xfId="22950" xr:uid="{4FA9BC61-6B0A-47DE-B3A2-5EF0B228EC1E}"/>
    <cellStyle name="Notiz 168 2 3" xfId="7154" xr:uid="{AE9C248A-6150-4E42-A4E1-2BD0B2308F03}"/>
    <cellStyle name="Notiz 168 2 3 2" xfId="19934" xr:uid="{88267091-C10E-478B-8C41-C7102A3B9B98}"/>
    <cellStyle name="Notiz 168 2 3 2 2" xfId="34996" xr:uid="{5A0003FB-07F7-456C-B0B5-AD03972DBA2B}"/>
    <cellStyle name="Notiz 168 2 3 3" xfId="13186" xr:uid="{EC5F3B33-B6DA-41E3-95DF-F5C737F9C74B}"/>
    <cellStyle name="Notiz 168 2 3 4" xfId="24978" xr:uid="{6D437321-CEB6-4238-93AA-03A2DA65EEA6}"/>
    <cellStyle name="Notiz 168 2 4" xfId="7781" xr:uid="{CFB7473E-AC29-4878-9F58-7C33973FD3F6}"/>
    <cellStyle name="Notiz 168 2 4 2" xfId="20509" xr:uid="{09BD84AD-EE16-4D8D-AB3D-A14B88D6E7C3}"/>
    <cellStyle name="Notiz 168 2 4 3" xfId="27359" xr:uid="{8AB86CB9-C202-4B00-9AF5-86A6C181CC88}"/>
    <cellStyle name="Notiz 168 2 5" xfId="14148" xr:uid="{08CF43F1-9644-466A-AD4B-A456B62F5BDA}"/>
    <cellStyle name="Notiz 168 2 5 2" xfId="29853" xr:uid="{D7D7BEAA-27DB-43D2-8414-15604182B710}"/>
    <cellStyle name="Notiz 168 2 6" xfId="13847" xr:uid="{ABCD1289-1349-47B6-B578-BA05E21A2064}"/>
    <cellStyle name="Notiz 168 2 6 2" xfId="29396" xr:uid="{C6B86925-3F37-4220-A8A6-434D39EDAFEC}"/>
    <cellStyle name="Notiz 168 2 7" xfId="31989" xr:uid="{F10F880F-4311-4AB9-8F58-70E6AC044E27}"/>
    <cellStyle name="Notiz 168 2 8" xfId="22949" xr:uid="{F85D6C81-5F4A-493E-96C7-4244F34778BB}"/>
    <cellStyle name="Notiz 168 3" xfId="5078" xr:uid="{B57FB8DD-AFFE-4C27-8B4E-8255FAC5F674}"/>
    <cellStyle name="Notiz 168 3 2" xfId="17866" xr:uid="{3CC63956-0282-4BFD-BA8A-F020807B25E1}"/>
    <cellStyle name="Notiz 168 3 2 2" xfId="27361" xr:uid="{CA020BA8-D6AD-4840-A35B-A1B47FCB1F2C}"/>
    <cellStyle name="Notiz 168 3 3" xfId="11119" xr:uid="{47101202-C5C1-46B0-81B4-0BE2BD390C19}"/>
    <cellStyle name="Notiz 168 3 3 2" xfId="29855" xr:uid="{F2E0BD29-3CEE-4503-B515-4057592BEF48}"/>
    <cellStyle name="Notiz 168 3 4" xfId="33191" xr:uid="{5F9B40EB-C5C5-45FE-B135-60615A092F4E}"/>
    <cellStyle name="Notiz 168 3 5" xfId="22951" xr:uid="{313E0688-2EEB-483E-B725-98D9958B4E05}"/>
    <cellStyle name="Notiz 168 4" xfId="7155" xr:uid="{631E5B32-6F82-4B17-8041-FD73950D6417}"/>
    <cellStyle name="Notiz 168 4 2" xfId="19935" xr:uid="{AB7F8E40-934E-4FBA-A06D-284F4BDEB4F2}"/>
    <cellStyle name="Notiz 168 4 2 2" xfId="34997" xr:uid="{A41926F3-397F-4146-B972-E208B3283CD1}"/>
    <cellStyle name="Notiz 168 4 3" xfId="13187" xr:uid="{9EE4435C-4D69-4047-9A63-0B8B02076019}"/>
    <cellStyle name="Notiz 168 4 4" xfId="24977" xr:uid="{2B0B2CCB-5AF4-4ABB-BB4F-F246403DCC34}"/>
    <cellStyle name="Notiz 168 5" xfId="7780" xr:uid="{85D51038-BB39-4C0B-AF1C-604518531444}"/>
    <cellStyle name="Notiz 168 5 2" xfId="20508" xr:uid="{A072138A-27EB-41D4-BE8E-9B41E47E7B86}"/>
    <cellStyle name="Notiz 168 5 3" xfId="27358" xr:uid="{12F1F7A5-3A35-4FF8-8FA3-5C08691409E2}"/>
    <cellStyle name="Notiz 168 6" xfId="14101" xr:uid="{2952D3E7-B39A-460E-A280-58B728A95C99}"/>
    <cellStyle name="Notiz 168 6 2" xfId="29852" xr:uid="{3DAE49C5-8831-4BF7-91C9-B9C29352AAC5}"/>
    <cellStyle name="Notiz 168 7" xfId="13846" xr:uid="{65CB41BE-B2AF-42F1-AC8E-1E0C86A74959}"/>
    <cellStyle name="Notiz 168 7 2" xfId="29397" xr:uid="{86374C2F-00C3-48C4-83FD-C371E6A18880}"/>
    <cellStyle name="Notiz 168 8" xfId="31988" xr:uid="{78AFFA2A-EE6F-49C6-AB86-BD08F8E11F91}"/>
    <cellStyle name="Notiz 168 9" xfId="22948" xr:uid="{4DFC116F-0D71-46A5-A296-E9C0FE04738E}"/>
    <cellStyle name="Notiz 169" xfId="1941" xr:uid="{00000000-0005-0000-0000-0000C5070000}"/>
    <cellStyle name="Notiz 169 2" xfId="1942" xr:uid="{00000000-0005-0000-0000-0000C6070000}"/>
    <cellStyle name="Notiz 169 2 2" xfId="5081" xr:uid="{E6D8918C-C335-4875-AF58-E4C17B83F0E0}"/>
    <cellStyle name="Notiz 169 2 2 2" xfId="17869" xr:uid="{94E7DE63-69DC-46EB-AB2E-6C842EE78C78}"/>
    <cellStyle name="Notiz 169 2 2 2 2" xfId="27364" xr:uid="{9377A8DA-A5A5-4C7F-BDA3-40CE1EA20D9E}"/>
    <cellStyle name="Notiz 169 2 2 3" xfId="11122" xr:uid="{87FACE60-0CA3-49C6-862D-6789456FD013}"/>
    <cellStyle name="Notiz 169 2 2 3 2" xfId="29858" xr:uid="{8BCD53C7-B326-4C84-88F8-A36364497146}"/>
    <cellStyle name="Notiz 169 2 2 4" xfId="33194" xr:uid="{A4096E5C-26AB-423A-A0BC-D038ACAA86C3}"/>
    <cellStyle name="Notiz 169 2 2 5" xfId="22954" xr:uid="{4D47B32C-976C-4BDA-9FE4-7E092F098BAE}"/>
    <cellStyle name="Notiz 169 2 3" xfId="7152" xr:uid="{1EC9525C-E5E5-47BC-879A-2BE3DCAEDFE1}"/>
    <cellStyle name="Notiz 169 2 3 2" xfId="19932" xr:uid="{D356D840-ED4C-46DA-BDCD-9C405DC66AA2}"/>
    <cellStyle name="Notiz 169 2 3 2 2" xfId="34994" xr:uid="{183751F9-2930-46A0-A1DB-DD6F8B99BC92}"/>
    <cellStyle name="Notiz 169 2 3 3" xfId="13184" xr:uid="{E09AA450-FC89-42FB-A7B2-EFF729966572}"/>
    <cellStyle name="Notiz 169 2 3 4" xfId="24980" xr:uid="{D5AB3E5E-9576-403D-AA37-99604D953F91}"/>
    <cellStyle name="Notiz 169 2 4" xfId="7783" xr:uid="{21BADA04-8E84-4875-8178-6AC8F51936C2}"/>
    <cellStyle name="Notiz 169 2 4 2" xfId="20511" xr:uid="{C6D0B3BF-4B5C-4D1D-8B34-0BEAA733BF3C}"/>
    <cellStyle name="Notiz 169 2 4 3" xfId="27363" xr:uid="{13040ACB-CBE9-4074-AC04-E2EAECEB56C4}"/>
    <cellStyle name="Notiz 169 2 5" xfId="14099" xr:uid="{C58BCF13-63BD-4DBA-969D-2C887027DCF0}"/>
    <cellStyle name="Notiz 169 2 5 2" xfId="29857" xr:uid="{269BD0AA-EF30-48F8-A3C1-51D70414DA76}"/>
    <cellStyle name="Notiz 169 2 6" xfId="13849" xr:uid="{EC2F499C-9450-48A7-8BAF-5F88CD1D56E3}"/>
    <cellStyle name="Notiz 169 2 6 2" xfId="29394" xr:uid="{FB095871-5358-4285-A33B-C528F396AFCF}"/>
    <cellStyle name="Notiz 169 2 7" xfId="31991" xr:uid="{D03B1540-4923-4691-899D-D4019EBD6C02}"/>
    <cellStyle name="Notiz 169 2 8" xfId="22953" xr:uid="{0948D7C1-A2F2-46B3-BF70-70FFB73CF3B7}"/>
    <cellStyle name="Notiz 169 3" xfId="5080" xr:uid="{500EB92B-5E0B-47B5-8F81-34F8535E43D0}"/>
    <cellStyle name="Notiz 169 3 2" xfId="17868" xr:uid="{737142F6-A66A-4F20-8855-1D01D096378F}"/>
    <cellStyle name="Notiz 169 3 2 2" xfId="27365" xr:uid="{6EB92C55-7420-4FA6-AAC2-93203945C7BD}"/>
    <cellStyle name="Notiz 169 3 3" xfId="11121" xr:uid="{70ED951E-CADE-40A1-AE27-EAEEC181355D}"/>
    <cellStyle name="Notiz 169 3 3 2" xfId="29859" xr:uid="{04CD4CD1-31F5-45C6-8B47-8B715C699C6C}"/>
    <cellStyle name="Notiz 169 3 4" xfId="33193" xr:uid="{27AC8361-9E76-4CFF-90E4-C8EBDD1694F3}"/>
    <cellStyle name="Notiz 169 3 5" xfId="22955" xr:uid="{2CF0FC61-A2E8-45E6-87C6-53FC8316C5AE}"/>
    <cellStyle name="Notiz 169 4" xfId="7153" xr:uid="{26D9C357-ACCB-4219-A1C7-8C2CC8C0F7D1}"/>
    <cellStyle name="Notiz 169 4 2" xfId="19933" xr:uid="{A7E00332-3CF5-4E80-8166-754DDEE9958D}"/>
    <cellStyle name="Notiz 169 4 2 2" xfId="34995" xr:uid="{7C0EF160-57F0-44AC-843D-B7D10DF1FC8F}"/>
    <cellStyle name="Notiz 169 4 3" xfId="13185" xr:uid="{76E0E7B6-AB3F-4886-B4AF-FE370A15BF10}"/>
    <cellStyle name="Notiz 169 4 4" xfId="24979" xr:uid="{661506CD-E32E-48F4-9E42-6E52CCA0817D}"/>
    <cellStyle name="Notiz 169 5" xfId="7782" xr:uid="{D19AF7F8-130C-46C2-8E7E-CD40BFF9500B}"/>
    <cellStyle name="Notiz 169 5 2" xfId="20510" xr:uid="{B5BFCE6C-567D-41FD-A87E-62415BBAFABE}"/>
    <cellStyle name="Notiz 169 5 3" xfId="27362" xr:uid="{FC0941D4-D509-412D-B44F-E6AF4E97CEE2}"/>
    <cellStyle name="Notiz 169 6" xfId="14100" xr:uid="{C9B12445-DF80-4D3E-A1F1-C58E37FFD907}"/>
    <cellStyle name="Notiz 169 6 2" xfId="29856" xr:uid="{BC805556-AE1F-43F1-BEEB-7EFEB5DF35BF}"/>
    <cellStyle name="Notiz 169 7" xfId="13848" xr:uid="{3003B602-F196-4ECE-B510-4B037FE37F4F}"/>
    <cellStyle name="Notiz 169 7 2" xfId="29395" xr:uid="{D5888E95-D7E6-4D1C-8F3D-E6E0603CA073}"/>
    <cellStyle name="Notiz 169 8" xfId="31990" xr:uid="{4CA5497E-AAB6-4111-8556-5D44D4B1D20F}"/>
    <cellStyle name="Notiz 169 9" xfId="22952" xr:uid="{C76497C5-98BF-4B6D-946C-9AE2D1D27FBC}"/>
    <cellStyle name="Notiz 17" xfId="1943" xr:uid="{00000000-0005-0000-0000-0000C7070000}"/>
    <cellStyle name="Notiz 17 2" xfId="1944" xr:uid="{00000000-0005-0000-0000-0000C8070000}"/>
    <cellStyle name="Notiz 17 2 2" xfId="5083" xr:uid="{A3C66F1D-B4A2-49DA-B358-27D00B2BE951}"/>
    <cellStyle name="Notiz 17 2 2 2" xfId="17871" xr:uid="{E136E8A3-23D0-4B0C-B10E-1DEAA154B96B}"/>
    <cellStyle name="Notiz 17 2 2 2 2" xfId="27368" xr:uid="{9A23F2A2-5BD4-4EAB-819E-11651C4FBBA0}"/>
    <cellStyle name="Notiz 17 2 2 3" xfId="11124" xr:uid="{802EBA98-4130-4184-8D3D-23E1DFC7EE3C}"/>
    <cellStyle name="Notiz 17 2 2 3 2" xfId="29862" xr:uid="{407356D8-29DE-4721-ACBC-580A5DDF4AFE}"/>
    <cellStyle name="Notiz 17 2 2 4" xfId="33196" xr:uid="{76D54DB6-73E7-4339-9F91-ABCCF57A2EF3}"/>
    <cellStyle name="Notiz 17 2 2 5" xfId="22958" xr:uid="{32493466-7635-4B3E-8656-36485ECC66C1}"/>
    <cellStyle name="Notiz 17 2 3" xfId="7150" xr:uid="{16DE27E1-7826-4BE5-9256-12F1F9A0F14E}"/>
    <cellStyle name="Notiz 17 2 3 2" xfId="19930" xr:uid="{C5FF338F-0135-43E5-9425-620E0E73990B}"/>
    <cellStyle name="Notiz 17 2 3 2 2" xfId="34992" xr:uid="{2781D61B-D21C-4C0D-AD82-C6B34905AB03}"/>
    <cellStyle name="Notiz 17 2 3 3" xfId="13182" xr:uid="{3D54C55E-F4EC-46FE-A50E-4209D1759999}"/>
    <cellStyle name="Notiz 17 2 3 4" xfId="24982" xr:uid="{09D5F8B1-8390-4C26-B0B9-7768BC50367F}"/>
    <cellStyle name="Notiz 17 2 4" xfId="7785" xr:uid="{D91EC896-5948-461F-9578-BCF79E584A3E}"/>
    <cellStyle name="Notiz 17 2 4 2" xfId="20513" xr:uid="{26401692-1518-4E29-A94B-2A133D65B09B}"/>
    <cellStyle name="Notiz 17 2 4 3" xfId="27367" xr:uid="{B8E1706F-2B8A-4386-BB86-10FE2CC0E109}"/>
    <cellStyle name="Notiz 17 2 5" xfId="14098" xr:uid="{01CF9494-1F10-4ACA-94EC-CAA90885EDC0}"/>
    <cellStyle name="Notiz 17 2 5 2" xfId="29861" xr:uid="{29FFA7FA-09CA-4578-AA23-09DCF1C9C446}"/>
    <cellStyle name="Notiz 17 2 6" xfId="15124" xr:uid="{A47387C7-5DC7-45CB-8440-6A2C17F94AF6}"/>
    <cellStyle name="Notiz 17 2 6 2" xfId="29392" xr:uid="{8055B2BE-91AD-4745-92CA-7DF2AB22A866}"/>
    <cellStyle name="Notiz 17 2 7" xfId="31993" xr:uid="{A12619D3-C844-4AC9-A3BF-46931E49D4CD}"/>
    <cellStyle name="Notiz 17 2 8" xfId="22957" xr:uid="{98E07B3F-4F0E-4042-A961-2FF5DA9167C2}"/>
    <cellStyle name="Notiz 17 3" xfId="5082" xr:uid="{C2F8D080-2B7D-41FC-9F42-C0E256D3FDC9}"/>
    <cellStyle name="Notiz 17 3 2" xfId="17870" xr:uid="{E76D6578-E42C-45D0-ACDA-406361B332E2}"/>
    <cellStyle name="Notiz 17 3 2 2" xfId="27369" xr:uid="{743C2C22-F329-495F-9D1C-E547F0B6F8B0}"/>
    <cellStyle name="Notiz 17 3 3" xfId="11123" xr:uid="{DF91F218-90DB-4D07-ACDE-B6A2F622F65B}"/>
    <cellStyle name="Notiz 17 3 3 2" xfId="29863" xr:uid="{9C2B2464-DB51-491C-B106-91529BE72C1B}"/>
    <cellStyle name="Notiz 17 3 4" xfId="33195" xr:uid="{88F2773C-E9F6-45FE-BAD1-9F766D68885A}"/>
    <cellStyle name="Notiz 17 3 5" xfId="22959" xr:uid="{25F37FA9-B10C-4077-8441-6BA72F71A46D}"/>
    <cellStyle name="Notiz 17 4" xfId="7151" xr:uid="{349CE340-86C8-494C-B96A-C5FCA1412D9C}"/>
    <cellStyle name="Notiz 17 4 2" xfId="19931" xr:uid="{C6837566-7C09-4604-8F2F-208D79B6135B}"/>
    <cellStyle name="Notiz 17 4 2 2" xfId="34993" xr:uid="{E89F6A19-E957-4BA3-8F1C-595C3B9820DF}"/>
    <cellStyle name="Notiz 17 4 3" xfId="13183" xr:uid="{97338855-F8F7-401C-96C7-4BE28F0893A9}"/>
    <cellStyle name="Notiz 17 4 4" xfId="24981" xr:uid="{3C2274D5-DD14-4385-9AD3-1FC888E2E9FC}"/>
    <cellStyle name="Notiz 17 5" xfId="7784" xr:uid="{336000B1-14F3-48B8-886D-C1991C8935D6}"/>
    <cellStyle name="Notiz 17 5 2" xfId="20512" xr:uid="{1ADFE3F0-781C-41EC-A5FD-DA65108C1504}"/>
    <cellStyle name="Notiz 17 5 3" xfId="27366" xr:uid="{BB13F53E-B691-434E-95F5-6ADE98BA93D8}"/>
    <cellStyle name="Notiz 17 6" xfId="13439" xr:uid="{53CE5651-A7E0-4444-A3EF-20DB749CC1C1}"/>
    <cellStyle name="Notiz 17 6 2" xfId="29860" xr:uid="{8881E644-1B29-48BF-9764-3BDE43D496E4}"/>
    <cellStyle name="Notiz 17 7" xfId="13850" xr:uid="{C04A7589-7BE2-4FD0-ADA1-1D4F4D6FC8A1}"/>
    <cellStyle name="Notiz 17 7 2" xfId="29393" xr:uid="{D7513CA8-7704-4007-8004-656A461030B1}"/>
    <cellStyle name="Notiz 17 8" xfId="31992" xr:uid="{6BAFD2A2-DFC9-4BD8-B0FB-15DA5764004F}"/>
    <cellStyle name="Notiz 17 9" xfId="22956" xr:uid="{CBDC9836-3B41-4809-9CF1-8122081BA81D}"/>
    <cellStyle name="Notiz 170" xfId="1945" xr:uid="{00000000-0005-0000-0000-0000C9070000}"/>
    <cellStyle name="Notiz 170 2" xfId="1946" xr:uid="{00000000-0005-0000-0000-0000CA070000}"/>
    <cellStyle name="Notiz 170 2 2" xfId="5085" xr:uid="{6B2C0C76-A8CE-4A0A-A916-6CB7708B2C42}"/>
    <cellStyle name="Notiz 170 2 2 2" xfId="17873" xr:uid="{10A6FC42-072A-4BD5-9B1F-8ECD02B5C07E}"/>
    <cellStyle name="Notiz 170 2 2 2 2" xfId="27372" xr:uid="{B8C1FB09-0081-4CAF-8AF7-5D6EC3FC86A6}"/>
    <cellStyle name="Notiz 170 2 2 3" xfId="11126" xr:uid="{1C662CC7-D7EE-4410-8A34-B7E87197E19A}"/>
    <cellStyle name="Notiz 170 2 2 3 2" xfId="29866" xr:uid="{537AD6F2-03D8-4FBB-AB2E-DBBA98BAA964}"/>
    <cellStyle name="Notiz 170 2 2 4" xfId="33198" xr:uid="{7FDBE89B-6D4E-414F-B5DE-D2534A46691F}"/>
    <cellStyle name="Notiz 170 2 2 5" xfId="22962" xr:uid="{E24DC00A-B609-45DC-8EC2-156FB5722D80}"/>
    <cellStyle name="Notiz 170 2 3" xfId="7148" xr:uid="{1058263E-0FC4-4ACC-A35C-95724979701A}"/>
    <cellStyle name="Notiz 170 2 3 2" xfId="19928" xr:uid="{4DE6B362-1372-46BE-B0A4-94A7657BBA57}"/>
    <cellStyle name="Notiz 170 2 3 2 2" xfId="34990" xr:uid="{0638714C-27C7-44AA-B668-047B588C1CB1}"/>
    <cellStyle name="Notiz 170 2 3 3" xfId="13180" xr:uid="{830FB07D-1839-45F2-A643-A5140C2D6B64}"/>
    <cellStyle name="Notiz 170 2 3 4" xfId="24984" xr:uid="{C64621F3-F075-44C5-B2E6-1591CDAE08A8}"/>
    <cellStyle name="Notiz 170 2 4" xfId="7787" xr:uid="{8CF21C6C-CE70-43A7-B759-B67C338AAEF8}"/>
    <cellStyle name="Notiz 170 2 4 2" xfId="20515" xr:uid="{2D5617E0-53E3-47A0-8E7C-1FC54534913E}"/>
    <cellStyle name="Notiz 170 2 4 3" xfId="27371" xr:uid="{299EE1F5-AC0D-46DD-8F72-A2DDFC74A1AB}"/>
    <cellStyle name="Notiz 170 2 5" xfId="14097" xr:uid="{FF78D075-C48C-4E9B-95B0-ACD8F40684FC}"/>
    <cellStyle name="Notiz 170 2 5 2" xfId="29865" xr:uid="{7D8E96D0-8A6E-40C1-B77A-F2928BD2458A}"/>
    <cellStyle name="Notiz 170 2 6" xfId="13852" xr:uid="{4AAB7FC6-7CA0-4BC0-BE5E-98AE06365C20}"/>
    <cellStyle name="Notiz 170 2 6 2" xfId="29390" xr:uid="{637794DC-9185-4BD2-9C68-6B362E416E79}"/>
    <cellStyle name="Notiz 170 2 7" xfId="31995" xr:uid="{695DC9ED-C494-4619-97D3-1725DD508640}"/>
    <cellStyle name="Notiz 170 2 8" xfId="22961" xr:uid="{611427B6-7CBC-4E9B-A915-73B54C0E6351}"/>
    <cellStyle name="Notiz 170 3" xfId="5084" xr:uid="{AA9980BE-4A4E-4A36-A8BC-6E56C23A54C0}"/>
    <cellStyle name="Notiz 170 3 2" xfId="17872" xr:uid="{DF297B20-1A07-4245-B0EB-CAB724BE85BD}"/>
    <cellStyle name="Notiz 170 3 2 2" xfId="27373" xr:uid="{0600F763-6829-44B5-846F-EF7E1A61DAD5}"/>
    <cellStyle name="Notiz 170 3 3" xfId="11125" xr:uid="{27A09663-D5FF-4F40-ADBB-D7BB319D4119}"/>
    <cellStyle name="Notiz 170 3 3 2" xfId="29867" xr:uid="{FB96432B-01B2-4399-8D97-24298F3BA757}"/>
    <cellStyle name="Notiz 170 3 4" xfId="33197" xr:uid="{E41CB54C-3F28-4B45-914F-9C850392034F}"/>
    <cellStyle name="Notiz 170 3 5" xfId="22963" xr:uid="{3A47BA15-952C-4B35-9F52-9693D30D34EA}"/>
    <cellStyle name="Notiz 170 4" xfId="7149" xr:uid="{D3547215-BA23-4259-A9AB-56889E518BE3}"/>
    <cellStyle name="Notiz 170 4 2" xfId="19929" xr:uid="{E175AC9E-F1F5-402B-A5BB-B4A1FBC8CB43}"/>
    <cellStyle name="Notiz 170 4 2 2" xfId="34991" xr:uid="{CC0B856C-84C6-4787-AB93-96AF8067A2A6}"/>
    <cellStyle name="Notiz 170 4 3" xfId="13181" xr:uid="{90F14DE5-48E2-40E3-897A-9A87AE6E04CE}"/>
    <cellStyle name="Notiz 170 4 4" xfId="24983" xr:uid="{A4BDCD4E-4A25-4924-94B7-1A17EB5DCA69}"/>
    <cellStyle name="Notiz 170 5" xfId="7786" xr:uid="{E88BA00A-2E6A-475F-AA7A-A37F463F4F44}"/>
    <cellStyle name="Notiz 170 5 2" xfId="20514" xr:uid="{9344C60F-EAD0-4D91-9ECF-6BB4AC875154}"/>
    <cellStyle name="Notiz 170 5 3" xfId="27370" xr:uid="{B6FF8F6D-307A-4C4D-91B5-7E454C5356B7}"/>
    <cellStyle name="Notiz 170 6" xfId="13438" xr:uid="{30185863-1EEC-4D74-9D19-9835C3E3B2EC}"/>
    <cellStyle name="Notiz 170 6 2" xfId="29864" xr:uid="{6B1AC57C-8949-4707-93B4-83A3DDB07B46}"/>
    <cellStyle name="Notiz 170 7" xfId="13851" xr:uid="{A0434FB4-9334-43DD-AD65-8C2563377C4B}"/>
    <cellStyle name="Notiz 170 7 2" xfId="29391" xr:uid="{51B27357-40DC-4B03-92C6-41574ADB7077}"/>
    <cellStyle name="Notiz 170 8" xfId="31994" xr:uid="{38774FCC-D0A8-45FA-B1F1-A830B8C4226A}"/>
    <cellStyle name="Notiz 170 9" xfId="22960" xr:uid="{8D480836-79D6-4049-B945-F911676B1CE5}"/>
    <cellStyle name="Notiz 171" xfId="1947" xr:uid="{00000000-0005-0000-0000-0000CB070000}"/>
    <cellStyle name="Notiz 171 2" xfId="1948" xr:uid="{00000000-0005-0000-0000-0000CC070000}"/>
    <cellStyle name="Notiz 171 2 2" xfId="5087" xr:uid="{56A0B87B-67D8-4570-AA9C-CCC37F5895FE}"/>
    <cellStyle name="Notiz 171 2 2 2" xfId="17875" xr:uid="{A96A3E75-891E-4262-9283-BD9EFD213129}"/>
    <cellStyle name="Notiz 171 2 2 2 2" xfId="27376" xr:uid="{99008120-7DA9-407B-9795-8BD0542D5A02}"/>
    <cellStyle name="Notiz 171 2 2 3" xfId="11128" xr:uid="{88BE8B52-DF92-40F4-BE6A-004D3E93FA1B}"/>
    <cellStyle name="Notiz 171 2 2 3 2" xfId="29870" xr:uid="{38449294-BD76-46BF-8E9D-C58FDBFAEC7D}"/>
    <cellStyle name="Notiz 171 2 2 4" xfId="33200" xr:uid="{0A4F925E-DA8C-4BAB-B3A1-FEEE32097C44}"/>
    <cellStyle name="Notiz 171 2 2 5" xfId="22966" xr:uid="{D13EEED8-D294-4C38-BA50-6807398C42BA}"/>
    <cellStyle name="Notiz 171 2 3" xfId="7146" xr:uid="{17D4D79E-0B4E-4BF3-B3E9-2C5ACE79F093}"/>
    <cellStyle name="Notiz 171 2 3 2" xfId="19926" xr:uid="{A3F41308-2459-49A0-8BFC-01B0C4B08024}"/>
    <cellStyle name="Notiz 171 2 3 2 2" xfId="34988" xr:uid="{C9E95D8A-304E-47F9-A2F8-5F112E57FEA6}"/>
    <cellStyle name="Notiz 171 2 3 3" xfId="13178" xr:uid="{B9D40046-3429-46FA-81C9-6D11496FC9CD}"/>
    <cellStyle name="Notiz 171 2 3 4" xfId="24986" xr:uid="{892DF8D6-0D86-4509-9919-3FD9992CC9C1}"/>
    <cellStyle name="Notiz 171 2 4" xfId="7789" xr:uid="{D34900F7-FB13-452B-89D1-EB6070786132}"/>
    <cellStyle name="Notiz 171 2 4 2" xfId="20517" xr:uid="{7BBF0AC2-9D21-46E8-984E-A21C9663B964}"/>
    <cellStyle name="Notiz 171 2 4 3" xfId="27375" xr:uid="{004E614B-6D1D-44B0-ADA1-1F5A3B0ADCEF}"/>
    <cellStyle name="Notiz 171 2 5" xfId="14096" xr:uid="{05BB3ED8-20EA-458A-B0F8-FB04B61E33B3}"/>
    <cellStyle name="Notiz 171 2 5 2" xfId="29869" xr:uid="{6A87D633-A68E-47B1-871F-A6FEE1D899DF}"/>
    <cellStyle name="Notiz 171 2 6" xfId="13854" xr:uid="{2D659FFD-3F6C-4239-A3D2-CE8997FD3181}"/>
    <cellStyle name="Notiz 171 2 6 2" xfId="29388" xr:uid="{A9A5E8E7-BCEA-4691-9C9A-BD2927333586}"/>
    <cellStyle name="Notiz 171 2 7" xfId="31997" xr:uid="{A7D70425-C601-4EF4-8E30-7BDAFD291EED}"/>
    <cellStyle name="Notiz 171 2 8" xfId="22965" xr:uid="{E186EE7B-F47A-40F5-B4A8-257B01BB1EBC}"/>
    <cellStyle name="Notiz 171 3" xfId="5086" xr:uid="{4C5FB5A4-3F68-4A90-ABA1-72BEA35A1573}"/>
    <cellStyle name="Notiz 171 3 2" xfId="17874" xr:uid="{B446D136-AA68-48F6-B801-96CA750F5893}"/>
    <cellStyle name="Notiz 171 3 2 2" xfId="27377" xr:uid="{11746BC2-3AA0-46BE-A12C-864D6462FE7C}"/>
    <cellStyle name="Notiz 171 3 3" xfId="11127" xr:uid="{D8449F41-B878-4EA6-AC75-B47273E43DF3}"/>
    <cellStyle name="Notiz 171 3 3 2" xfId="29871" xr:uid="{2D5CA20A-C6C2-456A-A400-87500572370A}"/>
    <cellStyle name="Notiz 171 3 4" xfId="33199" xr:uid="{D81A5A09-13C2-4F3D-A4C7-637B2E8A1665}"/>
    <cellStyle name="Notiz 171 3 5" xfId="22967" xr:uid="{E67C9D6A-EB29-474B-BC33-6EA37D7E0A37}"/>
    <cellStyle name="Notiz 171 4" xfId="7147" xr:uid="{DEAA3A27-0AF3-4185-9508-A58DF3C7F433}"/>
    <cellStyle name="Notiz 171 4 2" xfId="19927" xr:uid="{09F86CEB-D8B8-4D9F-BADD-EEBA9007E5E3}"/>
    <cellStyle name="Notiz 171 4 2 2" xfId="34989" xr:uid="{FB753C9E-073E-48BC-950B-E66698C2FA4C}"/>
    <cellStyle name="Notiz 171 4 3" xfId="13179" xr:uid="{4B5FE79B-128D-4108-B86C-727DD4377B94}"/>
    <cellStyle name="Notiz 171 4 4" xfId="24985" xr:uid="{3DD59DA6-380C-460F-A117-A1257782D6B5}"/>
    <cellStyle name="Notiz 171 5" xfId="7788" xr:uid="{856523E5-3A06-4729-BF53-E4EB437CDECF}"/>
    <cellStyle name="Notiz 171 5 2" xfId="20516" xr:uid="{00901EC3-2F03-4456-8225-62BA647C71D8}"/>
    <cellStyle name="Notiz 171 5 3" xfId="27374" xr:uid="{8420787A-2424-485E-B799-0ED56A26AFC4}"/>
    <cellStyle name="Notiz 171 6" xfId="13437" xr:uid="{297F9965-5CFF-4B17-8663-8448F76D7987}"/>
    <cellStyle name="Notiz 171 6 2" xfId="29868" xr:uid="{55A9672F-6030-4949-9A39-41A5900BD1CE}"/>
    <cellStyle name="Notiz 171 7" xfId="13853" xr:uid="{A650FD47-161B-4F15-B88C-E5349AD2D69D}"/>
    <cellStyle name="Notiz 171 7 2" xfId="29389" xr:uid="{D6E67D11-2DF4-4D46-BA2A-16951BE6817B}"/>
    <cellStyle name="Notiz 171 8" xfId="31996" xr:uid="{03B78F5F-C864-4674-A4D9-FC97F919ED06}"/>
    <cellStyle name="Notiz 171 9" xfId="22964" xr:uid="{1A748FAF-3B53-417D-BE06-C240303A268E}"/>
    <cellStyle name="Notiz 172" xfId="1949" xr:uid="{00000000-0005-0000-0000-0000CD070000}"/>
    <cellStyle name="Notiz 172 2" xfId="1950" xr:uid="{00000000-0005-0000-0000-0000CE070000}"/>
    <cellStyle name="Notiz 172 2 2" xfId="5089" xr:uid="{D16CC6C0-1E30-4575-BDAD-33AB0C3C0827}"/>
    <cellStyle name="Notiz 172 2 2 2" xfId="17877" xr:uid="{C8C0FC71-83F3-421D-AC67-001664C69D5E}"/>
    <cellStyle name="Notiz 172 2 2 2 2" xfId="27380" xr:uid="{498FED19-B1DC-405A-8072-ED311D64EBB5}"/>
    <cellStyle name="Notiz 172 2 2 3" xfId="11130" xr:uid="{854386A1-7E59-4630-BE68-E459891A536E}"/>
    <cellStyle name="Notiz 172 2 2 3 2" xfId="29874" xr:uid="{CA10E043-4DC1-4844-AF88-DA1BB4608BED}"/>
    <cellStyle name="Notiz 172 2 2 4" xfId="33202" xr:uid="{201A5C29-3D23-41BB-99F5-02F3A040053D}"/>
    <cellStyle name="Notiz 172 2 2 5" xfId="22970" xr:uid="{BECD4299-61AD-45A2-A14B-D17E6939BDA4}"/>
    <cellStyle name="Notiz 172 2 3" xfId="7144" xr:uid="{DC2C4290-3E51-4A86-A90F-10EE2A03040F}"/>
    <cellStyle name="Notiz 172 2 3 2" xfId="19924" xr:uid="{6573E33A-8565-4F75-A05E-C1CDE054C71C}"/>
    <cellStyle name="Notiz 172 2 3 2 2" xfId="34986" xr:uid="{014E4C39-1038-4E85-933F-CB1ADA9C8526}"/>
    <cellStyle name="Notiz 172 2 3 3" xfId="13176" xr:uid="{93BEE332-CB42-4EC5-926E-E0C4970FF964}"/>
    <cellStyle name="Notiz 172 2 3 4" xfId="24988" xr:uid="{635FE3CE-C58A-4822-BBFA-C75AD653B536}"/>
    <cellStyle name="Notiz 172 2 4" xfId="7791" xr:uid="{B242D25C-6C50-4DD2-BFF2-B97AE96DA08E}"/>
    <cellStyle name="Notiz 172 2 4 2" xfId="20519" xr:uid="{27081E5D-2FA8-454A-A9C4-ACAF3D1DCE60}"/>
    <cellStyle name="Notiz 172 2 4 3" xfId="27379" xr:uid="{9D5E3594-A9D9-46D4-B75F-748613E4EA9F}"/>
    <cellStyle name="Notiz 172 2 5" xfId="14095" xr:uid="{39A088C1-62E5-4ED7-907E-AC48603AF839}"/>
    <cellStyle name="Notiz 172 2 5 2" xfId="29873" xr:uid="{4EFB6121-0617-407F-9B8A-33155ED7E13F}"/>
    <cellStyle name="Notiz 172 2 6" xfId="13856" xr:uid="{66FAEAFC-8B4E-4385-B5B6-334D222DB862}"/>
    <cellStyle name="Notiz 172 2 6 2" xfId="29386" xr:uid="{F0699C4F-06B2-4401-ACCB-8236CC82F279}"/>
    <cellStyle name="Notiz 172 2 7" xfId="31999" xr:uid="{D875C09B-F4DC-4A3D-8AF2-5737F2237509}"/>
    <cellStyle name="Notiz 172 2 8" xfId="22969" xr:uid="{D7846D9B-84F4-4100-B06A-9CD2B49B20BB}"/>
    <cellStyle name="Notiz 172 3" xfId="5088" xr:uid="{9C994C79-8E4E-47AB-A69F-FF481032C018}"/>
    <cellStyle name="Notiz 172 3 2" xfId="17876" xr:uid="{33A07DBD-128B-46CF-A934-29278CD210E1}"/>
    <cellStyle name="Notiz 172 3 2 2" xfId="27381" xr:uid="{62430A5C-3712-4386-8DBC-E14F2CD6B9D8}"/>
    <cellStyle name="Notiz 172 3 3" xfId="11129" xr:uid="{433E062B-7989-410F-B372-52739FFF2DA0}"/>
    <cellStyle name="Notiz 172 3 3 2" xfId="29875" xr:uid="{401F8479-FCB8-4C9B-901C-5A32099F97D8}"/>
    <cellStyle name="Notiz 172 3 4" xfId="33201" xr:uid="{A1446FCF-B958-4FA1-A81D-804DF20B9437}"/>
    <cellStyle name="Notiz 172 3 5" xfId="22971" xr:uid="{2CE4E616-5E41-4738-B45E-05FD2D2F45CA}"/>
    <cellStyle name="Notiz 172 4" xfId="7145" xr:uid="{AE9B074A-5737-4FA4-9EFC-AE597676222C}"/>
    <cellStyle name="Notiz 172 4 2" xfId="19925" xr:uid="{3E031A27-77DB-424C-BF18-3B4C86C97DD5}"/>
    <cellStyle name="Notiz 172 4 2 2" xfId="34987" xr:uid="{03E61092-9E73-47EF-B636-43D4C7149ABD}"/>
    <cellStyle name="Notiz 172 4 3" xfId="13177" xr:uid="{AFF84A5B-EF50-4231-A48F-2C88F448E281}"/>
    <cellStyle name="Notiz 172 4 4" xfId="24987" xr:uid="{8E085043-A6F5-4508-B9E2-830B92EE3295}"/>
    <cellStyle name="Notiz 172 5" xfId="7790" xr:uid="{38E2E526-0D73-407B-B864-E31CF574BDFA}"/>
    <cellStyle name="Notiz 172 5 2" xfId="20518" xr:uid="{4551DAF3-1F3A-4CB0-909D-0B5A633D6042}"/>
    <cellStyle name="Notiz 172 5 3" xfId="27378" xr:uid="{96F792D9-FD94-4450-99A4-7438079DDDC7}"/>
    <cellStyle name="Notiz 172 6" xfId="13436" xr:uid="{8B48B4A7-E5A9-40C0-A697-4676375B6067}"/>
    <cellStyle name="Notiz 172 6 2" xfId="29872" xr:uid="{24F43DC7-B5CD-4D42-B6A9-CA03FD5715C3}"/>
    <cellStyle name="Notiz 172 7" xfId="13855" xr:uid="{649452F7-1845-42F1-A73E-CE2870987DA3}"/>
    <cellStyle name="Notiz 172 7 2" xfId="29387" xr:uid="{C0291B83-3431-4106-B292-8782DD1A7F80}"/>
    <cellStyle name="Notiz 172 8" xfId="31998" xr:uid="{97D50C54-9A76-4609-B185-81A99B5B8576}"/>
    <cellStyle name="Notiz 172 9" xfId="22968" xr:uid="{89ED71BB-2CC0-48F8-A15A-800495A258D8}"/>
    <cellStyle name="Notiz 173" xfId="1951" xr:uid="{00000000-0005-0000-0000-0000CF070000}"/>
    <cellStyle name="Notiz 173 2" xfId="1952" xr:uid="{00000000-0005-0000-0000-0000D0070000}"/>
    <cellStyle name="Notiz 173 2 2" xfId="5091" xr:uid="{FB9B0A17-2D6F-42FE-9D72-91F77242A29A}"/>
    <cellStyle name="Notiz 173 2 2 2" xfId="17879" xr:uid="{C4D46366-53BB-48F5-8A34-839D27FA8776}"/>
    <cellStyle name="Notiz 173 2 2 2 2" xfId="27384" xr:uid="{26AB911B-6DA0-4932-87A0-CD35C011DBDD}"/>
    <cellStyle name="Notiz 173 2 2 3" xfId="11132" xr:uid="{54DBC952-1C2F-4A7F-BBCB-8E59B4B01B69}"/>
    <cellStyle name="Notiz 173 2 2 3 2" xfId="29878" xr:uid="{FDBD0E38-499E-4545-B8C9-F8B7258A7BE5}"/>
    <cellStyle name="Notiz 173 2 2 4" xfId="33204" xr:uid="{6A0BCA9D-2822-4468-BC29-C011969D7D64}"/>
    <cellStyle name="Notiz 173 2 2 5" xfId="22974" xr:uid="{667590DC-69D4-492B-958D-EB7FA0BAA4D7}"/>
    <cellStyle name="Notiz 173 2 3" xfId="7142" xr:uid="{2C1D07C6-CA49-489A-980E-5AE578ABD9D4}"/>
    <cellStyle name="Notiz 173 2 3 2" xfId="19922" xr:uid="{7D8EE184-44F2-4140-8615-AAB27406897D}"/>
    <cellStyle name="Notiz 173 2 3 2 2" xfId="34984" xr:uid="{2D9D449E-58DB-45D7-A760-EC9C5E64CF67}"/>
    <cellStyle name="Notiz 173 2 3 3" xfId="13174" xr:uid="{187E0EFD-8298-4730-A180-BDBB1065BF54}"/>
    <cellStyle name="Notiz 173 2 3 4" xfId="24990" xr:uid="{EFA327FB-D779-449D-833D-61B8A1CE7678}"/>
    <cellStyle name="Notiz 173 2 4" xfId="7793" xr:uid="{ED6FC839-89B6-43C8-9388-FE7D267DAE15}"/>
    <cellStyle name="Notiz 173 2 4 2" xfId="20521" xr:uid="{D1CD0C8A-FBAA-4CFF-8E85-30CC44E8D917}"/>
    <cellStyle name="Notiz 173 2 4 3" xfId="27383" xr:uid="{2106A9BE-E058-4761-B200-BF490B9447AC}"/>
    <cellStyle name="Notiz 173 2 5" xfId="14094" xr:uid="{EB1EEA74-34EA-480B-84C4-D60D60AF24A3}"/>
    <cellStyle name="Notiz 173 2 5 2" xfId="29877" xr:uid="{2E23F285-1CE7-4E9C-8956-63A180C51B03}"/>
    <cellStyle name="Notiz 173 2 6" xfId="13858" xr:uid="{15E4BCF8-2580-46ED-8E88-041E468F9C15}"/>
    <cellStyle name="Notiz 173 2 6 2" xfId="29384" xr:uid="{F33450DF-9800-4D9B-9D31-53436C6F9E84}"/>
    <cellStyle name="Notiz 173 2 7" xfId="32001" xr:uid="{11A8DDFB-1738-4D67-B888-EDE7441DE813}"/>
    <cellStyle name="Notiz 173 2 8" xfId="22973" xr:uid="{44A12B30-7EC2-4EAD-8AFD-4D97C672F660}"/>
    <cellStyle name="Notiz 173 3" xfId="5090" xr:uid="{7BE831A9-CFC7-44C1-B668-C1AB768569A2}"/>
    <cellStyle name="Notiz 173 3 2" xfId="17878" xr:uid="{7E88876E-5C66-4D72-AB0B-6D882C4A7F69}"/>
    <cellStyle name="Notiz 173 3 2 2" xfId="27385" xr:uid="{68C0425C-970A-4450-9C54-19339FFC310C}"/>
    <cellStyle name="Notiz 173 3 3" xfId="11131" xr:uid="{B808B129-EA42-4AA4-920D-74F31DBE64BA}"/>
    <cellStyle name="Notiz 173 3 3 2" xfId="29879" xr:uid="{5D3DB76B-5FE1-4111-8A21-67C40F0D106F}"/>
    <cellStyle name="Notiz 173 3 4" xfId="33203" xr:uid="{ADE0E891-D9FB-4238-B966-ECA0CBC8D50A}"/>
    <cellStyle name="Notiz 173 3 5" xfId="22975" xr:uid="{4E384DBC-721E-4D7C-8688-B994EAF98068}"/>
    <cellStyle name="Notiz 173 4" xfId="7143" xr:uid="{5DCCF9DC-27EA-45E4-9A82-3D592CBA04F2}"/>
    <cellStyle name="Notiz 173 4 2" xfId="19923" xr:uid="{9DA48886-AF0B-4238-80D1-F4962A6898FB}"/>
    <cellStyle name="Notiz 173 4 2 2" xfId="34985" xr:uid="{75789C13-22A5-45FA-8DFA-52DFD3E32D4F}"/>
    <cellStyle name="Notiz 173 4 3" xfId="13175" xr:uid="{6234966E-0A1F-474B-A398-C11A6176A710}"/>
    <cellStyle name="Notiz 173 4 4" xfId="24989" xr:uid="{7C70F5EE-4A12-4875-A8B4-B3EBE3DB563D}"/>
    <cellStyle name="Notiz 173 5" xfId="7792" xr:uid="{9A419FDF-E85E-4A5A-AFC8-F1915DCD01BB}"/>
    <cellStyle name="Notiz 173 5 2" xfId="20520" xr:uid="{42BA3A54-446F-463B-8738-9F3253D8648A}"/>
    <cellStyle name="Notiz 173 5 3" xfId="27382" xr:uid="{A5E1C560-285D-4229-9E80-F677061C2471}"/>
    <cellStyle name="Notiz 173 6" xfId="13435" xr:uid="{C767CDA9-13E5-4E56-8061-6CE7FE32E84D}"/>
    <cellStyle name="Notiz 173 6 2" xfId="29876" xr:uid="{0F3F065E-159F-4FF3-B7C0-DE102B330F29}"/>
    <cellStyle name="Notiz 173 7" xfId="13857" xr:uid="{30BAE16E-A5C5-4190-A85A-3A0CC6C9DA8C}"/>
    <cellStyle name="Notiz 173 7 2" xfId="29385" xr:uid="{B190A09E-FC82-4635-8EBC-D720030319DB}"/>
    <cellStyle name="Notiz 173 8" xfId="32000" xr:uid="{6F3527AA-18F1-44D0-8088-3DAFCFFD4DAE}"/>
    <cellStyle name="Notiz 173 9" xfId="22972" xr:uid="{9D4929C1-C5C1-440C-9262-C7EB9A12A649}"/>
    <cellStyle name="Notiz 174" xfId="1953" xr:uid="{00000000-0005-0000-0000-0000D1070000}"/>
    <cellStyle name="Notiz 174 2" xfId="1954" xr:uid="{00000000-0005-0000-0000-0000D2070000}"/>
    <cellStyle name="Notiz 174 2 2" xfId="5093" xr:uid="{C6D0DA06-6A7E-4278-809A-26857A3F0A52}"/>
    <cellStyle name="Notiz 174 2 2 2" xfId="17881" xr:uid="{CE3123B7-EAD1-4323-B3E1-3076E35EF340}"/>
    <cellStyle name="Notiz 174 2 2 2 2" xfId="27388" xr:uid="{F8FDCCDF-D8A7-4BDD-A3D9-1C19D8C2C9F7}"/>
    <cellStyle name="Notiz 174 2 2 3" xfId="11134" xr:uid="{C2031D93-B05C-48AF-81E3-D79921B4CB11}"/>
    <cellStyle name="Notiz 174 2 2 3 2" xfId="29882" xr:uid="{10F06ECB-A6D7-48B9-80BF-DC933C4EBF93}"/>
    <cellStyle name="Notiz 174 2 2 4" xfId="33206" xr:uid="{3584E46A-AEA4-4778-AF61-C435D4B84428}"/>
    <cellStyle name="Notiz 174 2 2 5" xfId="22978" xr:uid="{05CCF2F6-AAAB-464A-B0AD-98528BA2D808}"/>
    <cellStyle name="Notiz 174 2 3" xfId="7140" xr:uid="{ABAD1503-E3A5-487A-AE4D-91891DFF3F44}"/>
    <cellStyle name="Notiz 174 2 3 2" xfId="19920" xr:uid="{DCEACC01-E860-42FD-AC40-2E69B85C58F0}"/>
    <cellStyle name="Notiz 174 2 3 2 2" xfId="34982" xr:uid="{D3B4F00A-465C-44F6-B8C8-19AD82FBF41C}"/>
    <cellStyle name="Notiz 174 2 3 3" xfId="13172" xr:uid="{0E1938EF-47D1-421A-B6C8-87B8CE964D1D}"/>
    <cellStyle name="Notiz 174 2 3 4" xfId="24992" xr:uid="{602412B6-2CA1-4D29-9160-B522A47559F7}"/>
    <cellStyle name="Notiz 174 2 4" xfId="7795" xr:uid="{A0389519-D51A-40B3-B7A4-1712A66C4194}"/>
    <cellStyle name="Notiz 174 2 4 2" xfId="20523" xr:uid="{D6ABB27A-EB00-4BF6-A057-E7B44D445E61}"/>
    <cellStyle name="Notiz 174 2 4 3" xfId="27387" xr:uid="{351CEDE3-7CDE-43C6-93B7-4E8FA34402FC}"/>
    <cellStyle name="Notiz 174 2 5" xfId="14174" xr:uid="{CB9F207E-7CB5-46A2-A04D-A91C38CF9D23}"/>
    <cellStyle name="Notiz 174 2 5 2" xfId="29881" xr:uid="{E9F64940-54B9-4F09-B73F-C9262140AF07}"/>
    <cellStyle name="Notiz 174 2 6" xfId="13860" xr:uid="{C921DC32-DA64-4F43-A1D1-4157F67A7411}"/>
    <cellStyle name="Notiz 174 2 6 2" xfId="29382" xr:uid="{46D1DCB8-87F1-4937-93AE-3057DC7E9B3A}"/>
    <cellStyle name="Notiz 174 2 7" xfId="32003" xr:uid="{8145FB2E-E99B-4381-A8C5-906CF21A5059}"/>
    <cellStyle name="Notiz 174 2 8" xfId="22977" xr:uid="{E0B4C649-D2B8-4572-A554-BA73A2B603DB}"/>
    <cellStyle name="Notiz 174 3" xfId="5092" xr:uid="{F28A32AB-8311-4119-BB52-F7AD03F2C911}"/>
    <cellStyle name="Notiz 174 3 2" xfId="17880" xr:uid="{EB75C92D-C63A-4B17-9760-74CD7A2DAA02}"/>
    <cellStyle name="Notiz 174 3 2 2" xfId="27389" xr:uid="{57F37D88-AA8B-49B0-9F05-DEC43B34D6CF}"/>
    <cellStyle name="Notiz 174 3 3" xfId="11133" xr:uid="{EEE18493-89A5-434B-A33A-612BB3F81E10}"/>
    <cellStyle name="Notiz 174 3 3 2" xfId="29883" xr:uid="{9C8F93E1-BCD2-4347-814D-9181D152CBD3}"/>
    <cellStyle name="Notiz 174 3 4" xfId="33205" xr:uid="{EB7ECC4F-DA23-4654-BE62-082D3B76DA0B}"/>
    <cellStyle name="Notiz 174 3 5" xfId="22979" xr:uid="{F6AA5720-42C7-41B8-A47A-B4FCB9AF0B34}"/>
    <cellStyle name="Notiz 174 4" xfId="7141" xr:uid="{C9D698F7-2BC3-4172-8AD9-4AAC233FEDDF}"/>
    <cellStyle name="Notiz 174 4 2" xfId="19921" xr:uid="{6DAD10D0-E805-46F7-A535-FB41A962E657}"/>
    <cellStyle name="Notiz 174 4 2 2" xfId="34983" xr:uid="{75886AD1-22C8-4BB6-B487-97BEA101727C}"/>
    <cellStyle name="Notiz 174 4 3" xfId="13173" xr:uid="{78D31428-EF23-491D-9ACE-488FD649AB49}"/>
    <cellStyle name="Notiz 174 4 4" xfId="24991" xr:uid="{FB596DCB-C4A2-4C2C-A0FC-29EBFCD0C7CE}"/>
    <cellStyle name="Notiz 174 5" xfId="7794" xr:uid="{EEC72F73-EE88-49DC-90CD-43DAF4DE2ECB}"/>
    <cellStyle name="Notiz 174 5 2" xfId="20522" xr:uid="{72D15133-7A0A-4A57-B964-8217968ADC69}"/>
    <cellStyle name="Notiz 174 5 3" xfId="27386" xr:uid="{6CD2EC54-DE39-4C45-B67E-373DC98F257A}"/>
    <cellStyle name="Notiz 174 6" xfId="13434" xr:uid="{8FA2AE69-2710-4760-9484-E1929BDD45F9}"/>
    <cellStyle name="Notiz 174 6 2" xfId="29880" xr:uid="{5D2C771F-061D-4B68-B997-9D5E5EC14BE9}"/>
    <cellStyle name="Notiz 174 7" xfId="13859" xr:uid="{26A6913B-90EB-4FB6-B0B7-D31D678A4617}"/>
    <cellStyle name="Notiz 174 7 2" xfId="29383" xr:uid="{3ADF1B0A-A4D5-4891-AAFE-CA54FD107615}"/>
    <cellStyle name="Notiz 174 8" xfId="32002" xr:uid="{3C993BB5-F9A5-4F3A-A637-CC22F47B32D0}"/>
    <cellStyle name="Notiz 174 9" xfId="22976" xr:uid="{A656102F-C63F-48F8-9FB8-1DEB80E92AD0}"/>
    <cellStyle name="Notiz 175" xfId="1955" xr:uid="{00000000-0005-0000-0000-0000D3070000}"/>
    <cellStyle name="Notiz 175 2" xfId="1956" xr:uid="{00000000-0005-0000-0000-0000D4070000}"/>
    <cellStyle name="Notiz 175 2 2" xfId="5095" xr:uid="{2FF1813C-04E7-4425-B68C-27DEFE416344}"/>
    <cellStyle name="Notiz 175 2 2 2" xfId="17883" xr:uid="{341DD904-891D-4909-9753-A997E50C8D13}"/>
    <cellStyle name="Notiz 175 2 2 2 2" xfId="27392" xr:uid="{29D1E257-6E1C-44CC-A3D8-1069B506F3CD}"/>
    <cellStyle name="Notiz 175 2 2 3" xfId="11136" xr:uid="{11E15C3E-EE33-440A-968C-42B03BF7F438}"/>
    <cellStyle name="Notiz 175 2 2 3 2" xfId="29886" xr:uid="{D144A1E8-7A81-4985-9D81-7C42751E6F06}"/>
    <cellStyle name="Notiz 175 2 2 4" xfId="33208" xr:uid="{A634AF36-0BA1-4AF4-A059-143F525F6EA4}"/>
    <cellStyle name="Notiz 175 2 2 5" xfId="22982" xr:uid="{B5F78E88-C9FC-4E76-AC33-1D6871D75239}"/>
    <cellStyle name="Notiz 175 2 3" xfId="7138" xr:uid="{91625266-2F6E-436E-B966-5D87F29D3FA4}"/>
    <cellStyle name="Notiz 175 2 3 2" xfId="19918" xr:uid="{81600936-7F55-4CBA-A27A-08E9E84E6868}"/>
    <cellStyle name="Notiz 175 2 3 2 2" xfId="34980" xr:uid="{A2330214-77D0-4EC8-9911-82838CDA863D}"/>
    <cellStyle name="Notiz 175 2 3 3" xfId="13170" xr:uid="{C32A15E6-BF69-46AA-9739-F518AF21AFDC}"/>
    <cellStyle name="Notiz 175 2 3 4" xfId="24994" xr:uid="{2D1F5D68-5A33-4C2B-A0AA-53DB41AB7ABE}"/>
    <cellStyle name="Notiz 175 2 4" xfId="7797" xr:uid="{26E99EBB-2DA1-488F-B87F-37FF2A98B97F}"/>
    <cellStyle name="Notiz 175 2 4 2" xfId="20525" xr:uid="{F2A8A43A-ADEB-4AF2-911B-91351D0308A1}"/>
    <cellStyle name="Notiz 175 2 4 3" xfId="27391" xr:uid="{CF992631-F1D2-4A99-A76E-1A0117374DE0}"/>
    <cellStyle name="Notiz 175 2 5" xfId="14166" xr:uid="{78934D28-5916-4276-937B-BBDEC00A096A}"/>
    <cellStyle name="Notiz 175 2 5 2" xfId="29885" xr:uid="{C68ADB53-8F63-4256-A0FA-6737DFDDF9DF}"/>
    <cellStyle name="Notiz 175 2 6" xfId="13862" xr:uid="{BB858CB5-4215-44E5-8651-6781BA1815AA}"/>
    <cellStyle name="Notiz 175 2 6 2" xfId="29380" xr:uid="{E1267BB3-F31C-40D7-A302-9CB4776FBDA8}"/>
    <cellStyle name="Notiz 175 2 7" xfId="32005" xr:uid="{33857158-3833-44E4-A029-04B0539B3A9B}"/>
    <cellStyle name="Notiz 175 2 8" xfId="22981" xr:uid="{7DE0910B-5207-49BC-B4B0-69D49D5A5939}"/>
    <cellStyle name="Notiz 175 3" xfId="5094" xr:uid="{B1093D84-BD34-4D93-9F1C-B615F9EDD254}"/>
    <cellStyle name="Notiz 175 3 2" xfId="17882" xr:uid="{E5BE8EC1-EFF7-42BF-AEA7-46DA5240693D}"/>
    <cellStyle name="Notiz 175 3 2 2" xfId="27393" xr:uid="{FA9896F9-CA80-4FC6-BB73-8C8C17D7B5A2}"/>
    <cellStyle name="Notiz 175 3 3" xfId="11135" xr:uid="{EA1A74B6-F53A-44D0-B082-20914B625114}"/>
    <cellStyle name="Notiz 175 3 3 2" xfId="29887" xr:uid="{0048D617-F5B5-434A-886B-1E984E86A82A}"/>
    <cellStyle name="Notiz 175 3 4" xfId="33207" xr:uid="{D2D77738-C18B-415B-9262-951495D891E5}"/>
    <cellStyle name="Notiz 175 3 5" xfId="22983" xr:uid="{79CF5728-240E-4E42-AE99-5E21834D06FD}"/>
    <cellStyle name="Notiz 175 4" xfId="7139" xr:uid="{6FF34DC0-BE81-4811-8369-B445C1A54F8D}"/>
    <cellStyle name="Notiz 175 4 2" xfId="19919" xr:uid="{BCF4CE40-FDFD-428D-8A37-02E8582197FB}"/>
    <cellStyle name="Notiz 175 4 2 2" xfId="34981" xr:uid="{65BDB51D-EA55-47E1-9E42-ED6A86749139}"/>
    <cellStyle name="Notiz 175 4 3" xfId="13171" xr:uid="{A1D84E64-9C3F-4972-BDCE-BA86FE66673A}"/>
    <cellStyle name="Notiz 175 4 4" xfId="24993" xr:uid="{85CB0083-5A56-4D35-9FA6-501C525B43F8}"/>
    <cellStyle name="Notiz 175 5" xfId="7796" xr:uid="{E0255EE2-791C-4B35-907F-412D5596634A}"/>
    <cellStyle name="Notiz 175 5 2" xfId="20524" xr:uid="{24A1D2E7-F589-405A-AAAF-5F87FBD65A5D}"/>
    <cellStyle name="Notiz 175 5 3" xfId="27390" xr:uid="{03CE63CE-7057-4137-95BA-04EFECB6A227}"/>
    <cellStyle name="Notiz 175 6" xfId="14170" xr:uid="{03083D46-E26C-41C0-B8A4-B3B57664414C}"/>
    <cellStyle name="Notiz 175 6 2" xfId="29884" xr:uid="{F6D5628C-7608-4C97-A8AD-D388FAF229D7}"/>
    <cellStyle name="Notiz 175 7" xfId="13861" xr:uid="{1667FBFF-7D15-417E-A3D1-B36C81AD9359}"/>
    <cellStyle name="Notiz 175 7 2" xfId="29381" xr:uid="{78A62F37-6785-4146-B514-94C31848569B}"/>
    <cellStyle name="Notiz 175 8" xfId="32004" xr:uid="{4947CEB0-1191-427C-BF0F-3A7E7ED96BF1}"/>
    <cellStyle name="Notiz 175 9" xfId="22980" xr:uid="{1E42E5BA-8CEC-4F16-B761-F7361972356F}"/>
    <cellStyle name="Notiz 176" xfId="1957" xr:uid="{00000000-0005-0000-0000-0000D5070000}"/>
    <cellStyle name="Notiz 176 2" xfId="1958" xr:uid="{00000000-0005-0000-0000-0000D6070000}"/>
    <cellStyle name="Notiz 176 2 2" xfId="5097" xr:uid="{79D9A85C-777A-41D7-B843-D183051D8F0C}"/>
    <cellStyle name="Notiz 176 2 2 2" xfId="17885" xr:uid="{B4DDD817-61EA-45C9-A99A-12949499DE13}"/>
    <cellStyle name="Notiz 176 2 2 2 2" xfId="27396" xr:uid="{2EA05BBC-5150-4E33-9A73-8ADB4F970679}"/>
    <cellStyle name="Notiz 176 2 2 3" xfId="11138" xr:uid="{527DDFC4-E3EA-4DD9-997E-0F27A24B176E}"/>
    <cellStyle name="Notiz 176 2 2 3 2" xfId="29890" xr:uid="{3C496D97-BD8B-4DAC-AA90-767348247D88}"/>
    <cellStyle name="Notiz 176 2 2 4" xfId="33210" xr:uid="{8C507D7C-1EE5-428E-A750-B1B397D749D1}"/>
    <cellStyle name="Notiz 176 2 2 5" xfId="22986" xr:uid="{A79CA473-6335-465E-B371-B27FE7165E5E}"/>
    <cellStyle name="Notiz 176 2 3" xfId="7136" xr:uid="{6811ED04-7F6C-4E6E-9F20-9545A55ED5C6}"/>
    <cellStyle name="Notiz 176 2 3 2" xfId="19916" xr:uid="{27D6ED71-A2C9-434B-8903-C946A7B57419}"/>
    <cellStyle name="Notiz 176 2 3 2 2" xfId="34978" xr:uid="{3F6286F1-E117-4821-9C7B-0F8293D8331E}"/>
    <cellStyle name="Notiz 176 2 3 3" xfId="13168" xr:uid="{FBEDE28F-5AA1-4214-9B3F-DD2E498C7381}"/>
    <cellStyle name="Notiz 176 2 3 4" xfId="24996" xr:uid="{64FD5359-DA45-407C-B1E8-DD17C4412EDA}"/>
    <cellStyle name="Notiz 176 2 4" xfId="7799" xr:uid="{3A2F597F-19EB-44EE-A827-9A5BBA76FFFD}"/>
    <cellStyle name="Notiz 176 2 4 2" xfId="20527" xr:uid="{4FA0B190-293C-4EEC-ACAD-FD441A4495F7}"/>
    <cellStyle name="Notiz 176 2 4 3" xfId="27395" xr:uid="{1BAFE150-7773-4F15-8C7D-CC3817960389}"/>
    <cellStyle name="Notiz 176 2 5" xfId="14158" xr:uid="{85003635-8E43-452E-B435-C7BE0F041BA5}"/>
    <cellStyle name="Notiz 176 2 5 2" xfId="29889" xr:uid="{6EACE13A-DA5C-4199-9CEB-B93EB2CFE681}"/>
    <cellStyle name="Notiz 176 2 6" xfId="13864" xr:uid="{ACC35C4E-6701-42FE-A9F7-2A031B7D69F0}"/>
    <cellStyle name="Notiz 176 2 6 2" xfId="29378" xr:uid="{7D9583FB-0A05-40FF-8B88-D83CAACC99E1}"/>
    <cellStyle name="Notiz 176 2 7" xfId="32007" xr:uid="{94020188-80E4-4069-8ECC-F28435051222}"/>
    <cellStyle name="Notiz 176 2 8" xfId="22985" xr:uid="{1E7FBA41-238F-4FCD-B527-0B56A5B8C671}"/>
    <cellStyle name="Notiz 176 3" xfId="5096" xr:uid="{1BEC8F7C-2CF1-489E-B6D5-6089FE44A42E}"/>
    <cellStyle name="Notiz 176 3 2" xfId="17884" xr:uid="{69FB7402-1962-44EF-9DE5-58EA4E717F0F}"/>
    <cellStyle name="Notiz 176 3 2 2" xfId="27397" xr:uid="{2EA390D7-1891-4FD2-BE4F-04B0D24486C3}"/>
    <cellStyle name="Notiz 176 3 3" xfId="11137" xr:uid="{0E3A7D33-C00D-43AE-B5D4-1E1F26A480DA}"/>
    <cellStyle name="Notiz 176 3 3 2" xfId="29891" xr:uid="{9D61FE6B-40C8-4AA6-B5E4-AE035BE85B66}"/>
    <cellStyle name="Notiz 176 3 4" xfId="33209" xr:uid="{BE9E8B2C-998C-4A0D-A314-66DFC398FF86}"/>
    <cellStyle name="Notiz 176 3 5" xfId="22987" xr:uid="{E2651EF5-CE1B-4043-91C7-2CF2430C983C}"/>
    <cellStyle name="Notiz 176 4" xfId="7137" xr:uid="{7D76BBE3-BC39-4292-8929-986CA28FE2DD}"/>
    <cellStyle name="Notiz 176 4 2" xfId="19917" xr:uid="{8EDF875D-8305-483B-8BD0-75C393888C4A}"/>
    <cellStyle name="Notiz 176 4 2 2" xfId="34979" xr:uid="{7CFB021F-5E34-47C6-B439-788A04FBF57A}"/>
    <cellStyle name="Notiz 176 4 3" xfId="13169" xr:uid="{D01F8274-6CE2-40D8-94CF-DCFDFECAADC3}"/>
    <cellStyle name="Notiz 176 4 4" xfId="24995" xr:uid="{97819BDC-AE57-4E73-A678-F836AC66703C}"/>
    <cellStyle name="Notiz 176 5" xfId="7798" xr:uid="{4507ABDF-6963-4B18-B5D3-A15E22E02F7E}"/>
    <cellStyle name="Notiz 176 5 2" xfId="20526" xr:uid="{2C026C87-4111-457D-880B-503C1B958D40}"/>
    <cellStyle name="Notiz 176 5 3" xfId="27394" xr:uid="{DB4CC90F-FB0E-4194-B33A-E93830D0D858}"/>
    <cellStyle name="Notiz 176 6" xfId="14162" xr:uid="{AF43B170-76F8-40AE-80F2-6406E1AC4302}"/>
    <cellStyle name="Notiz 176 6 2" xfId="29888" xr:uid="{DD14A703-6825-45EC-81C3-6F932946F0F1}"/>
    <cellStyle name="Notiz 176 7" xfId="13863" xr:uid="{206DABD7-8635-4B2A-B217-95BAC4087666}"/>
    <cellStyle name="Notiz 176 7 2" xfId="29379" xr:uid="{7E25A2E9-D309-46E5-86F5-BB74846C5986}"/>
    <cellStyle name="Notiz 176 8" xfId="32006" xr:uid="{F699E46E-1D68-4C82-8C54-98B77505D3EE}"/>
    <cellStyle name="Notiz 176 9" xfId="22984" xr:uid="{634EC67F-1489-4EC5-8F38-4375F68441AE}"/>
    <cellStyle name="Notiz 177" xfId="1959" xr:uid="{00000000-0005-0000-0000-0000D7070000}"/>
    <cellStyle name="Notiz 177 2" xfId="1960" xr:uid="{00000000-0005-0000-0000-0000D8070000}"/>
    <cellStyle name="Notiz 177 2 2" xfId="5099" xr:uid="{F735E52F-9706-4F15-8FB0-A71444E065D4}"/>
    <cellStyle name="Notiz 177 2 2 2" xfId="17887" xr:uid="{EA7B5B9E-1762-4FA2-9240-F514AF9B20A3}"/>
    <cellStyle name="Notiz 177 2 2 2 2" xfId="27400" xr:uid="{CE84E935-1459-4257-B77A-0BC85F774A7D}"/>
    <cellStyle name="Notiz 177 2 2 3" xfId="11140" xr:uid="{6891C857-38D2-4B67-90C5-39DDB5DCC99F}"/>
    <cellStyle name="Notiz 177 2 2 3 2" xfId="29894" xr:uid="{2E84569F-865C-409E-BF71-12290EC9EB65}"/>
    <cellStyle name="Notiz 177 2 2 4" xfId="33212" xr:uid="{C825C51E-9AAD-4B61-902C-1F07DD33404D}"/>
    <cellStyle name="Notiz 177 2 2 5" xfId="22990" xr:uid="{4308A6FA-F589-48F2-A7DA-B1F37ECADDF7}"/>
    <cellStyle name="Notiz 177 2 3" xfId="7134" xr:uid="{330E3BF9-6415-4BD9-9DEB-1A4B946E68D5}"/>
    <cellStyle name="Notiz 177 2 3 2" xfId="19914" xr:uid="{690B00F0-9BC5-4859-9E58-8F3AACFC3DC7}"/>
    <cellStyle name="Notiz 177 2 3 2 2" xfId="34976" xr:uid="{72FB83BC-DB33-4C23-9596-5DEEE334E07A}"/>
    <cellStyle name="Notiz 177 2 3 3" xfId="13166" xr:uid="{CDD5430F-FB5A-492A-89F6-AE65A6A5980B}"/>
    <cellStyle name="Notiz 177 2 3 4" xfId="24998" xr:uid="{57D985F2-33A6-4C5A-8484-62D1B0432806}"/>
    <cellStyle name="Notiz 177 2 4" xfId="7801" xr:uid="{2573A204-651D-44D0-AF99-C8230B7C25EC}"/>
    <cellStyle name="Notiz 177 2 4 2" xfId="20529" xr:uid="{38CE7545-9112-4913-9DD5-E5FBF39D090C}"/>
    <cellStyle name="Notiz 177 2 4 3" xfId="27399" xr:uid="{5612D0F4-5939-42AF-8820-613F45640539}"/>
    <cellStyle name="Notiz 177 2 5" xfId="14093" xr:uid="{A4A6502B-D6CD-42F4-804C-A9EAA7201445}"/>
    <cellStyle name="Notiz 177 2 5 2" xfId="29893" xr:uid="{EC1FFF56-B85A-4D75-958D-326F77FF2454}"/>
    <cellStyle name="Notiz 177 2 6" xfId="13866" xr:uid="{7E50739A-041C-4D31-9B06-673B805F39D9}"/>
    <cellStyle name="Notiz 177 2 6 2" xfId="29376" xr:uid="{4E59CC13-C9B8-40A0-B1D9-08BDD90D92BC}"/>
    <cellStyle name="Notiz 177 2 7" xfId="32009" xr:uid="{941D25B2-9DC1-4695-ADDB-50A9E2ECD0A6}"/>
    <cellStyle name="Notiz 177 2 8" xfId="22989" xr:uid="{451CA508-4844-4858-8988-4CB0CA972281}"/>
    <cellStyle name="Notiz 177 3" xfId="5098" xr:uid="{913BDA0A-E323-42D5-BFF5-A4BDCFD50BE8}"/>
    <cellStyle name="Notiz 177 3 2" xfId="17886" xr:uid="{A362769A-1FAC-41F3-93F3-37DDD90168FE}"/>
    <cellStyle name="Notiz 177 3 2 2" xfId="27401" xr:uid="{5E54FDCE-C329-457C-B2BD-2E381B43C96D}"/>
    <cellStyle name="Notiz 177 3 3" xfId="11139" xr:uid="{C660FC21-3A90-4A3C-884D-09B25E82ECC3}"/>
    <cellStyle name="Notiz 177 3 3 2" xfId="29895" xr:uid="{410604AF-74D9-4C17-A86E-5D8FC6C9BB1A}"/>
    <cellStyle name="Notiz 177 3 4" xfId="33211" xr:uid="{522CE14F-4393-4DD9-97CC-CC80BA8C6CC5}"/>
    <cellStyle name="Notiz 177 3 5" xfId="22991" xr:uid="{1BA8541F-0905-4074-96B7-CC21CB85F4D5}"/>
    <cellStyle name="Notiz 177 4" xfId="7135" xr:uid="{601B76CB-19DB-4BFC-AE12-D9B2572854AF}"/>
    <cellStyle name="Notiz 177 4 2" xfId="19915" xr:uid="{59578467-B0FC-45E6-969D-8C1F889B7F11}"/>
    <cellStyle name="Notiz 177 4 2 2" xfId="34977" xr:uid="{1DF75E98-E714-4BB6-A326-A87676DCED1E}"/>
    <cellStyle name="Notiz 177 4 3" xfId="13167" xr:uid="{1A1CF58D-E414-47C5-8A34-E193FC1E6589}"/>
    <cellStyle name="Notiz 177 4 4" xfId="24997" xr:uid="{5E4F34D8-93CB-409F-9663-B71BDB53EAF7}"/>
    <cellStyle name="Notiz 177 5" xfId="7800" xr:uid="{4945319E-510D-4062-AFD3-2E51F335BA31}"/>
    <cellStyle name="Notiz 177 5 2" xfId="20528" xr:uid="{7D249119-AA9C-4F5A-AFB5-1A62156ABCAA}"/>
    <cellStyle name="Notiz 177 5 3" xfId="27398" xr:uid="{AAC65D13-0D17-49E6-BD6D-F58921C1C15C}"/>
    <cellStyle name="Notiz 177 6" xfId="14154" xr:uid="{C391A781-AD7D-4FDA-BAF9-398AC7F8EA58}"/>
    <cellStyle name="Notiz 177 6 2" xfId="29892" xr:uid="{B0BF196D-83EB-4CBE-ABC5-6C37B3F171A3}"/>
    <cellStyle name="Notiz 177 7" xfId="13865" xr:uid="{5EC590FE-2A1C-4DE4-B0BA-735AD0F41150}"/>
    <cellStyle name="Notiz 177 7 2" xfId="29377" xr:uid="{01F7651D-891A-49ED-9300-984E706E9C0F}"/>
    <cellStyle name="Notiz 177 8" xfId="32008" xr:uid="{9B05CF06-952D-4858-BF2F-712FD14528F3}"/>
    <cellStyle name="Notiz 177 9" xfId="22988" xr:uid="{BC2B68AE-1200-4F14-A831-6460AB423FEB}"/>
    <cellStyle name="Notiz 178" xfId="1961" xr:uid="{00000000-0005-0000-0000-0000D9070000}"/>
    <cellStyle name="Notiz 178 2" xfId="1962" xr:uid="{00000000-0005-0000-0000-0000DA070000}"/>
    <cellStyle name="Notiz 178 2 2" xfId="5101" xr:uid="{15EA0162-269F-4605-A2BC-91FD2FEBE4F7}"/>
    <cellStyle name="Notiz 178 2 2 2" xfId="17889" xr:uid="{A93A03CD-6203-4407-BBAB-2984B957849C}"/>
    <cellStyle name="Notiz 178 2 2 2 2" xfId="27404" xr:uid="{F830680C-3E33-4425-B4FC-42DC46BD0700}"/>
    <cellStyle name="Notiz 178 2 2 3" xfId="11142" xr:uid="{4456E75C-B33F-4C8B-9A6B-8CC27113878D}"/>
    <cellStyle name="Notiz 178 2 2 3 2" xfId="29898" xr:uid="{BD5DC1B8-4933-48D4-9556-4D8A53A538A2}"/>
    <cellStyle name="Notiz 178 2 2 4" xfId="33214" xr:uid="{43181B50-48BF-418A-A945-1A0151373054}"/>
    <cellStyle name="Notiz 178 2 2 5" xfId="22994" xr:uid="{6145C832-8EA2-4325-A1BE-25471822224F}"/>
    <cellStyle name="Notiz 178 2 3" xfId="7132" xr:uid="{B15004AB-65B9-4796-BB7F-4E366099C4D3}"/>
    <cellStyle name="Notiz 178 2 3 2" xfId="19912" xr:uid="{67F131F2-F1C8-4519-A9AE-FDA84AD35623}"/>
    <cellStyle name="Notiz 178 2 3 2 2" xfId="34974" xr:uid="{96FD33F0-7921-457A-A1EC-583BC1EE1047}"/>
    <cellStyle name="Notiz 178 2 3 3" xfId="13164" xr:uid="{DBC8E4CC-7E84-4352-B995-4F24A7213573}"/>
    <cellStyle name="Notiz 178 2 3 4" xfId="25000" xr:uid="{C8E517A4-93AA-44BD-8E02-ACDEA953784F}"/>
    <cellStyle name="Notiz 178 2 4" xfId="7803" xr:uid="{4D9B74E5-E96C-4D31-8410-395D68BF79C5}"/>
    <cellStyle name="Notiz 178 2 4 2" xfId="20531" xr:uid="{68E64A27-0BFA-46FD-AB1A-66E5114C0898}"/>
    <cellStyle name="Notiz 178 2 4 3" xfId="27403" xr:uid="{A5C40DA2-B085-4AB4-BE48-5E171D9CB0D1}"/>
    <cellStyle name="Notiz 178 2 5" xfId="14092" xr:uid="{E32FCEBD-02B0-46C6-BADD-97B4E9DF8708}"/>
    <cellStyle name="Notiz 178 2 5 2" xfId="29897" xr:uid="{7DBF8F7E-58A6-4386-8D6D-17DF39E3FC99}"/>
    <cellStyle name="Notiz 178 2 6" xfId="13868" xr:uid="{2E640DE8-F7FB-4E41-95FD-4204B879A964}"/>
    <cellStyle name="Notiz 178 2 6 2" xfId="29374" xr:uid="{75710C9B-5610-452D-9737-3C83E6B730E3}"/>
    <cellStyle name="Notiz 178 2 7" xfId="32011" xr:uid="{ECC7884B-38F4-4A32-8773-0C9CC813136A}"/>
    <cellStyle name="Notiz 178 2 8" xfId="22993" xr:uid="{DBF44817-EFB9-45A3-928D-99F3C72C57E5}"/>
    <cellStyle name="Notiz 178 3" xfId="5100" xr:uid="{B92D0F5C-6E21-43C5-9A29-7180E847081D}"/>
    <cellStyle name="Notiz 178 3 2" xfId="17888" xr:uid="{A8B6E552-A916-424C-A853-2249BE543A84}"/>
    <cellStyle name="Notiz 178 3 2 2" xfId="27405" xr:uid="{6AEFC887-B8E5-422D-8989-A164EB9606D7}"/>
    <cellStyle name="Notiz 178 3 3" xfId="11141" xr:uid="{35545A20-A8DB-4764-B107-4921E688A432}"/>
    <cellStyle name="Notiz 178 3 3 2" xfId="29899" xr:uid="{BD07BC53-C299-4713-B4CF-E881C9BF7051}"/>
    <cellStyle name="Notiz 178 3 4" xfId="33213" xr:uid="{EF7C60F4-B8ED-49D8-97D1-FC7151F8D15D}"/>
    <cellStyle name="Notiz 178 3 5" xfId="22995" xr:uid="{F5DA7EBC-3E40-4D3B-83A4-AB52186D8D65}"/>
    <cellStyle name="Notiz 178 4" xfId="7133" xr:uid="{BFA9231C-E622-4D99-839C-CDA6122DF75F}"/>
    <cellStyle name="Notiz 178 4 2" xfId="19913" xr:uid="{11B6ECC6-D5AF-41B5-AF21-A67D6A5932F7}"/>
    <cellStyle name="Notiz 178 4 2 2" xfId="34975" xr:uid="{8AA53E9B-C6B6-49C4-90F5-6F95AFF98877}"/>
    <cellStyle name="Notiz 178 4 3" xfId="13165" xr:uid="{0DB66CE2-3A65-4BC5-89CA-94CC599B372C}"/>
    <cellStyle name="Notiz 178 4 4" xfId="24999" xr:uid="{39518982-F37F-4BEE-9479-55A98CAB5E84}"/>
    <cellStyle name="Notiz 178 5" xfId="7802" xr:uid="{0A562359-D018-4816-94FD-CD952A0FAE31}"/>
    <cellStyle name="Notiz 178 5 2" xfId="20530" xr:uid="{E56D1558-700D-42F8-BDCD-1AB570048F3A}"/>
    <cellStyle name="Notiz 178 5 3" xfId="27402" xr:uid="{5BC3EBFE-EEE2-4C0D-BBC7-EC6AE5ECA103}"/>
    <cellStyle name="Notiz 178 6" xfId="13433" xr:uid="{E00DECD9-8EFC-4A71-925C-A9A3D972D0C5}"/>
    <cellStyle name="Notiz 178 6 2" xfId="29896" xr:uid="{C2DBF21F-4C0B-4AD6-85CE-1FC08CC9C427}"/>
    <cellStyle name="Notiz 178 7" xfId="13867" xr:uid="{C4EA6FBB-2297-4526-9405-459F409CE530}"/>
    <cellStyle name="Notiz 178 7 2" xfId="29375" xr:uid="{E3750644-EC3D-4F0A-8436-ED0DCE111683}"/>
    <cellStyle name="Notiz 178 8" xfId="32010" xr:uid="{0F830D4B-86AA-4F51-B4FB-FAB9C579567C}"/>
    <cellStyle name="Notiz 178 9" xfId="22992" xr:uid="{90C0B9F2-5064-462D-A08C-5E084235E849}"/>
    <cellStyle name="Notiz 179" xfId="1963" xr:uid="{00000000-0005-0000-0000-0000DB070000}"/>
    <cellStyle name="Notiz 179 2" xfId="1964" xr:uid="{00000000-0005-0000-0000-0000DC070000}"/>
    <cellStyle name="Notiz 179 2 2" xfId="5103" xr:uid="{FE92DF4A-221F-48B5-B455-61C755811BD0}"/>
    <cellStyle name="Notiz 179 2 2 2" xfId="17891" xr:uid="{3BF882E0-3A2F-49F5-89EC-18DBED7B0EAD}"/>
    <cellStyle name="Notiz 179 2 2 2 2" xfId="27408" xr:uid="{EDFB426D-A9F8-46AD-84CE-AA3E29CEC542}"/>
    <cellStyle name="Notiz 179 2 2 3" xfId="11144" xr:uid="{0038F8D5-4C7D-44B8-9038-99CFDCC10F3C}"/>
    <cellStyle name="Notiz 179 2 2 3 2" xfId="29902" xr:uid="{10C905BF-8EA6-49E8-81AB-3DC5D8D956E4}"/>
    <cellStyle name="Notiz 179 2 2 4" xfId="33216" xr:uid="{F9034359-53AA-493A-8161-D2EB1AC20062}"/>
    <cellStyle name="Notiz 179 2 2 5" xfId="22998" xr:uid="{85A5C170-00EB-4AA0-9196-977B786AE555}"/>
    <cellStyle name="Notiz 179 2 3" xfId="7130" xr:uid="{F514E588-23AF-46F9-A1F7-27A930A4D0D1}"/>
    <cellStyle name="Notiz 179 2 3 2" xfId="19910" xr:uid="{83924D4A-E307-4BBB-A930-C79BE4BBD998}"/>
    <cellStyle name="Notiz 179 2 3 2 2" xfId="34972" xr:uid="{68A55BA3-41C6-45F1-A375-D9B614435FB4}"/>
    <cellStyle name="Notiz 179 2 3 3" xfId="13162" xr:uid="{7D969365-AF99-4131-963D-2F5B55B8706B}"/>
    <cellStyle name="Notiz 179 2 3 4" xfId="25002" xr:uid="{0CBEBD54-D2A9-4D45-86AC-A12D3D10EB1F}"/>
    <cellStyle name="Notiz 179 2 4" xfId="7805" xr:uid="{80B14705-20EC-4553-B63D-34F0326A2720}"/>
    <cellStyle name="Notiz 179 2 4 2" xfId="20533" xr:uid="{C32DCB21-7BDA-4A90-B7A9-A7C3E20A774B}"/>
    <cellStyle name="Notiz 179 2 4 3" xfId="27407" xr:uid="{8AD0DBD9-F5C9-4DE2-88E1-4E988C8B7F39}"/>
    <cellStyle name="Notiz 179 2 5" xfId="14091" xr:uid="{651B658A-FA74-4D32-8546-F8ECC98E9FA2}"/>
    <cellStyle name="Notiz 179 2 5 2" xfId="29901" xr:uid="{773E82B8-E479-48CC-8A53-75BE8EF3D162}"/>
    <cellStyle name="Notiz 179 2 6" xfId="13870" xr:uid="{F5E36910-DDD2-45A6-856D-53844838D0E6}"/>
    <cellStyle name="Notiz 179 2 6 2" xfId="29372" xr:uid="{2DDEABD8-E202-41CF-8AC8-B52538EA12AE}"/>
    <cellStyle name="Notiz 179 2 7" xfId="32013" xr:uid="{63A779F0-D91D-43B9-9E3F-793FE775D226}"/>
    <cellStyle name="Notiz 179 2 8" xfId="22997" xr:uid="{AE4A3725-FD13-43E7-83E4-54EF296CDEAD}"/>
    <cellStyle name="Notiz 179 3" xfId="5102" xr:uid="{908574A8-8820-450A-9F98-1F00196687E6}"/>
    <cellStyle name="Notiz 179 3 2" xfId="17890" xr:uid="{9F9FA952-9EE8-444B-B560-D6A2704BF8D3}"/>
    <cellStyle name="Notiz 179 3 2 2" xfId="27409" xr:uid="{F58FDA86-1FD9-4F11-A651-BB2009A744E2}"/>
    <cellStyle name="Notiz 179 3 3" xfId="11143" xr:uid="{74B61C7C-603E-49E1-9123-005C12FC444E}"/>
    <cellStyle name="Notiz 179 3 3 2" xfId="29903" xr:uid="{8A783C87-309A-4BE7-8C18-2CC59BE1CA56}"/>
    <cellStyle name="Notiz 179 3 4" xfId="33215" xr:uid="{7490C08C-0032-4D83-94B2-1954995A5C8F}"/>
    <cellStyle name="Notiz 179 3 5" xfId="22999" xr:uid="{24387593-C904-48CF-9196-C984FCA65936}"/>
    <cellStyle name="Notiz 179 4" xfId="7131" xr:uid="{BE7E8BCD-4380-422F-B3A7-08316F5386D7}"/>
    <cellStyle name="Notiz 179 4 2" xfId="19911" xr:uid="{F56073CF-EF4B-47C1-9311-F8C961A04AEE}"/>
    <cellStyle name="Notiz 179 4 2 2" xfId="34973" xr:uid="{CF30BB74-95DF-4179-8B63-D40C183E8CD4}"/>
    <cellStyle name="Notiz 179 4 3" xfId="13163" xr:uid="{C4F2F0A4-2634-444A-B19E-BE54F77D549B}"/>
    <cellStyle name="Notiz 179 4 4" xfId="25001" xr:uid="{7104D4E6-7DD4-407E-99C8-B3EE89F48B98}"/>
    <cellStyle name="Notiz 179 5" xfId="7804" xr:uid="{9708816E-1B99-433C-A1D4-B64253660D16}"/>
    <cellStyle name="Notiz 179 5 2" xfId="20532" xr:uid="{DECABCEC-2C1B-439A-8E4D-D5C6B86C7158}"/>
    <cellStyle name="Notiz 179 5 3" xfId="27406" xr:uid="{64917DF5-E924-4F8F-9062-B5009938BC17}"/>
    <cellStyle name="Notiz 179 6" xfId="13432" xr:uid="{11C67D05-DD65-48A1-A998-F4FDFFEE4F96}"/>
    <cellStyle name="Notiz 179 6 2" xfId="29900" xr:uid="{37FA5231-B60A-4865-888D-6A2290961048}"/>
    <cellStyle name="Notiz 179 7" xfId="13869" xr:uid="{8E3C326B-A7E0-4BE7-A289-83287E327BD7}"/>
    <cellStyle name="Notiz 179 7 2" xfId="29373" xr:uid="{7EA0C0F1-29F7-43E5-8E33-60B650AA6237}"/>
    <cellStyle name="Notiz 179 8" xfId="32012" xr:uid="{470B4B30-5C6B-4E78-B920-1FDF9B9FBEEB}"/>
    <cellStyle name="Notiz 179 9" xfId="22996" xr:uid="{704B83DD-2E92-4F4A-87E2-40C92B1FD481}"/>
    <cellStyle name="Notiz 18" xfId="1965" xr:uid="{00000000-0005-0000-0000-0000DD070000}"/>
    <cellStyle name="Notiz 18 2" xfId="1966" xr:uid="{00000000-0005-0000-0000-0000DE070000}"/>
    <cellStyle name="Notiz 18 2 2" xfId="5105" xr:uid="{002F0A7A-1FFB-474E-8834-C25FC16AC993}"/>
    <cellStyle name="Notiz 18 2 2 2" xfId="17893" xr:uid="{BA8B0919-1B94-4E62-A056-5F0990B2CD81}"/>
    <cellStyle name="Notiz 18 2 2 2 2" xfId="27412" xr:uid="{E5629922-5239-4BF9-BECE-1530B3F7BFBE}"/>
    <cellStyle name="Notiz 18 2 2 3" xfId="11146" xr:uid="{5F62DFB6-3E52-41E9-9227-54A56C95B743}"/>
    <cellStyle name="Notiz 18 2 2 3 2" xfId="29906" xr:uid="{3C68EEAE-9BB4-4FCD-9138-6C9E6FA55146}"/>
    <cellStyle name="Notiz 18 2 2 4" xfId="33218" xr:uid="{557959C0-6C14-4270-B8D9-109CD6B475DF}"/>
    <cellStyle name="Notiz 18 2 2 5" xfId="23002" xr:uid="{6F5571DB-089F-470D-86CD-C5C98D26BF8C}"/>
    <cellStyle name="Notiz 18 2 3" xfId="7128" xr:uid="{7BCBF484-512F-43B6-BC39-E4B256BAE9E8}"/>
    <cellStyle name="Notiz 18 2 3 2" xfId="19908" xr:uid="{49A1DFBA-4877-432C-B808-E17FC45316D0}"/>
    <cellStyle name="Notiz 18 2 3 2 2" xfId="34970" xr:uid="{5B1DD014-9394-4CC3-A08B-0E1CD8C5A76E}"/>
    <cellStyle name="Notiz 18 2 3 3" xfId="13160" xr:uid="{3C62902C-6584-47D0-A755-458FB0A2240B}"/>
    <cellStyle name="Notiz 18 2 3 4" xfId="25004" xr:uid="{49EBEE54-E5D5-4CCC-BD95-9D28544BF3BB}"/>
    <cellStyle name="Notiz 18 2 4" xfId="7807" xr:uid="{26487B08-7453-4EB1-9657-A370237285F7}"/>
    <cellStyle name="Notiz 18 2 4 2" xfId="20535" xr:uid="{F421E978-90D5-49BD-A2CF-C6F88AC41A6D}"/>
    <cellStyle name="Notiz 18 2 4 3" xfId="27411" xr:uid="{A01DA554-9526-41B8-981A-A545C50F484F}"/>
    <cellStyle name="Notiz 18 2 5" xfId="14090" xr:uid="{9C4DCB4F-4DA9-4EEB-8506-B43DC5F6A514}"/>
    <cellStyle name="Notiz 18 2 5 2" xfId="29905" xr:uid="{C6E89F1B-B675-4D56-BC43-8BE399727A8A}"/>
    <cellStyle name="Notiz 18 2 6" xfId="13872" xr:uid="{493FEEEC-A73F-41A9-BAB1-17E5092E9F49}"/>
    <cellStyle name="Notiz 18 2 6 2" xfId="29370" xr:uid="{EBFD9D6E-2D24-4C5C-90D8-007B38BC227E}"/>
    <cellStyle name="Notiz 18 2 7" xfId="32015" xr:uid="{19D6A19B-5471-4E94-BAD5-6A382A01DC73}"/>
    <cellStyle name="Notiz 18 2 8" xfId="23001" xr:uid="{F6B4A2FB-DC2A-438D-B5C9-72EBAE2E1CBB}"/>
    <cellStyle name="Notiz 18 3" xfId="5104" xr:uid="{0C0D0771-3261-4217-8E7F-1E2E4903055A}"/>
    <cellStyle name="Notiz 18 3 2" xfId="17892" xr:uid="{D8CFB404-CE0F-496E-8811-A5F80A5FC268}"/>
    <cellStyle name="Notiz 18 3 2 2" xfId="27413" xr:uid="{4803320A-9C7F-49FE-B83C-A11762085574}"/>
    <cellStyle name="Notiz 18 3 3" xfId="11145" xr:uid="{FD1CCFD3-D0AC-41BB-9280-E509292B8E98}"/>
    <cellStyle name="Notiz 18 3 3 2" xfId="29907" xr:uid="{DC19E8FE-0A28-4433-AD99-793777A38AFB}"/>
    <cellStyle name="Notiz 18 3 4" xfId="33217" xr:uid="{1F0C0B7B-29BC-437E-AE2A-8ABBB89F23FE}"/>
    <cellStyle name="Notiz 18 3 5" xfId="23003" xr:uid="{C2ABDA44-C7CD-4E09-8817-7F06D32D5BB1}"/>
    <cellStyle name="Notiz 18 4" xfId="7129" xr:uid="{8E3313A2-1EEB-4123-BC4F-3222797DDF42}"/>
    <cellStyle name="Notiz 18 4 2" xfId="19909" xr:uid="{329D59B7-DEB7-410A-A8B5-226DA3261FC8}"/>
    <cellStyle name="Notiz 18 4 2 2" xfId="34971" xr:uid="{D8670140-E59B-40CD-A2C1-FA28BCA70815}"/>
    <cellStyle name="Notiz 18 4 3" xfId="13161" xr:uid="{585FC316-0D2F-480D-A8C6-741274D17F44}"/>
    <cellStyle name="Notiz 18 4 4" xfId="25003" xr:uid="{30DB9E7B-1D99-4FAA-8100-F1E154915707}"/>
    <cellStyle name="Notiz 18 5" xfId="7806" xr:uid="{D647B1B0-4D59-4DA5-8FDB-1F7F0CDC88B8}"/>
    <cellStyle name="Notiz 18 5 2" xfId="20534" xr:uid="{C1D4E0F3-D807-43B8-8CB8-53B903CAA1B7}"/>
    <cellStyle name="Notiz 18 5 3" xfId="27410" xr:uid="{769E01E6-AF0D-4B49-A916-A360BEBC653C}"/>
    <cellStyle name="Notiz 18 6" xfId="13431" xr:uid="{70839939-64A7-4A59-887B-F7E25BC5E78B}"/>
    <cellStyle name="Notiz 18 6 2" xfId="29904" xr:uid="{7DD136EC-0A60-4B86-9BD6-166B1570C1BA}"/>
    <cellStyle name="Notiz 18 7" xfId="13871" xr:uid="{2322F4CF-E869-4A5C-BD21-51E718F20F2E}"/>
    <cellStyle name="Notiz 18 7 2" xfId="29371" xr:uid="{611CF5F7-0A14-4D04-9EF3-D7B08E33F9A3}"/>
    <cellStyle name="Notiz 18 8" xfId="32014" xr:uid="{B98FE9DE-D589-4A60-A6C3-FFC157DA88AD}"/>
    <cellStyle name="Notiz 18 9" xfId="23000" xr:uid="{A292DC78-B0F1-4A47-89B3-9868B2D42FB9}"/>
    <cellStyle name="Notiz 180" xfId="1967" xr:uid="{00000000-0005-0000-0000-0000DF070000}"/>
    <cellStyle name="Notiz 180 2" xfId="1968" xr:uid="{00000000-0005-0000-0000-0000E0070000}"/>
    <cellStyle name="Notiz 180 2 2" xfId="5107" xr:uid="{559DBD0C-E667-4F23-A00A-8DB9BA8C6231}"/>
    <cellStyle name="Notiz 180 2 2 2" xfId="17895" xr:uid="{B47372A5-3B8C-49F9-B4BC-5BFEDD348BF2}"/>
    <cellStyle name="Notiz 180 2 2 2 2" xfId="27416" xr:uid="{C57DBD60-5A4F-4DC9-BF69-39A93A848F2A}"/>
    <cellStyle name="Notiz 180 2 2 3" xfId="11148" xr:uid="{840DBFFC-6971-49C8-AD14-295D76F25378}"/>
    <cellStyle name="Notiz 180 2 2 3 2" xfId="29910" xr:uid="{52D704F2-A28A-4A0B-8337-D4E0428EA9E1}"/>
    <cellStyle name="Notiz 180 2 2 4" xfId="33220" xr:uid="{60EC460C-F6CA-4148-AB6D-6ED02E7B81EF}"/>
    <cellStyle name="Notiz 180 2 2 5" xfId="23006" xr:uid="{72DC9E0B-6503-4885-A493-F9FB053871DB}"/>
    <cellStyle name="Notiz 180 2 3" xfId="7126" xr:uid="{0F0D4106-7461-4708-94FE-95F692751F42}"/>
    <cellStyle name="Notiz 180 2 3 2" xfId="19906" xr:uid="{C4BD61F3-9605-4325-9642-74A5F1E5B773}"/>
    <cellStyle name="Notiz 180 2 3 2 2" xfId="34968" xr:uid="{308BC286-71D0-4C3C-B0DD-65D4DD2C3EE6}"/>
    <cellStyle name="Notiz 180 2 3 3" xfId="13158" xr:uid="{2CD4C236-7EC6-4CBB-851F-5DDB69BF3DC1}"/>
    <cellStyle name="Notiz 180 2 3 4" xfId="25006" xr:uid="{A2DCAC11-1FA6-49E6-9609-86A030B660EC}"/>
    <cellStyle name="Notiz 180 2 4" xfId="7809" xr:uid="{B3139B73-BC17-459C-BA46-3DF18C52FF1F}"/>
    <cellStyle name="Notiz 180 2 4 2" xfId="20537" xr:uid="{658D5EEF-21F0-429C-B52F-A42E26567809}"/>
    <cellStyle name="Notiz 180 2 4 3" xfId="27415" xr:uid="{66A32C77-8F98-46F6-ABA8-AD250D7970CB}"/>
    <cellStyle name="Notiz 180 2 5" xfId="14089" xr:uid="{6B589637-C88C-4714-9BBA-BE0F051F898B}"/>
    <cellStyle name="Notiz 180 2 5 2" xfId="29909" xr:uid="{7A829781-85B8-4FA0-B846-358F61E16E16}"/>
    <cellStyle name="Notiz 180 2 6" xfId="15764" xr:uid="{7B35CAE7-FBDF-4DA5-8636-AF87D08BB93B}"/>
    <cellStyle name="Notiz 180 2 6 2" xfId="29368" xr:uid="{5F75807E-FDE5-4369-91AA-D3AA01D1BF84}"/>
    <cellStyle name="Notiz 180 2 7" xfId="32017" xr:uid="{81884CD4-84E5-4D06-8DDC-E939989BBBC5}"/>
    <cellStyle name="Notiz 180 2 8" xfId="23005" xr:uid="{CB28E5CB-1CBC-43D4-A05D-0ABB80AABDB0}"/>
    <cellStyle name="Notiz 180 3" xfId="5106" xr:uid="{2975C05E-B8D0-4B66-A5E3-469BE0F67701}"/>
    <cellStyle name="Notiz 180 3 2" xfId="17894" xr:uid="{327C20B7-071A-4CAE-86BF-DBBDA5B38490}"/>
    <cellStyle name="Notiz 180 3 2 2" xfId="27417" xr:uid="{63046EFB-3852-4081-B848-024BC5C729E2}"/>
    <cellStyle name="Notiz 180 3 3" xfId="11147" xr:uid="{4B6315EF-EECF-4E5A-8F42-8B59F766D2CE}"/>
    <cellStyle name="Notiz 180 3 3 2" xfId="29911" xr:uid="{F0FAAE4F-9F16-4929-9849-AC415831C141}"/>
    <cellStyle name="Notiz 180 3 4" xfId="33219" xr:uid="{867715C1-9B0E-47EC-9F25-42A7D4492430}"/>
    <cellStyle name="Notiz 180 3 5" xfId="23007" xr:uid="{14977AFD-8AD5-43E4-A4F8-405F2E61E99B}"/>
    <cellStyle name="Notiz 180 4" xfId="7127" xr:uid="{0505DF2F-DA49-4ACC-BEB6-1518449061C0}"/>
    <cellStyle name="Notiz 180 4 2" xfId="19907" xr:uid="{7AC8D754-5DF1-4D6A-9476-3416A0D9EC7C}"/>
    <cellStyle name="Notiz 180 4 2 2" xfId="34969" xr:uid="{316C6CAA-EA27-4885-8C75-8C890636F040}"/>
    <cellStyle name="Notiz 180 4 3" xfId="13159" xr:uid="{60AA87A8-2705-40A0-97A8-BAD2F5A3F335}"/>
    <cellStyle name="Notiz 180 4 4" xfId="25005" xr:uid="{3FA052AD-8806-4FED-88EE-112E3A07D386}"/>
    <cellStyle name="Notiz 180 5" xfId="7808" xr:uid="{59B8D838-B5D6-44EC-B6D6-BE3501E12964}"/>
    <cellStyle name="Notiz 180 5 2" xfId="20536" xr:uid="{0F5B428B-A27F-46CD-98D6-65334D4BBAFB}"/>
    <cellStyle name="Notiz 180 5 3" xfId="27414" xr:uid="{0B908E62-8607-44DE-852A-33C9A6B4A513}"/>
    <cellStyle name="Notiz 180 6" xfId="13430" xr:uid="{BD14C013-EBBA-4A7C-9EFE-FAD7D1C7085C}"/>
    <cellStyle name="Notiz 180 6 2" xfId="29908" xr:uid="{3EA0AEDE-3C07-4A8B-81A6-AF49B7A132B5}"/>
    <cellStyle name="Notiz 180 7" xfId="13873" xr:uid="{492A39B9-0BE5-47C2-9E5E-EB7A5E73B84D}"/>
    <cellStyle name="Notiz 180 7 2" xfId="29369" xr:uid="{2EC15CEE-A738-4D14-A81A-4D561EDF6B96}"/>
    <cellStyle name="Notiz 180 8" xfId="32016" xr:uid="{CDB9E8A0-4065-4535-9A7B-AC7DFC966A61}"/>
    <cellStyle name="Notiz 180 9" xfId="23004" xr:uid="{E71B6981-5057-4045-A0CA-BD3B389E6755}"/>
    <cellStyle name="Notiz 181" xfId="1969" xr:uid="{00000000-0005-0000-0000-0000E1070000}"/>
    <cellStyle name="Notiz 181 2" xfId="1970" xr:uid="{00000000-0005-0000-0000-0000E2070000}"/>
    <cellStyle name="Notiz 181 2 2" xfId="5109" xr:uid="{D0FD30BB-B06A-48E3-9B04-F3885F2E5AF1}"/>
    <cellStyle name="Notiz 181 2 2 2" xfId="17897" xr:uid="{462592BD-69F0-4D63-B777-CD8B17433726}"/>
    <cellStyle name="Notiz 181 2 2 2 2" xfId="27420" xr:uid="{C51B8D07-0E9B-4F59-87B8-9E67CDA77D35}"/>
    <cellStyle name="Notiz 181 2 2 3" xfId="11150" xr:uid="{D511F122-0746-4767-AC13-13D9F06B3A0D}"/>
    <cellStyle name="Notiz 181 2 2 3 2" xfId="29914" xr:uid="{BC628534-0A14-456B-B954-9C32F45F4BE3}"/>
    <cellStyle name="Notiz 181 2 2 4" xfId="33222" xr:uid="{F4BE8993-A5D0-4D21-86F7-EB6FF27DB61C}"/>
    <cellStyle name="Notiz 181 2 2 5" xfId="23010" xr:uid="{135C80BC-1A92-47F7-9C72-EC2AA40965D6}"/>
    <cellStyle name="Notiz 181 2 3" xfId="7124" xr:uid="{F5F71994-7B1D-468E-AEDD-DC4C61DBC3AA}"/>
    <cellStyle name="Notiz 181 2 3 2" xfId="19904" xr:uid="{F3F0DD06-3710-418D-84A5-6BA3C570A0EF}"/>
    <cellStyle name="Notiz 181 2 3 2 2" xfId="34966" xr:uid="{915D34BC-A347-4B17-BA1D-A1847CA16609}"/>
    <cellStyle name="Notiz 181 2 3 3" xfId="13156" xr:uid="{AD4B6A75-53CE-423F-B427-12BFD3F15CE6}"/>
    <cellStyle name="Notiz 181 2 3 4" xfId="25008" xr:uid="{C78D6305-B42E-4C3D-BCCA-209DBF3B0FF3}"/>
    <cellStyle name="Notiz 181 2 4" xfId="7811" xr:uid="{2FBF628F-9DC2-42A7-BA03-7E38F78F3F06}"/>
    <cellStyle name="Notiz 181 2 4 2" xfId="20539" xr:uid="{7BF407E2-C6DF-439A-B2FF-16E7D1F0FA1C}"/>
    <cellStyle name="Notiz 181 2 4 3" xfId="27419" xr:uid="{A4046619-E5A7-41C2-95E1-10F4CF976D88}"/>
    <cellStyle name="Notiz 181 2 5" xfId="14088" xr:uid="{74D8F01A-7AC8-4AA7-9F61-3B62A505544F}"/>
    <cellStyle name="Notiz 181 2 5 2" xfId="29913" xr:uid="{404F135C-48E0-400D-B507-B499A0BE16B6}"/>
    <cellStyle name="Notiz 181 2 6" xfId="15088" xr:uid="{A8F6B608-DB2C-4AFA-98B1-0586ED3F02D1}"/>
    <cellStyle name="Notiz 181 2 6 2" xfId="29366" xr:uid="{7AC0D7DF-8409-48F5-A706-97029E455C99}"/>
    <cellStyle name="Notiz 181 2 7" xfId="32019" xr:uid="{8331640D-38F9-4766-BF9A-3C8E1CF94C30}"/>
    <cellStyle name="Notiz 181 2 8" xfId="23009" xr:uid="{996CF857-F5C6-408C-B678-5C61540948EC}"/>
    <cellStyle name="Notiz 181 3" xfId="5108" xr:uid="{9D8A1C58-788D-4964-8C5E-6E1A6764B2C0}"/>
    <cellStyle name="Notiz 181 3 2" xfId="17896" xr:uid="{626791BB-9F19-40D2-810D-DB09841FDF31}"/>
    <cellStyle name="Notiz 181 3 2 2" xfId="27421" xr:uid="{538D22B7-37D9-4EED-88C2-DB6F1B6BD322}"/>
    <cellStyle name="Notiz 181 3 3" xfId="11149" xr:uid="{77F532AC-BD78-4B2F-B568-DD036F2E4EDD}"/>
    <cellStyle name="Notiz 181 3 3 2" xfId="29915" xr:uid="{D932448A-59B8-40F7-8AC3-8B490E55B40F}"/>
    <cellStyle name="Notiz 181 3 4" xfId="33221" xr:uid="{C21067F9-FF70-40E0-BA4A-96EFCFF87FF1}"/>
    <cellStyle name="Notiz 181 3 5" xfId="23011" xr:uid="{34F22D78-5B51-4B44-9A65-63361919F424}"/>
    <cellStyle name="Notiz 181 4" xfId="7125" xr:uid="{E19B2B9D-94F5-48A6-A72D-0B186778E403}"/>
    <cellStyle name="Notiz 181 4 2" xfId="19905" xr:uid="{62055D3D-4AAC-4902-83B0-09B8C7B91BE0}"/>
    <cellStyle name="Notiz 181 4 2 2" xfId="34967" xr:uid="{1E220C20-6E26-443F-95E1-EFDD44EEF606}"/>
    <cellStyle name="Notiz 181 4 3" xfId="13157" xr:uid="{D03BB271-0BB2-4604-842D-28C0BD8A7173}"/>
    <cellStyle name="Notiz 181 4 4" xfId="25007" xr:uid="{6976AFCC-4C08-4A99-8EE6-EABE3A414B69}"/>
    <cellStyle name="Notiz 181 5" xfId="7810" xr:uid="{ED82FB93-A7E6-4025-A155-0B38691EB79F}"/>
    <cellStyle name="Notiz 181 5 2" xfId="20538" xr:uid="{FB899B7D-8A3D-4895-A7F0-155D64740754}"/>
    <cellStyle name="Notiz 181 5 3" xfId="27418" xr:uid="{14D1E24F-0F77-4BE9-ADE1-C4F199E518C7}"/>
    <cellStyle name="Notiz 181 6" xfId="13429" xr:uid="{30C4DD50-DC41-4A7E-AD97-22A9A396E5AB}"/>
    <cellStyle name="Notiz 181 6 2" xfId="29912" xr:uid="{99319566-F89D-4826-BFAF-E92FC384F688}"/>
    <cellStyle name="Notiz 181 7" xfId="15093" xr:uid="{6793E06E-4897-4244-98E3-24F4158E5EC0}"/>
    <cellStyle name="Notiz 181 7 2" xfId="29367" xr:uid="{E7742B2E-169C-4878-B644-26CD4133BC1C}"/>
    <cellStyle name="Notiz 181 8" xfId="32018" xr:uid="{364C9554-3E6B-4571-BFDB-A41C4578795A}"/>
    <cellStyle name="Notiz 181 9" xfId="23008" xr:uid="{E4236FC2-DA33-4360-A21F-6A14844537A0}"/>
    <cellStyle name="Notiz 182" xfId="1971" xr:uid="{00000000-0005-0000-0000-0000E3070000}"/>
    <cellStyle name="Notiz 182 2" xfId="1972" xr:uid="{00000000-0005-0000-0000-0000E4070000}"/>
    <cellStyle name="Notiz 182 2 2" xfId="5111" xr:uid="{BC0850D4-1FBD-4D5F-989F-739223CB9E40}"/>
    <cellStyle name="Notiz 182 2 2 2" xfId="17899" xr:uid="{BDDBB9FB-A7D8-48CC-B6A5-C57D651CAA52}"/>
    <cellStyle name="Notiz 182 2 2 2 2" xfId="27424" xr:uid="{D9C2E41D-80A1-4DF5-848D-5DEB39C98310}"/>
    <cellStyle name="Notiz 182 2 2 3" xfId="11152" xr:uid="{9F9A9DFC-2F21-4A22-891F-3AC3A1E7AB4A}"/>
    <cellStyle name="Notiz 182 2 2 3 2" xfId="29918" xr:uid="{E1999401-70CA-41BB-967D-728985C56CEA}"/>
    <cellStyle name="Notiz 182 2 2 4" xfId="33224" xr:uid="{8899B8F2-E1C8-490D-9781-CA6BAA453B48}"/>
    <cellStyle name="Notiz 182 2 2 5" xfId="23014" xr:uid="{A12D7CB0-8747-4CF9-86A3-DFB4833A532A}"/>
    <cellStyle name="Notiz 182 2 3" xfId="7122" xr:uid="{AB086AF9-1C65-4303-B86E-1D5008DF89E1}"/>
    <cellStyle name="Notiz 182 2 3 2" xfId="19902" xr:uid="{A3C557E9-A4FB-4476-A2D2-8D9626D5B281}"/>
    <cellStyle name="Notiz 182 2 3 2 2" xfId="34964" xr:uid="{BD991828-1A28-4ED1-B6CE-81B7B58B746D}"/>
    <cellStyle name="Notiz 182 2 3 3" xfId="13154" xr:uid="{F2E350A8-F8CB-47A0-A29A-A3F31D584C42}"/>
    <cellStyle name="Notiz 182 2 3 4" xfId="25010" xr:uid="{D123D2E9-C2CB-4529-9B0C-5436A7973EEE}"/>
    <cellStyle name="Notiz 182 2 4" xfId="7813" xr:uid="{521CA074-7B67-40BD-9659-FC2599FD022A}"/>
    <cellStyle name="Notiz 182 2 4 2" xfId="20541" xr:uid="{34F425A8-7E7A-443E-BDCE-2661E5A21973}"/>
    <cellStyle name="Notiz 182 2 4 3" xfId="27423" xr:uid="{FA33856E-7C3C-4A29-A282-C165A1E367CC}"/>
    <cellStyle name="Notiz 182 2 5" xfId="14087" xr:uid="{0E366B39-E9D3-47B2-B24A-DB7DA6EF8958}"/>
    <cellStyle name="Notiz 182 2 5 2" xfId="29917" xr:uid="{6BA08937-19EF-4C2C-9D4C-9BE02059231A}"/>
    <cellStyle name="Notiz 182 2 6" xfId="13875" xr:uid="{9935EAB4-739B-4864-BE17-79F2D06D251C}"/>
    <cellStyle name="Notiz 182 2 6 2" xfId="29364" xr:uid="{804D989D-E152-4C03-A063-9CD3F2A1E22B}"/>
    <cellStyle name="Notiz 182 2 7" xfId="32021" xr:uid="{0066EC97-A605-4FFB-B42A-4E3C23480095}"/>
    <cellStyle name="Notiz 182 2 8" xfId="23013" xr:uid="{2E1EBBAA-08E2-40BF-96A6-3418882DDF7E}"/>
    <cellStyle name="Notiz 182 3" xfId="5110" xr:uid="{3C1E60D7-0B90-417C-A6EC-0BFF5927756C}"/>
    <cellStyle name="Notiz 182 3 2" xfId="17898" xr:uid="{3CAE2173-34C1-48FC-8CAB-47745463000E}"/>
    <cellStyle name="Notiz 182 3 2 2" xfId="27425" xr:uid="{D8077DFD-F624-4AF3-BB21-8B84D7C1E9FD}"/>
    <cellStyle name="Notiz 182 3 3" xfId="11151" xr:uid="{CC0A097E-7412-49C6-A37E-3DB1DFB5C302}"/>
    <cellStyle name="Notiz 182 3 3 2" xfId="29919" xr:uid="{F2E12742-BBA1-407C-8922-CBDB9E9C747E}"/>
    <cellStyle name="Notiz 182 3 4" xfId="33223" xr:uid="{2C3773DA-2D46-4EE0-945E-4C90DF593FAB}"/>
    <cellStyle name="Notiz 182 3 5" xfId="23015" xr:uid="{CA998EFE-F199-43B9-B852-A9EC6BDC3EF1}"/>
    <cellStyle name="Notiz 182 4" xfId="7123" xr:uid="{B4776827-F734-43B6-BC76-02ECB14FC5F5}"/>
    <cellStyle name="Notiz 182 4 2" xfId="19903" xr:uid="{E709EE85-99F2-4984-A5C7-172DC2EA4210}"/>
    <cellStyle name="Notiz 182 4 2 2" xfId="34965" xr:uid="{8E049B48-F9CA-45E5-89D6-8E47F75E2061}"/>
    <cellStyle name="Notiz 182 4 3" xfId="13155" xr:uid="{DD5F704F-E2F3-46F6-820F-1C5E1EA34F76}"/>
    <cellStyle name="Notiz 182 4 4" xfId="25009" xr:uid="{5A40EDCC-968F-47E9-9357-0F041A886C77}"/>
    <cellStyle name="Notiz 182 5" xfId="7812" xr:uid="{C45674F5-060C-4BF2-B385-4A4F4F993DD9}"/>
    <cellStyle name="Notiz 182 5 2" xfId="20540" xr:uid="{BD57A714-6459-46E9-A454-E86BCCCD89AB}"/>
    <cellStyle name="Notiz 182 5 3" xfId="27422" xr:uid="{20E88D6E-F91F-4112-82D0-E06A495ACBB0}"/>
    <cellStyle name="Notiz 182 6" xfId="13428" xr:uid="{9880D1DC-6811-4766-AF95-E8334E01453B}"/>
    <cellStyle name="Notiz 182 6 2" xfId="29916" xr:uid="{92B3D899-A43A-41C1-9A25-992EFF8BC9E5}"/>
    <cellStyle name="Notiz 182 7" xfId="13874" xr:uid="{FD10A3B3-F081-4926-898A-CDB70A487928}"/>
    <cellStyle name="Notiz 182 7 2" xfId="29365" xr:uid="{F54EDC7E-A49E-4FA6-8DD5-05AE9B8ACD47}"/>
    <cellStyle name="Notiz 182 8" xfId="32020" xr:uid="{EEC493C3-3853-4A84-95BA-3D2A825B2B83}"/>
    <cellStyle name="Notiz 182 9" xfId="23012" xr:uid="{3D4FE728-C3E2-4C67-A384-2396F6394B62}"/>
    <cellStyle name="Notiz 183" xfId="1973" xr:uid="{00000000-0005-0000-0000-0000E5070000}"/>
    <cellStyle name="Notiz 183 2" xfId="1974" xr:uid="{00000000-0005-0000-0000-0000E6070000}"/>
    <cellStyle name="Notiz 183 2 2" xfId="5113" xr:uid="{80361ACF-5A5F-428C-BD70-A48451609E0B}"/>
    <cellStyle name="Notiz 183 2 2 2" xfId="17901" xr:uid="{72CF765C-D5E5-4B6A-82B8-EB4ED5891655}"/>
    <cellStyle name="Notiz 183 2 2 2 2" xfId="27428" xr:uid="{B0D2A88F-03D9-4A73-8236-C687099DF25B}"/>
    <cellStyle name="Notiz 183 2 2 3" xfId="11154" xr:uid="{EC25581D-14F5-4323-95D6-B892C5400368}"/>
    <cellStyle name="Notiz 183 2 2 3 2" xfId="29922" xr:uid="{937BA4DF-3F82-4AE4-A3F4-61271A38ACC3}"/>
    <cellStyle name="Notiz 183 2 2 4" xfId="33226" xr:uid="{7961E5CC-C395-4BDB-9036-9A5BA6F9983B}"/>
    <cellStyle name="Notiz 183 2 2 5" xfId="23018" xr:uid="{2E86123A-1B3B-466D-BE84-AA665CCE9C2C}"/>
    <cellStyle name="Notiz 183 2 3" xfId="7120" xr:uid="{4369FCC5-1244-42AD-A7B8-A3E1EB9A489A}"/>
    <cellStyle name="Notiz 183 2 3 2" xfId="19900" xr:uid="{3F059090-0A45-4911-99EC-27FA99651297}"/>
    <cellStyle name="Notiz 183 2 3 2 2" xfId="34962" xr:uid="{6DFACE74-FFDB-40C7-9B1D-7613C119EB5D}"/>
    <cellStyle name="Notiz 183 2 3 3" xfId="13152" xr:uid="{E975301B-F1A8-49A8-9A5F-244068824199}"/>
    <cellStyle name="Notiz 183 2 3 4" xfId="25012" xr:uid="{365CEA9D-10AD-4A16-98AF-01DB07CCC2D2}"/>
    <cellStyle name="Notiz 183 2 4" xfId="7815" xr:uid="{70FBB4DB-C439-4035-8E45-2BA5DCCCC0FB}"/>
    <cellStyle name="Notiz 183 2 4 2" xfId="20543" xr:uid="{FBFD24EC-3134-4C4D-8F07-06FEA7C72A55}"/>
    <cellStyle name="Notiz 183 2 4 3" xfId="27427" xr:uid="{D3BCC644-AC52-4C8E-812F-064384A44300}"/>
    <cellStyle name="Notiz 183 2 5" xfId="13420" xr:uid="{FFAC74A2-B999-4188-9F27-E6A6BA8E5473}"/>
    <cellStyle name="Notiz 183 2 5 2" xfId="29921" xr:uid="{6E32CE17-A80E-4E30-9077-42E0CDC84EC8}"/>
    <cellStyle name="Notiz 183 2 6" xfId="13877" xr:uid="{A106B749-4D85-44F6-9AEA-F4268B3A251F}"/>
    <cellStyle name="Notiz 183 2 6 2" xfId="29362" xr:uid="{370931B5-C24C-4CE5-AFCF-AE12B4977968}"/>
    <cellStyle name="Notiz 183 2 7" xfId="32023" xr:uid="{5BC597B4-2DDA-4DD3-9C52-FB32A5F24B75}"/>
    <cellStyle name="Notiz 183 2 8" xfId="23017" xr:uid="{B26BDE48-09A4-4360-8779-B8FDC2F232CD}"/>
    <cellStyle name="Notiz 183 3" xfId="5112" xr:uid="{F1010D0F-C4A5-41B0-9152-F626F235ACA0}"/>
    <cellStyle name="Notiz 183 3 2" xfId="17900" xr:uid="{CCDA63F9-5E7F-45ED-8B29-137D9473E50D}"/>
    <cellStyle name="Notiz 183 3 2 2" xfId="27429" xr:uid="{66E952DD-37F7-45E3-9A06-3EEAAA7FB6D4}"/>
    <cellStyle name="Notiz 183 3 3" xfId="11153" xr:uid="{1AC829E5-4C98-4539-B452-14368A351EBC}"/>
    <cellStyle name="Notiz 183 3 3 2" xfId="29923" xr:uid="{10EF736E-3608-483E-9283-951400189CF7}"/>
    <cellStyle name="Notiz 183 3 4" xfId="33225" xr:uid="{21B12CF6-7900-40FB-BFD3-96CBA54080AC}"/>
    <cellStyle name="Notiz 183 3 5" xfId="23019" xr:uid="{0BCAD8AA-9751-4BAF-9533-683426A36D41}"/>
    <cellStyle name="Notiz 183 4" xfId="7121" xr:uid="{BD85CB94-69EE-45E2-A8E9-B2B09BE72D03}"/>
    <cellStyle name="Notiz 183 4 2" xfId="19901" xr:uid="{647EAC86-6C50-49D4-B72E-BB2333106714}"/>
    <cellStyle name="Notiz 183 4 2 2" xfId="34963" xr:uid="{036138FC-4C11-4607-8F31-2FD66CC6B0DD}"/>
    <cellStyle name="Notiz 183 4 3" xfId="13153" xr:uid="{72A39AA9-C3CF-41DC-AC44-DD62D57A7C2E}"/>
    <cellStyle name="Notiz 183 4 4" xfId="25011" xr:uid="{3FDEA0E8-E3E5-4E3B-9166-C7C6071EB581}"/>
    <cellStyle name="Notiz 183 5" xfId="7814" xr:uid="{6A986FF0-08F4-4941-8960-CE1A8F160741}"/>
    <cellStyle name="Notiz 183 5 2" xfId="20542" xr:uid="{5FEA6DDE-3002-4050-A153-DF5EE8D9A632}"/>
    <cellStyle name="Notiz 183 5 3" xfId="27426" xr:uid="{13302917-0B22-4393-ABCD-17FCCAD0CCC0}"/>
    <cellStyle name="Notiz 183 6" xfId="13421" xr:uid="{252687AB-D6A1-483E-8645-1D34B8218950}"/>
    <cellStyle name="Notiz 183 6 2" xfId="29920" xr:uid="{3EEF2B35-DD61-4991-9E1E-0FA06F2E6309}"/>
    <cellStyle name="Notiz 183 7" xfId="13876" xr:uid="{430C01F3-9DBC-4525-A1BE-F7D25DA8453D}"/>
    <cellStyle name="Notiz 183 7 2" xfId="29363" xr:uid="{FFB4A074-7E47-4AE4-89A8-D853EE62AB9A}"/>
    <cellStyle name="Notiz 183 8" xfId="32022" xr:uid="{C0DF3BC0-5F78-4AE3-ACF8-3A55A5CEE375}"/>
    <cellStyle name="Notiz 183 9" xfId="23016" xr:uid="{9AE193BC-227B-48A3-A085-AF0F56688CAF}"/>
    <cellStyle name="Notiz 184" xfId="1975" xr:uid="{00000000-0005-0000-0000-0000E7070000}"/>
    <cellStyle name="Notiz 184 2" xfId="1976" xr:uid="{00000000-0005-0000-0000-0000E8070000}"/>
    <cellStyle name="Notiz 184 2 2" xfId="5115" xr:uid="{E54F9886-2FEE-4B55-8BE6-8E7DDBC2FD05}"/>
    <cellStyle name="Notiz 184 2 2 2" xfId="17903" xr:uid="{4968856D-B138-4AF9-9A33-880DCF9AF5C0}"/>
    <cellStyle name="Notiz 184 2 2 2 2" xfId="27432" xr:uid="{D6E0BEA8-85BB-4CA1-A3B3-3668481C01EC}"/>
    <cellStyle name="Notiz 184 2 2 3" xfId="11156" xr:uid="{83BEABCD-E0DB-4350-BEC6-62FB7BF691AC}"/>
    <cellStyle name="Notiz 184 2 2 3 2" xfId="29926" xr:uid="{CD2BCF69-C280-4BD3-B724-E391B16FA749}"/>
    <cellStyle name="Notiz 184 2 2 4" xfId="33228" xr:uid="{13411DD3-AF59-4B0C-9205-BC2A044F557C}"/>
    <cellStyle name="Notiz 184 2 2 5" xfId="23022" xr:uid="{C8BB9F49-E5D0-4570-BBA0-E0E1E8620802}"/>
    <cellStyle name="Notiz 184 2 3" xfId="7118" xr:uid="{A9D40B46-CDD7-40A8-AEBA-15D42D69647B}"/>
    <cellStyle name="Notiz 184 2 3 2" xfId="19898" xr:uid="{A3411B52-D6F2-46D8-9260-14459B535C2A}"/>
    <cellStyle name="Notiz 184 2 3 2 2" xfId="34960" xr:uid="{560D8641-9D07-4415-BB9B-3BF1A7AFFFD0}"/>
    <cellStyle name="Notiz 184 2 3 3" xfId="13150" xr:uid="{3C26E900-D2AF-4255-8765-0EAAF270DDD0}"/>
    <cellStyle name="Notiz 184 2 3 4" xfId="25014" xr:uid="{0A213A4C-7C23-4A02-9FA0-E99735561AD5}"/>
    <cellStyle name="Notiz 184 2 4" xfId="7817" xr:uid="{9192C354-0615-42A7-82F8-8637592CA818}"/>
    <cellStyle name="Notiz 184 2 4 2" xfId="20545" xr:uid="{2B2CC363-90FC-47D9-B619-6CB527130C77}"/>
    <cellStyle name="Notiz 184 2 4 3" xfId="27431" xr:uid="{5608F958-47FD-4D36-BC0E-833648FA99CE}"/>
    <cellStyle name="Notiz 184 2 5" xfId="13419" xr:uid="{ED15780B-18A4-4784-8F8E-3C2F3CD9B50C}"/>
    <cellStyle name="Notiz 184 2 5 2" xfId="29925" xr:uid="{44055A2D-17E8-4773-B306-CB83B5EA0C5A}"/>
    <cellStyle name="Notiz 184 2 6" xfId="13879" xr:uid="{295A5293-EFCB-4463-BC8B-29E483E6C65A}"/>
    <cellStyle name="Notiz 184 2 6 2" xfId="29360" xr:uid="{70883B9E-5102-4FA1-92FF-656ECC32DD5E}"/>
    <cellStyle name="Notiz 184 2 7" xfId="32025" xr:uid="{385DB918-5736-4E03-AD25-4DD1A5647E64}"/>
    <cellStyle name="Notiz 184 2 8" xfId="23021" xr:uid="{3975A457-1466-4F47-85BF-0574F711B1F7}"/>
    <cellStyle name="Notiz 184 3" xfId="5114" xr:uid="{6D87EA3D-E943-481B-8D5D-6807ADD563A3}"/>
    <cellStyle name="Notiz 184 3 2" xfId="17902" xr:uid="{3DEA62BE-D0CA-4E1A-AAFE-355A1EF6FB79}"/>
    <cellStyle name="Notiz 184 3 2 2" xfId="27433" xr:uid="{13E4F3DC-0C9E-47BA-9845-E7CB7CAFBE1F}"/>
    <cellStyle name="Notiz 184 3 3" xfId="11155" xr:uid="{A5F55FE2-8E80-4D3F-874E-09DE3B4A3C2A}"/>
    <cellStyle name="Notiz 184 3 3 2" xfId="29927" xr:uid="{181A7784-3409-4F66-A9F4-788DBC13B874}"/>
    <cellStyle name="Notiz 184 3 4" xfId="33227" xr:uid="{BAB36742-C0B1-4D4E-8465-7BD5CE0A0D19}"/>
    <cellStyle name="Notiz 184 3 5" xfId="23023" xr:uid="{37100AF4-22C6-4E90-8574-E1033168D31A}"/>
    <cellStyle name="Notiz 184 4" xfId="7119" xr:uid="{422AC854-EBB5-46BA-8A56-BE1CE05DE26E}"/>
    <cellStyle name="Notiz 184 4 2" xfId="19899" xr:uid="{0DD90D4A-3AF6-4520-AF4F-A4E566BB0478}"/>
    <cellStyle name="Notiz 184 4 2 2" xfId="34961" xr:uid="{8AE6D29D-DA41-4863-8314-3EDAFDE6B830}"/>
    <cellStyle name="Notiz 184 4 3" xfId="13151" xr:uid="{4EA1FE5B-B151-4959-9751-17E87D4563F4}"/>
    <cellStyle name="Notiz 184 4 4" xfId="25013" xr:uid="{4B14FB80-FD44-4924-ABE7-F83F2A4D5116}"/>
    <cellStyle name="Notiz 184 5" xfId="7816" xr:uid="{DD9FB17D-B315-4A2C-AE57-4DD3E51A85D2}"/>
    <cellStyle name="Notiz 184 5 2" xfId="20544" xr:uid="{10A0D069-F284-46CF-91D6-9CF0CDA7624A}"/>
    <cellStyle name="Notiz 184 5 3" xfId="27430" xr:uid="{0150E45E-99D6-47C9-8F55-BF6BE98069A3}"/>
    <cellStyle name="Notiz 184 6" xfId="14086" xr:uid="{824439BB-7DE0-4A98-AC9C-F52971D3493B}"/>
    <cellStyle name="Notiz 184 6 2" xfId="29924" xr:uid="{FBC16B0E-45A4-4B64-91EC-560F158D8543}"/>
    <cellStyle name="Notiz 184 7" xfId="13878" xr:uid="{EAB38F79-403A-4C34-A82D-60A12FEEBA9F}"/>
    <cellStyle name="Notiz 184 7 2" xfId="29361" xr:uid="{C66B47C7-2978-47AB-AE61-64A8404B1293}"/>
    <cellStyle name="Notiz 184 8" xfId="32024" xr:uid="{E61FEA9E-05CD-4331-9BFE-0041B1C23B51}"/>
    <cellStyle name="Notiz 184 9" xfId="23020" xr:uid="{90474F5C-3272-4EEF-926F-F23E42E89315}"/>
    <cellStyle name="Notiz 185" xfId="1977" xr:uid="{00000000-0005-0000-0000-0000E9070000}"/>
    <cellStyle name="Notiz 185 2" xfId="1978" xr:uid="{00000000-0005-0000-0000-0000EA070000}"/>
    <cellStyle name="Notiz 185 2 2" xfId="5117" xr:uid="{ACDA3135-7D82-4D68-800D-439B38644D8D}"/>
    <cellStyle name="Notiz 185 2 2 2" xfId="17905" xr:uid="{995F4417-95A3-46DD-BF50-6E2E4129437B}"/>
    <cellStyle name="Notiz 185 2 2 2 2" xfId="27436" xr:uid="{E9AA5976-794D-44EE-A9CB-98BC150BFA75}"/>
    <cellStyle name="Notiz 185 2 2 3" xfId="11158" xr:uid="{7F6EAEB8-013D-46D5-9C9C-9D5B6BEC5284}"/>
    <cellStyle name="Notiz 185 2 2 3 2" xfId="29930" xr:uid="{2F2AC155-C671-4AD5-8144-C8480E03C025}"/>
    <cellStyle name="Notiz 185 2 2 4" xfId="33230" xr:uid="{9C6F6E32-063B-4EBA-BF82-50B44319AA11}"/>
    <cellStyle name="Notiz 185 2 2 5" xfId="23026" xr:uid="{32BF7C9E-710E-43DF-BE78-36678F634A15}"/>
    <cellStyle name="Notiz 185 2 3" xfId="7116" xr:uid="{6359C929-104C-4649-9B58-B6A37F94F80D}"/>
    <cellStyle name="Notiz 185 2 3 2" xfId="19896" xr:uid="{B141E38D-75EC-492A-81AA-CE400D8B7296}"/>
    <cellStyle name="Notiz 185 2 3 2 2" xfId="34958" xr:uid="{75B86CDB-1BD8-4CA4-B9D2-CA1B81B5E8A6}"/>
    <cellStyle name="Notiz 185 2 3 3" xfId="13148" xr:uid="{CABD51D3-DAAC-4DDA-B022-F2CAAEAD1086}"/>
    <cellStyle name="Notiz 185 2 3 4" xfId="25016" xr:uid="{3832AA51-2902-4BA8-A09F-A2A2E867BA14}"/>
    <cellStyle name="Notiz 185 2 4" xfId="7819" xr:uid="{F0DB4341-B003-45BC-B481-1DBCE6845B24}"/>
    <cellStyle name="Notiz 185 2 4 2" xfId="20547" xr:uid="{320DE565-8EA3-45A0-8782-1744C84D05B9}"/>
    <cellStyle name="Notiz 185 2 4 3" xfId="27435" xr:uid="{BA101ECF-852A-4680-8DE9-7DDD2A9BDD47}"/>
    <cellStyle name="Notiz 185 2 5" xfId="14085" xr:uid="{33BACAC6-F139-4854-BE54-AF63911646D3}"/>
    <cellStyle name="Notiz 185 2 5 2" xfId="29929" xr:uid="{3FF70948-6832-4B5D-A902-F444425C4BDC}"/>
    <cellStyle name="Notiz 185 2 6" xfId="13881" xr:uid="{D0C6D2BE-2098-420C-9757-52AD1A88CE7D}"/>
    <cellStyle name="Notiz 185 2 6 2" xfId="29358" xr:uid="{DED15552-8BB0-4706-A9E6-F5485712A7EA}"/>
    <cellStyle name="Notiz 185 2 7" xfId="32027" xr:uid="{89F99487-C9D4-4856-BD16-DADA9AF6B64F}"/>
    <cellStyle name="Notiz 185 2 8" xfId="23025" xr:uid="{60495FB7-C731-41BB-9BB4-FA88C33E521B}"/>
    <cellStyle name="Notiz 185 3" xfId="5116" xr:uid="{A5A05D46-7BAD-41B4-8EB4-CF37CB143C51}"/>
    <cellStyle name="Notiz 185 3 2" xfId="17904" xr:uid="{5CEF21D5-F6FD-447F-A01C-D7FD10AA1AFD}"/>
    <cellStyle name="Notiz 185 3 2 2" xfId="27437" xr:uid="{F6CE8EC6-E95C-45AB-BAF7-23F0F6D552AE}"/>
    <cellStyle name="Notiz 185 3 3" xfId="11157" xr:uid="{9A160D6E-4981-45E5-8FE9-BBE6D22AB494}"/>
    <cellStyle name="Notiz 185 3 3 2" xfId="29931" xr:uid="{39A732BC-4473-4738-A4D6-D2743213AC22}"/>
    <cellStyle name="Notiz 185 3 4" xfId="33229" xr:uid="{E685C9E3-F3DF-46D7-AF25-403C929AE322}"/>
    <cellStyle name="Notiz 185 3 5" xfId="23027" xr:uid="{E299939C-F43A-4408-A695-C4871E70E30F}"/>
    <cellStyle name="Notiz 185 4" xfId="7117" xr:uid="{6AF11A14-7FBC-45A8-A868-78159DEC591A}"/>
    <cellStyle name="Notiz 185 4 2" xfId="19897" xr:uid="{8E7B9AE7-D5C7-4731-BB87-6C00C6889960}"/>
    <cellStyle name="Notiz 185 4 2 2" xfId="34959" xr:uid="{2092794B-7C2F-42DF-8E3F-2D20CE8D1071}"/>
    <cellStyle name="Notiz 185 4 3" xfId="13149" xr:uid="{2B76679E-0CAF-4596-AC86-1AC93A5AF069}"/>
    <cellStyle name="Notiz 185 4 4" xfId="25015" xr:uid="{5BAC4D8C-E3ED-44C3-B30F-80DD7126BCD1}"/>
    <cellStyle name="Notiz 185 5" xfId="7818" xr:uid="{1BBD94C4-EA3D-49B9-9D17-2CCF3FD12EB8}"/>
    <cellStyle name="Notiz 185 5 2" xfId="20546" xr:uid="{A10818F1-895E-4438-8AFE-A73121DCDB9F}"/>
    <cellStyle name="Notiz 185 5 3" xfId="27434" xr:uid="{86B73481-F1C0-413F-8BDC-A44A2EFAD433}"/>
    <cellStyle name="Notiz 185 6" xfId="13418" xr:uid="{289A7168-A9BF-481C-9A18-3FD77EFFEE36}"/>
    <cellStyle name="Notiz 185 6 2" xfId="29928" xr:uid="{24752733-715D-4C56-AC98-80EBEDF0C0DA}"/>
    <cellStyle name="Notiz 185 7" xfId="13880" xr:uid="{3DD87A3F-2A28-4070-BC07-3DB94EC7B140}"/>
    <cellStyle name="Notiz 185 7 2" xfId="29359" xr:uid="{C9F6BDEE-D681-4926-9697-4BD4ECDDD95D}"/>
    <cellStyle name="Notiz 185 8" xfId="32026" xr:uid="{6AE283D1-4089-4362-968F-80D01E3ADA7B}"/>
    <cellStyle name="Notiz 185 9" xfId="23024" xr:uid="{B50B052E-B74F-4DA6-A71D-7D94D48F9CAE}"/>
    <cellStyle name="Notiz 186" xfId="1979" xr:uid="{00000000-0005-0000-0000-0000EB070000}"/>
    <cellStyle name="Notiz 186 2" xfId="1980" xr:uid="{00000000-0005-0000-0000-0000EC070000}"/>
    <cellStyle name="Notiz 186 2 2" xfId="5119" xr:uid="{5BD69C01-4AFE-4BB6-A5F3-3A7C7A4462A1}"/>
    <cellStyle name="Notiz 186 2 2 2" xfId="17907" xr:uid="{42C47844-A603-4F04-BDF0-61AE5FD81860}"/>
    <cellStyle name="Notiz 186 2 2 2 2" xfId="27440" xr:uid="{DF03086E-1608-4252-8411-00993D9CC21B}"/>
    <cellStyle name="Notiz 186 2 2 3" xfId="11160" xr:uid="{CB741799-735D-4DD8-90A9-11B06259806F}"/>
    <cellStyle name="Notiz 186 2 2 3 2" xfId="29934" xr:uid="{846130AF-169E-4299-BFAB-83A20BB30B60}"/>
    <cellStyle name="Notiz 186 2 2 4" xfId="33232" xr:uid="{97C36B11-E27E-4715-A31A-8A2BF1CAFD34}"/>
    <cellStyle name="Notiz 186 2 2 5" xfId="23030" xr:uid="{3B25CDEC-6EBF-4EAB-9A4E-3BAFF7DDB01A}"/>
    <cellStyle name="Notiz 186 2 3" xfId="7114" xr:uid="{E4089124-DEA1-4C5F-A52B-18A29B78846A}"/>
    <cellStyle name="Notiz 186 2 3 2" xfId="19894" xr:uid="{19D5D4BF-ED26-40E0-A8D3-0FB5352204CD}"/>
    <cellStyle name="Notiz 186 2 3 2 2" xfId="34956" xr:uid="{042AB9B8-6C73-45DC-8550-69D6A5448DAF}"/>
    <cellStyle name="Notiz 186 2 3 3" xfId="13146" xr:uid="{75C7FC99-E117-4AB8-98B6-CF1DE2EC4B81}"/>
    <cellStyle name="Notiz 186 2 3 4" xfId="25018" xr:uid="{01D13E5F-251B-4F75-A0F7-A5A93662585A}"/>
    <cellStyle name="Notiz 186 2 4" xfId="7821" xr:uid="{DB72702E-FA6B-4A48-9522-BA3FF9448361}"/>
    <cellStyle name="Notiz 186 2 4 2" xfId="20549" xr:uid="{546C59E5-49A7-4A67-9462-650ABD1E6E99}"/>
    <cellStyle name="Notiz 186 2 4 3" xfId="27439" xr:uid="{048341C9-1328-42EC-AF24-6F1EC894FE5B}"/>
    <cellStyle name="Notiz 186 2 5" xfId="13416" xr:uid="{A3E32723-4353-4415-9863-CED809F487E6}"/>
    <cellStyle name="Notiz 186 2 5 2" xfId="29933" xr:uid="{EDA3EB63-B006-480D-A2FB-1EA33013CE26}"/>
    <cellStyle name="Notiz 186 2 6" xfId="13883" xr:uid="{4911991D-0D6A-4098-ADAF-56E2274FD969}"/>
    <cellStyle name="Notiz 186 2 6 2" xfId="29356" xr:uid="{6294D047-3E4F-44D7-B8BF-D1957D63DFBF}"/>
    <cellStyle name="Notiz 186 2 7" xfId="32029" xr:uid="{5E295F0F-735B-4019-9B67-057D65A4AB2A}"/>
    <cellStyle name="Notiz 186 2 8" xfId="23029" xr:uid="{E410B402-7330-4CE9-8AE6-58F77F864233}"/>
    <cellStyle name="Notiz 186 3" xfId="5118" xr:uid="{04601E0E-AF27-41BE-8DA6-F39D9BB144D8}"/>
    <cellStyle name="Notiz 186 3 2" xfId="17906" xr:uid="{3B474C39-12CF-4EF4-94D7-EB2C700DF51E}"/>
    <cellStyle name="Notiz 186 3 2 2" xfId="27441" xr:uid="{60437D9B-BAAA-435E-951F-F932ADDB3AB5}"/>
    <cellStyle name="Notiz 186 3 3" xfId="11159" xr:uid="{822F4A81-A6BF-42FD-B9F9-9F74E22B154B}"/>
    <cellStyle name="Notiz 186 3 3 2" xfId="29935" xr:uid="{12F4179A-5BE0-4346-BA0F-48258E3C7F81}"/>
    <cellStyle name="Notiz 186 3 4" xfId="33231" xr:uid="{45B55DAE-A280-494A-A461-E78064C96E01}"/>
    <cellStyle name="Notiz 186 3 5" xfId="23031" xr:uid="{3DF267B8-186E-4314-9E4F-9D0210CA13B6}"/>
    <cellStyle name="Notiz 186 4" xfId="7115" xr:uid="{6278BFF0-7877-45C1-9250-FBEDDE4B302C}"/>
    <cellStyle name="Notiz 186 4 2" xfId="19895" xr:uid="{FDE78679-5F76-494D-B43F-45090500FFB7}"/>
    <cellStyle name="Notiz 186 4 2 2" xfId="34957" xr:uid="{7BF0D212-3BB6-4D46-BC23-9CF422A6D91E}"/>
    <cellStyle name="Notiz 186 4 3" xfId="13147" xr:uid="{D16ACD81-AB4C-42DD-B07D-289631CE92E5}"/>
    <cellStyle name="Notiz 186 4 4" xfId="25017" xr:uid="{0476B474-D684-49C5-A496-9943728E74C9}"/>
    <cellStyle name="Notiz 186 5" xfId="7820" xr:uid="{9D523630-DBA5-4BA8-8916-31DA5EF52A2A}"/>
    <cellStyle name="Notiz 186 5 2" xfId="20548" xr:uid="{EEF150C3-1B58-4119-8218-1DAB4F480391}"/>
    <cellStyle name="Notiz 186 5 3" xfId="27438" xr:uid="{118BBC5A-DD25-4123-9B64-F5538FE8480B}"/>
    <cellStyle name="Notiz 186 6" xfId="13417" xr:uid="{EA9E0830-394F-496E-91C3-2559F35605B7}"/>
    <cellStyle name="Notiz 186 6 2" xfId="29932" xr:uid="{EBB28C81-D3C3-45F4-B583-969078234550}"/>
    <cellStyle name="Notiz 186 7" xfId="13882" xr:uid="{B81732BE-F356-4743-8A81-FC4B57617DC0}"/>
    <cellStyle name="Notiz 186 7 2" xfId="29357" xr:uid="{D8469B63-63A9-4D96-91E2-0B47CE6C7D01}"/>
    <cellStyle name="Notiz 186 8" xfId="32028" xr:uid="{7ADD045B-32BA-4CC8-A590-D4FA5EB3C2E2}"/>
    <cellStyle name="Notiz 186 9" xfId="23028" xr:uid="{7AFB1C59-F24D-434B-9A34-0764C8CE05EB}"/>
    <cellStyle name="Notiz 187" xfId="1981" xr:uid="{00000000-0005-0000-0000-0000ED070000}"/>
    <cellStyle name="Notiz 187 2" xfId="1982" xr:uid="{00000000-0005-0000-0000-0000EE070000}"/>
    <cellStyle name="Notiz 187 2 2" xfId="5121" xr:uid="{BF23B1C4-2A0B-4100-A728-EA457AB0ABB9}"/>
    <cellStyle name="Notiz 187 2 2 2" xfId="17909" xr:uid="{5A06D66D-95DC-48FB-89BB-EFF85D963087}"/>
    <cellStyle name="Notiz 187 2 2 2 2" xfId="27444" xr:uid="{3B4B5B45-43F6-4ED2-B970-2B64E33CBD97}"/>
    <cellStyle name="Notiz 187 2 2 3" xfId="11162" xr:uid="{B70D551C-CA27-4DA8-8750-DC15F049280B}"/>
    <cellStyle name="Notiz 187 2 2 3 2" xfId="29938" xr:uid="{93FCAECD-491F-4498-A1AA-C9BEC5C9F118}"/>
    <cellStyle name="Notiz 187 2 2 4" xfId="33234" xr:uid="{7A69CCEC-A5EA-4D2F-887C-AE0AF5CF3BFD}"/>
    <cellStyle name="Notiz 187 2 2 5" xfId="23034" xr:uid="{C7AABD9F-6246-4788-A866-DB8413444B39}"/>
    <cellStyle name="Notiz 187 2 3" xfId="7112" xr:uid="{38152AD7-2EF8-4767-8E90-381270B36C88}"/>
    <cellStyle name="Notiz 187 2 3 2" xfId="19892" xr:uid="{036DE098-F594-4242-848D-5406D835A0DD}"/>
    <cellStyle name="Notiz 187 2 3 2 2" xfId="34954" xr:uid="{77F47399-607E-43D2-8A60-A9EC6F5AB619}"/>
    <cellStyle name="Notiz 187 2 3 3" xfId="13144" xr:uid="{3EC66AF4-FAD8-4EE5-8D08-81E3225CF90C}"/>
    <cellStyle name="Notiz 187 2 3 4" xfId="25020" xr:uid="{13AD7343-FFFA-4070-B7EC-68626B0123DB}"/>
    <cellStyle name="Notiz 187 2 4" xfId="7823" xr:uid="{B0BB9A46-DA92-4743-A3A7-BD45C9B64243}"/>
    <cellStyle name="Notiz 187 2 4 2" xfId="20551" xr:uid="{91622D70-B586-49E3-BAEB-A197C570E3B7}"/>
    <cellStyle name="Notiz 187 2 4 3" xfId="27443" xr:uid="{3851730A-69CD-4587-A73F-927E0CB94845}"/>
    <cellStyle name="Notiz 187 2 5" xfId="13415" xr:uid="{BBD31E71-F46E-4305-9647-716DA52DB6B9}"/>
    <cellStyle name="Notiz 187 2 5 2" xfId="29937" xr:uid="{3BAB624A-E81F-4E8B-B0C5-339D2F6B6C3E}"/>
    <cellStyle name="Notiz 187 2 6" xfId="13885" xr:uid="{A639E056-4624-47A6-98C0-35D56254CF4C}"/>
    <cellStyle name="Notiz 187 2 6 2" xfId="29354" xr:uid="{4CEAFE89-D4FB-4490-AC42-60DD832AB028}"/>
    <cellStyle name="Notiz 187 2 7" xfId="32031" xr:uid="{420BCCF9-A2FF-4B7C-983B-7E4AC47E5768}"/>
    <cellStyle name="Notiz 187 2 8" xfId="23033" xr:uid="{D69BDC07-DB57-4893-BBF1-D285C1514BFA}"/>
    <cellStyle name="Notiz 187 3" xfId="5120" xr:uid="{4EE0EF66-A3B5-499C-A0D0-7E7AB3AA4EFB}"/>
    <cellStyle name="Notiz 187 3 2" xfId="17908" xr:uid="{6DEC1D98-1386-420B-90C0-81CBDEC3084E}"/>
    <cellStyle name="Notiz 187 3 2 2" xfId="27445" xr:uid="{9D0840B9-A97E-4314-A4C3-DB25F9CD7AB7}"/>
    <cellStyle name="Notiz 187 3 3" xfId="11161" xr:uid="{7E024D12-6DC0-448A-A7D2-64A2C01C5300}"/>
    <cellStyle name="Notiz 187 3 3 2" xfId="29939" xr:uid="{79C0FD8F-A513-437A-B14E-9BD6FCE7C8AD}"/>
    <cellStyle name="Notiz 187 3 4" xfId="33233" xr:uid="{E8A17558-698B-4150-86A0-52C221DCD719}"/>
    <cellStyle name="Notiz 187 3 5" xfId="23035" xr:uid="{795BCCBE-9581-4DED-9304-391E3350A0FB}"/>
    <cellStyle name="Notiz 187 4" xfId="7113" xr:uid="{80A0C8F4-EEEE-42D5-AEAA-440D103C71A9}"/>
    <cellStyle name="Notiz 187 4 2" xfId="19893" xr:uid="{6BEDEF9B-718B-4079-BA93-546E5C845A1B}"/>
    <cellStyle name="Notiz 187 4 2 2" xfId="34955" xr:uid="{8B9BC675-7D52-4258-889B-3066C974980D}"/>
    <cellStyle name="Notiz 187 4 3" xfId="13145" xr:uid="{611CFC24-FDF4-460F-B041-409B840C1D08}"/>
    <cellStyle name="Notiz 187 4 4" xfId="25019" xr:uid="{2BE41C35-DDE0-42CA-B9E7-E15FCE488431}"/>
    <cellStyle name="Notiz 187 5" xfId="7822" xr:uid="{7AA5C519-9B16-43ED-8E16-921F49085FDA}"/>
    <cellStyle name="Notiz 187 5 2" xfId="20550" xr:uid="{54BFD7CB-1446-48F5-A209-EB8DEC0D236B}"/>
    <cellStyle name="Notiz 187 5 3" xfId="27442" xr:uid="{9E325744-CA29-4725-B195-9B6B2B162878}"/>
    <cellStyle name="Notiz 187 6" xfId="14084" xr:uid="{FD599BE4-04F0-484A-B07E-F6337BAA4A34}"/>
    <cellStyle name="Notiz 187 6 2" xfId="29936" xr:uid="{1D2DCD0C-A489-4F3F-86ED-0C0060C61E57}"/>
    <cellStyle name="Notiz 187 7" xfId="13884" xr:uid="{73AE8D55-6389-4D47-A8D3-AE857A26B823}"/>
    <cellStyle name="Notiz 187 7 2" xfId="29355" xr:uid="{4F726DDE-C3CB-47F5-A056-6F354A1D46F1}"/>
    <cellStyle name="Notiz 187 8" xfId="32030" xr:uid="{7787FC9B-A0FD-4A94-93C0-2666C5A56A9B}"/>
    <cellStyle name="Notiz 187 9" xfId="23032" xr:uid="{2F8C2F45-0187-44F2-A477-3203E8D3CF95}"/>
    <cellStyle name="Notiz 188" xfId="1983" xr:uid="{00000000-0005-0000-0000-0000EF070000}"/>
    <cellStyle name="Notiz 188 2" xfId="1984" xr:uid="{00000000-0005-0000-0000-0000F0070000}"/>
    <cellStyle name="Notiz 188 2 2" xfId="5123" xr:uid="{451A8C21-3F3D-467D-95C7-C3696E1856AD}"/>
    <cellStyle name="Notiz 188 2 2 2" xfId="17911" xr:uid="{89EDAC99-E95E-4991-9294-932CCD2EE474}"/>
    <cellStyle name="Notiz 188 2 2 2 2" xfId="27448" xr:uid="{DE958FA8-86DE-48F7-A8E9-75B033DD5646}"/>
    <cellStyle name="Notiz 188 2 2 3" xfId="11164" xr:uid="{AFED0488-596E-42D1-AFE0-F266D858CC3E}"/>
    <cellStyle name="Notiz 188 2 2 3 2" xfId="29942" xr:uid="{F96682C2-1EAD-40CB-9F3D-173A30A85608}"/>
    <cellStyle name="Notiz 188 2 2 4" xfId="33236" xr:uid="{B18CC6AD-0D46-4062-B5F9-CBCE61E12092}"/>
    <cellStyle name="Notiz 188 2 2 5" xfId="23038" xr:uid="{715578C8-4F59-4D9B-9E73-448E1A6E4A6A}"/>
    <cellStyle name="Notiz 188 2 3" xfId="7110" xr:uid="{8CC505EA-91D6-4961-AB11-80D980F2CFEE}"/>
    <cellStyle name="Notiz 188 2 3 2" xfId="19890" xr:uid="{46ACCE9D-04FB-4191-AB28-D60BD4E5BA69}"/>
    <cellStyle name="Notiz 188 2 3 2 2" xfId="34952" xr:uid="{F8B8C3F6-C050-41EC-BC89-CCDA4A2D465C}"/>
    <cellStyle name="Notiz 188 2 3 3" xfId="13142" xr:uid="{586F0D7F-9B67-404D-94CC-F194E0934713}"/>
    <cellStyle name="Notiz 188 2 3 4" xfId="25022" xr:uid="{2237C2E0-8A18-40F7-B979-B9953A1F2A95}"/>
    <cellStyle name="Notiz 188 2 4" xfId="7825" xr:uid="{FCAC03D0-4516-4517-8CA9-7B6CBA95637B}"/>
    <cellStyle name="Notiz 188 2 4 2" xfId="20553" xr:uid="{CB0E1671-6710-4280-8A51-66265B8047FF}"/>
    <cellStyle name="Notiz 188 2 4 3" xfId="27447" xr:uid="{388B73EC-43F1-4321-B6E5-900003589855}"/>
    <cellStyle name="Notiz 188 2 5" xfId="14083" xr:uid="{94666F5A-7257-4025-9DDC-0F465860F582}"/>
    <cellStyle name="Notiz 188 2 5 2" xfId="29941" xr:uid="{E1F224D7-52C1-4012-B951-FD8616FF854F}"/>
    <cellStyle name="Notiz 188 2 6" xfId="13887" xr:uid="{26C3B0EF-1C36-4E1B-9F61-2E9843009A27}"/>
    <cellStyle name="Notiz 188 2 6 2" xfId="29352" xr:uid="{F5DD10FD-F0DE-4263-A575-163E4A48F327}"/>
    <cellStyle name="Notiz 188 2 7" xfId="32033" xr:uid="{D3A2F8DC-21FD-43A3-9C66-4D3C952F6A73}"/>
    <cellStyle name="Notiz 188 2 8" xfId="23037" xr:uid="{9787DA51-5505-446E-A755-A19B3711BB9F}"/>
    <cellStyle name="Notiz 188 3" xfId="5122" xr:uid="{ABA781CD-2516-4AC5-9757-BDAF0A487A11}"/>
    <cellStyle name="Notiz 188 3 2" xfId="17910" xr:uid="{7BB1F01E-9B81-467A-B23E-82B49F8F6C25}"/>
    <cellStyle name="Notiz 188 3 2 2" xfId="27449" xr:uid="{51888158-2FF8-4087-96E8-C6FA8FAD3132}"/>
    <cellStyle name="Notiz 188 3 3" xfId="11163" xr:uid="{5CB33ED1-1ECD-435C-AC9D-73E394DDC0DD}"/>
    <cellStyle name="Notiz 188 3 3 2" xfId="29943" xr:uid="{279D0CFA-1D17-4522-A463-78D89F731234}"/>
    <cellStyle name="Notiz 188 3 4" xfId="33235" xr:uid="{E0A3D111-9B20-4F3A-A14E-B8C5451B4093}"/>
    <cellStyle name="Notiz 188 3 5" xfId="23039" xr:uid="{734E65EE-557E-4F3B-847C-5488C8F80DC7}"/>
    <cellStyle name="Notiz 188 4" xfId="7111" xr:uid="{D103C64D-FA7A-4B74-8AAD-36F6315AA760}"/>
    <cellStyle name="Notiz 188 4 2" xfId="19891" xr:uid="{E6B25226-F522-406B-ADE0-799654947DD6}"/>
    <cellStyle name="Notiz 188 4 2 2" xfId="34953" xr:uid="{94E5DFC9-D91B-4850-9F1A-E9166EE94285}"/>
    <cellStyle name="Notiz 188 4 3" xfId="13143" xr:uid="{AF6839F9-3F86-4B55-BDC9-9F664800333B}"/>
    <cellStyle name="Notiz 188 4 4" xfId="25021" xr:uid="{C9FA3126-F703-4602-AC34-DA44B33E7771}"/>
    <cellStyle name="Notiz 188 5" xfId="7824" xr:uid="{F9C05635-450F-4B01-B7FE-C6C7625A084D}"/>
    <cellStyle name="Notiz 188 5 2" xfId="20552" xr:uid="{57E18290-92E5-4999-8236-E5DAE0BFA808}"/>
    <cellStyle name="Notiz 188 5 3" xfId="27446" xr:uid="{B6E74997-DAFA-4081-B3E1-D76791B2B272}"/>
    <cellStyle name="Notiz 188 6" xfId="13414" xr:uid="{794B2090-40EB-4580-8E50-0D208D2DD009}"/>
    <cellStyle name="Notiz 188 6 2" xfId="29940" xr:uid="{BD18F1F5-2D7D-4110-9110-2BAAD909093B}"/>
    <cellStyle name="Notiz 188 7" xfId="13886" xr:uid="{B0BE6BEC-0081-4905-A4A2-ACA592A099C6}"/>
    <cellStyle name="Notiz 188 7 2" xfId="29353" xr:uid="{5067731D-D321-46C3-9274-44DB9C14A37D}"/>
    <cellStyle name="Notiz 188 8" xfId="32032" xr:uid="{A8619230-AD2A-442D-8A60-D59F735958D4}"/>
    <cellStyle name="Notiz 188 9" xfId="23036" xr:uid="{239059FE-3A68-4BB0-A37F-1F30E6B295E7}"/>
    <cellStyle name="Notiz 189" xfId="1985" xr:uid="{00000000-0005-0000-0000-0000F1070000}"/>
    <cellStyle name="Notiz 189 2" xfId="1986" xr:uid="{00000000-0005-0000-0000-0000F2070000}"/>
    <cellStyle name="Notiz 189 2 2" xfId="5125" xr:uid="{68535881-1324-48AB-9A4E-B27A97102410}"/>
    <cellStyle name="Notiz 189 2 2 2" xfId="17913" xr:uid="{EEB18F03-ED19-4FC2-842C-31BF0609937B}"/>
    <cellStyle name="Notiz 189 2 2 2 2" xfId="27452" xr:uid="{7FE259CC-F464-40B0-993F-155FFAC0E8EA}"/>
    <cellStyle name="Notiz 189 2 2 3" xfId="11166" xr:uid="{03C13696-E100-48A0-9F9A-C648E4F93E24}"/>
    <cellStyle name="Notiz 189 2 2 3 2" xfId="29946" xr:uid="{712092E3-FE07-488E-B210-FE970B7EAE53}"/>
    <cellStyle name="Notiz 189 2 2 4" xfId="33238" xr:uid="{5578B437-C345-4BDE-9854-37CDB865635D}"/>
    <cellStyle name="Notiz 189 2 2 5" xfId="23042" xr:uid="{289BA2E9-088B-48AB-8819-69847C721BC1}"/>
    <cellStyle name="Notiz 189 2 3" xfId="7108" xr:uid="{F2DE8160-7613-4850-AFD8-CA964FBB2699}"/>
    <cellStyle name="Notiz 189 2 3 2" xfId="19888" xr:uid="{129B2797-8809-443A-A535-CDAFF1DC10CB}"/>
    <cellStyle name="Notiz 189 2 3 2 2" xfId="34950" xr:uid="{14A6B53E-4810-4D14-BD4E-B4BE0190504E}"/>
    <cellStyle name="Notiz 189 2 3 3" xfId="13140" xr:uid="{C97E2CCB-9817-4C8F-AEBE-F394E88D39CD}"/>
    <cellStyle name="Notiz 189 2 3 4" xfId="25024" xr:uid="{C285CE47-A872-41B7-B0FB-2BA1F0129210}"/>
    <cellStyle name="Notiz 189 2 4" xfId="7827" xr:uid="{0F9457D8-AB06-4AFC-BD7E-0461F71A6032}"/>
    <cellStyle name="Notiz 189 2 4 2" xfId="20555" xr:uid="{858F4657-DA4B-4FA3-AC65-BA11BA7BC20F}"/>
    <cellStyle name="Notiz 189 2 4 3" xfId="27451" xr:uid="{B9BE18D1-F3BE-486D-8D88-888C24A695A5}"/>
    <cellStyle name="Notiz 189 2 5" xfId="13412" xr:uid="{D082FAE4-3651-4DEB-B0C8-74EE3E3433FB}"/>
    <cellStyle name="Notiz 189 2 5 2" xfId="29945" xr:uid="{3D927417-4A75-4673-8976-E9128D2AA53A}"/>
    <cellStyle name="Notiz 189 2 6" xfId="13889" xr:uid="{D93B2AA0-74A4-466D-9EB4-C38F8F0E652C}"/>
    <cellStyle name="Notiz 189 2 6 2" xfId="29350" xr:uid="{460D7099-B958-4EE4-92AF-78D7D7767B0F}"/>
    <cellStyle name="Notiz 189 2 7" xfId="32035" xr:uid="{54BD3B8B-917F-49A5-A7F0-2F740649B27A}"/>
    <cellStyle name="Notiz 189 2 8" xfId="23041" xr:uid="{058B1A95-4A7F-4788-AAAC-E064DCFE35A3}"/>
    <cellStyle name="Notiz 189 3" xfId="5124" xr:uid="{432BEFAA-ECA4-45A4-A21F-3986352E1EE8}"/>
    <cellStyle name="Notiz 189 3 2" xfId="17912" xr:uid="{3BF99B0E-B1B2-4B78-927C-C071F58812AE}"/>
    <cellStyle name="Notiz 189 3 2 2" xfId="27453" xr:uid="{80D8E85E-01BA-4E11-ABEC-01E31EF2CB31}"/>
    <cellStyle name="Notiz 189 3 3" xfId="11165" xr:uid="{38DD4E95-7C7E-4BBB-AAD0-A4457AB23BA3}"/>
    <cellStyle name="Notiz 189 3 3 2" xfId="29947" xr:uid="{73070644-54B1-412E-A41D-B2DAA75B47AF}"/>
    <cellStyle name="Notiz 189 3 4" xfId="33237" xr:uid="{D734EAA9-DE27-4809-914B-C451DE1C8CF0}"/>
    <cellStyle name="Notiz 189 3 5" xfId="23043" xr:uid="{DB8A23CC-B96B-4A89-A308-608474BBCD26}"/>
    <cellStyle name="Notiz 189 4" xfId="7109" xr:uid="{F95A7247-FC38-4255-915B-E7D68137AAEF}"/>
    <cellStyle name="Notiz 189 4 2" xfId="19889" xr:uid="{A7F715A5-A27C-404E-9F7B-39B4439422D3}"/>
    <cellStyle name="Notiz 189 4 2 2" xfId="34951" xr:uid="{35BE9B92-861A-45F7-ACEC-888BEA972427}"/>
    <cellStyle name="Notiz 189 4 3" xfId="13141" xr:uid="{095164F6-5D07-4CCC-91F5-25A49C1B33B3}"/>
    <cellStyle name="Notiz 189 4 4" xfId="25023" xr:uid="{E9404BB1-1371-4951-B439-C2740606D735}"/>
    <cellStyle name="Notiz 189 5" xfId="7826" xr:uid="{EE07B7F1-2A92-4F7B-B66E-844049044420}"/>
    <cellStyle name="Notiz 189 5 2" xfId="20554" xr:uid="{853F5917-9F7E-414A-A40B-D39BBB82015D}"/>
    <cellStyle name="Notiz 189 5 3" xfId="27450" xr:uid="{47914209-C552-4B1C-8221-907F2AF5234E}"/>
    <cellStyle name="Notiz 189 6" xfId="13413" xr:uid="{A9F20312-929C-4DC1-AE69-73EACC1B8912}"/>
    <cellStyle name="Notiz 189 6 2" xfId="29944" xr:uid="{FD6980B4-0721-47CA-87AF-21D78013C9B8}"/>
    <cellStyle name="Notiz 189 7" xfId="13888" xr:uid="{E9B4FA26-DDB9-4141-8500-DFBFF176C49B}"/>
    <cellStyle name="Notiz 189 7 2" xfId="29351" xr:uid="{5F4EA962-1045-44DD-8D80-4E14FBCBBF48}"/>
    <cellStyle name="Notiz 189 8" xfId="32034" xr:uid="{413C22BE-A46C-43BD-9927-41578334F0D5}"/>
    <cellStyle name="Notiz 189 9" xfId="23040" xr:uid="{EB9AEBC4-8D86-4547-A6DC-3F7CA4279901}"/>
    <cellStyle name="Notiz 19" xfId="1987" xr:uid="{00000000-0005-0000-0000-0000F3070000}"/>
    <cellStyle name="Notiz 19 2" xfId="1988" xr:uid="{00000000-0005-0000-0000-0000F4070000}"/>
    <cellStyle name="Notiz 19 2 2" xfId="5127" xr:uid="{0E4EC2A5-47C2-439B-8399-10677865BA14}"/>
    <cellStyle name="Notiz 19 2 2 2" xfId="17915" xr:uid="{DA30D7C7-1371-4EA5-8112-E5F232217B7E}"/>
    <cellStyle name="Notiz 19 2 2 2 2" xfId="27456" xr:uid="{FF6EA9A0-59D4-4D94-AE4C-124B326C7856}"/>
    <cellStyle name="Notiz 19 2 2 3" xfId="11168" xr:uid="{45A6B42C-7DBF-4256-A215-CDDA37DB8C5F}"/>
    <cellStyle name="Notiz 19 2 2 3 2" xfId="29950" xr:uid="{604A24A4-CD2F-40C7-A0EB-0490973016AC}"/>
    <cellStyle name="Notiz 19 2 2 4" xfId="33240" xr:uid="{4B6BF34C-4343-4FDC-8AE1-35C521B17E43}"/>
    <cellStyle name="Notiz 19 2 2 5" xfId="23046" xr:uid="{43FF2CF8-8D41-4893-8EE0-C0AF53E7513F}"/>
    <cellStyle name="Notiz 19 2 3" xfId="7106" xr:uid="{5A5E1541-18C4-4579-87CB-F9EB2FB52D1D}"/>
    <cellStyle name="Notiz 19 2 3 2" xfId="19886" xr:uid="{D3CC10AD-BD90-4C76-8812-2D6A6FD6BB24}"/>
    <cellStyle name="Notiz 19 2 3 2 2" xfId="34948" xr:uid="{8A01BEFA-B4D3-4BB3-9BFB-2D9E6F7B3732}"/>
    <cellStyle name="Notiz 19 2 3 3" xfId="13138" xr:uid="{9F3220EE-6BC9-4A46-927E-54D9623F14AA}"/>
    <cellStyle name="Notiz 19 2 3 4" xfId="25026" xr:uid="{9FB8D9BD-4680-47D8-937B-E22C32C5D948}"/>
    <cellStyle name="Notiz 19 2 4" xfId="7829" xr:uid="{36B5D3C0-DCC2-4B54-8EE1-74DD3CF07D9E}"/>
    <cellStyle name="Notiz 19 2 4 2" xfId="20557" xr:uid="{CD70F2B8-7B1E-430F-A02E-3B0A55A408E8}"/>
    <cellStyle name="Notiz 19 2 4 3" xfId="27455" xr:uid="{928160C2-7766-464B-B07E-69B45A889000}"/>
    <cellStyle name="Notiz 19 2 5" xfId="13411" xr:uid="{0F59A556-019B-47B4-B03B-A23466E5382E}"/>
    <cellStyle name="Notiz 19 2 5 2" xfId="29949" xr:uid="{00F8C3E0-4CAD-4CCC-9E32-6C231BB1CE0D}"/>
    <cellStyle name="Notiz 19 2 6" xfId="15770" xr:uid="{85B80D90-41E5-4F82-ABAB-599A66019D83}"/>
    <cellStyle name="Notiz 19 2 6 2" xfId="29348" xr:uid="{1AD4997F-F625-4EC6-AF3B-8486770FE099}"/>
    <cellStyle name="Notiz 19 2 7" xfId="32037" xr:uid="{5B189E96-3298-4A7D-AFA2-233DE813504A}"/>
    <cellStyle name="Notiz 19 2 8" xfId="23045" xr:uid="{B464CC95-D438-4127-9247-C539F8BDC90F}"/>
    <cellStyle name="Notiz 19 3" xfId="5126" xr:uid="{F590F4F1-5147-4A12-9280-AD6C59F1396E}"/>
    <cellStyle name="Notiz 19 3 2" xfId="17914" xr:uid="{A6D25965-1BED-4606-848C-2B8EA2259264}"/>
    <cellStyle name="Notiz 19 3 2 2" xfId="27457" xr:uid="{303BB7C6-FBDD-4B76-93EF-8755ADB3D79C}"/>
    <cellStyle name="Notiz 19 3 3" xfId="11167" xr:uid="{0299AF40-F019-4942-B486-F5CEFA22DD61}"/>
    <cellStyle name="Notiz 19 3 3 2" xfId="29951" xr:uid="{9F8851FE-D5A6-4145-8BB1-4F28ED0F22FE}"/>
    <cellStyle name="Notiz 19 3 4" xfId="33239" xr:uid="{26A3AB8C-3AD3-47BB-BE7F-4C847E6478A8}"/>
    <cellStyle name="Notiz 19 3 5" xfId="23047" xr:uid="{D5C8452F-C136-4094-95E2-13AF116119C3}"/>
    <cellStyle name="Notiz 19 4" xfId="7107" xr:uid="{C6F9B2E6-C4F0-4E30-AE50-A601B0DF1AAC}"/>
    <cellStyle name="Notiz 19 4 2" xfId="19887" xr:uid="{9D3D41BA-FACD-42DB-9C8E-5843CA1CEAC4}"/>
    <cellStyle name="Notiz 19 4 2 2" xfId="34949" xr:uid="{A17AAD72-0F1D-4676-961C-A66CF211BE76}"/>
    <cellStyle name="Notiz 19 4 3" xfId="13139" xr:uid="{C2242784-7AC3-461B-96F4-5E18B2B1A984}"/>
    <cellStyle name="Notiz 19 4 4" xfId="25025" xr:uid="{94E59042-18A5-4BB6-B2EE-A9D0A9064C0C}"/>
    <cellStyle name="Notiz 19 5" xfId="7828" xr:uid="{0D10ABCE-3BCA-47AF-8386-BC8B5583CCB7}"/>
    <cellStyle name="Notiz 19 5 2" xfId="20556" xr:uid="{E728A538-79E4-4446-B97B-69A2517795B2}"/>
    <cellStyle name="Notiz 19 5 3" xfId="27454" xr:uid="{1179489A-2CAF-4445-830F-CB5D2AC832F5}"/>
    <cellStyle name="Notiz 19 6" xfId="14082" xr:uid="{0F2A1552-E6C3-45B3-A6A8-E6312B99CF7F}"/>
    <cellStyle name="Notiz 19 6 2" xfId="29948" xr:uid="{87E6ACF4-416D-42F8-8494-C950DC0C515A}"/>
    <cellStyle name="Notiz 19 7" xfId="13890" xr:uid="{97283DA6-2473-4A80-9E9A-4DC156946EF5}"/>
    <cellStyle name="Notiz 19 7 2" xfId="29349" xr:uid="{93B9718F-B9EE-424B-8E26-3E7FD8CED03B}"/>
    <cellStyle name="Notiz 19 8" xfId="32036" xr:uid="{28128016-DED8-4DA4-85D8-485899E21593}"/>
    <cellStyle name="Notiz 19 9" xfId="23044" xr:uid="{3673FDBE-C5C0-4634-A345-F32B093103E9}"/>
    <cellStyle name="Notiz 190" xfId="1989" xr:uid="{00000000-0005-0000-0000-0000F5070000}"/>
    <cellStyle name="Notiz 190 2" xfId="1990" xr:uid="{00000000-0005-0000-0000-0000F6070000}"/>
    <cellStyle name="Notiz 190 2 2" xfId="5129" xr:uid="{625F50E1-2A30-47D3-B011-80455DD29C02}"/>
    <cellStyle name="Notiz 190 2 2 2" xfId="17917" xr:uid="{1C61CF4A-08E8-447D-A828-9DB85AF56A63}"/>
    <cellStyle name="Notiz 190 2 2 2 2" xfId="27460" xr:uid="{18644281-6403-4960-B4B2-F2F87B7E7588}"/>
    <cellStyle name="Notiz 190 2 2 3" xfId="11170" xr:uid="{6DAADD32-9334-415F-B1E3-2F09E26E14F8}"/>
    <cellStyle name="Notiz 190 2 2 3 2" xfId="29954" xr:uid="{BC984F0F-8FEC-4103-9063-04671D880DAF}"/>
    <cellStyle name="Notiz 190 2 2 4" xfId="33242" xr:uid="{8A276F88-8E51-4EEC-BED2-9B4C69B60C1D}"/>
    <cellStyle name="Notiz 190 2 2 5" xfId="23050" xr:uid="{56267B60-1248-43B3-94E7-9666210B6AF4}"/>
    <cellStyle name="Notiz 190 2 3" xfId="7104" xr:uid="{64DD2C28-9C5C-4A8A-9E82-36F82997F175}"/>
    <cellStyle name="Notiz 190 2 3 2" xfId="19884" xr:uid="{F510F4A1-E70D-4D87-B632-2120493565A6}"/>
    <cellStyle name="Notiz 190 2 3 2 2" xfId="34946" xr:uid="{5D218A81-DC08-4DEC-AA95-88A585959701}"/>
    <cellStyle name="Notiz 190 2 3 3" xfId="13136" xr:uid="{473A17F1-E0D1-4034-B2DF-6B7A1A1AAA7C}"/>
    <cellStyle name="Notiz 190 2 3 4" xfId="25028" xr:uid="{2A3241B7-BF3A-42F8-B7EC-AC9F0B4D927B}"/>
    <cellStyle name="Notiz 190 2 4" xfId="7831" xr:uid="{E6D38E8A-792A-4CA9-B0FE-E4255C2E6358}"/>
    <cellStyle name="Notiz 190 2 4 2" xfId="20559" xr:uid="{6DCD6173-62F0-4FBF-B627-604C35FE3721}"/>
    <cellStyle name="Notiz 190 2 4 3" xfId="27459" xr:uid="{30141B88-A11E-4B6E-B5F6-B4BAA745A29A}"/>
    <cellStyle name="Notiz 190 2 5" xfId="14081" xr:uid="{AAE6F3BA-2557-4A06-8974-EC355026770C}"/>
    <cellStyle name="Notiz 190 2 5 2" xfId="29953" xr:uid="{49B22A59-18C5-4C77-99E0-A3464CB1A240}"/>
    <cellStyle name="Notiz 190 2 6" xfId="15087" xr:uid="{96389645-7B88-422C-B69C-1F27960D0177}"/>
    <cellStyle name="Notiz 190 2 6 2" xfId="29346" xr:uid="{669903C1-F2A0-4F35-8954-B67ECD933338}"/>
    <cellStyle name="Notiz 190 2 7" xfId="32039" xr:uid="{7E45A613-7199-4B6F-A813-560625C0A3F7}"/>
    <cellStyle name="Notiz 190 2 8" xfId="23049" xr:uid="{755987E0-F791-45A8-B550-6DE0CA9861FE}"/>
    <cellStyle name="Notiz 190 3" xfId="5128" xr:uid="{41F3BD74-75CB-4A94-A309-CEB426E2F9A3}"/>
    <cellStyle name="Notiz 190 3 2" xfId="17916" xr:uid="{2F0E16F6-3E1B-4CE7-8540-AFCF9C95C6F7}"/>
    <cellStyle name="Notiz 190 3 2 2" xfId="27461" xr:uid="{F6573CFC-A157-40C2-B1C1-91A93AD30C5C}"/>
    <cellStyle name="Notiz 190 3 3" xfId="11169" xr:uid="{00DDF066-0A58-4EF2-A527-3A1DBE067288}"/>
    <cellStyle name="Notiz 190 3 3 2" xfId="29955" xr:uid="{A1FA295F-5B7F-4986-9D4E-072C5C494B88}"/>
    <cellStyle name="Notiz 190 3 4" xfId="33241" xr:uid="{A8E5C4FB-BF48-4C54-837D-1B02A3D64470}"/>
    <cellStyle name="Notiz 190 3 5" xfId="23051" xr:uid="{6807AEA2-EFE2-472C-BD3D-C58FC435EEDE}"/>
    <cellStyle name="Notiz 190 4" xfId="7105" xr:uid="{D3F958DE-C49A-4433-8807-CE027485786C}"/>
    <cellStyle name="Notiz 190 4 2" xfId="19885" xr:uid="{572C73F7-38B9-4298-B14B-7DA42C55160A}"/>
    <cellStyle name="Notiz 190 4 2 2" xfId="34947" xr:uid="{2EE5D61B-6246-4BB0-82AD-4C3FD963D5FD}"/>
    <cellStyle name="Notiz 190 4 3" xfId="13137" xr:uid="{940A8B46-3FE4-467F-8B6B-44D6EAE6A7CC}"/>
    <cellStyle name="Notiz 190 4 4" xfId="25027" xr:uid="{8A3A3477-83DE-46E5-8D52-FF491C091DD5}"/>
    <cellStyle name="Notiz 190 5" xfId="7830" xr:uid="{C4BC5295-D511-459E-98C5-D1C63B107F05}"/>
    <cellStyle name="Notiz 190 5 2" xfId="20558" xr:uid="{2E19773A-53D7-43B2-960F-960E72B1C596}"/>
    <cellStyle name="Notiz 190 5 3" xfId="27458" xr:uid="{BE0FEE1A-C569-4066-9CB9-E32076360D66}"/>
    <cellStyle name="Notiz 190 6" xfId="13410" xr:uid="{99871520-66A7-40DC-A047-6023DAECD152}"/>
    <cellStyle name="Notiz 190 6 2" xfId="29952" xr:uid="{9ED650CA-E30C-497D-8A9C-19599BBA43B2}"/>
    <cellStyle name="Notiz 190 7" xfId="15768" xr:uid="{E4CBAFDD-9DD2-4D44-BCDD-9820C94216D8}"/>
    <cellStyle name="Notiz 190 7 2" xfId="29347" xr:uid="{0CEDC997-6893-4751-B5E7-760757C08A56}"/>
    <cellStyle name="Notiz 190 8" xfId="32038" xr:uid="{7B6FC8D4-4C09-4FC1-A5EE-8834FC1E5D1E}"/>
    <cellStyle name="Notiz 190 9" xfId="23048" xr:uid="{B9C167E5-07AB-484F-BF2B-453399B9B67D}"/>
    <cellStyle name="Notiz 191" xfId="1991" xr:uid="{00000000-0005-0000-0000-0000F7070000}"/>
    <cellStyle name="Notiz 191 2" xfId="1992" xr:uid="{00000000-0005-0000-0000-0000F8070000}"/>
    <cellStyle name="Notiz 191 2 2" xfId="5131" xr:uid="{9BB0F5BB-064C-45EC-9E19-9A5497183311}"/>
    <cellStyle name="Notiz 191 2 2 2" xfId="17919" xr:uid="{DBEA978D-0679-4FE1-873C-444600DB95D7}"/>
    <cellStyle name="Notiz 191 2 2 2 2" xfId="27464" xr:uid="{A6C1D263-61DB-490F-BE79-DE02D53CB0DC}"/>
    <cellStyle name="Notiz 191 2 2 3" xfId="11172" xr:uid="{97430BAC-EB61-4505-BB4A-A2B901473FA6}"/>
    <cellStyle name="Notiz 191 2 2 3 2" xfId="29958" xr:uid="{1D70B957-C574-4F71-9FA2-76FDB4C6C263}"/>
    <cellStyle name="Notiz 191 2 2 4" xfId="33244" xr:uid="{2B1A267B-4821-4965-A11B-6CCADD8F463A}"/>
    <cellStyle name="Notiz 191 2 2 5" xfId="23054" xr:uid="{97610034-99B9-41DE-B5A5-6DC565150185}"/>
    <cellStyle name="Notiz 191 2 3" xfId="7102" xr:uid="{90E13B33-2F40-4CA2-9F98-1AB1B0678F26}"/>
    <cellStyle name="Notiz 191 2 3 2" xfId="19882" xr:uid="{A64F6171-A645-40F0-B96B-A25FA37BFAA5}"/>
    <cellStyle name="Notiz 191 2 3 2 2" xfId="34944" xr:uid="{3CB978E1-A641-4386-AA00-E7F62C590A8C}"/>
    <cellStyle name="Notiz 191 2 3 3" xfId="13134" xr:uid="{54A119CD-14E9-4C2F-937D-2A254AF2612B}"/>
    <cellStyle name="Notiz 191 2 3 4" xfId="25030" xr:uid="{A1556B86-B304-41F5-9B6D-C4CDEE083119}"/>
    <cellStyle name="Notiz 191 2 4" xfId="7833" xr:uid="{E5BFCAD5-E577-408A-8321-3DB0AE043222}"/>
    <cellStyle name="Notiz 191 2 4 2" xfId="20561" xr:uid="{422B04FB-51A3-4362-94CB-7F7EDE4ACAA7}"/>
    <cellStyle name="Notiz 191 2 4 3" xfId="27463" xr:uid="{FE31D8D0-F582-47C8-BAF8-71498F91F162}"/>
    <cellStyle name="Notiz 191 2 5" xfId="13402" xr:uid="{923ECF20-F57C-4E65-BE51-27C92860C4FF}"/>
    <cellStyle name="Notiz 191 2 5 2" xfId="29957" xr:uid="{CD528C3C-678A-47AD-88E2-546A5AF1D6A8}"/>
    <cellStyle name="Notiz 191 2 6" xfId="13892" xr:uid="{7F570B2C-728E-4C32-B5A7-710A36CB965C}"/>
    <cellStyle name="Notiz 191 2 6 2" xfId="29344" xr:uid="{92189508-CEBF-4B3E-95F4-91D007B616D2}"/>
    <cellStyle name="Notiz 191 2 7" xfId="32041" xr:uid="{3C97E2CA-784B-4525-A594-8D8D438BE719}"/>
    <cellStyle name="Notiz 191 2 8" xfId="23053" xr:uid="{3A2EDE78-B192-4C1A-8B9A-41FFAC3072B9}"/>
    <cellStyle name="Notiz 191 3" xfId="5130" xr:uid="{363ADBAD-41C0-4051-A3FC-0F3EF256207A}"/>
    <cellStyle name="Notiz 191 3 2" xfId="17918" xr:uid="{B3FDC8BB-2D69-4057-A04A-92C16AD329ED}"/>
    <cellStyle name="Notiz 191 3 2 2" xfId="27465" xr:uid="{46F6A2B2-578B-4E75-9D2D-AAF3BCEDF0F9}"/>
    <cellStyle name="Notiz 191 3 3" xfId="11171" xr:uid="{9D0D24A9-CBE2-4594-BA6C-38026CF4361D}"/>
    <cellStyle name="Notiz 191 3 3 2" xfId="29959" xr:uid="{D2DAF0A2-0FF3-4689-87C9-9A6B3A75B752}"/>
    <cellStyle name="Notiz 191 3 4" xfId="33243" xr:uid="{6DFC6D4C-B6B0-46A5-84C1-7AC3BD047FC9}"/>
    <cellStyle name="Notiz 191 3 5" xfId="23055" xr:uid="{664F19F7-11FA-463B-ACDD-9191F98FCC95}"/>
    <cellStyle name="Notiz 191 4" xfId="7103" xr:uid="{A6508D0F-21E9-494C-BF3D-A49A563F4BAD}"/>
    <cellStyle name="Notiz 191 4 2" xfId="19883" xr:uid="{628600B2-A647-4E36-939F-D2E698C779BD}"/>
    <cellStyle name="Notiz 191 4 2 2" xfId="34945" xr:uid="{587D3DCA-4CE3-45A1-838D-847F9C37C703}"/>
    <cellStyle name="Notiz 191 4 3" xfId="13135" xr:uid="{FC285BF7-5863-4B9B-B34F-4966E8BEFAFF}"/>
    <cellStyle name="Notiz 191 4 4" xfId="25029" xr:uid="{D2620009-5782-4B9D-8E8F-5B64432B8215}"/>
    <cellStyle name="Notiz 191 5" xfId="7832" xr:uid="{DA91CDC8-F334-4029-B9CE-0A709C666EE4}"/>
    <cellStyle name="Notiz 191 5 2" xfId="20560" xr:uid="{88837948-9660-42DE-8935-95822603F16D}"/>
    <cellStyle name="Notiz 191 5 3" xfId="27462" xr:uid="{238D5CF7-C029-425B-B9BC-330A5CDD4FED}"/>
    <cellStyle name="Notiz 191 6" xfId="13403" xr:uid="{CF96D6A7-F2E5-409D-AD64-D9DC9FE23DA1}"/>
    <cellStyle name="Notiz 191 6 2" xfId="29956" xr:uid="{9222D8F5-D9EF-44DB-9BB1-99C9599EC31B}"/>
    <cellStyle name="Notiz 191 7" xfId="13891" xr:uid="{071F4F46-8D77-459E-8CFB-1D8A2C733812}"/>
    <cellStyle name="Notiz 191 7 2" xfId="29345" xr:uid="{BB8772AB-67DC-4CC1-B44B-35A7A86DEE88}"/>
    <cellStyle name="Notiz 191 8" xfId="32040" xr:uid="{ACEE2B87-FE87-4ED7-9E71-2A99CB0CDE83}"/>
    <cellStyle name="Notiz 191 9" xfId="23052" xr:uid="{0C2F8522-B071-4081-87D0-4A14122C19D6}"/>
    <cellStyle name="Notiz 192" xfId="1993" xr:uid="{00000000-0005-0000-0000-0000F9070000}"/>
    <cellStyle name="Notiz 192 2" xfId="1994" xr:uid="{00000000-0005-0000-0000-0000FA070000}"/>
    <cellStyle name="Notiz 192 2 2" xfId="5133" xr:uid="{276745F5-7292-4BF3-B16C-5DD7171631A1}"/>
    <cellStyle name="Notiz 192 2 2 2" xfId="17921" xr:uid="{6721B855-9472-407F-8E02-7B62875EEC52}"/>
    <cellStyle name="Notiz 192 2 2 2 2" xfId="27468" xr:uid="{B1BBADCD-E96E-4F5D-AA56-C08FB439D43B}"/>
    <cellStyle name="Notiz 192 2 2 3" xfId="11174" xr:uid="{E914C2FA-565D-49EF-B46D-0F4C8C4BEB96}"/>
    <cellStyle name="Notiz 192 2 2 3 2" xfId="29962" xr:uid="{FBCE4AF9-E1E8-4B71-AAC9-34AB4E78F0CA}"/>
    <cellStyle name="Notiz 192 2 2 4" xfId="33246" xr:uid="{04AF5093-759B-48A3-8655-97EF1B6B828F}"/>
    <cellStyle name="Notiz 192 2 2 5" xfId="23058" xr:uid="{A2D92706-E2F8-43AC-850D-5F6FA6E4D83A}"/>
    <cellStyle name="Notiz 192 2 3" xfId="7100" xr:uid="{760FE661-5709-4168-B54D-D9DAB0CAE7FF}"/>
    <cellStyle name="Notiz 192 2 3 2" xfId="19880" xr:uid="{921267DE-7632-4CC7-AE7D-468242E98D92}"/>
    <cellStyle name="Notiz 192 2 3 2 2" xfId="34942" xr:uid="{13CE53C9-3720-44BB-B055-F2D3BF7BB07A}"/>
    <cellStyle name="Notiz 192 2 3 3" xfId="13132" xr:uid="{A205BEAE-A37A-456E-B3BB-69FD15998941}"/>
    <cellStyle name="Notiz 192 2 3 4" xfId="25032" xr:uid="{A630EBA7-A40C-4501-8441-489E18A34CE4}"/>
    <cellStyle name="Notiz 192 2 4" xfId="7835" xr:uid="{779EA17A-CC4A-4E71-A659-F880F1651FD0}"/>
    <cellStyle name="Notiz 192 2 4 2" xfId="20563" xr:uid="{41C1FDFD-00BE-4F9A-8474-2F6020B1BAEF}"/>
    <cellStyle name="Notiz 192 2 4 3" xfId="27467" xr:uid="{8C8240F4-2757-4093-B2EA-FAE8B3060C49}"/>
    <cellStyle name="Notiz 192 2 5" xfId="13401" xr:uid="{78DCC90E-6721-4095-9D4C-2B8DD8A68BCE}"/>
    <cellStyle name="Notiz 192 2 5 2" xfId="29961" xr:uid="{6F85D124-A565-402C-AA5A-D145BBAF1FED}"/>
    <cellStyle name="Notiz 192 2 6" xfId="13894" xr:uid="{E2428254-2CE1-46FF-BFEF-39EA0C24DC25}"/>
    <cellStyle name="Notiz 192 2 6 2" xfId="29342" xr:uid="{E0DBEAC2-627E-4542-9A33-DFF38E36B26D}"/>
    <cellStyle name="Notiz 192 2 7" xfId="32043" xr:uid="{0B53D574-BE15-4BF3-9921-77A1D982C87E}"/>
    <cellStyle name="Notiz 192 2 8" xfId="23057" xr:uid="{26B991FC-7BF9-4359-B5B1-34078131659F}"/>
    <cellStyle name="Notiz 192 3" xfId="5132" xr:uid="{093379C3-622A-4B41-84A3-D8BD1DD6F904}"/>
    <cellStyle name="Notiz 192 3 2" xfId="17920" xr:uid="{032314FE-D983-41B3-AAD1-609E332E38AC}"/>
    <cellStyle name="Notiz 192 3 2 2" xfId="27469" xr:uid="{B9DBABE1-C21B-4A7C-9C30-62ECC702A822}"/>
    <cellStyle name="Notiz 192 3 3" xfId="11173" xr:uid="{2F897B7A-BAB5-4D44-8752-58CF4598BF5B}"/>
    <cellStyle name="Notiz 192 3 3 2" xfId="29963" xr:uid="{5CDE8D93-B31C-4853-AD6A-7C0C9F07983C}"/>
    <cellStyle name="Notiz 192 3 4" xfId="33245" xr:uid="{8B250014-F2CD-4A94-B56D-4537033FC67E}"/>
    <cellStyle name="Notiz 192 3 5" xfId="23059" xr:uid="{D46CB8CB-0FBE-4AD3-8F3F-C2449BCFE68A}"/>
    <cellStyle name="Notiz 192 4" xfId="7101" xr:uid="{F724F9C6-8992-483D-BB3A-3D8707B0A9D6}"/>
    <cellStyle name="Notiz 192 4 2" xfId="19881" xr:uid="{655875C6-A241-4BC8-80D5-102B69A2ECDD}"/>
    <cellStyle name="Notiz 192 4 2 2" xfId="34943" xr:uid="{C8B2C2F1-5AF0-4FF2-AFEF-5FE0B6DFD6CB}"/>
    <cellStyle name="Notiz 192 4 3" xfId="13133" xr:uid="{AC879A16-3BCD-4E05-82F3-0058A81314E8}"/>
    <cellStyle name="Notiz 192 4 4" xfId="25031" xr:uid="{3C0B56C9-6396-4ED7-A46C-25AE004C48C0}"/>
    <cellStyle name="Notiz 192 5" xfId="7834" xr:uid="{F5C8E158-B4A1-49E7-9EFF-D04A4AB3506B}"/>
    <cellStyle name="Notiz 192 5 2" xfId="20562" xr:uid="{72848EFA-FB9B-4B05-AC36-E7E9E3934470}"/>
    <cellStyle name="Notiz 192 5 3" xfId="27466" xr:uid="{E1C87A52-9E5C-4706-AA07-BDD396267C22}"/>
    <cellStyle name="Notiz 192 6" xfId="14080" xr:uid="{BB8551B7-6AE7-4784-90E0-BDD3B2EDD798}"/>
    <cellStyle name="Notiz 192 6 2" xfId="29960" xr:uid="{281D5FEA-9F30-47DB-8574-16D0A74E643A}"/>
    <cellStyle name="Notiz 192 7" xfId="13893" xr:uid="{B19FA053-EB42-4E67-AFFE-7155F3246544}"/>
    <cellStyle name="Notiz 192 7 2" xfId="29343" xr:uid="{0342D83F-38EC-4000-94BC-F0CAC229D7E4}"/>
    <cellStyle name="Notiz 192 8" xfId="32042" xr:uid="{B2E2E490-72E0-4F04-8CE8-B10079644A1D}"/>
    <cellStyle name="Notiz 192 9" xfId="23056" xr:uid="{77FFB08B-EDEF-42FB-8686-7DAFE81CAE4E}"/>
    <cellStyle name="Notiz 193" xfId="1995" xr:uid="{00000000-0005-0000-0000-0000FB070000}"/>
    <cellStyle name="Notiz 193 2" xfId="1996" xr:uid="{00000000-0005-0000-0000-0000FC070000}"/>
    <cellStyle name="Notiz 193 2 2" xfId="5135" xr:uid="{9FC995B1-9DDD-477F-A15A-EB087C61E918}"/>
    <cellStyle name="Notiz 193 2 2 2" xfId="17923" xr:uid="{6E832036-8B23-4E65-BEF8-09E9632D7B16}"/>
    <cellStyle name="Notiz 193 2 2 2 2" xfId="27472" xr:uid="{45C591FE-C39F-4A8B-9DF5-656ADD4B9D36}"/>
    <cellStyle name="Notiz 193 2 2 3" xfId="11176" xr:uid="{D544C9AD-CCA2-4253-9760-04C5DCA0F764}"/>
    <cellStyle name="Notiz 193 2 2 3 2" xfId="29966" xr:uid="{2DCE6FEB-D188-40C7-ACD5-E695419E65FD}"/>
    <cellStyle name="Notiz 193 2 2 4" xfId="33248" xr:uid="{419FFB3D-0E61-4995-9A0F-D7CD53540265}"/>
    <cellStyle name="Notiz 193 2 2 5" xfId="23062" xr:uid="{6D1E551E-A52E-4847-8CEC-1E1803E3B5E0}"/>
    <cellStyle name="Notiz 193 2 3" xfId="7098" xr:uid="{C7385FF6-F7ED-4AF8-A646-5EC5ECF7CAAB}"/>
    <cellStyle name="Notiz 193 2 3 2" xfId="19878" xr:uid="{96765E0A-1376-4F62-8DEE-08FCC98E42AA}"/>
    <cellStyle name="Notiz 193 2 3 2 2" xfId="34940" xr:uid="{99A38171-C269-49E6-BF7F-02EFFDC33E96}"/>
    <cellStyle name="Notiz 193 2 3 3" xfId="13130" xr:uid="{FC241C15-72C0-4E79-8885-C861C0469EA0}"/>
    <cellStyle name="Notiz 193 2 3 4" xfId="25034" xr:uid="{3F2731F3-4F96-4388-A973-0628614A7213}"/>
    <cellStyle name="Notiz 193 2 4" xfId="7837" xr:uid="{CC9E9460-A7DB-4649-AE45-67F3DA0F754C}"/>
    <cellStyle name="Notiz 193 2 4 2" xfId="20565" xr:uid="{A3331926-BB97-4661-97A1-ABBD92185534}"/>
    <cellStyle name="Notiz 193 2 4 3" xfId="27471" xr:uid="{0A0AA9D9-D19E-40DD-B6CA-E166C3FA4F6D}"/>
    <cellStyle name="Notiz 193 2 5" xfId="14079" xr:uid="{1E06060E-84BD-4105-B38B-C2747D9EBD87}"/>
    <cellStyle name="Notiz 193 2 5 2" xfId="29965" xr:uid="{8AA16471-CD6E-49B8-A7C2-BA772341D6A0}"/>
    <cellStyle name="Notiz 193 2 6" xfId="13896" xr:uid="{98080C97-6FA6-4269-8C36-FF513AFABC70}"/>
    <cellStyle name="Notiz 193 2 6 2" xfId="29340" xr:uid="{62A0C537-F136-4DEE-B483-330D01B31CC9}"/>
    <cellStyle name="Notiz 193 2 7" xfId="32045" xr:uid="{B663209C-6A1A-4144-A693-21247613E3DB}"/>
    <cellStyle name="Notiz 193 2 8" xfId="23061" xr:uid="{D842DACE-96E4-415D-AFF9-FD9685D947B0}"/>
    <cellStyle name="Notiz 193 3" xfId="5134" xr:uid="{D9C2D949-31F3-42EE-88FA-C6F7A295E35D}"/>
    <cellStyle name="Notiz 193 3 2" xfId="17922" xr:uid="{1189D26D-FEDB-4F4B-B1B7-17A1C0CA3241}"/>
    <cellStyle name="Notiz 193 3 2 2" xfId="27473" xr:uid="{264FE991-8380-49A5-B4AD-CE9980D7C195}"/>
    <cellStyle name="Notiz 193 3 3" xfId="11175" xr:uid="{70696AAE-164B-4465-A38C-8B2C54587B88}"/>
    <cellStyle name="Notiz 193 3 3 2" xfId="29967" xr:uid="{37C3EB2D-C7CF-41AA-8CB8-46E6D979910B}"/>
    <cellStyle name="Notiz 193 3 4" xfId="33247" xr:uid="{A441506B-6877-4AFD-9432-657EC472D68B}"/>
    <cellStyle name="Notiz 193 3 5" xfId="23063" xr:uid="{10D027EF-CFB9-4555-8E64-D1A8F902CE99}"/>
    <cellStyle name="Notiz 193 4" xfId="7099" xr:uid="{5D065207-A93D-493A-8526-C85523D6B8CC}"/>
    <cellStyle name="Notiz 193 4 2" xfId="19879" xr:uid="{FF8F7330-C8D4-408A-AA72-7A2135CAB5DA}"/>
    <cellStyle name="Notiz 193 4 2 2" xfId="34941" xr:uid="{8884E1FF-9453-4C2C-88B3-4BFC80D11A32}"/>
    <cellStyle name="Notiz 193 4 3" xfId="13131" xr:uid="{46C84660-E839-4C7D-B244-7C4A28D55005}"/>
    <cellStyle name="Notiz 193 4 4" xfId="25033" xr:uid="{49F265A3-D25E-4DFF-92CB-400F6A2896CB}"/>
    <cellStyle name="Notiz 193 5" xfId="7836" xr:uid="{AA634E48-766A-4EE9-A2E8-9144954C7214}"/>
    <cellStyle name="Notiz 193 5 2" xfId="20564" xr:uid="{564233BC-BEF1-41F1-820C-2065299E4BA0}"/>
    <cellStyle name="Notiz 193 5 3" xfId="27470" xr:uid="{99189E0B-72AC-4F67-89C0-9A73696C181B}"/>
    <cellStyle name="Notiz 193 6" xfId="13400" xr:uid="{A27C8B6A-9E80-47A5-8F7B-11B5AE007B99}"/>
    <cellStyle name="Notiz 193 6 2" xfId="29964" xr:uid="{8665E081-7180-4D12-8B31-DB8DD23BFDA8}"/>
    <cellStyle name="Notiz 193 7" xfId="13895" xr:uid="{0D3BABBB-51BB-4A0E-AD40-80C84EB133EE}"/>
    <cellStyle name="Notiz 193 7 2" xfId="29341" xr:uid="{53C373BB-796F-4071-BDE4-200180D5DF89}"/>
    <cellStyle name="Notiz 193 8" xfId="32044" xr:uid="{899F940A-B966-4E26-9ECE-083B3FA0F2B8}"/>
    <cellStyle name="Notiz 193 9" xfId="23060" xr:uid="{11C08216-5EC3-42F8-91C4-0A17C69FE9D3}"/>
    <cellStyle name="Notiz 194" xfId="1997" xr:uid="{00000000-0005-0000-0000-0000FD070000}"/>
    <cellStyle name="Notiz 194 2" xfId="1998" xr:uid="{00000000-0005-0000-0000-0000FE070000}"/>
    <cellStyle name="Notiz 194 2 2" xfId="5137" xr:uid="{F37BF800-C752-489E-A513-E81B066CDC07}"/>
    <cellStyle name="Notiz 194 2 2 2" xfId="17925" xr:uid="{5C2F3BA6-1801-4F7F-92DC-75B3AE15D945}"/>
    <cellStyle name="Notiz 194 2 2 2 2" xfId="27476" xr:uid="{1447931B-9881-408A-A9C5-1B5BE2A573F3}"/>
    <cellStyle name="Notiz 194 2 2 3" xfId="11178" xr:uid="{903F72F0-5831-4A74-97C8-426043192975}"/>
    <cellStyle name="Notiz 194 2 2 3 2" xfId="29970" xr:uid="{875E4975-6455-4230-A363-3F789906354B}"/>
    <cellStyle name="Notiz 194 2 2 4" xfId="33250" xr:uid="{45E11BE1-42E8-4CED-82C5-28E9FD9A920C}"/>
    <cellStyle name="Notiz 194 2 2 5" xfId="23066" xr:uid="{17E1C0A6-3ACC-483F-8FEA-06B462CA024E}"/>
    <cellStyle name="Notiz 194 2 3" xfId="7096" xr:uid="{80D38500-B93D-4BE8-B8C3-EA393804BF91}"/>
    <cellStyle name="Notiz 194 2 3 2" xfId="19876" xr:uid="{A65AD9CB-EE32-4BC8-8E9E-B8E770AA7556}"/>
    <cellStyle name="Notiz 194 2 3 2 2" xfId="34938" xr:uid="{656261FD-1D28-4DC1-A285-189F39620130}"/>
    <cellStyle name="Notiz 194 2 3 3" xfId="13128" xr:uid="{2E503054-0A61-4EED-91DB-B582CCAC7A54}"/>
    <cellStyle name="Notiz 194 2 3 4" xfId="25036" xr:uid="{AC892C1E-732B-4B69-AE04-E004C617278F}"/>
    <cellStyle name="Notiz 194 2 4" xfId="7839" xr:uid="{618F409F-E03E-402B-818A-D79B5BC68A72}"/>
    <cellStyle name="Notiz 194 2 4 2" xfId="20567" xr:uid="{37FF8282-1BED-4C75-8B54-E1CB9CBC74FC}"/>
    <cellStyle name="Notiz 194 2 4 3" xfId="27475" xr:uid="{A26EEBB3-59E7-4A09-A7A5-35E45220E00A}"/>
    <cellStyle name="Notiz 194 2 5" xfId="13398" xr:uid="{2B5E2226-71A6-411E-A613-845E77E30712}"/>
    <cellStyle name="Notiz 194 2 5 2" xfId="29969" xr:uid="{76E911D0-6993-452B-9392-936597E5ED96}"/>
    <cellStyle name="Notiz 194 2 6" xfId="13898" xr:uid="{5B794F75-A131-4699-A735-915224942A08}"/>
    <cellStyle name="Notiz 194 2 6 2" xfId="29338" xr:uid="{A4EE8F19-DED0-47F6-97B6-A21F755BEAA6}"/>
    <cellStyle name="Notiz 194 2 7" xfId="32047" xr:uid="{696FB25A-9CAE-4F4C-9C8D-011CB61E6B48}"/>
    <cellStyle name="Notiz 194 2 8" xfId="23065" xr:uid="{2DF86F9E-ACCE-48E2-95E6-CFDC0B4CEEAB}"/>
    <cellStyle name="Notiz 194 3" xfId="5136" xr:uid="{7A1693B8-2E7B-45F0-9CC6-DF2506DD14DA}"/>
    <cellStyle name="Notiz 194 3 2" xfId="17924" xr:uid="{964F4BB9-EB27-4745-B16A-6158F1C501A8}"/>
    <cellStyle name="Notiz 194 3 2 2" xfId="27477" xr:uid="{E6870C2C-3203-464E-A11A-515BE46076B9}"/>
    <cellStyle name="Notiz 194 3 3" xfId="11177" xr:uid="{72908943-1219-4EB9-A749-E11A0E746F0D}"/>
    <cellStyle name="Notiz 194 3 3 2" xfId="29971" xr:uid="{18FD0F68-9038-4C9B-B9F4-DDEF91B1C272}"/>
    <cellStyle name="Notiz 194 3 4" xfId="33249" xr:uid="{9789DBAD-82A9-4605-9E2E-11A30B0AC0B5}"/>
    <cellStyle name="Notiz 194 3 5" xfId="23067" xr:uid="{84786971-EECB-44BD-9C05-CEFBD40E1CE6}"/>
    <cellStyle name="Notiz 194 4" xfId="7097" xr:uid="{4553212F-CE61-4D0C-B791-07D1BEE18449}"/>
    <cellStyle name="Notiz 194 4 2" xfId="19877" xr:uid="{88219693-DF61-4697-8A16-F00371AA7B95}"/>
    <cellStyle name="Notiz 194 4 2 2" xfId="34939" xr:uid="{66A347D9-8B36-44CA-A3C4-2FA50B42B191}"/>
    <cellStyle name="Notiz 194 4 3" xfId="13129" xr:uid="{EFDB32A9-3B60-48A4-BDFB-78E3CC046990}"/>
    <cellStyle name="Notiz 194 4 4" xfId="25035" xr:uid="{482C7CAF-2CA5-4CD4-9A07-78A33C8EEAC6}"/>
    <cellStyle name="Notiz 194 5" xfId="7838" xr:uid="{8E98F1E1-9C7A-4BD4-B382-463251B7A2F8}"/>
    <cellStyle name="Notiz 194 5 2" xfId="20566" xr:uid="{61F4FDCA-4B89-4B71-8D63-E2F0AF5E7376}"/>
    <cellStyle name="Notiz 194 5 3" xfId="27474" xr:uid="{BF73DADD-AAC7-4197-A035-D40CF87F73C0}"/>
    <cellStyle name="Notiz 194 6" xfId="13399" xr:uid="{8976D971-D223-40E4-B46C-76ED3374EB27}"/>
    <cellStyle name="Notiz 194 6 2" xfId="29968" xr:uid="{142B7735-7013-4C84-B57F-02F4D0496CD0}"/>
    <cellStyle name="Notiz 194 7" xfId="13897" xr:uid="{51C9759D-3895-4199-AC44-B0F93737549C}"/>
    <cellStyle name="Notiz 194 7 2" xfId="29339" xr:uid="{3FEBB6EE-A612-4161-AB05-F93F154E379C}"/>
    <cellStyle name="Notiz 194 8" xfId="32046" xr:uid="{70680AB7-6DC3-43CC-83A2-CA2E365138F4}"/>
    <cellStyle name="Notiz 194 9" xfId="23064" xr:uid="{006C91AE-E6D2-479F-8554-7074D5C004DA}"/>
    <cellStyle name="Notiz 195" xfId="1999" xr:uid="{00000000-0005-0000-0000-0000FF070000}"/>
    <cellStyle name="Notiz 195 2" xfId="2000" xr:uid="{00000000-0005-0000-0000-000000080000}"/>
    <cellStyle name="Notiz 195 2 2" xfId="5139" xr:uid="{5314E8E0-A066-4DEB-8AA2-3DAC90F5A6DC}"/>
    <cellStyle name="Notiz 195 2 2 2" xfId="17927" xr:uid="{20EB52F0-274E-44C3-A0EC-2CB9C007F813}"/>
    <cellStyle name="Notiz 195 2 2 2 2" xfId="27480" xr:uid="{BA356CC3-2E14-4CA5-B34F-8E5E8E9E71CB}"/>
    <cellStyle name="Notiz 195 2 2 3" xfId="11180" xr:uid="{580A9BB1-0424-4502-83CD-2C985E4C8142}"/>
    <cellStyle name="Notiz 195 2 2 3 2" xfId="29974" xr:uid="{3C45DA96-806B-43AE-BC8D-2DBC5AB17E72}"/>
    <cellStyle name="Notiz 195 2 2 4" xfId="33252" xr:uid="{85D607B8-5FD6-4FBC-A90B-9FEA669F3A7E}"/>
    <cellStyle name="Notiz 195 2 2 5" xfId="23070" xr:uid="{D7F431A5-9BCF-4B9D-83CB-94A2631A2B09}"/>
    <cellStyle name="Notiz 195 2 3" xfId="7094" xr:uid="{DA3C1A96-8EE2-4F6F-AAB8-06427E92021D}"/>
    <cellStyle name="Notiz 195 2 3 2" xfId="19874" xr:uid="{10F68C7B-25AD-4958-9C7E-DA888DFB3AA0}"/>
    <cellStyle name="Notiz 195 2 3 2 2" xfId="34936" xr:uid="{66584A28-C7B3-4730-A13A-ADC478EA74D4}"/>
    <cellStyle name="Notiz 195 2 3 3" xfId="13126" xr:uid="{DFDE3DA7-94BB-4B9B-9247-CA791879AFF2}"/>
    <cellStyle name="Notiz 195 2 3 4" xfId="25038" xr:uid="{D3E97034-7712-40FF-A693-2C8B2BDF6B78}"/>
    <cellStyle name="Notiz 195 2 4" xfId="7841" xr:uid="{A7FE5199-DC4F-41F5-B660-8875905A89AC}"/>
    <cellStyle name="Notiz 195 2 4 2" xfId="20569" xr:uid="{E4CE50A6-DA94-443C-BC7D-FDE36D0C37AC}"/>
    <cellStyle name="Notiz 195 2 4 3" xfId="27479" xr:uid="{15B55986-A3F3-47F2-9E99-823A33BEF42C}"/>
    <cellStyle name="Notiz 195 2 5" xfId="13397" xr:uid="{F92C0677-80A6-4014-B4FF-F4BE2B0CBCCB}"/>
    <cellStyle name="Notiz 195 2 5 2" xfId="29973" xr:uid="{333B61C2-50FB-445E-B5F7-4980F8A943BE}"/>
    <cellStyle name="Notiz 195 2 6" xfId="13900" xr:uid="{B7E48C64-5C32-447D-ADB9-77E8DFB264EC}"/>
    <cellStyle name="Notiz 195 2 6 2" xfId="29336" xr:uid="{3358D70E-0BA5-4167-B4C9-A573B69F56AA}"/>
    <cellStyle name="Notiz 195 2 7" xfId="32049" xr:uid="{27C1D07E-C7ED-4475-8C5A-13AB139D2907}"/>
    <cellStyle name="Notiz 195 2 8" xfId="23069" xr:uid="{2120BDFA-07E6-42EB-9080-B55EC93CCD8D}"/>
    <cellStyle name="Notiz 195 3" xfId="5138" xr:uid="{BD653D05-A153-4EEA-AC3C-6868E115D4FB}"/>
    <cellStyle name="Notiz 195 3 2" xfId="17926" xr:uid="{3A1ECDB4-8CCD-4C9A-9E5E-44D699E218B3}"/>
    <cellStyle name="Notiz 195 3 2 2" xfId="27481" xr:uid="{E6ABDC77-FC4D-4095-A42D-AAFD03C50467}"/>
    <cellStyle name="Notiz 195 3 3" xfId="11179" xr:uid="{E203D0B7-C5DB-486B-BD83-435B813D4B78}"/>
    <cellStyle name="Notiz 195 3 3 2" xfId="29975" xr:uid="{5BDDEF25-9828-4F0A-8362-A44F2C2FBCC5}"/>
    <cellStyle name="Notiz 195 3 4" xfId="33251" xr:uid="{9A1081B2-5770-4C53-BFC8-C221784F66B1}"/>
    <cellStyle name="Notiz 195 3 5" xfId="23071" xr:uid="{3B131DD1-489E-40DC-BC76-88EB2AA274D9}"/>
    <cellStyle name="Notiz 195 4" xfId="7095" xr:uid="{F5B3DEA7-815B-41FF-A436-D6C5081C4CC4}"/>
    <cellStyle name="Notiz 195 4 2" xfId="19875" xr:uid="{BBF6EA50-AE94-49DF-AB09-7D97F26A8FF6}"/>
    <cellStyle name="Notiz 195 4 2 2" xfId="34937" xr:uid="{C510D59D-439F-4FC4-AD51-2946D81D2893}"/>
    <cellStyle name="Notiz 195 4 3" xfId="13127" xr:uid="{C16C7B72-0DF5-43F4-83A0-C192F1CFCD20}"/>
    <cellStyle name="Notiz 195 4 4" xfId="25037" xr:uid="{8C36381A-1FD9-49F3-A1BA-10A1FD0A4B24}"/>
    <cellStyle name="Notiz 195 5" xfId="7840" xr:uid="{F8D33DC2-7939-4FD0-BD57-75D922AED0FE}"/>
    <cellStyle name="Notiz 195 5 2" xfId="20568" xr:uid="{560C1EE7-7383-47F2-B553-7B82B95B31FB}"/>
    <cellStyle name="Notiz 195 5 3" xfId="27478" xr:uid="{5EE0566E-E23F-4610-A7D8-044FEB1CC95A}"/>
    <cellStyle name="Notiz 195 6" xfId="14078" xr:uid="{EA24039F-2458-43B9-B580-E536975219A6}"/>
    <cellStyle name="Notiz 195 6 2" xfId="29972" xr:uid="{8ACBF441-14F5-4DC9-B005-4B93D10319D5}"/>
    <cellStyle name="Notiz 195 7" xfId="13899" xr:uid="{EA3325E9-3153-45F2-BE8C-FF57833645D9}"/>
    <cellStyle name="Notiz 195 7 2" xfId="29337" xr:uid="{20758552-C6B7-4823-B850-F722AA871616}"/>
    <cellStyle name="Notiz 195 8" xfId="32048" xr:uid="{10D86A08-4BC7-4E95-BC75-8E857A65A989}"/>
    <cellStyle name="Notiz 195 9" xfId="23068" xr:uid="{A002D646-A6C6-4B3F-A8BF-ADEA9320468A}"/>
    <cellStyle name="Notiz 196" xfId="2001" xr:uid="{00000000-0005-0000-0000-000001080000}"/>
    <cellStyle name="Notiz 196 2" xfId="2002" xr:uid="{00000000-0005-0000-0000-000002080000}"/>
    <cellStyle name="Notiz 196 2 2" xfId="5141" xr:uid="{C43EFAD3-E8EC-4641-87DC-EFE90D9DC7E3}"/>
    <cellStyle name="Notiz 196 2 2 2" xfId="17929" xr:uid="{9F7F23CF-CBD8-4149-9981-EF10C6915552}"/>
    <cellStyle name="Notiz 196 2 2 2 2" xfId="27484" xr:uid="{31996ED0-9582-432C-BCC5-F9338A0F9C9E}"/>
    <cellStyle name="Notiz 196 2 2 3" xfId="11182" xr:uid="{58F9399D-7227-4B64-B8A7-DCB310BEBBFD}"/>
    <cellStyle name="Notiz 196 2 2 3 2" xfId="29978" xr:uid="{ADFD1560-78AC-42C4-A8B3-0149056E3360}"/>
    <cellStyle name="Notiz 196 2 2 4" xfId="33254" xr:uid="{C8E02169-29F0-4AEA-9D89-CA04AB8503C0}"/>
    <cellStyle name="Notiz 196 2 2 5" xfId="23074" xr:uid="{65AB169C-DDC4-41E9-B127-728F0426EC04}"/>
    <cellStyle name="Notiz 196 2 3" xfId="7092" xr:uid="{FA492C89-5FB0-41FC-AB62-EF721DB932A4}"/>
    <cellStyle name="Notiz 196 2 3 2" xfId="19872" xr:uid="{A0CD2E5B-14F5-48A4-BF37-509A92C38169}"/>
    <cellStyle name="Notiz 196 2 3 2 2" xfId="34934" xr:uid="{F7A4F88A-B630-480E-A2B4-2446A9D0B32E}"/>
    <cellStyle name="Notiz 196 2 3 3" xfId="13124" xr:uid="{E210EA53-C08F-40C5-AB18-FE1486752FBE}"/>
    <cellStyle name="Notiz 196 2 3 4" xfId="25040" xr:uid="{3981EAA7-6D31-4806-BA17-59B71055D4AD}"/>
    <cellStyle name="Notiz 196 2 4" xfId="7843" xr:uid="{BB7941C8-5C6C-49CE-8347-9ECEC54D5B47}"/>
    <cellStyle name="Notiz 196 2 4 2" xfId="20571" xr:uid="{6945E80A-135D-4576-9D7B-A9B131A729FF}"/>
    <cellStyle name="Notiz 196 2 4 3" xfId="27483" xr:uid="{1F558A37-F823-4EF6-B497-00784B656082}"/>
    <cellStyle name="Notiz 196 2 5" xfId="14077" xr:uid="{1B927E15-C300-455C-BCCF-B52AB669212E}"/>
    <cellStyle name="Notiz 196 2 5 2" xfId="29977" xr:uid="{A01FD8B1-17AE-4D34-95A7-C0B46CA51CDD}"/>
    <cellStyle name="Notiz 196 2 6" xfId="13902" xr:uid="{439100F8-24CF-40C1-B765-D7FED66CBF6B}"/>
    <cellStyle name="Notiz 196 2 6 2" xfId="29334" xr:uid="{278FA6F3-FC1D-4C00-8EE8-CD2476FC7E21}"/>
    <cellStyle name="Notiz 196 2 7" xfId="32051" xr:uid="{3E7F8B55-3C2C-41D7-A191-470BB9579B8B}"/>
    <cellStyle name="Notiz 196 2 8" xfId="23073" xr:uid="{27516DEF-2D00-4187-9379-2A95A0DE2723}"/>
    <cellStyle name="Notiz 196 3" xfId="5140" xr:uid="{07ACD843-0E36-4C9E-915F-9938ADDB75B2}"/>
    <cellStyle name="Notiz 196 3 2" xfId="17928" xr:uid="{906F10BA-6431-4913-A8A1-07F2EDC26D74}"/>
    <cellStyle name="Notiz 196 3 2 2" xfId="27485" xr:uid="{38063656-FC48-4482-B5A7-19E8134D9C70}"/>
    <cellStyle name="Notiz 196 3 3" xfId="11181" xr:uid="{A43C40E4-C813-4356-AE31-FB502293BC43}"/>
    <cellStyle name="Notiz 196 3 3 2" xfId="29979" xr:uid="{974D4679-DA50-432C-92A7-0C3458B42D51}"/>
    <cellStyle name="Notiz 196 3 4" xfId="33253" xr:uid="{AADABF6E-610C-42F2-9E27-D18F1F8040E0}"/>
    <cellStyle name="Notiz 196 3 5" xfId="23075" xr:uid="{D3105225-1A1E-4993-8DD5-BF0D27B25B94}"/>
    <cellStyle name="Notiz 196 4" xfId="7093" xr:uid="{80888943-D8FC-4125-9D3B-2BB5929E865A}"/>
    <cellStyle name="Notiz 196 4 2" xfId="19873" xr:uid="{666308FB-1E8C-4F6F-A929-B651F1EB8557}"/>
    <cellStyle name="Notiz 196 4 2 2" xfId="34935" xr:uid="{0190B660-0903-4335-96C2-554AEA961138}"/>
    <cellStyle name="Notiz 196 4 3" xfId="13125" xr:uid="{D9D1E26D-3EBC-4EC1-ADAB-3FB107F7F5D4}"/>
    <cellStyle name="Notiz 196 4 4" xfId="25039" xr:uid="{74B480FE-69AC-473D-AB58-8E3CD462FC06}"/>
    <cellStyle name="Notiz 196 5" xfId="7842" xr:uid="{4B504AC6-3C56-4AA6-95C7-1040F9EDAD40}"/>
    <cellStyle name="Notiz 196 5 2" xfId="20570" xr:uid="{A9F939E0-6A5D-458D-BDF1-7BF1AD813FEB}"/>
    <cellStyle name="Notiz 196 5 3" xfId="27482" xr:uid="{5A2DE047-DD00-4AA3-A48E-984C173BAE93}"/>
    <cellStyle name="Notiz 196 6" xfId="13396" xr:uid="{62CDC55E-0AA9-4B23-92C3-105A11710490}"/>
    <cellStyle name="Notiz 196 6 2" xfId="29976" xr:uid="{83B8E5BA-BA05-4949-969F-786FAFE02AD5}"/>
    <cellStyle name="Notiz 196 7" xfId="13901" xr:uid="{33EB9928-D3A8-4C78-BAAB-CC719942FD5F}"/>
    <cellStyle name="Notiz 196 7 2" xfId="29335" xr:uid="{70F158F5-46C9-4137-A103-3AEB45F8B7E3}"/>
    <cellStyle name="Notiz 196 8" xfId="32050" xr:uid="{0BD629BC-0C1F-4FF4-884E-9FDA8528A47C}"/>
    <cellStyle name="Notiz 196 9" xfId="23072" xr:uid="{8E58D5E2-B54D-4490-A81F-2C2434207632}"/>
    <cellStyle name="Notiz 197" xfId="2003" xr:uid="{00000000-0005-0000-0000-000003080000}"/>
    <cellStyle name="Notiz 197 2" xfId="2004" xr:uid="{00000000-0005-0000-0000-000004080000}"/>
    <cellStyle name="Notiz 197 2 2" xfId="5143" xr:uid="{B3F4D491-FA8B-43B1-BD48-930BD363BAB0}"/>
    <cellStyle name="Notiz 197 2 2 2" xfId="17931" xr:uid="{0806A627-4A35-430F-92BA-D858ED229DFD}"/>
    <cellStyle name="Notiz 197 2 2 2 2" xfId="27488" xr:uid="{64D22887-C376-4C51-86FD-158C901C0030}"/>
    <cellStyle name="Notiz 197 2 2 3" xfId="11184" xr:uid="{B7259E6B-C3C3-4363-9B56-38D0B58EB0E5}"/>
    <cellStyle name="Notiz 197 2 2 3 2" xfId="29982" xr:uid="{5A3F4EEE-E305-4464-A0EA-9C2B9169582A}"/>
    <cellStyle name="Notiz 197 2 2 4" xfId="33256" xr:uid="{B05DE4AC-5394-4AFB-84E0-CF9E46990C77}"/>
    <cellStyle name="Notiz 197 2 2 5" xfId="23078" xr:uid="{0B28E113-3D24-445D-A67B-95FF51D6375D}"/>
    <cellStyle name="Notiz 197 2 3" xfId="7090" xr:uid="{91E4E895-8E46-42DD-A09C-99BEF5D97477}"/>
    <cellStyle name="Notiz 197 2 3 2" xfId="19870" xr:uid="{88844B7E-1FD5-4273-B0FB-0B5D99083A6C}"/>
    <cellStyle name="Notiz 197 2 3 2 2" xfId="34932" xr:uid="{86B4C6CB-9677-419B-9588-ADCFAD1021EC}"/>
    <cellStyle name="Notiz 197 2 3 3" xfId="13122" xr:uid="{9EF63868-C779-49B0-916C-E7053CD28364}"/>
    <cellStyle name="Notiz 197 2 3 4" xfId="25042" xr:uid="{DB4AE1AE-83C9-482C-A4DB-B0397E0C1C75}"/>
    <cellStyle name="Notiz 197 2 4" xfId="7845" xr:uid="{07A33244-1161-4FBA-B679-240895D5F583}"/>
    <cellStyle name="Notiz 197 2 4 2" xfId="20573" xr:uid="{4314D9D9-A862-43E5-8389-371ACB439766}"/>
    <cellStyle name="Notiz 197 2 4 3" xfId="27487" xr:uid="{A7D70CCC-5613-4D9E-81CA-D9138D83B70A}"/>
    <cellStyle name="Notiz 197 2 5" xfId="13394" xr:uid="{82DD6A16-61E9-4FC4-9BE8-A556DD612A36}"/>
    <cellStyle name="Notiz 197 2 5 2" xfId="29981" xr:uid="{FDBE019D-DE7B-4439-AF82-5A9579631915}"/>
    <cellStyle name="Notiz 197 2 6" xfId="13904" xr:uid="{0C38EB3D-AC78-4489-BB6C-D2851E22914B}"/>
    <cellStyle name="Notiz 197 2 6 2" xfId="29332" xr:uid="{811F1FA9-7891-447B-8811-A6B33E1F38BE}"/>
    <cellStyle name="Notiz 197 2 7" xfId="32053" xr:uid="{F54ACC75-4F33-4427-81FE-2F45C1E93155}"/>
    <cellStyle name="Notiz 197 2 8" xfId="23077" xr:uid="{65B93238-BF25-460E-B9AA-A5851B3DB7BE}"/>
    <cellStyle name="Notiz 197 3" xfId="5142" xr:uid="{D59B0EB3-6947-4BA6-A4D8-CA3133F1831A}"/>
    <cellStyle name="Notiz 197 3 2" xfId="17930" xr:uid="{78AF6D18-5679-47A4-976E-A643A3ADF8C7}"/>
    <cellStyle name="Notiz 197 3 2 2" xfId="27489" xr:uid="{01A583C3-B5EC-4D2D-A65A-AD8FF6D7ADD5}"/>
    <cellStyle name="Notiz 197 3 3" xfId="11183" xr:uid="{5609B856-1577-424F-8C7E-F66EB69904A7}"/>
    <cellStyle name="Notiz 197 3 3 2" xfId="29983" xr:uid="{90770363-73A0-4A08-90A6-B30BEC1F8520}"/>
    <cellStyle name="Notiz 197 3 4" xfId="33255" xr:uid="{BF096C5D-57E4-4521-8EB2-0F632FB52860}"/>
    <cellStyle name="Notiz 197 3 5" xfId="23079" xr:uid="{833E49A0-35D8-4A77-B6C8-64276D21AEAB}"/>
    <cellStyle name="Notiz 197 4" xfId="7091" xr:uid="{E1DFD940-9CEB-4E94-B846-9ECC5E28C002}"/>
    <cellStyle name="Notiz 197 4 2" xfId="19871" xr:uid="{35B774F6-2CAB-41B7-A1B4-0F290D4640F8}"/>
    <cellStyle name="Notiz 197 4 2 2" xfId="34933" xr:uid="{1677E571-1F05-4017-9A7E-4992358FFB4F}"/>
    <cellStyle name="Notiz 197 4 3" xfId="13123" xr:uid="{D940063B-1366-4ED6-8128-E935F2AB5DAF}"/>
    <cellStyle name="Notiz 197 4 4" xfId="25041" xr:uid="{CA285B8A-8763-4228-962B-A63BE6BA5356}"/>
    <cellStyle name="Notiz 197 5" xfId="7844" xr:uid="{C6F16613-82C2-4F07-A57C-3CB8DFF126C8}"/>
    <cellStyle name="Notiz 197 5 2" xfId="20572" xr:uid="{886A713B-A579-4D4C-B68A-37F48AD02F09}"/>
    <cellStyle name="Notiz 197 5 3" xfId="27486" xr:uid="{A638813B-39C9-46EC-8F80-A0B925829C24}"/>
    <cellStyle name="Notiz 197 6" xfId="13395" xr:uid="{C8A5EE44-FCC2-414E-B620-D2729D04CA6B}"/>
    <cellStyle name="Notiz 197 6 2" xfId="29980" xr:uid="{F92BD73F-8DCA-4FE1-B0AB-8DBA7DED9978}"/>
    <cellStyle name="Notiz 197 7" xfId="13903" xr:uid="{C24705E3-EF74-4245-8A03-F64202320393}"/>
    <cellStyle name="Notiz 197 7 2" xfId="29333" xr:uid="{16874F50-F60B-4A39-93D9-B5C58A725F93}"/>
    <cellStyle name="Notiz 197 8" xfId="32052" xr:uid="{B99F3463-ACD5-4F82-BC36-73A7445251B9}"/>
    <cellStyle name="Notiz 197 9" xfId="23076" xr:uid="{8908127D-0DE0-42F3-B2ED-3A616CAD70C6}"/>
    <cellStyle name="Notiz 198" xfId="2005" xr:uid="{00000000-0005-0000-0000-000005080000}"/>
    <cellStyle name="Notiz 198 2" xfId="2006" xr:uid="{00000000-0005-0000-0000-000006080000}"/>
    <cellStyle name="Notiz 198 2 2" xfId="5145" xr:uid="{357603CB-7F1B-4007-B36E-95E83BA25C88}"/>
    <cellStyle name="Notiz 198 2 2 2" xfId="17933" xr:uid="{6F6C9C6B-EC27-4FEA-AF20-182F20F40A90}"/>
    <cellStyle name="Notiz 198 2 2 2 2" xfId="27492" xr:uid="{15D24456-24DD-4B19-81B0-8AEAAF10D117}"/>
    <cellStyle name="Notiz 198 2 2 3" xfId="11186" xr:uid="{B64DC4C1-7337-4C3C-AAF2-CA145E4DD7D1}"/>
    <cellStyle name="Notiz 198 2 2 3 2" xfId="29986" xr:uid="{1C22E7F1-71A2-4EA2-8A55-54E7F1E9DA73}"/>
    <cellStyle name="Notiz 198 2 2 4" xfId="33258" xr:uid="{CD9B9894-76E4-44CF-BCFE-03D2D872892F}"/>
    <cellStyle name="Notiz 198 2 2 5" xfId="23082" xr:uid="{079638CE-609D-4806-815C-6461B6D4AE83}"/>
    <cellStyle name="Notiz 198 2 3" xfId="7088" xr:uid="{8BE765E1-653C-4A82-849E-75ECE376D915}"/>
    <cellStyle name="Notiz 198 2 3 2" xfId="19868" xr:uid="{53A92364-E60D-4413-B9C1-486C7CAFB465}"/>
    <cellStyle name="Notiz 198 2 3 2 2" xfId="34930" xr:uid="{CDFEFF2B-91F9-40CF-9DED-3ABC7C37732D}"/>
    <cellStyle name="Notiz 198 2 3 3" xfId="13120" xr:uid="{F4E1A7CB-159E-48FD-AE5B-9E209E09D0E2}"/>
    <cellStyle name="Notiz 198 2 3 4" xfId="25044" xr:uid="{660AD8B7-DD20-4CA8-ABF4-2AD46808BD4C}"/>
    <cellStyle name="Notiz 198 2 4" xfId="7847" xr:uid="{C8F37E27-B8AC-495A-B265-22FA99F20BEC}"/>
    <cellStyle name="Notiz 198 2 4 2" xfId="20575" xr:uid="{F61FED3D-66F9-4AAD-9095-F4CAFD99FB4E}"/>
    <cellStyle name="Notiz 198 2 4 3" xfId="27491" xr:uid="{83E5E5C2-E625-463A-BEA2-893647BC4F53}"/>
    <cellStyle name="Notiz 198 2 5" xfId="13393" xr:uid="{4A412D0B-449E-4D6E-A34C-EFFFDD661FBD}"/>
    <cellStyle name="Notiz 198 2 5 2" xfId="29985" xr:uid="{B59DD6C5-EBC6-4C6E-9658-299673D422C9}"/>
    <cellStyle name="Notiz 198 2 6" xfId="13906" xr:uid="{121CA048-24AE-4882-90B4-8DFA337863B8}"/>
    <cellStyle name="Notiz 198 2 6 2" xfId="29331" xr:uid="{8FDBD6D3-9618-4F9C-ABFE-F710417F66EF}"/>
    <cellStyle name="Notiz 198 2 7" xfId="32055" xr:uid="{1DB3F04D-DF8B-4B55-BF94-D85BE9E29318}"/>
    <cellStyle name="Notiz 198 2 8" xfId="23081" xr:uid="{806860A3-3259-4830-8671-F032B34A7EE1}"/>
    <cellStyle name="Notiz 198 3" xfId="5144" xr:uid="{28EB84F3-186F-4985-9C4A-22BB43BCD58D}"/>
    <cellStyle name="Notiz 198 3 2" xfId="17932" xr:uid="{8EDAB261-AEC5-448B-B3BF-E8D53C910326}"/>
    <cellStyle name="Notiz 198 3 2 2" xfId="27493" xr:uid="{727AA4D7-FB85-414A-A03F-E2FBFD8F747F}"/>
    <cellStyle name="Notiz 198 3 3" xfId="11185" xr:uid="{3AA43EF7-AFA8-40A4-87ED-656164ABCE3C}"/>
    <cellStyle name="Notiz 198 3 3 2" xfId="29987" xr:uid="{0C50157C-42BD-4B48-A761-8EBCE934F382}"/>
    <cellStyle name="Notiz 198 3 4" xfId="33257" xr:uid="{EE4941C5-2A13-457D-BC19-AD52FD02EEA0}"/>
    <cellStyle name="Notiz 198 3 5" xfId="23083" xr:uid="{BB2275D5-BEDE-4F71-8B53-8C3ADFBEBC38}"/>
    <cellStyle name="Notiz 198 4" xfId="7089" xr:uid="{AABA1644-4EBB-4849-83A5-57D56B9BADAD}"/>
    <cellStyle name="Notiz 198 4 2" xfId="19869" xr:uid="{84BC9434-B830-4C5D-9474-C834CB214DB4}"/>
    <cellStyle name="Notiz 198 4 2 2" xfId="34931" xr:uid="{9A3D9C2E-CC2F-43B3-B4F9-62D353CE101A}"/>
    <cellStyle name="Notiz 198 4 3" xfId="13121" xr:uid="{CB94B725-7D72-4FE8-A110-F0E462109A6D}"/>
    <cellStyle name="Notiz 198 4 4" xfId="25043" xr:uid="{61C9AE60-4F12-40EF-B110-E8C13A66C6B9}"/>
    <cellStyle name="Notiz 198 5" xfId="7846" xr:uid="{4F9D5AB5-1220-4342-8196-40B95DA3BEBC}"/>
    <cellStyle name="Notiz 198 5 2" xfId="20574" xr:uid="{D23743FF-8A00-4BD9-86CA-60AB4C8C18E8}"/>
    <cellStyle name="Notiz 198 5 3" xfId="27490" xr:uid="{62632193-23DE-4EE7-AE4C-ED9EFF10F07F}"/>
    <cellStyle name="Notiz 198 6" xfId="14076" xr:uid="{B9AB6BBD-D85D-4DC3-AF9F-4B131BC783A1}"/>
    <cellStyle name="Notiz 198 6 2" xfId="29984" xr:uid="{1ABF4FF1-45D7-4546-A804-BE02B02F77FD}"/>
    <cellStyle name="Notiz 198 7" xfId="13905" xr:uid="{3065D3A5-B9C3-4DAF-8561-81385132871E}"/>
    <cellStyle name="Notiz 198 7 2" xfId="29178" xr:uid="{A3F455EC-7376-4358-A7AB-DE99635631A5}"/>
    <cellStyle name="Notiz 198 8" xfId="32054" xr:uid="{63C50B40-4A4C-4B4B-B6F2-886EB37A7381}"/>
    <cellStyle name="Notiz 198 9" xfId="23080" xr:uid="{34EED78E-E40A-4A8E-BBBE-A5770F68C162}"/>
    <cellStyle name="Notiz 199" xfId="2007" xr:uid="{00000000-0005-0000-0000-000007080000}"/>
    <cellStyle name="Notiz 199 2" xfId="2008" xr:uid="{00000000-0005-0000-0000-000008080000}"/>
    <cellStyle name="Notiz 199 2 2" xfId="5147" xr:uid="{E9F490BF-8672-4823-B002-28CE93208EA3}"/>
    <cellStyle name="Notiz 199 2 2 2" xfId="17935" xr:uid="{4944DA45-31E4-4E9C-BE42-62DAD0247B5E}"/>
    <cellStyle name="Notiz 199 2 2 2 2" xfId="27496" xr:uid="{45E4F2F5-8E58-4146-A977-77602F57E007}"/>
    <cellStyle name="Notiz 199 2 2 3" xfId="11188" xr:uid="{46558B23-99AA-48CF-A4E4-7117CF9B266B}"/>
    <cellStyle name="Notiz 199 2 2 3 2" xfId="29990" xr:uid="{8ED71AC5-43D1-42F7-80AB-F3EEFD4028E4}"/>
    <cellStyle name="Notiz 199 2 2 4" xfId="33260" xr:uid="{6EA8540A-D40A-4B90-8467-C3B69E53E7B6}"/>
    <cellStyle name="Notiz 199 2 2 5" xfId="23086" xr:uid="{B7B61A2D-2A73-4FE5-A3D6-B0506F3C4EBB}"/>
    <cellStyle name="Notiz 199 2 3" xfId="7086" xr:uid="{6E235EAF-CFAE-4F5C-A80F-4E744F5642BC}"/>
    <cellStyle name="Notiz 199 2 3 2" xfId="19866" xr:uid="{BCED3F12-3FFE-4F83-902F-D73A201369D1}"/>
    <cellStyle name="Notiz 199 2 3 2 2" xfId="34928" xr:uid="{FB64F6AC-41A1-4EA2-AC2A-B3EEA399A236}"/>
    <cellStyle name="Notiz 199 2 3 3" xfId="13118" xr:uid="{5B9E504F-7162-4372-83D3-8B6F52C4D4F9}"/>
    <cellStyle name="Notiz 199 2 3 4" xfId="25046" xr:uid="{2D59C8E3-70F5-48CE-816D-D28D9267BBDD}"/>
    <cellStyle name="Notiz 199 2 4" xfId="7849" xr:uid="{53CE8F74-07F4-492F-9745-A3159C764AE6}"/>
    <cellStyle name="Notiz 199 2 4 2" xfId="20577" xr:uid="{12D962E7-FB63-44B8-AD62-63AC09EC1C9A}"/>
    <cellStyle name="Notiz 199 2 4 3" xfId="27495" xr:uid="{A217F87F-30C0-438A-A6E4-3EA0D2D8F7B9}"/>
    <cellStyle name="Notiz 199 2 5" xfId="14237" xr:uid="{1BFAB91F-CDB4-41F3-93E6-E3F22CC265DB}"/>
    <cellStyle name="Notiz 199 2 5 2" xfId="29989" xr:uid="{2B51D962-185A-4FEC-B32B-E5E4E142AAF3}"/>
    <cellStyle name="Notiz 199 2 6" xfId="15753" xr:uid="{99029DF1-8DC2-48E5-B51A-71DCAC7A77DF}"/>
    <cellStyle name="Notiz 199 2 6 2" xfId="29329" xr:uid="{F21F4E60-AD42-4743-A6BD-0A2B418378C1}"/>
    <cellStyle name="Notiz 199 2 7" xfId="32057" xr:uid="{3C9F0E97-D6A7-4BA7-AE73-D9288E434425}"/>
    <cellStyle name="Notiz 199 2 8" xfId="23085" xr:uid="{8CDC30A9-1DB0-46DB-B5EB-62843FEABB1E}"/>
    <cellStyle name="Notiz 199 3" xfId="5146" xr:uid="{0E1831C2-85E6-4D4F-8D46-7BF9E0714D10}"/>
    <cellStyle name="Notiz 199 3 2" xfId="17934" xr:uid="{50448A49-6FC1-4185-B722-80D40EDB8608}"/>
    <cellStyle name="Notiz 199 3 2 2" xfId="27497" xr:uid="{601027AB-D2B8-4567-BD47-0F4D0C8CA594}"/>
    <cellStyle name="Notiz 199 3 3" xfId="11187" xr:uid="{2843D9B6-F4C0-4D96-9E05-8F7B07F2B3F8}"/>
    <cellStyle name="Notiz 199 3 3 2" xfId="29991" xr:uid="{37E19325-EFEC-4859-88B5-05B200FACF3B}"/>
    <cellStyle name="Notiz 199 3 4" xfId="33259" xr:uid="{DCB3F135-2031-4156-BCF1-C6BD3BAFD944}"/>
    <cellStyle name="Notiz 199 3 5" xfId="23087" xr:uid="{09A5FBD0-9100-4526-8C2D-C7E1D8F743F7}"/>
    <cellStyle name="Notiz 199 4" xfId="7087" xr:uid="{C67647BB-16EF-4CA8-90A8-145C8C4532D4}"/>
    <cellStyle name="Notiz 199 4 2" xfId="19867" xr:uid="{047FD4F3-3CA5-4576-972E-B10C88273636}"/>
    <cellStyle name="Notiz 199 4 2 2" xfId="34929" xr:uid="{DE19A670-D356-4F33-B09E-4262B39EEFA6}"/>
    <cellStyle name="Notiz 199 4 3" xfId="13119" xr:uid="{735A0FCA-FDFE-4915-909C-AC249175F46C}"/>
    <cellStyle name="Notiz 199 4 4" xfId="25045" xr:uid="{9360AF57-F7BA-4837-ABCD-0F1BD26C666B}"/>
    <cellStyle name="Notiz 199 5" xfId="7848" xr:uid="{2905E21F-5B1D-4B74-B2C0-A73FA9A57229}"/>
    <cellStyle name="Notiz 199 5 2" xfId="20576" xr:uid="{7AF5131F-5325-45E6-B893-65EDCE67B97B}"/>
    <cellStyle name="Notiz 199 5 3" xfId="27494" xr:uid="{F52B884A-60CF-4EAF-9965-5CF053D0E43C}"/>
    <cellStyle name="Notiz 199 6" xfId="13392" xr:uid="{132E5C51-1590-4DA0-BD8C-D33A3B5F6591}"/>
    <cellStyle name="Notiz 199 6 2" xfId="29988" xr:uid="{C78A4F4F-6E6C-471D-8A96-502036968E9A}"/>
    <cellStyle name="Notiz 199 7" xfId="13907" xr:uid="{16B781B9-DB00-4939-9C36-61AFA7F40FE9}"/>
    <cellStyle name="Notiz 199 7 2" xfId="29330" xr:uid="{F311FDA9-5A1F-47C7-989F-8E6C78242769}"/>
    <cellStyle name="Notiz 199 8" xfId="32056" xr:uid="{0BF9549D-E9EB-4EBA-A0C7-58485F467863}"/>
    <cellStyle name="Notiz 199 9" xfId="23084" xr:uid="{8D1FD1E8-60F8-40E7-AF27-6CE63C9DE14F}"/>
    <cellStyle name="Notiz 2" xfId="2009" xr:uid="{00000000-0005-0000-0000-000009080000}"/>
    <cellStyle name="Notiz 2 10" xfId="2010" xr:uid="{00000000-0005-0000-0000-00000A080000}"/>
    <cellStyle name="Notiz 2 10 2" xfId="5149" xr:uid="{79CDF740-0AC5-4CE6-BE99-552BA52D3E1B}"/>
    <cellStyle name="Notiz 2 10 2 2" xfId="17937" xr:uid="{A6ADE39C-6B8E-4CED-B19C-5DBCA3397293}"/>
    <cellStyle name="Notiz 2 10 2 2 2" xfId="27500" xr:uid="{4A0860D8-FF92-487F-B11F-A77398EAFD07}"/>
    <cellStyle name="Notiz 2 10 2 3" xfId="11190" xr:uid="{7584C707-F9EE-47AF-9E3C-A64C2D143A59}"/>
    <cellStyle name="Notiz 2 10 2 3 2" xfId="29994" xr:uid="{B38648C2-11E2-476C-B91D-A43D35B022C4}"/>
    <cellStyle name="Notiz 2 10 2 4" xfId="33262" xr:uid="{C20BD8BE-2A7D-4613-A726-BD3FD07D391C}"/>
    <cellStyle name="Notiz 2 10 2 5" xfId="23090" xr:uid="{9FC5C12A-993B-46AF-B617-1132C666E122}"/>
    <cellStyle name="Notiz 2 10 3" xfId="7084" xr:uid="{97E0A190-ABEC-45E8-8F24-92F8F6F5EB9C}"/>
    <cellStyle name="Notiz 2 10 3 2" xfId="19864" xr:uid="{CB124171-1802-45C3-B3CB-6BBAD9DF1225}"/>
    <cellStyle name="Notiz 2 10 3 2 2" xfId="34926" xr:uid="{C0D324F1-923F-4087-865A-E4990B690D08}"/>
    <cellStyle name="Notiz 2 10 3 3" xfId="13116" xr:uid="{AA5AFF84-0496-4060-B045-EB8A0DC05067}"/>
    <cellStyle name="Notiz 2 10 3 4" xfId="25048" xr:uid="{257ED28F-FB5C-440A-9488-E1A192054F9A}"/>
    <cellStyle name="Notiz 2 10 4" xfId="7851" xr:uid="{FDF8F39B-644E-4865-A70A-A1464A6AD162}"/>
    <cellStyle name="Notiz 2 10 4 2" xfId="20578" xr:uid="{79A7D35E-0C07-43E1-9E76-A5EDF0111BF4}"/>
    <cellStyle name="Notiz 2 10 4 3" xfId="27499" xr:uid="{23AD73F0-A0DB-4A1B-939B-20D7CC1D3C4E}"/>
    <cellStyle name="Notiz 2 10 5" xfId="14239" xr:uid="{C0E9C694-E40B-42B9-A592-DD09D9E31374}"/>
    <cellStyle name="Notiz 2 10 5 2" xfId="29993" xr:uid="{033E9D41-93AC-40DD-BC97-745B1F86246B}"/>
    <cellStyle name="Notiz 2 10 6" xfId="15086" xr:uid="{C3415BEB-7477-4827-8130-F2FE457DE76B}"/>
    <cellStyle name="Notiz 2 10 6 2" xfId="29327" xr:uid="{DFF08000-D850-4EEC-9C2E-B9BAB34B640B}"/>
    <cellStyle name="Notiz 2 10 7" xfId="32059" xr:uid="{26CC50A4-B906-4876-8ABF-434A80CAF6FB}"/>
    <cellStyle name="Notiz 2 10 8" xfId="23089" xr:uid="{7C6E484A-3C56-4A5F-A796-A81BB91955F4}"/>
    <cellStyle name="Notiz 2 100" xfId="2011" xr:uid="{00000000-0005-0000-0000-00000B080000}"/>
    <cellStyle name="Notiz 2 100 2" xfId="5150" xr:uid="{5738DE63-A91A-44D6-87AA-5F6BEDE5A6C2}"/>
    <cellStyle name="Notiz 2 100 2 2" xfId="17938" xr:uid="{F3FCAC08-CEB8-460F-BA8B-E1154D0B9CE7}"/>
    <cellStyle name="Notiz 2 100 2 2 2" xfId="27502" xr:uid="{3E16816E-87C6-4D20-A890-6321B96EE403}"/>
    <cellStyle name="Notiz 2 100 2 3" xfId="11191" xr:uid="{C8275CBB-AF8F-4025-BB4F-F92CCFFF78E9}"/>
    <cellStyle name="Notiz 2 100 2 3 2" xfId="29996" xr:uid="{2616B9C3-EA29-464F-8933-127664A227B5}"/>
    <cellStyle name="Notiz 2 100 2 4" xfId="33263" xr:uid="{13785DC4-8C0E-4FEF-A937-7EE585EDB2AD}"/>
    <cellStyle name="Notiz 2 100 2 5" xfId="23092" xr:uid="{1EC8FCC1-C737-4513-AC8C-4A5DD60758C4}"/>
    <cellStyle name="Notiz 2 100 3" xfId="7083" xr:uid="{805A65F5-C2BB-42F6-92D0-D77AC275EBAF}"/>
    <cellStyle name="Notiz 2 100 3 2" xfId="19863" xr:uid="{EE1D1F90-F592-4826-9C5F-19BE90A7233C}"/>
    <cellStyle name="Notiz 2 100 3 2 2" xfId="34925" xr:uid="{337DFF2B-665E-4C8B-8D70-C596CE44DAF9}"/>
    <cellStyle name="Notiz 2 100 3 3" xfId="13115" xr:uid="{7DB35A63-3B57-4ACF-974F-4EAE4E38C8CF}"/>
    <cellStyle name="Notiz 2 100 3 4" xfId="25049" xr:uid="{87F0C8FC-368B-4EFD-AD6E-54E40DA05B1D}"/>
    <cellStyle name="Notiz 2 100 4" xfId="7852" xr:uid="{B6DE887F-E8C2-4EF3-8C69-2B9EE99791C4}"/>
    <cellStyle name="Notiz 2 100 4 2" xfId="20579" xr:uid="{FCB8A814-AE4C-4AC2-9B3F-6FF4EDAD22F8}"/>
    <cellStyle name="Notiz 2 100 4 3" xfId="27501" xr:uid="{913ADB62-68EF-480B-B7E9-2D4329617BEE}"/>
    <cellStyle name="Notiz 2 100 5" xfId="14240" xr:uid="{9BF4C748-0764-4054-A29A-FF6C5849ACFC}"/>
    <cellStyle name="Notiz 2 100 5 2" xfId="29995" xr:uid="{C23158DD-F7C7-4B7D-9FBC-47106AB4CDBA}"/>
    <cellStyle name="Notiz 2 100 6" xfId="13908" xr:uid="{30528670-31D9-4BEA-8CF4-B3D1F30466A6}"/>
    <cellStyle name="Notiz 2 100 6 2" xfId="29326" xr:uid="{3A6FD079-9AE5-46D5-B287-92B1C571848F}"/>
    <cellStyle name="Notiz 2 100 7" xfId="32060" xr:uid="{402778A3-952B-4CA2-B127-879D0A0A1067}"/>
    <cellStyle name="Notiz 2 100 8" xfId="23091" xr:uid="{0A890AE6-799B-4702-9E8A-209CCDE1BC3C}"/>
    <cellStyle name="Notiz 2 101" xfId="2012" xr:uid="{00000000-0005-0000-0000-00000C080000}"/>
    <cellStyle name="Notiz 2 101 2" xfId="5151" xr:uid="{4157E00F-932A-4D56-880F-BE979A2B024C}"/>
    <cellStyle name="Notiz 2 101 2 2" xfId="17939" xr:uid="{8C09F491-1C35-49E2-AD71-4327991574FC}"/>
    <cellStyle name="Notiz 2 101 2 2 2" xfId="27504" xr:uid="{7C19E2D7-E01C-41A9-86E0-179CF92CC44F}"/>
    <cellStyle name="Notiz 2 101 2 3" xfId="11192" xr:uid="{DB61F87D-8F4F-4BC1-8786-A454FDDD17BA}"/>
    <cellStyle name="Notiz 2 101 2 3 2" xfId="29998" xr:uid="{6185F3F7-2969-4F3E-8FB5-D92A529DC6D4}"/>
    <cellStyle name="Notiz 2 101 2 4" xfId="33264" xr:uid="{FA41F1D6-8274-47A0-B380-49D791541288}"/>
    <cellStyle name="Notiz 2 101 2 5" xfId="23094" xr:uid="{EC8D5DFE-D91F-4AC7-BA77-79FF0C3368DA}"/>
    <cellStyle name="Notiz 2 101 3" xfId="7082" xr:uid="{89D1F121-C0AF-4116-9902-3F8497F2C8B6}"/>
    <cellStyle name="Notiz 2 101 3 2" xfId="19862" xr:uid="{8CDC2ACB-2025-43A7-BCB5-4CB8ED16AE33}"/>
    <cellStyle name="Notiz 2 101 3 2 2" xfId="34924" xr:uid="{067F015B-1CAE-466B-8AB3-9F795A4976AB}"/>
    <cellStyle name="Notiz 2 101 3 3" xfId="13114" xr:uid="{78CF4492-942B-4541-BFD2-6EE02EF3940E}"/>
    <cellStyle name="Notiz 2 101 3 4" xfId="25050" xr:uid="{82AA1569-3FB8-4D8E-A8BC-6BC41D7DDB4E}"/>
    <cellStyle name="Notiz 2 101 4" xfId="7853" xr:uid="{CE2651FF-B74F-49BF-8CB6-824DB359CFC5}"/>
    <cellStyle name="Notiz 2 101 4 2" xfId="20580" xr:uid="{1A20CFBC-5602-415B-AF4B-919C57574478}"/>
    <cellStyle name="Notiz 2 101 4 3" xfId="27503" xr:uid="{F1382988-ACCF-43BC-827C-920C9EFD0A1E}"/>
    <cellStyle name="Notiz 2 101 5" xfId="14241" xr:uid="{310FA2D2-A617-4599-A5AE-1FD72FDE8606}"/>
    <cellStyle name="Notiz 2 101 5 2" xfId="29997" xr:uid="{D89EDAA7-A4E2-466E-A7A3-76246C5C6BB1}"/>
    <cellStyle name="Notiz 2 101 6" xfId="13909" xr:uid="{6976A385-0395-4C95-B281-BB65A75B96B9}"/>
    <cellStyle name="Notiz 2 101 6 2" xfId="31684" xr:uid="{A5EE0632-3168-4832-85F7-4852339716CC}"/>
    <cellStyle name="Notiz 2 101 7" xfId="32061" xr:uid="{7E1F6612-7015-46C1-85EE-B63A2F534A3E}"/>
    <cellStyle name="Notiz 2 101 8" xfId="23093" xr:uid="{D2D9699E-C043-478C-85EC-DC63D220D244}"/>
    <cellStyle name="Notiz 2 102" xfId="2013" xr:uid="{00000000-0005-0000-0000-00000D080000}"/>
    <cellStyle name="Notiz 2 102 2" xfId="5152" xr:uid="{DFC7B450-16CC-459A-B9D7-6F1168435E1C}"/>
    <cellStyle name="Notiz 2 102 2 2" xfId="17940" xr:uid="{5D326807-D063-4F3E-9058-3C6AFAD34F78}"/>
    <cellStyle name="Notiz 2 102 2 2 2" xfId="27506" xr:uid="{83A6CFC5-1AEF-40C3-AEA6-1F8255787AB1}"/>
    <cellStyle name="Notiz 2 102 2 3" xfId="11193" xr:uid="{D192FAEC-B225-45CD-9A03-E63D5349D97D}"/>
    <cellStyle name="Notiz 2 102 2 3 2" xfId="30000" xr:uid="{B0D6B05E-1F8C-47FF-8625-927FA6FAFCE8}"/>
    <cellStyle name="Notiz 2 102 2 4" xfId="33265" xr:uid="{E606F8C0-95EE-4579-85C0-AB713E37A73A}"/>
    <cellStyle name="Notiz 2 102 2 5" xfId="23096" xr:uid="{068A8180-13B9-483B-9A8C-6CD4DD86D971}"/>
    <cellStyle name="Notiz 2 102 3" xfId="7081" xr:uid="{7D1ACDD2-77A6-4BCE-BEA0-606910B19FCC}"/>
    <cellStyle name="Notiz 2 102 3 2" xfId="19861" xr:uid="{2408CE5D-9823-4B3A-9141-12369F139FD3}"/>
    <cellStyle name="Notiz 2 102 3 2 2" xfId="34923" xr:uid="{BD65E667-7AE3-4419-8A2B-731C63EC209D}"/>
    <cellStyle name="Notiz 2 102 3 3" xfId="13113" xr:uid="{43A9C3D7-AC18-4801-AB5B-36D8355D52B8}"/>
    <cellStyle name="Notiz 2 102 3 4" xfId="25051" xr:uid="{245860AA-A048-4DB7-A798-102878E9B4F2}"/>
    <cellStyle name="Notiz 2 102 4" xfId="7854" xr:uid="{4F52EE0E-451A-4B15-AD21-1BA24C736D81}"/>
    <cellStyle name="Notiz 2 102 4 2" xfId="20581" xr:uid="{47106BBC-CDB8-4A8B-9D16-B6067061D865}"/>
    <cellStyle name="Notiz 2 102 4 3" xfId="27505" xr:uid="{D5403740-633E-4042-81C3-A5440F2DFE3D}"/>
    <cellStyle name="Notiz 2 102 5" xfId="14242" xr:uid="{C5A14270-5FED-4FAB-A932-D8C345135F35}"/>
    <cellStyle name="Notiz 2 102 5 2" xfId="29999" xr:uid="{C04BA8E5-8CBE-4EC1-A2BD-9EBBE4F3EBDD}"/>
    <cellStyle name="Notiz 2 102 6" xfId="13910" xr:uid="{A0B1B25A-1BC9-48C9-9D41-A5EEED8E4BF9}"/>
    <cellStyle name="Notiz 2 102 6 2" xfId="31686" xr:uid="{DEB57A81-AD75-4337-911A-CDD2F024476C}"/>
    <cellStyle name="Notiz 2 102 7" xfId="32062" xr:uid="{4AFE559F-B11D-48AE-B1F8-A769620043A6}"/>
    <cellStyle name="Notiz 2 102 8" xfId="23095" xr:uid="{CDB014A2-DA7D-48F7-A5ED-D4527C9622B8}"/>
    <cellStyle name="Notiz 2 103" xfId="2014" xr:uid="{00000000-0005-0000-0000-00000E080000}"/>
    <cellStyle name="Notiz 2 103 2" xfId="5153" xr:uid="{FB012192-7294-4C65-BE3D-57F39159D885}"/>
    <cellStyle name="Notiz 2 103 2 2" xfId="17941" xr:uid="{E368C05A-92BD-499B-9F3D-E4923BCC384D}"/>
    <cellStyle name="Notiz 2 103 2 2 2" xfId="27508" xr:uid="{DB9D4812-6DC2-42B1-B80B-594F6250D6DF}"/>
    <cellStyle name="Notiz 2 103 2 3" xfId="11194" xr:uid="{8A25DCA6-3D72-489C-927F-3DC1DE382447}"/>
    <cellStyle name="Notiz 2 103 2 3 2" xfId="30002" xr:uid="{E9692CEA-92A6-4184-A1EE-3FB053BD103D}"/>
    <cellStyle name="Notiz 2 103 2 4" xfId="33266" xr:uid="{AFC84F52-E71B-463C-A235-C500DA818555}"/>
    <cellStyle name="Notiz 2 103 2 5" xfId="23098" xr:uid="{58A1168A-6BE7-4C7C-BBAE-7814698074DD}"/>
    <cellStyle name="Notiz 2 103 3" xfId="7080" xr:uid="{E1A875F3-179C-4553-A6B8-433906DC8999}"/>
    <cellStyle name="Notiz 2 103 3 2" xfId="19860" xr:uid="{89A6FD71-6431-4BA6-84B5-B0EA028181A5}"/>
    <cellStyle name="Notiz 2 103 3 2 2" xfId="34922" xr:uid="{F674C68B-DA7A-4924-B2F3-FF92F76B3CB8}"/>
    <cellStyle name="Notiz 2 103 3 3" xfId="13112" xr:uid="{A7F123A8-96DB-44BD-8C20-50962D74C01B}"/>
    <cellStyle name="Notiz 2 103 3 4" xfId="25052" xr:uid="{68912051-4C0F-402D-8997-E9E53E8087DB}"/>
    <cellStyle name="Notiz 2 103 4" xfId="7855" xr:uid="{E00AF2D8-C76A-4CE5-A5BB-9B3FE8428FD2}"/>
    <cellStyle name="Notiz 2 103 4 2" xfId="20582" xr:uid="{2C429E93-C8B0-4B2C-90F9-02B41901CC48}"/>
    <cellStyle name="Notiz 2 103 4 3" xfId="27507" xr:uid="{DB04D17E-704D-4655-8B2B-CA1F63802543}"/>
    <cellStyle name="Notiz 2 103 5" xfId="14243" xr:uid="{DB62F980-7408-411A-9FB8-E464A6A19235}"/>
    <cellStyle name="Notiz 2 103 5 2" xfId="30001" xr:uid="{DB78D901-071F-4538-AA11-8439FA6D2118}"/>
    <cellStyle name="Notiz 2 103 6" xfId="13911" xr:uid="{ECD6587E-F73C-4DCA-95DC-A11FBF8985FE}"/>
    <cellStyle name="Notiz 2 103 6 2" xfId="31685" xr:uid="{359E1E5A-0B18-4DD5-A0B2-E5067CAA9881}"/>
    <cellStyle name="Notiz 2 103 7" xfId="32063" xr:uid="{4629BC7E-0093-4296-868C-4514575BC449}"/>
    <cellStyle name="Notiz 2 103 8" xfId="23097" xr:uid="{2FB9ED93-98C3-41B8-80A6-1C87C11402AD}"/>
    <cellStyle name="Notiz 2 104" xfId="2015" xr:uid="{00000000-0005-0000-0000-00000F080000}"/>
    <cellStyle name="Notiz 2 104 2" xfId="5154" xr:uid="{AF09BCFD-0C36-4F4E-831E-5B632D4730F4}"/>
    <cellStyle name="Notiz 2 104 2 2" xfId="17942" xr:uid="{73D9BF84-E6B6-4E21-8C8C-E470BE74B420}"/>
    <cellStyle name="Notiz 2 104 2 2 2" xfId="27510" xr:uid="{88D391D8-4C68-4E3C-8BB0-B5635A726C5A}"/>
    <cellStyle name="Notiz 2 104 2 3" xfId="11195" xr:uid="{611516A2-47E1-4A5C-A2BB-D4B9374105F5}"/>
    <cellStyle name="Notiz 2 104 2 3 2" xfId="30004" xr:uid="{89CB8FAD-2018-42B4-AAE6-92D41020C9EF}"/>
    <cellStyle name="Notiz 2 104 2 4" xfId="33267" xr:uid="{85724BCB-87D2-47A5-8FD5-1BC82A495605}"/>
    <cellStyle name="Notiz 2 104 2 5" xfId="23100" xr:uid="{39368EED-E92B-48E4-A238-58D2E71091A9}"/>
    <cellStyle name="Notiz 2 104 3" xfId="7079" xr:uid="{F6D49570-5BB1-4532-9136-677BD85EC18E}"/>
    <cellStyle name="Notiz 2 104 3 2" xfId="19859" xr:uid="{A22B8707-0358-4597-99AA-157A9B86B66A}"/>
    <cellStyle name="Notiz 2 104 3 2 2" xfId="34921" xr:uid="{95CDA33D-FEBD-4BB6-9AAA-18472180BFE5}"/>
    <cellStyle name="Notiz 2 104 3 3" xfId="13111" xr:uid="{24855555-0ECC-4D84-ACEF-8F9C66EAF7F5}"/>
    <cellStyle name="Notiz 2 104 3 4" xfId="25053" xr:uid="{6275E815-A3BA-47FF-8178-BF289A998D93}"/>
    <cellStyle name="Notiz 2 104 4" xfId="7856" xr:uid="{824096FB-CB05-4C0C-927E-1A86A11384BD}"/>
    <cellStyle name="Notiz 2 104 4 2" xfId="20583" xr:uid="{EA39112D-F2A5-4097-AA9C-E501F98E7603}"/>
    <cellStyle name="Notiz 2 104 4 3" xfId="27509" xr:uid="{81AB942D-BC97-48F2-BF6C-F7D143AE9C98}"/>
    <cellStyle name="Notiz 2 104 5" xfId="14244" xr:uid="{EA20086E-AF5D-47F7-BA66-CFBA15247FC2}"/>
    <cellStyle name="Notiz 2 104 5 2" xfId="30003" xr:uid="{CE0D00A1-F895-4C10-93D3-6E47250A7876}"/>
    <cellStyle name="Notiz 2 104 6" xfId="13912" xr:uid="{28488A22-277F-4ABC-BD10-2B00CE2235A5}"/>
    <cellStyle name="Notiz 2 104 6 2" xfId="29321" xr:uid="{0BA9E5F6-76F2-4F28-B65E-7BD944B6F961}"/>
    <cellStyle name="Notiz 2 104 7" xfId="32064" xr:uid="{CBBD8DC2-0FE4-443D-908D-205D828C7E89}"/>
    <cellStyle name="Notiz 2 104 8" xfId="23099" xr:uid="{4CA7CB3F-2A41-49D3-9DA9-4CDB16CB370B}"/>
    <cellStyle name="Notiz 2 105" xfId="2016" xr:uid="{00000000-0005-0000-0000-000010080000}"/>
    <cellStyle name="Notiz 2 105 2" xfId="5155" xr:uid="{440DF8EA-181F-4EFA-B291-645006CC86F1}"/>
    <cellStyle name="Notiz 2 105 2 2" xfId="17943" xr:uid="{AD012B74-C011-43B0-B0AB-909FCAF79D7A}"/>
    <cellStyle name="Notiz 2 105 2 2 2" xfId="27512" xr:uid="{4F562578-2196-48EC-B411-346FBC7A70AB}"/>
    <cellStyle name="Notiz 2 105 2 3" xfId="11196" xr:uid="{C888A443-1A3F-465A-BD02-E6B36D0513E5}"/>
    <cellStyle name="Notiz 2 105 2 3 2" xfId="30006" xr:uid="{C255FD3F-F780-4166-B325-0670B09D131F}"/>
    <cellStyle name="Notiz 2 105 2 4" xfId="33268" xr:uid="{ACE8A37C-F673-4A0A-866A-B080B893B966}"/>
    <cellStyle name="Notiz 2 105 2 5" xfId="23102" xr:uid="{7AFCAD4D-E3A4-4EF2-BE66-09EEEE03DB38}"/>
    <cellStyle name="Notiz 2 105 3" xfId="7078" xr:uid="{B6A3EB26-24A2-4FEC-89DD-70B9B387AE02}"/>
    <cellStyle name="Notiz 2 105 3 2" xfId="19858" xr:uid="{2DDBF634-03FA-4F87-A63E-C8B039C7F2FD}"/>
    <cellStyle name="Notiz 2 105 3 2 2" xfId="34920" xr:uid="{229573C4-87C6-498A-A0CB-C9F456E0D4D4}"/>
    <cellStyle name="Notiz 2 105 3 3" xfId="13110" xr:uid="{B43816BD-2272-4D88-AF18-1D417AB68771}"/>
    <cellStyle name="Notiz 2 105 3 4" xfId="25054" xr:uid="{F41AABA1-2C48-4CF6-8477-46BAF2DD1A96}"/>
    <cellStyle name="Notiz 2 105 4" xfId="7857" xr:uid="{42F87A72-07AF-46F9-8C14-11C81C518D56}"/>
    <cellStyle name="Notiz 2 105 4 2" xfId="20584" xr:uid="{1B3977D7-ED08-4FE0-83AB-23364F121CE2}"/>
    <cellStyle name="Notiz 2 105 4 3" xfId="27511" xr:uid="{A0D4740E-DB72-46B8-B2B1-E57DF4F459AD}"/>
    <cellStyle name="Notiz 2 105 5" xfId="14245" xr:uid="{11B61092-3357-4B84-9BE1-E502F4E2ACE1}"/>
    <cellStyle name="Notiz 2 105 5 2" xfId="30005" xr:uid="{33C6E998-B670-4583-ADF9-2BD9FF021590}"/>
    <cellStyle name="Notiz 2 105 6" xfId="13913" xr:uid="{433C7A82-D788-429C-85FC-2F378E56D0AD}"/>
    <cellStyle name="Notiz 2 105 6 2" xfId="29320" xr:uid="{7475F211-19B1-456E-89DE-2FB54B5D4F5C}"/>
    <cellStyle name="Notiz 2 105 7" xfId="32065" xr:uid="{EB51CAFE-A845-4A21-93BE-06B957109A80}"/>
    <cellStyle name="Notiz 2 105 8" xfId="23101" xr:uid="{2C16473D-45C1-4C63-B4F3-8B937CE1CD1F}"/>
    <cellStyle name="Notiz 2 106" xfId="2017" xr:uid="{00000000-0005-0000-0000-000011080000}"/>
    <cellStyle name="Notiz 2 106 2" xfId="5156" xr:uid="{55E920EB-728E-41DB-86C9-A9BA7F2E8844}"/>
    <cellStyle name="Notiz 2 106 2 2" xfId="17944" xr:uid="{6AD3ED7A-EAE1-43DD-9C20-FC97D95751E1}"/>
    <cellStyle name="Notiz 2 106 2 2 2" xfId="27514" xr:uid="{F206538E-6E2C-48A8-91A9-2F404630D4CD}"/>
    <cellStyle name="Notiz 2 106 2 3" xfId="11197" xr:uid="{3552B11D-81AF-4E78-9E67-55824A14A5D7}"/>
    <cellStyle name="Notiz 2 106 2 3 2" xfId="30008" xr:uid="{89B993DF-084D-415B-874F-43464A8CB499}"/>
    <cellStyle name="Notiz 2 106 2 4" xfId="33269" xr:uid="{16D36C50-BFF8-4B76-A800-648AAF808700}"/>
    <cellStyle name="Notiz 2 106 2 5" xfId="23104" xr:uid="{AE25B679-8FC8-415D-B7AA-8DEED01FFE5E}"/>
    <cellStyle name="Notiz 2 106 3" xfId="7077" xr:uid="{7A7AC685-C56D-439D-909A-F292C540371C}"/>
    <cellStyle name="Notiz 2 106 3 2" xfId="19857" xr:uid="{4F41DE52-520C-49E4-804C-DF0C2B4CC551}"/>
    <cellStyle name="Notiz 2 106 3 2 2" xfId="34919" xr:uid="{E6B3CD18-A02D-4AB6-8A51-D92505DA8B33}"/>
    <cellStyle name="Notiz 2 106 3 3" xfId="13109" xr:uid="{7586CF23-7A07-448D-A272-E3F6D504E08E}"/>
    <cellStyle name="Notiz 2 106 3 4" xfId="25055" xr:uid="{A23ED107-8735-44DD-9674-FE0687BF941C}"/>
    <cellStyle name="Notiz 2 106 4" xfId="7858" xr:uid="{B10DBAB7-A482-48B7-B245-A50063317A0C}"/>
    <cellStyle name="Notiz 2 106 4 2" xfId="20585" xr:uid="{020610B3-A666-4513-A324-833E45732E43}"/>
    <cellStyle name="Notiz 2 106 4 3" xfId="27513" xr:uid="{A86A471E-3F31-4387-9BCB-16BBAC6A16C7}"/>
    <cellStyle name="Notiz 2 106 5" xfId="14246" xr:uid="{47EFA83E-77DC-40AA-87B9-DCAFCA32ECD8}"/>
    <cellStyle name="Notiz 2 106 5 2" xfId="30007" xr:uid="{8CB07822-C5C0-4695-B907-B0AB4505043A}"/>
    <cellStyle name="Notiz 2 106 6" xfId="13914" xr:uid="{1AE42E1C-F626-415E-9D7C-41B0D4EA24B9}"/>
    <cellStyle name="Notiz 2 106 6 2" xfId="29319" xr:uid="{F3ACEB21-BA69-41AE-9002-E7054A6374F7}"/>
    <cellStyle name="Notiz 2 106 7" xfId="32066" xr:uid="{84872026-0400-4B3D-BA5B-F5F1F07804F2}"/>
    <cellStyle name="Notiz 2 106 8" xfId="23103" xr:uid="{7981571E-C964-41D3-AB3A-FE8A1A869F71}"/>
    <cellStyle name="Notiz 2 107" xfId="2018" xr:uid="{00000000-0005-0000-0000-000012080000}"/>
    <cellStyle name="Notiz 2 107 2" xfId="5157" xr:uid="{8A63B0BA-96C7-4512-8AE2-6748B375034D}"/>
    <cellStyle name="Notiz 2 107 2 2" xfId="17945" xr:uid="{FCF49249-96E0-415E-8DED-F00E3610F04E}"/>
    <cellStyle name="Notiz 2 107 2 2 2" xfId="27516" xr:uid="{CDCADEFD-9D9E-496C-A822-3F6FCB6AD365}"/>
    <cellStyle name="Notiz 2 107 2 3" xfId="11198" xr:uid="{16A3A4EB-FC76-4CED-9381-7C3049121D2E}"/>
    <cellStyle name="Notiz 2 107 2 3 2" xfId="30010" xr:uid="{A2346A68-8A18-4313-A1D1-BCC60BB5ABFF}"/>
    <cellStyle name="Notiz 2 107 2 4" xfId="33270" xr:uid="{FC0F91EE-0F6A-44D3-AB71-773EDD354DB8}"/>
    <cellStyle name="Notiz 2 107 2 5" xfId="23106" xr:uid="{9CCE9C00-5EDB-48C3-BA1C-49DDEA0D7335}"/>
    <cellStyle name="Notiz 2 107 3" xfId="7076" xr:uid="{29D869D8-4E36-4E3B-BC80-B011E2229222}"/>
    <cellStyle name="Notiz 2 107 3 2" xfId="19856" xr:uid="{97D1E76D-D9C7-47D5-A0A6-86278060BE9B}"/>
    <cellStyle name="Notiz 2 107 3 2 2" xfId="34918" xr:uid="{154652AB-C36B-4391-A370-3BD2DB1C255B}"/>
    <cellStyle name="Notiz 2 107 3 3" xfId="13108" xr:uid="{398B5FAC-BB14-4C9F-B88B-20ED83DC4333}"/>
    <cellStyle name="Notiz 2 107 3 4" xfId="25056" xr:uid="{DDFBCDB7-AE56-4E87-B8FC-4EEB87EDC556}"/>
    <cellStyle name="Notiz 2 107 4" xfId="7859" xr:uid="{F36FAB70-5931-4E84-842E-44D669524C18}"/>
    <cellStyle name="Notiz 2 107 4 2" xfId="20586" xr:uid="{4DF298C8-E545-4969-B403-67B334066C5A}"/>
    <cellStyle name="Notiz 2 107 4 3" xfId="27515" xr:uid="{3F267D94-6B29-413C-AC87-27613E00D3F1}"/>
    <cellStyle name="Notiz 2 107 5" xfId="14247" xr:uid="{6D0E7CA8-21DF-4289-B980-446430A0BC7D}"/>
    <cellStyle name="Notiz 2 107 5 2" xfId="30009" xr:uid="{E95B0EAA-C04F-42FE-979C-4DD54771B932}"/>
    <cellStyle name="Notiz 2 107 6" xfId="13915" xr:uid="{37CC0C8A-777C-43CC-BC84-B50BF8D510D9}"/>
    <cellStyle name="Notiz 2 107 6 2" xfId="29318" xr:uid="{41713626-7436-4535-B58B-E87452974048}"/>
    <cellStyle name="Notiz 2 107 7" xfId="32067" xr:uid="{CFCF2B15-7782-4FB8-9FF4-59B3CA50D8F9}"/>
    <cellStyle name="Notiz 2 107 8" xfId="23105" xr:uid="{BEF8A81F-3D43-41FF-BE0E-3763233D820A}"/>
    <cellStyle name="Notiz 2 108" xfId="2019" xr:uid="{00000000-0005-0000-0000-000013080000}"/>
    <cellStyle name="Notiz 2 108 2" xfId="5158" xr:uid="{035B9C70-70F3-43D0-8A16-3023BB8E74EC}"/>
    <cellStyle name="Notiz 2 108 2 2" xfId="17946" xr:uid="{3A6698C3-07A6-43F0-8620-41B3FB4FC8D6}"/>
    <cellStyle name="Notiz 2 108 2 2 2" xfId="27518" xr:uid="{62A8A25F-B4B7-42E9-9F99-288DF68BEC17}"/>
    <cellStyle name="Notiz 2 108 2 3" xfId="11199" xr:uid="{D7286923-2AD9-4DB6-9D0B-7804D35D0C9E}"/>
    <cellStyle name="Notiz 2 108 2 3 2" xfId="30012" xr:uid="{A57DD36D-D36F-4AA2-96F7-F25F709C5BB5}"/>
    <cellStyle name="Notiz 2 108 2 4" xfId="33271" xr:uid="{C632BB49-5D05-443A-830E-B9EB57CBA30E}"/>
    <cellStyle name="Notiz 2 108 2 5" xfId="23108" xr:uid="{6919A0A2-0DB5-4A9A-B94B-4DE17D2A4AB7}"/>
    <cellStyle name="Notiz 2 108 3" xfId="7075" xr:uid="{D0B785DF-350B-4C50-882C-4E9FC5C57210}"/>
    <cellStyle name="Notiz 2 108 3 2" xfId="19855" xr:uid="{4CD9A92C-3CF6-4A16-B66A-7A452A3ABF55}"/>
    <cellStyle name="Notiz 2 108 3 2 2" xfId="34917" xr:uid="{B67EBD35-BF7C-46D2-99D2-7783A0E1471A}"/>
    <cellStyle name="Notiz 2 108 3 3" xfId="13107" xr:uid="{8295A179-C3F2-4278-A031-CA84B4711ECE}"/>
    <cellStyle name="Notiz 2 108 3 4" xfId="25057" xr:uid="{E64325D7-0551-420F-9EC6-FD482C95A645}"/>
    <cellStyle name="Notiz 2 108 4" xfId="7860" xr:uid="{35784161-0905-4050-B700-7F39C4D20FC9}"/>
    <cellStyle name="Notiz 2 108 4 2" xfId="20587" xr:uid="{37DCC826-6FE5-4FFD-A57A-CF750C1CCD1E}"/>
    <cellStyle name="Notiz 2 108 4 3" xfId="27517" xr:uid="{3390F10C-79C8-4221-9990-EC5EEC4B534E}"/>
    <cellStyle name="Notiz 2 108 5" xfId="14248" xr:uid="{B4F5CB6D-01A3-4355-8036-39484473E9EB}"/>
    <cellStyle name="Notiz 2 108 5 2" xfId="30011" xr:uid="{2E766CE8-FD08-4990-A0EC-93F44A5B4B74}"/>
    <cellStyle name="Notiz 2 108 6" xfId="13916" xr:uid="{1716BAE5-48FA-4326-8819-9188491E22D0}"/>
    <cellStyle name="Notiz 2 108 6 2" xfId="29317" xr:uid="{16FB714E-9B46-499D-8B1D-CFD67418234F}"/>
    <cellStyle name="Notiz 2 108 7" xfId="32068" xr:uid="{125AA64C-C111-4B32-B696-12CE0044AB00}"/>
    <cellStyle name="Notiz 2 108 8" xfId="23107" xr:uid="{07C66C85-F8A4-4B16-95A2-84BA216F0E25}"/>
    <cellStyle name="Notiz 2 109" xfId="2020" xr:uid="{00000000-0005-0000-0000-000014080000}"/>
    <cellStyle name="Notiz 2 109 2" xfId="5159" xr:uid="{7BA0DFDA-F350-438E-8EAA-48ACFD51409D}"/>
    <cellStyle name="Notiz 2 109 2 2" xfId="17947" xr:uid="{7277B374-2F1B-484A-AD14-17290ED86C70}"/>
    <cellStyle name="Notiz 2 109 2 2 2" xfId="27520" xr:uid="{6FFB821B-15FB-43F0-887A-2FF358F946D3}"/>
    <cellStyle name="Notiz 2 109 2 3" xfId="11200" xr:uid="{73AA3FB3-5667-462A-A4B7-041D2FD75997}"/>
    <cellStyle name="Notiz 2 109 2 3 2" xfId="30014" xr:uid="{3D3B68F1-C964-4C61-8412-94EC7669FF63}"/>
    <cellStyle name="Notiz 2 109 2 4" xfId="33272" xr:uid="{931B133F-1D95-4BF0-A3D0-5840AF4283FE}"/>
    <cellStyle name="Notiz 2 109 2 5" xfId="23110" xr:uid="{300F1E77-98D1-4497-B3E5-DB222109CE50}"/>
    <cellStyle name="Notiz 2 109 3" xfId="7074" xr:uid="{F1FF8A10-223D-4F33-A794-A3EF3BC8AF0C}"/>
    <cellStyle name="Notiz 2 109 3 2" xfId="19854" xr:uid="{1F5625CE-A3D5-434C-853A-AE5CF214B145}"/>
    <cellStyle name="Notiz 2 109 3 2 2" xfId="34916" xr:uid="{9C5F0DDA-D278-4B99-AE3E-20F8BACA18CE}"/>
    <cellStyle name="Notiz 2 109 3 3" xfId="13106" xr:uid="{5ED60192-0356-4101-950B-41B08491EC0E}"/>
    <cellStyle name="Notiz 2 109 3 4" xfId="25058" xr:uid="{598D0250-937C-4755-9CBA-F36F728EB305}"/>
    <cellStyle name="Notiz 2 109 4" xfId="7861" xr:uid="{1A5ACF33-082F-4EFD-9648-D532C2A31818}"/>
    <cellStyle name="Notiz 2 109 4 2" xfId="20588" xr:uid="{71572957-C2F3-4503-8180-95BDF5DCBBBB}"/>
    <cellStyle name="Notiz 2 109 4 3" xfId="27519" xr:uid="{FD06066A-7205-4121-B212-59102BEA0A26}"/>
    <cellStyle name="Notiz 2 109 5" xfId="14249" xr:uid="{4E4016C2-4946-4FF4-9CB3-90CE7563CD4A}"/>
    <cellStyle name="Notiz 2 109 5 2" xfId="30013" xr:uid="{C618AD19-BFE8-4184-B329-24EFBB5F9F82}"/>
    <cellStyle name="Notiz 2 109 6" xfId="13917" xr:uid="{A4959A62-58B2-4BC4-B0C5-701A465E420A}"/>
    <cellStyle name="Notiz 2 109 6 2" xfId="29316" xr:uid="{D2B0E8BB-55AB-4661-95C2-BD74A6C26CA9}"/>
    <cellStyle name="Notiz 2 109 7" xfId="32069" xr:uid="{5B90C964-B34E-4E1E-B96E-F077FA0B8467}"/>
    <cellStyle name="Notiz 2 109 8" xfId="23109" xr:uid="{7B477AC1-C053-4F2B-87D5-5769F15DAD13}"/>
    <cellStyle name="Notiz 2 11" xfId="2021" xr:uid="{00000000-0005-0000-0000-000015080000}"/>
    <cellStyle name="Notiz 2 11 2" xfId="5160" xr:uid="{E3C733DC-5790-4BA1-8A3C-9B65C2FC0886}"/>
    <cellStyle name="Notiz 2 11 2 2" xfId="17948" xr:uid="{59ECED4F-E0F0-402E-8313-408FB7436CA0}"/>
    <cellStyle name="Notiz 2 11 2 2 2" xfId="27522" xr:uid="{C877441D-5696-41CC-9479-5038ADB65969}"/>
    <cellStyle name="Notiz 2 11 2 3" xfId="11201" xr:uid="{0B445A3D-663E-4832-8873-5848D2DC2B2F}"/>
    <cellStyle name="Notiz 2 11 2 3 2" xfId="30016" xr:uid="{2D03151E-FB70-4A8A-AC9F-B59A24CE7228}"/>
    <cellStyle name="Notiz 2 11 2 4" xfId="33273" xr:uid="{6037F5F6-E1AF-43BC-9712-82AF75A60B94}"/>
    <cellStyle name="Notiz 2 11 2 5" xfId="23112" xr:uid="{3D6B369A-373E-4229-97B7-6E0E471FCF61}"/>
    <cellStyle name="Notiz 2 11 3" xfId="7073" xr:uid="{95EAE2E5-EFF4-411C-B374-A8A69BE791ED}"/>
    <cellStyle name="Notiz 2 11 3 2" xfId="19853" xr:uid="{F0AC71EC-3D41-451D-A573-A86E6B30F024}"/>
    <cellStyle name="Notiz 2 11 3 2 2" xfId="34915" xr:uid="{511D08B5-9AC5-495D-9A80-EF471CB26EE5}"/>
    <cellStyle name="Notiz 2 11 3 3" xfId="13105" xr:uid="{EAEF503D-9FD1-4E89-A84E-3E06C943FE89}"/>
    <cellStyle name="Notiz 2 11 3 4" xfId="25059" xr:uid="{9CB5A9BB-24BA-4166-AD00-37E16B419D62}"/>
    <cellStyle name="Notiz 2 11 4" xfId="7862" xr:uid="{FFDC4163-D718-4B6D-B71F-E83833D52F56}"/>
    <cellStyle name="Notiz 2 11 4 2" xfId="20589" xr:uid="{342531A5-46E4-479A-AE9E-75893E8FC05E}"/>
    <cellStyle name="Notiz 2 11 4 3" xfId="27521" xr:uid="{DEFC09DB-CB3E-4BE4-AC92-047B331C0BFE}"/>
    <cellStyle name="Notiz 2 11 5" xfId="14250" xr:uid="{1604852A-36E7-4B6C-9D10-F32D1843A46B}"/>
    <cellStyle name="Notiz 2 11 5 2" xfId="30015" xr:uid="{3CA85A7B-B768-4B23-8F2C-4AB8B2F6F623}"/>
    <cellStyle name="Notiz 2 11 6" xfId="13918" xr:uid="{85C24E42-7C00-4F9A-AC15-AC4B79420701}"/>
    <cellStyle name="Notiz 2 11 6 2" xfId="29315" xr:uid="{EF2A5ED6-7E50-4169-8D4B-BECBACA45090}"/>
    <cellStyle name="Notiz 2 11 7" xfId="32070" xr:uid="{7F5B6CEB-A88C-4CC6-A203-E71A955FE05D}"/>
    <cellStyle name="Notiz 2 11 8" xfId="23111" xr:uid="{0090F38F-CAF0-4427-99C8-D39304414C44}"/>
    <cellStyle name="Notiz 2 110" xfId="2022" xr:uid="{00000000-0005-0000-0000-000016080000}"/>
    <cellStyle name="Notiz 2 110 2" xfId="5161" xr:uid="{6014D1A8-1EA7-401E-A256-F16551A3C4B1}"/>
    <cellStyle name="Notiz 2 110 2 2" xfId="17949" xr:uid="{B57C97C8-B027-4F98-A776-224E1D106B6D}"/>
    <cellStyle name="Notiz 2 110 2 2 2" xfId="27524" xr:uid="{606DEBF0-D2F7-4AD7-81EA-4B74B56F1371}"/>
    <cellStyle name="Notiz 2 110 2 3" xfId="11202" xr:uid="{EC556DC3-E628-475C-974C-A6A6A12328FB}"/>
    <cellStyle name="Notiz 2 110 2 3 2" xfId="30018" xr:uid="{BFD7905E-E805-4005-94EA-1EA7EF66D146}"/>
    <cellStyle name="Notiz 2 110 2 4" xfId="33274" xr:uid="{944A7EBE-D659-41EC-A217-748B1DC54822}"/>
    <cellStyle name="Notiz 2 110 2 5" xfId="23114" xr:uid="{7EEE662D-92AF-4C5A-808F-A0A3205AEEA6}"/>
    <cellStyle name="Notiz 2 110 3" xfId="7072" xr:uid="{6850B769-CDD7-488D-9C4F-15780CE68646}"/>
    <cellStyle name="Notiz 2 110 3 2" xfId="19852" xr:uid="{5B2BA1FD-4E80-45DE-A126-66BF8954E515}"/>
    <cellStyle name="Notiz 2 110 3 2 2" xfId="34914" xr:uid="{84C5E137-B57E-4E5D-84AC-C96E93DE1396}"/>
    <cellStyle name="Notiz 2 110 3 3" xfId="13104" xr:uid="{A670D384-C5AD-4FF6-A2B2-903A2D8D8A5E}"/>
    <cellStyle name="Notiz 2 110 3 4" xfId="25060" xr:uid="{3C3EB3BF-DA98-465C-BC44-89AE719F36FD}"/>
    <cellStyle name="Notiz 2 110 4" xfId="7863" xr:uid="{17528FF1-52F7-486B-AD3B-50F63C341081}"/>
    <cellStyle name="Notiz 2 110 4 2" xfId="20590" xr:uid="{C9453FAC-D231-486C-965B-1815460FD0C3}"/>
    <cellStyle name="Notiz 2 110 4 3" xfId="27523" xr:uid="{39FD8E4A-E6CD-4C70-8B30-969E10F4EEE5}"/>
    <cellStyle name="Notiz 2 110 5" xfId="14251" xr:uid="{C7CE7374-3241-4A79-B53A-3E6AD60F5DF7}"/>
    <cellStyle name="Notiz 2 110 5 2" xfId="30017" xr:uid="{9544174B-E90E-453D-BD61-BC08AB181E65}"/>
    <cellStyle name="Notiz 2 110 6" xfId="13919" xr:uid="{B62565D0-526B-4B5F-8318-91511DB3A909}"/>
    <cellStyle name="Notiz 2 110 6 2" xfId="29314" xr:uid="{091E2F58-752B-40D8-A4E3-2FAC0F119B68}"/>
    <cellStyle name="Notiz 2 110 7" xfId="32071" xr:uid="{AC98F2B6-1A16-4CE9-B10A-FF5CF3168E1B}"/>
    <cellStyle name="Notiz 2 110 8" xfId="23113" xr:uid="{B75C1CE5-A7A7-487E-8EC3-5170A719AD24}"/>
    <cellStyle name="Notiz 2 111" xfId="2023" xr:uid="{00000000-0005-0000-0000-000017080000}"/>
    <cellStyle name="Notiz 2 111 2" xfId="5162" xr:uid="{52541F4B-B571-472C-AE78-EC974CF51157}"/>
    <cellStyle name="Notiz 2 111 2 2" xfId="17950" xr:uid="{6AA109E9-DB3C-4C42-8073-E18963725E59}"/>
    <cellStyle name="Notiz 2 111 2 2 2" xfId="27526" xr:uid="{71F47178-0222-4835-940C-E66375117FB2}"/>
    <cellStyle name="Notiz 2 111 2 3" xfId="11203" xr:uid="{14DF8511-2E42-4438-B863-0517A2B12C79}"/>
    <cellStyle name="Notiz 2 111 2 3 2" xfId="30020" xr:uid="{1776C1D0-F46C-499F-9111-EE1AA36B2762}"/>
    <cellStyle name="Notiz 2 111 2 4" xfId="33275" xr:uid="{3D21DEA2-56BD-4497-BC17-F2D2F5F73B2F}"/>
    <cellStyle name="Notiz 2 111 2 5" xfId="23116" xr:uid="{563ADEF9-9D9A-4836-85BF-5D12D0673462}"/>
    <cellStyle name="Notiz 2 111 3" xfId="7071" xr:uid="{C5C77DE1-4CF3-4DDA-9535-AB432E44F7E4}"/>
    <cellStyle name="Notiz 2 111 3 2" xfId="19851" xr:uid="{778419BF-3AEF-4415-8DC7-0A128A333372}"/>
    <cellStyle name="Notiz 2 111 3 2 2" xfId="34913" xr:uid="{625761DC-52B7-4780-B038-B58103CE74D8}"/>
    <cellStyle name="Notiz 2 111 3 3" xfId="13103" xr:uid="{E7A02788-202F-4F4F-8180-BAD2EC21A6BF}"/>
    <cellStyle name="Notiz 2 111 3 4" xfId="25061" xr:uid="{7DA047E2-53A8-44D7-9AB6-99D410D122EF}"/>
    <cellStyle name="Notiz 2 111 4" xfId="7864" xr:uid="{30ABDDA7-4405-48AB-B594-C99EF1153550}"/>
    <cellStyle name="Notiz 2 111 4 2" xfId="20591" xr:uid="{F930F967-B668-46B8-BE6F-A532E10FF283}"/>
    <cellStyle name="Notiz 2 111 4 3" xfId="27525" xr:uid="{17FE4B18-9D07-4569-958C-1475B4B82AA5}"/>
    <cellStyle name="Notiz 2 111 5" xfId="14252" xr:uid="{396D6463-839F-41FF-A75A-4F0D719A6E24}"/>
    <cellStyle name="Notiz 2 111 5 2" xfId="30019" xr:uid="{CC87F38A-1145-49EA-B4E9-410C84E1BAF6}"/>
    <cellStyle name="Notiz 2 111 6" xfId="13920" xr:uid="{46F5F297-6C0B-4143-971C-2ECD87175CEF}"/>
    <cellStyle name="Notiz 2 111 6 2" xfId="29313" xr:uid="{F658BCAB-A8B5-4B6C-985A-B9B68A9B0F10}"/>
    <cellStyle name="Notiz 2 111 7" xfId="32072" xr:uid="{8CDA31F1-29A4-406A-BA81-A81A8A877F32}"/>
    <cellStyle name="Notiz 2 111 8" xfId="23115" xr:uid="{2AA2149E-CC74-4271-9173-FA3D2C9361C5}"/>
    <cellStyle name="Notiz 2 112" xfId="2024" xr:uid="{00000000-0005-0000-0000-000018080000}"/>
    <cellStyle name="Notiz 2 112 2" xfId="5163" xr:uid="{A094F85B-02B5-4B02-BFE8-80CE98596A07}"/>
    <cellStyle name="Notiz 2 112 2 2" xfId="17951" xr:uid="{3E3C93C2-2803-482F-BC20-AD9ED6A43C31}"/>
    <cellStyle name="Notiz 2 112 2 2 2" xfId="27528" xr:uid="{951EDC43-ED05-437B-9302-0B8C14CBFC7E}"/>
    <cellStyle name="Notiz 2 112 2 3" xfId="11204" xr:uid="{C35E3377-81FB-40D9-9B10-B685739D9B7B}"/>
    <cellStyle name="Notiz 2 112 2 3 2" xfId="30022" xr:uid="{82ADF191-5E6C-440E-A00D-EDBB7B61DA5B}"/>
    <cellStyle name="Notiz 2 112 2 4" xfId="33276" xr:uid="{6AD1532E-8275-49A7-A1D0-65C4B946540A}"/>
    <cellStyle name="Notiz 2 112 2 5" xfId="23118" xr:uid="{0F27FA91-97D6-46E8-8BDA-6894EF230BBA}"/>
    <cellStyle name="Notiz 2 112 3" xfId="7070" xr:uid="{6B3D3373-D103-4615-AF46-BD1CA052DE66}"/>
    <cellStyle name="Notiz 2 112 3 2" xfId="19850" xr:uid="{1FA990F6-929F-4992-B358-885C743FFDBC}"/>
    <cellStyle name="Notiz 2 112 3 2 2" xfId="34912" xr:uid="{15B5A2EC-9D51-49F6-963C-CC64DA0EC4FE}"/>
    <cellStyle name="Notiz 2 112 3 3" xfId="13102" xr:uid="{F2804D8F-9F00-46DC-AEAB-6853BC7A6A8C}"/>
    <cellStyle name="Notiz 2 112 3 4" xfId="25062" xr:uid="{0E8BF8F6-7A98-4C46-9164-3178FDE7DB2D}"/>
    <cellStyle name="Notiz 2 112 4" xfId="7865" xr:uid="{9A216E32-16C9-4DB7-8339-C0B4FCB07B2C}"/>
    <cellStyle name="Notiz 2 112 4 2" xfId="20592" xr:uid="{CACE4B91-1908-463B-8FDA-A17ADE817D90}"/>
    <cellStyle name="Notiz 2 112 4 3" xfId="27527" xr:uid="{C540DFD7-62DD-4001-99AE-45490F97A7B4}"/>
    <cellStyle name="Notiz 2 112 5" xfId="14253" xr:uid="{68F50EF7-EC32-449E-AB94-FDCD3D165465}"/>
    <cellStyle name="Notiz 2 112 5 2" xfId="30021" xr:uid="{CB921BA9-8D87-4910-85AE-FF872774E622}"/>
    <cellStyle name="Notiz 2 112 6" xfId="13921" xr:uid="{3017476A-FF9E-4EF6-A0E9-4923D3891FCE}"/>
    <cellStyle name="Notiz 2 112 6 2" xfId="29312" xr:uid="{18422D04-1D60-47CB-B2AD-795ABD5F2C3F}"/>
    <cellStyle name="Notiz 2 112 7" xfId="32073" xr:uid="{4532F0D6-9EBD-406F-98E9-F799CC1F508A}"/>
    <cellStyle name="Notiz 2 112 8" xfId="23117" xr:uid="{E3BB8165-A48F-4107-9C2D-CC26A1BBCA9C}"/>
    <cellStyle name="Notiz 2 113" xfId="2025" xr:uid="{00000000-0005-0000-0000-000019080000}"/>
    <cellStyle name="Notiz 2 113 2" xfId="5164" xr:uid="{35AF19E1-498E-41A9-9073-4747236A0D66}"/>
    <cellStyle name="Notiz 2 113 2 2" xfId="17952" xr:uid="{CAB64B9F-3AA0-48BB-ADF5-62CED3456B2F}"/>
    <cellStyle name="Notiz 2 113 2 2 2" xfId="27530" xr:uid="{A88487A1-E23C-4FF0-AC02-8D209D865659}"/>
    <cellStyle name="Notiz 2 113 2 3" xfId="11205" xr:uid="{CEBF8A96-50F6-4322-B2E1-55C732963A9F}"/>
    <cellStyle name="Notiz 2 113 2 3 2" xfId="30024" xr:uid="{8CF5CE21-9B08-42BA-81C5-52BB18052F80}"/>
    <cellStyle name="Notiz 2 113 2 4" xfId="33277" xr:uid="{FA8EA960-9066-4139-ACF5-7973B3FB8024}"/>
    <cellStyle name="Notiz 2 113 2 5" xfId="23120" xr:uid="{CDA88309-E3FA-40A2-A771-969905D8EAD8}"/>
    <cellStyle name="Notiz 2 113 3" xfId="7069" xr:uid="{E8A84B29-9388-4442-A507-7663831531EA}"/>
    <cellStyle name="Notiz 2 113 3 2" xfId="19849" xr:uid="{C394ADD1-1C8A-4891-BD74-BAA2455E8739}"/>
    <cellStyle name="Notiz 2 113 3 2 2" xfId="34911" xr:uid="{22D98F59-47DE-4410-8D09-AD0E0A12BD8A}"/>
    <cellStyle name="Notiz 2 113 3 3" xfId="13101" xr:uid="{E5E3D029-28A1-43CB-B922-48109773EBD4}"/>
    <cellStyle name="Notiz 2 113 3 4" xfId="25063" xr:uid="{02069282-4CD8-4FBA-A6D7-BD430913C09D}"/>
    <cellStyle name="Notiz 2 113 4" xfId="7866" xr:uid="{DC3401D2-CD32-4F3E-BDA5-0FD31EB6087D}"/>
    <cellStyle name="Notiz 2 113 4 2" xfId="20593" xr:uid="{D6644471-CED5-49F8-90E5-8FAE986F662C}"/>
    <cellStyle name="Notiz 2 113 4 3" xfId="27529" xr:uid="{DE5748AF-4201-4E61-AC04-92A96C47BF8B}"/>
    <cellStyle name="Notiz 2 113 5" xfId="14254" xr:uid="{C2AD6CF4-D357-4AD2-995C-D3CF9628C62B}"/>
    <cellStyle name="Notiz 2 113 5 2" xfId="30023" xr:uid="{90D7EEFF-25B2-45A1-A897-586D3BEC7A68}"/>
    <cellStyle name="Notiz 2 113 6" xfId="13922" xr:uid="{78D0983E-9121-4975-BF33-912521DB5B48}"/>
    <cellStyle name="Notiz 2 113 6 2" xfId="29311" xr:uid="{FAF90F8F-7574-4C12-8CC5-3AF2884D1BE1}"/>
    <cellStyle name="Notiz 2 113 7" xfId="32074" xr:uid="{60CC0D64-7C25-44EC-B3D1-F3A8D6B4FDF9}"/>
    <cellStyle name="Notiz 2 113 8" xfId="23119" xr:uid="{91127B7F-8569-4965-81BE-E5124CCB90CC}"/>
    <cellStyle name="Notiz 2 114" xfId="2026" xr:uid="{00000000-0005-0000-0000-00001A080000}"/>
    <cellStyle name="Notiz 2 114 2" xfId="5165" xr:uid="{07CBF11E-A5D8-4553-ABB3-E53DF686C360}"/>
    <cellStyle name="Notiz 2 114 2 2" xfId="17953" xr:uid="{EEFE4BA0-29C1-47B1-908E-255414BE6B09}"/>
    <cellStyle name="Notiz 2 114 2 2 2" xfId="27532" xr:uid="{622E9D1C-8FEA-4E77-8835-5630F6BBC01F}"/>
    <cellStyle name="Notiz 2 114 2 3" xfId="11206" xr:uid="{D82F4378-65C0-4FD8-91B5-FB5393F21BEF}"/>
    <cellStyle name="Notiz 2 114 2 3 2" xfId="30026" xr:uid="{31FFE8CC-F888-4EF7-9C54-1E35FB2B2067}"/>
    <cellStyle name="Notiz 2 114 2 4" xfId="33278" xr:uid="{65664302-C490-4439-8843-12D0A9D1CD7E}"/>
    <cellStyle name="Notiz 2 114 2 5" xfId="23122" xr:uid="{E63FDB50-A525-48DB-8AD9-F9D56A487B90}"/>
    <cellStyle name="Notiz 2 114 3" xfId="7068" xr:uid="{1BC1CF6E-CD60-4E91-825E-B9480C2C99BE}"/>
    <cellStyle name="Notiz 2 114 3 2" xfId="19848" xr:uid="{82E1E4D8-A680-4EF6-B0BF-C192D24BE31C}"/>
    <cellStyle name="Notiz 2 114 3 2 2" xfId="34910" xr:uid="{34F7364B-AC76-4078-A835-EDCB35EA3414}"/>
    <cellStyle name="Notiz 2 114 3 3" xfId="13100" xr:uid="{BCA64077-6E7C-48CA-9EA2-3B1CD99EF767}"/>
    <cellStyle name="Notiz 2 114 3 4" xfId="25064" xr:uid="{22995784-CB8B-4FF4-A3C0-ABECFF5FF9CE}"/>
    <cellStyle name="Notiz 2 114 4" xfId="7867" xr:uid="{561E96E4-965F-44A1-B0D0-97E87C260080}"/>
    <cellStyle name="Notiz 2 114 4 2" xfId="20594" xr:uid="{625B7830-A09B-4B01-9F2D-B5E62078F8DF}"/>
    <cellStyle name="Notiz 2 114 4 3" xfId="27531" xr:uid="{EDA8551F-C99F-4784-A616-B65A004885EA}"/>
    <cellStyle name="Notiz 2 114 5" xfId="14255" xr:uid="{97F7AA91-3F47-419C-93FB-376611E29FBF}"/>
    <cellStyle name="Notiz 2 114 5 2" xfId="30025" xr:uid="{DD17243A-B183-4937-99A3-FE732F3B6F65}"/>
    <cellStyle name="Notiz 2 114 6" xfId="15162" xr:uid="{58FA10AB-960D-4592-ABF4-9D4DDC8D2471}"/>
    <cellStyle name="Notiz 2 114 6 2" xfId="29310" xr:uid="{1ABE00F4-F61D-470C-AB1F-40ED2F34B318}"/>
    <cellStyle name="Notiz 2 114 7" xfId="32075" xr:uid="{7C5E1852-3A93-46DF-98C4-00D8EC9C421F}"/>
    <cellStyle name="Notiz 2 114 8" xfId="23121" xr:uid="{62068F33-671A-4E61-A01D-086919B6875F}"/>
    <cellStyle name="Notiz 2 115" xfId="2027" xr:uid="{00000000-0005-0000-0000-00001B080000}"/>
    <cellStyle name="Notiz 2 115 2" xfId="5166" xr:uid="{B7BB0247-62C2-4621-91A3-6B89CEB753EC}"/>
    <cellStyle name="Notiz 2 115 2 2" xfId="17954" xr:uid="{5F1A503D-68FB-4D9C-9B64-790D8669157B}"/>
    <cellStyle name="Notiz 2 115 2 2 2" xfId="27534" xr:uid="{5A4E51F4-D2E5-4989-9397-8C5368E17022}"/>
    <cellStyle name="Notiz 2 115 2 3" xfId="11207" xr:uid="{0FFC85DF-A5F2-4BB6-94D2-A52B4ED8897A}"/>
    <cellStyle name="Notiz 2 115 2 3 2" xfId="30028" xr:uid="{F34D8897-0BA0-44CA-A7D8-9DCA969CFC8D}"/>
    <cellStyle name="Notiz 2 115 2 4" xfId="33279" xr:uid="{434FE823-6BA9-4350-B4BD-C7E680E636DB}"/>
    <cellStyle name="Notiz 2 115 2 5" xfId="23124" xr:uid="{CDED9861-1698-4D4E-9667-CE59B7973494}"/>
    <cellStyle name="Notiz 2 115 3" xfId="7067" xr:uid="{0A465385-2660-4168-865C-EE4C75AE5949}"/>
    <cellStyle name="Notiz 2 115 3 2" xfId="19847" xr:uid="{5D8AF35C-CC9B-4DBE-ABDD-922F12F81BCF}"/>
    <cellStyle name="Notiz 2 115 3 2 2" xfId="34909" xr:uid="{69C3CF86-55A4-4B1C-8C9B-DF59527B7A17}"/>
    <cellStyle name="Notiz 2 115 3 3" xfId="13099" xr:uid="{4BB26B28-DD96-4E7D-8F76-41B145F6D96B}"/>
    <cellStyle name="Notiz 2 115 3 4" xfId="25065" xr:uid="{58516A8F-EBF0-4C21-A3EA-26D7AAB12187}"/>
    <cellStyle name="Notiz 2 115 4" xfId="7868" xr:uid="{03DBF554-DD4F-44D8-89C0-8CC25D0C2C0F}"/>
    <cellStyle name="Notiz 2 115 4 2" xfId="20595" xr:uid="{CC76D48E-CA14-4D24-BCB5-E21EA3C606A8}"/>
    <cellStyle name="Notiz 2 115 4 3" xfId="27533" xr:uid="{1652100E-01FE-4B1C-9B3B-F3FE1700BD00}"/>
    <cellStyle name="Notiz 2 115 5" xfId="14256" xr:uid="{6BE02B5F-AC9F-4C83-BAF3-E77CD0CD2165}"/>
    <cellStyle name="Notiz 2 115 5 2" xfId="30027" xr:uid="{BC605516-201B-4E01-A98C-4CEFCD93D933}"/>
    <cellStyle name="Notiz 2 115 6" xfId="15092" xr:uid="{4FF742CB-BB86-4013-8E56-1600E6B7FD56}"/>
    <cellStyle name="Notiz 2 115 6 2" xfId="29309" xr:uid="{031A3A23-375C-4D51-853B-EAB541E69AD4}"/>
    <cellStyle name="Notiz 2 115 7" xfId="32076" xr:uid="{B792DC77-C787-4E58-9658-2DE40886B559}"/>
    <cellStyle name="Notiz 2 115 8" xfId="23123" xr:uid="{3279347C-BB1B-474A-8C87-536F5E91C833}"/>
    <cellStyle name="Notiz 2 116" xfId="2028" xr:uid="{00000000-0005-0000-0000-00001C080000}"/>
    <cellStyle name="Notiz 2 116 2" xfId="5167" xr:uid="{8C86C630-FE3C-492F-BF6B-619A636B6B82}"/>
    <cellStyle name="Notiz 2 116 2 2" xfId="17955" xr:uid="{1F411A0D-8B20-4B00-B068-ABD49A366204}"/>
    <cellStyle name="Notiz 2 116 2 2 2" xfId="27536" xr:uid="{A90053BE-7227-4066-BD43-D0DEBD773A6A}"/>
    <cellStyle name="Notiz 2 116 2 3" xfId="11208" xr:uid="{B3DC56BF-407D-47B6-ADDF-268D8DA49C12}"/>
    <cellStyle name="Notiz 2 116 2 3 2" xfId="30030" xr:uid="{3D68F952-E6A5-4266-9AC0-C7D0B277FDDB}"/>
    <cellStyle name="Notiz 2 116 2 4" xfId="33280" xr:uid="{591CE803-B210-4122-9031-C799EAD21CA3}"/>
    <cellStyle name="Notiz 2 116 2 5" xfId="23126" xr:uid="{DF091E63-8F52-48AF-9F0B-32AE40E7974E}"/>
    <cellStyle name="Notiz 2 116 3" xfId="7066" xr:uid="{E1365037-C26F-48DF-A2DE-E641400B880B}"/>
    <cellStyle name="Notiz 2 116 3 2" xfId="19846" xr:uid="{D7A1E27E-92E3-488C-B43A-B0B039DCD02F}"/>
    <cellStyle name="Notiz 2 116 3 2 2" xfId="34908" xr:uid="{FCE31022-144C-49C1-86E2-0C539B211FDF}"/>
    <cellStyle name="Notiz 2 116 3 3" xfId="13098" xr:uid="{EF573856-44DB-4192-BA15-2BAB42DD71D4}"/>
    <cellStyle name="Notiz 2 116 3 4" xfId="25066" xr:uid="{FC38E042-38AC-44B1-809F-80A7589D9546}"/>
    <cellStyle name="Notiz 2 116 4" xfId="7869" xr:uid="{6F381E69-6DC9-4B6A-B00B-2B7B30EC71AB}"/>
    <cellStyle name="Notiz 2 116 4 2" xfId="20596" xr:uid="{15F5C8C2-2730-455A-B52D-52241B4FB0C5}"/>
    <cellStyle name="Notiz 2 116 4 3" xfId="27535" xr:uid="{87556B22-F675-4A2B-A246-0CC86383CF82}"/>
    <cellStyle name="Notiz 2 116 5" xfId="14257" xr:uid="{4D969C5C-ED09-41ED-8C95-C1E8AE5DF7C1}"/>
    <cellStyle name="Notiz 2 116 5 2" xfId="30029" xr:uid="{1523886D-26BE-4E10-9FB7-DA7656CF17C8}"/>
    <cellStyle name="Notiz 2 116 6" xfId="15085" xr:uid="{EE49AC03-9A05-46DD-83BF-E01BC210A346}"/>
    <cellStyle name="Notiz 2 116 6 2" xfId="29308" xr:uid="{1EDF3819-B866-43B7-A70F-62E69AC3469D}"/>
    <cellStyle name="Notiz 2 116 7" xfId="32077" xr:uid="{94D9DF0F-3A3E-4A59-B159-D06168708E4C}"/>
    <cellStyle name="Notiz 2 116 8" xfId="23125" xr:uid="{20C2551D-78E5-4190-B596-CB2C4DFA7841}"/>
    <cellStyle name="Notiz 2 117" xfId="2029" xr:uid="{00000000-0005-0000-0000-00001D080000}"/>
    <cellStyle name="Notiz 2 117 2" xfId="5168" xr:uid="{0995B46E-A069-4084-97B1-2529194B2F0D}"/>
    <cellStyle name="Notiz 2 117 2 2" xfId="17956" xr:uid="{569C9BDF-EB09-4AA2-AC7A-E066CE42E461}"/>
    <cellStyle name="Notiz 2 117 2 2 2" xfId="27538" xr:uid="{EAC7C09E-E360-48D1-A779-8397F8BB40BD}"/>
    <cellStyle name="Notiz 2 117 2 3" xfId="11209" xr:uid="{976CFC56-FF7D-46FD-83AE-4D7656FB697C}"/>
    <cellStyle name="Notiz 2 117 2 3 2" xfId="30032" xr:uid="{7DFAE943-4C14-42E5-AB94-DC12DAF73B36}"/>
    <cellStyle name="Notiz 2 117 2 4" xfId="33281" xr:uid="{65F69CA1-D62B-4EBE-97A6-87754083AFAC}"/>
    <cellStyle name="Notiz 2 117 2 5" xfId="23128" xr:uid="{CCB64EF5-762F-448B-BEA5-C2628A27737B}"/>
    <cellStyle name="Notiz 2 117 3" xfId="7065" xr:uid="{FD022C39-5C86-472C-A525-14A492548D49}"/>
    <cellStyle name="Notiz 2 117 3 2" xfId="19845" xr:uid="{FE826AFA-E58B-4974-BB64-8058A2BB4D96}"/>
    <cellStyle name="Notiz 2 117 3 2 2" xfId="34907" xr:uid="{5A04C05A-5510-4537-B318-561087A00A85}"/>
    <cellStyle name="Notiz 2 117 3 3" xfId="13097" xr:uid="{D8FBF824-3329-40B5-BA5D-C51E05D473EF}"/>
    <cellStyle name="Notiz 2 117 3 4" xfId="25067" xr:uid="{C22D6573-C601-48A0-8DAA-52D9E5E775DA}"/>
    <cellStyle name="Notiz 2 117 4" xfId="7870" xr:uid="{C03BB73D-190E-4EBA-A325-9AC765F8808C}"/>
    <cellStyle name="Notiz 2 117 4 2" xfId="20597" xr:uid="{62F1D0F7-BC63-4051-B92C-1EE9F78CF9A6}"/>
    <cellStyle name="Notiz 2 117 4 3" xfId="27537" xr:uid="{9198D439-E323-4AE2-AE30-BB565CBBBBF7}"/>
    <cellStyle name="Notiz 2 117 5" xfId="14258" xr:uid="{DF5270E5-411E-4505-8F56-81DA318F2B14}"/>
    <cellStyle name="Notiz 2 117 5 2" xfId="30031" xr:uid="{11980D2F-CF49-4F57-B651-0816D9AC5C36}"/>
    <cellStyle name="Notiz 2 117 6" xfId="13923" xr:uid="{5D731967-D46B-43D7-B9E3-788973DC72C0}"/>
    <cellStyle name="Notiz 2 117 6 2" xfId="29307" xr:uid="{B8E0E2B2-F74F-4F86-9944-CAE6B3227481}"/>
    <cellStyle name="Notiz 2 117 7" xfId="32078" xr:uid="{C676454B-227C-469F-9185-3A371AC001AA}"/>
    <cellStyle name="Notiz 2 117 8" xfId="23127" xr:uid="{D935886E-08F2-45F2-A823-9DB109EF0E1F}"/>
    <cellStyle name="Notiz 2 118" xfId="2030" xr:uid="{00000000-0005-0000-0000-00001E080000}"/>
    <cellStyle name="Notiz 2 118 2" xfId="5169" xr:uid="{EAFDCEAC-11B3-4F01-8CCE-B8E9308A09A9}"/>
    <cellStyle name="Notiz 2 118 2 2" xfId="17957" xr:uid="{C02B8B59-09A5-42BF-9CB3-97B1E7A07D93}"/>
    <cellStyle name="Notiz 2 118 2 2 2" xfId="27540" xr:uid="{977343F9-2821-43BF-85C8-DE0CE1700BC6}"/>
    <cellStyle name="Notiz 2 118 2 3" xfId="11210" xr:uid="{365F3AB4-8B8D-4AD8-88F6-76BA4E5852C6}"/>
    <cellStyle name="Notiz 2 118 2 3 2" xfId="30034" xr:uid="{43B24F46-9704-4307-96B8-ECE2259486F3}"/>
    <cellStyle name="Notiz 2 118 2 4" xfId="33282" xr:uid="{385B9A7F-6232-406D-8870-497DCE16289B}"/>
    <cellStyle name="Notiz 2 118 2 5" xfId="23130" xr:uid="{71C6D5A2-2DEA-4792-8269-483ADF97161F}"/>
    <cellStyle name="Notiz 2 118 3" xfId="7064" xr:uid="{06E72525-381B-4A6C-BC72-9746C62A661B}"/>
    <cellStyle name="Notiz 2 118 3 2" xfId="19844" xr:uid="{458B25D6-BD06-4F9E-903F-D6E20AA904BA}"/>
    <cellStyle name="Notiz 2 118 3 2 2" xfId="34906" xr:uid="{CAD3DD2C-17F1-4CF7-B2FD-8BA1352AEE26}"/>
    <cellStyle name="Notiz 2 118 3 3" xfId="13096" xr:uid="{AC5414B6-5A32-47EB-B416-15F4EC7CCE23}"/>
    <cellStyle name="Notiz 2 118 3 4" xfId="25068" xr:uid="{B65D9A9E-632E-472F-8762-AE574D24E890}"/>
    <cellStyle name="Notiz 2 118 4" xfId="7871" xr:uid="{77CA6C0E-EA74-4990-8BF1-A6F4A9C37FFE}"/>
    <cellStyle name="Notiz 2 118 4 2" xfId="20598" xr:uid="{57F965C9-4E3C-4DA3-9943-A2E4A14F6D09}"/>
    <cellStyle name="Notiz 2 118 4 3" xfId="27539" xr:uid="{281F1A46-8978-4EAD-ADDF-78C52976C103}"/>
    <cellStyle name="Notiz 2 118 5" xfId="14259" xr:uid="{688372AB-3179-4861-833A-CC9E079CEB36}"/>
    <cellStyle name="Notiz 2 118 5 2" xfId="30033" xr:uid="{EF7C0955-B911-43B5-B3F0-54E1D944A6C1}"/>
    <cellStyle name="Notiz 2 118 6" xfId="13924" xr:uid="{D89332D0-8EB5-40DF-ADE6-7ACE6FA0B91F}"/>
    <cellStyle name="Notiz 2 118 6 2" xfId="29306" xr:uid="{6889259E-8280-4776-A5E2-182B13B71DD1}"/>
    <cellStyle name="Notiz 2 118 7" xfId="32079" xr:uid="{320C1684-0BFB-4649-8D0E-0A6E3CBC184B}"/>
    <cellStyle name="Notiz 2 118 8" xfId="23129" xr:uid="{8E9BB0CD-646A-4C9A-89D5-6F8316F107E9}"/>
    <cellStyle name="Notiz 2 119" xfId="2031" xr:uid="{00000000-0005-0000-0000-00001F080000}"/>
    <cellStyle name="Notiz 2 119 2" xfId="5170" xr:uid="{7FB9D924-8D06-4597-9432-A8DD5453D697}"/>
    <cellStyle name="Notiz 2 119 2 2" xfId="17958" xr:uid="{F214BCF4-88B0-4A11-B600-51CA77FE73B7}"/>
    <cellStyle name="Notiz 2 119 2 2 2" xfId="27542" xr:uid="{91062702-98E8-4F4C-A0A8-CEA353B4FDF2}"/>
    <cellStyle name="Notiz 2 119 2 3" xfId="11211" xr:uid="{EBCC7C0C-E0B0-4B11-A874-098DD73D68A8}"/>
    <cellStyle name="Notiz 2 119 2 3 2" xfId="30036" xr:uid="{BCD43D4E-D405-406F-B36C-6A1A2C059E56}"/>
    <cellStyle name="Notiz 2 119 2 4" xfId="33283" xr:uid="{2EB32A99-5160-4814-8097-61E874BADEF9}"/>
    <cellStyle name="Notiz 2 119 2 5" xfId="23132" xr:uid="{6186C119-1EE2-420A-A798-639A16923AFF}"/>
    <cellStyle name="Notiz 2 119 3" xfId="7063" xr:uid="{DF1316A4-AA40-48F2-9DBD-70F468E1C90B}"/>
    <cellStyle name="Notiz 2 119 3 2" xfId="19843" xr:uid="{AE0DBAB8-44F5-4E93-AC2A-E43637BF7F9D}"/>
    <cellStyle name="Notiz 2 119 3 2 2" xfId="34905" xr:uid="{0070CE32-8AB1-47BD-BB5D-DC151F73D3E5}"/>
    <cellStyle name="Notiz 2 119 3 3" xfId="13095" xr:uid="{EDA43DF5-D33C-4A12-9E39-2118E44FEF4D}"/>
    <cellStyle name="Notiz 2 119 3 4" xfId="25069" xr:uid="{C484171D-508F-422C-9E97-F751D2988055}"/>
    <cellStyle name="Notiz 2 119 4" xfId="7872" xr:uid="{CE824BCE-2F84-4956-88C1-16F61602E611}"/>
    <cellStyle name="Notiz 2 119 4 2" xfId="20599" xr:uid="{3845E98B-B542-4766-BE63-6B465B72153C}"/>
    <cellStyle name="Notiz 2 119 4 3" xfId="27541" xr:uid="{80F98D71-9BA7-46F1-AF64-43F2AB676994}"/>
    <cellStyle name="Notiz 2 119 5" xfId="14260" xr:uid="{0A8520F8-73AF-48C4-836A-AEC1F4CE15C8}"/>
    <cellStyle name="Notiz 2 119 5 2" xfId="30035" xr:uid="{E572452A-F67C-45BA-A866-A1F48C910CAE}"/>
    <cellStyle name="Notiz 2 119 6" xfId="13925" xr:uid="{2E10EE60-FBB8-4744-B009-36155269A1E4}"/>
    <cellStyle name="Notiz 2 119 6 2" xfId="29305" xr:uid="{68D305CA-478A-43C8-80F5-83EBBE897CD4}"/>
    <cellStyle name="Notiz 2 119 7" xfId="32080" xr:uid="{D535B5C8-0046-4DA8-BFAE-8FEE97219E5F}"/>
    <cellStyle name="Notiz 2 119 8" xfId="23131" xr:uid="{118A1107-E306-4868-A02A-78EF8297FF84}"/>
    <cellStyle name="Notiz 2 12" xfId="2032" xr:uid="{00000000-0005-0000-0000-000020080000}"/>
    <cellStyle name="Notiz 2 12 2" xfId="5171" xr:uid="{F43755A7-BED0-4BD5-8AC6-7979E81430E5}"/>
    <cellStyle name="Notiz 2 12 2 2" xfId="17959" xr:uid="{3388AF31-82B7-44AD-B6B1-D7FB35746DEF}"/>
    <cellStyle name="Notiz 2 12 2 2 2" xfId="27544" xr:uid="{4A890622-2C00-4BC6-BB9E-BBB77A3DCEFC}"/>
    <cellStyle name="Notiz 2 12 2 3" xfId="11212" xr:uid="{6810F081-59B0-47FA-B6B4-713BF10B0EFC}"/>
    <cellStyle name="Notiz 2 12 2 3 2" xfId="30038" xr:uid="{F18A62B5-92CF-46D9-B86C-64356A7E2EBA}"/>
    <cellStyle name="Notiz 2 12 2 4" xfId="33284" xr:uid="{4F8BD08D-A950-43A6-956C-00A97993D574}"/>
    <cellStyle name="Notiz 2 12 2 5" xfId="23134" xr:uid="{EEA53F28-B2F0-48A1-A89A-C89970CF644E}"/>
    <cellStyle name="Notiz 2 12 3" xfId="7062" xr:uid="{025C694A-B379-4BAC-8909-678A285E5EEF}"/>
    <cellStyle name="Notiz 2 12 3 2" xfId="19842" xr:uid="{3607A60B-D898-414D-A390-0058D7961C64}"/>
    <cellStyle name="Notiz 2 12 3 2 2" xfId="34904" xr:uid="{6B44B4B8-9594-44D3-B79C-EEA84E436746}"/>
    <cellStyle name="Notiz 2 12 3 3" xfId="13094" xr:uid="{FDE0CF80-254A-43CB-9720-689F229B2815}"/>
    <cellStyle name="Notiz 2 12 3 4" xfId="25070" xr:uid="{F1355862-878D-44F4-97BC-9C9B6563675E}"/>
    <cellStyle name="Notiz 2 12 4" xfId="7873" xr:uid="{B235BE0A-FF5B-41C4-8FB9-3A82B0C4B58C}"/>
    <cellStyle name="Notiz 2 12 4 2" xfId="20600" xr:uid="{ED788874-EB95-4D04-B62E-43592CD9A5FA}"/>
    <cellStyle name="Notiz 2 12 4 3" xfId="27543" xr:uid="{CB817956-A3B9-4D90-8FD5-8F7A12ED306C}"/>
    <cellStyle name="Notiz 2 12 5" xfId="14261" xr:uid="{7912E147-7340-419B-8E78-01779F93C623}"/>
    <cellStyle name="Notiz 2 12 5 2" xfId="30037" xr:uid="{836540BE-26F1-4F44-95D3-81A6DE898ADE}"/>
    <cellStyle name="Notiz 2 12 6" xfId="13926" xr:uid="{AE5BC8D3-9DD4-4F67-B73B-02D51154B0E3}"/>
    <cellStyle name="Notiz 2 12 6 2" xfId="29304" xr:uid="{AB248DA1-D4BD-4D32-82A6-AD09D5329394}"/>
    <cellStyle name="Notiz 2 12 7" xfId="32081" xr:uid="{9F53981E-74EA-4BE6-839B-2EEA26CB054D}"/>
    <cellStyle name="Notiz 2 12 8" xfId="23133" xr:uid="{ABD679D7-3E16-4790-84D1-FA0263EFCA7C}"/>
    <cellStyle name="Notiz 2 120" xfId="2033" xr:uid="{00000000-0005-0000-0000-000021080000}"/>
    <cellStyle name="Notiz 2 120 2" xfId="5172" xr:uid="{30203F13-24C9-4FFF-8121-B109410E4F00}"/>
    <cellStyle name="Notiz 2 120 2 2" xfId="17960" xr:uid="{7D367413-80E5-44D1-8957-D192A4D3C85D}"/>
    <cellStyle name="Notiz 2 120 2 2 2" xfId="27546" xr:uid="{EE2C058D-4F1C-42C3-A9B1-A6DFBFBB61CA}"/>
    <cellStyle name="Notiz 2 120 2 3" xfId="11213" xr:uid="{CD1936CF-E524-4E51-87FF-57A009F04CDC}"/>
    <cellStyle name="Notiz 2 120 2 3 2" xfId="30040" xr:uid="{15CE5FB9-4CD6-4CA6-A6C1-889B50FDEBAF}"/>
    <cellStyle name="Notiz 2 120 2 4" xfId="33285" xr:uid="{2C22397C-3259-4FDC-9248-609D45842611}"/>
    <cellStyle name="Notiz 2 120 2 5" xfId="23136" xr:uid="{F1B61F67-B75C-4B77-AB04-A07AEFDDFC6B}"/>
    <cellStyle name="Notiz 2 120 3" xfId="7061" xr:uid="{1D81F077-2904-41BC-96E2-E28A92B372DE}"/>
    <cellStyle name="Notiz 2 120 3 2" xfId="19841" xr:uid="{E4EDB317-C55B-4B8E-B8E3-29112CA7CB29}"/>
    <cellStyle name="Notiz 2 120 3 2 2" xfId="34903" xr:uid="{D23CB289-53E0-434A-A05F-B2FC93374BDD}"/>
    <cellStyle name="Notiz 2 120 3 3" xfId="13093" xr:uid="{FD5734D9-AE30-4982-9DDE-8BEA8CA8D9FA}"/>
    <cellStyle name="Notiz 2 120 3 4" xfId="25071" xr:uid="{7FD1E32B-3077-40EE-9756-4665A59C5B5D}"/>
    <cellStyle name="Notiz 2 120 4" xfId="7874" xr:uid="{38430747-AC90-41B8-AC5E-ABD23F80FEA6}"/>
    <cellStyle name="Notiz 2 120 4 2" xfId="20601" xr:uid="{A9977019-BC38-45D2-9424-C9C1872DED08}"/>
    <cellStyle name="Notiz 2 120 4 3" xfId="27545" xr:uid="{5A7B4418-BC40-4B8D-AD73-81E32560AED7}"/>
    <cellStyle name="Notiz 2 120 5" xfId="14262" xr:uid="{20EB3FE8-A533-4A64-A39C-74D7D7FE5722}"/>
    <cellStyle name="Notiz 2 120 5 2" xfId="30039" xr:uid="{273755A9-EBC7-47B6-818E-C104B865D283}"/>
    <cellStyle name="Notiz 2 120 6" xfId="13927" xr:uid="{AED9E455-4A2F-4A47-A81F-E70BA69DA755}"/>
    <cellStyle name="Notiz 2 120 6 2" xfId="29303" xr:uid="{E91B1050-C666-4A0D-AE76-8296F4FDC013}"/>
    <cellStyle name="Notiz 2 120 7" xfId="32082" xr:uid="{4344E98A-B9A9-432E-B770-B9AE24ED5F65}"/>
    <cellStyle name="Notiz 2 120 8" xfId="23135" xr:uid="{2CB56562-52C1-4563-AF47-B7E540402147}"/>
    <cellStyle name="Notiz 2 121" xfId="2034" xr:uid="{00000000-0005-0000-0000-000022080000}"/>
    <cellStyle name="Notiz 2 121 2" xfId="5173" xr:uid="{7C41F4CF-6EFF-4ACE-A4C5-DE8204658FF2}"/>
    <cellStyle name="Notiz 2 121 2 2" xfId="17961" xr:uid="{D447C328-FB3E-42F0-818F-64E522CE4D09}"/>
    <cellStyle name="Notiz 2 121 2 2 2" xfId="27548" xr:uid="{A5A5CEBE-1A72-4A0D-980A-C4385CCFD090}"/>
    <cellStyle name="Notiz 2 121 2 3" xfId="11214" xr:uid="{E8FB11A7-0E6A-468B-9FB6-689A2ACD982B}"/>
    <cellStyle name="Notiz 2 121 2 3 2" xfId="30042" xr:uid="{1352EC74-FC4B-4E62-A8AD-9872B6EABF86}"/>
    <cellStyle name="Notiz 2 121 2 4" xfId="33286" xr:uid="{0928D53B-C209-4B94-B738-1B1EE2A2E68B}"/>
    <cellStyle name="Notiz 2 121 2 5" xfId="23138" xr:uid="{296119AD-87E3-436C-916C-D67261D18BA8}"/>
    <cellStyle name="Notiz 2 121 3" xfId="7060" xr:uid="{B8A453C1-5A59-45A8-B3E0-D7E975A5D537}"/>
    <cellStyle name="Notiz 2 121 3 2" xfId="19840" xr:uid="{3B578387-1FE7-43CB-A8A7-2623E355CB1B}"/>
    <cellStyle name="Notiz 2 121 3 2 2" xfId="34902" xr:uid="{CC0C1B5B-5D71-441A-9460-17D0BBDFB942}"/>
    <cellStyle name="Notiz 2 121 3 3" xfId="13092" xr:uid="{884016DF-D4DD-44CA-9F92-0FBAD7FFCC5D}"/>
    <cellStyle name="Notiz 2 121 3 4" xfId="25072" xr:uid="{5C44427C-8497-4794-AFA1-3422CAEAD061}"/>
    <cellStyle name="Notiz 2 121 4" xfId="7875" xr:uid="{E9B8791B-6097-4AE4-8133-54D73475B6CE}"/>
    <cellStyle name="Notiz 2 121 4 2" xfId="20602" xr:uid="{B5A74EF9-7E71-47D3-9AFC-F0A675CF3B64}"/>
    <cellStyle name="Notiz 2 121 4 3" xfId="27547" xr:uid="{53A3CAB5-72B7-4D51-BC62-7CC120C88EDD}"/>
    <cellStyle name="Notiz 2 121 5" xfId="14263" xr:uid="{3678FA03-4E7D-4E39-9FC5-2C0E152C9F07}"/>
    <cellStyle name="Notiz 2 121 5 2" xfId="30041" xr:uid="{9FCA2B5F-B8F7-4AD4-9445-4A829B9CB30B}"/>
    <cellStyle name="Notiz 2 121 6" xfId="13928" xr:uid="{47D3DDE2-698F-4833-9FF4-B068835720B5}"/>
    <cellStyle name="Notiz 2 121 6 2" xfId="29302" xr:uid="{85F81C50-8E70-475B-9667-B145CF7D444C}"/>
    <cellStyle name="Notiz 2 121 7" xfId="32083" xr:uid="{B56E1FE3-3302-4AD1-8045-DA0338EAE286}"/>
    <cellStyle name="Notiz 2 121 8" xfId="23137" xr:uid="{4F61637A-2AC2-4578-9902-DB7D2CFBB1B0}"/>
    <cellStyle name="Notiz 2 122" xfId="2035" xr:uid="{00000000-0005-0000-0000-000023080000}"/>
    <cellStyle name="Notiz 2 122 2" xfId="5174" xr:uid="{760EC52C-1555-4F0F-B6F1-4B11930FD789}"/>
    <cellStyle name="Notiz 2 122 2 2" xfId="17962" xr:uid="{A5CAF8F6-DA4E-476F-862B-F84E1F8639D2}"/>
    <cellStyle name="Notiz 2 122 2 2 2" xfId="27550" xr:uid="{872C29EF-5598-414B-8AC6-E8A791C04E72}"/>
    <cellStyle name="Notiz 2 122 2 3" xfId="11215" xr:uid="{F562F840-6320-4A86-B88A-9AA53B52D167}"/>
    <cellStyle name="Notiz 2 122 2 3 2" xfId="30044" xr:uid="{10259141-2BA2-475E-BFD6-6696C326673F}"/>
    <cellStyle name="Notiz 2 122 2 4" xfId="33287" xr:uid="{2CE40113-9740-4349-BBA8-7120FC9DCAA0}"/>
    <cellStyle name="Notiz 2 122 2 5" xfId="23140" xr:uid="{50508DDC-E9AE-4FBB-8626-98577B56AC3E}"/>
    <cellStyle name="Notiz 2 122 3" xfId="7059" xr:uid="{0CE25098-CC2E-4345-BFA6-105AAF0D8C1B}"/>
    <cellStyle name="Notiz 2 122 3 2" xfId="19839" xr:uid="{9F19136A-B3AE-442F-A5D6-8F934FCF767F}"/>
    <cellStyle name="Notiz 2 122 3 2 2" xfId="34901" xr:uid="{744A462D-61B0-4792-B7BA-4EC6AE64AD11}"/>
    <cellStyle name="Notiz 2 122 3 3" xfId="13091" xr:uid="{D84348F3-AE46-4F69-B520-578F581DC827}"/>
    <cellStyle name="Notiz 2 122 3 4" xfId="25073" xr:uid="{B57C2CC4-7C6E-498D-BF80-40DD5EAC6585}"/>
    <cellStyle name="Notiz 2 122 4" xfId="7876" xr:uid="{9148376F-7B63-409A-AFE9-08DD7B4FA82C}"/>
    <cellStyle name="Notiz 2 122 4 2" xfId="20603" xr:uid="{2D89081C-0830-44CB-AFB6-9E579E0CF72D}"/>
    <cellStyle name="Notiz 2 122 4 3" xfId="27549" xr:uid="{7EF5674F-B3BB-4167-BEA4-BECF9F438C0F}"/>
    <cellStyle name="Notiz 2 122 5" xfId="14264" xr:uid="{05364280-CBF1-4618-A109-1A6E443F5EA1}"/>
    <cellStyle name="Notiz 2 122 5 2" xfId="30043" xr:uid="{CFFB0495-2C4F-4DF8-A6DD-E993536DE8FA}"/>
    <cellStyle name="Notiz 2 122 6" xfId="13929" xr:uid="{AB6DD7E4-9703-4B4C-B448-BA62FC6225B5}"/>
    <cellStyle name="Notiz 2 122 6 2" xfId="29301" xr:uid="{81760A97-74EC-438D-AD9E-39BE4C7AA745}"/>
    <cellStyle name="Notiz 2 122 7" xfId="32084" xr:uid="{E964BC91-B6BE-44A3-A8DB-0195B5B683F4}"/>
    <cellStyle name="Notiz 2 122 8" xfId="23139" xr:uid="{257B46DF-6D22-4F90-A144-A9736717BC19}"/>
    <cellStyle name="Notiz 2 123" xfId="2036" xr:uid="{00000000-0005-0000-0000-000024080000}"/>
    <cellStyle name="Notiz 2 123 2" xfId="5175" xr:uid="{6EDC00E3-1871-4759-B50B-348D337620A5}"/>
    <cellStyle name="Notiz 2 123 2 2" xfId="17963" xr:uid="{252AF130-468A-4866-96BF-E7A643ADC62A}"/>
    <cellStyle name="Notiz 2 123 2 2 2" xfId="27552" xr:uid="{05492485-7F09-4680-9257-A515A95B1696}"/>
    <cellStyle name="Notiz 2 123 2 3" xfId="11216" xr:uid="{FE0C261F-DF42-44AC-A8C8-E93591444FD3}"/>
    <cellStyle name="Notiz 2 123 2 3 2" xfId="30046" xr:uid="{7A3444AF-7021-4ED5-B9FD-BC94EC3927BF}"/>
    <cellStyle name="Notiz 2 123 2 4" xfId="33288" xr:uid="{8FEC1EB0-93E7-4842-A158-927AFDAAD886}"/>
    <cellStyle name="Notiz 2 123 2 5" xfId="23142" xr:uid="{C09424B4-8314-43C1-96A5-CDBC5BD5A898}"/>
    <cellStyle name="Notiz 2 123 3" xfId="7058" xr:uid="{83EBE187-8BB6-4243-B4B7-15EE270CD93C}"/>
    <cellStyle name="Notiz 2 123 3 2" xfId="19838" xr:uid="{EB670562-5B91-40FC-BDB7-CA9EDDA9A7B9}"/>
    <cellStyle name="Notiz 2 123 3 2 2" xfId="34900" xr:uid="{FBDB82C3-508C-472B-95D9-5AB2B4BC5132}"/>
    <cellStyle name="Notiz 2 123 3 3" xfId="13090" xr:uid="{D4C5C571-BBFA-4A79-A27A-6D0D4AA24E20}"/>
    <cellStyle name="Notiz 2 123 3 4" xfId="25074" xr:uid="{1943F734-09B5-4BBD-8577-63C288A524F7}"/>
    <cellStyle name="Notiz 2 123 4" xfId="7877" xr:uid="{CBD429EA-0214-4633-9AD0-23AD7491060D}"/>
    <cellStyle name="Notiz 2 123 4 2" xfId="20604" xr:uid="{AB88F417-DF99-46C0-B9A1-2E7CC8CAC480}"/>
    <cellStyle name="Notiz 2 123 4 3" xfId="27551" xr:uid="{934AF499-1E11-4B7C-9040-D4F4CEEBB606}"/>
    <cellStyle name="Notiz 2 123 5" xfId="14265" xr:uid="{A291B309-C4E4-4FDB-BB87-5890AD5037B7}"/>
    <cellStyle name="Notiz 2 123 5 2" xfId="30045" xr:uid="{FE051A35-AC1B-4047-9F2E-E7C3CB3E79F1}"/>
    <cellStyle name="Notiz 2 123 6" xfId="13930" xr:uid="{0B6AE280-9551-4624-99BC-1DA6068AC079}"/>
    <cellStyle name="Notiz 2 123 6 2" xfId="29300" xr:uid="{9E7F4D01-A083-45BF-878C-389203AACF7C}"/>
    <cellStyle name="Notiz 2 123 7" xfId="32085" xr:uid="{0F67A392-7200-4AD3-9777-404BAA798C56}"/>
    <cellStyle name="Notiz 2 123 8" xfId="23141" xr:uid="{BC3511E7-F08A-4BD8-A487-8F8F5B3C47A6}"/>
    <cellStyle name="Notiz 2 124" xfId="2037" xr:uid="{00000000-0005-0000-0000-000025080000}"/>
    <cellStyle name="Notiz 2 124 2" xfId="5176" xr:uid="{771FA7A7-66D3-4754-9C0B-73A2B64F625D}"/>
    <cellStyle name="Notiz 2 124 2 2" xfId="17964" xr:uid="{D499BB0C-6749-42E8-A97F-0FCB8B3BDFD4}"/>
    <cellStyle name="Notiz 2 124 2 2 2" xfId="27554" xr:uid="{F0113869-14C9-4CC2-871E-D6E6347C5463}"/>
    <cellStyle name="Notiz 2 124 2 3" xfId="11217" xr:uid="{B9597DB1-DA3A-4BB9-8DA3-0B4ADE2DC673}"/>
    <cellStyle name="Notiz 2 124 2 3 2" xfId="30048" xr:uid="{BCE9ACF0-DF63-47A8-98BF-037067CB277D}"/>
    <cellStyle name="Notiz 2 124 2 4" xfId="33289" xr:uid="{0B7A19CE-2320-43BC-8BA7-6098EFAD0635}"/>
    <cellStyle name="Notiz 2 124 2 5" xfId="23144" xr:uid="{7317E87F-F691-4C6C-9F8A-731CEEC31EC4}"/>
    <cellStyle name="Notiz 2 124 3" xfId="7057" xr:uid="{03D56BFB-C7E1-4F85-ACDA-3A028A73D157}"/>
    <cellStyle name="Notiz 2 124 3 2" xfId="19837" xr:uid="{FAF5F8AE-99B2-4A95-BF2A-E754CAAA80C1}"/>
    <cellStyle name="Notiz 2 124 3 2 2" xfId="34899" xr:uid="{E1963D64-2427-43B1-9E15-51328006365F}"/>
    <cellStyle name="Notiz 2 124 3 3" xfId="13089" xr:uid="{BCD5E6D9-6DA6-463B-8851-C32BF2CDFEDE}"/>
    <cellStyle name="Notiz 2 124 3 4" xfId="25075" xr:uid="{E3308AF8-E74B-4E47-919C-3A60E0BB0F9B}"/>
    <cellStyle name="Notiz 2 124 4" xfId="7878" xr:uid="{144FABB6-A1B5-4CE7-B1F9-429C2EF66C03}"/>
    <cellStyle name="Notiz 2 124 4 2" xfId="20605" xr:uid="{FF21CF49-9801-43B9-B16E-FA3785CA41CC}"/>
    <cellStyle name="Notiz 2 124 4 3" xfId="27553" xr:uid="{43E6974C-EEC2-45AC-89F0-B55DBA57F54E}"/>
    <cellStyle name="Notiz 2 124 5" xfId="14266" xr:uid="{43EFF52E-A0E9-49A0-9991-92875CE19E77}"/>
    <cellStyle name="Notiz 2 124 5 2" xfId="30047" xr:uid="{F06029E1-4D79-40AB-A1FD-DF2809343218}"/>
    <cellStyle name="Notiz 2 124 6" xfId="13931" xr:uid="{CEAD5B4E-FD92-44A5-BFCB-0AB5EED8CCC4}"/>
    <cellStyle name="Notiz 2 124 6 2" xfId="29299" xr:uid="{5908FA36-E778-44D0-BEEA-117E113900C4}"/>
    <cellStyle name="Notiz 2 124 7" xfId="32086" xr:uid="{8DA25103-88F0-4376-9DEE-8C8E35A62F0D}"/>
    <cellStyle name="Notiz 2 124 8" xfId="23143" xr:uid="{B8BB61E8-D0B7-4ABA-92BD-407E932DEFEE}"/>
    <cellStyle name="Notiz 2 125" xfId="2038" xr:uid="{00000000-0005-0000-0000-000026080000}"/>
    <cellStyle name="Notiz 2 125 2" xfId="5177" xr:uid="{E9FBB72A-F673-4CA4-BFC2-4F7E83660B08}"/>
    <cellStyle name="Notiz 2 125 2 2" xfId="17965" xr:uid="{DEB61FE1-1B71-456D-8098-0E436C2460AC}"/>
    <cellStyle name="Notiz 2 125 2 2 2" xfId="27556" xr:uid="{391BFABB-4D83-4335-8298-41E1E13DE07B}"/>
    <cellStyle name="Notiz 2 125 2 3" xfId="11218" xr:uid="{7586AF91-3AFB-40B1-BE97-6249F25D3F38}"/>
    <cellStyle name="Notiz 2 125 2 3 2" xfId="30050" xr:uid="{87607516-AC7A-4EDD-9233-8EF273A6EA08}"/>
    <cellStyle name="Notiz 2 125 2 4" xfId="33290" xr:uid="{8B80C37C-D751-4CB9-A788-B111BC063F78}"/>
    <cellStyle name="Notiz 2 125 2 5" xfId="23146" xr:uid="{4CAF0D0C-4A49-47D7-A733-A00AA9B2B052}"/>
    <cellStyle name="Notiz 2 125 3" xfId="7056" xr:uid="{09AE06F1-9BB9-436B-B262-CDA9C220CF44}"/>
    <cellStyle name="Notiz 2 125 3 2" xfId="19836" xr:uid="{76D1F67B-AC43-4B3F-BB10-EAD573BA349F}"/>
    <cellStyle name="Notiz 2 125 3 2 2" xfId="34898" xr:uid="{8F0CCF50-112F-4A79-AE32-E4B3BAEDD9DA}"/>
    <cellStyle name="Notiz 2 125 3 3" xfId="13088" xr:uid="{4511B4F5-F16C-4135-BFF4-593088B3C8F8}"/>
    <cellStyle name="Notiz 2 125 3 4" xfId="25076" xr:uid="{7B5AC96C-B853-4C69-8CEE-856F9930110D}"/>
    <cellStyle name="Notiz 2 125 4" xfId="7879" xr:uid="{05C7A675-EC2B-4757-B0D6-9D3084AAF40D}"/>
    <cellStyle name="Notiz 2 125 4 2" xfId="20606" xr:uid="{89EF64ED-D0C7-4851-9CCC-DF4E1C7913A3}"/>
    <cellStyle name="Notiz 2 125 4 3" xfId="27555" xr:uid="{0C51C361-18E3-440C-BDC2-D5C56F982151}"/>
    <cellStyle name="Notiz 2 125 5" xfId="14267" xr:uid="{2B9DE6E7-C687-44E5-A6B2-5324066EC4EF}"/>
    <cellStyle name="Notiz 2 125 5 2" xfId="30049" xr:uid="{0C9CD961-1F4F-4A02-8954-57017FEFF25E}"/>
    <cellStyle name="Notiz 2 125 6" xfId="13932" xr:uid="{511CFE04-70A0-4E52-8900-B88386A22977}"/>
    <cellStyle name="Notiz 2 125 6 2" xfId="29298" xr:uid="{37082518-3EAD-46E3-9AAA-BBB52AB6B6D0}"/>
    <cellStyle name="Notiz 2 125 7" xfId="32087" xr:uid="{40A116C6-99C1-4258-B78A-5B7D27B8F41D}"/>
    <cellStyle name="Notiz 2 125 8" xfId="23145" xr:uid="{7CA82AAA-BE70-43B8-93EC-D5FF9028F6B4}"/>
    <cellStyle name="Notiz 2 126" xfId="2039" xr:uid="{00000000-0005-0000-0000-000027080000}"/>
    <cellStyle name="Notiz 2 126 2" xfId="2040" xr:uid="{00000000-0005-0000-0000-000028080000}"/>
    <cellStyle name="Notiz 2 126 2 2" xfId="5179" xr:uid="{1B7E7A32-9FCD-4529-95DC-6FAD92BC2DAC}"/>
    <cellStyle name="Notiz 2 126 2 2 2" xfId="17967" xr:uid="{8824DC78-D6BC-4984-9DFC-5E3BD0B46D3B}"/>
    <cellStyle name="Notiz 2 126 2 2 2 2" xfId="27559" xr:uid="{0866207B-A143-4B3B-8DF7-38EB47C12DA0}"/>
    <cellStyle name="Notiz 2 126 2 2 3" xfId="11220" xr:uid="{CB131648-8FC0-4077-91D3-4557014EAA9F}"/>
    <cellStyle name="Notiz 2 126 2 2 3 2" xfId="30053" xr:uid="{37740163-B0B3-48D1-AEF6-1FE600EA1EE2}"/>
    <cellStyle name="Notiz 2 126 2 2 4" xfId="33292" xr:uid="{4467C851-63C1-42FC-9B47-A21919DDBD7A}"/>
    <cellStyle name="Notiz 2 126 2 2 5" xfId="23149" xr:uid="{57DC1939-2D46-4A37-A9F5-5089B9421E6A}"/>
    <cellStyle name="Notiz 2 126 2 3" xfId="7054" xr:uid="{BE6C7A15-7AA7-47ED-8BED-847FB2A3BC9C}"/>
    <cellStyle name="Notiz 2 126 2 3 2" xfId="19834" xr:uid="{A50CE593-408C-498D-8467-D7508792AF32}"/>
    <cellStyle name="Notiz 2 126 2 3 2 2" xfId="34896" xr:uid="{478B853C-FA48-4CA7-80B7-B339025C746B}"/>
    <cellStyle name="Notiz 2 126 2 3 3" xfId="13086" xr:uid="{F73A2FD2-58B5-4E1D-BC85-2E63877BC919}"/>
    <cellStyle name="Notiz 2 126 2 3 4" xfId="25078" xr:uid="{9E80C5FC-21FE-4507-A019-4AD215A0033A}"/>
    <cellStyle name="Notiz 2 126 2 4" xfId="7881" xr:uid="{9D63B512-E53B-4460-AB03-768AD0D345CA}"/>
    <cellStyle name="Notiz 2 126 2 4 2" xfId="20608" xr:uid="{1792CEEE-436D-4AA7-A5BA-DCF0498CE301}"/>
    <cellStyle name="Notiz 2 126 2 4 3" xfId="27558" xr:uid="{155FDCCE-F81A-449F-B2B5-27846FF35BA1}"/>
    <cellStyle name="Notiz 2 126 2 5" xfId="14269" xr:uid="{39B2F5DE-7981-4B94-AEF7-71A307AEB602}"/>
    <cellStyle name="Notiz 2 126 2 5 2" xfId="30052" xr:uid="{B403BAEE-2D3F-4AE7-A500-59C3A733AB4A}"/>
    <cellStyle name="Notiz 2 126 2 6" xfId="13934" xr:uid="{D952E990-611C-41D4-A1E0-7741F262E49E}"/>
    <cellStyle name="Notiz 2 126 2 6 2" xfId="29296" xr:uid="{2742520A-1A79-4301-8FE3-E848CD1AF0EB}"/>
    <cellStyle name="Notiz 2 126 2 7" xfId="32089" xr:uid="{DA0C067E-0BD3-4FF4-8A70-5FCCF0C0A3EF}"/>
    <cellStyle name="Notiz 2 126 2 8" xfId="23148" xr:uid="{A42EAC8E-5CFC-4EAC-A651-3B4A0943A843}"/>
    <cellStyle name="Notiz 2 126 3" xfId="5178" xr:uid="{6EC76B8E-7718-4B68-AF57-88BA3E5DE0DD}"/>
    <cellStyle name="Notiz 2 126 3 2" xfId="17966" xr:uid="{C3295198-0C86-4054-A7F2-8F9EDE1F09E6}"/>
    <cellStyle name="Notiz 2 126 3 2 2" xfId="27560" xr:uid="{E4DBDD05-5239-40D9-81B1-335B5A6D034D}"/>
    <cellStyle name="Notiz 2 126 3 3" xfId="11219" xr:uid="{AE1016C4-9D3B-4C72-A7A6-E407AF4080FA}"/>
    <cellStyle name="Notiz 2 126 3 3 2" xfId="30054" xr:uid="{5AA56871-0548-4B62-83DD-3BDC31D3BF60}"/>
    <cellStyle name="Notiz 2 126 3 4" xfId="33291" xr:uid="{3DBE4209-A40A-4FF0-BCA2-9BA4057FFBD0}"/>
    <cellStyle name="Notiz 2 126 3 5" xfId="23150" xr:uid="{0ED71B0D-874E-4121-81F1-94D6B680AAF5}"/>
    <cellStyle name="Notiz 2 126 4" xfId="7055" xr:uid="{3997483F-9165-4945-9C4A-6B00052BDED1}"/>
    <cellStyle name="Notiz 2 126 4 2" xfId="19835" xr:uid="{30B56212-A083-4DB7-8A55-D58D683205DD}"/>
    <cellStyle name="Notiz 2 126 4 2 2" xfId="34897" xr:uid="{109641F4-EB19-490C-84B4-A092269F6369}"/>
    <cellStyle name="Notiz 2 126 4 3" xfId="13087" xr:uid="{B252C141-82A0-438B-B6E4-73D4BE15C669}"/>
    <cellStyle name="Notiz 2 126 4 4" xfId="25077" xr:uid="{D106E1C3-C400-4E0B-ABFE-E092F9C6FE70}"/>
    <cellStyle name="Notiz 2 126 5" xfId="7880" xr:uid="{4684B464-E483-4BE7-BAE2-FA000D647887}"/>
    <cellStyle name="Notiz 2 126 5 2" xfId="20607" xr:uid="{B7E5CD73-FEEE-45FE-86F0-7E1DDD7206E7}"/>
    <cellStyle name="Notiz 2 126 5 3" xfId="27557" xr:uid="{331D6C5C-3149-4583-8694-1174F64C9D9A}"/>
    <cellStyle name="Notiz 2 126 6" xfId="14268" xr:uid="{49B203DA-0316-482B-BCF6-CB7295538984}"/>
    <cellStyle name="Notiz 2 126 6 2" xfId="30051" xr:uid="{F1804A12-8DBF-4CA5-A931-DCF262D1E336}"/>
    <cellStyle name="Notiz 2 126 7" xfId="13933" xr:uid="{6949919D-7586-4EA7-B7BA-BD45FDAE48E0}"/>
    <cellStyle name="Notiz 2 126 7 2" xfId="29297" xr:uid="{9FC60877-13EF-4F64-BBA1-5AB85527E6D5}"/>
    <cellStyle name="Notiz 2 126 8" xfId="32088" xr:uid="{1DE025AE-92A9-4BB7-BED3-9C2046503EF9}"/>
    <cellStyle name="Notiz 2 126 9" xfId="23147" xr:uid="{C931C289-DE84-4519-9A4C-F0E764020B6C}"/>
    <cellStyle name="Notiz 2 127" xfId="2041" xr:uid="{00000000-0005-0000-0000-000029080000}"/>
    <cellStyle name="Notiz 2 127 2" xfId="2042" xr:uid="{00000000-0005-0000-0000-00002A080000}"/>
    <cellStyle name="Notiz 2 127 2 2" xfId="5181" xr:uid="{E21943DB-97C6-474E-88BE-D75F9A67804E}"/>
    <cellStyle name="Notiz 2 127 2 2 2" xfId="17969" xr:uid="{73C84C29-E5A5-4FD1-AEF2-62F22934166B}"/>
    <cellStyle name="Notiz 2 127 2 2 2 2" xfId="27563" xr:uid="{93B95245-9EFA-4B01-ACE3-81A4FD792662}"/>
    <cellStyle name="Notiz 2 127 2 2 3" xfId="11222" xr:uid="{CBDD817E-7F74-4E61-8371-9C38FD3AD75D}"/>
    <cellStyle name="Notiz 2 127 2 2 3 2" xfId="30057" xr:uid="{2821F069-CA27-4BAF-89BB-388821F67691}"/>
    <cellStyle name="Notiz 2 127 2 2 4" xfId="33294" xr:uid="{91418980-3B1A-4C57-99E6-84079F2DCBD9}"/>
    <cellStyle name="Notiz 2 127 2 2 5" xfId="23153" xr:uid="{3E7E01CC-0599-4411-8FAE-A3F964F1A1B4}"/>
    <cellStyle name="Notiz 2 127 2 3" xfId="7052" xr:uid="{A2AA6C7A-7B8F-47EE-A885-F5AB6E1AD713}"/>
    <cellStyle name="Notiz 2 127 2 3 2" xfId="19832" xr:uid="{BDF6A6F1-BF20-43DD-9F3F-81BAC1C39DA0}"/>
    <cellStyle name="Notiz 2 127 2 3 2 2" xfId="34894" xr:uid="{0376E416-EF23-401B-8E4A-B20F799B18FA}"/>
    <cellStyle name="Notiz 2 127 2 3 3" xfId="13084" xr:uid="{3577D0C6-6CB9-4A39-A3BC-F9C95B5417BE}"/>
    <cellStyle name="Notiz 2 127 2 3 4" xfId="25080" xr:uid="{56BC242F-6CE0-4030-9575-EE4B8E831724}"/>
    <cellStyle name="Notiz 2 127 2 4" xfId="7883" xr:uid="{104B6EFA-4D91-458C-9E17-37C133CDDCA8}"/>
    <cellStyle name="Notiz 2 127 2 4 2" xfId="20610" xr:uid="{DA9507EE-6F62-479B-91ED-567A31E82B11}"/>
    <cellStyle name="Notiz 2 127 2 4 3" xfId="27562" xr:uid="{B32EC3EC-4560-46A9-8DE9-875391FD5109}"/>
    <cellStyle name="Notiz 2 127 2 5" xfId="14271" xr:uid="{21C38F20-D396-4266-BCF9-C69D17C47D85}"/>
    <cellStyle name="Notiz 2 127 2 5 2" xfId="30056" xr:uid="{43884B8F-C551-4865-9AD2-D4AE131F28D8}"/>
    <cellStyle name="Notiz 2 127 2 6" xfId="13936" xr:uid="{2E61AB15-9474-462D-8830-5E8605D0F790}"/>
    <cellStyle name="Notiz 2 127 2 6 2" xfId="29294" xr:uid="{E33320FD-BEA1-4187-AE4E-CB438235AC44}"/>
    <cellStyle name="Notiz 2 127 2 7" xfId="32091" xr:uid="{015C95DF-4B3D-407D-B493-8B3A0EEEBA50}"/>
    <cellStyle name="Notiz 2 127 2 8" xfId="23152" xr:uid="{F5CE3E4E-3A1F-4415-82FE-CAEE0590E821}"/>
    <cellStyle name="Notiz 2 127 3" xfId="5180" xr:uid="{09C410C0-D44F-4EEA-B390-4C8596287133}"/>
    <cellStyle name="Notiz 2 127 3 2" xfId="17968" xr:uid="{A56BC326-55B0-4251-BBBC-FDEF82415459}"/>
    <cellStyle name="Notiz 2 127 3 2 2" xfId="27564" xr:uid="{2A243D38-0701-4ECD-AB81-86C261639D1E}"/>
    <cellStyle name="Notiz 2 127 3 3" xfId="11221" xr:uid="{4484614E-B7E2-41B8-A678-CE28846D50CF}"/>
    <cellStyle name="Notiz 2 127 3 3 2" xfId="30058" xr:uid="{66430058-8B63-4847-BDFC-25DA4D743353}"/>
    <cellStyle name="Notiz 2 127 3 4" xfId="33293" xr:uid="{2411C04A-87C2-4303-903D-D3D4930D37EC}"/>
    <cellStyle name="Notiz 2 127 3 5" xfId="23154" xr:uid="{807BEBB2-F18D-472A-A754-8612B4330E9F}"/>
    <cellStyle name="Notiz 2 127 4" xfId="7053" xr:uid="{C63724BF-116F-4B66-B3E1-F3E0021A8BE3}"/>
    <cellStyle name="Notiz 2 127 4 2" xfId="19833" xr:uid="{31699779-ACD0-4C3A-83C7-A90F7234B805}"/>
    <cellStyle name="Notiz 2 127 4 2 2" xfId="34895" xr:uid="{D9F82B54-7889-4D0A-9D35-AC63083F3C22}"/>
    <cellStyle name="Notiz 2 127 4 3" xfId="13085" xr:uid="{07083728-65DC-4DA0-BF36-6091E8C90C4E}"/>
    <cellStyle name="Notiz 2 127 4 4" xfId="25079" xr:uid="{4DCD744F-1EE0-49BD-B60B-040F37FB9028}"/>
    <cellStyle name="Notiz 2 127 5" xfId="7882" xr:uid="{064581DB-52BB-4B0C-BB3C-51780EDE8767}"/>
    <cellStyle name="Notiz 2 127 5 2" xfId="20609" xr:uid="{5F6B44BB-99E6-4985-95D9-FB8E930B6BBC}"/>
    <cellStyle name="Notiz 2 127 5 3" xfId="27561" xr:uid="{7205089B-72FE-472A-8AEF-221F75710720}"/>
    <cellStyle name="Notiz 2 127 6" xfId="14270" xr:uid="{F27308C4-AF7D-4312-B492-20AA05D98D5A}"/>
    <cellStyle name="Notiz 2 127 6 2" xfId="30055" xr:uid="{1B2B413D-7B9E-437E-80E0-BA23E666863A}"/>
    <cellStyle name="Notiz 2 127 7" xfId="13935" xr:uid="{4546FFE4-43B2-4539-AF0D-AA0CC6D04072}"/>
    <cellStyle name="Notiz 2 127 7 2" xfId="29295" xr:uid="{D568FBA6-BF9F-4506-BDD1-0ED2172979D2}"/>
    <cellStyle name="Notiz 2 127 8" xfId="32090" xr:uid="{5739B122-D626-4E16-8E60-DECAA3A773C6}"/>
    <cellStyle name="Notiz 2 127 9" xfId="23151" xr:uid="{FDDF58B7-D1EA-4870-B6D7-E1AA95DDEF05}"/>
    <cellStyle name="Notiz 2 128" xfId="2043" xr:uid="{00000000-0005-0000-0000-00002B080000}"/>
    <cellStyle name="Notiz 2 128 2" xfId="5182" xr:uid="{5E557153-C00E-4EB5-81DB-7D8BF35721B3}"/>
    <cellStyle name="Notiz 2 128 2 2" xfId="17970" xr:uid="{AF2C8C66-6E06-4B35-A81A-7138B2421161}"/>
    <cellStyle name="Notiz 2 128 2 2 2" xfId="27566" xr:uid="{2145C609-AE60-45FC-AF06-8F7C56C2ABF1}"/>
    <cellStyle name="Notiz 2 128 2 3" xfId="11223" xr:uid="{07DA178F-12EC-4DCC-8899-0DEFFF3D5ED1}"/>
    <cellStyle name="Notiz 2 128 2 3 2" xfId="30060" xr:uid="{4032179F-A0A0-4383-A5E8-FCA929C4159E}"/>
    <cellStyle name="Notiz 2 128 2 4" xfId="33295" xr:uid="{AB499DDA-2D14-4D9C-99BC-C009939F8EA2}"/>
    <cellStyle name="Notiz 2 128 2 5" xfId="23156" xr:uid="{BB8CC6BE-184C-41D8-B8F9-78389DFE35B9}"/>
    <cellStyle name="Notiz 2 128 3" xfId="7051" xr:uid="{9A0CDCA6-A8E2-420C-ADF9-F899492DAFD7}"/>
    <cellStyle name="Notiz 2 128 3 2" xfId="19831" xr:uid="{E16D8EB7-C8BE-4FF3-83DD-255D961B6E4E}"/>
    <cellStyle name="Notiz 2 128 3 2 2" xfId="34893" xr:uid="{5D428E7C-EFA0-4E08-A5BB-453BE4AC9605}"/>
    <cellStyle name="Notiz 2 128 3 3" xfId="13083" xr:uid="{0884ADEF-F9B0-4A68-BAB3-076D94550B48}"/>
    <cellStyle name="Notiz 2 128 3 4" xfId="25081" xr:uid="{5271ABB3-E7EA-4165-BF5E-DA16AE5489E8}"/>
    <cellStyle name="Notiz 2 128 4" xfId="7884" xr:uid="{0F9B8789-3635-45C3-A67C-71DFD6F663D1}"/>
    <cellStyle name="Notiz 2 128 4 2" xfId="20611" xr:uid="{C41EB522-74F0-401F-B147-B4FE5E30C810}"/>
    <cellStyle name="Notiz 2 128 4 3" xfId="27565" xr:uid="{98399A77-3C6B-4E02-9797-501DFB7D4B01}"/>
    <cellStyle name="Notiz 2 128 5" xfId="14272" xr:uid="{BE50E154-A85F-4E8E-A8D9-876AC43C920D}"/>
    <cellStyle name="Notiz 2 128 5 2" xfId="30059" xr:uid="{798E22E1-8C81-4F8D-921A-209CA461CEBE}"/>
    <cellStyle name="Notiz 2 128 6" xfId="13937" xr:uid="{C70DA594-A1AB-44C0-B51F-8EDEB16FA453}"/>
    <cellStyle name="Notiz 2 128 6 2" xfId="29293" xr:uid="{9E10BB83-0992-40E8-A50A-ECD5D8055D35}"/>
    <cellStyle name="Notiz 2 128 7" xfId="32092" xr:uid="{D5DC420B-BEBF-4BBF-B145-803AE5BE1AD8}"/>
    <cellStyle name="Notiz 2 128 8" xfId="23155" xr:uid="{43D3EB0D-E646-4DB2-BEBA-89D59C8C4C30}"/>
    <cellStyle name="Notiz 2 129" xfId="2044" xr:uid="{00000000-0005-0000-0000-00002C080000}"/>
    <cellStyle name="Notiz 2 129 2" xfId="5183" xr:uid="{FB1513D6-CD20-432B-8821-4FF9D9AB1EAE}"/>
    <cellStyle name="Notiz 2 129 2 2" xfId="17971" xr:uid="{075CEEAE-9E09-44F2-A09B-0971E95BB5D8}"/>
    <cellStyle name="Notiz 2 129 2 2 2" xfId="27568" xr:uid="{55F6D954-FDC1-46E0-B9B1-B537EBAFB534}"/>
    <cellStyle name="Notiz 2 129 2 3" xfId="11224" xr:uid="{E1856A40-25CF-4BEC-8B11-69B35881E9AE}"/>
    <cellStyle name="Notiz 2 129 2 3 2" xfId="30062" xr:uid="{D8734E0F-0F61-40D3-9BF7-781F58123DC5}"/>
    <cellStyle name="Notiz 2 129 2 4" xfId="33296" xr:uid="{C08DCDD1-CDD9-42D4-9A84-A660BBF3D46D}"/>
    <cellStyle name="Notiz 2 129 2 5" xfId="23158" xr:uid="{D21DD61E-6A33-4587-BAA5-8BEB2C2588AA}"/>
    <cellStyle name="Notiz 2 129 3" xfId="7050" xr:uid="{D97605FC-7744-48C5-B486-DBA00932D3F7}"/>
    <cellStyle name="Notiz 2 129 3 2" xfId="19830" xr:uid="{3BD1CDF8-1DB6-4EDA-86E7-4D93D215786D}"/>
    <cellStyle name="Notiz 2 129 3 2 2" xfId="34892" xr:uid="{81ADD995-AC13-4BF4-8705-EC537B977DFC}"/>
    <cellStyle name="Notiz 2 129 3 3" xfId="13082" xr:uid="{8A3E07B5-51F8-4B78-960C-E482A3AF24A1}"/>
    <cellStyle name="Notiz 2 129 3 4" xfId="25082" xr:uid="{5CAB78A0-0D6C-4FF8-95C1-9F2603B4ED29}"/>
    <cellStyle name="Notiz 2 129 4" xfId="7885" xr:uid="{E297BA9A-1818-487F-9764-936BD6936559}"/>
    <cellStyle name="Notiz 2 129 4 2" xfId="20612" xr:uid="{9114210E-DBD5-4603-BBCE-9817E873FBA2}"/>
    <cellStyle name="Notiz 2 129 4 3" xfId="27567" xr:uid="{CBB451DD-5769-46F2-98AB-61CCAD00C3F2}"/>
    <cellStyle name="Notiz 2 129 5" xfId="14273" xr:uid="{C8ECD335-0ABA-4E54-BDD0-6405294FC8A2}"/>
    <cellStyle name="Notiz 2 129 5 2" xfId="30061" xr:uid="{964AF8AE-A3D9-4CFE-99B3-791EE3D093CE}"/>
    <cellStyle name="Notiz 2 129 6" xfId="15766" xr:uid="{A413D6C2-0C57-43D0-AFAD-8BED306ADCA7}"/>
    <cellStyle name="Notiz 2 129 6 2" xfId="29292" xr:uid="{60747091-CF9A-4A7D-A3E2-64681886AFDA}"/>
    <cellStyle name="Notiz 2 129 7" xfId="32093" xr:uid="{1F8C4B35-9493-4EF2-B82C-59C00D8747AA}"/>
    <cellStyle name="Notiz 2 129 8" xfId="23157" xr:uid="{922A771F-2295-45F6-83DD-8BA0B2F4E10D}"/>
    <cellStyle name="Notiz 2 13" xfId="2045" xr:uid="{00000000-0005-0000-0000-00002D080000}"/>
    <cellStyle name="Notiz 2 13 2" xfId="5184" xr:uid="{3365DF4D-F08C-4450-BF21-13348DE39C18}"/>
    <cellStyle name="Notiz 2 13 2 2" xfId="17972" xr:uid="{39CDB61E-7FFC-42CC-B8BD-C13978E8D655}"/>
    <cellStyle name="Notiz 2 13 2 2 2" xfId="27570" xr:uid="{252EDEA2-2818-4B7B-8498-0E19393D78BF}"/>
    <cellStyle name="Notiz 2 13 2 3" xfId="11225" xr:uid="{81E2A865-CB2D-4E56-AEAA-5BDA0EF64F5D}"/>
    <cellStyle name="Notiz 2 13 2 3 2" xfId="30064" xr:uid="{CE347096-DD46-42D7-90B7-22732BD202A0}"/>
    <cellStyle name="Notiz 2 13 2 4" xfId="33297" xr:uid="{EA16001A-B972-4381-8DFE-916407285A89}"/>
    <cellStyle name="Notiz 2 13 2 5" xfId="23160" xr:uid="{E309540E-75B7-4354-8486-19F87323F841}"/>
    <cellStyle name="Notiz 2 13 3" xfId="7049" xr:uid="{317EA93C-11E6-48B0-9908-A9A98E6CE7DC}"/>
    <cellStyle name="Notiz 2 13 3 2" xfId="19829" xr:uid="{1962AC99-B9E4-4F41-8E2F-2B4FBBAEB48F}"/>
    <cellStyle name="Notiz 2 13 3 2 2" xfId="34891" xr:uid="{4C5DD71A-34FE-40E0-92CB-C37D798F449F}"/>
    <cellStyle name="Notiz 2 13 3 3" xfId="13081" xr:uid="{C82F8CDE-4C8C-4BBD-B977-1B2D1768A688}"/>
    <cellStyle name="Notiz 2 13 3 4" xfId="25083" xr:uid="{54FA16D4-90CA-424E-B75F-181F2BF4D24D}"/>
    <cellStyle name="Notiz 2 13 4" xfId="7886" xr:uid="{0ED4021B-28CB-458E-BE7C-7EEE773DCD22}"/>
    <cellStyle name="Notiz 2 13 4 2" xfId="20613" xr:uid="{706DD246-B9D3-46CF-A03F-5769B1F8537C}"/>
    <cellStyle name="Notiz 2 13 4 3" xfId="27569" xr:uid="{9AFA6060-1DE9-4767-BC20-ACFEAC298E97}"/>
    <cellStyle name="Notiz 2 13 5" xfId="14274" xr:uid="{35401450-F19C-4A7E-B814-8CDECA0C2E8D}"/>
    <cellStyle name="Notiz 2 13 5 2" xfId="30063" xr:uid="{F79E611E-857B-468F-A462-FD60F5143747}"/>
    <cellStyle name="Notiz 2 13 6" xfId="15733" xr:uid="{9E63F0FD-AB4C-412B-B478-E6A976DFBAC4}"/>
    <cellStyle name="Notiz 2 13 6 2" xfId="29291" xr:uid="{A55CE214-D448-4BCA-A06E-FEEC8909637C}"/>
    <cellStyle name="Notiz 2 13 7" xfId="32094" xr:uid="{77D7C3A7-93B1-49FC-A3A3-A568658CBD15}"/>
    <cellStyle name="Notiz 2 13 8" xfId="23159" xr:uid="{81B44CA1-4C8F-4A7C-A8E1-1F20CB78275B}"/>
    <cellStyle name="Notiz 2 130" xfId="2046" xr:uid="{00000000-0005-0000-0000-00002E080000}"/>
    <cellStyle name="Notiz 2 130 2" xfId="5185" xr:uid="{AD795087-7585-4D31-9EE5-6451DD0A7574}"/>
    <cellStyle name="Notiz 2 130 2 2" xfId="17973" xr:uid="{90A4D633-A5ED-459B-BACD-FD4CD63695D6}"/>
    <cellStyle name="Notiz 2 130 2 2 2" xfId="27572" xr:uid="{A819B6E9-FCC8-44B2-95DC-E2AF1BF4C811}"/>
    <cellStyle name="Notiz 2 130 2 3" xfId="11226" xr:uid="{704C82E4-914A-4F97-AF83-85BE166690A3}"/>
    <cellStyle name="Notiz 2 130 2 3 2" xfId="30066" xr:uid="{53F5169D-5602-44E5-8BA3-F205A9B6EB48}"/>
    <cellStyle name="Notiz 2 130 2 4" xfId="33298" xr:uid="{C7F93A8E-690B-4DEB-A51A-853188826DAF}"/>
    <cellStyle name="Notiz 2 130 2 5" xfId="23162" xr:uid="{18FBE7DD-A739-4B2E-B776-3CF8450E87F4}"/>
    <cellStyle name="Notiz 2 130 3" xfId="7048" xr:uid="{B0062B01-7959-4D7B-814A-F5E2E465395F}"/>
    <cellStyle name="Notiz 2 130 3 2" xfId="19828" xr:uid="{D671D21D-64D1-41C5-9D0A-15D65ED1CF98}"/>
    <cellStyle name="Notiz 2 130 3 2 2" xfId="34890" xr:uid="{50EAED78-74D4-448F-82E3-E86D69808DF2}"/>
    <cellStyle name="Notiz 2 130 3 3" xfId="13080" xr:uid="{455E84FC-43A5-4E96-B52E-F63F264CE505}"/>
    <cellStyle name="Notiz 2 130 3 4" xfId="25084" xr:uid="{0E51D4B5-D865-47A2-B705-876329890E7C}"/>
    <cellStyle name="Notiz 2 130 4" xfId="7887" xr:uid="{C5379A65-A834-44E4-B548-5CFC6600F2EA}"/>
    <cellStyle name="Notiz 2 130 4 2" xfId="20614" xr:uid="{73F20A95-07A2-4E59-BF76-49DBB3732419}"/>
    <cellStyle name="Notiz 2 130 4 3" xfId="27571" xr:uid="{4A65ACEA-CDB9-4769-A2C8-18A4137E2F22}"/>
    <cellStyle name="Notiz 2 130 5" xfId="14275" xr:uid="{09ADBCBE-F251-4BC6-9B8D-2CA83D5E5FDF}"/>
    <cellStyle name="Notiz 2 130 5 2" xfId="30065" xr:uid="{F072171B-512A-4293-B858-2EE8BCB74D38}"/>
    <cellStyle name="Notiz 2 130 6" xfId="15084" xr:uid="{94E35192-9714-4D60-9FD0-D06AB884EBEE}"/>
    <cellStyle name="Notiz 2 130 6 2" xfId="29290" xr:uid="{B26A35C8-F80F-472C-8641-0FCE21796C1E}"/>
    <cellStyle name="Notiz 2 130 7" xfId="32095" xr:uid="{5E8C44C0-ADBE-4E6E-AC6E-D131DA47506B}"/>
    <cellStyle name="Notiz 2 130 8" xfId="23161" xr:uid="{E8732713-4DAE-4591-95BB-790703C97140}"/>
    <cellStyle name="Notiz 2 131" xfId="2047" xr:uid="{00000000-0005-0000-0000-00002F080000}"/>
    <cellStyle name="Notiz 2 131 2" xfId="5186" xr:uid="{1137CFEA-F89F-4091-B5F8-0D8C8FDC5C89}"/>
    <cellStyle name="Notiz 2 131 2 2" xfId="17974" xr:uid="{16DCDFDC-EF98-4AE2-8992-7C0CDAF52544}"/>
    <cellStyle name="Notiz 2 131 2 2 2" xfId="27574" xr:uid="{32A2DD70-18D9-4537-9258-6083DFACDB16}"/>
    <cellStyle name="Notiz 2 131 2 3" xfId="11227" xr:uid="{4A730466-64DA-40F2-99AA-9EF4E4FF0276}"/>
    <cellStyle name="Notiz 2 131 2 3 2" xfId="30068" xr:uid="{837E1CE4-CFDF-4B77-A745-DEE8AAA2D832}"/>
    <cellStyle name="Notiz 2 131 2 4" xfId="33299" xr:uid="{ECCF18FE-4A87-4BD0-9909-03D52A9F0C72}"/>
    <cellStyle name="Notiz 2 131 2 5" xfId="23164" xr:uid="{A4822040-8006-4044-9737-77D790FB5C89}"/>
    <cellStyle name="Notiz 2 131 3" xfId="7047" xr:uid="{65B57B80-1866-4D5D-97E1-6FA17899F87B}"/>
    <cellStyle name="Notiz 2 131 3 2" xfId="19827" xr:uid="{7344BD38-6F43-43D3-B6AE-86FDD5D1AD22}"/>
    <cellStyle name="Notiz 2 131 3 2 2" xfId="34889" xr:uid="{59B89EF4-1631-4E01-B3F7-7C9BD43090D2}"/>
    <cellStyle name="Notiz 2 131 3 3" xfId="13079" xr:uid="{4235CC6A-7B01-47C8-890A-164A56D65D6D}"/>
    <cellStyle name="Notiz 2 131 3 4" xfId="25085" xr:uid="{93D4296B-8515-48B4-B41C-9BA306D71F43}"/>
    <cellStyle name="Notiz 2 131 4" xfId="7888" xr:uid="{EA2C02BD-F116-4D7A-9335-0CAB69BBCF28}"/>
    <cellStyle name="Notiz 2 131 4 2" xfId="20615" xr:uid="{D1F42BFD-0005-4EBD-84B5-EFBD9D6869E5}"/>
    <cellStyle name="Notiz 2 131 4 3" xfId="27573" xr:uid="{3BB0B761-5324-4D46-848A-7C605D902393}"/>
    <cellStyle name="Notiz 2 131 5" xfId="14276" xr:uid="{B1E3B185-A5D7-455F-82CA-928004F0415F}"/>
    <cellStyle name="Notiz 2 131 5 2" xfId="30067" xr:uid="{701A19C6-4528-4A19-96CE-194B672CC371}"/>
    <cellStyle name="Notiz 2 131 6" xfId="13938" xr:uid="{A116D1F3-7F66-44DE-B55F-E26DE0DFD857}"/>
    <cellStyle name="Notiz 2 131 6 2" xfId="29289" xr:uid="{6022AFE2-5578-47A2-8F67-62AD22A15E36}"/>
    <cellStyle name="Notiz 2 131 7" xfId="32096" xr:uid="{97550896-EFD8-42D9-944A-2EA0E684DF7D}"/>
    <cellStyle name="Notiz 2 131 8" xfId="23163" xr:uid="{B6F6AFBA-01E7-4BC9-B446-C31DFFDFC7CC}"/>
    <cellStyle name="Notiz 2 132" xfId="2048" xr:uid="{00000000-0005-0000-0000-000030080000}"/>
    <cellStyle name="Notiz 2 132 2" xfId="5187" xr:uid="{D0D83D04-30C8-44E0-A268-745854E7CD04}"/>
    <cellStyle name="Notiz 2 132 2 2" xfId="17975" xr:uid="{050F8179-A892-4397-9A2E-96EBB0CA30B7}"/>
    <cellStyle name="Notiz 2 132 2 2 2" xfId="27576" xr:uid="{6C76DB86-2366-4DA2-8293-D058D7D4F3E0}"/>
    <cellStyle name="Notiz 2 132 2 3" xfId="11228" xr:uid="{5AB71378-96E8-45F1-84DA-EFAE7E15CB1A}"/>
    <cellStyle name="Notiz 2 132 2 3 2" xfId="30070" xr:uid="{8498A861-71B9-4694-8DFB-BBFCA7E5EA11}"/>
    <cellStyle name="Notiz 2 132 2 4" xfId="33300" xr:uid="{1225A6A9-B7D4-496F-A5B2-E4DF3064D980}"/>
    <cellStyle name="Notiz 2 132 2 5" xfId="23166" xr:uid="{4647215B-2812-40D2-AC44-A01FC9E96715}"/>
    <cellStyle name="Notiz 2 132 3" xfId="7046" xr:uid="{2CBF5795-CCD3-42E9-9886-85806DD72B03}"/>
    <cellStyle name="Notiz 2 132 3 2" xfId="19826" xr:uid="{81D26869-50F4-49B6-9EA0-EF48B884520E}"/>
    <cellStyle name="Notiz 2 132 3 2 2" xfId="34888" xr:uid="{5B0D86EB-72ED-4019-B524-4EB2071A59F2}"/>
    <cellStyle name="Notiz 2 132 3 3" xfId="13078" xr:uid="{DA11BAFA-1F94-45AD-9D82-AA9F983812B7}"/>
    <cellStyle name="Notiz 2 132 3 4" xfId="25086" xr:uid="{804BFB15-DB7A-4946-BBEC-BDA26DA7C028}"/>
    <cellStyle name="Notiz 2 132 4" xfId="7889" xr:uid="{5519D9B1-2FAE-474E-85DD-70D20EFE58DB}"/>
    <cellStyle name="Notiz 2 132 4 2" xfId="20616" xr:uid="{EAE28456-58BB-4538-B59E-402F236A6DE7}"/>
    <cellStyle name="Notiz 2 132 4 3" xfId="27575" xr:uid="{AA8AC4E2-3C1D-4022-82F9-5484116D4236}"/>
    <cellStyle name="Notiz 2 132 5" xfId="14277" xr:uid="{884C1EF7-701B-4633-BB8D-9CC342B247AF}"/>
    <cellStyle name="Notiz 2 132 5 2" xfId="30069" xr:uid="{D609DC3D-5BD5-4EC7-A182-67579C09ACB3}"/>
    <cellStyle name="Notiz 2 132 6" xfId="13939" xr:uid="{C389A5E5-A22E-4BAE-95D3-D34833762E2E}"/>
    <cellStyle name="Notiz 2 132 6 2" xfId="29288" xr:uid="{2B414043-8F57-46F9-B8F1-3DEB861DD2A9}"/>
    <cellStyle name="Notiz 2 132 7" xfId="32097" xr:uid="{B5531A8B-90AF-426B-853E-8217067259D4}"/>
    <cellStyle name="Notiz 2 132 8" xfId="23165" xr:uid="{71EE1504-1315-4757-ABD1-9AA6F902AC00}"/>
    <cellStyle name="Notiz 2 133" xfId="2049" xr:uid="{00000000-0005-0000-0000-000031080000}"/>
    <cellStyle name="Notiz 2 133 2" xfId="5188" xr:uid="{4314ECDA-948F-4BD8-88EA-28EC529A4FC8}"/>
    <cellStyle name="Notiz 2 133 2 2" xfId="17976" xr:uid="{F4BADF51-A5C8-49DA-8565-404F5D53DACA}"/>
    <cellStyle name="Notiz 2 133 2 2 2" xfId="27578" xr:uid="{9713C9BE-1FDB-4FE4-AD65-4498FF39259E}"/>
    <cellStyle name="Notiz 2 133 2 3" xfId="11229" xr:uid="{9A4BCE70-2C97-49D9-BD7F-3618E703ACED}"/>
    <cellStyle name="Notiz 2 133 2 3 2" xfId="30072" xr:uid="{83489FA6-4AB7-4B4F-A21E-778776628374}"/>
    <cellStyle name="Notiz 2 133 2 4" xfId="33301" xr:uid="{B92DE3CB-9B19-407F-B998-21B1E23B6051}"/>
    <cellStyle name="Notiz 2 133 2 5" xfId="23168" xr:uid="{BA7AAE02-D26C-4A9D-A864-A7AF620CA412}"/>
    <cellStyle name="Notiz 2 133 3" xfId="7045" xr:uid="{2CB8C29A-54DA-4F7B-9AFB-B1BAF1DB850E}"/>
    <cellStyle name="Notiz 2 133 3 2" xfId="19825" xr:uid="{4641A340-E135-4942-98AA-2B62167186C2}"/>
    <cellStyle name="Notiz 2 133 3 2 2" xfId="34887" xr:uid="{F3BA6F34-3374-418B-BB05-CF3F2FC96C69}"/>
    <cellStyle name="Notiz 2 133 3 3" xfId="13077" xr:uid="{DDFCB6C0-EA6A-41AF-9EE4-6CF47AFC2F5B}"/>
    <cellStyle name="Notiz 2 133 3 4" xfId="25087" xr:uid="{2570E6EC-33EB-4112-84D5-0FF89DA243A0}"/>
    <cellStyle name="Notiz 2 133 4" xfId="7890" xr:uid="{32B731F8-854E-417D-9DD8-F7E80409CC9B}"/>
    <cellStyle name="Notiz 2 133 4 2" xfId="20617" xr:uid="{FC95DE4B-E993-4803-9C4F-AA7737702CE6}"/>
    <cellStyle name="Notiz 2 133 4 3" xfId="27577" xr:uid="{73F4B1B3-40D8-4C10-9145-96422B592468}"/>
    <cellStyle name="Notiz 2 133 5" xfId="14278" xr:uid="{D256EECD-1006-4CF2-AC32-73C3CB9D0C24}"/>
    <cellStyle name="Notiz 2 133 5 2" xfId="30071" xr:uid="{80BB8FC4-413C-4020-98CB-F000C2B4D1BB}"/>
    <cellStyle name="Notiz 2 133 6" xfId="13940" xr:uid="{4F994E90-41D0-40E5-AF7D-7C64C893FB45}"/>
    <cellStyle name="Notiz 2 133 6 2" xfId="29287" xr:uid="{89FADB50-AE61-4A16-BB80-D05123CBAB57}"/>
    <cellStyle name="Notiz 2 133 7" xfId="32098" xr:uid="{0A3DAD05-A16D-434B-A955-1FF7F365B030}"/>
    <cellStyle name="Notiz 2 133 8" xfId="23167" xr:uid="{30083C08-49D8-446D-9901-3FD5868EB2F5}"/>
    <cellStyle name="Notiz 2 134" xfId="2050" xr:uid="{00000000-0005-0000-0000-000032080000}"/>
    <cellStyle name="Notiz 2 134 2" xfId="5189" xr:uid="{20326055-CAFE-41C3-B3D8-BEE5C28F49FD}"/>
    <cellStyle name="Notiz 2 134 2 2" xfId="17977" xr:uid="{BA8E0294-A3B4-40EB-9C84-5352E2879B44}"/>
    <cellStyle name="Notiz 2 134 2 2 2" xfId="27580" xr:uid="{CB718838-DE2D-41C2-A5DE-0ADC82FDD3FC}"/>
    <cellStyle name="Notiz 2 134 2 3" xfId="11230" xr:uid="{1E92B24D-EEE7-47DD-A8F0-79BD2C614B29}"/>
    <cellStyle name="Notiz 2 134 2 3 2" xfId="30074" xr:uid="{822E54E3-FDE0-48BD-A92F-05493C57108B}"/>
    <cellStyle name="Notiz 2 134 2 4" xfId="33302" xr:uid="{87827D99-8ADE-481E-A9ED-9AB12C532BCD}"/>
    <cellStyle name="Notiz 2 134 2 5" xfId="23170" xr:uid="{0839CF46-CADE-4CAB-AAAE-8B03C62D796D}"/>
    <cellStyle name="Notiz 2 134 3" xfId="7044" xr:uid="{C034DAF8-47AB-4667-8A78-7693AA56DF0E}"/>
    <cellStyle name="Notiz 2 134 3 2" xfId="19824" xr:uid="{E47DBEAE-867F-4952-8F72-262BDE05CDD7}"/>
    <cellStyle name="Notiz 2 134 3 2 2" xfId="34886" xr:uid="{5E63616C-5EBC-4375-BDB8-FA637955ABC4}"/>
    <cellStyle name="Notiz 2 134 3 3" xfId="13076" xr:uid="{C2177E87-FB4D-4C5B-88E9-83C909355242}"/>
    <cellStyle name="Notiz 2 134 3 4" xfId="25088" xr:uid="{A9284F74-365B-44F5-9752-29BF3DF981CF}"/>
    <cellStyle name="Notiz 2 134 4" xfId="7891" xr:uid="{4FD3D5E3-24D9-48B3-95DC-9266AEFB48A3}"/>
    <cellStyle name="Notiz 2 134 4 2" xfId="20618" xr:uid="{DC6D65F3-185C-42C5-BA44-38EECF600D7F}"/>
    <cellStyle name="Notiz 2 134 4 3" xfId="27579" xr:uid="{8598AFB5-CAC5-49C4-9D25-E0BB0D3B426E}"/>
    <cellStyle name="Notiz 2 134 5" xfId="14279" xr:uid="{F8A0560F-44A6-41E2-9FB8-0A555035BDFA}"/>
    <cellStyle name="Notiz 2 134 5 2" xfId="30073" xr:uid="{F7F2058C-98D2-4623-9A66-05650CDF0062}"/>
    <cellStyle name="Notiz 2 134 6" xfId="13941" xr:uid="{2040BC54-8275-4AC7-9B95-278B547FBEF2}"/>
    <cellStyle name="Notiz 2 134 6 2" xfId="29286" xr:uid="{756F336F-5796-4862-B72D-C9DE158A8449}"/>
    <cellStyle name="Notiz 2 134 7" xfId="32099" xr:uid="{740F54DA-BF27-4374-B888-BC8ED414FA08}"/>
    <cellStyle name="Notiz 2 134 8" xfId="23169" xr:uid="{A9D55F02-C34F-4C1F-8B37-661903F24C33}"/>
    <cellStyle name="Notiz 2 135" xfId="2051" xr:uid="{00000000-0005-0000-0000-000033080000}"/>
    <cellStyle name="Notiz 2 135 2" xfId="5190" xr:uid="{9DEBF76E-D46F-4988-B62C-7754D642C5FF}"/>
    <cellStyle name="Notiz 2 135 2 2" xfId="17978" xr:uid="{3938CCA0-BB2A-4FDA-8E90-EB1F2E0BC018}"/>
    <cellStyle name="Notiz 2 135 2 2 2" xfId="27582" xr:uid="{00B6FB55-7EFD-4976-BE7C-7F64B318CE51}"/>
    <cellStyle name="Notiz 2 135 2 3" xfId="11231" xr:uid="{6540233A-E553-4C64-976D-C850D5E7D596}"/>
    <cellStyle name="Notiz 2 135 2 3 2" xfId="30076" xr:uid="{8EC55031-BCAA-42C7-A50C-15A38A9A5EAF}"/>
    <cellStyle name="Notiz 2 135 2 4" xfId="33303" xr:uid="{F8141A43-5FA9-4094-AF91-12EDC7DD9D5E}"/>
    <cellStyle name="Notiz 2 135 2 5" xfId="23172" xr:uid="{C34212C6-F640-4E01-B50D-E608505E62B1}"/>
    <cellStyle name="Notiz 2 135 3" xfId="7043" xr:uid="{BA8BD870-866F-468F-9700-E249CB9CAE0D}"/>
    <cellStyle name="Notiz 2 135 3 2" xfId="19823" xr:uid="{1DA82FDB-A601-4C9D-A4D8-28DEA4A44ABF}"/>
    <cellStyle name="Notiz 2 135 3 2 2" xfId="34885" xr:uid="{A6E4DDB1-52C0-4B30-9990-C0123F5DD6EC}"/>
    <cellStyle name="Notiz 2 135 3 3" xfId="13075" xr:uid="{CF64C8DD-ED8C-4711-8139-1AF269097A33}"/>
    <cellStyle name="Notiz 2 135 3 4" xfId="25089" xr:uid="{69CE83CC-0ABA-4400-AA42-9339E79667C1}"/>
    <cellStyle name="Notiz 2 135 4" xfId="7892" xr:uid="{3BE36823-823A-45E6-B9EF-6D355F8618E0}"/>
    <cellStyle name="Notiz 2 135 4 2" xfId="20619" xr:uid="{D2BE7397-B6B1-47D4-BEF2-6BDF63A1C0BC}"/>
    <cellStyle name="Notiz 2 135 4 3" xfId="27581" xr:uid="{FFE5F64F-6487-4750-8773-647FA20E8A00}"/>
    <cellStyle name="Notiz 2 135 5" xfId="14280" xr:uid="{70611FCE-B57F-4878-A177-AA763FB9D1B2}"/>
    <cellStyle name="Notiz 2 135 5 2" xfId="30075" xr:uid="{7EEEB4AB-B983-4FEB-8EA5-B8013F30D5B3}"/>
    <cellStyle name="Notiz 2 135 6" xfId="13942" xr:uid="{59032C75-640D-47CB-BEF2-DE32DFDE0617}"/>
    <cellStyle name="Notiz 2 135 6 2" xfId="29285" xr:uid="{62784760-5758-45E1-886A-1D93731C2ADF}"/>
    <cellStyle name="Notiz 2 135 7" xfId="32100" xr:uid="{375A1D95-18B1-4A0A-A251-B4DF8BD8C263}"/>
    <cellStyle name="Notiz 2 135 8" xfId="23171" xr:uid="{CCFC8191-FB88-4C79-A845-78CEF18B4780}"/>
    <cellStyle name="Notiz 2 136" xfId="2052" xr:uid="{00000000-0005-0000-0000-000034080000}"/>
    <cellStyle name="Notiz 2 136 2" xfId="5191" xr:uid="{9A82DC00-0293-4192-98C1-BBA17DA9012F}"/>
    <cellStyle name="Notiz 2 136 2 2" xfId="17979" xr:uid="{EAAF6139-9EBF-47E6-A35B-24E5E86207D7}"/>
    <cellStyle name="Notiz 2 136 2 2 2" xfId="27584" xr:uid="{A8125EE0-9CA9-4F07-8CE6-0FE756680167}"/>
    <cellStyle name="Notiz 2 136 2 3" xfId="11232" xr:uid="{1A9B297D-A24B-42A1-8980-CEEE8E53983E}"/>
    <cellStyle name="Notiz 2 136 2 3 2" xfId="30078" xr:uid="{73FE106D-331D-4533-9336-9CD519CC9D13}"/>
    <cellStyle name="Notiz 2 136 2 4" xfId="33304" xr:uid="{CDFBB2FE-9D61-4F85-ACE0-00B5219EFF09}"/>
    <cellStyle name="Notiz 2 136 2 5" xfId="23174" xr:uid="{FC3DF03B-9A86-4F98-965C-962A67F6AB0C}"/>
    <cellStyle name="Notiz 2 136 3" xfId="7042" xr:uid="{271DC2D1-7427-4268-82A2-69060E9073AC}"/>
    <cellStyle name="Notiz 2 136 3 2" xfId="19822" xr:uid="{C542BF00-12EB-438B-9095-F9E419FDD62C}"/>
    <cellStyle name="Notiz 2 136 3 2 2" xfId="34884" xr:uid="{23C5114B-D7E1-46F4-8831-108DD9F0D150}"/>
    <cellStyle name="Notiz 2 136 3 3" xfId="13074" xr:uid="{E815195A-E4B9-4956-A4DF-C03AC14BF50A}"/>
    <cellStyle name="Notiz 2 136 3 4" xfId="25090" xr:uid="{0D6F9FFA-A6E9-4160-A0E0-3CF31F5A7D57}"/>
    <cellStyle name="Notiz 2 136 4" xfId="7893" xr:uid="{66AEB9EA-654A-4E9B-AA9F-0ABBB659E320}"/>
    <cellStyle name="Notiz 2 136 4 2" xfId="20620" xr:uid="{861A8969-C04A-4554-AA19-A2CD1D97CAA8}"/>
    <cellStyle name="Notiz 2 136 4 3" xfId="27583" xr:uid="{C634DB40-B239-4C05-BAAD-AC75AD50E291}"/>
    <cellStyle name="Notiz 2 136 5" xfId="14281" xr:uid="{3C760CD3-C179-41AD-B94F-7C14191C8506}"/>
    <cellStyle name="Notiz 2 136 5 2" xfId="30077" xr:uid="{CD3CB162-E5C7-414E-8A63-5D440D98EB8D}"/>
    <cellStyle name="Notiz 2 136 6" xfId="13943" xr:uid="{BB4E1620-EC01-4F8B-B5E2-F2B16CF87D90}"/>
    <cellStyle name="Notiz 2 136 6 2" xfId="29284" xr:uid="{40CC2F8C-2005-4188-866F-54B31D765C6F}"/>
    <cellStyle name="Notiz 2 136 7" xfId="32101" xr:uid="{335F7FA2-1C35-4168-9BD7-D3AB88BBE933}"/>
    <cellStyle name="Notiz 2 136 8" xfId="23173" xr:uid="{DABBB7DE-0F39-45A4-81C6-B09EADC00D75}"/>
    <cellStyle name="Notiz 2 137" xfId="2053" xr:uid="{00000000-0005-0000-0000-000035080000}"/>
    <cellStyle name="Notiz 2 137 2" xfId="5192" xr:uid="{339515B5-E2C4-45B6-B5E7-9A5DE7CED987}"/>
    <cellStyle name="Notiz 2 137 2 2" xfId="17980" xr:uid="{C5329B72-AE7D-40A1-8BFF-7D61074FF927}"/>
    <cellStyle name="Notiz 2 137 2 2 2" xfId="27586" xr:uid="{C01431B1-3802-4679-A488-65657C8A7379}"/>
    <cellStyle name="Notiz 2 137 2 3" xfId="11233" xr:uid="{984F5F2B-0229-4B85-87EE-9E146238BC72}"/>
    <cellStyle name="Notiz 2 137 2 3 2" xfId="30080" xr:uid="{A485664E-F907-455F-95C8-C4150C94EB73}"/>
    <cellStyle name="Notiz 2 137 2 4" xfId="33305" xr:uid="{31BC17DB-6A99-4E50-AB81-DA1C1E0E611D}"/>
    <cellStyle name="Notiz 2 137 2 5" xfId="23176" xr:uid="{E4CE20CE-7DCC-4A0A-A895-E0210FA12F26}"/>
    <cellStyle name="Notiz 2 137 3" xfId="7041" xr:uid="{2BA3CFAE-724C-4B53-BA8E-270A21CFFCF8}"/>
    <cellStyle name="Notiz 2 137 3 2" xfId="19821" xr:uid="{3B6E0E71-BE4E-495E-A488-5B3AEF2794BA}"/>
    <cellStyle name="Notiz 2 137 3 2 2" xfId="34883" xr:uid="{0E2E7B92-8B21-40CE-897D-7A8605744490}"/>
    <cellStyle name="Notiz 2 137 3 3" xfId="13073" xr:uid="{510F6E64-5E32-41E6-AC67-BFBFDB157532}"/>
    <cellStyle name="Notiz 2 137 3 4" xfId="25091" xr:uid="{EBDAFB6E-8EA0-4C8D-BF79-B0517D8E17B8}"/>
    <cellStyle name="Notiz 2 137 4" xfId="7894" xr:uid="{22F4B5F8-3495-4481-B310-99F23997DF29}"/>
    <cellStyle name="Notiz 2 137 4 2" xfId="20621" xr:uid="{F8764752-5C87-4D79-81B3-47EFA8EC496D}"/>
    <cellStyle name="Notiz 2 137 4 3" xfId="27585" xr:uid="{E3AA0884-4A63-4A0C-A11A-6D450C8E5105}"/>
    <cellStyle name="Notiz 2 137 5" xfId="14282" xr:uid="{515795C3-B39A-43F5-9DED-A55085408408}"/>
    <cellStyle name="Notiz 2 137 5 2" xfId="30079" xr:uid="{7393E25D-7E38-4CC9-9FB8-612FC4C34438}"/>
    <cellStyle name="Notiz 2 137 6" xfId="13944" xr:uid="{C0FD3225-B400-4673-A77D-C2227577B141}"/>
    <cellStyle name="Notiz 2 137 6 2" xfId="29283" xr:uid="{B11C58AB-82EB-460F-B1ED-7876B9315F3F}"/>
    <cellStyle name="Notiz 2 137 7" xfId="32102" xr:uid="{6943EB71-37AB-4FA5-A521-9F5571D3CCC9}"/>
    <cellStyle name="Notiz 2 137 8" xfId="23175" xr:uid="{F31AF181-4B7A-43CC-A68E-38DA83280D68}"/>
    <cellStyle name="Notiz 2 138" xfId="2054" xr:uid="{00000000-0005-0000-0000-000036080000}"/>
    <cellStyle name="Notiz 2 138 2" xfId="5193" xr:uid="{9199FD38-4295-4413-99C5-044F2A3F8506}"/>
    <cellStyle name="Notiz 2 138 2 2" xfId="17981" xr:uid="{DA5F66BA-360E-4045-870C-7690DB8EA2B2}"/>
    <cellStyle name="Notiz 2 138 2 2 2" xfId="27588" xr:uid="{D71672A6-DE51-4559-AFC3-DF6D58B2E6E5}"/>
    <cellStyle name="Notiz 2 138 2 3" xfId="11234" xr:uid="{E830C8E9-5DD1-4121-BFA2-BF5ECC90CF50}"/>
    <cellStyle name="Notiz 2 138 2 3 2" xfId="30082" xr:uid="{92543306-5B27-4E19-B70E-B621292AF414}"/>
    <cellStyle name="Notiz 2 138 2 4" xfId="33306" xr:uid="{F5771526-3F08-4053-932E-9567AE87A694}"/>
    <cellStyle name="Notiz 2 138 2 5" xfId="23178" xr:uid="{19963D58-5DB0-46B7-9B11-B9198EAC25C2}"/>
    <cellStyle name="Notiz 2 138 3" xfId="7040" xr:uid="{BDB18BE6-B932-40F9-8712-5DE4E6C3A47D}"/>
    <cellStyle name="Notiz 2 138 3 2" xfId="19820" xr:uid="{7EF196B1-F447-43AE-B0B9-6C47F3470DEE}"/>
    <cellStyle name="Notiz 2 138 3 2 2" xfId="34882" xr:uid="{A5F48E18-7DE3-40F8-82BA-E0B23E288A7A}"/>
    <cellStyle name="Notiz 2 138 3 3" xfId="13072" xr:uid="{36F6F029-F2C5-4D85-BA8F-90E2BFBDB720}"/>
    <cellStyle name="Notiz 2 138 3 4" xfId="25092" xr:uid="{D9484073-0A35-45A4-9BA8-25734A87561A}"/>
    <cellStyle name="Notiz 2 138 4" xfId="7895" xr:uid="{D109A180-2DFB-4AC1-9C9F-11D67584AED8}"/>
    <cellStyle name="Notiz 2 138 4 2" xfId="20622" xr:uid="{1CF6F46D-1DA7-4087-97C6-5A850B18E640}"/>
    <cellStyle name="Notiz 2 138 4 3" xfId="27587" xr:uid="{43F9CEA9-D4DF-40D9-A761-DF294CB1C10E}"/>
    <cellStyle name="Notiz 2 138 5" xfId="14283" xr:uid="{26D33EA0-9911-4A1D-A6EC-FBF92085816A}"/>
    <cellStyle name="Notiz 2 138 5 2" xfId="30081" xr:uid="{D382E677-5D22-4CA7-9575-405B53900C1B}"/>
    <cellStyle name="Notiz 2 138 6" xfId="13945" xr:uid="{2EDCC3F6-6D91-4CB9-8DED-7A3CBAF8FE52}"/>
    <cellStyle name="Notiz 2 138 6 2" xfId="29282" xr:uid="{261E176E-E25E-427C-AE28-E931A900F557}"/>
    <cellStyle name="Notiz 2 138 7" xfId="32103" xr:uid="{3D9BA9B5-71FB-44F0-B167-D92197587C45}"/>
    <cellStyle name="Notiz 2 138 8" xfId="23177" xr:uid="{DEC7510B-F83C-455D-9663-978D22D43066}"/>
    <cellStyle name="Notiz 2 139" xfId="2055" xr:uid="{00000000-0005-0000-0000-000037080000}"/>
    <cellStyle name="Notiz 2 139 2" xfId="5194" xr:uid="{E5746611-FC26-4201-8D93-39474A310A75}"/>
    <cellStyle name="Notiz 2 139 2 2" xfId="17982" xr:uid="{203377C1-E19F-473B-9A1F-3087EC350EA3}"/>
    <cellStyle name="Notiz 2 139 2 2 2" xfId="27590" xr:uid="{CBC2952D-73F2-47B4-BB7D-09D2F77880B4}"/>
    <cellStyle name="Notiz 2 139 2 3" xfId="11235" xr:uid="{C7CC4F7F-6F62-40D2-A573-91A83B500A57}"/>
    <cellStyle name="Notiz 2 139 2 3 2" xfId="30084" xr:uid="{8A526340-DE4E-4E9D-9D42-E8E8CF7C9F6B}"/>
    <cellStyle name="Notiz 2 139 2 4" xfId="33307" xr:uid="{38A3FD8C-638D-44E2-B22F-6CAB7EC508F5}"/>
    <cellStyle name="Notiz 2 139 2 5" xfId="23180" xr:uid="{59D54291-4081-446A-ADFC-0EDDC5E9B439}"/>
    <cellStyle name="Notiz 2 139 3" xfId="7039" xr:uid="{EC4BDD5A-7E81-4316-853E-AD7956A5117A}"/>
    <cellStyle name="Notiz 2 139 3 2" xfId="19819" xr:uid="{506C8B5E-1F0B-4153-BD9E-4FF3882F0E9F}"/>
    <cellStyle name="Notiz 2 139 3 2 2" xfId="34881" xr:uid="{B3DD7073-CA5E-4973-B415-3FBE015FF82D}"/>
    <cellStyle name="Notiz 2 139 3 3" xfId="13071" xr:uid="{BF5DE49D-C504-4335-B9A0-11459102F69C}"/>
    <cellStyle name="Notiz 2 139 3 4" xfId="25093" xr:uid="{F7DDD0A1-B865-4F96-A1B8-DF48CA3B20C3}"/>
    <cellStyle name="Notiz 2 139 4" xfId="7896" xr:uid="{261FA8B7-ADB4-49B9-836E-168F701FFBFB}"/>
    <cellStyle name="Notiz 2 139 4 2" xfId="20623" xr:uid="{AF2BA99A-2127-4A9F-9EF3-C0F45BC0E1BC}"/>
    <cellStyle name="Notiz 2 139 4 3" xfId="27589" xr:uid="{6BB6A3AB-A3EF-4A61-866B-A956534ACC2B}"/>
    <cellStyle name="Notiz 2 139 5" xfId="14284" xr:uid="{07510946-BC3F-4340-9199-1592BD10F693}"/>
    <cellStyle name="Notiz 2 139 5 2" xfId="30083" xr:uid="{8AA5E712-A6C8-4502-BFA9-D55486A9A732}"/>
    <cellStyle name="Notiz 2 139 6" xfId="13946" xr:uid="{DAE7C857-F3B5-4D9D-A043-8BF691320263}"/>
    <cellStyle name="Notiz 2 139 6 2" xfId="29281" xr:uid="{9F403F3D-028A-432E-8CB9-3E6F40D057BA}"/>
    <cellStyle name="Notiz 2 139 7" xfId="32104" xr:uid="{4DFA3EC9-6003-4698-98F0-7E257A576285}"/>
    <cellStyle name="Notiz 2 139 8" xfId="23179" xr:uid="{36D6EFFD-1C23-4F94-BF53-8737FE29BDB1}"/>
    <cellStyle name="Notiz 2 14" xfId="2056" xr:uid="{00000000-0005-0000-0000-000038080000}"/>
    <cellStyle name="Notiz 2 14 2" xfId="5195" xr:uid="{3E0C5500-3023-4F0D-BD6E-649C76D029B4}"/>
    <cellStyle name="Notiz 2 14 2 2" xfId="17983" xr:uid="{3855FB11-E91D-4585-99A3-C454D674BC3E}"/>
    <cellStyle name="Notiz 2 14 2 2 2" xfId="27592" xr:uid="{1CA89BEF-F24F-4026-9E11-21E255377041}"/>
    <cellStyle name="Notiz 2 14 2 3" xfId="11236" xr:uid="{07B353A6-4340-44FC-93E0-1AF0E1B2ADA7}"/>
    <cellStyle name="Notiz 2 14 2 3 2" xfId="30086" xr:uid="{12CA452F-5772-4D91-9DF5-674C970C0409}"/>
    <cellStyle name="Notiz 2 14 2 4" xfId="33308" xr:uid="{967B6385-6C54-4FC8-933D-EFE34F950C25}"/>
    <cellStyle name="Notiz 2 14 2 5" xfId="23182" xr:uid="{7B10E57F-8881-4553-A338-38D970091FFE}"/>
    <cellStyle name="Notiz 2 14 3" xfId="7038" xr:uid="{0C00E7BA-856B-4CA2-9F5B-9DEA948421A1}"/>
    <cellStyle name="Notiz 2 14 3 2" xfId="19818" xr:uid="{569946A1-09CE-49C4-B3B4-75D406BB0DB3}"/>
    <cellStyle name="Notiz 2 14 3 2 2" xfId="34880" xr:uid="{0F221381-D7C4-4265-B660-76114648BB3E}"/>
    <cellStyle name="Notiz 2 14 3 3" xfId="13070" xr:uid="{A68F8E3E-832F-442A-B68B-CC0FD8A49513}"/>
    <cellStyle name="Notiz 2 14 3 4" xfId="25094" xr:uid="{EE63C03B-8598-4B5F-9337-6349374E0A46}"/>
    <cellStyle name="Notiz 2 14 4" xfId="7897" xr:uid="{CB6860BE-A85A-4ACB-B641-B6D457B2ECA4}"/>
    <cellStyle name="Notiz 2 14 4 2" xfId="20624" xr:uid="{D7D9C223-8144-4FB4-B2B7-ED4993CA0432}"/>
    <cellStyle name="Notiz 2 14 4 3" xfId="27591" xr:uid="{28A832EA-5A3E-4896-837D-55A1A115C8A9}"/>
    <cellStyle name="Notiz 2 14 5" xfId="14285" xr:uid="{72F1FE11-F7B7-48E9-87F4-3061F2585F82}"/>
    <cellStyle name="Notiz 2 14 5 2" xfId="30085" xr:uid="{147CB814-7C93-436A-9354-F070CFC74590}"/>
    <cellStyle name="Notiz 2 14 6" xfId="13947" xr:uid="{1BA3D42A-02F6-400B-B093-E1D4A4D5FF59}"/>
    <cellStyle name="Notiz 2 14 6 2" xfId="29280" xr:uid="{671DE500-616B-4FA5-B288-3BEEBA63C431}"/>
    <cellStyle name="Notiz 2 14 7" xfId="32105" xr:uid="{D903A9E0-F07D-4267-87DC-77492AB0C0E3}"/>
    <cellStyle name="Notiz 2 14 8" xfId="23181" xr:uid="{622E3E0D-651B-43C9-9B58-2753D8F6C5FA}"/>
    <cellStyle name="Notiz 2 140" xfId="2057" xr:uid="{00000000-0005-0000-0000-000039080000}"/>
    <cellStyle name="Notiz 2 140 2" xfId="2058" xr:uid="{00000000-0005-0000-0000-00003A080000}"/>
    <cellStyle name="Notiz 2 140 2 2" xfId="5197" xr:uid="{4E513699-F7CF-41B4-9CA6-09605472DEC7}"/>
    <cellStyle name="Notiz 2 140 2 2 2" xfId="17985" xr:uid="{9312CCE1-99FA-4D77-934B-8FF68BF261CC}"/>
    <cellStyle name="Notiz 2 140 2 2 2 2" xfId="27595" xr:uid="{57314895-96C0-423F-A99A-BA25F8884E7A}"/>
    <cellStyle name="Notiz 2 140 2 2 3" xfId="11238" xr:uid="{D3D8AF2A-A826-4DC8-91C8-4B651AEE07EF}"/>
    <cellStyle name="Notiz 2 140 2 2 3 2" xfId="30089" xr:uid="{62ACEFB5-27C7-453C-88EA-E64AC6DD5E19}"/>
    <cellStyle name="Notiz 2 140 2 2 4" xfId="33310" xr:uid="{082F75B1-2DD0-44BA-9151-3D7831DD3C1E}"/>
    <cellStyle name="Notiz 2 140 2 2 5" xfId="23185" xr:uid="{D058409F-D043-4AC1-ACAD-B59B54C8763F}"/>
    <cellStyle name="Notiz 2 140 2 3" xfId="7036" xr:uid="{65981C87-68D7-49B6-8E25-BF3966EB23CB}"/>
    <cellStyle name="Notiz 2 140 2 3 2" xfId="19816" xr:uid="{C5B4DB3E-E99C-4D80-B116-A97027D4E547}"/>
    <cellStyle name="Notiz 2 140 2 3 2 2" xfId="34878" xr:uid="{0FA52C3A-915B-4BE5-BCF7-7F96646EEA33}"/>
    <cellStyle name="Notiz 2 140 2 3 3" xfId="13068" xr:uid="{E181A228-4B54-4937-BF52-E0F44C650288}"/>
    <cellStyle name="Notiz 2 140 2 3 4" xfId="25096" xr:uid="{60C207FB-0367-4B3F-A5E9-5EE3691108F2}"/>
    <cellStyle name="Notiz 2 140 2 4" xfId="7899" xr:uid="{FCC5A22A-4B86-4952-B2E2-09E13D2581BD}"/>
    <cellStyle name="Notiz 2 140 2 4 2" xfId="20626" xr:uid="{109CC94C-F664-460C-9AA2-BADBF7EB67C7}"/>
    <cellStyle name="Notiz 2 140 2 4 3" xfId="27594" xr:uid="{C81F1589-F1D1-42BE-8B17-98726911E5D3}"/>
    <cellStyle name="Notiz 2 140 2 5" xfId="14287" xr:uid="{F00C7029-5334-42EE-85E0-197976B9DB51}"/>
    <cellStyle name="Notiz 2 140 2 5 2" xfId="30088" xr:uid="{3A7FA451-9D8B-48B2-BD15-0B449E5DCB09}"/>
    <cellStyle name="Notiz 2 140 2 6" xfId="13949" xr:uid="{D2D867FD-2F91-4701-B0B2-3153A7B3CB8B}"/>
    <cellStyle name="Notiz 2 140 2 6 2" xfId="29278" xr:uid="{1181F786-0383-451C-A509-EDAEEAE29CD4}"/>
    <cellStyle name="Notiz 2 140 2 7" xfId="32107" xr:uid="{49D294C4-0B13-4DDA-910A-A56F54D5A9F0}"/>
    <cellStyle name="Notiz 2 140 2 8" xfId="23184" xr:uid="{46E798A6-455F-49FE-8115-FEC41EEBCF7B}"/>
    <cellStyle name="Notiz 2 140 3" xfId="5196" xr:uid="{1320C213-4637-4E45-AD7E-495ADF66AF33}"/>
    <cellStyle name="Notiz 2 140 3 2" xfId="17984" xr:uid="{E4BC157C-C7C6-4375-9CFD-35C991C39899}"/>
    <cellStyle name="Notiz 2 140 3 2 2" xfId="27596" xr:uid="{9FE2DB66-D37F-4B31-973C-BAF2FC7B73A5}"/>
    <cellStyle name="Notiz 2 140 3 3" xfId="11237" xr:uid="{FE33DC01-761E-4F35-A011-AE721B238399}"/>
    <cellStyle name="Notiz 2 140 3 3 2" xfId="30090" xr:uid="{E3EB1470-387E-4A5D-BFFA-440D8653639F}"/>
    <cellStyle name="Notiz 2 140 3 4" xfId="33309" xr:uid="{5A9C8FEB-0FBF-41E8-A730-B5B8BF4893B5}"/>
    <cellStyle name="Notiz 2 140 3 5" xfId="23186" xr:uid="{6D34CD01-1073-456F-A112-379DB6238174}"/>
    <cellStyle name="Notiz 2 140 4" xfId="7037" xr:uid="{96EDDDD2-4254-4D62-97F1-866F5C1C5492}"/>
    <cellStyle name="Notiz 2 140 4 2" xfId="19817" xr:uid="{1BC418BF-1F53-4F09-9AD5-DDD58B5A1AE6}"/>
    <cellStyle name="Notiz 2 140 4 2 2" xfId="34879" xr:uid="{0FEF6DBF-E235-41C3-8617-C63B94240222}"/>
    <cellStyle name="Notiz 2 140 4 3" xfId="13069" xr:uid="{883CC883-D902-424E-BE9F-DAA26F1C2000}"/>
    <cellStyle name="Notiz 2 140 4 4" xfId="25095" xr:uid="{EB236C4E-2742-4FDB-9CCC-4CFA54EFF92F}"/>
    <cellStyle name="Notiz 2 140 5" xfId="7898" xr:uid="{AFDB33BB-EF96-4607-87DF-45BA781A2154}"/>
    <cellStyle name="Notiz 2 140 5 2" xfId="20625" xr:uid="{19942DB6-1419-453B-9686-7B0ED64045CC}"/>
    <cellStyle name="Notiz 2 140 5 3" xfId="27593" xr:uid="{4A74F1EA-C38D-490B-A8A6-E4950A6F51A9}"/>
    <cellStyle name="Notiz 2 140 6" xfId="14286" xr:uid="{B46CFD38-7B63-4FA6-8268-D653237DFFE4}"/>
    <cellStyle name="Notiz 2 140 6 2" xfId="30087" xr:uid="{AFDF18E5-1CAA-4945-96F0-35D3C1E490C3}"/>
    <cellStyle name="Notiz 2 140 7" xfId="13948" xr:uid="{EC80A991-6FD4-457E-83F0-3692D32A321B}"/>
    <cellStyle name="Notiz 2 140 7 2" xfId="29279" xr:uid="{1A8F7D94-E25B-44F5-BFE7-C224A6F0469A}"/>
    <cellStyle name="Notiz 2 140 8" xfId="32106" xr:uid="{B0024F73-C359-4534-B7A5-18F0750FEA77}"/>
    <cellStyle name="Notiz 2 140 9" xfId="23183" xr:uid="{91D5A474-C876-4ECB-B31A-F22987FE4D1C}"/>
    <cellStyle name="Notiz 2 141" xfId="2059" xr:uid="{00000000-0005-0000-0000-00003B080000}"/>
    <cellStyle name="Notiz 2 141 2" xfId="2060" xr:uid="{00000000-0005-0000-0000-00003C080000}"/>
    <cellStyle name="Notiz 2 141 2 2" xfId="5199" xr:uid="{1D4AA2C9-A593-42D0-B23D-22400E445AE3}"/>
    <cellStyle name="Notiz 2 141 2 2 2" xfId="17987" xr:uid="{276F9BD8-00AC-43E6-810C-F9D0667F2264}"/>
    <cellStyle name="Notiz 2 141 2 2 2 2" xfId="27599" xr:uid="{E6992600-BB28-4A7D-85E4-57E50F427493}"/>
    <cellStyle name="Notiz 2 141 2 2 3" xfId="11240" xr:uid="{C4CCDAA8-4701-4316-BB19-2CD51EDCB716}"/>
    <cellStyle name="Notiz 2 141 2 2 3 2" xfId="30093" xr:uid="{940F5EE6-818C-4A33-83C5-3BDC2BD482A2}"/>
    <cellStyle name="Notiz 2 141 2 2 4" xfId="33312" xr:uid="{ED361985-3E16-4834-9AB4-66BF42EA1A31}"/>
    <cellStyle name="Notiz 2 141 2 2 5" xfId="23189" xr:uid="{FFE45247-AB44-4286-9252-C4AA0D23CACA}"/>
    <cellStyle name="Notiz 2 141 2 3" xfId="7034" xr:uid="{9B9D179C-440C-4D73-A929-8296A0F80089}"/>
    <cellStyle name="Notiz 2 141 2 3 2" xfId="19814" xr:uid="{5FCFEE35-71AB-405B-A4FD-19B3A95411A0}"/>
    <cellStyle name="Notiz 2 141 2 3 2 2" xfId="34876" xr:uid="{B970FF6F-1589-4AE8-9C41-1C4D444AD145}"/>
    <cellStyle name="Notiz 2 141 2 3 3" xfId="13066" xr:uid="{C49B8764-D22F-4ECF-9E48-1074319BFC27}"/>
    <cellStyle name="Notiz 2 141 2 3 4" xfId="25098" xr:uid="{33466837-4245-448B-AD8B-6E4340F660D9}"/>
    <cellStyle name="Notiz 2 141 2 4" xfId="7901" xr:uid="{BE556050-33D8-426E-9BBA-A359CA035BB2}"/>
    <cellStyle name="Notiz 2 141 2 4 2" xfId="20628" xr:uid="{26FCBC2E-4C3A-436D-A316-D0F567FE16E5}"/>
    <cellStyle name="Notiz 2 141 2 4 3" xfId="27598" xr:uid="{0164EEAA-9333-4126-B795-4A9DCA784FCC}"/>
    <cellStyle name="Notiz 2 141 2 5" xfId="14289" xr:uid="{8F879CDE-7294-48C5-967B-CB6CACF6D26A}"/>
    <cellStyle name="Notiz 2 141 2 5 2" xfId="30092" xr:uid="{EFDDCB1B-02C5-4E86-A361-CE29BD29E914}"/>
    <cellStyle name="Notiz 2 141 2 6" xfId="13951" xr:uid="{BA11728A-6641-42E1-A6E2-7B8FC108E5FB}"/>
    <cellStyle name="Notiz 2 141 2 6 2" xfId="29276" xr:uid="{5A1E7E49-D539-4D2E-B716-8E02F8730492}"/>
    <cellStyle name="Notiz 2 141 2 7" xfId="32109" xr:uid="{8AFA06FE-9C84-4541-BBCF-9A58F8D9F96F}"/>
    <cellStyle name="Notiz 2 141 2 8" xfId="23188" xr:uid="{4EBA1039-53F0-41D3-A8CE-6475020BF2F1}"/>
    <cellStyle name="Notiz 2 141 3" xfId="5198" xr:uid="{1AFBE143-CD98-49AA-89AA-3A129C824A83}"/>
    <cellStyle name="Notiz 2 141 3 2" xfId="17986" xr:uid="{FBA25289-DA9B-449A-8ECA-84E04F540D74}"/>
    <cellStyle name="Notiz 2 141 3 2 2" xfId="27600" xr:uid="{4569FB89-9E13-4602-96B8-899342FF5931}"/>
    <cellStyle name="Notiz 2 141 3 3" xfId="11239" xr:uid="{6BFD810D-918A-4D45-BBDC-B109A1F78792}"/>
    <cellStyle name="Notiz 2 141 3 3 2" xfId="30094" xr:uid="{B8D97AD5-E445-4EC0-B3DC-46658158C097}"/>
    <cellStyle name="Notiz 2 141 3 4" xfId="33311" xr:uid="{A188BAC7-7F5A-4958-B56B-1C2C72284466}"/>
    <cellStyle name="Notiz 2 141 3 5" xfId="23190" xr:uid="{27F0A8F8-6FCC-4F9D-837A-0F8C0E8A52D5}"/>
    <cellStyle name="Notiz 2 141 4" xfId="7035" xr:uid="{CFBC886B-EE38-477C-A13B-96A1593DF109}"/>
    <cellStyle name="Notiz 2 141 4 2" xfId="19815" xr:uid="{2BE6D6A1-BB2D-42AD-A707-C513C16D49B6}"/>
    <cellStyle name="Notiz 2 141 4 2 2" xfId="34877" xr:uid="{907BE34A-5DFE-4CF0-8FDE-413E1034A424}"/>
    <cellStyle name="Notiz 2 141 4 3" xfId="13067" xr:uid="{F6EA6788-8BCF-4AF8-BC93-F8CADDFBF8A2}"/>
    <cellStyle name="Notiz 2 141 4 4" xfId="25097" xr:uid="{C5516B16-F424-4AEF-93E6-52F9881FB4C4}"/>
    <cellStyle name="Notiz 2 141 5" xfId="7900" xr:uid="{28F1387E-B66E-46F4-81B1-D1EF90EB805D}"/>
    <cellStyle name="Notiz 2 141 5 2" xfId="20627" xr:uid="{F1E5B4A8-5506-49EA-A1F2-270A699AEE8D}"/>
    <cellStyle name="Notiz 2 141 5 3" xfId="27597" xr:uid="{7E19DEF8-3AF5-4111-8835-2D8BDDD838D5}"/>
    <cellStyle name="Notiz 2 141 6" xfId="14288" xr:uid="{FE464ED2-88E9-49FA-ADAB-937EEE77D27E}"/>
    <cellStyle name="Notiz 2 141 6 2" xfId="30091" xr:uid="{8B9BC09D-47DA-44F9-9A82-9512D454056D}"/>
    <cellStyle name="Notiz 2 141 7" xfId="13950" xr:uid="{C3D72F98-68EB-4A35-BD49-3052B3EBEDD6}"/>
    <cellStyle name="Notiz 2 141 7 2" xfId="29277" xr:uid="{B375A5DD-C542-4718-A590-252C76E5D34A}"/>
    <cellStyle name="Notiz 2 141 8" xfId="32108" xr:uid="{21898606-1480-4114-978D-B194510E2325}"/>
    <cellStyle name="Notiz 2 141 9" xfId="23187" xr:uid="{84FC9661-5103-457E-AFFD-72A79696B380}"/>
    <cellStyle name="Notiz 2 142" xfId="2061" xr:uid="{00000000-0005-0000-0000-00003D080000}"/>
    <cellStyle name="Notiz 2 142 2" xfId="5200" xr:uid="{17FC9D06-324B-4CE4-B97F-103DE43BE53D}"/>
    <cellStyle name="Notiz 2 142 2 2" xfId="17988" xr:uid="{E38052F7-7C2C-43CA-A439-8E5AC86F3FC2}"/>
    <cellStyle name="Notiz 2 142 2 2 2" xfId="27602" xr:uid="{CDB7049B-669A-45C4-B6D2-DA9BECF846E0}"/>
    <cellStyle name="Notiz 2 142 2 3" xfId="11241" xr:uid="{DB8F0411-8E01-42AB-9F15-87B45B2C8747}"/>
    <cellStyle name="Notiz 2 142 2 3 2" xfId="30096" xr:uid="{55B15459-7C4B-481F-AF8B-B49E3D9D6416}"/>
    <cellStyle name="Notiz 2 142 2 4" xfId="33313" xr:uid="{5F74CAA0-4A96-4E43-89F3-50C0CE5C3452}"/>
    <cellStyle name="Notiz 2 142 2 5" xfId="23192" xr:uid="{5F4D8400-5E30-4D5B-B4DA-92CD81C8BAAC}"/>
    <cellStyle name="Notiz 2 142 3" xfId="7033" xr:uid="{44002ACB-6046-4469-BCF9-F0DAF619C26D}"/>
    <cellStyle name="Notiz 2 142 3 2" xfId="19813" xr:uid="{72C05022-34F9-4025-8F9B-9C0DBF71A07E}"/>
    <cellStyle name="Notiz 2 142 3 2 2" xfId="34875" xr:uid="{F34A65FF-41E6-4F90-9ED5-3A7D98DE1C07}"/>
    <cellStyle name="Notiz 2 142 3 3" xfId="13065" xr:uid="{DF3FE593-CF8F-4E73-BE47-1BF6133CC2D3}"/>
    <cellStyle name="Notiz 2 142 3 4" xfId="25099" xr:uid="{CE1ACB7F-C6DD-4A16-A8EE-3F24ED56303F}"/>
    <cellStyle name="Notiz 2 142 4" xfId="7902" xr:uid="{8F06A2FD-EEFE-4AB8-AE9C-31648E2722BE}"/>
    <cellStyle name="Notiz 2 142 4 2" xfId="20629" xr:uid="{BEAB0678-A87B-4A83-9C67-FAF784039F81}"/>
    <cellStyle name="Notiz 2 142 4 3" xfId="27601" xr:uid="{D3BBA419-63ED-4434-B81D-6CE5FB146AAA}"/>
    <cellStyle name="Notiz 2 142 5" xfId="14290" xr:uid="{EEAED600-3CD2-43E0-A605-1905A8DC1F5D}"/>
    <cellStyle name="Notiz 2 142 5 2" xfId="30095" xr:uid="{52EB8507-F45D-40F5-99E9-B52D62ECF6D2}"/>
    <cellStyle name="Notiz 2 142 6" xfId="13952" xr:uid="{FEDE28C2-E4BC-4E48-9063-74CF6F58D14D}"/>
    <cellStyle name="Notiz 2 142 6 2" xfId="29275" xr:uid="{884F65F0-2360-4BBE-AE1C-4E2FC1389475}"/>
    <cellStyle name="Notiz 2 142 7" xfId="32110" xr:uid="{AB3E6E39-0C4C-43AA-AF7E-E212BA970598}"/>
    <cellStyle name="Notiz 2 142 8" xfId="23191" xr:uid="{73E99F66-9DE3-4934-846B-7D8801313768}"/>
    <cellStyle name="Notiz 2 143" xfId="2062" xr:uid="{00000000-0005-0000-0000-00003E080000}"/>
    <cellStyle name="Notiz 2 143 2" xfId="5201" xr:uid="{E8DAF41C-9FD1-4B9F-AD77-83F045EAD2A7}"/>
    <cellStyle name="Notiz 2 143 2 2" xfId="17989" xr:uid="{84E76B7D-B033-4B53-A50D-E1295176FBDC}"/>
    <cellStyle name="Notiz 2 143 2 2 2" xfId="27604" xr:uid="{73C31EC3-CCB2-43AA-A819-9B5FD3C3F366}"/>
    <cellStyle name="Notiz 2 143 2 3" xfId="11242" xr:uid="{B70D34AC-B1EB-4D08-860B-0A65684940F5}"/>
    <cellStyle name="Notiz 2 143 2 3 2" xfId="30098" xr:uid="{35253728-5A24-48D8-BB37-C626A9EF4C65}"/>
    <cellStyle name="Notiz 2 143 2 4" xfId="33314" xr:uid="{4A30FC04-09F5-4646-B673-F8002A9833E9}"/>
    <cellStyle name="Notiz 2 143 2 5" xfId="23194" xr:uid="{E3B03691-5A6A-4541-B03F-EDD81A8214CD}"/>
    <cellStyle name="Notiz 2 143 3" xfId="7032" xr:uid="{7DB2AE7D-5502-4C15-BECB-D2B6ED61CF1C}"/>
    <cellStyle name="Notiz 2 143 3 2" xfId="19812" xr:uid="{5A7A58C3-D033-4B5A-AAE9-4CE31F0C8CAF}"/>
    <cellStyle name="Notiz 2 143 3 2 2" xfId="34874" xr:uid="{1B01250F-7C57-4251-BE3E-C2B8465428A1}"/>
    <cellStyle name="Notiz 2 143 3 3" xfId="13064" xr:uid="{9E2AFB25-364E-4DD3-8A71-578F2C96653A}"/>
    <cellStyle name="Notiz 2 143 3 4" xfId="25100" xr:uid="{0D2B67B9-7436-445A-B2D3-672CD8697530}"/>
    <cellStyle name="Notiz 2 143 4" xfId="7903" xr:uid="{BBBB2D9B-CE40-4AA8-8E91-43FDDEA79D9D}"/>
    <cellStyle name="Notiz 2 143 4 2" xfId="20630" xr:uid="{7C9D5352-28CE-49EE-B139-8AC89C7BF79F}"/>
    <cellStyle name="Notiz 2 143 4 3" xfId="27603" xr:uid="{245FBCF2-E4A5-4BBE-81A2-239CC989026D}"/>
    <cellStyle name="Notiz 2 143 5" xfId="14291" xr:uid="{1C9D75B2-221F-49C2-B955-76F3B871231A}"/>
    <cellStyle name="Notiz 2 143 5 2" xfId="30097" xr:uid="{A4AF1C15-2F9F-44F2-B0B5-5FEAD6CDA7CB}"/>
    <cellStyle name="Notiz 2 143 6" xfId="13953" xr:uid="{55B609A2-BE86-4A6E-BEE3-9B41BF796A67}"/>
    <cellStyle name="Notiz 2 143 6 2" xfId="29274" xr:uid="{E993E234-2274-43B0-8777-B27C9BD07BB2}"/>
    <cellStyle name="Notiz 2 143 7" xfId="32111" xr:uid="{CAB29890-1CE1-439A-87AE-4D16B0A36A33}"/>
    <cellStyle name="Notiz 2 143 8" xfId="23193" xr:uid="{1A23E5FA-C3F8-4F51-8A5C-09E2B58C2F1A}"/>
    <cellStyle name="Notiz 2 144" xfId="2063" xr:uid="{00000000-0005-0000-0000-00003F080000}"/>
    <cellStyle name="Notiz 2 144 2" xfId="5202" xr:uid="{324F127D-D375-4D76-AFC9-199B7C6874C2}"/>
    <cellStyle name="Notiz 2 144 2 2" xfId="17990" xr:uid="{2D4C374B-431E-443E-83A0-5C28BE551456}"/>
    <cellStyle name="Notiz 2 144 2 2 2" xfId="27606" xr:uid="{DCBCB4D7-04F1-4E2B-8FA9-01176706FB0A}"/>
    <cellStyle name="Notiz 2 144 2 3" xfId="11243" xr:uid="{64C12F80-CD18-46C8-9B94-8DC408981B06}"/>
    <cellStyle name="Notiz 2 144 2 3 2" xfId="30100" xr:uid="{B8C4CCE6-3062-4673-8ECB-07901F5C7B85}"/>
    <cellStyle name="Notiz 2 144 2 4" xfId="33315" xr:uid="{5C5F85E6-4DEC-4A50-B794-A61F5674B289}"/>
    <cellStyle name="Notiz 2 144 2 5" xfId="23196" xr:uid="{2B9DD545-821F-4E02-B460-2E314045DDC8}"/>
    <cellStyle name="Notiz 2 144 3" xfId="6253" xr:uid="{E110CA88-1027-48C5-87D6-40F3B572BA11}"/>
    <cellStyle name="Notiz 2 144 3 2" xfId="19033" xr:uid="{8D2CEA44-4EFE-4541-B56A-F3315E41124D}"/>
    <cellStyle name="Notiz 2 144 3 2 2" xfId="34095" xr:uid="{4DA48156-9FC3-4454-AD59-A65C61C21DFB}"/>
    <cellStyle name="Notiz 2 144 3 3" xfId="12286" xr:uid="{4BD3A3CE-F9D7-4BB7-8996-D1EFDD9CD6F4}"/>
    <cellStyle name="Notiz 2 144 3 4" xfId="25101" xr:uid="{3CD8CA28-B699-4B4B-B3F9-828C8F03F46A}"/>
    <cellStyle name="Notiz 2 144 4" xfId="7904" xr:uid="{FFF49074-9995-4DD8-953E-B77915DB10EF}"/>
    <cellStyle name="Notiz 2 144 4 2" xfId="20631" xr:uid="{26498182-8D6A-4472-9746-8F188405C8EC}"/>
    <cellStyle name="Notiz 2 144 4 3" xfId="27605" xr:uid="{65F6A7CF-F9FE-4DA2-88E5-CEFE51E8CA98}"/>
    <cellStyle name="Notiz 2 144 5" xfId="14292" xr:uid="{E885C258-7222-4E98-B8BE-779E485A93B6}"/>
    <cellStyle name="Notiz 2 144 5 2" xfId="30099" xr:uid="{B436A302-03C6-43F2-9D02-4C33BA8BA98D}"/>
    <cellStyle name="Notiz 2 144 6" xfId="13954" xr:uid="{604B3614-8A98-402F-A136-7ED32F90D053}"/>
    <cellStyle name="Notiz 2 144 6 2" xfId="29273" xr:uid="{4FE19026-E6DB-4AB1-BDA0-FF17B97B7EC2}"/>
    <cellStyle name="Notiz 2 144 7" xfId="32112" xr:uid="{F9068812-38C6-48C6-BA4C-C5AD0B5E1802}"/>
    <cellStyle name="Notiz 2 144 8" xfId="23195" xr:uid="{5A10B617-045A-40C0-8AC3-4EF182454D58}"/>
    <cellStyle name="Notiz 2 145" xfId="2064" xr:uid="{00000000-0005-0000-0000-000040080000}"/>
    <cellStyle name="Notiz 2 145 2" xfId="5203" xr:uid="{14B03838-6A3E-4080-BAA3-928C1CCA02AE}"/>
    <cellStyle name="Notiz 2 145 2 2" xfId="17991" xr:uid="{B9999121-1B36-463A-B94E-8931904856F0}"/>
    <cellStyle name="Notiz 2 145 2 2 2" xfId="27608" xr:uid="{8D6DDFA8-4808-40E3-AAB5-8DC6E06BFC28}"/>
    <cellStyle name="Notiz 2 145 2 3" xfId="11244" xr:uid="{18BA9D4F-76DE-4B8C-B429-A45BFAB0B974}"/>
    <cellStyle name="Notiz 2 145 2 3 2" xfId="30102" xr:uid="{2BDC1E36-A4F0-4D38-94F7-8D4D669C27A1}"/>
    <cellStyle name="Notiz 2 145 2 4" xfId="33316" xr:uid="{09EDA30C-5F68-46BC-A6CD-ADD9C5810E84}"/>
    <cellStyle name="Notiz 2 145 2 5" xfId="23198" xr:uid="{8C1DA67B-305D-4CE4-BF82-20FF49D09DAB}"/>
    <cellStyle name="Notiz 2 145 3" xfId="7031" xr:uid="{E5F65C87-DC6C-482C-BEB2-BDE5ACA0F259}"/>
    <cellStyle name="Notiz 2 145 3 2" xfId="19811" xr:uid="{A75B9E74-6302-4916-9A90-88E1F5DFC3C3}"/>
    <cellStyle name="Notiz 2 145 3 2 2" xfId="34873" xr:uid="{1FEC3C23-4E4B-41A0-9F06-DFC639B4ECEC}"/>
    <cellStyle name="Notiz 2 145 3 3" xfId="13063" xr:uid="{91952FEF-5106-46F4-9A99-A4D41E269F2A}"/>
    <cellStyle name="Notiz 2 145 3 4" xfId="25102" xr:uid="{1F27967B-948E-420A-A416-117AAD68639F}"/>
    <cellStyle name="Notiz 2 145 4" xfId="7905" xr:uid="{E142BB8F-7ED9-4786-ABFC-F6AC282227AF}"/>
    <cellStyle name="Notiz 2 145 4 2" xfId="20632" xr:uid="{A503805C-5E3A-4C56-9445-68BE90A4CBEB}"/>
    <cellStyle name="Notiz 2 145 4 3" xfId="27607" xr:uid="{E01D8FF4-5204-48BE-8B2C-0415AE342133}"/>
    <cellStyle name="Notiz 2 145 5" xfId="14293" xr:uid="{BABFAC4B-AE22-4A2F-A30E-309C6B734A9F}"/>
    <cellStyle name="Notiz 2 145 5 2" xfId="30101" xr:uid="{390F6352-7D8F-4D43-9755-DB5D17ED1A31}"/>
    <cellStyle name="Notiz 2 145 6" xfId="15772" xr:uid="{B9D6D3A5-2854-4655-9A19-F2855DD38A08}"/>
    <cellStyle name="Notiz 2 145 6 2" xfId="29272" xr:uid="{B6C6DDE3-D35F-4A17-8C10-CB1D820E4D93}"/>
    <cellStyle name="Notiz 2 145 7" xfId="32113" xr:uid="{C12287B5-BED3-4DF8-8EE8-51CDE46D2B8E}"/>
    <cellStyle name="Notiz 2 145 8" xfId="23197" xr:uid="{99E63BF1-A286-4A4D-B547-C5C6B7BB47A2}"/>
    <cellStyle name="Notiz 2 146" xfId="2065" xr:uid="{00000000-0005-0000-0000-000041080000}"/>
    <cellStyle name="Notiz 2 146 2" xfId="2066" xr:uid="{00000000-0005-0000-0000-000042080000}"/>
    <cellStyle name="Notiz 2 146 2 2" xfId="5205" xr:uid="{096DCBF5-003B-4C2B-8BB9-DD3389DDCD11}"/>
    <cellStyle name="Notiz 2 146 2 2 2" xfId="17993" xr:uid="{DCC6065D-A858-48E9-B2BD-131A7C5AEA64}"/>
    <cellStyle name="Notiz 2 146 2 2 2 2" xfId="27611" xr:uid="{580C1580-993A-47B5-9684-38C16E20C5C5}"/>
    <cellStyle name="Notiz 2 146 2 2 3" xfId="11246" xr:uid="{4C4B639A-0773-49D4-9066-91D2C9582318}"/>
    <cellStyle name="Notiz 2 146 2 2 3 2" xfId="30105" xr:uid="{2BA34889-940D-4EDB-8EC1-C289562277E2}"/>
    <cellStyle name="Notiz 2 146 2 2 4" xfId="33318" xr:uid="{36CB6F56-C039-47C2-A0ED-464FE12BB4E2}"/>
    <cellStyle name="Notiz 2 146 2 2 5" xfId="23201" xr:uid="{22BEDEB8-7529-40BF-AD4B-A70031704F2B}"/>
    <cellStyle name="Notiz 2 146 2 3" xfId="7029" xr:uid="{2F5744F7-0B30-4919-BC84-A228F705F07A}"/>
    <cellStyle name="Notiz 2 146 2 3 2" xfId="19809" xr:uid="{DA68D781-20D5-4038-A49A-CEFFDC59F788}"/>
    <cellStyle name="Notiz 2 146 2 3 2 2" xfId="34871" xr:uid="{A5F682AF-8F25-4B20-BB7B-E1EEEC974ABB}"/>
    <cellStyle name="Notiz 2 146 2 3 3" xfId="13061" xr:uid="{1E149782-6A99-4499-97E4-8C2E0B2F3E18}"/>
    <cellStyle name="Notiz 2 146 2 3 4" xfId="25104" xr:uid="{AA9C4900-F5B3-4C84-B4C0-4DE5BFEBB1DF}"/>
    <cellStyle name="Notiz 2 146 2 4" xfId="7907" xr:uid="{AA8ED361-1D85-49CA-B703-EBBAAD2AD899}"/>
    <cellStyle name="Notiz 2 146 2 4 2" xfId="20634" xr:uid="{B4637165-695E-42B2-AA03-EB650BC2ABE4}"/>
    <cellStyle name="Notiz 2 146 2 4 3" xfId="27610" xr:uid="{57436737-0859-465E-A57E-357115318CC5}"/>
    <cellStyle name="Notiz 2 146 2 5" xfId="14295" xr:uid="{ED6F8710-7126-43E8-9017-9D0B7A5A58EC}"/>
    <cellStyle name="Notiz 2 146 2 5 2" xfId="30104" xr:uid="{680313FC-770C-4E41-8B20-E78C0DD2C7D3}"/>
    <cellStyle name="Notiz 2 146 2 6" xfId="15083" xr:uid="{99654448-BEA8-4374-91ED-1B3D8DD0D044}"/>
    <cellStyle name="Notiz 2 146 2 6 2" xfId="29270" xr:uid="{8F4F4217-E28D-4EB8-AC1A-506C47A2B32B}"/>
    <cellStyle name="Notiz 2 146 2 7" xfId="32115" xr:uid="{9F78B9B8-4F3B-4064-B8B6-66319E73864C}"/>
    <cellStyle name="Notiz 2 146 2 8" xfId="23200" xr:uid="{98FB1A46-A499-4CBA-94BC-B4A44F8FC8A0}"/>
    <cellStyle name="Notiz 2 146 3" xfId="5204" xr:uid="{D85CC00A-E965-4C5D-9DFD-D75B763985E2}"/>
    <cellStyle name="Notiz 2 146 3 2" xfId="17992" xr:uid="{602A2D00-2E27-498A-A9AA-E6FED33F8D69}"/>
    <cellStyle name="Notiz 2 146 3 2 2" xfId="27612" xr:uid="{9006C799-F51B-49BC-B3AC-B5F26D85AB5F}"/>
    <cellStyle name="Notiz 2 146 3 3" xfId="11245" xr:uid="{18B192AC-1991-4DB6-8907-29C93011CC79}"/>
    <cellStyle name="Notiz 2 146 3 3 2" xfId="30106" xr:uid="{C365EE61-AC01-4B98-B208-0F6F48E98A75}"/>
    <cellStyle name="Notiz 2 146 3 4" xfId="33317" xr:uid="{9C4649A4-B607-44E1-9463-CB120C3340F6}"/>
    <cellStyle name="Notiz 2 146 3 5" xfId="23202" xr:uid="{8DA44BB9-E2E8-408C-B509-BD2B24E36748}"/>
    <cellStyle name="Notiz 2 146 4" xfId="7030" xr:uid="{E821F742-A2B4-48EC-BF32-46518AE23BA6}"/>
    <cellStyle name="Notiz 2 146 4 2" xfId="19810" xr:uid="{D0317808-3F95-4E74-98AE-A6063D9E7FAB}"/>
    <cellStyle name="Notiz 2 146 4 2 2" xfId="34872" xr:uid="{215A4D6D-1AD9-4665-91DE-EC50EE45FCDF}"/>
    <cellStyle name="Notiz 2 146 4 3" xfId="13062" xr:uid="{733E089E-53B4-4EE7-9F72-BD4FD2D58BEC}"/>
    <cellStyle name="Notiz 2 146 4 4" xfId="25103" xr:uid="{7EEA4F83-1C6D-47B1-8A23-D4A0DFA8C742}"/>
    <cellStyle name="Notiz 2 146 5" xfId="7906" xr:uid="{C817A672-8F71-438F-B74A-28A513B0670E}"/>
    <cellStyle name="Notiz 2 146 5 2" xfId="20633" xr:uid="{50D62F0F-D245-411A-B79C-30CF0CE1AF28}"/>
    <cellStyle name="Notiz 2 146 5 3" xfId="27609" xr:uid="{75102C4B-2F99-41B8-ACCE-566C1F5585C2}"/>
    <cellStyle name="Notiz 2 146 6" xfId="14294" xr:uid="{F3EDBC7B-67C8-47DE-A9E2-DBC384B39DF4}"/>
    <cellStyle name="Notiz 2 146 6 2" xfId="30103" xr:uid="{46DF00E7-F65D-41B7-85E6-BA1D8C41097F}"/>
    <cellStyle name="Notiz 2 146 7" xfId="15744" xr:uid="{B0A9F180-72C4-468D-87A2-59662B63709D}"/>
    <cellStyle name="Notiz 2 146 7 2" xfId="29271" xr:uid="{BE4D0B0F-8AE5-41F4-861E-9250616CF499}"/>
    <cellStyle name="Notiz 2 146 8" xfId="32114" xr:uid="{7D27004E-90C4-4312-809C-A2BFDFDDD52E}"/>
    <cellStyle name="Notiz 2 146 9" xfId="23199" xr:uid="{B288C988-17C5-4976-83F0-0ECDD7CF6034}"/>
    <cellStyle name="Notiz 2 147" xfId="2067" xr:uid="{00000000-0005-0000-0000-000043080000}"/>
    <cellStyle name="Notiz 2 147 2" xfId="2068" xr:uid="{00000000-0005-0000-0000-000044080000}"/>
    <cellStyle name="Notiz 2 147 2 2" xfId="5207" xr:uid="{30394350-E942-4FBC-8A5F-598DD5C7FC0C}"/>
    <cellStyle name="Notiz 2 147 2 2 2" xfId="17995" xr:uid="{9DEAAE22-DABD-4701-AEA9-76F430EB7A62}"/>
    <cellStyle name="Notiz 2 147 2 2 2 2" xfId="27615" xr:uid="{C6016A79-7463-4E7E-8813-2FE2C1FA8201}"/>
    <cellStyle name="Notiz 2 147 2 2 3" xfId="11248" xr:uid="{C8A66A69-88DE-400E-BA65-594101731B42}"/>
    <cellStyle name="Notiz 2 147 2 2 3 2" xfId="30109" xr:uid="{0BB5C7F3-F669-45FA-969C-7C40D22C8B54}"/>
    <cellStyle name="Notiz 2 147 2 2 4" xfId="33320" xr:uid="{3D235146-FD96-451E-8C71-FE236DD5DAC4}"/>
    <cellStyle name="Notiz 2 147 2 2 5" xfId="23205" xr:uid="{BB9EEAD1-7C87-4A94-A5B1-70F3C7ACA591}"/>
    <cellStyle name="Notiz 2 147 2 3" xfId="7027" xr:uid="{FAC3548C-0F09-422D-A197-66009A2A28F8}"/>
    <cellStyle name="Notiz 2 147 2 3 2" xfId="19807" xr:uid="{CDD32FF5-6312-4C40-BC96-D3EB550EADEC}"/>
    <cellStyle name="Notiz 2 147 2 3 2 2" xfId="34869" xr:uid="{8E1F5431-155A-4DF9-AB64-E57C82D92695}"/>
    <cellStyle name="Notiz 2 147 2 3 3" xfId="13059" xr:uid="{DEE03989-262E-4203-AC0D-400C64F379CF}"/>
    <cellStyle name="Notiz 2 147 2 3 4" xfId="25106" xr:uid="{66AA9D30-09ED-4576-8093-7F4D203FB209}"/>
    <cellStyle name="Notiz 2 147 2 4" xfId="7909" xr:uid="{5201E7C8-5EE0-4002-A828-A272191E233E}"/>
    <cellStyle name="Notiz 2 147 2 4 2" xfId="20636" xr:uid="{D0D7E55C-D364-4926-A0B4-9EBFFB4E5B40}"/>
    <cellStyle name="Notiz 2 147 2 4 3" xfId="27614" xr:uid="{18A936E7-2122-4941-A17C-434DE139DB79}"/>
    <cellStyle name="Notiz 2 147 2 5" xfId="14297" xr:uid="{DF15F73A-BE23-46FD-B8B3-E75E0564DA73}"/>
    <cellStyle name="Notiz 2 147 2 5 2" xfId="30108" xr:uid="{45C1803A-54A3-4D54-9F59-A79A1C6FF583}"/>
    <cellStyle name="Notiz 2 147 2 6" xfId="13956" xr:uid="{09A4D3C1-F2B2-4483-A805-08F62470DC9B}"/>
    <cellStyle name="Notiz 2 147 2 6 2" xfId="29268" xr:uid="{AC2DE219-FC9B-4EC9-9DEF-CBD7ED10841B}"/>
    <cellStyle name="Notiz 2 147 2 7" xfId="32117" xr:uid="{40AACB80-6725-44D3-BD28-6B651C63D94F}"/>
    <cellStyle name="Notiz 2 147 2 8" xfId="23204" xr:uid="{FB8294F8-6243-4C74-918B-33AF9DC38C56}"/>
    <cellStyle name="Notiz 2 147 3" xfId="5206" xr:uid="{5A8DE08A-1063-4E57-8E63-A2CC52E50202}"/>
    <cellStyle name="Notiz 2 147 3 2" xfId="17994" xr:uid="{893E60B9-1653-4805-A1D9-E125763C6F21}"/>
    <cellStyle name="Notiz 2 147 3 2 2" xfId="27616" xr:uid="{965094DA-130E-4853-A079-0794C6774CDD}"/>
    <cellStyle name="Notiz 2 147 3 3" xfId="11247" xr:uid="{89CDDB0A-C62F-47FC-92FC-E85416930C26}"/>
    <cellStyle name="Notiz 2 147 3 3 2" xfId="30110" xr:uid="{E2550345-5842-413A-8A1F-25D82881654A}"/>
    <cellStyle name="Notiz 2 147 3 4" xfId="33319" xr:uid="{156D83E2-A297-472F-B3BD-1565EF05CF82}"/>
    <cellStyle name="Notiz 2 147 3 5" xfId="23206" xr:uid="{E789519B-A306-4689-BCD8-7B1E0BA575A2}"/>
    <cellStyle name="Notiz 2 147 4" xfId="7028" xr:uid="{1B62C5C8-A2F3-4D25-A921-A291F2BC8CF9}"/>
    <cellStyle name="Notiz 2 147 4 2" xfId="19808" xr:uid="{67A19DA2-0416-4B94-BBB4-CF6DAEF81176}"/>
    <cellStyle name="Notiz 2 147 4 2 2" xfId="34870" xr:uid="{2D708517-354E-4004-930D-C924DE504B73}"/>
    <cellStyle name="Notiz 2 147 4 3" xfId="13060" xr:uid="{B562B3D2-DA6A-45A2-8958-A9F5407E65BF}"/>
    <cellStyle name="Notiz 2 147 4 4" xfId="25105" xr:uid="{50D8D931-4DB0-45B9-A5F0-2AEDCD804AAC}"/>
    <cellStyle name="Notiz 2 147 5" xfId="7908" xr:uid="{429028D7-3020-4444-84C0-5AF705EA7A4B}"/>
    <cellStyle name="Notiz 2 147 5 2" xfId="20635" xr:uid="{2A00BB54-1E2E-4CC8-A537-10936375595A}"/>
    <cellStyle name="Notiz 2 147 5 3" xfId="27613" xr:uid="{1F265CC8-040F-42B3-8ADB-3CE5EEDD5240}"/>
    <cellStyle name="Notiz 2 147 6" xfId="14296" xr:uid="{F4C6A5E0-D7A2-4F36-A73E-3CFC316B09C1}"/>
    <cellStyle name="Notiz 2 147 6 2" xfId="30107" xr:uid="{56A158CC-82D2-412F-8576-11C98B3CD268}"/>
    <cellStyle name="Notiz 2 147 7" xfId="13955" xr:uid="{64DE441E-287E-4A64-9186-829AEB521533}"/>
    <cellStyle name="Notiz 2 147 7 2" xfId="29269" xr:uid="{EBB78122-8259-46E5-A011-6D6055E71355}"/>
    <cellStyle name="Notiz 2 147 8" xfId="32116" xr:uid="{EE26F882-AA62-43EB-992E-503024E36DF2}"/>
    <cellStyle name="Notiz 2 147 9" xfId="23203" xr:uid="{C5920E58-9784-4F9F-8D90-643CC86D901F}"/>
    <cellStyle name="Notiz 2 148" xfId="2069" xr:uid="{00000000-0005-0000-0000-000045080000}"/>
    <cellStyle name="Notiz 2 148 2" xfId="5208" xr:uid="{A79D8B81-A8EC-46F2-B86F-B5C132253683}"/>
    <cellStyle name="Notiz 2 148 2 2" xfId="17996" xr:uid="{C9B3DFC0-A1D7-473E-9970-AE35850C4026}"/>
    <cellStyle name="Notiz 2 148 2 2 2" xfId="27618" xr:uid="{430BD667-3FF0-4B48-9825-EEAD5FC1CA6A}"/>
    <cellStyle name="Notiz 2 148 2 3" xfId="11249" xr:uid="{85B4920F-08D9-4A3A-8273-AB8B46933057}"/>
    <cellStyle name="Notiz 2 148 2 3 2" xfId="30112" xr:uid="{B42E2CB3-6735-420B-90ED-3342A98A834F}"/>
    <cellStyle name="Notiz 2 148 2 4" xfId="33321" xr:uid="{12D2A370-59E5-4081-A91C-EE666537DB86}"/>
    <cellStyle name="Notiz 2 148 2 5" xfId="23208" xr:uid="{D0ABE2DA-2F63-4D78-9192-F7B828BB454E}"/>
    <cellStyle name="Notiz 2 148 3" xfId="7026" xr:uid="{2A361A68-EC5A-4C80-AEFE-ED828EB4625A}"/>
    <cellStyle name="Notiz 2 148 3 2" xfId="19806" xr:uid="{AAFFA7F3-A329-42BF-A531-764ABAAFAC6E}"/>
    <cellStyle name="Notiz 2 148 3 2 2" xfId="34868" xr:uid="{49CAAED7-B9EB-4621-82B1-B6D2BA7FD4FD}"/>
    <cellStyle name="Notiz 2 148 3 3" xfId="13058" xr:uid="{D0D2B905-3C2F-4067-8117-0D147E7866FF}"/>
    <cellStyle name="Notiz 2 148 3 4" xfId="25107" xr:uid="{04CC5A92-EC19-4435-AFF9-F988AC3C00F3}"/>
    <cellStyle name="Notiz 2 148 4" xfId="7910" xr:uid="{2D587100-5DE3-43F2-9F32-FAD89EB713D3}"/>
    <cellStyle name="Notiz 2 148 4 2" xfId="20637" xr:uid="{95C531AF-70A1-45BC-AA05-F992D0E670EF}"/>
    <cellStyle name="Notiz 2 148 4 3" xfId="27617" xr:uid="{7E689FAB-91A6-4B07-88B2-9A4B0AB80D47}"/>
    <cellStyle name="Notiz 2 148 5" xfId="14298" xr:uid="{FCF4CD61-C2D1-47A2-AAB3-716B5701BB6D}"/>
    <cellStyle name="Notiz 2 148 5 2" xfId="30111" xr:uid="{AC4467EF-D89B-45B0-9DD2-04E254128605}"/>
    <cellStyle name="Notiz 2 148 6" xfId="13957" xr:uid="{06CB0486-5EA2-4438-847C-A92971A1E47A}"/>
    <cellStyle name="Notiz 2 148 6 2" xfId="29267" xr:uid="{319F2ADB-2651-49AC-B02A-7EC3D9C19D37}"/>
    <cellStyle name="Notiz 2 148 7" xfId="32118" xr:uid="{5C6EB814-7506-4E00-8A60-603E5C8854F6}"/>
    <cellStyle name="Notiz 2 148 8" xfId="23207" xr:uid="{511E98DF-AADC-4991-B0E0-C65C9405D8E6}"/>
    <cellStyle name="Notiz 2 149" xfId="2070" xr:uid="{00000000-0005-0000-0000-000046080000}"/>
    <cellStyle name="Notiz 2 149 2" xfId="5209" xr:uid="{060C3798-5148-4CEE-B2EE-489C7221A208}"/>
    <cellStyle name="Notiz 2 149 2 2" xfId="17997" xr:uid="{397C4C0D-B34A-4425-B713-7A4549120705}"/>
    <cellStyle name="Notiz 2 149 2 2 2" xfId="27620" xr:uid="{1986CA82-EB7C-4C5D-BB8C-D9BC7C1EE1A4}"/>
    <cellStyle name="Notiz 2 149 2 3" xfId="11250" xr:uid="{044473E0-E281-43FE-983D-B8E98EF3AC40}"/>
    <cellStyle name="Notiz 2 149 2 3 2" xfId="30114" xr:uid="{56242409-56F4-47F4-8D98-692A14DD5CEB}"/>
    <cellStyle name="Notiz 2 149 2 4" xfId="33322" xr:uid="{11C63C1B-A1FC-428F-AD91-4F700B001C87}"/>
    <cellStyle name="Notiz 2 149 2 5" xfId="23210" xr:uid="{93E63C2D-391D-40B0-9026-7A6A7145B3CB}"/>
    <cellStyle name="Notiz 2 149 3" xfId="7025" xr:uid="{E6399C7C-8715-410E-86FE-8855FF217BD1}"/>
    <cellStyle name="Notiz 2 149 3 2" xfId="19805" xr:uid="{418D860D-691B-41E4-856D-C07BBF8F5FC2}"/>
    <cellStyle name="Notiz 2 149 3 2 2" xfId="34867" xr:uid="{4786466D-1176-4326-8784-6BE90EDC9E7B}"/>
    <cellStyle name="Notiz 2 149 3 3" xfId="13057" xr:uid="{8C142296-2B6F-4BD3-AAA8-C213E96266BE}"/>
    <cellStyle name="Notiz 2 149 3 4" xfId="25108" xr:uid="{13941C49-F0F9-46C4-9B3C-C6207BCDB747}"/>
    <cellStyle name="Notiz 2 149 4" xfId="7911" xr:uid="{DB483541-0736-4E5D-9025-A185B3CB3756}"/>
    <cellStyle name="Notiz 2 149 4 2" xfId="20638" xr:uid="{CC61555C-2263-408D-B64F-88633102BA2B}"/>
    <cellStyle name="Notiz 2 149 4 3" xfId="27619" xr:uid="{E66D0DAF-A920-45E4-ADB4-A03BF08FA84E}"/>
    <cellStyle name="Notiz 2 149 5" xfId="14299" xr:uid="{20CFD524-CD92-44AC-AA82-129A75B8DFDD}"/>
    <cellStyle name="Notiz 2 149 5 2" xfId="30113" xr:uid="{2A4C320E-0125-4C5D-8965-F208DE64CEB1}"/>
    <cellStyle name="Notiz 2 149 6" xfId="13958" xr:uid="{A2952C46-D8E1-499E-97A4-E761151F8EF2}"/>
    <cellStyle name="Notiz 2 149 6 2" xfId="29266" xr:uid="{4612C3D0-0E48-4DFC-826E-5F68F9EB5654}"/>
    <cellStyle name="Notiz 2 149 7" xfId="32119" xr:uid="{BCB63E4F-24B6-4F58-BBC2-16CE26145606}"/>
    <cellStyle name="Notiz 2 149 8" xfId="23209" xr:uid="{27AA63DE-46C5-4218-81D9-1CC9D69C4F9C}"/>
    <cellStyle name="Notiz 2 15" xfId="2071" xr:uid="{00000000-0005-0000-0000-000047080000}"/>
    <cellStyle name="Notiz 2 15 2" xfId="5210" xr:uid="{DC26FD40-CB3E-4B92-881D-709ECC5E6437}"/>
    <cellStyle name="Notiz 2 15 2 2" xfId="17998" xr:uid="{C9A79919-ECBE-4627-97F0-065B0ECA5DF7}"/>
    <cellStyle name="Notiz 2 15 2 2 2" xfId="27622" xr:uid="{EF5A4C29-EA35-40CA-BC7D-FDCF75921A06}"/>
    <cellStyle name="Notiz 2 15 2 3" xfId="11251" xr:uid="{B9E352F1-501B-4D4B-83DF-12EA44BA9788}"/>
    <cellStyle name="Notiz 2 15 2 3 2" xfId="30116" xr:uid="{52563275-A191-4B20-B42C-6C1E1F299FA7}"/>
    <cellStyle name="Notiz 2 15 2 4" xfId="33323" xr:uid="{5C1A535A-1BAC-4F54-80DF-C4CC4DD15C3D}"/>
    <cellStyle name="Notiz 2 15 2 5" xfId="23212" xr:uid="{8E40A8AB-95B5-4113-8EB1-5FB447B883C8}"/>
    <cellStyle name="Notiz 2 15 3" xfId="7024" xr:uid="{7A6FFEE0-6960-4645-8948-77D8B6941AB5}"/>
    <cellStyle name="Notiz 2 15 3 2" xfId="19804" xr:uid="{DA59787A-7C5C-40F7-B818-6280DB2DF7EF}"/>
    <cellStyle name="Notiz 2 15 3 2 2" xfId="34866" xr:uid="{606EA65D-E860-4188-9100-C131545B90B1}"/>
    <cellStyle name="Notiz 2 15 3 3" xfId="13056" xr:uid="{3F88C6EF-2355-46B2-AD3D-9C0AB3EC04ED}"/>
    <cellStyle name="Notiz 2 15 3 4" xfId="25109" xr:uid="{EA5D3BD7-87D3-4EE4-AA34-E615784F0112}"/>
    <cellStyle name="Notiz 2 15 4" xfId="7912" xr:uid="{2DA66AA9-D3EF-469D-8015-FB4758FB43EC}"/>
    <cellStyle name="Notiz 2 15 4 2" xfId="20639" xr:uid="{0E7139FF-BF53-47F0-BA8F-12EBC8E74150}"/>
    <cellStyle name="Notiz 2 15 4 3" xfId="27621" xr:uid="{61831622-F040-4DAA-A174-1DD500E5AE16}"/>
    <cellStyle name="Notiz 2 15 5" xfId="14300" xr:uid="{0929B16F-819A-4996-AB1A-EBF5468D8AD0}"/>
    <cellStyle name="Notiz 2 15 5 2" xfId="30115" xr:uid="{19E6BBAB-820E-4B40-9A49-11596A28E98D}"/>
    <cellStyle name="Notiz 2 15 6" xfId="13959" xr:uid="{23D5130C-ADD4-489C-8914-B58DCC7E5BFC}"/>
    <cellStyle name="Notiz 2 15 6 2" xfId="29265" xr:uid="{21517B5F-CAE0-4014-9AF2-61F15F5E3848}"/>
    <cellStyle name="Notiz 2 15 7" xfId="32120" xr:uid="{E7606AFB-FC2D-44A6-9289-A380D4B5FA3F}"/>
    <cellStyle name="Notiz 2 15 8" xfId="23211" xr:uid="{B62EA365-C93A-4300-9FC8-659A3193F4EF}"/>
    <cellStyle name="Notiz 2 150" xfId="2072" xr:uid="{00000000-0005-0000-0000-000048080000}"/>
    <cellStyle name="Notiz 2 150 2" xfId="5211" xr:uid="{D6D17307-27E4-48FB-B0E4-19B7A90C123E}"/>
    <cellStyle name="Notiz 2 150 2 2" xfId="17999" xr:uid="{5AC7C209-F18C-420A-9AAE-A471A5E74554}"/>
    <cellStyle name="Notiz 2 150 2 2 2" xfId="27624" xr:uid="{D3CC365A-7A39-45C1-93B4-64A052BE0E9B}"/>
    <cellStyle name="Notiz 2 150 2 3" xfId="11252" xr:uid="{FA3F0838-2E64-482E-BF1C-97BDDFE12553}"/>
    <cellStyle name="Notiz 2 150 2 3 2" xfId="30118" xr:uid="{0DC3C57F-0575-4888-996F-E1BC669A4966}"/>
    <cellStyle name="Notiz 2 150 2 4" xfId="33324" xr:uid="{C0FDEA77-5C9A-43D1-8ED2-34DCFF08B35D}"/>
    <cellStyle name="Notiz 2 150 2 5" xfId="23214" xr:uid="{2F36D009-805F-4E97-BDA0-0AEA7C288AB8}"/>
    <cellStyle name="Notiz 2 150 3" xfId="7023" xr:uid="{81B2E6C0-5993-4FBA-B6E6-A92ECBB36AA4}"/>
    <cellStyle name="Notiz 2 150 3 2" xfId="19803" xr:uid="{901E38CE-F986-4BFF-9A61-DEF25A489099}"/>
    <cellStyle name="Notiz 2 150 3 2 2" xfId="34865" xr:uid="{A07D0BBA-CC8A-44BC-A850-11A958BDD10A}"/>
    <cellStyle name="Notiz 2 150 3 3" xfId="13055" xr:uid="{72E771A5-2E9C-4300-9A7C-C4CC5E5B71E3}"/>
    <cellStyle name="Notiz 2 150 3 4" xfId="25110" xr:uid="{FE0FD488-64D9-41EA-96A9-47A639F1FAB5}"/>
    <cellStyle name="Notiz 2 150 4" xfId="7913" xr:uid="{02430815-791C-4D31-AAD9-B623F5F5A9F1}"/>
    <cellStyle name="Notiz 2 150 4 2" xfId="20640" xr:uid="{F44DBD31-76E1-442F-A4C4-E1435EAA61E4}"/>
    <cellStyle name="Notiz 2 150 4 3" xfId="27623" xr:uid="{067EC6E4-ABEC-402E-BCF8-1FC2D6D939BF}"/>
    <cellStyle name="Notiz 2 150 5" xfId="14301" xr:uid="{AF6BB531-40CD-4A38-A422-994C2A1BE833}"/>
    <cellStyle name="Notiz 2 150 5 2" xfId="30117" xr:uid="{D7AD501A-CD6C-45B3-9A8A-9542C8B41F05}"/>
    <cellStyle name="Notiz 2 150 6" xfId="13960" xr:uid="{B26D868C-1D2B-430C-B637-FF5EBC0B1A33}"/>
    <cellStyle name="Notiz 2 150 6 2" xfId="29264" xr:uid="{2DA4AB9F-01C6-4AB8-9F48-CCDCD898C61C}"/>
    <cellStyle name="Notiz 2 150 7" xfId="32121" xr:uid="{84AE407E-53FE-4D8D-BCA0-B1D3E31CFE92}"/>
    <cellStyle name="Notiz 2 150 8" xfId="23213" xr:uid="{196BAD22-351B-4F3D-8A35-816C7FAF7F4D}"/>
    <cellStyle name="Notiz 2 151" xfId="2073" xr:uid="{00000000-0005-0000-0000-000049080000}"/>
    <cellStyle name="Notiz 2 151 2" xfId="5212" xr:uid="{E7B080B6-8B7F-460E-A7C2-5E2689265D9E}"/>
    <cellStyle name="Notiz 2 151 2 2" xfId="18000" xr:uid="{79C43346-C7CC-4CBA-B7F2-16BFA3A03DF3}"/>
    <cellStyle name="Notiz 2 151 2 2 2" xfId="27626" xr:uid="{AE9E602A-E1C2-4CBE-AC6B-3F5F95E91776}"/>
    <cellStyle name="Notiz 2 151 2 3" xfId="11253" xr:uid="{CF349980-C281-42F6-A8E5-82030304C757}"/>
    <cellStyle name="Notiz 2 151 2 3 2" xfId="30120" xr:uid="{E7720E46-8DC3-461A-A835-1DFCDD55A63C}"/>
    <cellStyle name="Notiz 2 151 2 4" xfId="33325" xr:uid="{28EA2D6B-2D6C-4FC3-91D4-E1C552C74592}"/>
    <cellStyle name="Notiz 2 151 2 5" xfId="23216" xr:uid="{D2DB48B5-527E-48CE-A0DC-DDCCE28F4163}"/>
    <cellStyle name="Notiz 2 151 3" xfId="7022" xr:uid="{653CC8FB-8482-49F1-8512-1ECD66C59C83}"/>
    <cellStyle name="Notiz 2 151 3 2" xfId="19802" xr:uid="{F558A132-9707-4C97-A8FD-86835E473116}"/>
    <cellStyle name="Notiz 2 151 3 2 2" xfId="34864" xr:uid="{83D6955B-6221-49BF-985A-2B0FB8DD7783}"/>
    <cellStyle name="Notiz 2 151 3 3" xfId="13054" xr:uid="{C4EEEE7E-4756-4516-8D07-24BE26FC39CE}"/>
    <cellStyle name="Notiz 2 151 3 4" xfId="25111" xr:uid="{D0BAF4A2-DC3F-495C-B358-34EA32DBF6D5}"/>
    <cellStyle name="Notiz 2 151 4" xfId="7914" xr:uid="{B10FCA90-3457-4C68-9CCD-B53FDA69B112}"/>
    <cellStyle name="Notiz 2 151 4 2" xfId="20641" xr:uid="{22B36259-141F-4BC4-B371-A9213242509A}"/>
    <cellStyle name="Notiz 2 151 4 3" xfId="27625" xr:uid="{AF68D3A3-C948-4A6A-B8BA-CB14D352A9A1}"/>
    <cellStyle name="Notiz 2 151 5" xfId="14302" xr:uid="{A803B654-0F49-4F52-8ADB-F67A8BAE60E7}"/>
    <cellStyle name="Notiz 2 151 5 2" xfId="30119" xr:uid="{902F778C-408C-4450-94C0-FBFD95414DBC}"/>
    <cellStyle name="Notiz 2 151 6" xfId="13961" xr:uid="{D269CAEB-F287-4BA8-80FA-5FDD746F556D}"/>
    <cellStyle name="Notiz 2 151 6 2" xfId="29263" xr:uid="{0F982B3A-6944-404B-A652-33112E416847}"/>
    <cellStyle name="Notiz 2 151 7" xfId="32122" xr:uid="{67CCF017-B213-4AB3-8331-DEBC154274FF}"/>
    <cellStyle name="Notiz 2 151 8" xfId="23215" xr:uid="{7F58B2DE-5579-49A8-96AE-E14F298076AC}"/>
    <cellStyle name="Notiz 2 152" xfId="2074" xr:uid="{00000000-0005-0000-0000-00004A080000}"/>
    <cellStyle name="Notiz 2 152 2" xfId="5213" xr:uid="{9467CC33-3D67-4ABA-9F23-03CC868EC464}"/>
    <cellStyle name="Notiz 2 152 2 2" xfId="18001" xr:uid="{E3390C64-A3D6-4D20-8F4A-68682C9908C3}"/>
    <cellStyle name="Notiz 2 152 2 2 2" xfId="27628" xr:uid="{2F431183-4727-4343-A172-EBD01BA376AD}"/>
    <cellStyle name="Notiz 2 152 2 3" xfId="11254" xr:uid="{3EE44E3E-C01B-48B0-BDB7-E18289F7BA14}"/>
    <cellStyle name="Notiz 2 152 2 3 2" xfId="30122" xr:uid="{5663F158-0DFB-4F82-B103-ED46D9392942}"/>
    <cellStyle name="Notiz 2 152 2 4" xfId="33326" xr:uid="{0D999AB6-C7F2-4082-9B73-0313FDE1E9B2}"/>
    <cellStyle name="Notiz 2 152 2 5" xfId="23218" xr:uid="{6203396F-DA35-4832-BF95-5DF0E5FE4FBA}"/>
    <cellStyle name="Notiz 2 152 3" xfId="7021" xr:uid="{C7CB66E3-D093-4BA7-8889-6DFF0E71B86D}"/>
    <cellStyle name="Notiz 2 152 3 2" xfId="19801" xr:uid="{183D852F-CE23-472E-A48F-A89E989C50F6}"/>
    <cellStyle name="Notiz 2 152 3 2 2" xfId="34863" xr:uid="{3BE2CCEC-6B92-42A3-BD7B-2311F4D411F6}"/>
    <cellStyle name="Notiz 2 152 3 3" xfId="13053" xr:uid="{0BECEA41-80E0-4F4C-BD23-1B6DB20ACD25}"/>
    <cellStyle name="Notiz 2 152 3 4" xfId="25112" xr:uid="{22B23419-3B32-446C-8A26-79A4708F7615}"/>
    <cellStyle name="Notiz 2 152 4" xfId="7915" xr:uid="{8F2E89E4-4B5A-450A-A175-C74BCAF2E0BB}"/>
    <cellStyle name="Notiz 2 152 4 2" xfId="20642" xr:uid="{DB475A96-DF53-4C61-BF3E-D872099EF21D}"/>
    <cellStyle name="Notiz 2 152 4 3" xfId="27627" xr:uid="{D4635A87-3707-4BA0-BBB6-7E9D37B4FFB6}"/>
    <cellStyle name="Notiz 2 152 5" xfId="14303" xr:uid="{FBDA2305-A834-4629-9268-B38F2F2C0D6D}"/>
    <cellStyle name="Notiz 2 152 5 2" xfId="30121" xr:uid="{A2908FB5-03A2-4A66-A924-97DA2611314E}"/>
    <cellStyle name="Notiz 2 152 6" xfId="13962" xr:uid="{DEC513A9-7C55-40CE-B754-E6FCC0BEADC2}"/>
    <cellStyle name="Notiz 2 152 6 2" xfId="29262" xr:uid="{C2ACD9BE-FBBC-4A62-9CEF-66C0F2C3C142}"/>
    <cellStyle name="Notiz 2 152 7" xfId="32123" xr:uid="{491BE9A6-A38C-467C-B367-86D05960E68D}"/>
    <cellStyle name="Notiz 2 152 8" xfId="23217" xr:uid="{D6EFFF3E-5D7E-4C83-ACBA-212196341754}"/>
    <cellStyle name="Notiz 2 153" xfId="2075" xr:uid="{00000000-0005-0000-0000-00004B080000}"/>
    <cellStyle name="Notiz 2 153 2" xfId="5214" xr:uid="{4DA0EE97-A747-4F8A-AC1E-004FABF10211}"/>
    <cellStyle name="Notiz 2 153 2 2" xfId="18002" xr:uid="{50E4626B-3FB5-4927-9E2E-21C1173A7B76}"/>
    <cellStyle name="Notiz 2 153 2 2 2" xfId="27630" xr:uid="{3496F929-CDE6-4B6C-8A18-D414CB29D15B}"/>
    <cellStyle name="Notiz 2 153 2 3" xfId="11255" xr:uid="{A0188971-82FB-4676-9F85-06875E5ABD1D}"/>
    <cellStyle name="Notiz 2 153 2 3 2" xfId="30124" xr:uid="{7317CCB1-7012-47F6-BD3B-68BA094C940F}"/>
    <cellStyle name="Notiz 2 153 2 4" xfId="33327" xr:uid="{57119EB8-BCCA-4272-8F87-87C72F7B0A02}"/>
    <cellStyle name="Notiz 2 153 2 5" xfId="23220" xr:uid="{625FADF3-5223-4081-A6E3-DD159D3FF79D}"/>
    <cellStyle name="Notiz 2 153 3" xfId="7020" xr:uid="{F8BE94AC-770A-4E03-83B3-E35772805705}"/>
    <cellStyle name="Notiz 2 153 3 2" xfId="19800" xr:uid="{3740D17F-9698-40FE-9B1D-1B3195ABD2B4}"/>
    <cellStyle name="Notiz 2 153 3 2 2" xfId="34862" xr:uid="{38CD5CCB-765D-466D-93F0-FD9719A2C4B7}"/>
    <cellStyle name="Notiz 2 153 3 3" xfId="13052" xr:uid="{9EEAC476-AD6A-49A0-B545-9BB985DF21C6}"/>
    <cellStyle name="Notiz 2 153 3 4" xfId="25113" xr:uid="{21E53B6A-C217-4581-8DF8-E64E72BD5423}"/>
    <cellStyle name="Notiz 2 153 4" xfId="7916" xr:uid="{B980283B-A85B-4E59-9969-E18A0AC5C2FF}"/>
    <cellStyle name="Notiz 2 153 4 2" xfId="20643" xr:uid="{F10BD64A-8C7B-4CE0-B0ED-07611ED31658}"/>
    <cellStyle name="Notiz 2 153 4 3" xfId="27629" xr:uid="{AA657D99-08DB-4F30-B5DD-7FB06CFE367C}"/>
    <cellStyle name="Notiz 2 153 5" xfId="14304" xr:uid="{4DA3F417-E8C8-4B7E-B79E-76EC57EB820B}"/>
    <cellStyle name="Notiz 2 153 5 2" xfId="30123" xr:uid="{86146B06-1DCD-4D6E-9826-129BADF085EC}"/>
    <cellStyle name="Notiz 2 153 6" xfId="13963" xr:uid="{F6367DD0-272C-4545-8A14-3B231824CE3E}"/>
    <cellStyle name="Notiz 2 153 6 2" xfId="29261" xr:uid="{F5E5C805-8EBD-49AB-A4FF-976B046D5483}"/>
    <cellStyle name="Notiz 2 153 7" xfId="32124" xr:uid="{CBF2CDBE-87E5-42B1-A973-94B0EF36D670}"/>
    <cellStyle name="Notiz 2 153 8" xfId="23219" xr:uid="{B96FDFC6-EB8F-4BE6-BE23-07EFCF5DD076}"/>
    <cellStyle name="Notiz 2 154" xfId="2076" xr:uid="{00000000-0005-0000-0000-00004C080000}"/>
    <cellStyle name="Notiz 2 154 2" xfId="5215" xr:uid="{533F4B5C-09B8-467E-A8C0-9EBA629F8120}"/>
    <cellStyle name="Notiz 2 154 2 2" xfId="18003" xr:uid="{D9942CA4-D692-4098-8103-E43E4A14AF0C}"/>
    <cellStyle name="Notiz 2 154 2 2 2" xfId="27632" xr:uid="{6DA38A9A-14E8-49C1-8C39-3510991FE842}"/>
    <cellStyle name="Notiz 2 154 2 3" xfId="11256" xr:uid="{0C82D761-50BE-4E4D-B840-344299040220}"/>
    <cellStyle name="Notiz 2 154 2 3 2" xfId="30126" xr:uid="{BD144F35-C9EC-4C7E-A787-2566A2E4AB04}"/>
    <cellStyle name="Notiz 2 154 2 4" xfId="33328" xr:uid="{BADC1E42-7930-4517-BEC7-0EF0B2D59C28}"/>
    <cellStyle name="Notiz 2 154 2 5" xfId="23222" xr:uid="{4C63B641-62C7-49B8-BA4B-FA6494C37353}"/>
    <cellStyle name="Notiz 2 154 3" xfId="7019" xr:uid="{8CE58EBF-CD52-4AB8-90DC-0B55AAD7F66A}"/>
    <cellStyle name="Notiz 2 154 3 2" xfId="19799" xr:uid="{DE6C885F-BF66-4508-832B-DBA782D950A9}"/>
    <cellStyle name="Notiz 2 154 3 2 2" xfId="34861" xr:uid="{163A6758-6FD4-48B9-ABDA-008F31CC9352}"/>
    <cellStyle name="Notiz 2 154 3 3" xfId="13051" xr:uid="{B089FDF2-EB41-4F9B-B5EE-D64F659CBE30}"/>
    <cellStyle name="Notiz 2 154 3 4" xfId="25114" xr:uid="{7F710D72-8AB4-4BE8-B323-41C35F92DAB7}"/>
    <cellStyle name="Notiz 2 154 4" xfId="7917" xr:uid="{7CC9797C-BB39-4B99-B9D7-EFB8CE7388F9}"/>
    <cellStyle name="Notiz 2 154 4 2" xfId="20644" xr:uid="{F981C9F9-3EE9-42C9-A183-78D0FC12C3F4}"/>
    <cellStyle name="Notiz 2 154 4 3" xfId="27631" xr:uid="{16D478AA-7F59-4A4C-B27A-1653A87584C1}"/>
    <cellStyle name="Notiz 2 154 5" xfId="14305" xr:uid="{6AA4EC76-5E9D-4791-9762-26CAC30FB109}"/>
    <cellStyle name="Notiz 2 154 5 2" xfId="30125" xr:uid="{E475821A-D3A4-4B58-ABB0-97DAFB089B54}"/>
    <cellStyle name="Notiz 2 154 6" xfId="13964" xr:uid="{BAD9D9E7-BCE1-4C64-8817-9343CE6042F5}"/>
    <cellStyle name="Notiz 2 154 6 2" xfId="29260" xr:uid="{F6B7129A-8022-4905-91BD-3B1391A9E312}"/>
    <cellStyle name="Notiz 2 154 7" xfId="32125" xr:uid="{CB139BA1-F684-47E9-94D4-7ED9D54D4C97}"/>
    <cellStyle name="Notiz 2 154 8" xfId="23221" xr:uid="{6FFCB018-AFAD-40E7-9DEA-0B0368301684}"/>
    <cellStyle name="Notiz 2 155" xfId="2077" xr:uid="{00000000-0005-0000-0000-00004D080000}"/>
    <cellStyle name="Notiz 2 155 2" xfId="5216" xr:uid="{56396C7B-0100-4782-BC7B-B4AE7DC54362}"/>
    <cellStyle name="Notiz 2 155 2 2" xfId="18004" xr:uid="{D0DF75C1-CE05-42DA-83D0-520AFBA4D166}"/>
    <cellStyle name="Notiz 2 155 2 2 2" xfId="27634" xr:uid="{5063FB5F-25B0-4FFF-BD98-FAF856D24893}"/>
    <cellStyle name="Notiz 2 155 2 3" xfId="11257" xr:uid="{566750E0-6669-4948-A786-A014E5355691}"/>
    <cellStyle name="Notiz 2 155 2 3 2" xfId="30128" xr:uid="{D4C94C46-E47C-489F-AE17-74747C706D37}"/>
    <cellStyle name="Notiz 2 155 2 4" xfId="33329" xr:uid="{310CC2BD-15E7-464D-87DF-6CC67496E192}"/>
    <cellStyle name="Notiz 2 155 2 5" xfId="23224" xr:uid="{18C37C72-8730-4518-B247-17E1580437F0}"/>
    <cellStyle name="Notiz 2 155 3" xfId="7018" xr:uid="{0BCA83D0-F6D8-4671-B7B2-DF29FF2ED61E}"/>
    <cellStyle name="Notiz 2 155 3 2" xfId="19798" xr:uid="{50452F4F-CE96-4612-9232-9D140EF69BDB}"/>
    <cellStyle name="Notiz 2 155 3 2 2" xfId="34860" xr:uid="{E336E473-9E2A-49FC-B5DB-C0C126F3C012}"/>
    <cellStyle name="Notiz 2 155 3 3" xfId="13050" xr:uid="{8A5D3BBA-6EB7-4328-B2C9-E18F5C7D5922}"/>
    <cellStyle name="Notiz 2 155 3 4" xfId="25115" xr:uid="{60F5B737-892F-4A9E-8C5D-C8DEC521ECC0}"/>
    <cellStyle name="Notiz 2 155 4" xfId="7918" xr:uid="{44AFCDDD-ACD2-488C-AA08-FD785F9C19ED}"/>
    <cellStyle name="Notiz 2 155 4 2" xfId="20645" xr:uid="{4701DF51-3EC4-4472-BF75-75AFE93C9683}"/>
    <cellStyle name="Notiz 2 155 4 3" xfId="27633" xr:uid="{5EFFAEE1-A279-4F54-B032-111C9F2A6B49}"/>
    <cellStyle name="Notiz 2 155 5" xfId="14306" xr:uid="{394856ED-E312-4D9D-A9C4-DD59D1254551}"/>
    <cellStyle name="Notiz 2 155 5 2" xfId="30127" xr:uid="{EC71DAEC-AFCD-4C02-A46D-BDBAB6265F83}"/>
    <cellStyle name="Notiz 2 155 6" xfId="13965" xr:uid="{D7381132-528E-4952-A61B-7E84701E712C}"/>
    <cellStyle name="Notiz 2 155 6 2" xfId="29259" xr:uid="{F7FFC36A-B4D8-4FE2-B7DE-50480BB818F6}"/>
    <cellStyle name="Notiz 2 155 7" xfId="32126" xr:uid="{8706EAF6-E071-4016-BA3C-9511D95F976A}"/>
    <cellStyle name="Notiz 2 155 8" xfId="23223" xr:uid="{23545E62-2875-4F35-B68C-ACDFD49BE292}"/>
    <cellStyle name="Notiz 2 156" xfId="2078" xr:uid="{00000000-0005-0000-0000-00004E080000}"/>
    <cellStyle name="Notiz 2 156 2" xfId="5217" xr:uid="{448873F8-D02D-4893-A620-B4D9DCB6EBBF}"/>
    <cellStyle name="Notiz 2 156 2 2" xfId="18005" xr:uid="{139FF5BE-3DEF-42E1-B5C1-6E4BB04E5F95}"/>
    <cellStyle name="Notiz 2 156 2 2 2" xfId="27636" xr:uid="{65704A63-9735-4646-9D85-0629B6C1D0E4}"/>
    <cellStyle name="Notiz 2 156 2 3" xfId="11258" xr:uid="{5435C094-9C2C-46D0-A091-A94895347F63}"/>
    <cellStyle name="Notiz 2 156 2 3 2" xfId="30130" xr:uid="{03AB4C37-4CA6-4535-9D00-8AD1640B4C43}"/>
    <cellStyle name="Notiz 2 156 2 4" xfId="33330" xr:uid="{3E39E3AC-6BCC-4F3C-995B-A8750B2E13EF}"/>
    <cellStyle name="Notiz 2 156 2 5" xfId="23226" xr:uid="{D743498D-6B9D-4CD3-8A0C-D29262A6AC08}"/>
    <cellStyle name="Notiz 2 156 3" xfId="7017" xr:uid="{A47A28BC-D40B-4916-B99E-BE35DDFD040B}"/>
    <cellStyle name="Notiz 2 156 3 2" xfId="19797" xr:uid="{1A9E0EC5-A98E-4EF0-B301-50F474ABC30A}"/>
    <cellStyle name="Notiz 2 156 3 2 2" xfId="34859" xr:uid="{A1D15110-A517-4EA8-B95D-805E9D99A58A}"/>
    <cellStyle name="Notiz 2 156 3 3" xfId="13049" xr:uid="{BBA165C9-41EA-4AF2-A3DB-EDB354968FB4}"/>
    <cellStyle name="Notiz 2 156 3 4" xfId="25116" xr:uid="{57AEDCA9-5BFD-4588-96A3-52146A575502}"/>
    <cellStyle name="Notiz 2 156 4" xfId="7919" xr:uid="{B06CD0E8-7550-44D0-B0D2-F6F94A12B4C4}"/>
    <cellStyle name="Notiz 2 156 4 2" xfId="20646" xr:uid="{D0FEB0F5-6BFC-4734-BC4D-A602F94DA4F7}"/>
    <cellStyle name="Notiz 2 156 4 3" xfId="27635" xr:uid="{E5C3B048-41F3-49DE-BDE6-E0A25A4F876C}"/>
    <cellStyle name="Notiz 2 156 5" xfId="14307" xr:uid="{7239CD01-6CAF-42F4-80D1-A0DBAFAA91BA}"/>
    <cellStyle name="Notiz 2 156 5 2" xfId="30129" xr:uid="{D9255348-021E-419A-AE47-DF5FC90D5718}"/>
    <cellStyle name="Notiz 2 156 6" xfId="13966" xr:uid="{9DF6CAA3-5EF0-4110-AF25-56C06967A0BC}"/>
    <cellStyle name="Notiz 2 156 6 2" xfId="29258" xr:uid="{F8ABCC92-86F1-4A51-948F-5286500C1B2A}"/>
    <cellStyle name="Notiz 2 156 7" xfId="32127" xr:uid="{7B097FE1-FAA2-4ACB-8A99-10BB2B54B9DA}"/>
    <cellStyle name="Notiz 2 156 8" xfId="23225" xr:uid="{C082B7DF-54CE-448F-ACB7-BD6A251B62AE}"/>
    <cellStyle name="Notiz 2 157" xfId="2079" xr:uid="{00000000-0005-0000-0000-00004F080000}"/>
    <cellStyle name="Notiz 2 157 2" xfId="5218" xr:uid="{1DC6E071-6865-4A69-93C7-CD7B7476E3F2}"/>
    <cellStyle name="Notiz 2 157 2 2" xfId="18006" xr:uid="{37E5D228-15AE-4123-82FE-FF1203251B9D}"/>
    <cellStyle name="Notiz 2 157 2 2 2" xfId="27638" xr:uid="{D28CD239-E279-4C5B-9542-3313A49C4F34}"/>
    <cellStyle name="Notiz 2 157 2 3" xfId="11259" xr:uid="{82A099A1-EB14-40DD-A200-DC640F07FD44}"/>
    <cellStyle name="Notiz 2 157 2 3 2" xfId="30132" xr:uid="{F32DEBCC-7983-4FA8-8020-F8D67FD3DC30}"/>
    <cellStyle name="Notiz 2 157 2 4" xfId="33331" xr:uid="{A73DA2E3-1CBD-4D27-9332-5304BA5ADB7F}"/>
    <cellStyle name="Notiz 2 157 2 5" xfId="23228" xr:uid="{0F63245F-9225-4875-B856-553F05C7CDCE}"/>
    <cellStyle name="Notiz 2 157 3" xfId="7016" xr:uid="{05DC918D-F166-4602-8ECF-79FC5D91853C}"/>
    <cellStyle name="Notiz 2 157 3 2" xfId="19796" xr:uid="{987ABD95-8091-4CFB-9635-D27E17D4CAEE}"/>
    <cellStyle name="Notiz 2 157 3 2 2" xfId="34858" xr:uid="{2E10FEA5-80F0-4795-A44C-4C9AF7D8F327}"/>
    <cellStyle name="Notiz 2 157 3 3" xfId="13048" xr:uid="{5E911A47-B95E-40F4-9B04-83DFE24D04A3}"/>
    <cellStyle name="Notiz 2 157 3 4" xfId="25117" xr:uid="{4619949E-61DF-46E8-9552-FBDB3B86CC4F}"/>
    <cellStyle name="Notiz 2 157 4" xfId="7920" xr:uid="{1DF1B30A-446A-4010-B124-EF209907C102}"/>
    <cellStyle name="Notiz 2 157 4 2" xfId="20647" xr:uid="{6F1521D3-93D8-4F9D-BA08-7E93A5182DE2}"/>
    <cellStyle name="Notiz 2 157 4 3" xfId="27637" xr:uid="{4B94598C-AFBC-4D01-B48A-2CFAC7157A32}"/>
    <cellStyle name="Notiz 2 157 5" xfId="14308" xr:uid="{600B256A-8A54-4328-A124-6E1B63C33848}"/>
    <cellStyle name="Notiz 2 157 5 2" xfId="30131" xr:uid="{DBFD10CC-390E-4A6E-BABF-FC1DA685D4DC}"/>
    <cellStyle name="Notiz 2 157 6" xfId="13967" xr:uid="{F05DE892-4323-42E0-90C8-57D7A6A0F7E3}"/>
    <cellStyle name="Notiz 2 157 6 2" xfId="29257" xr:uid="{07F8827A-D9A8-43D7-9B12-B5131D945A89}"/>
    <cellStyle name="Notiz 2 157 7" xfId="32128" xr:uid="{F34993FD-FE4A-4A52-8F36-CBD687EE7830}"/>
    <cellStyle name="Notiz 2 157 8" xfId="23227" xr:uid="{C91CC026-AE03-422C-8262-C22E934F5402}"/>
    <cellStyle name="Notiz 2 158" xfId="2080" xr:uid="{00000000-0005-0000-0000-000050080000}"/>
    <cellStyle name="Notiz 2 158 2" xfId="5219" xr:uid="{1F602D8A-F89F-4F72-87F2-A671E18AEAB8}"/>
    <cellStyle name="Notiz 2 158 2 2" xfId="18007" xr:uid="{309BA157-C094-4C47-9535-6306DA9683B7}"/>
    <cellStyle name="Notiz 2 158 2 2 2" xfId="27640" xr:uid="{01F7C3EA-9D58-468A-9CD4-9DD633B54B2A}"/>
    <cellStyle name="Notiz 2 158 2 3" xfId="11260" xr:uid="{BDE1289B-88FD-4751-AB13-955DFA9965C4}"/>
    <cellStyle name="Notiz 2 158 2 3 2" xfId="30134" xr:uid="{DC7AA864-A34D-4550-AA59-3001BA4FEC58}"/>
    <cellStyle name="Notiz 2 158 2 4" xfId="33332" xr:uid="{AA4113ED-FFAC-4329-97D9-020EF9BCC72D}"/>
    <cellStyle name="Notiz 2 158 2 5" xfId="23230" xr:uid="{98B29007-1C00-433C-8FCC-94D1AD0ED1AE}"/>
    <cellStyle name="Notiz 2 158 3" xfId="7015" xr:uid="{71BE5855-7511-4212-BA93-6CC59EB60F28}"/>
    <cellStyle name="Notiz 2 158 3 2" xfId="19795" xr:uid="{6181CD0B-2EB6-434B-9A1D-3F78CB29D52E}"/>
    <cellStyle name="Notiz 2 158 3 2 2" xfId="34857" xr:uid="{0CCFD851-09AB-4903-91D3-2213ACCCBC9C}"/>
    <cellStyle name="Notiz 2 158 3 3" xfId="13047" xr:uid="{FAA30DDD-18E5-431D-AEFF-0B010CFBE4C4}"/>
    <cellStyle name="Notiz 2 158 3 4" xfId="25118" xr:uid="{9FCA7A64-3E66-4F47-B7AA-9F5C2FC790F3}"/>
    <cellStyle name="Notiz 2 158 4" xfId="7921" xr:uid="{6211F6D7-7EB5-46EF-AE06-96D2BA5E8464}"/>
    <cellStyle name="Notiz 2 158 4 2" xfId="20648" xr:uid="{143A107A-FBB3-40BC-8C75-7C9E9002B745}"/>
    <cellStyle name="Notiz 2 158 4 3" xfId="27639" xr:uid="{01458EDC-8258-4700-8219-DDF36C1B4A17}"/>
    <cellStyle name="Notiz 2 158 5" xfId="14309" xr:uid="{E020EAF9-4909-482B-BF99-06662649C269}"/>
    <cellStyle name="Notiz 2 158 5 2" xfId="30133" xr:uid="{4FA74F66-FBFD-4705-BEA1-FD2C28CB350D}"/>
    <cellStyle name="Notiz 2 158 6" xfId="13968" xr:uid="{6DEB08F4-C83A-4E39-9739-840A1F88D431}"/>
    <cellStyle name="Notiz 2 158 6 2" xfId="29256" xr:uid="{C98C64C4-453F-4183-B7E4-76A2BEE099AB}"/>
    <cellStyle name="Notiz 2 158 7" xfId="32129" xr:uid="{A4B4328C-7675-4F10-95D2-4A40D4D3D3E9}"/>
    <cellStyle name="Notiz 2 158 8" xfId="23229" xr:uid="{52417BE6-D45B-4106-B320-9595790EEFD7}"/>
    <cellStyle name="Notiz 2 159" xfId="2081" xr:uid="{00000000-0005-0000-0000-000051080000}"/>
    <cellStyle name="Notiz 2 159 2" xfId="5220" xr:uid="{4BD21A0C-4818-4AC3-A822-A7CF01DC22BF}"/>
    <cellStyle name="Notiz 2 159 2 2" xfId="18008" xr:uid="{2D71B409-69A0-4AC3-98BA-50E4726A42B0}"/>
    <cellStyle name="Notiz 2 159 2 2 2" xfId="27642" xr:uid="{1E4992F2-3155-4B9F-B76B-80DD1CC6B26F}"/>
    <cellStyle name="Notiz 2 159 2 3" xfId="11261" xr:uid="{05CACB46-466C-4108-A910-AD66269ED512}"/>
    <cellStyle name="Notiz 2 159 2 3 2" xfId="30136" xr:uid="{E9E343E0-085A-48C7-9095-7E4F0DFB36C1}"/>
    <cellStyle name="Notiz 2 159 2 4" xfId="33333" xr:uid="{870F0A95-5EF5-469D-9121-B7E0D4623506}"/>
    <cellStyle name="Notiz 2 159 2 5" xfId="23232" xr:uid="{D303995E-3054-49E2-844A-940790501A20}"/>
    <cellStyle name="Notiz 2 159 3" xfId="7014" xr:uid="{6BED064F-8387-46E9-A69D-C7AAF10023A8}"/>
    <cellStyle name="Notiz 2 159 3 2" xfId="19794" xr:uid="{8F3B0D5D-91BE-46FC-9BE9-85B47A18BC8A}"/>
    <cellStyle name="Notiz 2 159 3 2 2" xfId="34856" xr:uid="{13F985C4-3C5E-4E15-8601-B8C541723DA7}"/>
    <cellStyle name="Notiz 2 159 3 3" xfId="13046" xr:uid="{DE99D232-4BB4-4B95-AE69-E8C3BA7C234F}"/>
    <cellStyle name="Notiz 2 159 3 4" xfId="25119" xr:uid="{6C6DB377-9484-429A-B187-B9357128801F}"/>
    <cellStyle name="Notiz 2 159 4" xfId="7922" xr:uid="{1D906A36-D717-4274-B685-546FFB2D8143}"/>
    <cellStyle name="Notiz 2 159 4 2" xfId="20649" xr:uid="{4D1F3896-B3D1-4E08-B1E7-53CE1FD25DAA}"/>
    <cellStyle name="Notiz 2 159 4 3" xfId="27641" xr:uid="{762986AD-019B-428B-9378-916B999B0230}"/>
    <cellStyle name="Notiz 2 159 5" xfId="14310" xr:uid="{7C54BD83-ED12-4A9F-AA3B-D34ADD8A813B}"/>
    <cellStyle name="Notiz 2 159 5 2" xfId="30135" xr:uid="{A4E1B55D-E0DD-4964-97E5-752F5B27B1F3}"/>
    <cellStyle name="Notiz 2 159 6" xfId="13969" xr:uid="{279A2F77-7CE4-4AD7-88F0-974934247062}"/>
    <cellStyle name="Notiz 2 159 6 2" xfId="29255" xr:uid="{3D7CA2D4-C030-4020-80B2-AE54760ECE4F}"/>
    <cellStyle name="Notiz 2 159 7" xfId="32130" xr:uid="{42DD1261-174D-4BAC-A760-90B421D84FDA}"/>
    <cellStyle name="Notiz 2 159 8" xfId="23231" xr:uid="{690C7912-4CAE-4BD0-89E7-6CF280E0D8BA}"/>
    <cellStyle name="Notiz 2 16" xfId="2082" xr:uid="{00000000-0005-0000-0000-000052080000}"/>
    <cellStyle name="Notiz 2 16 2" xfId="5221" xr:uid="{8B90E962-E9D3-426A-A3D3-63E6677D7587}"/>
    <cellStyle name="Notiz 2 16 2 2" xfId="18009" xr:uid="{CD4E422F-AC8F-453D-9ED9-122D8F82C3F7}"/>
    <cellStyle name="Notiz 2 16 2 2 2" xfId="27644" xr:uid="{EEBE1186-254B-4757-BC49-7954F099001D}"/>
    <cellStyle name="Notiz 2 16 2 3" xfId="11262" xr:uid="{61AABC43-2611-4676-9F33-64AD0BC969D4}"/>
    <cellStyle name="Notiz 2 16 2 3 2" xfId="30138" xr:uid="{69677FE1-360A-4F36-8415-4BB962FAB77F}"/>
    <cellStyle name="Notiz 2 16 2 4" xfId="33334" xr:uid="{FCBC45EF-8488-48E9-BC60-8432C05DD040}"/>
    <cellStyle name="Notiz 2 16 2 5" xfId="23234" xr:uid="{50F0ADA3-4408-47F7-83FF-4A3E2775359B}"/>
    <cellStyle name="Notiz 2 16 3" xfId="7013" xr:uid="{3BF4F40C-DB97-458C-92E6-0AB3B6FC4AEE}"/>
    <cellStyle name="Notiz 2 16 3 2" xfId="19793" xr:uid="{C502ABB8-485C-4C12-9111-DAD2B22732C5}"/>
    <cellStyle name="Notiz 2 16 3 2 2" xfId="34855" xr:uid="{ABC8922A-6DA6-436C-99FC-2F2C5A7C21A7}"/>
    <cellStyle name="Notiz 2 16 3 3" xfId="13045" xr:uid="{05F0AC75-CE56-4EC0-9B7E-394C319E5300}"/>
    <cellStyle name="Notiz 2 16 3 4" xfId="25120" xr:uid="{BB8AE595-6861-40A0-9A6E-DCBE96AB3454}"/>
    <cellStyle name="Notiz 2 16 4" xfId="7923" xr:uid="{2DDE2AD7-90E0-4378-8515-51633D9CEE13}"/>
    <cellStyle name="Notiz 2 16 4 2" xfId="20650" xr:uid="{FC7F9570-0B6A-44FB-B3EB-E69CBDEB69EC}"/>
    <cellStyle name="Notiz 2 16 4 3" xfId="27643" xr:uid="{5AA954E7-0767-47C9-9748-8A1F857CF275}"/>
    <cellStyle name="Notiz 2 16 5" xfId="14311" xr:uid="{54D29502-742A-4477-8A0F-D6DDF687F1C1}"/>
    <cellStyle name="Notiz 2 16 5 2" xfId="30137" xr:uid="{4205C46C-DEF4-44A9-A3DB-93785C416F53}"/>
    <cellStyle name="Notiz 2 16 6" xfId="13970" xr:uid="{92E24A24-B0FF-4367-A2B0-FA8DC3AA0730}"/>
    <cellStyle name="Notiz 2 16 6 2" xfId="29254" xr:uid="{279D5025-D8D4-428F-992F-ED131871E64A}"/>
    <cellStyle name="Notiz 2 16 7" xfId="32131" xr:uid="{80F02B94-A5BA-4FDA-99E2-888E5FB15601}"/>
    <cellStyle name="Notiz 2 16 8" xfId="23233" xr:uid="{A1C6E42B-CE39-4EF2-A6EC-C4E44EB9FA5D}"/>
    <cellStyle name="Notiz 2 160" xfId="2083" xr:uid="{00000000-0005-0000-0000-000053080000}"/>
    <cellStyle name="Notiz 2 160 2" xfId="5222" xr:uid="{BAB05963-6CDE-4141-9A8A-E6702AD2AA51}"/>
    <cellStyle name="Notiz 2 160 2 2" xfId="18010" xr:uid="{7A58AD9C-92DA-4408-B196-7AECFCE453F8}"/>
    <cellStyle name="Notiz 2 160 2 2 2" xfId="27646" xr:uid="{0F811EBF-61D6-4713-A6EC-6E1DE00C3654}"/>
    <cellStyle name="Notiz 2 160 2 3" xfId="11263" xr:uid="{6828A0CB-8953-4137-B785-D1D8947E0DF2}"/>
    <cellStyle name="Notiz 2 160 2 3 2" xfId="30140" xr:uid="{67CAD59F-E422-4FAC-87F1-9493AA269B80}"/>
    <cellStyle name="Notiz 2 160 2 4" xfId="33335" xr:uid="{6C96E7B8-D16A-4848-B04D-B5668618EE64}"/>
    <cellStyle name="Notiz 2 160 2 5" xfId="23236" xr:uid="{027216F3-43F7-4300-89B5-03E525C57706}"/>
    <cellStyle name="Notiz 2 160 3" xfId="7012" xr:uid="{5E7A66BE-FAC7-4676-AA1A-9D8404E0D161}"/>
    <cellStyle name="Notiz 2 160 3 2" xfId="19792" xr:uid="{87690E59-EF51-43D7-8C2F-D6C26CBB1754}"/>
    <cellStyle name="Notiz 2 160 3 2 2" xfId="34854" xr:uid="{D4C9E0A6-253A-4409-8E8A-67D512BCBBE3}"/>
    <cellStyle name="Notiz 2 160 3 3" xfId="13044" xr:uid="{A3132E19-F79B-4B5C-9C43-B540BC180E43}"/>
    <cellStyle name="Notiz 2 160 3 4" xfId="25121" xr:uid="{2CB0DB9C-BCC7-4811-9058-5B073D5FE1A3}"/>
    <cellStyle name="Notiz 2 160 4" xfId="7924" xr:uid="{6D4210FC-9BC2-4AEB-9DA0-6A6BFE5ACA24}"/>
    <cellStyle name="Notiz 2 160 4 2" xfId="20651" xr:uid="{AE76E2C1-183E-46B1-A506-844B97E031FB}"/>
    <cellStyle name="Notiz 2 160 4 3" xfId="27645" xr:uid="{21A6AB2E-EE45-4E39-A99F-C6D0BD230060}"/>
    <cellStyle name="Notiz 2 160 5" xfId="14312" xr:uid="{1C83F450-2120-4D6E-9DC6-C324E00888FC}"/>
    <cellStyle name="Notiz 2 160 5 2" xfId="30139" xr:uid="{76A4B209-6B1E-4A03-B808-174E21AA3BB3}"/>
    <cellStyle name="Notiz 2 160 6" xfId="13971" xr:uid="{8B8AFE4B-CC2D-4C61-BF9A-EDBD7D77D5D6}"/>
    <cellStyle name="Notiz 2 160 6 2" xfId="29253" xr:uid="{C6F8906E-FFEE-471C-992F-967DF497DA0D}"/>
    <cellStyle name="Notiz 2 160 7" xfId="32132" xr:uid="{251DD547-4CDC-4DAA-B811-25DB13FD59FC}"/>
    <cellStyle name="Notiz 2 160 8" xfId="23235" xr:uid="{46F992A2-429C-4FDA-AFBF-3CF1DAF87700}"/>
    <cellStyle name="Notiz 2 161" xfId="2084" xr:uid="{00000000-0005-0000-0000-000054080000}"/>
    <cellStyle name="Notiz 2 161 2" xfId="5223" xr:uid="{ED8AE245-F294-401F-9950-6BA81C5ED3EE}"/>
    <cellStyle name="Notiz 2 161 2 2" xfId="18011" xr:uid="{1DD0CC34-1DDD-4896-9B3E-1A8E8A9360D4}"/>
    <cellStyle name="Notiz 2 161 2 2 2" xfId="27648" xr:uid="{55376138-3D2F-42C1-86F6-3A2E6D1A3A9F}"/>
    <cellStyle name="Notiz 2 161 2 3" xfId="11264" xr:uid="{DE0DD20F-117D-4078-AEE9-EB15176C030E}"/>
    <cellStyle name="Notiz 2 161 2 3 2" xfId="30142" xr:uid="{097B8A74-FD2F-4A5F-89D2-824FC81D9BFF}"/>
    <cellStyle name="Notiz 2 161 2 4" xfId="33336" xr:uid="{93F50D18-EA74-42C1-A15C-CCC1CF7D2E91}"/>
    <cellStyle name="Notiz 2 161 2 5" xfId="23238" xr:uid="{5FBE66BD-4209-4926-8C43-033A9830B868}"/>
    <cellStyle name="Notiz 2 161 3" xfId="7011" xr:uid="{62423448-E379-4345-9544-A43B8B534279}"/>
    <cellStyle name="Notiz 2 161 3 2" xfId="19791" xr:uid="{A0EE418D-1310-4D9A-9573-2BAD757F1604}"/>
    <cellStyle name="Notiz 2 161 3 2 2" xfId="34853" xr:uid="{E40AC43A-3442-46E1-9DEC-59B1A5DBF141}"/>
    <cellStyle name="Notiz 2 161 3 3" xfId="13043" xr:uid="{07DE51B6-2A46-491C-9C25-608E65955393}"/>
    <cellStyle name="Notiz 2 161 3 4" xfId="25122" xr:uid="{FB7B4738-4CC3-4010-849D-20B52844FB92}"/>
    <cellStyle name="Notiz 2 161 4" xfId="7925" xr:uid="{DCFE1DBB-2FDC-4296-BC3E-59BF81B3225D}"/>
    <cellStyle name="Notiz 2 161 4 2" xfId="20652" xr:uid="{56DBD214-6057-4103-B8AE-838D129F9A3F}"/>
    <cellStyle name="Notiz 2 161 4 3" xfId="27647" xr:uid="{0B6CAD2C-FE19-4070-AB3A-9EEC6DFE6A3D}"/>
    <cellStyle name="Notiz 2 161 5" xfId="14313" xr:uid="{74F97718-F397-47C3-84F7-B0EFC7E983EF}"/>
    <cellStyle name="Notiz 2 161 5 2" xfId="30141" xr:uid="{B7D6A11C-262F-4CB6-89BD-B8A2EB19EC99}"/>
    <cellStyle name="Notiz 2 161 6" xfId="13972" xr:uid="{3ECB38DA-CC10-4DE4-9A86-4B0F1D647F5F}"/>
    <cellStyle name="Notiz 2 161 6 2" xfId="29252" xr:uid="{476F5C18-0B9C-439C-94C1-2CFEEF94507F}"/>
    <cellStyle name="Notiz 2 161 7" xfId="32133" xr:uid="{4A4D26E8-C051-482C-959A-075ADAF00D49}"/>
    <cellStyle name="Notiz 2 161 8" xfId="23237" xr:uid="{B057DE5D-483F-43AE-B119-508979B092A0}"/>
    <cellStyle name="Notiz 2 162" xfId="2085" xr:uid="{00000000-0005-0000-0000-000055080000}"/>
    <cellStyle name="Notiz 2 162 2" xfId="5224" xr:uid="{6C4B2EF2-53DD-4BE7-A604-55403F082DA2}"/>
    <cellStyle name="Notiz 2 162 2 2" xfId="18012" xr:uid="{64136640-C25A-4C9F-8CE6-225B28EA6016}"/>
    <cellStyle name="Notiz 2 162 2 2 2" xfId="27650" xr:uid="{6135AE67-78C7-4515-B546-DF8510D97128}"/>
    <cellStyle name="Notiz 2 162 2 3" xfId="11265" xr:uid="{A9CEE668-5A43-4143-B5F6-79E8A7759048}"/>
    <cellStyle name="Notiz 2 162 2 3 2" xfId="30144" xr:uid="{933A5183-CC8F-4D85-86E1-B29E8ED2993D}"/>
    <cellStyle name="Notiz 2 162 2 4" xfId="33337" xr:uid="{19933D13-DF6F-410B-896B-ABEECADCE2CB}"/>
    <cellStyle name="Notiz 2 162 2 5" xfId="23240" xr:uid="{CE76AD78-2163-405B-9BF8-D0B379793BAE}"/>
    <cellStyle name="Notiz 2 162 3" xfId="7010" xr:uid="{3235BBC0-4852-425C-B581-87409B576B29}"/>
    <cellStyle name="Notiz 2 162 3 2" xfId="19790" xr:uid="{B4BBFE17-9AC0-4F71-86D6-39060160C475}"/>
    <cellStyle name="Notiz 2 162 3 2 2" xfId="34852" xr:uid="{36C1EF70-382D-461A-B105-1EB64C7F9EC5}"/>
    <cellStyle name="Notiz 2 162 3 3" xfId="13042" xr:uid="{06C520D5-CF4E-4A41-ACC3-F8269537DB5B}"/>
    <cellStyle name="Notiz 2 162 3 4" xfId="25123" xr:uid="{8A84E8C1-9FC3-4C61-B7C7-F96E49BED9FA}"/>
    <cellStyle name="Notiz 2 162 4" xfId="7926" xr:uid="{09BB33D6-B1D4-457F-9441-FED00D918DF6}"/>
    <cellStyle name="Notiz 2 162 4 2" xfId="20653" xr:uid="{EAA3B470-EC51-4151-AEE9-707A39691274}"/>
    <cellStyle name="Notiz 2 162 4 3" xfId="27649" xr:uid="{4D43BE6B-0AC8-4262-A79F-C5771EB13AE1}"/>
    <cellStyle name="Notiz 2 162 5" xfId="14314" xr:uid="{EB71864E-7FF5-4EE7-8A51-1D0E823CBBBE}"/>
    <cellStyle name="Notiz 2 162 5 2" xfId="30143" xr:uid="{85DF00BD-0DC6-4AA7-981E-DD1C93A899D8}"/>
    <cellStyle name="Notiz 2 162 6" xfId="13973" xr:uid="{32D78C45-3F22-4242-B5B7-9E84EF3A9613}"/>
    <cellStyle name="Notiz 2 162 6 2" xfId="29251" xr:uid="{8464EE0B-1A72-427A-B64C-9DA71A7E6DB2}"/>
    <cellStyle name="Notiz 2 162 7" xfId="32134" xr:uid="{E9F2E586-940A-4A21-884C-BFFD84E6A9A5}"/>
    <cellStyle name="Notiz 2 162 8" xfId="23239" xr:uid="{BC8B435A-9B0B-45BB-BDC6-AC55C6499C68}"/>
    <cellStyle name="Notiz 2 163" xfId="2086" xr:uid="{00000000-0005-0000-0000-000056080000}"/>
    <cellStyle name="Notiz 2 163 2" xfId="5225" xr:uid="{2827FB56-0882-4171-A6E2-435A03CD7DF2}"/>
    <cellStyle name="Notiz 2 163 2 2" xfId="18013" xr:uid="{78EF653D-653F-46E7-B451-D5CE9B6E7CFC}"/>
    <cellStyle name="Notiz 2 163 2 2 2" xfId="27652" xr:uid="{9DDB42EB-6603-4793-A7FA-D3FA61D52DEB}"/>
    <cellStyle name="Notiz 2 163 2 3" xfId="11266" xr:uid="{C1D381B5-C731-4EC6-9275-1B9CF5765753}"/>
    <cellStyle name="Notiz 2 163 2 3 2" xfId="30146" xr:uid="{0AAA2726-300E-4DC4-80DC-0599AA1A5E1D}"/>
    <cellStyle name="Notiz 2 163 2 4" xfId="33338" xr:uid="{708387A0-60D8-452D-9A33-CCCA31E546B4}"/>
    <cellStyle name="Notiz 2 163 2 5" xfId="23242" xr:uid="{19B5FA61-0187-40FA-A52C-BF05B59B3901}"/>
    <cellStyle name="Notiz 2 163 3" xfId="7009" xr:uid="{F31AE6A4-0300-4FED-91B3-5B6ED5A89C79}"/>
    <cellStyle name="Notiz 2 163 3 2" xfId="19789" xr:uid="{304FD230-D10B-405C-A93D-0194D248A4CD}"/>
    <cellStyle name="Notiz 2 163 3 2 2" xfId="34851" xr:uid="{0C65892D-08CC-4F30-96E9-30C60163E711}"/>
    <cellStyle name="Notiz 2 163 3 3" xfId="13041" xr:uid="{5B41A66D-20DB-4805-A4D8-259E6B8AC987}"/>
    <cellStyle name="Notiz 2 163 3 4" xfId="25124" xr:uid="{758B8BCB-91FB-4D0C-A60C-85B6AB6C158A}"/>
    <cellStyle name="Notiz 2 163 4" xfId="7927" xr:uid="{7B63D18C-4677-4206-A491-DB5AE2751209}"/>
    <cellStyle name="Notiz 2 163 4 2" xfId="20654" xr:uid="{0E5C5BBF-3FF8-426B-8AAE-B6E75532CFE5}"/>
    <cellStyle name="Notiz 2 163 4 3" xfId="27651" xr:uid="{E91EF356-DA30-4AB9-B957-0DA95EAE14F4}"/>
    <cellStyle name="Notiz 2 163 5" xfId="14315" xr:uid="{4FD6D056-42A3-4329-A4A5-29AADA17A32B}"/>
    <cellStyle name="Notiz 2 163 5 2" xfId="30145" xr:uid="{F654F6FE-578C-4EA2-82B7-729B8DA64310}"/>
    <cellStyle name="Notiz 2 163 6" xfId="13974" xr:uid="{B64F346C-58A2-4406-9115-74176CFEB535}"/>
    <cellStyle name="Notiz 2 163 6 2" xfId="29250" xr:uid="{1E0B5354-756E-497E-8BDB-736E05F9D152}"/>
    <cellStyle name="Notiz 2 163 7" xfId="32135" xr:uid="{246E2258-C77D-4F0C-B56F-A29FD6D24408}"/>
    <cellStyle name="Notiz 2 163 8" xfId="23241" xr:uid="{DC0EF50F-3747-4DD2-8B72-A8AAFA870469}"/>
    <cellStyle name="Notiz 2 164" xfId="2087" xr:uid="{00000000-0005-0000-0000-000057080000}"/>
    <cellStyle name="Notiz 2 164 2" xfId="2088" xr:uid="{00000000-0005-0000-0000-000058080000}"/>
    <cellStyle name="Notiz 2 164 2 2" xfId="5227" xr:uid="{9CC4728E-CEDB-45DB-9A51-E64BAC5B8314}"/>
    <cellStyle name="Notiz 2 164 2 2 2" xfId="18015" xr:uid="{09DCBD5B-DD2E-4B7A-8013-F9A11B2D48D4}"/>
    <cellStyle name="Notiz 2 164 2 2 2 2" xfId="27655" xr:uid="{A8B4F29F-095F-4E64-A9A9-B8F219E24DF0}"/>
    <cellStyle name="Notiz 2 164 2 2 3" xfId="11268" xr:uid="{07A837BE-FB66-4C93-AA92-A26E96B8BF6B}"/>
    <cellStyle name="Notiz 2 164 2 2 3 2" xfId="30149" xr:uid="{9CCF5997-2CB9-4980-B136-3ABA86AB7916}"/>
    <cellStyle name="Notiz 2 164 2 2 4" xfId="33340" xr:uid="{2A7C29B0-9BC0-46A2-A586-229C08986368}"/>
    <cellStyle name="Notiz 2 164 2 2 5" xfId="23245" xr:uid="{DFAEEF02-9362-42C8-BC15-DF6469EAF23D}"/>
    <cellStyle name="Notiz 2 164 2 3" xfId="7007" xr:uid="{557275F2-4101-4BAE-9257-39A529AB53FA}"/>
    <cellStyle name="Notiz 2 164 2 3 2" xfId="19787" xr:uid="{5A4E658F-76C9-47C0-93C9-FA8973EA2DAA}"/>
    <cellStyle name="Notiz 2 164 2 3 2 2" xfId="34849" xr:uid="{E02AFEE4-C4B6-4685-83DA-56B7B8B78958}"/>
    <cellStyle name="Notiz 2 164 2 3 3" xfId="13039" xr:uid="{AB1AEDBD-C796-4180-BCA7-F761A3D30DFD}"/>
    <cellStyle name="Notiz 2 164 2 3 4" xfId="25126" xr:uid="{1EF98830-F61C-4E74-9494-6B114875A103}"/>
    <cellStyle name="Notiz 2 164 2 4" xfId="7929" xr:uid="{DDA3B8AF-A6D1-44C7-AA58-CFDBA8DE3EBC}"/>
    <cellStyle name="Notiz 2 164 2 4 2" xfId="20656" xr:uid="{1D091C75-7339-4F9D-A4E5-456E146FEDC7}"/>
    <cellStyle name="Notiz 2 164 2 4 3" xfId="27654" xr:uid="{E24D0761-0664-4CBB-9E8B-02FD17924C24}"/>
    <cellStyle name="Notiz 2 164 2 5" xfId="14317" xr:uid="{BC81399F-8768-4EC9-888C-BCC559FA8129}"/>
    <cellStyle name="Notiz 2 164 2 5 2" xfId="30148" xr:uid="{A973E438-99F5-42CD-98AD-BED29A6B9777}"/>
    <cellStyle name="Notiz 2 164 2 6" xfId="15091" xr:uid="{E0272B62-2953-4619-B6BF-7C2C21235EF9}"/>
    <cellStyle name="Notiz 2 164 2 6 2" xfId="29248" xr:uid="{D3A2F5F1-153B-4EF1-AAF5-2BE04AFAB1F0}"/>
    <cellStyle name="Notiz 2 164 2 7" xfId="32137" xr:uid="{F1419B1D-4A4C-40C8-8614-121C929BE74D}"/>
    <cellStyle name="Notiz 2 164 2 8" xfId="23244" xr:uid="{559D680C-5494-4E03-8AA2-685729537D48}"/>
    <cellStyle name="Notiz 2 164 3" xfId="5226" xr:uid="{B859C6B3-E9AC-4AEA-B1CB-9185A1038E9A}"/>
    <cellStyle name="Notiz 2 164 3 2" xfId="18014" xr:uid="{34E53665-1E41-47F1-BA9A-EFD3D7F22ED7}"/>
    <cellStyle name="Notiz 2 164 3 2 2" xfId="27656" xr:uid="{0A0467FE-E71F-422D-833E-58662CCE1125}"/>
    <cellStyle name="Notiz 2 164 3 3" xfId="11267" xr:uid="{467D1B88-CE1F-4E30-96BB-B9BEB4EA95D1}"/>
    <cellStyle name="Notiz 2 164 3 3 2" xfId="30150" xr:uid="{7781AF7E-E3A7-40C7-B32B-A02DBD97C640}"/>
    <cellStyle name="Notiz 2 164 3 4" xfId="33339" xr:uid="{4C8BFD42-9DCC-4458-A344-6FC2CD704969}"/>
    <cellStyle name="Notiz 2 164 3 5" xfId="23246" xr:uid="{AD9E3F0D-2336-4298-A991-5B57A2B1968B}"/>
    <cellStyle name="Notiz 2 164 4" xfId="7008" xr:uid="{7311C5CE-632C-42FB-8414-40450FC5B084}"/>
    <cellStyle name="Notiz 2 164 4 2" xfId="19788" xr:uid="{130B831A-C29D-4763-AD9B-06E8334B6F58}"/>
    <cellStyle name="Notiz 2 164 4 2 2" xfId="34850" xr:uid="{29D34E9F-B198-491C-B655-7A3D6271AD81}"/>
    <cellStyle name="Notiz 2 164 4 3" xfId="13040" xr:uid="{46F69ADD-7FE9-4EDE-AC11-DCF84F179F32}"/>
    <cellStyle name="Notiz 2 164 4 4" xfId="25125" xr:uid="{766618A2-C3B3-4759-9C36-E5A2983C6DE6}"/>
    <cellStyle name="Notiz 2 164 5" xfId="7928" xr:uid="{0B583822-2A4C-49B5-A777-20D4CB4EBDBE}"/>
    <cellStyle name="Notiz 2 164 5 2" xfId="20655" xr:uid="{808DF878-DBD0-46CA-9786-CCD9B2DFD7F6}"/>
    <cellStyle name="Notiz 2 164 5 3" xfId="27653" xr:uid="{D5681390-61A6-4B5F-B969-BA039E03E7EA}"/>
    <cellStyle name="Notiz 2 164 6" xfId="14316" xr:uid="{470E5220-418C-4539-80AE-4741828621AE}"/>
    <cellStyle name="Notiz 2 164 6 2" xfId="30147" xr:uid="{3498E4DE-2E6D-4C03-83DD-4800A2959DA4}"/>
    <cellStyle name="Notiz 2 164 7" xfId="15755" xr:uid="{6124D9EC-BE4F-4414-A345-55B504878893}"/>
    <cellStyle name="Notiz 2 164 7 2" xfId="29249" xr:uid="{F05B45AF-BC63-4F3B-A53B-88FF6B6B5744}"/>
    <cellStyle name="Notiz 2 164 8" xfId="32136" xr:uid="{EF1D28F3-61C1-4DDD-A6E2-1AFAD494986B}"/>
    <cellStyle name="Notiz 2 164 9" xfId="23243" xr:uid="{3CB09027-AA43-4D28-B6E9-3C7EB3FB8E7F}"/>
    <cellStyle name="Notiz 2 165" xfId="2089" xr:uid="{00000000-0005-0000-0000-000059080000}"/>
    <cellStyle name="Notiz 2 165 2" xfId="2090" xr:uid="{00000000-0005-0000-0000-00005A080000}"/>
    <cellStyle name="Notiz 2 165 2 2" xfId="5229" xr:uid="{0918BF13-2B11-4BE6-9244-B9C7D23C3FFD}"/>
    <cellStyle name="Notiz 2 165 2 2 2" xfId="18017" xr:uid="{AB449E98-BA52-4D97-A3A0-979710C52EB8}"/>
    <cellStyle name="Notiz 2 165 2 2 2 2" xfId="27659" xr:uid="{25A7F03B-A74C-44E4-86FC-8C04CBA56B4C}"/>
    <cellStyle name="Notiz 2 165 2 2 3" xfId="11270" xr:uid="{69C8AB71-F0ED-4465-A3E3-CCB9E7BC726E}"/>
    <cellStyle name="Notiz 2 165 2 2 3 2" xfId="30153" xr:uid="{CFA312E5-728A-4C5C-B3FF-343387AB6A68}"/>
    <cellStyle name="Notiz 2 165 2 2 4" xfId="33342" xr:uid="{5121D412-B09F-48F3-B3FC-05513775910E}"/>
    <cellStyle name="Notiz 2 165 2 2 5" xfId="23249" xr:uid="{CECDD057-B171-411F-B707-2756AB2549A5}"/>
    <cellStyle name="Notiz 2 165 2 3" xfId="7005" xr:uid="{14822FE7-2F55-4CA5-BE13-7CA61C4D4D07}"/>
    <cellStyle name="Notiz 2 165 2 3 2" xfId="19785" xr:uid="{36BD3B39-6A34-47C1-B674-8EA9EF77F941}"/>
    <cellStyle name="Notiz 2 165 2 3 2 2" xfId="34847" xr:uid="{933C0FF5-7EB9-4565-AB40-4391DC53BD4F}"/>
    <cellStyle name="Notiz 2 165 2 3 3" xfId="13037" xr:uid="{636A5AC9-2282-4C24-93F8-822D8BA19072}"/>
    <cellStyle name="Notiz 2 165 2 3 4" xfId="25128" xr:uid="{BCD3B4CC-8800-43EF-8187-C799EEF74516}"/>
    <cellStyle name="Notiz 2 165 2 4" xfId="7931" xr:uid="{3737F81B-1A8F-48C8-A285-23AAED02DA42}"/>
    <cellStyle name="Notiz 2 165 2 4 2" xfId="20658" xr:uid="{EACB9E98-12BB-4B34-AC8C-3AFCA3787C73}"/>
    <cellStyle name="Notiz 2 165 2 4 3" xfId="27658" xr:uid="{71B4932F-DB4A-40F3-B6C0-3C940252694C}"/>
    <cellStyle name="Notiz 2 165 2 5" xfId="14319" xr:uid="{89FBA10F-6563-43AE-8C63-ED1DB9393176}"/>
    <cellStyle name="Notiz 2 165 2 5 2" xfId="30152" xr:uid="{5F183138-3291-42D3-BC48-7164BBA48372}"/>
    <cellStyle name="Notiz 2 165 2 6" xfId="13975" xr:uid="{72F3CC25-8AA1-4A05-8C2D-9C0D1C4A7B85}"/>
    <cellStyle name="Notiz 2 165 2 6 2" xfId="29246" xr:uid="{348B62F8-0298-4781-90AD-C496FF7E9FDC}"/>
    <cellStyle name="Notiz 2 165 2 7" xfId="32139" xr:uid="{6A5FC2B0-E8EF-4FC6-AF25-316AA9D504D5}"/>
    <cellStyle name="Notiz 2 165 2 8" xfId="23248" xr:uid="{31249B5D-739D-4389-89B7-3A049F33099C}"/>
    <cellStyle name="Notiz 2 165 3" xfId="5228" xr:uid="{CE57AAB2-82AF-4E05-8C71-868339F8DCBD}"/>
    <cellStyle name="Notiz 2 165 3 2" xfId="18016" xr:uid="{C24F9809-1E6B-4311-917A-209BBE594E17}"/>
    <cellStyle name="Notiz 2 165 3 2 2" xfId="27660" xr:uid="{5F8590B0-5C39-43F4-9112-C7869D369659}"/>
    <cellStyle name="Notiz 2 165 3 3" xfId="11269" xr:uid="{9718A86F-A454-42CD-A3D6-336BEDA54044}"/>
    <cellStyle name="Notiz 2 165 3 3 2" xfId="30154" xr:uid="{EDC632DD-B425-4F59-BC1B-8AED895A8AAD}"/>
    <cellStyle name="Notiz 2 165 3 4" xfId="33341" xr:uid="{6DA8D97A-171F-4B71-86DC-A38CC79CABFE}"/>
    <cellStyle name="Notiz 2 165 3 5" xfId="23250" xr:uid="{82F9BD7B-5445-4AF1-8E69-48A82ADBE17A}"/>
    <cellStyle name="Notiz 2 165 4" xfId="7006" xr:uid="{BC0E0548-29D2-49D4-B1B7-2CC487AC2759}"/>
    <cellStyle name="Notiz 2 165 4 2" xfId="19786" xr:uid="{00250403-8859-4179-A119-D9203454AC34}"/>
    <cellStyle name="Notiz 2 165 4 2 2" xfId="34848" xr:uid="{80311BD0-D419-4B73-BC9D-496E8B2E7AEC}"/>
    <cellStyle name="Notiz 2 165 4 3" xfId="13038" xr:uid="{EECE357D-7F38-477F-8B58-6F36197A9020}"/>
    <cellStyle name="Notiz 2 165 4 4" xfId="25127" xr:uid="{FD2E1F00-7158-43BA-9505-028901A983EC}"/>
    <cellStyle name="Notiz 2 165 5" xfId="7930" xr:uid="{1AE505C6-3817-4264-A9CA-8C07517C12F7}"/>
    <cellStyle name="Notiz 2 165 5 2" xfId="20657" xr:uid="{3F3309B1-454C-47D4-B278-B745FA6EE2E4}"/>
    <cellStyle name="Notiz 2 165 5 3" xfId="27657" xr:uid="{736B98B2-7912-457D-8078-6F1174986AC7}"/>
    <cellStyle name="Notiz 2 165 6" xfId="14318" xr:uid="{76F17927-85DA-40DB-B6C9-C3DD82ECF916}"/>
    <cellStyle name="Notiz 2 165 6 2" xfId="30151" xr:uid="{DA7E19A3-29E6-4118-A25B-C7E7674CECAA}"/>
    <cellStyle name="Notiz 2 165 7" xfId="15082" xr:uid="{AA691ADC-D813-4705-A426-C2E145045AFF}"/>
    <cellStyle name="Notiz 2 165 7 2" xfId="29247" xr:uid="{C80D716C-7B6C-4489-ACAB-DBE6F2D33E9D}"/>
    <cellStyle name="Notiz 2 165 8" xfId="32138" xr:uid="{DDF40AA6-9D92-47AA-B379-35302D2A4E02}"/>
    <cellStyle name="Notiz 2 165 9" xfId="23247" xr:uid="{E3354FAF-540C-4DE3-8BAE-FBA8814C0376}"/>
    <cellStyle name="Notiz 2 166" xfId="2091" xr:uid="{00000000-0005-0000-0000-00005B080000}"/>
    <cellStyle name="Notiz 2 166 2" xfId="5230" xr:uid="{0E24EB71-772B-426C-9899-CCE8468F693A}"/>
    <cellStyle name="Notiz 2 166 2 2" xfId="18018" xr:uid="{47951A5D-8288-482D-8709-F96843E791D3}"/>
    <cellStyle name="Notiz 2 166 2 2 2" xfId="27662" xr:uid="{B4D0D93A-CB0F-4B82-9AA3-8E5B494FB733}"/>
    <cellStyle name="Notiz 2 166 2 3" xfId="11271" xr:uid="{996A7F67-17AF-4754-BCC4-1BB914B20B0D}"/>
    <cellStyle name="Notiz 2 166 2 3 2" xfId="30156" xr:uid="{A9B89580-C896-4941-AB02-CE016391DB5D}"/>
    <cellStyle name="Notiz 2 166 2 4" xfId="33343" xr:uid="{3DD6202B-998F-4CDD-B05F-46F2517E312A}"/>
    <cellStyle name="Notiz 2 166 2 5" xfId="23252" xr:uid="{B92F57D3-7213-4E5C-AF55-C6ADD3D2102D}"/>
    <cellStyle name="Notiz 2 166 3" xfId="7004" xr:uid="{DCE0D4E7-D1E6-4C3E-A591-E69924E25026}"/>
    <cellStyle name="Notiz 2 166 3 2" xfId="19784" xr:uid="{2C2559C6-B87E-4FC7-A712-0510388CF43D}"/>
    <cellStyle name="Notiz 2 166 3 2 2" xfId="34846" xr:uid="{59418799-47C5-4F06-BC0B-E719B172E6EB}"/>
    <cellStyle name="Notiz 2 166 3 3" xfId="13036" xr:uid="{8C9525A5-F505-4366-AAD0-507D7A9EE0F5}"/>
    <cellStyle name="Notiz 2 166 3 4" xfId="25129" xr:uid="{46E8D31B-F0CA-4AE0-9F23-E896C65628F9}"/>
    <cellStyle name="Notiz 2 166 4" xfId="7932" xr:uid="{633643D1-FC27-4F01-92C7-3F61BFE8B8BB}"/>
    <cellStyle name="Notiz 2 166 4 2" xfId="20659" xr:uid="{592951AF-DB14-47D0-A8FB-AA98A231BC11}"/>
    <cellStyle name="Notiz 2 166 4 3" xfId="27661" xr:uid="{FE904779-E74C-4B14-9D2B-8FED5ECEE9C5}"/>
    <cellStyle name="Notiz 2 166 5" xfId="14320" xr:uid="{56224BBF-F96B-4AFD-BFEC-5CB10577EDA9}"/>
    <cellStyle name="Notiz 2 166 5 2" xfId="30155" xr:uid="{B7209528-AB69-46D7-84CC-F2EBCCDDD4BE}"/>
    <cellStyle name="Notiz 2 166 6" xfId="13976" xr:uid="{2954A8AC-B2EA-4446-B22F-6908B3D9F2E4}"/>
    <cellStyle name="Notiz 2 166 6 2" xfId="29245" xr:uid="{071B7DF5-F3DB-4F24-BF09-88ECAECD0325}"/>
    <cellStyle name="Notiz 2 166 7" xfId="32140" xr:uid="{F31B99C1-F642-4FEA-A5E9-FF7E85B83D82}"/>
    <cellStyle name="Notiz 2 166 8" xfId="23251" xr:uid="{AD65E604-8827-4508-838B-EA214962367F}"/>
    <cellStyle name="Notiz 2 167" xfId="2092" xr:uid="{00000000-0005-0000-0000-00005C080000}"/>
    <cellStyle name="Notiz 2 167 2" xfId="5231" xr:uid="{294D9191-695E-403D-B288-39A858E6CDA2}"/>
    <cellStyle name="Notiz 2 167 2 2" xfId="18019" xr:uid="{4C894E95-6BED-4EF0-B576-000DD29914F5}"/>
    <cellStyle name="Notiz 2 167 2 2 2" xfId="27664" xr:uid="{1C70C241-8DC7-4DFE-A2A3-71540239FE18}"/>
    <cellStyle name="Notiz 2 167 2 3" xfId="11272" xr:uid="{741C99A3-91E2-4658-A9AD-3701B847FA8B}"/>
    <cellStyle name="Notiz 2 167 2 3 2" xfId="30158" xr:uid="{764F7FC6-DA0F-4E1D-8E80-B1DAC101C9CE}"/>
    <cellStyle name="Notiz 2 167 2 4" xfId="33344" xr:uid="{51F49888-CEE9-46A4-9D9C-E27FC04E2B7A}"/>
    <cellStyle name="Notiz 2 167 2 5" xfId="23254" xr:uid="{C827FBDD-E413-45F9-B8A7-D9146B643051}"/>
    <cellStyle name="Notiz 2 167 3" xfId="7003" xr:uid="{A803D732-1710-4268-B763-7E134A17AA14}"/>
    <cellStyle name="Notiz 2 167 3 2" xfId="19783" xr:uid="{10192B18-945D-4A0C-A9BB-40B2BEEA3995}"/>
    <cellStyle name="Notiz 2 167 3 2 2" xfId="34845" xr:uid="{38BFD4EE-36E3-4BF2-B6EC-AE82C51CA6C7}"/>
    <cellStyle name="Notiz 2 167 3 3" xfId="13035" xr:uid="{8DF64555-852F-40F8-B009-2B6552C22236}"/>
    <cellStyle name="Notiz 2 167 3 4" xfId="25130" xr:uid="{71DB704F-EBEA-4323-890E-8E1BE3E29C76}"/>
    <cellStyle name="Notiz 2 167 4" xfId="7933" xr:uid="{7EA04092-E146-4E9F-9769-C12CC7A3A0A1}"/>
    <cellStyle name="Notiz 2 167 4 2" xfId="20660" xr:uid="{C7C8B92D-6008-4A37-9E3A-CCCBE425BE9D}"/>
    <cellStyle name="Notiz 2 167 4 3" xfId="27663" xr:uid="{EAE35C3F-98DB-409C-B325-ABBFE3E800AE}"/>
    <cellStyle name="Notiz 2 167 5" xfId="14321" xr:uid="{6936BD5F-F27E-464B-B479-E941FD6B9026}"/>
    <cellStyle name="Notiz 2 167 5 2" xfId="30157" xr:uid="{B869DAAB-AE34-48CC-919F-9FAAD6EF49B0}"/>
    <cellStyle name="Notiz 2 167 6" xfId="13977" xr:uid="{CC5A9680-6517-4E5F-9E12-9553B7532943}"/>
    <cellStyle name="Notiz 2 167 6 2" xfId="29244" xr:uid="{413F1039-543F-4D43-A773-A44A8AD1F5AF}"/>
    <cellStyle name="Notiz 2 167 7" xfId="32141" xr:uid="{EAF82165-1356-4353-909D-5EC235BEAE67}"/>
    <cellStyle name="Notiz 2 167 8" xfId="23253" xr:uid="{BF95F774-7E1B-4546-85E3-B11596127672}"/>
    <cellStyle name="Notiz 2 168" xfId="2093" xr:uid="{00000000-0005-0000-0000-00005D080000}"/>
    <cellStyle name="Notiz 2 168 2" xfId="5232" xr:uid="{3871FE44-E57E-4307-92C1-62973756B167}"/>
    <cellStyle name="Notiz 2 168 2 2" xfId="18020" xr:uid="{E13E0524-E43E-4434-B905-C8933BD962B9}"/>
    <cellStyle name="Notiz 2 168 2 2 2" xfId="27666" xr:uid="{408CB236-2AA5-460B-9DAD-309713C3E28E}"/>
    <cellStyle name="Notiz 2 168 2 3" xfId="11273" xr:uid="{ADB600B6-87BF-42C4-88C8-EB85EC6AB64F}"/>
    <cellStyle name="Notiz 2 168 2 3 2" xfId="30160" xr:uid="{F517D0CB-C1D7-4A83-8466-AE963736D7EC}"/>
    <cellStyle name="Notiz 2 168 2 4" xfId="33345" xr:uid="{6BC2087D-2D8B-4E26-A447-9D4C83A8EFE1}"/>
    <cellStyle name="Notiz 2 168 2 5" xfId="23256" xr:uid="{410A56CF-827B-4016-AE49-292615963BE2}"/>
    <cellStyle name="Notiz 2 168 3" xfId="7002" xr:uid="{E120006E-5221-4ECC-B9DF-262241466066}"/>
    <cellStyle name="Notiz 2 168 3 2" xfId="19782" xr:uid="{43AF61A5-AC58-4291-A787-A3888F126FF6}"/>
    <cellStyle name="Notiz 2 168 3 2 2" xfId="34844" xr:uid="{A8DC9BBF-038A-44FB-894E-09B9709BBCCA}"/>
    <cellStyle name="Notiz 2 168 3 3" xfId="13034" xr:uid="{3B8FB0EF-27C0-4440-B42F-FDF182006268}"/>
    <cellStyle name="Notiz 2 168 3 4" xfId="25131" xr:uid="{B1F33715-B76E-4301-A6EC-4281770D4F68}"/>
    <cellStyle name="Notiz 2 168 4" xfId="7934" xr:uid="{9A5CF01A-6E2D-4ADC-A4FA-1A62FCF5AE79}"/>
    <cellStyle name="Notiz 2 168 4 2" xfId="20661" xr:uid="{86115ADE-8EDC-496A-8C9A-221349D551F2}"/>
    <cellStyle name="Notiz 2 168 4 3" xfId="27665" xr:uid="{CC2CB2C5-0E9C-47E0-A8E5-023740BD115A}"/>
    <cellStyle name="Notiz 2 168 5" xfId="14322" xr:uid="{A6804C6B-3A02-425E-A517-CFA50DED775B}"/>
    <cellStyle name="Notiz 2 168 5 2" xfId="30159" xr:uid="{BEA97B93-16A9-4523-AB81-EFAF5ECF74E4}"/>
    <cellStyle name="Notiz 2 168 6" xfId="13978" xr:uid="{403DFF84-9DE0-473C-9744-EBD9CE3BC2CC}"/>
    <cellStyle name="Notiz 2 168 6 2" xfId="29243" xr:uid="{99746505-7690-469E-89C4-CBF7FC00B603}"/>
    <cellStyle name="Notiz 2 168 7" xfId="32142" xr:uid="{9A560DEE-C076-4A62-9C48-EA0AE644405F}"/>
    <cellStyle name="Notiz 2 168 8" xfId="23255" xr:uid="{E380A1E4-6190-4D2E-B335-3CFC51B6ED69}"/>
    <cellStyle name="Notiz 2 169" xfId="2094" xr:uid="{00000000-0005-0000-0000-00005E080000}"/>
    <cellStyle name="Notiz 2 169 2" xfId="5233" xr:uid="{3949D0F9-1F04-4128-88D6-B46D3DDE8642}"/>
    <cellStyle name="Notiz 2 169 2 2" xfId="18021" xr:uid="{708EB2CF-64F1-4899-A487-1D69C8D69D50}"/>
    <cellStyle name="Notiz 2 169 2 2 2" xfId="27668" xr:uid="{7C6A5DA9-9B0D-4F0A-925C-6554BA584824}"/>
    <cellStyle name="Notiz 2 169 2 3" xfId="11274" xr:uid="{B4B8F10A-178A-44E3-B688-F74AE4A06D73}"/>
    <cellStyle name="Notiz 2 169 2 3 2" xfId="30162" xr:uid="{4D4987AD-9851-468D-8F88-1700C353DBC0}"/>
    <cellStyle name="Notiz 2 169 2 4" xfId="33346" xr:uid="{4CDF0BC9-3F2F-40DA-8845-439A1553C15D}"/>
    <cellStyle name="Notiz 2 169 2 5" xfId="23258" xr:uid="{BF3ABCA0-A7F9-4CCB-A888-96DF275D629B}"/>
    <cellStyle name="Notiz 2 169 3" xfId="7001" xr:uid="{6D1F47D8-7B0C-4275-BAC4-C3826A02F0A7}"/>
    <cellStyle name="Notiz 2 169 3 2" xfId="19781" xr:uid="{A8929533-30AB-442D-B77D-9CFAD3339B25}"/>
    <cellStyle name="Notiz 2 169 3 2 2" xfId="34843" xr:uid="{A3E1863C-AAA4-4109-889A-625AC5E79F5F}"/>
    <cellStyle name="Notiz 2 169 3 3" xfId="13033" xr:uid="{E72EEF5F-57EC-46BE-9840-35ED777F4E0F}"/>
    <cellStyle name="Notiz 2 169 3 4" xfId="25132" xr:uid="{74DEED19-09DE-4661-9E2C-3959E63B1965}"/>
    <cellStyle name="Notiz 2 169 4" xfId="7935" xr:uid="{ED4A8088-1E67-475E-8DC2-12C7B60AC6D3}"/>
    <cellStyle name="Notiz 2 169 4 2" xfId="20662" xr:uid="{3CD6DE9B-9AEE-41E9-A69A-BCD7BD9120D7}"/>
    <cellStyle name="Notiz 2 169 4 3" xfId="27667" xr:uid="{D8B9A0E6-A8B5-41E5-AC9E-8E96E6A414D4}"/>
    <cellStyle name="Notiz 2 169 5" xfId="14323" xr:uid="{9BBFFEE1-1E30-4F35-BD5E-0B9FEFA594E2}"/>
    <cellStyle name="Notiz 2 169 5 2" xfId="30161" xr:uid="{391540D1-F9B5-4E60-8FBF-5724C2AC3BDE}"/>
    <cellStyle name="Notiz 2 169 6" xfId="13979" xr:uid="{37277104-819D-4ABE-ACEB-13F5BCC23895}"/>
    <cellStyle name="Notiz 2 169 6 2" xfId="29242" xr:uid="{4E364AA1-7ECD-472F-A5DA-498C793B9054}"/>
    <cellStyle name="Notiz 2 169 7" xfId="32143" xr:uid="{616868EF-B267-4120-A87B-BF96B0F92BC4}"/>
    <cellStyle name="Notiz 2 169 8" xfId="23257" xr:uid="{F6078163-9636-4D89-9B8D-2B00B6BCCCB7}"/>
    <cellStyle name="Notiz 2 17" xfId="2095" xr:uid="{00000000-0005-0000-0000-00005F080000}"/>
    <cellStyle name="Notiz 2 17 2" xfId="5234" xr:uid="{A808866A-A42B-4216-8975-C89DEA120F51}"/>
    <cellStyle name="Notiz 2 17 2 2" xfId="18022" xr:uid="{69EBB775-3488-4F70-B75B-1E00D1D2FFB3}"/>
    <cellStyle name="Notiz 2 17 2 2 2" xfId="27670" xr:uid="{2053E0EC-4290-48D6-AEA8-B3DBC0AF65CE}"/>
    <cellStyle name="Notiz 2 17 2 3" xfId="11275" xr:uid="{295038FF-15C2-40C4-944D-EED0F79543F9}"/>
    <cellStyle name="Notiz 2 17 2 3 2" xfId="30164" xr:uid="{4DC6BE96-593B-4A25-A232-98845D5EAC5B}"/>
    <cellStyle name="Notiz 2 17 2 4" xfId="33347" xr:uid="{5A416A8C-0E9C-405F-8CCC-7B13D0E9C5FB}"/>
    <cellStyle name="Notiz 2 17 2 5" xfId="23260" xr:uid="{5C973557-7C76-46A3-B08A-C738B8832A15}"/>
    <cellStyle name="Notiz 2 17 3" xfId="7000" xr:uid="{043157F3-76D8-497B-A67C-DE9D509815C8}"/>
    <cellStyle name="Notiz 2 17 3 2" xfId="19780" xr:uid="{FB11DE29-E81B-4C76-B5E6-F0A1BDD3B827}"/>
    <cellStyle name="Notiz 2 17 3 2 2" xfId="34842" xr:uid="{F96FE419-558E-43C9-9B16-741B4E308DDB}"/>
    <cellStyle name="Notiz 2 17 3 3" xfId="13032" xr:uid="{8613EDC3-8E5C-4896-A28E-8D4C9C9EAECD}"/>
    <cellStyle name="Notiz 2 17 3 4" xfId="25133" xr:uid="{97B8519A-1A73-4945-ACFF-952E0703AC00}"/>
    <cellStyle name="Notiz 2 17 4" xfId="7936" xr:uid="{476AFD45-AD2D-4EC1-9CE0-EE70D433D240}"/>
    <cellStyle name="Notiz 2 17 4 2" xfId="20663" xr:uid="{ABFD1362-0106-4947-81B7-46B059B0352E}"/>
    <cellStyle name="Notiz 2 17 4 3" xfId="27669" xr:uid="{169E7B4C-F798-4EB8-A337-FC1E96849BA6}"/>
    <cellStyle name="Notiz 2 17 5" xfId="14324" xr:uid="{72FB7D0D-800B-4A26-9CA1-966ED4FDF345}"/>
    <cellStyle name="Notiz 2 17 5 2" xfId="30163" xr:uid="{73E5DE3B-43DB-4A38-92AD-7558DE8C35E7}"/>
    <cellStyle name="Notiz 2 17 6" xfId="13980" xr:uid="{85040654-DF4B-40F6-88F3-4200B3FD41D6}"/>
    <cellStyle name="Notiz 2 17 6 2" xfId="29241" xr:uid="{8052DEBE-4F94-46B8-8127-7851AA6DD096}"/>
    <cellStyle name="Notiz 2 17 7" xfId="32144" xr:uid="{454258E4-1AFB-404D-85B9-6051F72BB4EC}"/>
    <cellStyle name="Notiz 2 17 8" xfId="23259" xr:uid="{CB92AC94-F261-4242-A994-775555993F91}"/>
    <cellStyle name="Notiz 2 170" xfId="2096" xr:uid="{00000000-0005-0000-0000-000060080000}"/>
    <cellStyle name="Notiz 2 170 2" xfId="5235" xr:uid="{7A76828A-FE74-44D3-8FD1-FB339235924C}"/>
    <cellStyle name="Notiz 2 170 2 2" xfId="18023" xr:uid="{C4BA0B6F-4DDE-41FA-BBE5-3101643D3C95}"/>
    <cellStyle name="Notiz 2 170 2 2 2" xfId="27672" xr:uid="{2A5421D9-B820-4A6B-94DF-741D0442B4AB}"/>
    <cellStyle name="Notiz 2 170 2 3" xfId="11276" xr:uid="{F50076F1-2FB0-46E7-B0A0-FC3FCB373059}"/>
    <cellStyle name="Notiz 2 170 2 3 2" xfId="30166" xr:uid="{0771B3C4-EC56-4C14-935F-2C45C334F8F0}"/>
    <cellStyle name="Notiz 2 170 2 4" xfId="33348" xr:uid="{5C510A17-18A8-4C92-A0BE-D3F88589950B}"/>
    <cellStyle name="Notiz 2 170 2 5" xfId="23262" xr:uid="{C72E40EA-C7FF-4E2F-99FF-31246BEAC63E}"/>
    <cellStyle name="Notiz 2 170 3" xfId="6999" xr:uid="{BAFF25A7-7B7F-4A9E-9014-10AA313F360F}"/>
    <cellStyle name="Notiz 2 170 3 2" xfId="19779" xr:uid="{A04093D5-D045-4915-98D0-1F23139AE5CC}"/>
    <cellStyle name="Notiz 2 170 3 2 2" xfId="34841" xr:uid="{A8CDB5AE-6C9A-4CDE-AF30-20ABDE476494}"/>
    <cellStyle name="Notiz 2 170 3 3" xfId="13031" xr:uid="{AFFA0AC6-9D84-4BFB-A7CE-F5F0BF2A4801}"/>
    <cellStyle name="Notiz 2 170 3 4" xfId="25134" xr:uid="{606B5942-27E7-4067-A378-36BAFF6BEB24}"/>
    <cellStyle name="Notiz 2 170 4" xfId="7937" xr:uid="{7E201DDE-9203-4CAA-ADDA-DBE4FFEC43F1}"/>
    <cellStyle name="Notiz 2 170 4 2" xfId="20664" xr:uid="{954B9C89-9274-4EF6-8BAB-07AE300835FF}"/>
    <cellStyle name="Notiz 2 170 4 3" xfId="27671" xr:uid="{6CE7528A-DB3C-4871-906F-0263EEFF6235}"/>
    <cellStyle name="Notiz 2 170 5" xfId="14325" xr:uid="{6D2A17DC-D3E0-4C01-969B-DE251C6DC19F}"/>
    <cellStyle name="Notiz 2 170 5 2" xfId="30165" xr:uid="{9D167EB4-DB2A-4B28-9F0D-91A43D2BE394}"/>
    <cellStyle name="Notiz 2 170 6" xfId="13981" xr:uid="{C9A507F4-832C-40CF-BEE7-EC5E81DF5304}"/>
    <cellStyle name="Notiz 2 170 6 2" xfId="29240" xr:uid="{7DD2A432-846E-4690-8A93-3CA7D51A231F}"/>
    <cellStyle name="Notiz 2 170 7" xfId="32145" xr:uid="{916D0126-EF33-430C-ACF0-BFD60E0C56C0}"/>
    <cellStyle name="Notiz 2 170 8" xfId="23261" xr:uid="{2274AEBF-CD3C-429C-95CC-270B4C3D1047}"/>
    <cellStyle name="Notiz 2 171" xfId="2097" xr:uid="{00000000-0005-0000-0000-000061080000}"/>
    <cellStyle name="Notiz 2 171 2" xfId="5236" xr:uid="{42E97F22-1E09-47B4-AFFC-D3ECBFF78D5C}"/>
    <cellStyle name="Notiz 2 171 2 2" xfId="18024" xr:uid="{BE203BBF-B206-4B58-89CC-B270B342B97C}"/>
    <cellStyle name="Notiz 2 171 2 2 2" xfId="27674" xr:uid="{AF08A2E8-B4DF-45F2-8390-F833DFF00656}"/>
    <cellStyle name="Notiz 2 171 2 3" xfId="11277" xr:uid="{F846CEA6-703B-43CF-B81C-E89047A6265A}"/>
    <cellStyle name="Notiz 2 171 2 3 2" xfId="30168" xr:uid="{3D99A8F7-A2F9-4925-BC9D-5BC74A74BE1A}"/>
    <cellStyle name="Notiz 2 171 2 4" xfId="33349" xr:uid="{468C8910-7F2C-4DE8-BDDD-ACBC395947A4}"/>
    <cellStyle name="Notiz 2 171 2 5" xfId="23264" xr:uid="{A4335840-8004-488D-A19B-F61EAC37974E}"/>
    <cellStyle name="Notiz 2 171 3" xfId="6998" xr:uid="{7A2FF2B5-F4D9-4D58-8B96-C54F749E7478}"/>
    <cellStyle name="Notiz 2 171 3 2" xfId="19778" xr:uid="{3601E799-6319-4790-84BE-DE7474D4FF7A}"/>
    <cellStyle name="Notiz 2 171 3 2 2" xfId="34840" xr:uid="{398438FA-DB13-4A33-8D69-F867D2D6B25C}"/>
    <cellStyle name="Notiz 2 171 3 3" xfId="13030" xr:uid="{15D380A2-626C-47B5-B29F-2E33905EFFC8}"/>
    <cellStyle name="Notiz 2 171 3 4" xfId="25135" xr:uid="{432302A3-D258-47FC-9DD4-19B79ADA300C}"/>
    <cellStyle name="Notiz 2 171 4" xfId="7938" xr:uid="{EBE5642B-1F54-4048-9D51-323B6E547FB1}"/>
    <cellStyle name="Notiz 2 171 4 2" xfId="20665" xr:uid="{F8FF98CA-F2B1-4629-BC85-CC34523206E2}"/>
    <cellStyle name="Notiz 2 171 4 3" xfId="27673" xr:uid="{1055FE29-FB9C-4C93-A42A-ECCD715795DD}"/>
    <cellStyle name="Notiz 2 171 5" xfId="14326" xr:uid="{92F9A803-76B2-455E-8873-994386060385}"/>
    <cellStyle name="Notiz 2 171 5 2" xfId="30167" xr:uid="{B627D431-E40F-4512-BAE3-8A803C5B6C77}"/>
    <cellStyle name="Notiz 2 171 6" xfId="13982" xr:uid="{C1FB11F2-1E53-4CB1-8955-F689363354BD}"/>
    <cellStyle name="Notiz 2 171 6 2" xfId="29239" xr:uid="{44F27D64-A75B-4ED8-AF01-795EB88480DE}"/>
    <cellStyle name="Notiz 2 171 7" xfId="32146" xr:uid="{21EA20FD-45AD-45D3-BA99-B346199D8332}"/>
    <cellStyle name="Notiz 2 171 8" xfId="23263" xr:uid="{723EADA7-1F05-4FF5-8180-334D9B7FAF86}"/>
    <cellStyle name="Notiz 2 172" xfId="2098" xr:uid="{00000000-0005-0000-0000-000062080000}"/>
    <cellStyle name="Notiz 2 172 2" xfId="5237" xr:uid="{A94A18D6-9200-410A-9C9E-0A175CD4C229}"/>
    <cellStyle name="Notiz 2 172 2 2" xfId="18025" xr:uid="{B170C46C-B8FE-4D27-8904-0AB37162E3B8}"/>
    <cellStyle name="Notiz 2 172 2 2 2" xfId="27676" xr:uid="{B65A9C9A-ADF0-42F7-8BED-D8F41F479D5B}"/>
    <cellStyle name="Notiz 2 172 2 3" xfId="11278" xr:uid="{7A554BB1-7466-46D4-B9CB-0A1305D0263E}"/>
    <cellStyle name="Notiz 2 172 2 3 2" xfId="30170" xr:uid="{3A9B71B7-8486-4BFA-A043-984696AAC708}"/>
    <cellStyle name="Notiz 2 172 2 4" xfId="33350" xr:uid="{714DEE06-B154-4920-9C36-8B9C3B15FDBE}"/>
    <cellStyle name="Notiz 2 172 2 5" xfId="23266" xr:uid="{0675EA69-4D8B-4166-8D49-8BBE09C234E6}"/>
    <cellStyle name="Notiz 2 172 3" xfId="6997" xr:uid="{DC40DD4B-E359-486D-9D4D-E11A7438ED40}"/>
    <cellStyle name="Notiz 2 172 3 2" xfId="19777" xr:uid="{CC888D2D-30F9-44FD-85DA-564BE75DA822}"/>
    <cellStyle name="Notiz 2 172 3 2 2" xfId="34839" xr:uid="{680CDEB1-B291-42D4-90B4-A6EAB197ED7B}"/>
    <cellStyle name="Notiz 2 172 3 3" xfId="13029" xr:uid="{138245EB-96CC-4BB5-9B85-60602BFD49B0}"/>
    <cellStyle name="Notiz 2 172 3 4" xfId="25136" xr:uid="{E0D32642-AF33-4413-A379-1D6336098E04}"/>
    <cellStyle name="Notiz 2 172 4" xfId="7939" xr:uid="{F6FDFDA0-E03B-4D2A-B3F5-C88CD01B50BA}"/>
    <cellStyle name="Notiz 2 172 4 2" xfId="20666" xr:uid="{61E2BDB4-A6AA-4418-9C0F-5CDED3CD01BB}"/>
    <cellStyle name="Notiz 2 172 4 3" xfId="27675" xr:uid="{8A77D0BA-5658-4C18-B0D6-4821F18CE78D}"/>
    <cellStyle name="Notiz 2 172 5" xfId="14327" xr:uid="{9B477841-E17C-4BEF-853F-866EEF12CEEC}"/>
    <cellStyle name="Notiz 2 172 5 2" xfId="30169" xr:uid="{43D9BB39-474D-44BD-B0D4-F7A0FB988D07}"/>
    <cellStyle name="Notiz 2 172 6" xfId="13983" xr:uid="{AFD4B996-8913-446D-9EBF-70506CDAF0A8}"/>
    <cellStyle name="Notiz 2 172 6 2" xfId="29238" xr:uid="{E3508E26-3A72-4995-85E1-FE3BA3558C67}"/>
    <cellStyle name="Notiz 2 172 7" xfId="32147" xr:uid="{BD5E2884-79B2-4ACA-B41F-609AF5D3AA5A}"/>
    <cellStyle name="Notiz 2 172 8" xfId="23265" xr:uid="{A144B86C-87E4-4889-A8D0-EE87F4EA43D4}"/>
    <cellStyle name="Notiz 2 173" xfId="2099" xr:uid="{00000000-0005-0000-0000-000063080000}"/>
    <cellStyle name="Notiz 2 173 2" xfId="5238" xr:uid="{9564A10A-3438-437C-AADB-083C8CF2B5DD}"/>
    <cellStyle name="Notiz 2 173 2 2" xfId="18026" xr:uid="{B92534B2-32DB-444B-892B-10B9C50C0107}"/>
    <cellStyle name="Notiz 2 173 2 2 2" xfId="27678" xr:uid="{14E33BB0-2037-4E34-83AE-90E49B12FEEA}"/>
    <cellStyle name="Notiz 2 173 2 3" xfId="11279" xr:uid="{15D5C9AB-91F7-457F-82B2-81436D100334}"/>
    <cellStyle name="Notiz 2 173 2 3 2" xfId="30172" xr:uid="{031FCA5A-2A6C-465E-BFD1-158C236961BE}"/>
    <cellStyle name="Notiz 2 173 2 4" xfId="33351" xr:uid="{D0852E71-68FF-4730-891F-BDADC92A8856}"/>
    <cellStyle name="Notiz 2 173 2 5" xfId="23268" xr:uid="{D7D290F8-D1C4-44BD-BE4B-56365836DA6B}"/>
    <cellStyle name="Notiz 2 173 3" xfId="6996" xr:uid="{731AF92D-431C-4AD2-9B50-DFB2E8C2F436}"/>
    <cellStyle name="Notiz 2 173 3 2" xfId="19776" xr:uid="{91F99608-C589-4511-9727-4E0A54E95D08}"/>
    <cellStyle name="Notiz 2 173 3 2 2" xfId="34838" xr:uid="{AF189157-795B-4730-899B-A12D265C51F6}"/>
    <cellStyle name="Notiz 2 173 3 3" xfId="13028" xr:uid="{900922A7-D366-40FB-ABB4-566D762751D4}"/>
    <cellStyle name="Notiz 2 173 3 4" xfId="25137" xr:uid="{56BAAFF7-8856-4ADF-8663-0D598E5C73B6}"/>
    <cellStyle name="Notiz 2 173 4" xfId="7940" xr:uid="{06F3EB2E-EE70-4DB0-B17D-47B1C69091ED}"/>
    <cellStyle name="Notiz 2 173 4 2" xfId="20667" xr:uid="{58D13DB0-1BD5-435A-9E0F-2168A3793963}"/>
    <cellStyle name="Notiz 2 173 4 3" xfId="27677" xr:uid="{CDE0D749-ED37-4691-9D32-BF46C10B71B1}"/>
    <cellStyle name="Notiz 2 173 5" xfId="14328" xr:uid="{61A6A17A-8DE0-4D14-A490-F20522320873}"/>
    <cellStyle name="Notiz 2 173 5 2" xfId="30171" xr:uid="{F0241EFF-23F6-464B-8214-7F0D501B3732}"/>
    <cellStyle name="Notiz 2 173 6" xfId="14120" xr:uid="{9A9AE61E-36BF-4CAE-922A-182A3B7797B5}"/>
    <cellStyle name="Notiz 2 173 6 2" xfId="29237" xr:uid="{4AFA5956-67D9-456C-B2C3-14779FEE38ED}"/>
    <cellStyle name="Notiz 2 173 7" xfId="32148" xr:uid="{902543FE-2C39-427D-A0F0-61B62AC5827E}"/>
    <cellStyle name="Notiz 2 173 8" xfId="23267" xr:uid="{E3EA6FA4-F2AF-4B63-ACFC-3F7EA1E306F6}"/>
    <cellStyle name="Notiz 2 174" xfId="2100" xr:uid="{00000000-0005-0000-0000-000064080000}"/>
    <cellStyle name="Notiz 2 174 2" xfId="5239" xr:uid="{2348231B-7EF7-48DA-94AF-B302998A84AF}"/>
    <cellStyle name="Notiz 2 174 2 2" xfId="18027" xr:uid="{DA765530-0558-4642-8D16-547A5921C819}"/>
    <cellStyle name="Notiz 2 174 2 2 2" xfId="27680" xr:uid="{46C8AA18-D800-4D50-A073-65E7F98D8BF8}"/>
    <cellStyle name="Notiz 2 174 2 3" xfId="11280" xr:uid="{5C221D2B-8BDD-409F-86DC-17DF3C9DB4A9}"/>
    <cellStyle name="Notiz 2 174 2 3 2" xfId="30174" xr:uid="{27932B8D-8B88-4FEF-AC48-A0270BD1CBB5}"/>
    <cellStyle name="Notiz 2 174 2 4" xfId="33352" xr:uid="{8CFF7A85-B938-42AD-B677-598BE94F21C0}"/>
    <cellStyle name="Notiz 2 174 2 5" xfId="23270" xr:uid="{BD835518-9C01-4984-B896-97D546A84F3D}"/>
    <cellStyle name="Notiz 2 174 3" xfId="6995" xr:uid="{8349496E-74A7-4BCA-9F50-B9103B7AF309}"/>
    <cellStyle name="Notiz 2 174 3 2" xfId="19775" xr:uid="{3C831C96-0ECF-4564-9925-88249B606785}"/>
    <cellStyle name="Notiz 2 174 3 2 2" xfId="34837" xr:uid="{57D58782-96D8-46E8-9D7A-B0F3F9FD538B}"/>
    <cellStyle name="Notiz 2 174 3 3" xfId="13027" xr:uid="{6FA8AA2D-AAD2-471B-BBE6-587684D4850F}"/>
    <cellStyle name="Notiz 2 174 3 4" xfId="25138" xr:uid="{DEA969A5-B44A-4C1F-BC92-353F19D69790}"/>
    <cellStyle name="Notiz 2 174 4" xfId="7941" xr:uid="{7A7130EA-B4AE-428B-82A3-0B8F77DE3EBD}"/>
    <cellStyle name="Notiz 2 174 4 2" xfId="20668" xr:uid="{3FD8E745-53D7-45B0-B73C-ED5AF889327B}"/>
    <cellStyle name="Notiz 2 174 4 3" xfId="27679" xr:uid="{38E7901B-B627-4726-89F0-E15AD55DA837}"/>
    <cellStyle name="Notiz 2 174 5" xfId="14329" xr:uid="{B88F47E6-F8FC-4AEE-AD5C-25F97F231735}"/>
    <cellStyle name="Notiz 2 174 5 2" xfId="30173" xr:uid="{7B1FCE39-800A-4337-82CD-CBE1911FB08F}"/>
    <cellStyle name="Notiz 2 174 6" xfId="13984" xr:uid="{BE09116B-78FD-4FEF-87FB-DF2570FA1B94}"/>
    <cellStyle name="Notiz 2 174 6 2" xfId="29236" xr:uid="{CA440DDC-4375-46FC-ACAE-9378D8094ACA}"/>
    <cellStyle name="Notiz 2 174 7" xfId="32149" xr:uid="{F9CEFD61-B70C-4273-A1DE-B7B2BBB68430}"/>
    <cellStyle name="Notiz 2 174 8" xfId="23269" xr:uid="{CFC1BF8B-3416-45FD-BEB5-D2B235E35CAC}"/>
    <cellStyle name="Notiz 2 175" xfId="2101" xr:uid="{00000000-0005-0000-0000-000065080000}"/>
    <cellStyle name="Notiz 2 175 2" xfId="5240" xr:uid="{CB797675-DE07-4ED4-AE48-E5615890FC39}"/>
    <cellStyle name="Notiz 2 175 2 2" xfId="18028" xr:uid="{B918F68A-3B8D-4ECE-A959-55923A6D7334}"/>
    <cellStyle name="Notiz 2 175 2 2 2" xfId="27682" xr:uid="{A17625C3-CF7E-4F47-B9B5-704C4AE531D1}"/>
    <cellStyle name="Notiz 2 175 2 3" xfId="11281" xr:uid="{F2AEA0BC-0622-485E-B4F1-58D51764E8D3}"/>
    <cellStyle name="Notiz 2 175 2 3 2" xfId="30176" xr:uid="{D2F2E272-F051-4392-846C-355CC75FB81F}"/>
    <cellStyle name="Notiz 2 175 2 4" xfId="33353" xr:uid="{9C9A225F-DD9A-46F0-B855-75AC9A1C554F}"/>
    <cellStyle name="Notiz 2 175 2 5" xfId="23272" xr:uid="{4BFEDA48-D901-4899-937F-D886F4DB243B}"/>
    <cellStyle name="Notiz 2 175 3" xfId="6994" xr:uid="{AB90915D-09A4-47CA-B06A-8365FD8F113D}"/>
    <cellStyle name="Notiz 2 175 3 2" xfId="19774" xr:uid="{6404BB11-267B-47E7-A1CA-A579A7FA153B}"/>
    <cellStyle name="Notiz 2 175 3 2 2" xfId="34836" xr:uid="{01DE57C0-C297-4A4D-A450-8C67254DD1B0}"/>
    <cellStyle name="Notiz 2 175 3 3" xfId="13026" xr:uid="{376DB97D-05E5-41B1-89BF-13164C025C38}"/>
    <cellStyle name="Notiz 2 175 3 4" xfId="25139" xr:uid="{74489E5E-69DC-4189-A885-261744452D58}"/>
    <cellStyle name="Notiz 2 175 4" xfId="7942" xr:uid="{F4FA6561-805F-434B-A4C9-BEB527FB1AD2}"/>
    <cellStyle name="Notiz 2 175 4 2" xfId="20669" xr:uid="{2218094B-C25A-4483-91C3-5F351460557A}"/>
    <cellStyle name="Notiz 2 175 4 3" xfId="27681" xr:uid="{CAF3581B-DF12-486E-813F-9482FD1960F1}"/>
    <cellStyle name="Notiz 2 175 5" xfId="14330" xr:uid="{E47873D6-F9C5-428E-9E16-7868143EDA93}"/>
    <cellStyle name="Notiz 2 175 5 2" xfId="30175" xr:uid="{81D19016-11B1-4001-94E7-EF8E65E966F8}"/>
    <cellStyle name="Notiz 2 175 6" xfId="13985" xr:uid="{FB46DE80-5262-43DB-A952-32AAA253A8F9}"/>
    <cellStyle name="Notiz 2 175 6 2" xfId="29235" xr:uid="{02EF62A0-A7F1-403E-B879-B177814C6B5D}"/>
    <cellStyle name="Notiz 2 175 7" xfId="32150" xr:uid="{697BBDBC-D531-4C59-BB08-8353F38A9C3D}"/>
    <cellStyle name="Notiz 2 175 8" xfId="23271" xr:uid="{A408C38A-8E7E-4A1E-BDB1-CF62DA3BF718}"/>
    <cellStyle name="Notiz 2 176" xfId="2102" xr:uid="{00000000-0005-0000-0000-000066080000}"/>
    <cellStyle name="Notiz 2 176 2" xfId="5241" xr:uid="{DAD915CB-DC87-41FB-A5FD-C90BB1B1AAB8}"/>
    <cellStyle name="Notiz 2 176 2 2" xfId="18029" xr:uid="{B746FDF2-4DEA-4B4C-B1F9-B00542A3D6CD}"/>
    <cellStyle name="Notiz 2 176 2 2 2" xfId="27684" xr:uid="{2CD9A24B-617A-4EF5-8E95-F9BC039642CE}"/>
    <cellStyle name="Notiz 2 176 2 3" xfId="11282" xr:uid="{A9BE37C0-57B2-4142-8511-6B8F43880D7C}"/>
    <cellStyle name="Notiz 2 176 2 3 2" xfId="30178" xr:uid="{EAADF156-4CD0-4407-AF9F-CA02D2AC5B0C}"/>
    <cellStyle name="Notiz 2 176 2 4" xfId="33354" xr:uid="{75498953-5EA9-45DF-81A2-E86DECD0F6B5}"/>
    <cellStyle name="Notiz 2 176 2 5" xfId="23274" xr:uid="{14F2E0AA-B53F-4A35-AB2F-6E1925D00848}"/>
    <cellStyle name="Notiz 2 176 3" xfId="6993" xr:uid="{B6995976-471B-4E6D-B0B9-CD1BBAC1953C}"/>
    <cellStyle name="Notiz 2 176 3 2" xfId="19773" xr:uid="{2F4A7575-8822-4874-B77E-4C29CA91C8A9}"/>
    <cellStyle name="Notiz 2 176 3 2 2" xfId="34835" xr:uid="{6DA05261-8F7C-4E4D-B067-6535A583C366}"/>
    <cellStyle name="Notiz 2 176 3 3" xfId="13025" xr:uid="{C5106986-D854-4454-8BF0-33A9E73FDA92}"/>
    <cellStyle name="Notiz 2 176 3 4" xfId="25140" xr:uid="{60AFEA72-3823-4560-871C-31DAD07AA942}"/>
    <cellStyle name="Notiz 2 176 4" xfId="7943" xr:uid="{266E14FA-B40C-4DE3-AA6F-88208AC5BE6A}"/>
    <cellStyle name="Notiz 2 176 4 2" xfId="20670" xr:uid="{D524C640-F320-47DE-9235-64ABA0CEE64C}"/>
    <cellStyle name="Notiz 2 176 4 3" xfId="27683" xr:uid="{DD66B677-2D7B-49DE-B332-3FB9E2CA8E53}"/>
    <cellStyle name="Notiz 2 176 5" xfId="14331" xr:uid="{544AF795-CBCE-425C-B990-1E51BF969D9B}"/>
    <cellStyle name="Notiz 2 176 5 2" xfId="30177" xr:uid="{527A1A49-0399-4659-A98B-DC585A71D71A}"/>
    <cellStyle name="Notiz 2 176 6" xfId="13986" xr:uid="{72DB7491-A7B7-4196-B722-3B8194B19068}"/>
    <cellStyle name="Notiz 2 176 6 2" xfId="29234" xr:uid="{D0DF7B24-0292-4857-9A77-10FAFF3E8FBD}"/>
    <cellStyle name="Notiz 2 176 7" xfId="32151" xr:uid="{26C28B92-0789-46FD-92AA-594BB2A16034}"/>
    <cellStyle name="Notiz 2 176 8" xfId="23273" xr:uid="{75D1F6C2-0079-44CE-B1C0-9BBC3E15D5FD}"/>
    <cellStyle name="Notiz 2 177" xfId="2103" xr:uid="{00000000-0005-0000-0000-000067080000}"/>
    <cellStyle name="Notiz 2 177 2" xfId="5242" xr:uid="{D426FF92-AD30-45DA-89A0-CB9B5A5CB1F4}"/>
    <cellStyle name="Notiz 2 177 2 2" xfId="18030" xr:uid="{DA3B9FC8-22F2-432A-B670-A37637B9F7E0}"/>
    <cellStyle name="Notiz 2 177 2 2 2" xfId="27686" xr:uid="{9879DE09-1F73-439D-9627-4854723EB49E}"/>
    <cellStyle name="Notiz 2 177 2 3" xfId="11283" xr:uid="{1AC06B84-F05E-4C85-B68C-02D12CCB4BE3}"/>
    <cellStyle name="Notiz 2 177 2 3 2" xfId="30180" xr:uid="{C4541F6A-0F25-4ED5-9A8F-32C65E8241F8}"/>
    <cellStyle name="Notiz 2 177 2 4" xfId="33355" xr:uid="{6DF0CE60-904E-4CAB-894C-3DC59C0A7C70}"/>
    <cellStyle name="Notiz 2 177 2 5" xfId="23276" xr:uid="{8C7D8C3B-EBEB-4155-8878-D0B873711ABD}"/>
    <cellStyle name="Notiz 2 177 3" xfId="6992" xr:uid="{38A78A5D-31A1-4211-932F-209B9591FB7C}"/>
    <cellStyle name="Notiz 2 177 3 2" xfId="19772" xr:uid="{EB920126-56FE-43E3-8B0B-5E3793CA5C4E}"/>
    <cellStyle name="Notiz 2 177 3 2 2" xfId="34834" xr:uid="{177222B6-1653-4022-8F9E-C0B2AD0993E3}"/>
    <cellStyle name="Notiz 2 177 3 3" xfId="13024" xr:uid="{C176A138-3D9B-421C-936A-3EB0DE96993E}"/>
    <cellStyle name="Notiz 2 177 3 4" xfId="25141" xr:uid="{A3641A1D-1180-46D0-B105-FAE05E840AD2}"/>
    <cellStyle name="Notiz 2 177 4" xfId="7944" xr:uid="{9BD3C4AB-9DFE-46F0-B9F8-C1D9172DC718}"/>
    <cellStyle name="Notiz 2 177 4 2" xfId="20671" xr:uid="{9D57224F-BF7C-430F-BDEA-4B5DEAC11F0A}"/>
    <cellStyle name="Notiz 2 177 4 3" xfId="27685" xr:uid="{80C156D2-0EE9-4054-AE10-09225F37BC21}"/>
    <cellStyle name="Notiz 2 177 5" xfId="14332" xr:uid="{CE9564CB-93F5-4E64-B8D1-69C10B6A1A69}"/>
    <cellStyle name="Notiz 2 177 5 2" xfId="30179" xr:uid="{C91C974B-D79C-4F2E-A194-13ECDD668D30}"/>
    <cellStyle name="Notiz 2 177 6" xfId="13987" xr:uid="{1AE4DC8C-0146-4522-80B0-2494D69FB967}"/>
    <cellStyle name="Notiz 2 177 6 2" xfId="29233" xr:uid="{85A3C059-314C-4EE7-8B76-0D2EB5DE6CA2}"/>
    <cellStyle name="Notiz 2 177 7" xfId="32152" xr:uid="{D7A12F15-4E33-462D-BD4E-34D5D9005396}"/>
    <cellStyle name="Notiz 2 177 8" xfId="23275" xr:uid="{EBD876B6-9255-4D4D-B785-405673DCF422}"/>
    <cellStyle name="Notiz 2 178" xfId="2104" xr:uid="{00000000-0005-0000-0000-000068080000}"/>
    <cellStyle name="Notiz 2 178 2" xfId="5243" xr:uid="{4E1ECF36-B45A-4779-8953-8521570A4DAF}"/>
    <cellStyle name="Notiz 2 178 2 2" xfId="18031" xr:uid="{5FB0E4FD-E69C-4784-8B1E-51F3A20FD688}"/>
    <cellStyle name="Notiz 2 178 2 2 2" xfId="27688" xr:uid="{9B669E0B-2AD8-490D-B013-6ABE8DEBA4A1}"/>
    <cellStyle name="Notiz 2 178 2 3" xfId="11284" xr:uid="{A8F8A9DD-4C02-4567-AE5B-570BFB61A0AD}"/>
    <cellStyle name="Notiz 2 178 2 3 2" xfId="30182" xr:uid="{136C98D0-CD2E-4BB1-9B30-491A23ADD358}"/>
    <cellStyle name="Notiz 2 178 2 4" xfId="33356" xr:uid="{D129B32C-D5B3-40DB-9CBD-F86FF17EEBF9}"/>
    <cellStyle name="Notiz 2 178 2 5" xfId="23278" xr:uid="{ECD7248F-086E-47EE-83F3-4565DA8F5F6D}"/>
    <cellStyle name="Notiz 2 178 3" xfId="6991" xr:uid="{769FAACF-D4C9-44DA-A3B8-07E29A715CF8}"/>
    <cellStyle name="Notiz 2 178 3 2" xfId="19771" xr:uid="{36F28A4A-5E9D-4151-A9F8-2DD952619007}"/>
    <cellStyle name="Notiz 2 178 3 2 2" xfId="34833" xr:uid="{595F39F0-43DD-4139-B9B3-E08C3A694652}"/>
    <cellStyle name="Notiz 2 178 3 3" xfId="13023" xr:uid="{14B06E4E-08AB-43CB-974A-0F18F1DAD2E4}"/>
    <cellStyle name="Notiz 2 178 3 4" xfId="25142" xr:uid="{531CBCF7-BB9D-45FC-8F2C-EA4BAFDF73CA}"/>
    <cellStyle name="Notiz 2 178 4" xfId="7945" xr:uid="{2D69228E-9789-437F-B50A-82BE39E11804}"/>
    <cellStyle name="Notiz 2 178 4 2" xfId="20672" xr:uid="{36C594AF-C004-4805-91BC-1342C94E0EC5}"/>
    <cellStyle name="Notiz 2 178 4 3" xfId="27687" xr:uid="{EFE360A7-AF34-44B4-90F4-4B939B6B7219}"/>
    <cellStyle name="Notiz 2 178 5" xfId="14333" xr:uid="{705C9E93-D889-42FC-87BA-0004294C1C5E}"/>
    <cellStyle name="Notiz 2 178 5 2" xfId="30181" xr:uid="{3BB5454C-6CD3-41F8-A8A7-9429AE15D09D}"/>
    <cellStyle name="Notiz 2 178 6" xfId="13988" xr:uid="{8F2A6CDB-8BFA-4D7E-BB74-1B277B6FDABB}"/>
    <cellStyle name="Notiz 2 178 6 2" xfId="29232" xr:uid="{CA34AF14-F3E0-49B0-AF84-3F3227164E7E}"/>
    <cellStyle name="Notiz 2 178 7" xfId="32153" xr:uid="{32E1E57E-4331-438C-B93C-F2DFF383C10D}"/>
    <cellStyle name="Notiz 2 178 8" xfId="23277" xr:uid="{3ACF9A73-1F0A-4619-9AEE-B802A6CB41CA}"/>
    <cellStyle name="Notiz 2 179" xfId="2105" xr:uid="{00000000-0005-0000-0000-000069080000}"/>
    <cellStyle name="Notiz 2 179 2" xfId="5244" xr:uid="{740F9CAB-AE96-42B6-8E1C-890CBA87657E}"/>
    <cellStyle name="Notiz 2 179 2 2" xfId="18032" xr:uid="{DB5D7BEA-A38A-4117-8AA9-8D5383FCAB0D}"/>
    <cellStyle name="Notiz 2 179 2 2 2" xfId="27690" xr:uid="{7E4B93DA-635D-4DA5-8AA5-AD7BAC457AE2}"/>
    <cellStyle name="Notiz 2 179 2 3" xfId="11285" xr:uid="{49BAD52E-22D1-4D6A-A1ED-6DEBFFF7ACA1}"/>
    <cellStyle name="Notiz 2 179 2 3 2" xfId="30184" xr:uid="{F45261C1-BC69-487A-8D50-8F241C0E2F98}"/>
    <cellStyle name="Notiz 2 179 2 4" xfId="33357" xr:uid="{9FE2F4C1-41BC-460D-A1E5-68BEB165187F}"/>
    <cellStyle name="Notiz 2 179 2 5" xfId="23280" xr:uid="{9C2861B4-4743-4CEC-836B-7B9E3529F3C4}"/>
    <cellStyle name="Notiz 2 179 3" xfId="6990" xr:uid="{7BB4C3B2-BD6B-454F-AF22-6B05B6D8E835}"/>
    <cellStyle name="Notiz 2 179 3 2" xfId="19770" xr:uid="{2E574F1E-304C-4684-8147-D54012F54FF7}"/>
    <cellStyle name="Notiz 2 179 3 2 2" xfId="34832" xr:uid="{DC244DA1-F2C9-47C3-A20C-6A06E8D5DFBB}"/>
    <cellStyle name="Notiz 2 179 3 3" xfId="13022" xr:uid="{34C10450-CA7E-4FD8-911E-8E29A8AB6FF7}"/>
    <cellStyle name="Notiz 2 179 3 4" xfId="25143" xr:uid="{1A3BDB74-1D97-409C-A40A-2B5A2BF0D188}"/>
    <cellStyle name="Notiz 2 179 4" xfId="7946" xr:uid="{3B13A80C-8D64-4AFD-99A2-D0BAAD447A2B}"/>
    <cellStyle name="Notiz 2 179 4 2" xfId="20673" xr:uid="{F43FC50F-1A2B-4283-B094-C0C9D695C203}"/>
    <cellStyle name="Notiz 2 179 4 3" xfId="27689" xr:uid="{8EC0436E-71BE-4E85-9E40-4F7B804FA78E}"/>
    <cellStyle name="Notiz 2 179 5" xfId="14334" xr:uid="{6278689F-B584-4B00-9AF1-FDC85107CAD8}"/>
    <cellStyle name="Notiz 2 179 5 2" xfId="30183" xr:uid="{A69CB2A5-78E8-4796-B465-17855FF07772}"/>
    <cellStyle name="Notiz 2 179 6" xfId="15161" xr:uid="{17173D79-1AD4-43DB-A537-2800FA051F3C}"/>
    <cellStyle name="Notiz 2 179 6 2" xfId="29231" xr:uid="{BB5FE7FA-A35E-4255-83D0-862A33E6AD11}"/>
    <cellStyle name="Notiz 2 179 7" xfId="32154" xr:uid="{CF7140D4-401D-4C1C-B343-CC9109F18625}"/>
    <cellStyle name="Notiz 2 179 8" xfId="23279" xr:uid="{D32793D7-D48E-45BC-A072-6EF4257A31D7}"/>
    <cellStyle name="Notiz 2 18" xfId="2106" xr:uid="{00000000-0005-0000-0000-00006A080000}"/>
    <cellStyle name="Notiz 2 18 2" xfId="5245" xr:uid="{6A92BB8E-5122-4324-8B1A-E10C3CE419F8}"/>
    <cellStyle name="Notiz 2 18 2 2" xfId="18033" xr:uid="{E0940321-2473-411B-9945-C58B111B958F}"/>
    <cellStyle name="Notiz 2 18 2 2 2" xfId="27692" xr:uid="{129E64EF-1EAA-4EB2-B78B-3031A099610C}"/>
    <cellStyle name="Notiz 2 18 2 3" xfId="11286" xr:uid="{DB4D2F03-22AF-4CDE-8233-FF427DCECA40}"/>
    <cellStyle name="Notiz 2 18 2 3 2" xfId="30186" xr:uid="{39D1F8C6-94B4-4BC5-B051-03504FCA7B15}"/>
    <cellStyle name="Notiz 2 18 2 4" xfId="33358" xr:uid="{CDE90488-87E0-43E9-9EDA-4E40537F5D81}"/>
    <cellStyle name="Notiz 2 18 2 5" xfId="23282" xr:uid="{DEB0449B-8057-451C-94E0-33FEECCDF2A6}"/>
    <cellStyle name="Notiz 2 18 3" xfId="6989" xr:uid="{036C0D58-63A0-491B-9D5E-5E9CFDABDD55}"/>
    <cellStyle name="Notiz 2 18 3 2" xfId="19769" xr:uid="{E02B2CC5-5957-4FDC-93DF-C284EB0480FD}"/>
    <cellStyle name="Notiz 2 18 3 2 2" xfId="34831" xr:uid="{C391F108-02E3-4E18-B9D0-866CC808F449}"/>
    <cellStyle name="Notiz 2 18 3 3" xfId="13021" xr:uid="{4DD44C8C-9732-424F-A9FD-6EF2FBC60128}"/>
    <cellStyle name="Notiz 2 18 3 4" xfId="25144" xr:uid="{9D86DB10-24E6-4FE2-BA51-BE7A04975755}"/>
    <cellStyle name="Notiz 2 18 4" xfId="7947" xr:uid="{E640A24E-E455-4FA2-AE2F-B6F0F3A4C5CF}"/>
    <cellStyle name="Notiz 2 18 4 2" xfId="20674" xr:uid="{8CD13E35-7F8C-473D-B705-C77B99C3E4A9}"/>
    <cellStyle name="Notiz 2 18 4 3" xfId="27691" xr:uid="{A6D10472-917F-4BE5-866D-C7BAB8FB041D}"/>
    <cellStyle name="Notiz 2 18 5" xfId="14335" xr:uid="{4CCB9092-0D80-423C-B45A-BCC5B7FFD37F}"/>
    <cellStyle name="Notiz 2 18 5 2" xfId="30185" xr:uid="{DE3EC7F3-8028-44B9-8848-4A4636A179B4}"/>
    <cellStyle name="Notiz 2 18 6" xfId="15734" xr:uid="{AF48E9D3-2223-4BC9-962F-2566FCFD8CDB}"/>
    <cellStyle name="Notiz 2 18 6 2" xfId="29230" xr:uid="{1AA8B2AA-E9CC-453D-B2E5-EA7E8012E89F}"/>
    <cellStyle name="Notiz 2 18 7" xfId="32155" xr:uid="{4C139B02-76C2-4F78-897C-25023EF8A5F8}"/>
    <cellStyle name="Notiz 2 18 8" xfId="23281" xr:uid="{565D7719-F588-40A8-921E-42F6E9B25B46}"/>
    <cellStyle name="Notiz 2 180" xfId="2107" xr:uid="{00000000-0005-0000-0000-00006B080000}"/>
    <cellStyle name="Notiz 2 180 2" xfId="5246" xr:uid="{F894270F-499A-4DE2-9524-138734D0AC9E}"/>
    <cellStyle name="Notiz 2 180 2 2" xfId="18034" xr:uid="{D8974833-B4D4-46C9-81AD-B95BCC4C16A0}"/>
    <cellStyle name="Notiz 2 180 2 2 2" xfId="27694" xr:uid="{45A23865-3D6D-40EF-8CE8-DEA6F36CA457}"/>
    <cellStyle name="Notiz 2 180 2 3" xfId="11287" xr:uid="{46865460-AEB4-4952-BFF2-08D68E3E8D2E}"/>
    <cellStyle name="Notiz 2 180 2 3 2" xfId="30188" xr:uid="{65C0662F-A62F-45B2-A5FF-71BEA42D3731}"/>
    <cellStyle name="Notiz 2 180 2 4" xfId="33359" xr:uid="{DD4A1DAE-CED5-4193-B25E-CCC21E1DB1B1}"/>
    <cellStyle name="Notiz 2 180 2 5" xfId="23284" xr:uid="{5945B69F-B71C-4F4D-B9AC-6DA38BF2E9E1}"/>
    <cellStyle name="Notiz 2 180 3" xfId="6988" xr:uid="{06FED7FF-41C3-4BAC-BE78-EDDEF9E99A78}"/>
    <cellStyle name="Notiz 2 180 3 2" xfId="19768" xr:uid="{14008F91-5235-41EB-B64F-D5AA65BC8CD9}"/>
    <cellStyle name="Notiz 2 180 3 2 2" xfId="34830" xr:uid="{C6BD347C-6D4F-433A-86B4-98B29B62729D}"/>
    <cellStyle name="Notiz 2 180 3 3" xfId="13020" xr:uid="{79CB19BA-29F6-4771-832D-7D8B6DD8D8C1}"/>
    <cellStyle name="Notiz 2 180 3 4" xfId="25145" xr:uid="{88EEBB69-D7E8-44F5-BEC5-5C21290AA434}"/>
    <cellStyle name="Notiz 2 180 4" xfId="7948" xr:uid="{504BA8AF-BE48-4958-B4AF-7C9A65D29D97}"/>
    <cellStyle name="Notiz 2 180 4 2" xfId="20675" xr:uid="{55839BDF-4725-41EE-A681-A5F0ED8EB092}"/>
    <cellStyle name="Notiz 2 180 4 3" xfId="27693" xr:uid="{A39E4D35-7DC3-4105-BC3C-7EC80A774F89}"/>
    <cellStyle name="Notiz 2 180 5" xfId="14336" xr:uid="{E7D86A39-C4C1-49B3-9A3E-7032D0667A82}"/>
    <cellStyle name="Notiz 2 180 5 2" xfId="30187" xr:uid="{DAD46BE5-3590-4476-8F58-C8F1BB28D9F2}"/>
    <cellStyle name="Notiz 2 180 6" xfId="15081" xr:uid="{AE9EE1C1-0D62-4DA2-9EED-C61239ACDC98}"/>
    <cellStyle name="Notiz 2 180 6 2" xfId="29229" xr:uid="{9D1B3D95-AD13-4430-A36D-C5A2C954265A}"/>
    <cellStyle name="Notiz 2 180 7" xfId="32156" xr:uid="{4159BC2E-AD34-4E88-98BD-4C173AD3490B}"/>
    <cellStyle name="Notiz 2 180 8" xfId="23283" xr:uid="{992B45B3-FD6A-4188-91F6-EA1EBB5BF47A}"/>
    <cellStyle name="Notiz 2 181" xfId="2108" xr:uid="{00000000-0005-0000-0000-00006C080000}"/>
    <cellStyle name="Notiz 2 181 2" xfId="5247" xr:uid="{F30E66D6-EC3E-4894-8593-2C332E170141}"/>
    <cellStyle name="Notiz 2 181 2 2" xfId="18035" xr:uid="{6858576F-0C16-4DE6-8688-9C11445D5766}"/>
    <cellStyle name="Notiz 2 181 2 2 2" xfId="27696" xr:uid="{1EE2ED55-CD3F-41E9-A6B7-A23ACF97B0DD}"/>
    <cellStyle name="Notiz 2 181 2 3" xfId="11288" xr:uid="{72B1AF85-8F22-4522-BD98-FE94DE5094C2}"/>
    <cellStyle name="Notiz 2 181 2 3 2" xfId="30190" xr:uid="{6566F4E8-A297-46C8-B78D-EED8BD31BE67}"/>
    <cellStyle name="Notiz 2 181 2 4" xfId="33360" xr:uid="{CE8D8E04-E7A5-4778-9DA5-27F869248897}"/>
    <cellStyle name="Notiz 2 181 2 5" xfId="23286" xr:uid="{D5A7CF37-115D-49E5-9B2B-D2D0AFDDF613}"/>
    <cellStyle name="Notiz 2 181 3" xfId="6987" xr:uid="{6275B62C-7D9B-4B14-B3D6-E720EDD2B244}"/>
    <cellStyle name="Notiz 2 181 3 2" xfId="19767" xr:uid="{82E15FB4-BBEE-4A3E-8260-8F779D5E674E}"/>
    <cellStyle name="Notiz 2 181 3 2 2" xfId="34829" xr:uid="{00D2F757-B3A4-432C-9226-29CCAEF4F596}"/>
    <cellStyle name="Notiz 2 181 3 3" xfId="13019" xr:uid="{EF2B7C09-4BDB-4107-B063-824AB4C1400F}"/>
    <cellStyle name="Notiz 2 181 3 4" xfId="25146" xr:uid="{7DCE6F95-898D-4ED9-8619-96D8795CBCAD}"/>
    <cellStyle name="Notiz 2 181 4" xfId="7949" xr:uid="{3D0DC186-5756-4575-8CE7-A4CABD909626}"/>
    <cellStyle name="Notiz 2 181 4 2" xfId="20676" xr:uid="{DF023FA6-AF3B-42CD-8861-21292BDA5573}"/>
    <cellStyle name="Notiz 2 181 4 3" xfId="27695" xr:uid="{14F9C5AD-F042-4BEA-96DE-E909A83DBC76}"/>
    <cellStyle name="Notiz 2 181 5" xfId="14337" xr:uid="{2F499E88-FE91-4E0D-9F11-9A97A3ED866E}"/>
    <cellStyle name="Notiz 2 181 5 2" xfId="30189" xr:uid="{05F732F3-1EB5-4A13-966F-18C6C7B7C63D}"/>
    <cellStyle name="Notiz 2 181 6" xfId="13989" xr:uid="{E5781385-D8D2-4908-9CBC-ECE0F1169801}"/>
    <cellStyle name="Notiz 2 181 6 2" xfId="29228" xr:uid="{41BE744E-3375-4717-B553-CD5261F1F6EC}"/>
    <cellStyle name="Notiz 2 181 7" xfId="32157" xr:uid="{A5CF7DD0-575C-4E85-A483-91C44E44C91C}"/>
    <cellStyle name="Notiz 2 181 8" xfId="23285" xr:uid="{B981603C-7992-428D-8827-0AEE1D4E5428}"/>
    <cellStyle name="Notiz 2 182" xfId="2109" xr:uid="{00000000-0005-0000-0000-00006D080000}"/>
    <cellStyle name="Notiz 2 182 2" xfId="5248" xr:uid="{909EBDB6-B139-47C0-968D-3CA3DC0D9B95}"/>
    <cellStyle name="Notiz 2 182 2 2" xfId="18036" xr:uid="{BE46E4EB-A2CA-4331-8A03-20D49DF6F844}"/>
    <cellStyle name="Notiz 2 182 2 2 2" xfId="27698" xr:uid="{97F5534A-408E-462D-B780-A1312EC4871D}"/>
    <cellStyle name="Notiz 2 182 2 3" xfId="11289" xr:uid="{363F2FE2-7116-41FB-9523-E2D98492AE67}"/>
    <cellStyle name="Notiz 2 182 2 3 2" xfId="30192" xr:uid="{24BE43BA-682F-44C4-A70C-C86A92737BEF}"/>
    <cellStyle name="Notiz 2 182 2 4" xfId="33361" xr:uid="{93AB6C23-B4E3-4A76-AEB9-6135080F421C}"/>
    <cellStyle name="Notiz 2 182 2 5" xfId="23288" xr:uid="{A3F8E2CB-D993-4C49-BB9E-5ADB1295D0F7}"/>
    <cellStyle name="Notiz 2 182 3" xfId="6986" xr:uid="{23DEDDDF-84AC-4FA7-BA94-3FF5B6103E66}"/>
    <cellStyle name="Notiz 2 182 3 2" xfId="19766" xr:uid="{39EF12C8-9996-4E95-8A7C-E18D76E6E8C5}"/>
    <cellStyle name="Notiz 2 182 3 2 2" xfId="34828" xr:uid="{3AE7D91F-88F0-4A20-B16F-1F83E6D8BCF9}"/>
    <cellStyle name="Notiz 2 182 3 3" xfId="13018" xr:uid="{DB0DA370-F2AA-4271-B6A7-41E4CA2F63B8}"/>
    <cellStyle name="Notiz 2 182 3 4" xfId="25147" xr:uid="{EEC3C335-D597-4B7A-8BE1-15EBCB1233E8}"/>
    <cellStyle name="Notiz 2 182 4" xfId="7950" xr:uid="{DF50AB2B-8C70-4C70-98DE-4FEE27424A87}"/>
    <cellStyle name="Notiz 2 182 4 2" xfId="20677" xr:uid="{F7A42838-6854-48D0-8978-2E663C01AF43}"/>
    <cellStyle name="Notiz 2 182 4 3" xfId="27697" xr:uid="{CA20C8AC-75E8-4E7C-9660-72B47EF7E6E2}"/>
    <cellStyle name="Notiz 2 182 5" xfId="14338" xr:uid="{79B6C24E-FCEA-4472-BE99-4B0628C0EB0A}"/>
    <cellStyle name="Notiz 2 182 5 2" xfId="30191" xr:uid="{E21007DF-A117-4C46-BF96-0F31C55C25CC}"/>
    <cellStyle name="Notiz 2 182 6" xfId="13990" xr:uid="{9534C715-C274-4427-8DD3-5FC40ABC29C9}"/>
    <cellStyle name="Notiz 2 182 6 2" xfId="29227" xr:uid="{588E54A1-2145-46AE-8284-62CB86491125}"/>
    <cellStyle name="Notiz 2 182 7" xfId="32158" xr:uid="{4D83AEC0-5425-4E2D-8CF6-033D355037C6}"/>
    <cellStyle name="Notiz 2 182 8" xfId="23287" xr:uid="{DC4B0B5F-74DD-43E5-8CA6-4E1F48CC0526}"/>
    <cellStyle name="Notiz 2 183" xfId="2110" xr:uid="{00000000-0005-0000-0000-00006E080000}"/>
    <cellStyle name="Notiz 2 183 2" xfId="5249" xr:uid="{C1734F88-3013-427D-9C68-EDCE70376AEC}"/>
    <cellStyle name="Notiz 2 183 2 2" xfId="18037" xr:uid="{3EC48D50-2788-48BF-8D96-8F393ADF3B74}"/>
    <cellStyle name="Notiz 2 183 2 2 2" xfId="27700" xr:uid="{BA8D622D-3370-4F35-B896-E6516FDD3D75}"/>
    <cellStyle name="Notiz 2 183 2 3" xfId="11290" xr:uid="{6D09C2A5-ABDA-4D8F-AC10-32900133B6FC}"/>
    <cellStyle name="Notiz 2 183 2 3 2" xfId="30194" xr:uid="{89CB76A2-65C7-4D58-863D-04D250C134BD}"/>
    <cellStyle name="Notiz 2 183 2 4" xfId="33362" xr:uid="{ACBAE061-DBBA-4295-94FC-68F31B359747}"/>
    <cellStyle name="Notiz 2 183 2 5" xfId="23290" xr:uid="{00F8EA5F-76FA-4C49-8918-ED6291935EFA}"/>
    <cellStyle name="Notiz 2 183 3" xfId="6985" xr:uid="{62C4E7F0-38E0-4B8A-AD51-B6C25DD6023C}"/>
    <cellStyle name="Notiz 2 183 3 2" xfId="19765" xr:uid="{1919B15D-DBBB-4347-8547-65477ED90198}"/>
    <cellStyle name="Notiz 2 183 3 2 2" xfId="34827" xr:uid="{8C752095-8040-4DD3-8F74-6E05B17E23B1}"/>
    <cellStyle name="Notiz 2 183 3 3" xfId="13017" xr:uid="{911942E9-2EA6-4DAF-A0DE-C90150BF6E94}"/>
    <cellStyle name="Notiz 2 183 3 4" xfId="25148" xr:uid="{19D68750-5D85-4E21-AAE7-6B0A72E434F6}"/>
    <cellStyle name="Notiz 2 183 4" xfId="7951" xr:uid="{8C68E333-A23E-432B-9155-C25B4F021AD8}"/>
    <cellStyle name="Notiz 2 183 4 2" xfId="20678" xr:uid="{100BB6B0-CCCA-49A5-8387-D6E8C3A47B71}"/>
    <cellStyle name="Notiz 2 183 4 3" xfId="27699" xr:uid="{9C528AE4-2620-44A4-BACD-1837C49DCCD1}"/>
    <cellStyle name="Notiz 2 183 5" xfId="14339" xr:uid="{CA9AADC3-3761-4CA6-909C-74A6E07A4666}"/>
    <cellStyle name="Notiz 2 183 5 2" xfId="30193" xr:uid="{B00B7C8B-EE80-4F4C-BE8D-CC5E93E2CE28}"/>
    <cellStyle name="Notiz 2 183 6" xfId="13991" xr:uid="{E03FD875-5AB9-43BE-AC2A-F9380A3FC476}"/>
    <cellStyle name="Notiz 2 183 6 2" xfId="29226" xr:uid="{0F3F1489-D60F-4A19-AC4E-8E274AF358B4}"/>
    <cellStyle name="Notiz 2 183 7" xfId="32159" xr:uid="{087DC5D0-655A-4E17-A32B-7CECADD9B360}"/>
    <cellStyle name="Notiz 2 183 8" xfId="23289" xr:uid="{1A7ED32B-C7B6-4FF7-8D78-4FEB267C011A}"/>
    <cellStyle name="Notiz 2 184" xfId="2111" xr:uid="{00000000-0005-0000-0000-00006F080000}"/>
    <cellStyle name="Notiz 2 184 2" xfId="2112" xr:uid="{00000000-0005-0000-0000-000070080000}"/>
    <cellStyle name="Notiz 2 184 2 2" xfId="5251" xr:uid="{F135E950-C611-44A2-AE34-594AB8391A56}"/>
    <cellStyle name="Notiz 2 184 2 2 2" xfId="18039" xr:uid="{AB46F8C4-215C-4DBA-BB8A-DAA2BA245DE2}"/>
    <cellStyle name="Notiz 2 184 2 2 2 2" xfId="27703" xr:uid="{3292B6BD-6617-4383-B183-FFAD402F8CAD}"/>
    <cellStyle name="Notiz 2 184 2 2 3" xfId="11292" xr:uid="{7F09F99A-040B-4ED3-87DD-A44360D5CEED}"/>
    <cellStyle name="Notiz 2 184 2 2 3 2" xfId="30197" xr:uid="{06FE7E82-704D-44FF-965A-095FC9743FB3}"/>
    <cellStyle name="Notiz 2 184 2 2 4" xfId="33364" xr:uid="{6A661C5B-D536-408D-8924-35DA0AEE73E4}"/>
    <cellStyle name="Notiz 2 184 2 2 5" xfId="23293" xr:uid="{4E905518-8626-4738-9BCB-22B6892EC2DB}"/>
    <cellStyle name="Notiz 2 184 2 3" xfId="6983" xr:uid="{6E375294-39D3-421B-A0F2-D3D73279378B}"/>
    <cellStyle name="Notiz 2 184 2 3 2" xfId="19763" xr:uid="{B0F479F0-00A1-45DD-A99B-75240D4977FC}"/>
    <cellStyle name="Notiz 2 184 2 3 2 2" xfId="34825" xr:uid="{08D9920E-0656-4DAA-A14F-15E2036961B6}"/>
    <cellStyle name="Notiz 2 184 2 3 3" xfId="13015" xr:uid="{6453E7F7-B9A9-4BA7-8279-225325B4FCA3}"/>
    <cellStyle name="Notiz 2 184 2 3 4" xfId="25150" xr:uid="{628F58A4-61B9-403B-B1CD-882073F66776}"/>
    <cellStyle name="Notiz 2 184 2 4" xfId="7953" xr:uid="{6081B4A8-4A8C-4F2D-8FA5-A2C8BC29FA4B}"/>
    <cellStyle name="Notiz 2 184 2 4 2" xfId="20680" xr:uid="{0745E6F7-A428-4F16-AF6D-8A666E57E075}"/>
    <cellStyle name="Notiz 2 184 2 4 3" xfId="27702" xr:uid="{BC83A93C-005F-48FD-8598-7ACCF2F0B7DB}"/>
    <cellStyle name="Notiz 2 184 2 5" xfId="14341" xr:uid="{9672AED0-BCF3-4EC2-A88C-EF10AF756918}"/>
    <cellStyle name="Notiz 2 184 2 5 2" xfId="30196" xr:uid="{77ED71A2-083E-412C-9EE9-0270458546BA}"/>
    <cellStyle name="Notiz 2 184 2 6" xfId="13993" xr:uid="{D08D1D8A-02E9-47E0-AECF-5F5A6C1C233E}"/>
    <cellStyle name="Notiz 2 184 2 6 2" xfId="29224" xr:uid="{377D0316-ADA6-433C-A47C-2A6CA97AB0CB}"/>
    <cellStyle name="Notiz 2 184 2 7" xfId="32161" xr:uid="{A3E650E0-FB49-4801-92F0-F7A4FE3F21BD}"/>
    <cellStyle name="Notiz 2 184 2 8" xfId="23292" xr:uid="{09FF5F55-DF0F-4737-A72F-C456CC7CB8D3}"/>
    <cellStyle name="Notiz 2 184 3" xfId="5250" xr:uid="{DAFB2946-147D-4037-A20F-A4D752EA49A6}"/>
    <cellStyle name="Notiz 2 184 3 2" xfId="18038" xr:uid="{AD23F05D-4409-443B-BEB1-10B9296C48B0}"/>
    <cellStyle name="Notiz 2 184 3 2 2" xfId="27704" xr:uid="{3AAC3BBF-EE1A-46BB-AB3E-73396183FF45}"/>
    <cellStyle name="Notiz 2 184 3 3" xfId="11291" xr:uid="{CBEE2099-0F4D-4E03-A21F-28642DDFCFA4}"/>
    <cellStyle name="Notiz 2 184 3 3 2" xfId="30198" xr:uid="{AF5D115E-AF97-4F34-BE57-38D8A24089C9}"/>
    <cellStyle name="Notiz 2 184 3 4" xfId="33363" xr:uid="{5FB34840-E2B1-404C-9C07-EB013A44CD5B}"/>
    <cellStyle name="Notiz 2 184 3 5" xfId="23294" xr:uid="{4011091B-1D8C-4612-8098-FAC72AB115A6}"/>
    <cellStyle name="Notiz 2 184 4" xfId="6984" xr:uid="{9428E458-B8AF-4CB0-A914-D29CCD27FD29}"/>
    <cellStyle name="Notiz 2 184 4 2" xfId="19764" xr:uid="{A30D10AF-ADF4-43C4-AB39-332B9F4F0BDE}"/>
    <cellStyle name="Notiz 2 184 4 2 2" xfId="34826" xr:uid="{C8BC16C3-FB7F-44A4-865A-B2CC7576893D}"/>
    <cellStyle name="Notiz 2 184 4 3" xfId="13016" xr:uid="{7EF919EC-16FE-4A32-A4AC-E6CA34F602E2}"/>
    <cellStyle name="Notiz 2 184 4 4" xfId="25149" xr:uid="{1A6078A0-1EAB-4243-8D47-D42DFEEC6FB1}"/>
    <cellStyle name="Notiz 2 184 5" xfId="7952" xr:uid="{C2EA7CA3-1CA2-4A9D-96F7-DB40FC222A2C}"/>
    <cellStyle name="Notiz 2 184 5 2" xfId="20679" xr:uid="{23886A62-4E53-4FC0-94A3-D1B28B8FD9EB}"/>
    <cellStyle name="Notiz 2 184 5 3" xfId="27701" xr:uid="{E3BBC196-59AF-4739-AE1C-5E2EB9EA23D7}"/>
    <cellStyle name="Notiz 2 184 6" xfId="14340" xr:uid="{DB4DC59E-FC1D-498E-BE5A-9CDEBEEA3C71}"/>
    <cellStyle name="Notiz 2 184 6 2" xfId="30195" xr:uid="{91BDB2B3-5737-4ABF-9BC6-4FD363E1B703}"/>
    <cellStyle name="Notiz 2 184 7" xfId="13992" xr:uid="{224A925E-6E93-4CBF-8350-5CBEC797B9CE}"/>
    <cellStyle name="Notiz 2 184 7 2" xfId="29225" xr:uid="{F13DB914-3B59-4FD8-9833-DF5F8AFD9FD6}"/>
    <cellStyle name="Notiz 2 184 8" xfId="32160" xr:uid="{985F5370-B274-476B-B8E6-B0D3209A2DAF}"/>
    <cellStyle name="Notiz 2 184 9" xfId="23291" xr:uid="{FC5FE97B-FF46-45DC-88F0-D07721DE29F3}"/>
    <cellStyle name="Notiz 2 185" xfId="2113" xr:uid="{00000000-0005-0000-0000-000071080000}"/>
    <cellStyle name="Notiz 2 185 2" xfId="2114" xr:uid="{00000000-0005-0000-0000-000072080000}"/>
    <cellStyle name="Notiz 2 185 2 2" xfId="5253" xr:uid="{EFA23A93-89DD-4EAE-873A-0E3181A19F2F}"/>
    <cellStyle name="Notiz 2 185 2 2 2" xfId="18041" xr:uid="{C8758CB6-0C9B-4E40-8921-EB3D50227AC9}"/>
    <cellStyle name="Notiz 2 185 2 2 2 2" xfId="27707" xr:uid="{C903ED19-F843-434A-B631-2D6C81468856}"/>
    <cellStyle name="Notiz 2 185 2 2 3" xfId="11294" xr:uid="{B3160ADA-B090-49A3-B97E-7BD6F9307F15}"/>
    <cellStyle name="Notiz 2 185 2 2 3 2" xfId="30201" xr:uid="{EDB0E81C-ED74-4F6D-AED9-2011C655F865}"/>
    <cellStyle name="Notiz 2 185 2 2 4" xfId="33366" xr:uid="{B6726445-119B-4FF6-AB68-0F2ECEFE0218}"/>
    <cellStyle name="Notiz 2 185 2 2 5" xfId="23297" xr:uid="{2F7FE8CB-558B-44A0-9059-DA74EEFEABB8}"/>
    <cellStyle name="Notiz 2 185 2 3" xfId="6981" xr:uid="{4B1AC582-FD9C-44AC-BB3A-A6F7D8EE6F14}"/>
    <cellStyle name="Notiz 2 185 2 3 2" xfId="19761" xr:uid="{E956E70D-648C-4490-81C4-C3B8F1DC8B2C}"/>
    <cellStyle name="Notiz 2 185 2 3 2 2" xfId="34823" xr:uid="{4D3B0036-4675-429B-95A7-2843ED970B09}"/>
    <cellStyle name="Notiz 2 185 2 3 3" xfId="13013" xr:uid="{CC29934F-25D5-41C3-B06E-507E83591481}"/>
    <cellStyle name="Notiz 2 185 2 3 4" xfId="25152" xr:uid="{F8D69AB0-D02C-45FD-B66F-AE629F87F045}"/>
    <cellStyle name="Notiz 2 185 2 4" xfId="7955" xr:uid="{45009EF1-3345-410A-8C18-58FC28B95108}"/>
    <cellStyle name="Notiz 2 185 2 4 2" xfId="20682" xr:uid="{17A724C6-020F-4C9E-A5DC-94EE0A3C0B1A}"/>
    <cellStyle name="Notiz 2 185 2 4 3" xfId="27706" xr:uid="{C65B83EF-6AAB-49DC-83C5-148D359FA62C}"/>
    <cellStyle name="Notiz 2 185 2 5" xfId="14343" xr:uid="{38D8F60E-280D-4120-AA55-22FC91CDDFAE}"/>
    <cellStyle name="Notiz 2 185 2 5 2" xfId="30200" xr:uid="{44603AAF-4945-45BA-B69A-2D8F654D86CB}"/>
    <cellStyle name="Notiz 2 185 2 6" xfId="13995" xr:uid="{F4E93790-AABA-4D02-B112-F8CDE99FA604}"/>
    <cellStyle name="Notiz 2 185 2 6 2" xfId="29222" xr:uid="{6E790B25-4B61-4DEB-A353-0258AB6DF416}"/>
    <cellStyle name="Notiz 2 185 2 7" xfId="32163" xr:uid="{F99C54D6-7A02-41CB-AFF4-3B070ED030CA}"/>
    <cellStyle name="Notiz 2 185 2 8" xfId="23296" xr:uid="{5CC3AE00-3025-4075-99F1-50365EAC2ECE}"/>
    <cellStyle name="Notiz 2 185 3" xfId="5252" xr:uid="{25798BD0-CF6E-452B-97C7-A64BCD445C53}"/>
    <cellStyle name="Notiz 2 185 3 2" xfId="18040" xr:uid="{C3000804-D490-4195-8E67-20E06D0DAEF6}"/>
    <cellStyle name="Notiz 2 185 3 2 2" xfId="27708" xr:uid="{47C8D421-8395-4051-90CA-07E07BC9E06E}"/>
    <cellStyle name="Notiz 2 185 3 3" xfId="11293" xr:uid="{BD567E49-150E-4392-9CB1-7110761A186F}"/>
    <cellStyle name="Notiz 2 185 3 3 2" xfId="30202" xr:uid="{EFFD13ED-AE05-487F-A0E9-80369399ED84}"/>
    <cellStyle name="Notiz 2 185 3 4" xfId="33365" xr:uid="{0BC70D4B-C2C1-4AC8-A49F-ABB02117C1F0}"/>
    <cellStyle name="Notiz 2 185 3 5" xfId="23298" xr:uid="{B748769E-03FF-444B-BF4B-26B2D398CA1C}"/>
    <cellStyle name="Notiz 2 185 4" xfId="6982" xr:uid="{24A25D47-3C2E-4003-B3E5-FC4C70451CBE}"/>
    <cellStyle name="Notiz 2 185 4 2" xfId="19762" xr:uid="{C426CE31-6E25-468A-B117-AE3B351CACC3}"/>
    <cellStyle name="Notiz 2 185 4 2 2" xfId="34824" xr:uid="{C82B911B-218B-4865-9419-65B990D91CCC}"/>
    <cellStyle name="Notiz 2 185 4 3" xfId="13014" xr:uid="{AA813B56-4608-4231-9F42-0EA0B0784B46}"/>
    <cellStyle name="Notiz 2 185 4 4" xfId="25151" xr:uid="{ACDD77D1-C0F7-48B1-912F-F9E7EDDF4828}"/>
    <cellStyle name="Notiz 2 185 5" xfId="7954" xr:uid="{A7B0F1F2-F1B6-4450-9684-CCB9ADDEF802}"/>
    <cellStyle name="Notiz 2 185 5 2" xfId="20681" xr:uid="{9B2A9C59-03C7-4203-BE79-F701E0FBD2C0}"/>
    <cellStyle name="Notiz 2 185 5 3" xfId="27705" xr:uid="{40B3851B-BDC0-4C91-932D-23150694B6D4}"/>
    <cellStyle name="Notiz 2 185 6" xfId="14342" xr:uid="{A03FACA1-586C-4D79-A62B-3374A8C66C0F}"/>
    <cellStyle name="Notiz 2 185 6 2" xfId="30199" xr:uid="{C4FFD12D-929F-4156-ABC1-FF1D610D9024}"/>
    <cellStyle name="Notiz 2 185 7" xfId="13994" xr:uid="{83B1CE51-FADE-4420-BC35-6F027C222F63}"/>
    <cellStyle name="Notiz 2 185 7 2" xfId="29223" xr:uid="{AB599168-A0AB-4D0F-B2F5-C0280BEE5306}"/>
    <cellStyle name="Notiz 2 185 8" xfId="32162" xr:uid="{9D86BA95-154D-47F7-818D-9C5886B18B6C}"/>
    <cellStyle name="Notiz 2 185 9" xfId="23295" xr:uid="{7443A9C9-D5C4-4DAE-8454-D952D98657FE}"/>
    <cellStyle name="Notiz 2 186" xfId="2115" xr:uid="{00000000-0005-0000-0000-000073080000}"/>
    <cellStyle name="Notiz 2 186 2" xfId="5254" xr:uid="{47F15172-4283-4AD6-AA8C-BF9741B87F76}"/>
    <cellStyle name="Notiz 2 186 2 2" xfId="18042" xr:uid="{BA9C6E4B-9C60-4384-964D-D70836A0AD86}"/>
    <cellStyle name="Notiz 2 186 2 2 2" xfId="27710" xr:uid="{49089A81-2281-4815-8DF0-F7FABFAC4D64}"/>
    <cellStyle name="Notiz 2 186 2 3" xfId="11295" xr:uid="{130D2119-D86A-4B86-BBA5-D17CA44D23A9}"/>
    <cellStyle name="Notiz 2 186 2 3 2" xfId="30204" xr:uid="{EA6BE6ED-B0D9-43D8-BE5A-81A5DDEFF04D}"/>
    <cellStyle name="Notiz 2 186 2 4" xfId="33367" xr:uid="{58F8F283-8BB5-4AB3-928A-8DA3835D56F4}"/>
    <cellStyle name="Notiz 2 186 2 5" xfId="23300" xr:uid="{E87DD74D-11F1-4ECC-8325-054E227E1F57}"/>
    <cellStyle name="Notiz 2 186 3" xfId="6980" xr:uid="{C005F791-AB3E-4760-989F-1E3BB4645D28}"/>
    <cellStyle name="Notiz 2 186 3 2" xfId="19760" xr:uid="{0BDC0C1D-2C2E-48F3-A73C-5D55545DFF49}"/>
    <cellStyle name="Notiz 2 186 3 2 2" xfId="34822" xr:uid="{8C955EE0-2F62-4503-83F8-75AD6D4CE1E5}"/>
    <cellStyle name="Notiz 2 186 3 3" xfId="13012" xr:uid="{17C0C425-6D95-4E96-8B60-180A85795D5E}"/>
    <cellStyle name="Notiz 2 186 3 4" xfId="25153" xr:uid="{52283293-BCF2-4AD7-918E-1244BAC0A4D7}"/>
    <cellStyle name="Notiz 2 186 4" xfId="7956" xr:uid="{7D64E72E-765A-4EAE-B1C3-87C0855ECA6E}"/>
    <cellStyle name="Notiz 2 186 4 2" xfId="20683" xr:uid="{2A22F6FC-CC54-4349-813C-22793197E34A}"/>
    <cellStyle name="Notiz 2 186 4 3" xfId="27709" xr:uid="{0E667347-0931-4D9B-992E-09D76834696A}"/>
    <cellStyle name="Notiz 2 186 5" xfId="14344" xr:uid="{25EC2DCC-1128-41B6-9751-4815F4AD86D5}"/>
    <cellStyle name="Notiz 2 186 5 2" xfId="30203" xr:uid="{E2D4BFA6-B1AC-4B84-AD54-AA61FC8AD1B1}"/>
    <cellStyle name="Notiz 2 186 6" xfId="13996" xr:uid="{A929A349-0750-4BC0-B6B7-3BDAA46A42CF}"/>
    <cellStyle name="Notiz 2 186 6 2" xfId="29221" xr:uid="{DA77A56C-5ADC-4CE0-90BF-08AFCB0139CF}"/>
    <cellStyle name="Notiz 2 186 7" xfId="32164" xr:uid="{CB4C5692-C943-4CB0-821C-8CFDE0583210}"/>
    <cellStyle name="Notiz 2 186 8" xfId="23299" xr:uid="{62F5BF5E-C26D-4AB7-A35C-5AB2C728AF8B}"/>
    <cellStyle name="Notiz 2 187" xfId="2116" xr:uid="{00000000-0005-0000-0000-000074080000}"/>
    <cellStyle name="Notiz 2 187 2" xfId="5255" xr:uid="{CB737154-68F6-45AC-9CC1-1AA72E727487}"/>
    <cellStyle name="Notiz 2 187 2 2" xfId="18043" xr:uid="{1C2062BC-761C-4431-A42B-DDE8760103B2}"/>
    <cellStyle name="Notiz 2 187 2 2 2" xfId="27712" xr:uid="{40256DEF-94E4-4100-B3B6-62489D6D2344}"/>
    <cellStyle name="Notiz 2 187 2 3" xfId="11296" xr:uid="{978FBD27-B499-4627-BDF8-5B3304FA1795}"/>
    <cellStyle name="Notiz 2 187 2 3 2" xfId="30206" xr:uid="{9398B7B1-EE0E-40C0-992F-9DB7A10DEBF9}"/>
    <cellStyle name="Notiz 2 187 2 4" xfId="33368" xr:uid="{B1A78DC2-4600-4CE3-9B18-A7E66E207A13}"/>
    <cellStyle name="Notiz 2 187 2 5" xfId="23302" xr:uid="{0D3472B5-AD26-4140-800C-54D11D40A3AB}"/>
    <cellStyle name="Notiz 2 187 3" xfId="6979" xr:uid="{BFEB4778-5307-4A04-AB97-61A52A42ECA9}"/>
    <cellStyle name="Notiz 2 187 3 2" xfId="19759" xr:uid="{17301681-D2B5-476F-BABF-F9586731DC2C}"/>
    <cellStyle name="Notiz 2 187 3 2 2" xfId="34821" xr:uid="{E12DD3F2-764F-47B4-AD32-0478472E01D7}"/>
    <cellStyle name="Notiz 2 187 3 3" xfId="13011" xr:uid="{1AF833A2-8EA5-43D2-B991-C7A35F039E16}"/>
    <cellStyle name="Notiz 2 187 3 4" xfId="25154" xr:uid="{0C68298D-D8E6-4E2C-828D-5BAC38224C75}"/>
    <cellStyle name="Notiz 2 187 4" xfId="7957" xr:uid="{393CAA01-EB02-4F92-98C6-3F8EF005F6E1}"/>
    <cellStyle name="Notiz 2 187 4 2" xfId="20684" xr:uid="{07DB2A3E-9EB8-454D-A88E-E4774E785F54}"/>
    <cellStyle name="Notiz 2 187 4 3" xfId="27711" xr:uid="{36C7C673-702F-4949-BB22-9E1742C5348F}"/>
    <cellStyle name="Notiz 2 187 5" xfId="14345" xr:uid="{5CC89042-9B2B-42FE-8C0E-A08C0500F469}"/>
    <cellStyle name="Notiz 2 187 5 2" xfId="30205" xr:uid="{E079952A-001E-4260-9B39-C40B4F7BEAE5}"/>
    <cellStyle name="Notiz 2 187 6" xfId="13997" xr:uid="{6C748423-0A89-40F9-B257-6D42552FF5E7}"/>
    <cellStyle name="Notiz 2 187 6 2" xfId="29220" xr:uid="{7D0670E0-6847-4762-9983-81CF218B75C1}"/>
    <cellStyle name="Notiz 2 187 7" xfId="32165" xr:uid="{E1D0DE28-7D32-4B48-93E5-9F3427C0F32D}"/>
    <cellStyle name="Notiz 2 187 8" xfId="23301" xr:uid="{C7C6E97E-4AEE-4230-BCDE-1B37A19485F1}"/>
    <cellStyle name="Notiz 2 188" xfId="2117" xr:uid="{00000000-0005-0000-0000-000075080000}"/>
    <cellStyle name="Notiz 2 188 2" xfId="5256" xr:uid="{B31D2AAE-6C0C-4393-9CAE-1409E58B151C}"/>
    <cellStyle name="Notiz 2 188 2 2" xfId="18044" xr:uid="{12229D9E-32E7-4472-850A-1E0596BDE2A3}"/>
    <cellStyle name="Notiz 2 188 2 2 2" xfId="27714" xr:uid="{C9EF73F5-E4B7-4145-A62F-018A0510DA53}"/>
    <cellStyle name="Notiz 2 188 2 3" xfId="11297" xr:uid="{EB9A24A6-014E-4EBA-A03E-7EA4349E212A}"/>
    <cellStyle name="Notiz 2 188 2 3 2" xfId="30208" xr:uid="{B0A5C9FE-5041-4A82-960E-92F86F989AB0}"/>
    <cellStyle name="Notiz 2 188 2 4" xfId="33369" xr:uid="{6AE700B4-C5CE-4297-AB3A-B8629AB53117}"/>
    <cellStyle name="Notiz 2 188 2 5" xfId="23304" xr:uid="{231567EC-A0C5-400A-8156-65890D1712E0}"/>
    <cellStyle name="Notiz 2 188 3" xfId="6978" xr:uid="{C86D0967-6B9D-4BD5-8AA5-E804DFC65434}"/>
    <cellStyle name="Notiz 2 188 3 2" xfId="19758" xr:uid="{9C7A9CD0-71D0-4846-A1F2-0F5732D19A0C}"/>
    <cellStyle name="Notiz 2 188 3 2 2" xfId="34820" xr:uid="{8689AB52-70CB-46B8-85DA-2F5A49C00BC5}"/>
    <cellStyle name="Notiz 2 188 3 3" xfId="13010" xr:uid="{919304BA-2809-4F91-9828-02C20F18C5F4}"/>
    <cellStyle name="Notiz 2 188 3 4" xfId="25155" xr:uid="{98B3A93D-0111-45F1-8F10-6DC7626C5598}"/>
    <cellStyle name="Notiz 2 188 4" xfId="7958" xr:uid="{28E5D57C-3905-41F0-998D-38CE624CC5EE}"/>
    <cellStyle name="Notiz 2 188 4 2" xfId="20685" xr:uid="{5A5B8B17-D5A4-4E34-B37F-2BE3A00A7DBA}"/>
    <cellStyle name="Notiz 2 188 4 3" xfId="27713" xr:uid="{0ED73C1A-6277-4FF4-9DB2-E1AE983E5BFB}"/>
    <cellStyle name="Notiz 2 188 5" xfId="14346" xr:uid="{5CE5CFDB-1367-4659-9B29-439EACE01902}"/>
    <cellStyle name="Notiz 2 188 5 2" xfId="30207" xr:uid="{6E992AF7-B9DF-4338-90C2-99CA20238C71}"/>
    <cellStyle name="Notiz 2 188 6" xfId="13998" xr:uid="{5C95259F-3ABB-4B89-A35A-D54C0F4945DD}"/>
    <cellStyle name="Notiz 2 188 6 2" xfId="29219" xr:uid="{1A58595F-613D-4659-B754-CD8D0B1367DB}"/>
    <cellStyle name="Notiz 2 188 7" xfId="32166" xr:uid="{6F7379E5-E26B-464B-A7E6-A4EC9A5F1FFD}"/>
    <cellStyle name="Notiz 2 188 8" xfId="23303" xr:uid="{7006D507-95E8-4F00-819E-B27CE21DF49A}"/>
    <cellStyle name="Notiz 2 189" xfId="2118" xr:uid="{00000000-0005-0000-0000-000076080000}"/>
    <cellStyle name="Notiz 2 189 2" xfId="2119" xr:uid="{00000000-0005-0000-0000-000077080000}"/>
    <cellStyle name="Notiz 2 189 2 2" xfId="5258" xr:uid="{DAC045B9-2308-4093-BD01-5B7BE05C0688}"/>
    <cellStyle name="Notiz 2 189 2 2 2" xfId="18046" xr:uid="{CDADE3B3-C484-4106-AAC2-3B4EAD7DEF06}"/>
    <cellStyle name="Notiz 2 189 2 2 2 2" xfId="27717" xr:uid="{6DB04E5D-B5D1-4AE9-80CB-D8D2C4F938F9}"/>
    <cellStyle name="Notiz 2 189 2 2 3" xfId="11299" xr:uid="{A0CDCA7C-121A-4017-AAD8-1F528EA1089E}"/>
    <cellStyle name="Notiz 2 189 2 2 3 2" xfId="30211" xr:uid="{632660C4-5885-4810-9EFE-31D4CE87AC00}"/>
    <cellStyle name="Notiz 2 189 2 2 4" xfId="33371" xr:uid="{EB472022-CB15-4006-803A-990A3E690967}"/>
    <cellStyle name="Notiz 2 189 2 2 5" xfId="23307" xr:uid="{25235089-A10B-4440-A73B-829ABCC0D4D1}"/>
    <cellStyle name="Notiz 2 189 2 3" xfId="6976" xr:uid="{BFB93ED1-1090-4495-9FFB-02B523630BD3}"/>
    <cellStyle name="Notiz 2 189 2 3 2" xfId="19756" xr:uid="{20CD75FA-A672-4191-A132-25BDC7D0488C}"/>
    <cellStyle name="Notiz 2 189 2 3 2 2" xfId="34818" xr:uid="{31A336DB-A541-4F93-9EAE-0F9F56200304}"/>
    <cellStyle name="Notiz 2 189 2 3 3" xfId="13008" xr:uid="{50F93FE6-24B1-46EE-A99A-09B033E04585}"/>
    <cellStyle name="Notiz 2 189 2 3 4" xfId="25157" xr:uid="{4C530C2A-A33B-45B2-B095-6533740EE3EE}"/>
    <cellStyle name="Notiz 2 189 2 4" xfId="7960" xr:uid="{CBE1378A-17F1-4FAD-830E-40D30C337AAA}"/>
    <cellStyle name="Notiz 2 189 2 4 2" xfId="20687" xr:uid="{75F4BB9E-D0FD-4296-BC1D-F79F2FBADF1D}"/>
    <cellStyle name="Notiz 2 189 2 4 3" xfId="27716" xr:uid="{ADB0431F-38E9-44A2-92FC-2AD55D250ACE}"/>
    <cellStyle name="Notiz 2 189 2 5" xfId="14348" xr:uid="{DBB055DD-9BE1-43C9-B05D-40DF0E3A7B0A}"/>
    <cellStyle name="Notiz 2 189 2 5 2" xfId="30210" xr:uid="{D7123960-FDF2-486A-AF44-44A801A77843}"/>
    <cellStyle name="Notiz 2 189 2 6" xfId="14000" xr:uid="{CDA4E67E-EFC2-4103-9D4A-538064EAF944}"/>
    <cellStyle name="Notiz 2 189 2 6 2" xfId="29217" xr:uid="{CA075CB1-87C2-43B7-BC01-B4873EEF04F3}"/>
    <cellStyle name="Notiz 2 189 2 7" xfId="32168" xr:uid="{F34CC3F0-AECD-4819-8620-8383BBFE39CE}"/>
    <cellStyle name="Notiz 2 189 2 8" xfId="23306" xr:uid="{9C3A773C-8645-45AD-BAF8-E21A59BE9A4F}"/>
    <cellStyle name="Notiz 2 189 3" xfId="5257" xr:uid="{7043B846-61BF-4A49-B0DA-44F190BB9749}"/>
    <cellStyle name="Notiz 2 189 3 2" xfId="18045" xr:uid="{DAF36280-F1E1-43B9-9CA1-D6B53694E5A1}"/>
    <cellStyle name="Notiz 2 189 3 2 2" xfId="27718" xr:uid="{C9B2E99E-B195-431C-8A8B-3320C98B1AC8}"/>
    <cellStyle name="Notiz 2 189 3 3" xfId="11298" xr:uid="{ABBE47F8-8DAC-4BCC-8FE4-B9D3DA3BCE74}"/>
    <cellStyle name="Notiz 2 189 3 3 2" xfId="30212" xr:uid="{906C0268-D059-4F47-9C82-C42C706EEB60}"/>
    <cellStyle name="Notiz 2 189 3 4" xfId="33370" xr:uid="{64C6832A-7B09-4CD8-837F-CC697A985BD6}"/>
    <cellStyle name="Notiz 2 189 3 5" xfId="23308" xr:uid="{9D931B44-DF69-49C4-97F8-8E118394C56E}"/>
    <cellStyle name="Notiz 2 189 4" xfId="6977" xr:uid="{03C11DB7-6FB2-4568-9F49-BAE268D22E2A}"/>
    <cellStyle name="Notiz 2 189 4 2" xfId="19757" xr:uid="{D9748F1B-F07F-4C5A-BE5A-E37BAC656F9C}"/>
    <cellStyle name="Notiz 2 189 4 2 2" xfId="34819" xr:uid="{F3C196FE-E552-4795-8FD6-1AD4E13D9D4B}"/>
    <cellStyle name="Notiz 2 189 4 3" xfId="13009" xr:uid="{BDE5ABFA-0A9E-42BD-A413-45EAD33CA373}"/>
    <cellStyle name="Notiz 2 189 4 4" xfId="25156" xr:uid="{EA73ED59-279A-45AF-A76F-0828E42065EC}"/>
    <cellStyle name="Notiz 2 189 5" xfId="7959" xr:uid="{FA11A577-2F17-4B50-A36A-C2E687C2B7B4}"/>
    <cellStyle name="Notiz 2 189 5 2" xfId="20686" xr:uid="{1E4D9C4C-4AA0-4C42-B4E0-3D4145CB3788}"/>
    <cellStyle name="Notiz 2 189 5 3" xfId="27715" xr:uid="{398E8562-485A-467A-B1E9-93DFC691C2A8}"/>
    <cellStyle name="Notiz 2 189 6" xfId="14347" xr:uid="{94287E26-81BD-4ABE-9F0E-0B4ACCDA4A06}"/>
    <cellStyle name="Notiz 2 189 6 2" xfId="30209" xr:uid="{8C0E014F-1AB1-477B-866F-3153EC22E9FE}"/>
    <cellStyle name="Notiz 2 189 7" xfId="13999" xr:uid="{570DF367-6E19-43A1-BECF-043F62813E12}"/>
    <cellStyle name="Notiz 2 189 7 2" xfId="29218" xr:uid="{D9A9857C-5278-4436-AF22-354B0607617B}"/>
    <cellStyle name="Notiz 2 189 8" xfId="32167" xr:uid="{335E13A6-8533-4188-A0F1-473CBC3EC944}"/>
    <cellStyle name="Notiz 2 189 9" xfId="23305" xr:uid="{606F7858-2416-42A4-A461-F278A27BF295}"/>
    <cellStyle name="Notiz 2 19" xfId="2120" xr:uid="{00000000-0005-0000-0000-000078080000}"/>
    <cellStyle name="Notiz 2 19 2" xfId="5259" xr:uid="{3602857A-B608-402A-B175-F9FA3A4AD898}"/>
    <cellStyle name="Notiz 2 19 2 2" xfId="18047" xr:uid="{C654E8BF-465E-4B38-A8A1-F66F9621A763}"/>
    <cellStyle name="Notiz 2 19 2 2 2" xfId="27720" xr:uid="{53729FDC-3CED-45D6-AFAC-79CE7531D93F}"/>
    <cellStyle name="Notiz 2 19 2 3" xfId="11300" xr:uid="{4CC7DF57-82DA-46BD-9B8C-F4E26C95A7D0}"/>
    <cellStyle name="Notiz 2 19 2 3 2" xfId="30214" xr:uid="{24260F0B-2849-4515-BB85-0CD8108C74F5}"/>
    <cellStyle name="Notiz 2 19 2 4" xfId="33372" xr:uid="{6EACEF24-9CB3-48B2-A124-3AE724D2675F}"/>
    <cellStyle name="Notiz 2 19 2 5" xfId="23310" xr:uid="{6828FE6C-E543-4151-A3A9-5FD9B1871911}"/>
    <cellStyle name="Notiz 2 19 3" xfId="6975" xr:uid="{EC8D562D-7BC8-4025-91B8-950EE4D2271B}"/>
    <cellStyle name="Notiz 2 19 3 2" xfId="19755" xr:uid="{2C4B0E83-DA15-45D6-8A3B-A2A52476447C}"/>
    <cellStyle name="Notiz 2 19 3 2 2" xfId="34817" xr:uid="{811F3527-9EDF-46CE-884C-64F78FEE007F}"/>
    <cellStyle name="Notiz 2 19 3 3" xfId="13007" xr:uid="{9FF951EE-2520-43D5-B7D6-1D23EE4CDF6D}"/>
    <cellStyle name="Notiz 2 19 3 4" xfId="25158" xr:uid="{075F047D-7318-4719-A325-F300F47D746F}"/>
    <cellStyle name="Notiz 2 19 4" xfId="7961" xr:uid="{F861B363-99DA-45CF-8E52-636DDCFFB4CC}"/>
    <cellStyle name="Notiz 2 19 4 2" xfId="20688" xr:uid="{70860F67-9DF9-4B0B-A605-A60DA80E070D}"/>
    <cellStyle name="Notiz 2 19 4 3" xfId="27719" xr:uid="{A2085E0A-6BA5-4067-BE25-B37169597941}"/>
    <cellStyle name="Notiz 2 19 5" xfId="14349" xr:uid="{843FFC0C-01F7-4F84-8203-F3484D597BB0}"/>
    <cellStyle name="Notiz 2 19 5 2" xfId="30213" xr:uid="{2BC080EE-97A0-476F-8765-D57BCA609358}"/>
    <cellStyle name="Notiz 2 19 6" xfId="14001" xr:uid="{91B6EA52-2ECF-4272-96F9-207C0C1E4327}"/>
    <cellStyle name="Notiz 2 19 6 2" xfId="29216" xr:uid="{1F664290-031B-44C7-A63B-1087BECC6E3F}"/>
    <cellStyle name="Notiz 2 19 7" xfId="32169" xr:uid="{8EA1DF70-BC2A-4A0C-9914-32FBD66B074C}"/>
    <cellStyle name="Notiz 2 19 8" xfId="23309" xr:uid="{D4A9B491-371D-4AE8-A0C1-FFF545D705AC}"/>
    <cellStyle name="Notiz 2 190" xfId="2121" xr:uid="{00000000-0005-0000-0000-000079080000}"/>
    <cellStyle name="Notiz 2 190 2" xfId="5260" xr:uid="{1243A407-9D16-4700-ADDB-F199C67221D4}"/>
    <cellStyle name="Notiz 2 190 2 2" xfId="18048" xr:uid="{B1D07CAF-6EEF-4C31-9B82-8CFF7AF4CFBE}"/>
    <cellStyle name="Notiz 2 190 2 2 2" xfId="27722" xr:uid="{48F9A400-78E0-4655-AC39-ECF8C3631A24}"/>
    <cellStyle name="Notiz 2 190 2 3" xfId="11301" xr:uid="{B5E84C39-5381-438E-B21F-DA075A9D5E4F}"/>
    <cellStyle name="Notiz 2 190 2 3 2" xfId="30216" xr:uid="{2597FDE2-0EF3-4439-9032-AE69E133EA82}"/>
    <cellStyle name="Notiz 2 190 2 4" xfId="33373" xr:uid="{AB907D29-0BE3-44E2-A1FB-48ED3CB30158}"/>
    <cellStyle name="Notiz 2 190 2 5" xfId="23312" xr:uid="{F00D6811-9745-4D32-9B85-15977FF7B347}"/>
    <cellStyle name="Notiz 2 190 3" xfId="6974" xr:uid="{5738050E-2F76-4EB3-B5E9-2B7060C4E62A}"/>
    <cellStyle name="Notiz 2 190 3 2" xfId="19754" xr:uid="{24087657-D2FE-4926-B77C-8C85734F2F48}"/>
    <cellStyle name="Notiz 2 190 3 2 2" xfId="34816" xr:uid="{CAEC2132-F6F7-41ED-8EB3-68380E3CC57C}"/>
    <cellStyle name="Notiz 2 190 3 3" xfId="13006" xr:uid="{222215E1-041E-415D-8B58-65C50D4CAE8C}"/>
    <cellStyle name="Notiz 2 190 3 4" xfId="25159" xr:uid="{1B2140EA-C2BD-405F-8DB7-F6D908B06D16}"/>
    <cellStyle name="Notiz 2 190 4" xfId="7962" xr:uid="{942BC191-BCA5-4D28-A4E5-111383E2B1F2}"/>
    <cellStyle name="Notiz 2 190 4 2" xfId="20689" xr:uid="{2CDDA92D-8B60-4F5B-B46E-2452B506A917}"/>
    <cellStyle name="Notiz 2 190 4 3" xfId="27721" xr:uid="{F324A08E-C565-4686-843A-DCC684E778EB}"/>
    <cellStyle name="Notiz 2 190 5" xfId="14350" xr:uid="{B4EA0A29-D9BB-4FF3-AF9A-B8DBA12B0CE8}"/>
    <cellStyle name="Notiz 2 190 5 2" xfId="30215" xr:uid="{01FB4DDC-71CF-4380-AA21-A5E257DCB5B6}"/>
    <cellStyle name="Notiz 2 190 6" xfId="14002" xr:uid="{D6A54976-DBD1-46F5-B905-7F042F373428}"/>
    <cellStyle name="Notiz 2 190 6 2" xfId="29215" xr:uid="{0823A10D-AE67-4B5B-949C-DC662681810C}"/>
    <cellStyle name="Notiz 2 190 7" xfId="32170" xr:uid="{57CA4DA0-FD05-4286-8AED-EEA94DA065A8}"/>
    <cellStyle name="Notiz 2 190 8" xfId="23311" xr:uid="{07C57F69-4A9C-4341-AB2C-88F88D9C8B4D}"/>
    <cellStyle name="Notiz 2 191" xfId="2122" xr:uid="{00000000-0005-0000-0000-00007A080000}"/>
    <cellStyle name="Notiz 2 191 2" xfId="5261" xr:uid="{4B0E3977-F8D8-4D8F-A4B1-7CACC40A4FB5}"/>
    <cellStyle name="Notiz 2 191 2 2" xfId="18049" xr:uid="{A87E5BA2-8CF0-471E-AC0A-B62E580D7C86}"/>
    <cellStyle name="Notiz 2 191 2 2 2" xfId="27724" xr:uid="{EBDD22C3-82BD-48B0-8632-FC1C540B60DB}"/>
    <cellStyle name="Notiz 2 191 2 3" xfId="11302" xr:uid="{4BBAD2AE-5B91-47EC-888F-2D2952F88311}"/>
    <cellStyle name="Notiz 2 191 2 3 2" xfId="30218" xr:uid="{CBA99E6B-F2F2-4354-890C-05E733485B6F}"/>
    <cellStyle name="Notiz 2 191 2 4" xfId="33374" xr:uid="{403F59AF-3691-4E46-BC2A-F17B7386529E}"/>
    <cellStyle name="Notiz 2 191 2 5" xfId="23314" xr:uid="{5A53E52A-EDAF-4BA7-9ACA-0F8244AA57FB}"/>
    <cellStyle name="Notiz 2 191 3" xfId="6973" xr:uid="{B046F8B5-4C6C-4DE0-9F49-40F1B7384AA9}"/>
    <cellStyle name="Notiz 2 191 3 2" xfId="19753" xr:uid="{8A6452A7-8259-49EB-8D3B-5511AE8C781C}"/>
    <cellStyle name="Notiz 2 191 3 2 2" xfId="34815" xr:uid="{4F8B3524-72C5-4623-926B-98F449DBF0CA}"/>
    <cellStyle name="Notiz 2 191 3 3" xfId="13005" xr:uid="{E1E929B3-3F4D-42D8-8B0E-3BC32B15C807}"/>
    <cellStyle name="Notiz 2 191 3 4" xfId="25160" xr:uid="{37F0A5D5-CE21-42AE-A702-5F46B3BAA959}"/>
    <cellStyle name="Notiz 2 191 4" xfId="7963" xr:uid="{DEADB03A-0C0B-4C81-B5CB-293948D712CA}"/>
    <cellStyle name="Notiz 2 191 4 2" xfId="20690" xr:uid="{46F209B8-DA95-422D-A8FB-E8B207B7E63C}"/>
    <cellStyle name="Notiz 2 191 4 3" xfId="27723" xr:uid="{680BD77B-6D09-45B4-AAA4-08DC4BF68179}"/>
    <cellStyle name="Notiz 2 191 5" xfId="14351" xr:uid="{FE30AC62-751E-42D4-A561-1BD3354B1E89}"/>
    <cellStyle name="Notiz 2 191 5 2" xfId="30217" xr:uid="{5AFA2203-0F79-4942-9EEC-80681A04B11E}"/>
    <cellStyle name="Notiz 2 191 6" xfId="14003" xr:uid="{85084CF9-7663-4159-8A7B-92161C4C4D68}"/>
    <cellStyle name="Notiz 2 191 6 2" xfId="29214" xr:uid="{CBD250B8-F03E-44FF-9F2F-506EC4FC21D2}"/>
    <cellStyle name="Notiz 2 191 7" xfId="32171" xr:uid="{60789CB3-368C-4543-9E34-CD6908BDAEE4}"/>
    <cellStyle name="Notiz 2 191 8" xfId="23313" xr:uid="{A5F594E7-F641-465D-89F0-4786E39C2B9C}"/>
    <cellStyle name="Notiz 2 192" xfId="2123" xr:uid="{00000000-0005-0000-0000-00007B080000}"/>
    <cellStyle name="Notiz 2 192 2" xfId="5262" xr:uid="{DEF4F48B-ECD1-419D-B822-E98F03E29FA1}"/>
    <cellStyle name="Notiz 2 192 2 2" xfId="18050" xr:uid="{C2288D45-D780-4AD4-BAC9-6AE8FEDB00E2}"/>
    <cellStyle name="Notiz 2 192 2 2 2" xfId="27726" xr:uid="{AD3D0380-B67A-47A4-B527-A9E67116856C}"/>
    <cellStyle name="Notiz 2 192 2 3" xfId="11303" xr:uid="{50E922EA-3267-4839-96D7-87230C9024EF}"/>
    <cellStyle name="Notiz 2 192 2 3 2" xfId="30220" xr:uid="{71B7A0BD-CF36-4832-8842-4213AFA1E4B1}"/>
    <cellStyle name="Notiz 2 192 2 4" xfId="33375" xr:uid="{4EB0BF4E-AA57-4EE0-80B2-ED2553FA6285}"/>
    <cellStyle name="Notiz 2 192 2 5" xfId="23316" xr:uid="{F9689122-8B84-42E4-8F89-03D3542D297D}"/>
    <cellStyle name="Notiz 2 192 3" xfId="6972" xr:uid="{5543E81A-4D30-4103-80BA-D068AA3BEDB9}"/>
    <cellStyle name="Notiz 2 192 3 2" xfId="19752" xr:uid="{F53FC5B3-C5CA-4394-857E-CAF04CAF99FF}"/>
    <cellStyle name="Notiz 2 192 3 2 2" xfId="34814" xr:uid="{5A0B5363-43F3-4135-91E7-90F1DD7D7127}"/>
    <cellStyle name="Notiz 2 192 3 3" xfId="13004" xr:uid="{776413CD-0885-49E5-9503-819107660775}"/>
    <cellStyle name="Notiz 2 192 3 4" xfId="25161" xr:uid="{8FC109F4-CDFC-4908-BA5B-9019C3F8302D}"/>
    <cellStyle name="Notiz 2 192 4" xfId="7964" xr:uid="{894B287D-9D24-4F55-AEA3-41F3C5DAF28C}"/>
    <cellStyle name="Notiz 2 192 4 2" xfId="20691" xr:uid="{036C7B91-CE3A-4E74-A4CB-C9991CC79D14}"/>
    <cellStyle name="Notiz 2 192 4 3" xfId="27725" xr:uid="{FD4EB296-65F5-4787-A304-D439DB264A31}"/>
    <cellStyle name="Notiz 2 192 5" xfId="14352" xr:uid="{284BB5E6-AF7D-4EA0-98BC-8A93F533E088}"/>
    <cellStyle name="Notiz 2 192 5 2" xfId="30219" xr:uid="{BA586C88-897C-41F4-A85B-AD8C759A8A89}"/>
    <cellStyle name="Notiz 2 192 6" xfId="14004" xr:uid="{A06BD7A2-AF67-4F4A-A1F3-7E536DC910D5}"/>
    <cellStyle name="Notiz 2 192 6 2" xfId="29213" xr:uid="{D51EA6D8-4086-444A-A8A9-F478B346A3F5}"/>
    <cellStyle name="Notiz 2 192 7" xfId="32172" xr:uid="{7DB02C31-1518-4DA1-AC20-11733932DDC3}"/>
    <cellStyle name="Notiz 2 192 8" xfId="23315" xr:uid="{4C46E5BC-8C84-4E51-8A18-9B03CA5442CD}"/>
    <cellStyle name="Notiz 2 193" xfId="2124" xr:uid="{00000000-0005-0000-0000-00007C080000}"/>
    <cellStyle name="Notiz 2 193 2" xfId="5263" xr:uid="{D384E5AC-DC4F-46EB-996E-89E249EECFCC}"/>
    <cellStyle name="Notiz 2 193 2 2" xfId="18051" xr:uid="{284CB925-EA96-4279-989D-492D02909519}"/>
    <cellStyle name="Notiz 2 193 2 2 2" xfId="27728" xr:uid="{01DE8E4C-D6A7-4C32-A498-7F3B63D17CEB}"/>
    <cellStyle name="Notiz 2 193 2 3" xfId="11304" xr:uid="{37850F0C-E7F1-43C8-B212-DA8FB7C4A966}"/>
    <cellStyle name="Notiz 2 193 2 3 2" xfId="30222" xr:uid="{51CB54BC-B286-4F9C-B762-185A1BDE47B1}"/>
    <cellStyle name="Notiz 2 193 2 4" xfId="33376" xr:uid="{57AAD514-68D0-40E4-AF05-523E7447DD89}"/>
    <cellStyle name="Notiz 2 193 2 5" xfId="23318" xr:uid="{1FDE21B9-CA2F-41F0-B492-96B3081BF1FC}"/>
    <cellStyle name="Notiz 2 193 3" xfId="6971" xr:uid="{F3A124C2-DA28-4078-9C56-11C785BA0076}"/>
    <cellStyle name="Notiz 2 193 3 2" xfId="19751" xr:uid="{B5051BB9-9291-41B4-A063-84276C844CB9}"/>
    <cellStyle name="Notiz 2 193 3 2 2" xfId="34813" xr:uid="{CC629C24-F970-4E36-BC94-57F26FF4057C}"/>
    <cellStyle name="Notiz 2 193 3 3" xfId="13003" xr:uid="{E18B4C15-FEBC-4710-B172-DB877F173E25}"/>
    <cellStyle name="Notiz 2 193 3 4" xfId="25162" xr:uid="{0071FFF9-11BE-4AC4-9976-69F7742EAE15}"/>
    <cellStyle name="Notiz 2 193 4" xfId="7965" xr:uid="{AA76DF20-D435-4DD7-B37A-A22BDA152BA8}"/>
    <cellStyle name="Notiz 2 193 4 2" xfId="20692" xr:uid="{DDDFD030-4C9C-4BF6-91EC-2A91891F9FDC}"/>
    <cellStyle name="Notiz 2 193 4 3" xfId="27727" xr:uid="{EE2C0978-0CB0-4A60-982F-599A6F6F8596}"/>
    <cellStyle name="Notiz 2 193 5" xfId="14353" xr:uid="{A1588B34-7A6D-44A0-AF6B-493D887E4298}"/>
    <cellStyle name="Notiz 2 193 5 2" xfId="30221" xr:uid="{65ED380E-510B-4EE5-BEA8-D13313C45C3A}"/>
    <cellStyle name="Notiz 2 193 6" xfId="14005" xr:uid="{510397F4-333B-4217-A0BA-8DDB81C5D633}"/>
    <cellStyle name="Notiz 2 193 6 2" xfId="29212" xr:uid="{4D14EF23-4AFF-4A7A-8742-4E440154C88F}"/>
    <cellStyle name="Notiz 2 193 7" xfId="32173" xr:uid="{BE7FDDB7-0D23-4205-A670-D1896C7E1E5C}"/>
    <cellStyle name="Notiz 2 193 8" xfId="23317" xr:uid="{369F0A6C-2A22-4499-867E-A8566194DB6B}"/>
    <cellStyle name="Notiz 2 194" xfId="2125" xr:uid="{00000000-0005-0000-0000-00007D080000}"/>
    <cellStyle name="Notiz 2 194 2" xfId="5264" xr:uid="{56A6F1FF-9FF9-4BA0-BEC6-756E4E8DF881}"/>
    <cellStyle name="Notiz 2 194 2 2" xfId="18052" xr:uid="{EC4FA589-2024-49CF-B97B-E80B3E6C9A00}"/>
    <cellStyle name="Notiz 2 194 2 2 2" xfId="27730" xr:uid="{4D6D6D0C-A895-4552-A050-84F2CF5977C4}"/>
    <cellStyle name="Notiz 2 194 2 3" xfId="11305" xr:uid="{8169F804-2DAD-42A9-9917-369F19153F9B}"/>
    <cellStyle name="Notiz 2 194 2 3 2" xfId="30224" xr:uid="{B3BE68E8-1332-434E-B29B-FABADD3BA571}"/>
    <cellStyle name="Notiz 2 194 2 4" xfId="33377" xr:uid="{7FDE164D-8CD0-41E6-8860-EB656DF52A6A}"/>
    <cellStyle name="Notiz 2 194 2 5" xfId="23320" xr:uid="{C6C3E481-2E6F-4F16-BA0D-F66C3ECD9615}"/>
    <cellStyle name="Notiz 2 194 3" xfId="6970" xr:uid="{7D273FFF-AD45-4D1D-A923-793ED65D6D3D}"/>
    <cellStyle name="Notiz 2 194 3 2" xfId="19750" xr:uid="{79CB6506-694B-4BCE-8C2B-7650A1E942D1}"/>
    <cellStyle name="Notiz 2 194 3 2 2" xfId="34812" xr:uid="{3B8AD0BD-D051-4AAB-90BB-F46F89E282D1}"/>
    <cellStyle name="Notiz 2 194 3 3" xfId="13002" xr:uid="{160CB172-F29A-464E-B69D-EA73D6E71B8D}"/>
    <cellStyle name="Notiz 2 194 3 4" xfId="25163" xr:uid="{2A377FB6-3334-4694-867C-DBAD198A9A73}"/>
    <cellStyle name="Notiz 2 194 4" xfId="7966" xr:uid="{0F4F223A-2842-4CD2-A66B-718567718B99}"/>
    <cellStyle name="Notiz 2 194 4 2" xfId="20693" xr:uid="{6BD2E173-9C7D-47DB-9AAB-8D8BD2951B9A}"/>
    <cellStyle name="Notiz 2 194 4 3" xfId="27729" xr:uid="{06ACCBD9-1989-4D89-A02F-00786DCC124A}"/>
    <cellStyle name="Notiz 2 194 5" xfId="14354" xr:uid="{24574328-F393-4D8C-9807-719822334393}"/>
    <cellStyle name="Notiz 2 194 5 2" xfId="30223" xr:uid="{E2CDFDB1-B30F-43F8-8B4F-9F0FBA5DE7C0}"/>
    <cellStyle name="Notiz 2 194 6" xfId="14006" xr:uid="{404DB75E-7E61-41B7-ACD4-34B277744559}"/>
    <cellStyle name="Notiz 2 194 6 2" xfId="29187" xr:uid="{1A6F5B10-66E5-4ECF-A94E-1A6CDD2C914C}"/>
    <cellStyle name="Notiz 2 194 7" xfId="32174" xr:uid="{F30DC505-B9CC-495B-89A8-980D4614C7D7}"/>
    <cellStyle name="Notiz 2 194 8" xfId="23319" xr:uid="{11B1FA0A-7BD6-4B83-9D7F-5F319F913693}"/>
    <cellStyle name="Notiz 2 195" xfId="2126" xr:uid="{00000000-0005-0000-0000-00007E080000}"/>
    <cellStyle name="Notiz 2 195 2" xfId="5265" xr:uid="{A76B97F4-8657-41AC-9794-6AD19CFD779D}"/>
    <cellStyle name="Notiz 2 195 2 2" xfId="18053" xr:uid="{B6A6FEEA-5898-4738-ADD6-A168A2F4C19C}"/>
    <cellStyle name="Notiz 2 195 2 2 2" xfId="27732" xr:uid="{9811157F-B82C-417F-AED0-FD0DF1B42C5E}"/>
    <cellStyle name="Notiz 2 195 2 3" xfId="11306" xr:uid="{D5888357-F1C3-47E2-9747-A8F883DA7409}"/>
    <cellStyle name="Notiz 2 195 2 3 2" xfId="30226" xr:uid="{58503C5D-15D3-492E-A1FB-08E1B1C49D0E}"/>
    <cellStyle name="Notiz 2 195 2 4" xfId="33378" xr:uid="{D1B1E098-887F-4B59-ACDB-6C0ADEEDCC29}"/>
    <cellStyle name="Notiz 2 195 2 5" xfId="23322" xr:uid="{190F68BE-0F56-419D-915E-8DCD5ACB1CD8}"/>
    <cellStyle name="Notiz 2 195 3" xfId="6969" xr:uid="{1224DFB1-B7A3-4398-A294-4C49B92DF83C}"/>
    <cellStyle name="Notiz 2 195 3 2" xfId="19749" xr:uid="{95B6C1F2-926F-404B-A048-045ECE4E3696}"/>
    <cellStyle name="Notiz 2 195 3 2 2" xfId="34811" xr:uid="{16AB80A3-B34B-4AE4-AD28-AF8A772B1818}"/>
    <cellStyle name="Notiz 2 195 3 3" xfId="13001" xr:uid="{B8EAD509-B1C6-4789-947A-DCE11A971D3F}"/>
    <cellStyle name="Notiz 2 195 3 4" xfId="25164" xr:uid="{D4DB93AA-D191-4B55-A516-772AC1EC9D78}"/>
    <cellStyle name="Notiz 2 195 4" xfId="7967" xr:uid="{709B0189-D746-4C5D-B72B-2D5C721EF08D}"/>
    <cellStyle name="Notiz 2 195 4 2" xfId="20694" xr:uid="{69F9AFB8-904D-4BA9-811B-E55F6FE5805F}"/>
    <cellStyle name="Notiz 2 195 4 3" xfId="27731" xr:uid="{C5CBE531-25D9-48F6-AF7D-56150B3D4E23}"/>
    <cellStyle name="Notiz 2 195 5" xfId="14355" xr:uid="{52DB45D8-35AF-40E4-9CD4-282FEE2251D7}"/>
    <cellStyle name="Notiz 2 195 5 2" xfId="30225" xr:uid="{50A47272-4339-4B74-A256-C971C5841756}"/>
    <cellStyle name="Notiz 2 195 6" xfId="14007" xr:uid="{B6241D3C-4B09-425D-A973-78BC19D5FAAA}"/>
    <cellStyle name="Notiz 2 195 6 2" xfId="29191" xr:uid="{C96AE2D5-A83B-4F69-B16A-3A287AC99489}"/>
    <cellStyle name="Notiz 2 195 7" xfId="32175" xr:uid="{A78C5331-DD03-43E7-8B8E-EE955F748C08}"/>
    <cellStyle name="Notiz 2 195 8" xfId="23321" xr:uid="{A6E83AC0-D1D2-4D8F-BBD7-A9BB0B8D2135}"/>
    <cellStyle name="Notiz 2 196" xfId="2127" xr:uid="{00000000-0005-0000-0000-00007F080000}"/>
    <cellStyle name="Notiz 2 196 2" xfId="5266" xr:uid="{5924AEF7-9392-49E6-A429-D6C908894BC8}"/>
    <cellStyle name="Notiz 2 196 2 2" xfId="18054" xr:uid="{FD246CD5-97C1-484F-8CD5-D176BAA9BC3A}"/>
    <cellStyle name="Notiz 2 196 2 2 2" xfId="27734" xr:uid="{3D59192E-0EC1-4D4B-8F2A-4A4B837955DB}"/>
    <cellStyle name="Notiz 2 196 2 3" xfId="11307" xr:uid="{795372A6-94BC-476C-BAE6-A5A2621E148E}"/>
    <cellStyle name="Notiz 2 196 2 3 2" xfId="30228" xr:uid="{E07E956B-4C64-48B7-8AFE-8F1EC085F72A}"/>
    <cellStyle name="Notiz 2 196 2 4" xfId="33379" xr:uid="{E7256A78-B81E-4DFF-A103-B03EAE416FC2}"/>
    <cellStyle name="Notiz 2 196 2 5" xfId="23324" xr:uid="{6CF5B44F-4FAC-487A-9788-B4D4ECC58FCE}"/>
    <cellStyle name="Notiz 2 196 3" xfId="6968" xr:uid="{1F033FD9-A1A3-490A-9F10-91C2779051B9}"/>
    <cellStyle name="Notiz 2 196 3 2" xfId="19748" xr:uid="{72D9941A-A1F9-4F10-96ED-93C352E72BCB}"/>
    <cellStyle name="Notiz 2 196 3 2 2" xfId="34810" xr:uid="{0A210E84-AE3D-4F24-9C7A-617BC7EB96B5}"/>
    <cellStyle name="Notiz 2 196 3 3" xfId="13000" xr:uid="{60014BD1-ADD1-4F4F-B464-FC17130029C0}"/>
    <cellStyle name="Notiz 2 196 3 4" xfId="25165" xr:uid="{0B907FA5-0228-4DA0-8C94-4646E33DBFAE}"/>
    <cellStyle name="Notiz 2 196 4" xfId="7968" xr:uid="{3B9D4DEE-213E-43E6-8201-EE4C74C47EFB}"/>
    <cellStyle name="Notiz 2 196 4 2" xfId="20695" xr:uid="{F7EF92E4-D5AD-41BE-BBD0-9C6FB94B4CAD}"/>
    <cellStyle name="Notiz 2 196 4 3" xfId="27733" xr:uid="{73B6C8C6-C32F-4B80-89E9-BCB61B4F0A30}"/>
    <cellStyle name="Notiz 2 196 5" xfId="14356" xr:uid="{F46882C2-F4EF-41B7-8722-F83E21AFF08A}"/>
    <cellStyle name="Notiz 2 196 5 2" xfId="30227" xr:uid="{5BA2ACF2-347C-4BA9-A3DC-3C92D13EE8EF}"/>
    <cellStyle name="Notiz 2 196 6" xfId="15756" xr:uid="{69F01FF0-E5BF-4F8B-B6BD-5FE8AFCCF9CE}"/>
    <cellStyle name="Notiz 2 196 6 2" xfId="29195" xr:uid="{201A48BF-2950-415C-9037-E5FC5FDD4530}"/>
    <cellStyle name="Notiz 2 196 7" xfId="32176" xr:uid="{0B30DB6D-EEEB-4893-BCC3-BC5F3E9A9C0D}"/>
    <cellStyle name="Notiz 2 196 8" xfId="23323" xr:uid="{F0A85DDA-B3D7-4534-8FA9-FFF91343B776}"/>
    <cellStyle name="Notiz 2 197" xfId="2128" xr:uid="{00000000-0005-0000-0000-000080080000}"/>
    <cellStyle name="Notiz 2 197 2" xfId="5267" xr:uid="{29C63C1F-6306-4AF4-8A47-AA9F11ED520C}"/>
    <cellStyle name="Notiz 2 197 2 2" xfId="18055" xr:uid="{B31125B1-217A-4F5E-8F16-F271449A80BD}"/>
    <cellStyle name="Notiz 2 197 2 2 2" xfId="27736" xr:uid="{3275942E-2266-4119-8554-EF84A0CEA9C9}"/>
    <cellStyle name="Notiz 2 197 2 3" xfId="11308" xr:uid="{1A9EAEA1-A6E9-46DA-A9AB-AADA4733DA8C}"/>
    <cellStyle name="Notiz 2 197 2 3 2" xfId="30230" xr:uid="{9C9FAAD4-73B9-4E7C-A6E6-EED30BD64DFB}"/>
    <cellStyle name="Notiz 2 197 2 4" xfId="33380" xr:uid="{BE6AD609-8DD6-467A-8425-AE85E9819F6C}"/>
    <cellStyle name="Notiz 2 197 2 5" xfId="23326" xr:uid="{9D607DCC-E82E-41F8-AF52-5CFAF13B7D7C}"/>
    <cellStyle name="Notiz 2 197 3" xfId="6967" xr:uid="{D3E82186-4E01-4E4D-B7DD-4C75096F6ED8}"/>
    <cellStyle name="Notiz 2 197 3 2" xfId="19747" xr:uid="{114E6488-E498-4ACF-8FE4-F21E6A8254BB}"/>
    <cellStyle name="Notiz 2 197 3 2 2" xfId="34809" xr:uid="{0682AE3D-0388-4B78-AA25-915831165FF6}"/>
    <cellStyle name="Notiz 2 197 3 3" xfId="12999" xr:uid="{314FCC5B-F5A2-470C-9A2F-483D54CBF071}"/>
    <cellStyle name="Notiz 2 197 3 4" xfId="25166" xr:uid="{05AA5B67-CDCB-49E0-AE02-AF01CA1D36F0}"/>
    <cellStyle name="Notiz 2 197 4" xfId="7969" xr:uid="{4D0426B5-A5F7-4A23-A18A-2629A5749A8B}"/>
    <cellStyle name="Notiz 2 197 4 2" xfId="20696" xr:uid="{F4CF0E26-60C8-4910-B773-350DB60B8098}"/>
    <cellStyle name="Notiz 2 197 4 3" xfId="27735" xr:uid="{DABEDA6B-D5F4-44B1-B202-675F5D0F59C2}"/>
    <cellStyle name="Notiz 2 197 5" xfId="14357" xr:uid="{67419718-9A42-408E-A4CF-D359E2C9BF3B}"/>
    <cellStyle name="Notiz 2 197 5 2" xfId="30229" xr:uid="{E70C4679-B4D8-4471-98A4-19BFE6A72D6B}"/>
    <cellStyle name="Notiz 2 197 6" xfId="15745" xr:uid="{FFF67C19-6EE4-4194-9700-0B902AD03E59}"/>
    <cellStyle name="Notiz 2 197 6 2" xfId="29199" xr:uid="{D6F7AA99-0CDC-4BC1-926D-478F65DFFCD2}"/>
    <cellStyle name="Notiz 2 197 7" xfId="32177" xr:uid="{5D65A164-CF96-41DA-8113-9D029AFE61E9}"/>
    <cellStyle name="Notiz 2 197 8" xfId="23325" xr:uid="{793EC2E1-F579-4544-9A01-C0F309525601}"/>
    <cellStyle name="Notiz 2 198" xfId="2129" xr:uid="{00000000-0005-0000-0000-000081080000}"/>
    <cellStyle name="Notiz 2 198 2" xfId="2130" xr:uid="{00000000-0005-0000-0000-000082080000}"/>
    <cellStyle name="Notiz 2 198 2 2" xfId="5269" xr:uid="{6F7EF6D6-086C-4E04-B6F2-09080AFBA1AE}"/>
    <cellStyle name="Notiz 2 198 2 2 2" xfId="18057" xr:uid="{E6DACA92-C99C-4C7F-8F65-488380498C30}"/>
    <cellStyle name="Notiz 2 198 2 2 2 2" xfId="27739" xr:uid="{04D10E0E-09A5-4AF1-A158-374F6978AEE3}"/>
    <cellStyle name="Notiz 2 198 2 2 3" xfId="11310" xr:uid="{8484BE98-A53E-47C5-9249-82FFB9117F0D}"/>
    <cellStyle name="Notiz 2 198 2 2 3 2" xfId="30233" xr:uid="{663B46EE-839D-4EDC-9C7E-CC73F923F018}"/>
    <cellStyle name="Notiz 2 198 2 2 4" xfId="33382" xr:uid="{312CD059-98FC-4336-8BA9-186B932C0325}"/>
    <cellStyle name="Notiz 2 198 2 2 5" xfId="23329" xr:uid="{1D2F0526-EF08-454F-A8B5-9976A6328F77}"/>
    <cellStyle name="Notiz 2 198 2 3" xfId="6965" xr:uid="{8214BDE8-97BF-465D-A5C2-F89D0C064D56}"/>
    <cellStyle name="Notiz 2 198 2 3 2" xfId="19745" xr:uid="{014E5125-65BE-4982-BF63-FC0451D88237}"/>
    <cellStyle name="Notiz 2 198 2 3 2 2" xfId="34807" xr:uid="{C046BF9C-4709-4480-B8A9-B6FEF1FE21C6}"/>
    <cellStyle name="Notiz 2 198 2 3 3" xfId="12997" xr:uid="{761EAAD6-3392-4A31-94E2-1B8CFAD7DA2A}"/>
    <cellStyle name="Notiz 2 198 2 3 4" xfId="25168" xr:uid="{E2342E48-590B-4C5E-8FB8-5A1BEF529A50}"/>
    <cellStyle name="Notiz 2 198 2 4" xfId="7971" xr:uid="{DDC6183A-66A8-424E-BFD6-535D039B259F}"/>
    <cellStyle name="Notiz 2 198 2 4 2" xfId="20698" xr:uid="{B3B76338-6A1C-4E14-99FB-8179047EEB80}"/>
    <cellStyle name="Notiz 2 198 2 4 3" xfId="27738" xr:uid="{8BA96333-5B24-4573-945B-4FD034A5D6C1}"/>
    <cellStyle name="Notiz 2 198 2 5" xfId="14359" xr:uid="{540FECB7-5FEF-494B-A7E4-11B4D2459660}"/>
    <cellStyle name="Notiz 2 198 2 5 2" xfId="30232" xr:uid="{0F21B7FB-14A2-45F2-B754-2F9C2478A54C}"/>
    <cellStyle name="Notiz 2 198 2 6" xfId="14008" xr:uid="{14C6E975-E2CD-44A4-A147-298E90ADD5AF}"/>
    <cellStyle name="Notiz 2 198 2 6 2" xfId="29207" xr:uid="{144A0E7F-60AC-4E72-B063-97A6FE96911E}"/>
    <cellStyle name="Notiz 2 198 2 7" xfId="32179" xr:uid="{25F44F22-2766-4D02-B6B4-8E3B313698F7}"/>
    <cellStyle name="Notiz 2 198 2 8" xfId="23328" xr:uid="{C0195F7B-F8D6-4981-863E-221CC3AD1979}"/>
    <cellStyle name="Notiz 2 198 3" xfId="5268" xr:uid="{1E040313-38B3-414A-84A8-28DC00DB35C6}"/>
    <cellStyle name="Notiz 2 198 3 2" xfId="18056" xr:uid="{85543CB5-2B9D-4422-8F82-D01CC6825717}"/>
    <cellStyle name="Notiz 2 198 3 2 2" xfId="27740" xr:uid="{A9611E47-A433-4CC9-A4DD-ABDDD842D7C9}"/>
    <cellStyle name="Notiz 2 198 3 3" xfId="11309" xr:uid="{8C84B3E4-3FAE-469C-B185-FB25CE418458}"/>
    <cellStyle name="Notiz 2 198 3 3 2" xfId="30234" xr:uid="{20AC3BA7-DE05-4FB3-8432-74BF5CE664A6}"/>
    <cellStyle name="Notiz 2 198 3 4" xfId="33381" xr:uid="{C5242536-D5C1-4096-A739-2364285B5047}"/>
    <cellStyle name="Notiz 2 198 3 5" xfId="23330" xr:uid="{C5BEC92A-84D6-4204-A382-351C0798C192}"/>
    <cellStyle name="Notiz 2 198 4" xfId="6966" xr:uid="{91F3FE85-19AD-4308-97D1-D66F6D71D30B}"/>
    <cellStyle name="Notiz 2 198 4 2" xfId="19746" xr:uid="{D3C85028-675E-4513-9472-111D5921BAA5}"/>
    <cellStyle name="Notiz 2 198 4 2 2" xfId="34808" xr:uid="{93A993CE-F21D-4C0B-B07C-F1D4CE3CEECC}"/>
    <cellStyle name="Notiz 2 198 4 3" xfId="12998" xr:uid="{DF14DD9D-85C9-4657-A576-03A1E60CCB23}"/>
    <cellStyle name="Notiz 2 198 4 4" xfId="25167" xr:uid="{0A432103-0681-47D6-B0A5-87E1315AA6A5}"/>
    <cellStyle name="Notiz 2 198 5" xfId="7970" xr:uid="{5C8D1B42-23C2-47F0-AD90-BD5593015AD0}"/>
    <cellStyle name="Notiz 2 198 5 2" xfId="20697" xr:uid="{FBC36205-4900-4CE6-8CC3-396653B2D222}"/>
    <cellStyle name="Notiz 2 198 5 3" xfId="27737" xr:uid="{146F3964-FB4F-4668-BFD3-DD67E6EE77ED}"/>
    <cellStyle name="Notiz 2 198 6" xfId="14358" xr:uid="{3829C9CD-1D20-4B5B-8792-214C2938060F}"/>
    <cellStyle name="Notiz 2 198 6 2" xfId="30231" xr:uid="{F3B2E108-810B-4767-809B-56A1BFEDA119}"/>
    <cellStyle name="Notiz 2 198 7" xfId="15080" xr:uid="{3ECB0022-2063-4E1F-98BE-A38A19B9BA57}"/>
    <cellStyle name="Notiz 2 198 7 2" xfId="29203" xr:uid="{04FA88D0-907C-4447-A737-671FB60AD147}"/>
    <cellStyle name="Notiz 2 198 8" xfId="32178" xr:uid="{DF99AFBB-16E6-47C7-AF1B-228DC8EFB04F}"/>
    <cellStyle name="Notiz 2 198 9" xfId="23327" xr:uid="{EDA1E014-BA69-4AFA-97FF-B35839D0FACF}"/>
    <cellStyle name="Notiz 2 199" xfId="2131" xr:uid="{00000000-0005-0000-0000-000083080000}"/>
    <cellStyle name="Notiz 2 199 2" xfId="2132" xr:uid="{00000000-0005-0000-0000-000084080000}"/>
    <cellStyle name="Notiz 2 199 2 2" xfId="5271" xr:uid="{9CF8884C-4EDF-480C-8EEA-0603A0C9CA88}"/>
    <cellStyle name="Notiz 2 199 2 2 2" xfId="18059" xr:uid="{DCA8ADB7-8D51-4704-9C96-63597235C7D2}"/>
    <cellStyle name="Notiz 2 199 2 2 2 2" xfId="27743" xr:uid="{73761529-DCC5-4F18-A3E6-CB74B2B382FC}"/>
    <cellStyle name="Notiz 2 199 2 2 3" xfId="11312" xr:uid="{B4F6BA85-5521-4DA8-B330-8916C5104FDE}"/>
    <cellStyle name="Notiz 2 199 2 2 3 2" xfId="30237" xr:uid="{95F37975-5EE2-4582-9AF9-A22881FC9677}"/>
    <cellStyle name="Notiz 2 199 2 2 4" xfId="33384" xr:uid="{A8AD5490-9331-4BB1-ADF5-002C781737BD}"/>
    <cellStyle name="Notiz 2 199 2 2 5" xfId="23333" xr:uid="{7A1DB3E1-7C39-495B-8D6B-70F19721CB05}"/>
    <cellStyle name="Notiz 2 199 2 3" xfId="6963" xr:uid="{8472E23C-EC4D-4F8C-85F5-D245CFBB28F7}"/>
    <cellStyle name="Notiz 2 199 2 3 2" xfId="19743" xr:uid="{871A6C19-21BB-48F8-8753-8F7FC84A4260}"/>
    <cellStyle name="Notiz 2 199 2 3 2 2" xfId="34805" xr:uid="{6909D2E7-17DA-4E88-AEFD-78FCB4A21536}"/>
    <cellStyle name="Notiz 2 199 2 3 3" xfId="12995" xr:uid="{4E2FC0F9-484F-46CF-8347-E375FE3DD8C5}"/>
    <cellStyle name="Notiz 2 199 2 3 4" xfId="25170" xr:uid="{261B14B2-2B31-4834-9F33-585211E71C75}"/>
    <cellStyle name="Notiz 2 199 2 4" xfId="7973" xr:uid="{60E160F2-E3EF-4AB6-88C5-58F329BF6091}"/>
    <cellStyle name="Notiz 2 199 2 4 2" xfId="20700" xr:uid="{0B731FE6-90AE-4B64-9E4C-AF5917082A2F}"/>
    <cellStyle name="Notiz 2 199 2 4 3" xfId="27742" xr:uid="{9BD57371-5D2D-48C1-B887-127B030FE1F6}"/>
    <cellStyle name="Notiz 2 199 2 5" xfId="14361" xr:uid="{13D5288D-C69F-4F96-8FA8-78BA68F518CF}"/>
    <cellStyle name="Notiz 2 199 2 5 2" xfId="30236" xr:uid="{69911597-718F-4DA0-A540-7E0A05D9607E}"/>
    <cellStyle name="Notiz 2 199 2 6" xfId="14010" xr:uid="{E0E064C0-60B7-49A1-BAA1-B891486EE3A3}"/>
    <cellStyle name="Notiz 2 199 2 6 2" xfId="26036" xr:uid="{415415BD-CD49-46AD-9D3D-4A902404E3A4}"/>
    <cellStyle name="Notiz 2 199 2 7" xfId="32181" xr:uid="{AE00562F-59CE-49E7-B6D9-2743627FC402}"/>
    <cellStyle name="Notiz 2 199 2 8" xfId="23332" xr:uid="{E3954F59-8BCA-4863-B464-F45BECEEB6C2}"/>
    <cellStyle name="Notiz 2 199 3" xfId="5270" xr:uid="{D23F5930-B255-427A-B16B-593475B2F50E}"/>
    <cellStyle name="Notiz 2 199 3 2" xfId="18058" xr:uid="{D05F14EA-CE11-4583-AC35-B168B2982E08}"/>
    <cellStyle name="Notiz 2 199 3 2 2" xfId="27744" xr:uid="{6CD604A7-749D-4FAC-9455-58E79CAA0DE4}"/>
    <cellStyle name="Notiz 2 199 3 3" xfId="11311" xr:uid="{6A5916FE-6F67-40D0-A70D-DD2AA4459AA2}"/>
    <cellStyle name="Notiz 2 199 3 3 2" xfId="30238" xr:uid="{A88463D0-F8CE-4FC2-88CA-E9FAAE025DFF}"/>
    <cellStyle name="Notiz 2 199 3 4" xfId="33383" xr:uid="{C9BBC04F-D64D-4543-B3D2-590D32D7881F}"/>
    <cellStyle name="Notiz 2 199 3 5" xfId="23334" xr:uid="{7DF382FD-5E37-4C28-842B-471E7B4A68C6}"/>
    <cellStyle name="Notiz 2 199 4" xfId="6964" xr:uid="{D311D5CC-274D-4E6D-BCDD-6201E5D583B3}"/>
    <cellStyle name="Notiz 2 199 4 2" xfId="19744" xr:uid="{243AEB5D-923A-496C-BD21-7D9F5B0A048A}"/>
    <cellStyle name="Notiz 2 199 4 2 2" xfId="34806" xr:uid="{82AF1D99-F507-4759-B5CD-493BDD6039AC}"/>
    <cellStyle name="Notiz 2 199 4 3" xfId="12996" xr:uid="{3C6CE3FE-1FC6-4166-AAB4-431AFDAC0163}"/>
    <cellStyle name="Notiz 2 199 4 4" xfId="25169" xr:uid="{68977608-632F-498F-B4DF-19DEE8D8D002}"/>
    <cellStyle name="Notiz 2 199 5" xfId="7972" xr:uid="{9FEE3B31-88EB-4194-AEBE-5535E0CD0C69}"/>
    <cellStyle name="Notiz 2 199 5 2" xfId="20699" xr:uid="{E0305DAD-02AF-4600-B03A-4B1864A180C0}"/>
    <cellStyle name="Notiz 2 199 5 3" xfId="27741" xr:uid="{1B123B87-5EC4-412B-880D-234E99BEAF56}"/>
    <cellStyle name="Notiz 2 199 6" xfId="14360" xr:uid="{CCD18F0B-24AD-4A89-A7B8-D00195F09959}"/>
    <cellStyle name="Notiz 2 199 6 2" xfId="30235" xr:uid="{BF3FC357-4655-459D-B03C-F04CD02E740E}"/>
    <cellStyle name="Notiz 2 199 7" xfId="14009" xr:uid="{8335AA2C-01A4-4FBB-9699-56C11F13A983}"/>
    <cellStyle name="Notiz 2 199 7 2" xfId="26035" xr:uid="{C46F044C-EC45-4A81-B84C-A94DB2EFC7F1}"/>
    <cellStyle name="Notiz 2 199 8" xfId="32180" xr:uid="{E2AB1A55-1D01-4EBC-87F4-718700B9491D}"/>
    <cellStyle name="Notiz 2 199 9" xfId="23331" xr:uid="{BFEEBE1F-B8F7-4539-BE85-C52A309ADE6D}"/>
    <cellStyle name="Notiz 2 2" xfId="2133" xr:uid="{00000000-0005-0000-0000-000085080000}"/>
    <cellStyle name="Notiz 2 2 10" xfId="23335" xr:uid="{07EA5B3D-67ED-4660-8043-5DF9DA3EE201}"/>
    <cellStyle name="Notiz 2 2 2" xfId="2134" xr:uid="{00000000-0005-0000-0000-000086080000}"/>
    <cellStyle name="Notiz 2 2 2 2" xfId="5273" xr:uid="{CB274E7E-C52C-41B5-BB7A-E7B75E2AEA16}"/>
    <cellStyle name="Notiz 2 2 2 2 2" xfId="18061" xr:uid="{1CB6FED7-1C98-4A38-9F47-E36446C72215}"/>
    <cellStyle name="Notiz 2 2 2 2 2 2" xfId="27747" xr:uid="{4EFF8D69-7270-4C33-8210-8C09486F951A}"/>
    <cellStyle name="Notiz 2 2 2 2 3" xfId="11314" xr:uid="{74ADB921-AC21-43D4-B698-43F72667B751}"/>
    <cellStyle name="Notiz 2 2 2 2 3 2" xfId="30241" xr:uid="{27E49099-E40C-4FC3-B54C-40E02ACCD0CA}"/>
    <cellStyle name="Notiz 2 2 2 2 4" xfId="33386" xr:uid="{C2003852-46A5-4BC2-886B-5AB5E778BEBB}"/>
    <cellStyle name="Notiz 2 2 2 2 5" xfId="23337" xr:uid="{F6D72F25-4716-49AF-9ACC-EE3B16A13A67}"/>
    <cellStyle name="Notiz 2 2 2 3" xfId="6961" xr:uid="{62809D2F-F60C-44C0-8A08-9AA2E50A56F5}"/>
    <cellStyle name="Notiz 2 2 2 3 2" xfId="19741" xr:uid="{2F5B233D-152F-4134-98D5-4AD88CE01737}"/>
    <cellStyle name="Notiz 2 2 2 3 2 2" xfId="34803" xr:uid="{0D33619A-A6AC-417D-8D71-F44F94CB6909}"/>
    <cellStyle name="Notiz 2 2 2 3 3" xfId="12993" xr:uid="{728F1847-5DD5-47B9-8130-14D90CA85E21}"/>
    <cellStyle name="Notiz 2 2 2 3 4" xfId="25867" xr:uid="{E2213433-6A4E-4AF9-A91E-176D50ED1287}"/>
    <cellStyle name="Notiz 2 2 2 4" xfId="7975" xr:uid="{27DB0578-014E-415E-8371-440108843BB6}"/>
    <cellStyle name="Notiz 2 2 2 4 2" xfId="20702" xr:uid="{A53FB488-349F-4396-BC11-7DBC4AEC29CB}"/>
    <cellStyle name="Notiz 2 2 2 4 3" xfId="27746" xr:uid="{2FA88690-B882-4242-BFCA-49A6D500D47D}"/>
    <cellStyle name="Notiz 2 2 2 5" xfId="14363" xr:uid="{828D1EC7-6243-44BD-A785-4A093FDF5084}"/>
    <cellStyle name="Notiz 2 2 2 5 2" xfId="30240" xr:uid="{616556A2-63AE-47AA-A5AC-CB40021579DD}"/>
    <cellStyle name="Notiz 2 2 2 6" xfId="14012" xr:uid="{47DA1724-E910-4C62-91AD-325431F93CFE}"/>
    <cellStyle name="Notiz 2 2 2 6 2" xfId="26039" xr:uid="{AB798F16-E038-49C3-BBF6-F21516CCC136}"/>
    <cellStyle name="Notiz 2 2 2 7" xfId="32183" xr:uid="{3B60D515-7C19-417B-8A82-E769A2A3569F}"/>
    <cellStyle name="Notiz 2 2 2 8" xfId="23336" xr:uid="{E305C688-2C79-49FD-A862-BDA422036B6E}"/>
    <cellStyle name="Notiz 2 2 3" xfId="2135" xr:uid="{00000000-0005-0000-0000-000087080000}"/>
    <cellStyle name="Notiz 2 2 3 2" xfId="5274" xr:uid="{EAD665DE-0E08-41BD-A6F4-539E3ED0EC2E}"/>
    <cellStyle name="Notiz 2 2 3 2 2" xfId="18062" xr:uid="{6CDEE05C-04AC-43C0-A4DD-65D693E8E89C}"/>
    <cellStyle name="Notiz 2 2 3 2 2 2" xfId="27749" xr:uid="{9235D3EC-E0DE-4372-A362-E6FB5BBAFB3E}"/>
    <cellStyle name="Notiz 2 2 3 2 3" xfId="11315" xr:uid="{C2A3BA58-8EB5-4363-97AD-06C48B34275C}"/>
    <cellStyle name="Notiz 2 2 3 2 3 2" xfId="30243" xr:uid="{8C24F228-3EFA-42E1-869F-97C8E2C90990}"/>
    <cellStyle name="Notiz 2 2 3 2 4" xfId="33387" xr:uid="{0A1CD115-5E71-4817-825A-8AA96E6A5CBE}"/>
    <cellStyle name="Notiz 2 2 3 2 5" xfId="23339" xr:uid="{C81B959D-DF30-439B-A258-F63C87003BB2}"/>
    <cellStyle name="Notiz 2 2 3 3" xfId="6960" xr:uid="{31048A71-F5A0-4B2D-B18B-FF4820D92B3C}"/>
    <cellStyle name="Notiz 2 2 3 3 2" xfId="19740" xr:uid="{0D223CBE-B268-4821-9F16-A393346945F1}"/>
    <cellStyle name="Notiz 2 2 3 3 2 2" xfId="34802" xr:uid="{8719813F-7B79-4469-89D1-913EBFBC93B4}"/>
    <cellStyle name="Notiz 2 2 3 3 3" xfId="12992" xr:uid="{EA61D642-5FE1-487A-9C05-EF3BCB312ADE}"/>
    <cellStyle name="Notiz 2 2 3 3 4" xfId="27748" xr:uid="{E9087CB0-0E0F-44F4-AB37-107970899295}"/>
    <cellStyle name="Notiz 2 2 3 4" xfId="7976" xr:uid="{87CB2DB1-9525-4BF0-8760-08A1611C3770}"/>
    <cellStyle name="Notiz 2 2 3 4 2" xfId="20703" xr:uid="{DFFD4E29-CE73-444A-9B7D-F51C8CE5E614}"/>
    <cellStyle name="Notiz 2 2 3 4 3" xfId="30242" xr:uid="{B9FAE41E-DA26-4951-8C35-8D221140104F}"/>
    <cellStyle name="Notiz 2 2 3 5" xfId="14364" xr:uid="{327017DE-46CF-4992-99CB-323592169656}"/>
    <cellStyle name="Notiz 2 2 3 5 2" xfId="26041" xr:uid="{8378AA10-6B6D-4E92-AB57-AA246560F500}"/>
    <cellStyle name="Notiz 2 2 3 6" xfId="14013" xr:uid="{4FC2EB79-F349-4DD2-86DE-84850EAA58DE}"/>
    <cellStyle name="Notiz 2 2 3 6 2" xfId="32184" xr:uid="{92C96E0A-D6F7-4ADA-AC63-8046239AC08B}"/>
    <cellStyle name="Notiz 2 2 3 7" xfId="23338" xr:uid="{50BDB876-92C2-477F-AA96-F958C34874F5}"/>
    <cellStyle name="Notiz 2 2 4" xfId="5272" xr:uid="{2679868C-C58A-4526-A96F-8419CD2B8028}"/>
    <cellStyle name="Notiz 2 2 4 2" xfId="18060" xr:uid="{E221A264-466D-402B-BC73-10EBB8A55B0D}"/>
    <cellStyle name="Notiz 2 2 4 2 2" xfId="27750" xr:uid="{DD348161-E50D-41F8-AE3B-B236DCF80883}"/>
    <cellStyle name="Notiz 2 2 4 3" xfId="11313" xr:uid="{8A5A4978-DB8B-41FE-8EFA-DB10501DEF01}"/>
    <cellStyle name="Notiz 2 2 4 3 2" xfId="30244" xr:uid="{EE620697-4D16-48F1-B780-4E8403BF838B}"/>
    <cellStyle name="Notiz 2 2 4 4" xfId="33385" xr:uid="{71798247-46E1-4FBC-B5E9-E445EFBE167E}"/>
    <cellStyle name="Notiz 2 2 4 5" xfId="23340" xr:uid="{DD53AEA2-C80A-4CCE-B830-0D9C3764E6E7}"/>
    <cellStyle name="Notiz 2 2 5" xfId="6962" xr:uid="{8C5A5771-B061-447C-8022-DFB9D6DBD469}"/>
    <cellStyle name="Notiz 2 2 5 2" xfId="19742" xr:uid="{81CC59A0-98BC-40ED-8C84-0449253DFAB7}"/>
    <cellStyle name="Notiz 2 2 5 2 2" xfId="34804" xr:uid="{D1949334-755B-444B-BB09-B8B84242E1F8}"/>
    <cellStyle name="Notiz 2 2 5 3" xfId="12994" xr:uid="{5AA7414B-2A37-487C-8CC6-F6AB14923BFC}"/>
    <cellStyle name="Notiz 2 2 5 4" xfId="25171" xr:uid="{8B7E0BEF-BB5C-4BB0-ACA8-BBF831FD9A99}"/>
    <cellStyle name="Notiz 2 2 6" xfId="7974" xr:uid="{DDB8EB19-83F5-4256-8A7A-CE89EEBD77D4}"/>
    <cellStyle name="Notiz 2 2 6 2" xfId="20701" xr:uid="{4590D132-6462-40D9-B812-914165F6B421}"/>
    <cellStyle name="Notiz 2 2 6 3" xfId="27745" xr:uid="{0946705C-6729-41DD-877F-2F851C3C816F}"/>
    <cellStyle name="Notiz 2 2 7" xfId="14362" xr:uid="{B8DEE736-FC64-4364-8086-C72D6B4DFAF0}"/>
    <cellStyle name="Notiz 2 2 7 2" xfId="30239" xr:uid="{371898CB-CD14-44D1-B831-FDE1086FCEAC}"/>
    <cellStyle name="Notiz 2 2 8" xfId="14011" xr:uid="{F1D93FA8-241E-4ADD-8CC9-1137C2FE3B23}"/>
    <cellStyle name="Notiz 2 2 8 2" xfId="26038" xr:uid="{7A99F17B-1429-474B-86EC-4FBC249C14E7}"/>
    <cellStyle name="Notiz 2 2 9" xfId="32182" xr:uid="{877CFC6F-763A-47C3-A561-86BF15BB7C8D}"/>
    <cellStyle name="Notiz 2 20" xfId="2136" xr:uid="{00000000-0005-0000-0000-000088080000}"/>
    <cellStyle name="Notiz 2 20 2" xfId="5275" xr:uid="{93767EB8-1CD0-4FBA-9F09-234E6D2D9BD3}"/>
    <cellStyle name="Notiz 2 20 2 2" xfId="18063" xr:uid="{8EF15CC2-8FA5-4F72-B289-290A091B0F39}"/>
    <cellStyle name="Notiz 2 20 2 2 2" xfId="27752" xr:uid="{89F1BAFF-09A5-46F0-9BDE-172740E65A72}"/>
    <cellStyle name="Notiz 2 20 2 3" xfId="11316" xr:uid="{D5708BF8-9A17-4C6D-908E-39B22B8298B6}"/>
    <cellStyle name="Notiz 2 20 2 3 2" xfId="30246" xr:uid="{47554EC2-FAEC-4AA7-B4BE-54DE8A8898E3}"/>
    <cellStyle name="Notiz 2 20 2 4" xfId="33388" xr:uid="{4898FA40-E153-43F8-9F4B-64830C920855}"/>
    <cellStyle name="Notiz 2 20 2 5" xfId="23342" xr:uid="{5AA43110-14EB-4975-9EF3-6EC5BBB3418E}"/>
    <cellStyle name="Notiz 2 20 3" xfId="6959" xr:uid="{1B777D91-39C5-4822-AB9F-EB9149E62DE0}"/>
    <cellStyle name="Notiz 2 20 3 2" xfId="19739" xr:uid="{8AA223F5-51CD-4C54-8885-BB6FF3955768}"/>
    <cellStyle name="Notiz 2 20 3 2 2" xfId="34801" xr:uid="{4BFA221F-FDA8-4686-B8C1-19771B299837}"/>
    <cellStyle name="Notiz 2 20 3 3" xfId="12991" xr:uid="{0FBE14B4-F5B3-48C1-BC05-E71089D50122}"/>
    <cellStyle name="Notiz 2 20 3 4" xfId="25172" xr:uid="{5D7F187C-F634-490C-8E7E-02D783F2D808}"/>
    <cellStyle name="Notiz 2 20 4" xfId="7977" xr:uid="{90528B97-42D6-4287-9F39-C378A587193D}"/>
    <cellStyle name="Notiz 2 20 4 2" xfId="20704" xr:uid="{01DA99DA-51B1-424A-919A-F730393E0315}"/>
    <cellStyle name="Notiz 2 20 4 3" xfId="27751" xr:uid="{024C82BA-71FC-45C8-B736-A1A2A24E1B8C}"/>
    <cellStyle name="Notiz 2 20 5" xfId="14365" xr:uid="{CF5DD045-C8FE-441B-868F-DA2E8300F21D}"/>
    <cellStyle name="Notiz 2 20 5 2" xfId="30245" xr:uid="{9CB12CB7-8FDF-405D-B73C-302D0990B346}"/>
    <cellStyle name="Notiz 2 20 6" xfId="14014" xr:uid="{4C8DF7A4-8D7E-406C-869C-4149A1F1823C}"/>
    <cellStyle name="Notiz 2 20 6 2" xfId="26042" xr:uid="{8AB0F47C-631D-4AEC-B504-A467752CC1FC}"/>
    <cellStyle name="Notiz 2 20 7" xfId="32185" xr:uid="{92507EDD-6F2A-4CBE-9F41-5BCF0B00C0CA}"/>
    <cellStyle name="Notiz 2 20 8" xfId="23341" xr:uid="{070D3AC0-1530-4F6A-99B0-634493434871}"/>
    <cellStyle name="Notiz 2 200" xfId="2137" xr:uid="{00000000-0005-0000-0000-000089080000}"/>
    <cellStyle name="Notiz 2 200 2" xfId="5276" xr:uid="{F670DE6F-8599-42E4-B514-C5FFFB7E31B6}"/>
    <cellStyle name="Notiz 2 200 2 2" xfId="18064" xr:uid="{3DC25379-2A57-4BE6-AB91-409BF4143481}"/>
    <cellStyle name="Notiz 2 200 2 2 2" xfId="27754" xr:uid="{F0C3EAEF-5435-4BA3-99C2-FA5DC3946AAF}"/>
    <cellStyle name="Notiz 2 200 2 3" xfId="11317" xr:uid="{91CA1E5F-85E1-43F5-B820-3A5AAFD3A3D3}"/>
    <cellStyle name="Notiz 2 200 2 3 2" xfId="30248" xr:uid="{F7DF6E3A-EA17-4695-9216-04FB486ECBAE}"/>
    <cellStyle name="Notiz 2 200 2 4" xfId="33389" xr:uid="{D1E7AAEE-5FF2-49AB-BC55-CF32CF31642C}"/>
    <cellStyle name="Notiz 2 200 2 5" xfId="23344" xr:uid="{59FD5B9E-41E3-4244-863A-B89C5F940451}"/>
    <cellStyle name="Notiz 2 200 3" xfId="6958" xr:uid="{25C81E1E-D5FB-4767-81A7-3C89B8B57795}"/>
    <cellStyle name="Notiz 2 200 3 2" xfId="19738" xr:uid="{4DF45EA4-04D9-42CF-A66F-9259E60BBC48}"/>
    <cellStyle name="Notiz 2 200 3 2 2" xfId="34800" xr:uid="{3DF9A990-08D2-45CA-BAD9-D79BB38F7A2B}"/>
    <cellStyle name="Notiz 2 200 3 3" xfId="12990" xr:uid="{B34C1BFB-A60F-452F-87D7-CFBB43C4C22B}"/>
    <cellStyle name="Notiz 2 200 3 4" xfId="25173" xr:uid="{6CBB6325-F979-4970-804A-D6589D0C6E15}"/>
    <cellStyle name="Notiz 2 200 4" xfId="7978" xr:uid="{5721F2B1-4102-42B6-B953-F2BD1971A368}"/>
    <cellStyle name="Notiz 2 200 4 2" xfId="20705" xr:uid="{A290B986-17CE-4105-A228-1D90A51A829E}"/>
    <cellStyle name="Notiz 2 200 4 3" xfId="27753" xr:uid="{5FF7CBEE-B43E-4B29-ACE3-24264120D096}"/>
    <cellStyle name="Notiz 2 200 5" xfId="14366" xr:uid="{24238F83-22C5-4C2D-BAC3-E693FD386B0D}"/>
    <cellStyle name="Notiz 2 200 5 2" xfId="30247" xr:uid="{9D13214E-3BED-4EA0-AF5F-82560E1F9501}"/>
    <cellStyle name="Notiz 2 200 6" xfId="14015" xr:uid="{A266E91B-54C8-4545-BC36-98D5DA74A9A5}"/>
    <cellStyle name="Notiz 2 200 6 2" xfId="26044" xr:uid="{6ED0133A-1E6D-45B4-816F-DE1873AE45D0}"/>
    <cellStyle name="Notiz 2 200 7" xfId="32186" xr:uid="{C910BC22-9D39-4EAA-B7AE-E93F57E60C63}"/>
    <cellStyle name="Notiz 2 200 8" xfId="23343" xr:uid="{DF53FE33-549C-4410-9C80-3DAF0FF47532}"/>
    <cellStyle name="Notiz 2 201" xfId="2138" xr:uid="{00000000-0005-0000-0000-00008A080000}"/>
    <cellStyle name="Notiz 2 201 2" xfId="5277" xr:uid="{60237F0C-BBDA-4B6E-8C79-85BBC2609BEE}"/>
    <cellStyle name="Notiz 2 201 2 2" xfId="18065" xr:uid="{50373F8C-4E58-4D37-A5C6-F8921ACDF6E9}"/>
    <cellStyle name="Notiz 2 201 2 2 2" xfId="27756" xr:uid="{C4CDCEDA-183F-4AD7-83AA-9C9DC1410F45}"/>
    <cellStyle name="Notiz 2 201 2 3" xfId="11318" xr:uid="{0BC7CEDA-A5F4-4604-9D8A-95AF6FE2D732}"/>
    <cellStyle name="Notiz 2 201 2 3 2" xfId="30250" xr:uid="{A6403FB5-65CC-490E-943C-E3BBD4B13A72}"/>
    <cellStyle name="Notiz 2 201 2 4" xfId="33390" xr:uid="{A076923E-F9C1-4228-B2C3-B51CBB4ABFA7}"/>
    <cellStyle name="Notiz 2 201 2 5" xfId="23346" xr:uid="{3250D834-52A7-47FC-B4D6-0E53F8987F2F}"/>
    <cellStyle name="Notiz 2 201 3" xfId="6957" xr:uid="{66D25370-171F-4D85-B42F-8E70B864A523}"/>
    <cellStyle name="Notiz 2 201 3 2" xfId="19737" xr:uid="{8A252581-5ED3-4031-8D55-BB3106579EA4}"/>
    <cellStyle name="Notiz 2 201 3 2 2" xfId="34799" xr:uid="{82F25EDD-B5CF-461C-93E7-3851D66C002B}"/>
    <cellStyle name="Notiz 2 201 3 3" xfId="12989" xr:uid="{740D0B1F-ECD4-4797-8AA8-5FDFA386DB67}"/>
    <cellStyle name="Notiz 2 201 3 4" xfId="25174" xr:uid="{C1637937-DC89-4EEE-B1E5-89FB7537FED7}"/>
    <cellStyle name="Notiz 2 201 4" xfId="7979" xr:uid="{DE4B4010-A389-478D-A1FD-AFFC2B40F2F1}"/>
    <cellStyle name="Notiz 2 201 4 2" xfId="20706" xr:uid="{6E5448AB-D182-41A7-A317-1DB02B90ED78}"/>
    <cellStyle name="Notiz 2 201 4 3" xfId="27755" xr:uid="{6F808E39-85FF-43C6-A7D8-0058628D771C}"/>
    <cellStyle name="Notiz 2 201 5" xfId="14367" xr:uid="{752B248D-4ECA-4F60-9259-0140CD916D0C}"/>
    <cellStyle name="Notiz 2 201 5 2" xfId="30249" xr:uid="{0B7B04E8-66DB-4626-ABB9-2B83FD885B3C}"/>
    <cellStyle name="Notiz 2 201 6" xfId="14016" xr:uid="{E4BA0558-4D83-45DA-BDE7-6DFBDA1F16B2}"/>
    <cellStyle name="Notiz 2 201 6 2" xfId="26045" xr:uid="{CDFCAC76-448E-48BD-9253-C07F1B1DFB86}"/>
    <cellStyle name="Notiz 2 201 7" xfId="32187" xr:uid="{F737A2A2-5B0F-4F6A-B17E-F8C3D00DC994}"/>
    <cellStyle name="Notiz 2 201 8" xfId="23345" xr:uid="{678D2CFD-B0FE-4CCC-8EAE-8B6A315E05CE}"/>
    <cellStyle name="Notiz 2 202" xfId="2139" xr:uid="{00000000-0005-0000-0000-00008B080000}"/>
    <cellStyle name="Notiz 2 202 2" xfId="5278" xr:uid="{A5F9F93E-3D53-4330-821D-CCCCAF00DED5}"/>
    <cellStyle name="Notiz 2 202 2 2" xfId="18066" xr:uid="{7F3250C0-A5F0-4BEB-A225-146121E7E8BE}"/>
    <cellStyle name="Notiz 2 202 2 2 2" xfId="27758" xr:uid="{B4C673CD-3841-44C5-9848-137A45701571}"/>
    <cellStyle name="Notiz 2 202 2 3" xfId="11319" xr:uid="{993D93C1-801E-44B1-A8CC-34B1A5E8D359}"/>
    <cellStyle name="Notiz 2 202 2 3 2" xfId="30252" xr:uid="{63C2F46B-2862-4429-AE0B-4A5DBFB31B65}"/>
    <cellStyle name="Notiz 2 202 2 4" xfId="33391" xr:uid="{A8AECAB4-D4DD-4C0E-8304-98BB470579D7}"/>
    <cellStyle name="Notiz 2 202 2 5" xfId="23348" xr:uid="{654AB210-2F64-44DE-B9F2-099F7591BEAC}"/>
    <cellStyle name="Notiz 2 202 3" xfId="6956" xr:uid="{387CA0C6-45B3-4F88-B37F-E5174CDAF5AB}"/>
    <cellStyle name="Notiz 2 202 3 2" xfId="19736" xr:uid="{755E1638-092B-4D89-A141-2123F5C1B1D4}"/>
    <cellStyle name="Notiz 2 202 3 2 2" xfId="34798" xr:uid="{36721F58-CD6F-43F0-86A2-70E86F270078}"/>
    <cellStyle name="Notiz 2 202 3 3" xfId="12988" xr:uid="{B64D1C92-8EEF-46E3-BE58-582A755547C6}"/>
    <cellStyle name="Notiz 2 202 3 4" xfId="25175" xr:uid="{E6B90878-C750-460A-A4AA-385F1CF1BADC}"/>
    <cellStyle name="Notiz 2 202 4" xfId="7980" xr:uid="{560D6377-990E-4907-A832-5B06A02852A7}"/>
    <cellStyle name="Notiz 2 202 4 2" xfId="20707" xr:uid="{E464C945-062A-4D6A-B9C6-85DF9412BB33}"/>
    <cellStyle name="Notiz 2 202 4 3" xfId="27757" xr:uid="{CCAD8BA6-6247-4E20-8C6B-E48B50286D6D}"/>
    <cellStyle name="Notiz 2 202 5" xfId="14368" xr:uid="{53D89B60-435C-4A13-B87D-3CB9616B7CC9}"/>
    <cellStyle name="Notiz 2 202 5 2" xfId="30251" xr:uid="{9DADB9CE-37FE-46B7-8E35-8C3E9A03B5C5}"/>
    <cellStyle name="Notiz 2 202 6" xfId="14017" xr:uid="{7F48637F-4366-46D4-8799-C91A05931106}"/>
    <cellStyle name="Notiz 2 202 6 2" xfId="26047" xr:uid="{3C5C04AC-98C1-4CF6-BEB1-80ED53A3929F}"/>
    <cellStyle name="Notiz 2 202 7" xfId="32188" xr:uid="{D9C0EA4A-0FCE-4C19-A1B6-E486185CBB83}"/>
    <cellStyle name="Notiz 2 202 8" xfId="23347" xr:uid="{84F0FD15-85B4-4555-8581-44F535888052}"/>
    <cellStyle name="Notiz 2 203" xfId="2140" xr:uid="{00000000-0005-0000-0000-00008C080000}"/>
    <cellStyle name="Notiz 2 203 2" xfId="5279" xr:uid="{1176421C-7959-4A4F-8D16-4AEDA05353F8}"/>
    <cellStyle name="Notiz 2 203 2 2" xfId="18067" xr:uid="{73529F44-C1C5-41E4-A896-C42FE396B36D}"/>
    <cellStyle name="Notiz 2 203 2 2 2" xfId="27760" xr:uid="{3B44004B-0522-4D14-8ABA-76D481A18206}"/>
    <cellStyle name="Notiz 2 203 2 3" xfId="11320" xr:uid="{C0F17BDD-6C90-47D9-BBAC-947B14DABF5B}"/>
    <cellStyle name="Notiz 2 203 2 3 2" xfId="30254" xr:uid="{8EB654EE-F1E9-4EC7-9D05-F8CF27A8AFC9}"/>
    <cellStyle name="Notiz 2 203 2 4" xfId="33392" xr:uid="{097A02EC-D1F9-431E-B647-FB9B3A3B8AC6}"/>
    <cellStyle name="Notiz 2 203 2 5" xfId="23350" xr:uid="{61123EFA-6673-4BBC-A41D-D12C9E34F12F}"/>
    <cellStyle name="Notiz 2 203 3" xfId="6955" xr:uid="{ACD55B53-138B-4679-814F-65621319E06A}"/>
    <cellStyle name="Notiz 2 203 3 2" xfId="19735" xr:uid="{8C3C6F5D-34C8-4ABE-9BE6-CA8CE841DB7B}"/>
    <cellStyle name="Notiz 2 203 3 2 2" xfId="34797" xr:uid="{05C85408-C971-4473-94C1-C4E65C1F65A6}"/>
    <cellStyle name="Notiz 2 203 3 3" xfId="12987" xr:uid="{F42C2FC6-85FC-4902-90EA-03F48E4EBE12}"/>
    <cellStyle name="Notiz 2 203 3 4" xfId="25176" xr:uid="{D01C0407-C147-4952-AECD-86CC1719ED74}"/>
    <cellStyle name="Notiz 2 203 4" xfId="7981" xr:uid="{4C5DB1C9-18F3-4B12-9213-AA221539D37F}"/>
    <cellStyle name="Notiz 2 203 4 2" xfId="20708" xr:uid="{322747E2-CCCD-4C34-932C-D9F08CF433DE}"/>
    <cellStyle name="Notiz 2 203 4 3" xfId="27759" xr:uid="{3530C6AA-7549-4BDE-8F66-A7D0A91A0371}"/>
    <cellStyle name="Notiz 2 203 5" xfId="14369" xr:uid="{750B1518-EC91-4048-867B-61E8773B50B7}"/>
    <cellStyle name="Notiz 2 203 5 2" xfId="30253" xr:uid="{6BAD8FF4-B03B-402C-990D-894E42832F99}"/>
    <cellStyle name="Notiz 2 203 6" xfId="14018" xr:uid="{F1465817-9E41-494F-89D2-B4AEA5933765}"/>
    <cellStyle name="Notiz 2 203 6 2" xfId="26048" xr:uid="{5B1751A1-6537-4D91-873A-140DF786ADBD}"/>
    <cellStyle name="Notiz 2 203 7" xfId="32189" xr:uid="{68AAED37-59A3-4B32-8DA0-2A8D5BBCE193}"/>
    <cellStyle name="Notiz 2 203 8" xfId="23349" xr:uid="{DF148A06-5DD6-466A-8594-5FCDE24588BF}"/>
    <cellStyle name="Notiz 2 204" xfId="2141" xr:uid="{00000000-0005-0000-0000-00008D080000}"/>
    <cellStyle name="Notiz 2 204 2" xfId="5280" xr:uid="{4BAD76CB-200E-444E-BB80-A860DD9A0105}"/>
    <cellStyle name="Notiz 2 204 2 2" xfId="18068" xr:uid="{34550BB8-A302-4DA9-927A-BBF2570017D4}"/>
    <cellStyle name="Notiz 2 204 2 2 2" xfId="27762" xr:uid="{EC896130-E662-4F05-9693-54919D17E7F0}"/>
    <cellStyle name="Notiz 2 204 2 3" xfId="11321" xr:uid="{E44EF320-C081-416E-9964-7C1AADC6E4D6}"/>
    <cellStyle name="Notiz 2 204 2 3 2" xfId="30256" xr:uid="{7308BC50-01FA-4374-B1EB-0623362B8B36}"/>
    <cellStyle name="Notiz 2 204 2 4" xfId="33393" xr:uid="{AD376BB3-0338-49A2-9740-E60E3BB29702}"/>
    <cellStyle name="Notiz 2 204 2 5" xfId="23352" xr:uid="{8F1D6178-DCEF-46FE-B452-56737286F99B}"/>
    <cellStyle name="Notiz 2 204 3" xfId="6954" xr:uid="{13C428C8-67D5-4EC6-9532-E079B40B72E4}"/>
    <cellStyle name="Notiz 2 204 3 2" xfId="19734" xr:uid="{EA98B0D7-B6D2-42B7-8652-992153B697FD}"/>
    <cellStyle name="Notiz 2 204 3 2 2" xfId="34796" xr:uid="{A1491A4C-3314-4A89-835A-A45C3660B76A}"/>
    <cellStyle name="Notiz 2 204 3 3" xfId="12986" xr:uid="{EB590C2D-10E3-4EA0-90A3-3E5847A6933A}"/>
    <cellStyle name="Notiz 2 204 3 4" xfId="25177" xr:uid="{14B6869E-6178-44A8-848B-84EAA8C3892F}"/>
    <cellStyle name="Notiz 2 204 4" xfId="7982" xr:uid="{FC335AE6-8CFF-4D4B-910D-8C9D36989C42}"/>
    <cellStyle name="Notiz 2 204 4 2" xfId="20709" xr:uid="{645C2FA1-EC8F-4A1B-8256-BEF54590612D}"/>
    <cellStyle name="Notiz 2 204 4 3" xfId="27761" xr:uid="{ED76B133-5E08-4332-9715-8E10E6204343}"/>
    <cellStyle name="Notiz 2 204 5" xfId="14370" xr:uid="{F15847B9-5502-4471-8A5A-A77ADDDC78E9}"/>
    <cellStyle name="Notiz 2 204 5 2" xfId="30255" xr:uid="{17B35B56-72D7-42E4-B0B9-488C256EC0AA}"/>
    <cellStyle name="Notiz 2 204 6" xfId="14019" xr:uid="{D2252816-B64E-4D24-9343-EDB7446A6160}"/>
    <cellStyle name="Notiz 2 204 6 2" xfId="26050" xr:uid="{1A8C2D94-C88B-4BE3-9043-B69B6EACEFC2}"/>
    <cellStyle name="Notiz 2 204 7" xfId="32190" xr:uid="{294B3493-0C9A-4855-8540-ACF90A9DF713}"/>
    <cellStyle name="Notiz 2 204 8" xfId="23351" xr:uid="{3562DCDF-EC38-4E0F-B4B0-B32210EEC54D}"/>
    <cellStyle name="Notiz 2 205" xfId="2142" xr:uid="{00000000-0005-0000-0000-00008E080000}"/>
    <cellStyle name="Notiz 2 205 2" xfId="5281" xr:uid="{36F90451-E625-4FDE-B27F-009D67A6C966}"/>
    <cellStyle name="Notiz 2 205 2 2" xfId="18069" xr:uid="{524BB74D-BCD5-45B4-9AA7-D7DF6EE1B750}"/>
    <cellStyle name="Notiz 2 205 2 2 2" xfId="27764" xr:uid="{350F5CA3-5848-4916-A431-115D117002B8}"/>
    <cellStyle name="Notiz 2 205 2 3" xfId="11322" xr:uid="{8E6AF81A-84D0-4F0E-BF39-D62B0A6BB65C}"/>
    <cellStyle name="Notiz 2 205 2 3 2" xfId="30258" xr:uid="{59DA1C39-8136-492C-AEB2-41D47C28A108}"/>
    <cellStyle name="Notiz 2 205 2 4" xfId="33394" xr:uid="{2FCE9AB3-1675-43C5-B8D0-F42DB225E1C3}"/>
    <cellStyle name="Notiz 2 205 2 5" xfId="23354" xr:uid="{23E029C2-7E96-4B6C-9DE2-A59F9DA558E1}"/>
    <cellStyle name="Notiz 2 205 3" xfId="6953" xr:uid="{A657AB62-D63C-4C62-8765-B4C5C307EA7E}"/>
    <cellStyle name="Notiz 2 205 3 2" xfId="19733" xr:uid="{E77EE7E1-7194-4EFF-8951-27E49406E531}"/>
    <cellStyle name="Notiz 2 205 3 2 2" xfId="34795" xr:uid="{0AA4A5D9-F89F-4334-8E20-EE7D6B6F8076}"/>
    <cellStyle name="Notiz 2 205 3 3" xfId="12985" xr:uid="{A6063881-8525-4A29-88D1-4AEF5C167D94}"/>
    <cellStyle name="Notiz 2 205 3 4" xfId="25178" xr:uid="{BEE87FF8-AFD9-43B4-A5B5-784463D4734C}"/>
    <cellStyle name="Notiz 2 205 4" xfId="7983" xr:uid="{89616B63-0EB0-4186-9FFB-E2A50379FAC3}"/>
    <cellStyle name="Notiz 2 205 4 2" xfId="20710" xr:uid="{3F6D295C-D4BC-4D23-A15D-75256E6D8168}"/>
    <cellStyle name="Notiz 2 205 4 3" xfId="27763" xr:uid="{D0F02D4C-3043-4C40-8677-F66D9329C9F3}"/>
    <cellStyle name="Notiz 2 205 5" xfId="14371" xr:uid="{C6A86E74-A770-4698-9B22-F8B00724E1C9}"/>
    <cellStyle name="Notiz 2 205 5 2" xfId="30257" xr:uid="{2F6AE980-1C7D-4A6F-9081-6AB66F99206D}"/>
    <cellStyle name="Notiz 2 205 6" xfId="14020" xr:uid="{F4D1BCA8-716D-4CCC-85AC-8B5A9BB1AD9A}"/>
    <cellStyle name="Notiz 2 205 6 2" xfId="26051" xr:uid="{60775600-B6D1-48A3-8180-3724DE226F84}"/>
    <cellStyle name="Notiz 2 205 7" xfId="32191" xr:uid="{478A87F6-C1AD-400C-82DC-7CE9F08F1A79}"/>
    <cellStyle name="Notiz 2 205 8" xfId="23353" xr:uid="{3FF4B1DC-87E5-4883-B351-00EF29FDB6C3}"/>
    <cellStyle name="Notiz 2 206" xfId="2143" xr:uid="{00000000-0005-0000-0000-00008F080000}"/>
    <cellStyle name="Notiz 2 206 2" xfId="5282" xr:uid="{50E64554-34D9-4111-A0FE-1D49EEACC5A9}"/>
    <cellStyle name="Notiz 2 206 2 2" xfId="18070" xr:uid="{E9FA470F-0C55-4402-BB9C-D43FD5F7384F}"/>
    <cellStyle name="Notiz 2 206 2 2 2" xfId="27766" xr:uid="{C9D74EAD-FB41-494D-A90D-F48F25D71F7F}"/>
    <cellStyle name="Notiz 2 206 2 3" xfId="11323" xr:uid="{8B9B89BA-828E-4246-A81F-AFC76449E060}"/>
    <cellStyle name="Notiz 2 206 2 3 2" xfId="30260" xr:uid="{0400B8CD-45EA-4EB1-B299-36DE26E66F60}"/>
    <cellStyle name="Notiz 2 206 2 4" xfId="33395" xr:uid="{CBC39CEB-40FA-4768-9133-689719C567B5}"/>
    <cellStyle name="Notiz 2 206 2 5" xfId="23356" xr:uid="{C100C7B2-BC0B-4158-98B5-D1E6330BB53E}"/>
    <cellStyle name="Notiz 2 206 3" xfId="6952" xr:uid="{331E6DC3-8FEA-4B28-BC70-C264667C42DA}"/>
    <cellStyle name="Notiz 2 206 3 2" xfId="19732" xr:uid="{DCBCC678-4FB6-4B1D-AE38-F68B8EFAFE43}"/>
    <cellStyle name="Notiz 2 206 3 2 2" xfId="34794" xr:uid="{8B99072D-D549-4EB7-B901-6F5AC73DB74E}"/>
    <cellStyle name="Notiz 2 206 3 3" xfId="12984" xr:uid="{A4303B06-C03E-4792-933A-60B0A9C7727B}"/>
    <cellStyle name="Notiz 2 206 3 4" xfId="25179" xr:uid="{3737C3C6-38A8-48F8-8874-D493D9C50B39}"/>
    <cellStyle name="Notiz 2 206 4" xfId="7984" xr:uid="{351D56CF-60F0-472A-8E8D-05BB7F64B9EF}"/>
    <cellStyle name="Notiz 2 206 4 2" xfId="20711" xr:uid="{0E8E23B1-2215-45C4-96A4-30DFED1D5AF1}"/>
    <cellStyle name="Notiz 2 206 4 3" xfId="27765" xr:uid="{DB24696F-C7A4-4C83-A202-20F6215DFCFE}"/>
    <cellStyle name="Notiz 2 206 5" xfId="14372" xr:uid="{2C0E5096-3911-4F9E-962E-9B46FE87A169}"/>
    <cellStyle name="Notiz 2 206 5 2" xfId="30259" xr:uid="{853DF58A-2CED-4112-854A-8615F196C548}"/>
    <cellStyle name="Notiz 2 206 6" xfId="14021" xr:uid="{92536A66-567A-4DB1-BACA-D6D518026665}"/>
    <cellStyle name="Notiz 2 206 6 2" xfId="29188" xr:uid="{377A168B-9EEE-450A-AC28-CC3C430715A3}"/>
    <cellStyle name="Notiz 2 206 7" xfId="32192" xr:uid="{437C5362-BFDB-449D-B714-ED3347A257CB}"/>
    <cellStyle name="Notiz 2 206 8" xfId="23355" xr:uid="{ED280EA5-0643-4ABE-A587-23628142DC63}"/>
    <cellStyle name="Notiz 2 207" xfId="2144" xr:uid="{00000000-0005-0000-0000-000090080000}"/>
    <cellStyle name="Notiz 2 207 2" xfId="5283" xr:uid="{38F78596-E00D-4194-AFC5-8A914E951068}"/>
    <cellStyle name="Notiz 2 207 2 2" xfId="18071" xr:uid="{13D6CF80-2950-4C86-A608-C48BE16A41B2}"/>
    <cellStyle name="Notiz 2 207 2 2 2" xfId="27768" xr:uid="{0432FC0F-D35C-4F43-AB6F-444317E73270}"/>
    <cellStyle name="Notiz 2 207 2 3" xfId="11324" xr:uid="{BF122C29-22E0-4A1E-82DD-34BB416A0B7C}"/>
    <cellStyle name="Notiz 2 207 2 3 2" xfId="30262" xr:uid="{9CB1F54F-B174-4922-A3B7-3AF78D4D6CE2}"/>
    <cellStyle name="Notiz 2 207 2 4" xfId="33396" xr:uid="{A8B3981A-1C53-48D0-9BC5-ED553EFA1E5B}"/>
    <cellStyle name="Notiz 2 207 2 5" xfId="23358" xr:uid="{8AC1A135-5969-455B-8661-FDCEBF3A6141}"/>
    <cellStyle name="Notiz 2 207 3" xfId="6951" xr:uid="{F9224F8A-9DDB-4B20-A8A0-15A21A8FD565}"/>
    <cellStyle name="Notiz 2 207 3 2" xfId="19731" xr:uid="{4FFEDD5C-FAE9-48FD-B9A2-DE09D59B0E7F}"/>
    <cellStyle name="Notiz 2 207 3 2 2" xfId="34793" xr:uid="{356A0A21-7E69-4778-AC52-7ECC9E6C9B3C}"/>
    <cellStyle name="Notiz 2 207 3 3" xfId="12983" xr:uid="{AB509212-57EE-4364-9F7D-A1CE739ABA56}"/>
    <cellStyle name="Notiz 2 207 3 4" xfId="25180" xr:uid="{701B711E-D8A6-46FE-8C74-4A27F70130F0}"/>
    <cellStyle name="Notiz 2 207 4" xfId="7985" xr:uid="{19AFF157-8A46-4FED-B4D9-F4F4F2E1BF9C}"/>
    <cellStyle name="Notiz 2 207 4 2" xfId="20712" xr:uid="{042E9A69-2AB2-4751-89F7-69E8BBF73FCD}"/>
    <cellStyle name="Notiz 2 207 4 3" xfId="27767" xr:uid="{78CA9D8E-E7D7-4502-903F-F134C7249A7B}"/>
    <cellStyle name="Notiz 2 207 5" xfId="14373" xr:uid="{4046C545-8D03-47AB-AE76-94BCDE075B4D}"/>
    <cellStyle name="Notiz 2 207 5 2" xfId="30261" xr:uid="{B6DF101C-E23A-4276-A5FC-B7F89A32FF71}"/>
    <cellStyle name="Notiz 2 207 6" xfId="14022" xr:uid="{32E14BC9-633F-4669-8701-E459EFF93E42}"/>
    <cellStyle name="Notiz 2 207 6 2" xfId="29192" xr:uid="{00A7A3A6-4B6D-4C22-982D-CE2620C020C0}"/>
    <cellStyle name="Notiz 2 207 7" xfId="32193" xr:uid="{54462520-9F00-4DAB-8617-05126A36CBE7}"/>
    <cellStyle name="Notiz 2 207 8" xfId="23357" xr:uid="{D7DB22C7-CFD9-4A8B-BF48-1E0F6BFD0ED4}"/>
    <cellStyle name="Notiz 2 208" xfId="2145" xr:uid="{00000000-0005-0000-0000-000091080000}"/>
    <cellStyle name="Notiz 2 208 2" xfId="5284" xr:uid="{EEE12D04-A72E-42B6-9385-D7524746F9B2}"/>
    <cellStyle name="Notiz 2 208 2 2" xfId="18072" xr:uid="{BAD6157C-F2EC-493C-9575-7D0F65819A7E}"/>
    <cellStyle name="Notiz 2 208 2 2 2" xfId="27770" xr:uid="{2B169804-A1D4-49FC-AF60-09C74F809ED4}"/>
    <cellStyle name="Notiz 2 208 2 3" xfId="11325" xr:uid="{C292A435-EFE4-4A07-BFC7-BD64504EBD0A}"/>
    <cellStyle name="Notiz 2 208 2 3 2" xfId="30264" xr:uid="{30A071E0-F29B-48A5-9689-95AA1D43DE70}"/>
    <cellStyle name="Notiz 2 208 2 4" xfId="33397" xr:uid="{5E128FB0-0E2A-4857-968A-04DFC5DE2FA6}"/>
    <cellStyle name="Notiz 2 208 2 5" xfId="23360" xr:uid="{B4D3A013-AD31-419B-80F8-730FD30D4C75}"/>
    <cellStyle name="Notiz 2 208 3" xfId="6950" xr:uid="{29098592-9D2E-4CC5-BBFE-1112AAC3C1F8}"/>
    <cellStyle name="Notiz 2 208 3 2" xfId="19730" xr:uid="{F4EF83CB-4E87-4B7B-A623-7A18D3CF3A9D}"/>
    <cellStyle name="Notiz 2 208 3 2 2" xfId="34792" xr:uid="{9D51A7DE-53AE-47A1-91AA-AB6C7003F93B}"/>
    <cellStyle name="Notiz 2 208 3 3" xfId="12982" xr:uid="{59A00C29-6006-4B99-BDDF-9D0E864EC172}"/>
    <cellStyle name="Notiz 2 208 3 4" xfId="25181" xr:uid="{AD01A0F3-6B88-440F-A2E8-8D0DAA6DC7C7}"/>
    <cellStyle name="Notiz 2 208 4" xfId="7986" xr:uid="{7076E408-9BE5-49C7-9E46-2E1435A08C14}"/>
    <cellStyle name="Notiz 2 208 4 2" xfId="20713" xr:uid="{53201050-BFE8-4E95-AD21-B793E9F74ACB}"/>
    <cellStyle name="Notiz 2 208 4 3" xfId="27769" xr:uid="{4C64D4A6-B52D-43BC-9CE8-25A848C391FC}"/>
    <cellStyle name="Notiz 2 208 5" xfId="14374" xr:uid="{EE3BE884-8E48-4062-A916-6658E292C785}"/>
    <cellStyle name="Notiz 2 208 5 2" xfId="30263" xr:uid="{68B56DC4-E806-4628-A324-A384D2ED21F1}"/>
    <cellStyle name="Notiz 2 208 6" xfId="15192" xr:uid="{44804B0A-9914-4782-B1BF-8242B59E09B5}"/>
    <cellStyle name="Notiz 2 208 6 2" xfId="29196" xr:uid="{FE7ADCD7-30BA-43B8-AAC0-F02BBF5393E2}"/>
    <cellStyle name="Notiz 2 208 7" xfId="32194" xr:uid="{84902C40-8D59-492F-AF28-A94641886C52}"/>
    <cellStyle name="Notiz 2 208 8" xfId="23359" xr:uid="{460981BC-D3C0-4C00-97C8-8F8F72BE04FB}"/>
    <cellStyle name="Notiz 2 209" xfId="2146" xr:uid="{00000000-0005-0000-0000-000092080000}"/>
    <cellStyle name="Notiz 2 209 2" xfId="5285" xr:uid="{7F5F92D4-2E0E-4498-9680-852C4E29A335}"/>
    <cellStyle name="Notiz 2 209 2 2" xfId="18073" xr:uid="{72BF8ED5-2C00-4A22-B15F-DEB771C23742}"/>
    <cellStyle name="Notiz 2 209 2 2 2" xfId="27772" xr:uid="{F0767E92-0788-4C47-87AE-A783B3F5DC24}"/>
    <cellStyle name="Notiz 2 209 2 3" xfId="11326" xr:uid="{B7D7BDE6-FAB3-4A8B-BF6B-AE8B5DC65B22}"/>
    <cellStyle name="Notiz 2 209 2 3 2" xfId="30266" xr:uid="{3120C029-924D-474D-9697-E8C9192C2E7A}"/>
    <cellStyle name="Notiz 2 209 2 4" xfId="33398" xr:uid="{57CFC1A1-B1E8-4433-A118-C60C8493C4A3}"/>
    <cellStyle name="Notiz 2 209 2 5" xfId="23362" xr:uid="{49F69121-031D-45A4-B8C4-D8F9E627DC2D}"/>
    <cellStyle name="Notiz 2 209 3" xfId="6949" xr:uid="{C036DF53-689F-4B4E-9D6F-9321464678AA}"/>
    <cellStyle name="Notiz 2 209 3 2" xfId="19729" xr:uid="{4E4CF9E9-A2AB-4A1A-AAFE-FB9A15ADB71E}"/>
    <cellStyle name="Notiz 2 209 3 2 2" xfId="34791" xr:uid="{E68B33F3-C527-4EF6-99AF-F2E2DAC1090F}"/>
    <cellStyle name="Notiz 2 209 3 3" xfId="12981" xr:uid="{A8979255-AC30-4632-889E-226D6CDD53F3}"/>
    <cellStyle name="Notiz 2 209 3 4" xfId="25182" xr:uid="{02409C3B-406A-4B1D-9F74-1139B070B895}"/>
    <cellStyle name="Notiz 2 209 4" xfId="7987" xr:uid="{400FFC07-C899-49C8-B588-716948E497BD}"/>
    <cellStyle name="Notiz 2 209 4 2" xfId="20714" xr:uid="{E4FE8C52-8DC8-422A-BD7D-CB40106F1EB2}"/>
    <cellStyle name="Notiz 2 209 4 3" xfId="27771" xr:uid="{45CFC7F4-159D-4C1B-AB7A-2BE927B4B4AE}"/>
    <cellStyle name="Notiz 2 209 5" xfId="14375" xr:uid="{0022602A-E644-42EC-91F8-3D11AFF8AD28}"/>
    <cellStyle name="Notiz 2 209 5 2" xfId="30265" xr:uid="{7EDE1772-3F9F-449A-B4D2-A3E2626062FB}"/>
    <cellStyle name="Notiz 2 209 6" xfId="15123" xr:uid="{4E2FE40F-FBBF-4E01-9012-0EDE246F2D13}"/>
    <cellStyle name="Notiz 2 209 6 2" xfId="29200" xr:uid="{F60FD27A-7A1A-4C93-B5C3-2859A7E2C7F6}"/>
    <cellStyle name="Notiz 2 209 7" xfId="32195" xr:uid="{C0910B35-F03A-4014-9DFD-FC61052E1C67}"/>
    <cellStyle name="Notiz 2 209 8" xfId="23361" xr:uid="{83714967-11B5-44B9-A984-FF1814959B67}"/>
    <cellStyle name="Notiz 2 21" xfId="2147" xr:uid="{00000000-0005-0000-0000-000093080000}"/>
    <cellStyle name="Notiz 2 21 2" xfId="5286" xr:uid="{51A26392-EC34-415D-A6FD-D0F5E2944134}"/>
    <cellStyle name="Notiz 2 21 2 2" xfId="18074" xr:uid="{70C7983F-544D-4FB4-8845-E18EBEEB9760}"/>
    <cellStyle name="Notiz 2 21 2 2 2" xfId="27774" xr:uid="{90B08C69-30D6-4861-A25D-FA1F5FFF8024}"/>
    <cellStyle name="Notiz 2 21 2 3" xfId="11327" xr:uid="{6ECEA9D6-C7C8-440A-AED9-88E42945AFAD}"/>
    <cellStyle name="Notiz 2 21 2 3 2" xfId="30268" xr:uid="{B4C74A71-59C8-4679-BB1F-7B12AD716AD7}"/>
    <cellStyle name="Notiz 2 21 2 4" xfId="33399" xr:uid="{26DDD3E9-0AAA-424E-AFE2-45E84B8297F1}"/>
    <cellStyle name="Notiz 2 21 2 5" xfId="23364" xr:uid="{AB16560F-6200-44D9-98C5-E06189E31503}"/>
    <cellStyle name="Notiz 2 21 3" xfId="6948" xr:uid="{60E598B3-9D9D-4431-81F7-E551C320EFE3}"/>
    <cellStyle name="Notiz 2 21 3 2" xfId="19728" xr:uid="{C2C92C68-598B-4815-9FEE-61C9FF17ED2B}"/>
    <cellStyle name="Notiz 2 21 3 2 2" xfId="34790" xr:uid="{961CBC34-9D91-44C6-A4E5-DB0E082A5CFD}"/>
    <cellStyle name="Notiz 2 21 3 3" xfId="12980" xr:uid="{9929F080-D729-48C6-B47C-5EEB4B2C3595}"/>
    <cellStyle name="Notiz 2 21 3 4" xfId="25183" xr:uid="{884A904B-F226-45EC-A85F-3D543F696FE7}"/>
    <cellStyle name="Notiz 2 21 4" xfId="7988" xr:uid="{9E44FE87-4C28-46E3-AFB0-0FA2F96FDBC8}"/>
    <cellStyle name="Notiz 2 21 4 2" xfId="20715" xr:uid="{AD895267-5E14-4DE0-82CE-D90F315E5B03}"/>
    <cellStyle name="Notiz 2 21 4 3" xfId="27773" xr:uid="{1C02BDC4-DCF0-44ED-BAD9-7C9088267288}"/>
    <cellStyle name="Notiz 2 21 5" xfId="14376" xr:uid="{4CDC53C2-F872-40D1-B855-DB904495F33C}"/>
    <cellStyle name="Notiz 2 21 5 2" xfId="30267" xr:uid="{D11F327F-1945-4933-AEEA-F854382470BF}"/>
    <cellStyle name="Notiz 2 21 6" xfId="14023" xr:uid="{7D11AF81-AF53-4F1B-B9C4-F804333B7CDE}"/>
    <cellStyle name="Notiz 2 21 6 2" xfId="29204" xr:uid="{BC783E71-7A43-41A6-BB51-341BA61AD119}"/>
    <cellStyle name="Notiz 2 21 7" xfId="32196" xr:uid="{DEF56F91-C834-4EC5-8241-C77C1CAF7FE2}"/>
    <cellStyle name="Notiz 2 21 8" xfId="23363" xr:uid="{DCFB5737-1DA0-4568-9B2F-5B4349CB2539}"/>
    <cellStyle name="Notiz 2 210" xfId="2148" xr:uid="{00000000-0005-0000-0000-000094080000}"/>
    <cellStyle name="Notiz 2 210 2" xfId="5287" xr:uid="{5B49C25D-DE0B-4935-8C59-EA057A9B1C18}"/>
    <cellStyle name="Notiz 2 210 2 2" xfId="18075" xr:uid="{B8DF27C5-086B-4549-BEC9-CC4B28D616DB}"/>
    <cellStyle name="Notiz 2 210 2 2 2" xfId="27776" xr:uid="{4B12EC82-43FD-4BB9-8E71-5D924A130BF5}"/>
    <cellStyle name="Notiz 2 210 2 3" xfId="11328" xr:uid="{788D5FD9-AD74-4B93-A98D-C59DAE19CBFE}"/>
    <cellStyle name="Notiz 2 210 2 3 2" xfId="30270" xr:uid="{05F902EB-EE09-49BF-9107-1880015A0410}"/>
    <cellStyle name="Notiz 2 210 2 4" xfId="33400" xr:uid="{6A371B94-5567-4653-9A86-627771C7E5FF}"/>
    <cellStyle name="Notiz 2 210 2 5" xfId="23366" xr:uid="{5943432D-9598-4F17-9C7A-145D3728007E}"/>
    <cellStyle name="Notiz 2 210 3" xfId="6947" xr:uid="{4C73F76D-B5FA-4F25-86C4-7A5C3BD37901}"/>
    <cellStyle name="Notiz 2 210 3 2" xfId="19727" xr:uid="{B44E0EC9-4014-4376-A0AF-1D1564A8544E}"/>
    <cellStyle name="Notiz 2 210 3 2 2" xfId="34789" xr:uid="{CE9BC17F-9199-4763-81E9-6B616F075794}"/>
    <cellStyle name="Notiz 2 210 3 3" xfId="12979" xr:uid="{4B23A4E2-8A32-4940-8AB1-04662575DEA9}"/>
    <cellStyle name="Notiz 2 210 3 4" xfId="25184" xr:uid="{417FD966-FD93-42FF-8411-7DF864009CF5}"/>
    <cellStyle name="Notiz 2 210 4" xfId="7989" xr:uid="{57BD5079-76B0-4A27-9E69-F2D60AC5390E}"/>
    <cellStyle name="Notiz 2 210 4 2" xfId="20716" xr:uid="{8C9D45F7-8FAB-4A43-B654-B5AEEBBEF0FB}"/>
    <cellStyle name="Notiz 2 210 4 3" xfId="27775" xr:uid="{A5C302DD-3E44-49CA-A552-D0043F7B6798}"/>
    <cellStyle name="Notiz 2 210 5" xfId="14377" xr:uid="{3CC4D980-AB67-4886-80E0-B610316CB037}"/>
    <cellStyle name="Notiz 2 210 5 2" xfId="30269" xr:uid="{103B3B56-0947-458F-AE91-B7CDDF39BE9A}"/>
    <cellStyle name="Notiz 2 210 6" xfId="14024" xr:uid="{94C1074A-52E4-45AD-BCC7-7D8F8C006317}"/>
    <cellStyle name="Notiz 2 210 6 2" xfId="29208" xr:uid="{D766FDB9-772C-4501-BB57-B9354278A069}"/>
    <cellStyle name="Notiz 2 210 7" xfId="32197" xr:uid="{3371D7B3-1F1F-4007-AE6E-E5DB335959D4}"/>
    <cellStyle name="Notiz 2 210 8" xfId="23365" xr:uid="{EC910788-32A2-48C9-A15A-7CC1D2DBE908}"/>
    <cellStyle name="Notiz 2 211" xfId="2149" xr:uid="{00000000-0005-0000-0000-000095080000}"/>
    <cellStyle name="Notiz 2 211 2" xfId="5288" xr:uid="{684EEE35-5695-47B6-B80C-A1E047728664}"/>
    <cellStyle name="Notiz 2 211 2 2" xfId="18076" xr:uid="{1DD273EF-27CD-4109-B730-773D81964E18}"/>
    <cellStyle name="Notiz 2 211 2 2 2" xfId="27778" xr:uid="{DC4AAD8E-B9C6-4E56-86B5-60CC82629510}"/>
    <cellStyle name="Notiz 2 211 2 3" xfId="11329" xr:uid="{273EA1F3-8DE5-46FD-9113-39A3A063B819}"/>
    <cellStyle name="Notiz 2 211 2 3 2" xfId="30272" xr:uid="{B1E6B1DA-D9B7-42E9-A293-D79E820F8CEB}"/>
    <cellStyle name="Notiz 2 211 2 4" xfId="33401" xr:uid="{78EA5813-4F07-4984-8CB1-401211008328}"/>
    <cellStyle name="Notiz 2 211 2 5" xfId="23368" xr:uid="{88AE722B-8804-4ADA-A3BF-1041A9A086BC}"/>
    <cellStyle name="Notiz 2 211 3" xfId="6946" xr:uid="{9019D08D-C46F-4909-84E6-F0BF732E2A79}"/>
    <cellStyle name="Notiz 2 211 3 2" xfId="19726" xr:uid="{003F9EC8-559C-4612-9716-43CB621F9758}"/>
    <cellStyle name="Notiz 2 211 3 2 2" xfId="34788" xr:uid="{E62331D7-F706-4F19-9E19-F64919ED2EDB}"/>
    <cellStyle name="Notiz 2 211 3 3" xfId="12978" xr:uid="{9E98C5AE-7801-49F8-AA48-75C05FB2A258}"/>
    <cellStyle name="Notiz 2 211 3 4" xfId="25185" xr:uid="{17060A07-B42D-487D-9024-68C25859B6A5}"/>
    <cellStyle name="Notiz 2 211 4" xfId="7990" xr:uid="{05F71882-2EE9-44F9-946B-BF0F78DC2BD7}"/>
    <cellStyle name="Notiz 2 211 4 2" xfId="20717" xr:uid="{C5F97A06-9641-418A-95EF-4CEEFE679DA4}"/>
    <cellStyle name="Notiz 2 211 4 3" xfId="27777" xr:uid="{D987ADBD-0BF3-4087-938A-3A7784BC6F40}"/>
    <cellStyle name="Notiz 2 211 5" xfId="14378" xr:uid="{F1D6AD36-198A-4414-9B32-62E67BCEE891}"/>
    <cellStyle name="Notiz 2 211 5 2" xfId="30271" xr:uid="{63C3282C-6895-423A-8988-AEED4DBBDC6C}"/>
    <cellStyle name="Notiz 2 211 6" xfId="15773" xr:uid="{97030657-C978-451A-A37C-22D20CE4B358}"/>
    <cellStyle name="Notiz 2 211 6 2" xfId="26059" xr:uid="{61413C50-082C-4CB5-8195-A82C1AA99544}"/>
    <cellStyle name="Notiz 2 211 7" xfId="32198" xr:uid="{7886C5BB-7A3A-46B2-BEB0-52C0A794023F}"/>
    <cellStyle name="Notiz 2 211 8" xfId="23367" xr:uid="{A1815CAC-23DE-49F1-960E-E3DE9D2EBF6F}"/>
    <cellStyle name="Notiz 2 212" xfId="2150" xr:uid="{00000000-0005-0000-0000-000096080000}"/>
    <cellStyle name="Notiz 2 212 2" xfId="5289" xr:uid="{0B722709-173B-4FEA-BC7B-968C9CD018E6}"/>
    <cellStyle name="Notiz 2 212 2 2" xfId="18077" xr:uid="{496498ED-B31A-4949-8F8D-2D81D0877676}"/>
    <cellStyle name="Notiz 2 212 2 2 2" xfId="27780" xr:uid="{F4996BA3-FC11-4A83-8643-8988BD2ADCCA}"/>
    <cellStyle name="Notiz 2 212 2 3" xfId="11330" xr:uid="{5A84EDFA-F620-440E-885C-58B52198AB7C}"/>
    <cellStyle name="Notiz 2 212 2 3 2" xfId="30274" xr:uid="{4426163B-0297-4CCE-9877-18BBAE177006}"/>
    <cellStyle name="Notiz 2 212 2 4" xfId="33402" xr:uid="{0F8E11EA-310D-4F2D-A53A-886FFDFE3884}"/>
    <cellStyle name="Notiz 2 212 2 5" xfId="23370" xr:uid="{BFA2F748-4DA8-4763-8602-073788C073C4}"/>
    <cellStyle name="Notiz 2 212 3" xfId="6945" xr:uid="{5B8FC4E0-25F3-4BCA-B442-3F13B2903E6E}"/>
    <cellStyle name="Notiz 2 212 3 2" xfId="19725" xr:uid="{21B6E1F2-4F29-47E6-92B2-4E0D2B97A8B4}"/>
    <cellStyle name="Notiz 2 212 3 2 2" xfId="34787" xr:uid="{28610201-2632-4DF7-A3AD-ADA6B6EDB1CF}"/>
    <cellStyle name="Notiz 2 212 3 3" xfId="12977" xr:uid="{3F811853-8EBE-4C87-A621-800450799AAF}"/>
    <cellStyle name="Notiz 2 212 3 4" xfId="25186" xr:uid="{BE55643D-67BF-40BB-AD19-0C9FBCAD79D5}"/>
    <cellStyle name="Notiz 2 212 4" xfId="7991" xr:uid="{A893EB88-1287-4059-8E43-6DB51A584E22}"/>
    <cellStyle name="Notiz 2 212 4 2" xfId="20718" xr:uid="{7964FF8F-300D-4FBD-8E97-1AD172A908E8}"/>
    <cellStyle name="Notiz 2 212 4 3" xfId="27779" xr:uid="{CF71BEFD-46D7-4B54-AD0A-C15A341093BC}"/>
    <cellStyle name="Notiz 2 212 5" xfId="14379" xr:uid="{5FA25252-47F2-4C81-91C9-B3B5ED627881}"/>
    <cellStyle name="Notiz 2 212 5 2" xfId="30273" xr:uid="{2CDEBFC0-AE45-4E12-BB17-D25B28511804}"/>
    <cellStyle name="Notiz 2 212 6" xfId="15090" xr:uid="{FFCD5F80-91DD-4EE4-8EA6-4676B8C54CDC}"/>
    <cellStyle name="Notiz 2 212 6 2" xfId="26060" xr:uid="{873C6599-6C7B-4557-A5EB-45F6CD103AA0}"/>
    <cellStyle name="Notiz 2 212 7" xfId="32199" xr:uid="{EF0BBD7B-DCA3-4E25-9931-AEB4D7770E1E}"/>
    <cellStyle name="Notiz 2 212 8" xfId="23369" xr:uid="{E92579C0-128B-425B-92EF-ED9E84793D8F}"/>
    <cellStyle name="Notiz 2 213" xfId="2151" xr:uid="{00000000-0005-0000-0000-000097080000}"/>
    <cellStyle name="Notiz 2 213 2" xfId="5290" xr:uid="{092A1296-DAAA-46DD-8F26-55BB3AD037B8}"/>
    <cellStyle name="Notiz 2 213 2 2" xfId="18078" xr:uid="{C82F8548-354D-47EC-97EA-FFB92E004F9E}"/>
    <cellStyle name="Notiz 2 213 2 2 2" xfId="27782" xr:uid="{21CAB90C-BF63-4EBC-896C-822D95369E6D}"/>
    <cellStyle name="Notiz 2 213 2 3" xfId="11331" xr:uid="{005B3CA8-ED15-4318-B889-8061C718F3C6}"/>
    <cellStyle name="Notiz 2 213 2 3 2" xfId="30276" xr:uid="{E70B0B2D-3244-486A-9148-7E1571B19386}"/>
    <cellStyle name="Notiz 2 213 2 4" xfId="33403" xr:uid="{3EE86B00-92D3-4A51-8901-FA0E87D956D3}"/>
    <cellStyle name="Notiz 2 213 2 5" xfId="23372" xr:uid="{CFB1C145-171E-4278-8111-FD04EF787C86}"/>
    <cellStyle name="Notiz 2 213 3" xfId="6944" xr:uid="{875DAE83-B96E-4EB8-BCA7-CE2D050FEC6A}"/>
    <cellStyle name="Notiz 2 213 3 2" xfId="19724" xr:uid="{EDE729D1-3489-4A48-97E2-807AE01DF44D}"/>
    <cellStyle name="Notiz 2 213 3 2 2" xfId="34786" xr:uid="{8E7427B0-3053-47DD-BBFC-CB50C4F66727}"/>
    <cellStyle name="Notiz 2 213 3 3" xfId="12976" xr:uid="{5B4382EF-3504-4193-9FE3-F504540FEC21}"/>
    <cellStyle name="Notiz 2 213 3 4" xfId="25187" xr:uid="{4BCF6CA2-6C0F-49B4-BDE2-D52D1787F3E4}"/>
    <cellStyle name="Notiz 2 213 4" xfId="7992" xr:uid="{126ECE5A-092B-4C94-85E0-2AADF937CFC3}"/>
    <cellStyle name="Notiz 2 213 4 2" xfId="20719" xr:uid="{B1E92425-BC87-49D7-BD30-41AC132D07BA}"/>
    <cellStyle name="Notiz 2 213 4 3" xfId="27781" xr:uid="{A67F65BF-14C3-4C0B-B67A-41964E0F10BA}"/>
    <cellStyle name="Notiz 2 213 5" xfId="14380" xr:uid="{47A05777-AA07-4765-B249-6A410C8CC2DC}"/>
    <cellStyle name="Notiz 2 213 5 2" xfId="30275" xr:uid="{33BB0234-B021-4901-90D6-DC68654BBA37}"/>
    <cellStyle name="Notiz 2 213 6" xfId="15079" xr:uid="{F41692B7-613E-4544-82E6-E5E4A8CA21D6}"/>
    <cellStyle name="Notiz 2 213 6 2" xfId="26062" xr:uid="{9884B9C1-5D58-43E1-ACC8-CE1A94073168}"/>
    <cellStyle name="Notiz 2 213 7" xfId="32200" xr:uid="{9983FBD6-6822-425C-9D39-4D2274E03DB3}"/>
    <cellStyle name="Notiz 2 213 8" xfId="23371" xr:uid="{D2A27E85-4688-4223-AE35-AC8E41208E78}"/>
    <cellStyle name="Notiz 2 214" xfId="2152" xr:uid="{00000000-0005-0000-0000-000098080000}"/>
    <cellStyle name="Notiz 2 214 2" xfId="5291" xr:uid="{4AD4C774-3350-4391-90EF-9AD9A86D00B5}"/>
    <cellStyle name="Notiz 2 214 2 2" xfId="18079" xr:uid="{FC9F668C-2C2D-4ABF-88AE-265ED75BED7C}"/>
    <cellStyle name="Notiz 2 214 2 2 2" xfId="27784" xr:uid="{BB007E1C-E747-4A2B-A1CB-338B269D5587}"/>
    <cellStyle name="Notiz 2 214 2 3" xfId="11332" xr:uid="{FEAB8C7F-FB90-4B52-A0C5-26E4DF613899}"/>
    <cellStyle name="Notiz 2 214 2 3 2" xfId="30278" xr:uid="{2F84B405-C5D9-4BDA-8BAA-5BA4E6A742BB}"/>
    <cellStyle name="Notiz 2 214 2 4" xfId="33404" xr:uid="{A35F3452-BC75-481D-9B72-5C99817D18B2}"/>
    <cellStyle name="Notiz 2 214 2 5" xfId="23374" xr:uid="{8BDD077D-AB11-4F47-A73E-42DB950CC5BE}"/>
    <cellStyle name="Notiz 2 214 3" xfId="6943" xr:uid="{7ED5A775-607D-465D-A773-7B042629D757}"/>
    <cellStyle name="Notiz 2 214 3 2" xfId="19723" xr:uid="{2CF84103-9842-4307-8DCD-098BD3ECCC64}"/>
    <cellStyle name="Notiz 2 214 3 2 2" xfId="34785" xr:uid="{BBC35A1C-D673-47CF-B2CE-EA717AFF7148}"/>
    <cellStyle name="Notiz 2 214 3 3" xfId="12975" xr:uid="{73A3F997-27FE-4901-B4B3-00B7F7D1B1F5}"/>
    <cellStyle name="Notiz 2 214 3 4" xfId="25188" xr:uid="{1447F4C3-F630-4FDA-AD6D-1250AD9F0635}"/>
    <cellStyle name="Notiz 2 214 4" xfId="7993" xr:uid="{3F061318-2C41-49FA-BB4A-CAD23011B570}"/>
    <cellStyle name="Notiz 2 214 4 2" xfId="20720" xr:uid="{4BB374AC-FDC2-48F6-BD1C-2BFE791DFE62}"/>
    <cellStyle name="Notiz 2 214 4 3" xfId="27783" xr:uid="{1BE0A059-87CB-4B2B-9316-EDDD1DEFC202}"/>
    <cellStyle name="Notiz 2 214 5" xfId="14381" xr:uid="{C22BF952-15B3-492E-AF43-478AEEC493DA}"/>
    <cellStyle name="Notiz 2 214 5 2" xfId="30277" xr:uid="{EFF1C147-40C0-40F2-A4A5-818A3BDCF951}"/>
    <cellStyle name="Notiz 2 214 6" xfId="14025" xr:uid="{FB8BFBCC-D027-49E3-B566-422FA2F00752}"/>
    <cellStyle name="Notiz 2 214 6 2" xfId="26063" xr:uid="{205571C3-F051-46A7-AC64-ED4D68A8B4C7}"/>
    <cellStyle name="Notiz 2 214 7" xfId="32201" xr:uid="{EBB2ECC1-851D-4264-9C6F-97A9C10944DE}"/>
    <cellStyle name="Notiz 2 214 8" xfId="23373" xr:uid="{B3D7B893-79DD-44B9-8116-9208A713F833}"/>
    <cellStyle name="Notiz 2 215" xfId="2153" xr:uid="{00000000-0005-0000-0000-000099080000}"/>
    <cellStyle name="Notiz 2 215 2" xfId="2154" xr:uid="{00000000-0005-0000-0000-00009A080000}"/>
    <cellStyle name="Notiz 2 215 2 2" xfId="5293" xr:uid="{83B08366-4613-4933-B769-D8284C4C1E20}"/>
    <cellStyle name="Notiz 2 215 2 2 2" xfId="18081" xr:uid="{C3897D63-9CBB-4FB6-AD32-1FE1F11BF67B}"/>
    <cellStyle name="Notiz 2 215 2 2 2 2" xfId="27787" xr:uid="{130C065F-9A0A-4B13-97B8-3EC242E6B6C1}"/>
    <cellStyle name="Notiz 2 215 2 2 3" xfId="11334" xr:uid="{333A5531-95BE-4044-ADFB-58F72B972D7F}"/>
    <cellStyle name="Notiz 2 215 2 2 3 2" xfId="30281" xr:uid="{82212011-BF4E-40B7-B1B2-6D4A164DB421}"/>
    <cellStyle name="Notiz 2 215 2 2 4" xfId="33406" xr:uid="{43BB822D-EC1E-440C-ADF0-16A627F6E4E6}"/>
    <cellStyle name="Notiz 2 215 2 2 5" xfId="23377" xr:uid="{BDF19CE1-B195-43F9-A95E-43080B50F8B0}"/>
    <cellStyle name="Notiz 2 215 2 3" xfId="6941" xr:uid="{5F8372E5-24AC-43CE-AAD5-053B47D1B3AB}"/>
    <cellStyle name="Notiz 2 215 2 3 2" xfId="19721" xr:uid="{01EDDCAF-D226-457C-9172-50407CA9981A}"/>
    <cellStyle name="Notiz 2 215 2 3 2 2" xfId="34783" xr:uid="{2B4F5ECA-4309-4A0C-85F8-75117BF10DB9}"/>
    <cellStyle name="Notiz 2 215 2 3 3" xfId="12973" xr:uid="{2BDC6D42-4F2F-4BE4-BEC0-65A1248749C6}"/>
    <cellStyle name="Notiz 2 215 2 3 4" xfId="25190" xr:uid="{099D3809-AA92-4866-AF98-1E6A5DA43ED6}"/>
    <cellStyle name="Notiz 2 215 2 4" xfId="7995" xr:uid="{117C2FF2-2FCE-4466-BF11-8CD3D54A2A88}"/>
    <cellStyle name="Notiz 2 215 2 4 2" xfId="20722" xr:uid="{78AD6725-4523-4529-A019-F499332C26A4}"/>
    <cellStyle name="Notiz 2 215 2 4 3" xfId="27786" xr:uid="{F86A19CA-EF55-40A2-811B-E1DD5B9CC7A7}"/>
    <cellStyle name="Notiz 2 215 2 5" xfId="14383" xr:uid="{A5172736-50BD-428C-8544-095F3F2B4CC4}"/>
    <cellStyle name="Notiz 2 215 2 5 2" xfId="30280" xr:uid="{E899A952-24FF-4534-952E-AFBF77DCC529}"/>
    <cellStyle name="Notiz 2 215 2 6" xfId="15089" xr:uid="{708299B2-E95C-4264-A16F-CCF3C25E969B}"/>
    <cellStyle name="Notiz 2 215 2 6 2" xfId="26066" xr:uid="{F7DFC826-3944-4A69-BD06-7C2A78D60FDE}"/>
    <cellStyle name="Notiz 2 215 2 7" xfId="32203" xr:uid="{1175BC9B-77A2-4F00-B6D2-2158B3BC70EB}"/>
    <cellStyle name="Notiz 2 215 2 8" xfId="23376" xr:uid="{2CF004D0-6203-4FCD-A460-62E72276C8FC}"/>
    <cellStyle name="Notiz 2 215 3" xfId="5292" xr:uid="{370E3FF6-8E2E-4400-B1A8-C3F45F2E480F}"/>
    <cellStyle name="Notiz 2 215 3 2" xfId="18080" xr:uid="{998EB076-6CA8-4C8A-A866-80269516A431}"/>
    <cellStyle name="Notiz 2 215 3 2 2" xfId="27788" xr:uid="{EEB8EC43-5F73-42FD-97A2-3E6055F2E177}"/>
    <cellStyle name="Notiz 2 215 3 3" xfId="11333" xr:uid="{DE118E41-EBF6-4160-BBE2-4CE5C604A05D}"/>
    <cellStyle name="Notiz 2 215 3 3 2" xfId="30282" xr:uid="{10A042EB-60F7-4920-8EA8-AF7EA11DD700}"/>
    <cellStyle name="Notiz 2 215 3 4" xfId="33405" xr:uid="{FF84D73E-3FFC-4A54-A22F-AA314566D223}"/>
    <cellStyle name="Notiz 2 215 3 5" xfId="23378" xr:uid="{3134BE00-ED20-44C8-A475-664B84C98963}"/>
    <cellStyle name="Notiz 2 215 4" xfId="6942" xr:uid="{19E721C9-1CA0-40E3-A6E6-3797B119E82F}"/>
    <cellStyle name="Notiz 2 215 4 2" xfId="19722" xr:uid="{9E257C4D-67C9-4E41-BED2-FDBF5DE439F8}"/>
    <cellStyle name="Notiz 2 215 4 2 2" xfId="34784" xr:uid="{15ECFA67-D89A-4BAB-9C24-F6B877C9B8DF}"/>
    <cellStyle name="Notiz 2 215 4 3" xfId="12974" xr:uid="{2F7617F5-98EE-423B-A400-CA535488A071}"/>
    <cellStyle name="Notiz 2 215 4 4" xfId="25189" xr:uid="{69A07DBA-862F-4D05-BFD3-17395A02670A}"/>
    <cellStyle name="Notiz 2 215 5" xfId="7994" xr:uid="{D61E7C8F-0149-4338-BF39-FACFD100767C}"/>
    <cellStyle name="Notiz 2 215 5 2" xfId="20721" xr:uid="{F0D3C8B6-9D88-4454-82BA-C7A8790F6B64}"/>
    <cellStyle name="Notiz 2 215 5 3" xfId="27785" xr:uid="{AA7C1424-5E06-4C16-B882-AA53A491A75D}"/>
    <cellStyle name="Notiz 2 215 6" xfId="14382" xr:uid="{8DCB8ED6-B2ED-41DB-A443-41C233D52C35}"/>
    <cellStyle name="Notiz 2 215 6 2" xfId="30279" xr:uid="{F3620522-B391-4A54-B0F9-E95CAE50CE43}"/>
    <cellStyle name="Notiz 2 215 7" xfId="15751" xr:uid="{E98D14B4-2439-4A95-ABD6-4F81BF453FC2}"/>
    <cellStyle name="Notiz 2 215 7 2" xfId="26065" xr:uid="{15569F4F-0770-42FD-9919-754F4FB11E74}"/>
    <cellStyle name="Notiz 2 215 8" xfId="32202" xr:uid="{BADBD768-53F4-41E9-8B47-C0866E4889AE}"/>
    <cellStyle name="Notiz 2 215 9" xfId="23375" xr:uid="{C763E94A-FE51-4BBA-B20E-DE09DABCEE78}"/>
    <cellStyle name="Notiz 2 216" xfId="2155" xr:uid="{00000000-0005-0000-0000-00009B080000}"/>
    <cellStyle name="Notiz 2 216 2" xfId="2156" xr:uid="{00000000-0005-0000-0000-00009C080000}"/>
    <cellStyle name="Notiz 2 216 2 2" xfId="5295" xr:uid="{4BD8114D-3944-4D82-B8DD-1E5DCB853207}"/>
    <cellStyle name="Notiz 2 216 2 2 2" xfId="18083" xr:uid="{0C627A3A-853C-482C-A3FE-D0589507FB59}"/>
    <cellStyle name="Notiz 2 216 2 2 2 2" xfId="27791" xr:uid="{5AE19BE8-DE3F-4BD9-87A1-5FECD6C1A18B}"/>
    <cellStyle name="Notiz 2 216 2 2 3" xfId="11336" xr:uid="{4F5B269C-0A87-4B99-930D-D79729D3EB2E}"/>
    <cellStyle name="Notiz 2 216 2 2 3 2" xfId="30285" xr:uid="{F16355E0-B3F2-4C26-AD66-5FA8DB56B145}"/>
    <cellStyle name="Notiz 2 216 2 2 4" xfId="33408" xr:uid="{3CE62C9D-BA14-4007-9A67-7A3FC9631381}"/>
    <cellStyle name="Notiz 2 216 2 2 5" xfId="23381" xr:uid="{1EC9C6EC-17D1-48A3-A07C-23B590166DE3}"/>
    <cellStyle name="Notiz 2 216 2 3" xfId="6939" xr:uid="{A3A43273-E615-42B8-A19E-4F18C489A3BD}"/>
    <cellStyle name="Notiz 2 216 2 3 2" xfId="19719" xr:uid="{250D179D-AE90-4E36-9138-3DF72DBC9155}"/>
    <cellStyle name="Notiz 2 216 2 3 2 2" xfId="34781" xr:uid="{F79D6E04-B412-415F-8F3E-E3C36D6D218A}"/>
    <cellStyle name="Notiz 2 216 2 3 3" xfId="12971" xr:uid="{0AF9595B-8443-4B7B-8ABD-51CB3FD1AE2F}"/>
    <cellStyle name="Notiz 2 216 2 3 4" xfId="25192" xr:uid="{3FDF61D7-7CFD-4C5D-94A9-A3F8CBC7A328}"/>
    <cellStyle name="Notiz 2 216 2 4" xfId="7997" xr:uid="{768998C4-2F4D-4D92-839C-196AB88A7D73}"/>
    <cellStyle name="Notiz 2 216 2 4 2" xfId="20724" xr:uid="{5E75CAA5-D979-4DAD-A1B8-C81C143FDF1A}"/>
    <cellStyle name="Notiz 2 216 2 4 3" xfId="27790" xr:uid="{F1D40066-1DDE-45A9-BC0B-84906A1E9A26}"/>
    <cellStyle name="Notiz 2 216 2 5" xfId="14385" xr:uid="{68DF613D-D177-4A26-85CB-61B3D3833E82}"/>
    <cellStyle name="Notiz 2 216 2 5 2" xfId="30284" xr:uid="{FD5B8474-767E-4640-9F9F-60AE91771271}"/>
    <cellStyle name="Notiz 2 216 2 6" xfId="14026" xr:uid="{CEBF43C1-E91C-492D-9058-A07C80E3C5DE}"/>
    <cellStyle name="Notiz 2 216 2 6 2" xfId="26069" xr:uid="{07F6BDE0-C3F2-4542-BD15-D8C3254261A5}"/>
    <cellStyle name="Notiz 2 216 2 7" xfId="32205" xr:uid="{EDFB693D-3626-46A3-BD87-82CCFC7B5CD6}"/>
    <cellStyle name="Notiz 2 216 2 8" xfId="23380" xr:uid="{F03DAD6B-7A8D-48B7-A4A3-A84A61B7A240}"/>
    <cellStyle name="Notiz 2 216 3" xfId="5294" xr:uid="{FE33E485-3FC3-4107-BC50-B2A9107C5D15}"/>
    <cellStyle name="Notiz 2 216 3 2" xfId="18082" xr:uid="{D85FCD31-8A90-476E-9D3B-A4DAE51B2B66}"/>
    <cellStyle name="Notiz 2 216 3 2 2" xfId="27792" xr:uid="{248E26A5-E216-492B-A012-B1989687FF1C}"/>
    <cellStyle name="Notiz 2 216 3 3" xfId="11335" xr:uid="{763794D3-5DAD-4017-B77C-8E408B5A0E86}"/>
    <cellStyle name="Notiz 2 216 3 3 2" xfId="30286" xr:uid="{D232BAEB-158D-4D46-9E04-02939263B8CF}"/>
    <cellStyle name="Notiz 2 216 3 4" xfId="33407" xr:uid="{6CA33917-B0A2-4419-9C37-29011BE9F23C}"/>
    <cellStyle name="Notiz 2 216 3 5" xfId="23382" xr:uid="{1A7AAE67-4A5A-4CEA-A28C-C1A4A06C19A0}"/>
    <cellStyle name="Notiz 2 216 4" xfId="6940" xr:uid="{0D845B53-923F-454F-958A-B0610258006D}"/>
    <cellStyle name="Notiz 2 216 4 2" xfId="19720" xr:uid="{16FB1BC4-2972-40C6-AF37-2CA18DDF4AA8}"/>
    <cellStyle name="Notiz 2 216 4 2 2" xfId="34782" xr:uid="{C3C3950E-608E-4746-B86F-04F5B582B8C5}"/>
    <cellStyle name="Notiz 2 216 4 3" xfId="12972" xr:uid="{3BEAD63D-B20E-4F46-A49F-8C4E2BDA2A65}"/>
    <cellStyle name="Notiz 2 216 4 4" xfId="25191" xr:uid="{733F5F55-F507-45EB-85A1-7CDC158E4221}"/>
    <cellStyle name="Notiz 2 216 5" xfId="7996" xr:uid="{9C13EFF6-79D7-40DC-9E1B-E7D42C8D356D}"/>
    <cellStyle name="Notiz 2 216 5 2" xfId="20723" xr:uid="{BA66C5AF-A0AE-4546-9282-35CCF9725AB8}"/>
    <cellStyle name="Notiz 2 216 5 3" xfId="27789" xr:uid="{9AF393C2-EF88-4358-A253-2C365461F364}"/>
    <cellStyle name="Notiz 2 216 6" xfId="14384" xr:uid="{E810F4E4-0921-433E-8819-BBBB2D20EAB6}"/>
    <cellStyle name="Notiz 2 216 6 2" xfId="30283" xr:uid="{2A816DA2-A7B4-433A-B2B7-B4B501067E1F}"/>
    <cellStyle name="Notiz 2 216 7" xfId="15076" xr:uid="{E2DCF2B4-24C0-464D-8DD2-E2A2A3952B7E}"/>
    <cellStyle name="Notiz 2 216 7 2" xfId="26068" xr:uid="{355ADE91-62D8-4037-885F-064BD7CCDC48}"/>
    <cellStyle name="Notiz 2 216 8" xfId="32204" xr:uid="{FED401D4-CAA7-43F6-B1F8-4344DA08442F}"/>
    <cellStyle name="Notiz 2 216 9" xfId="23379" xr:uid="{2C764513-2678-4006-89D7-5B56DED28767}"/>
    <cellStyle name="Notiz 2 217" xfId="2157" xr:uid="{00000000-0005-0000-0000-00009D080000}"/>
    <cellStyle name="Notiz 2 217 2" xfId="2158" xr:uid="{00000000-0005-0000-0000-00009E080000}"/>
    <cellStyle name="Notiz 2 217 2 2" xfId="5297" xr:uid="{1BF7AD00-7CF3-465D-B22B-2B6A79DC2CBE}"/>
    <cellStyle name="Notiz 2 217 2 2 2" xfId="18085" xr:uid="{98BFF386-6955-4424-BCEB-BB0A6DB3B7B3}"/>
    <cellStyle name="Notiz 2 217 2 2 2 2" xfId="27795" xr:uid="{85A9AA86-7082-4D95-8660-5C9EAB11FB91}"/>
    <cellStyle name="Notiz 2 217 2 2 3" xfId="11338" xr:uid="{646AFBA2-8E6E-4DA3-AC0F-E30C9751B32E}"/>
    <cellStyle name="Notiz 2 217 2 2 3 2" xfId="30289" xr:uid="{22B20372-04D7-4608-9750-D92FBE2DC244}"/>
    <cellStyle name="Notiz 2 217 2 2 4" xfId="33410" xr:uid="{B7C89F7A-E25C-45ED-992D-5DF5DDEA3C0C}"/>
    <cellStyle name="Notiz 2 217 2 2 5" xfId="23385" xr:uid="{F5105949-17A4-4AB1-9BB6-F63E9E04B4D8}"/>
    <cellStyle name="Notiz 2 217 2 3" xfId="6937" xr:uid="{1EC3A83E-5A3C-4E2D-AC98-FA98F9D6F8C7}"/>
    <cellStyle name="Notiz 2 217 2 3 2" xfId="19717" xr:uid="{D557FDFC-E5CF-4D8A-98A7-9EEC0D7B2A5F}"/>
    <cellStyle name="Notiz 2 217 2 3 2 2" xfId="34779" xr:uid="{ABB9C300-9360-4CFD-B483-9FAB6703734C}"/>
    <cellStyle name="Notiz 2 217 2 3 3" xfId="12969" xr:uid="{9C3F3988-A63A-4C58-B387-3C5F5F44A515}"/>
    <cellStyle name="Notiz 2 217 2 3 4" xfId="25194" xr:uid="{FE3FFB8C-0E1B-448E-9A81-F066CC96E61C}"/>
    <cellStyle name="Notiz 2 217 2 4" xfId="7999" xr:uid="{D240868C-39E0-43A0-99CD-DA626B684302}"/>
    <cellStyle name="Notiz 2 217 2 4 2" xfId="20726" xr:uid="{B9C3CBD7-15E9-4E44-AF1B-8F6633533950}"/>
    <cellStyle name="Notiz 2 217 2 4 3" xfId="27794" xr:uid="{6BD03E64-41D3-443D-8A2E-AB4C8497213F}"/>
    <cellStyle name="Notiz 2 217 2 5" xfId="14387" xr:uid="{783479BE-2568-432E-A9C0-FF248F4A4163}"/>
    <cellStyle name="Notiz 2 217 2 5 2" xfId="30288" xr:uid="{9A041C71-2925-4E8C-B20D-09A8518DB0F7}"/>
    <cellStyle name="Notiz 2 217 2 6" xfId="15078" xr:uid="{4E2C56DB-D01E-45CA-B804-CE3A6CA7E6E1}"/>
    <cellStyle name="Notiz 2 217 2 6 2" xfId="26072" xr:uid="{F5F9BD28-F0E7-4950-807F-C7AE4F2F7C5A}"/>
    <cellStyle name="Notiz 2 217 2 7" xfId="32207" xr:uid="{B33961D7-A952-4437-991B-6AEDC19A7775}"/>
    <cellStyle name="Notiz 2 217 2 8" xfId="23384" xr:uid="{5C1A88EB-447D-46D7-8814-D183B4F1BC54}"/>
    <cellStyle name="Notiz 2 217 3" xfId="5296" xr:uid="{C0B7DBC3-90E3-41C9-9285-DE0E10C7668D}"/>
    <cellStyle name="Notiz 2 217 3 2" xfId="18084" xr:uid="{1F63A08D-08BF-44C7-AA70-0FA57CA2F5B8}"/>
    <cellStyle name="Notiz 2 217 3 2 2" xfId="27796" xr:uid="{80067BD5-AADA-4636-BB0C-80C06C096E3A}"/>
    <cellStyle name="Notiz 2 217 3 3" xfId="11337" xr:uid="{7494044F-4D2C-4739-9B3B-DC7FAA168417}"/>
    <cellStyle name="Notiz 2 217 3 3 2" xfId="30290" xr:uid="{EEDC572D-2BE4-4D85-B3C3-C759F30B053A}"/>
    <cellStyle name="Notiz 2 217 3 4" xfId="33409" xr:uid="{3C6F802C-E743-422D-A94C-EAF81265C169}"/>
    <cellStyle name="Notiz 2 217 3 5" xfId="23386" xr:uid="{925AB005-F10E-4C84-A052-B9D439241ED1}"/>
    <cellStyle name="Notiz 2 217 4" xfId="6938" xr:uid="{713FE3CF-D8F5-4F01-966D-2D02B1E376C9}"/>
    <cellStyle name="Notiz 2 217 4 2" xfId="19718" xr:uid="{0FA25097-6425-411A-87CC-BD4B8EC9E4C3}"/>
    <cellStyle name="Notiz 2 217 4 2 2" xfId="34780" xr:uid="{00151890-9996-4932-887C-0AA1B1E7BB0C}"/>
    <cellStyle name="Notiz 2 217 4 3" xfId="12970" xr:uid="{E04EEDE0-BB5E-442A-B32D-D4F812979FF5}"/>
    <cellStyle name="Notiz 2 217 4 4" xfId="25193" xr:uid="{EC4E520F-04C5-4492-B9DE-B5ABC0165D37}"/>
    <cellStyle name="Notiz 2 217 5" xfId="7998" xr:uid="{F58F97C3-71BF-40D1-8441-1E4D6F219DBB}"/>
    <cellStyle name="Notiz 2 217 5 2" xfId="20725" xr:uid="{A3CE36DF-70EF-4D6C-A109-32A7C3C8CCD3}"/>
    <cellStyle name="Notiz 2 217 5 3" xfId="27793" xr:uid="{04FE038E-AE37-4274-B76F-703008D21C68}"/>
    <cellStyle name="Notiz 2 217 6" xfId="14386" xr:uid="{75A4517B-D353-47EF-B3B6-9D119B62A317}"/>
    <cellStyle name="Notiz 2 217 6 2" xfId="30287" xr:uid="{BEACF12E-41E0-4152-8670-4B66C874B7B3}"/>
    <cellStyle name="Notiz 2 217 7" xfId="15735" xr:uid="{A5240A70-2364-4DEE-A951-D2A51FD3A65F}"/>
    <cellStyle name="Notiz 2 217 7 2" xfId="26071" xr:uid="{7DC3974D-9B88-4CFE-B0A2-35B32BD88DA9}"/>
    <cellStyle name="Notiz 2 217 8" xfId="32206" xr:uid="{EE4EEFFA-86C6-4C19-961D-061513534015}"/>
    <cellStyle name="Notiz 2 217 9" xfId="23383" xr:uid="{EF9F0D04-F2AB-4432-A7EA-B0CA5430C3C5}"/>
    <cellStyle name="Notiz 2 218" xfId="2159" xr:uid="{00000000-0005-0000-0000-00009F080000}"/>
    <cellStyle name="Notiz 2 218 2" xfId="5298" xr:uid="{73DCBB4D-AF22-44B9-90AF-BB0D9838C8D7}"/>
    <cellStyle name="Notiz 2 218 2 2" xfId="18086" xr:uid="{113C86B8-44D2-4541-B71F-23552A120F0F}"/>
    <cellStyle name="Notiz 2 218 2 2 2" xfId="27798" xr:uid="{FC142809-42D4-4CFA-B404-F479D33A8EE0}"/>
    <cellStyle name="Notiz 2 218 2 3" xfId="11339" xr:uid="{8F10C38D-545B-45C9-8221-1D6EB1AC9436}"/>
    <cellStyle name="Notiz 2 218 2 3 2" xfId="30292" xr:uid="{92F65CFC-1CFF-417E-850A-6D5C200327C5}"/>
    <cellStyle name="Notiz 2 218 2 4" xfId="33411" xr:uid="{969D0A35-B142-44A0-B232-351C6139BFF2}"/>
    <cellStyle name="Notiz 2 218 2 5" xfId="23388" xr:uid="{53BEBDA8-132A-45AE-99C0-61BCD00EA157}"/>
    <cellStyle name="Notiz 2 218 3" xfId="6936" xr:uid="{D21D8C00-B88C-4FB2-9FF8-370EDEC4565F}"/>
    <cellStyle name="Notiz 2 218 3 2" xfId="19716" xr:uid="{4C518961-1ACF-4709-A093-10EA062445DE}"/>
    <cellStyle name="Notiz 2 218 3 2 2" xfId="34778" xr:uid="{CD42AC22-F5A5-402B-A6F1-F59074B6DD44}"/>
    <cellStyle name="Notiz 2 218 3 3" xfId="12968" xr:uid="{D4F13F39-656E-4DF3-B289-642A3E70BCDF}"/>
    <cellStyle name="Notiz 2 218 3 4" xfId="25195" xr:uid="{763AEDB6-B78A-47F6-9438-269718C881B7}"/>
    <cellStyle name="Notiz 2 218 4" xfId="8000" xr:uid="{7B0B09FF-C880-4DAA-AC1E-2944D674651B}"/>
    <cellStyle name="Notiz 2 218 4 2" xfId="20727" xr:uid="{FE2CD814-228B-41C0-BDE5-781032DC40A7}"/>
    <cellStyle name="Notiz 2 218 4 3" xfId="27797" xr:uid="{6C17460F-618C-40E6-92EA-B3073EDB4732}"/>
    <cellStyle name="Notiz 2 218 5" xfId="14388" xr:uid="{DBBC1C0C-CAA4-44CB-AB68-2048B9C8C244}"/>
    <cellStyle name="Notiz 2 218 5 2" xfId="30291" xr:uid="{9AC8F5AF-006B-4562-9826-96E7992A9DC9}"/>
    <cellStyle name="Notiz 2 218 6" xfId="14027" xr:uid="{2CF77308-DD8A-4C17-AB03-E98556698F43}"/>
    <cellStyle name="Notiz 2 218 6 2" xfId="26074" xr:uid="{655CA002-8735-4907-8700-06EFABE15582}"/>
    <cellStyle name="Notiz 2 218 7" xfId="32208" xr:uid="{09296E1B-08BB-4C77-AFDA-B9D963FD5D70}"/>
    <cellStyle name="Notiz 2 218 8" xfId="23387" xr:uid="{A190C3F1-5F05-484F-9717-D233752D283A}"/>
    <cellStyle name="Notiz 2 219" xfId="2160" xr:uid="{00000000-0005-0000-0000-0000A0080000}"/>
    <cellStyle name="Notiz 2 219 2" xfId="2161" xr:uid="{00000000-0005-0000-0000-0000A1080000}"/>
    <cellStyle name="Notiz 2 219 2 2" xfId="5300" xr:uid="{A6050C4F-8562-48FC-9618-63B7A54914AE}"/>
    <cellStyle name="Notiz 2 219 2 2 2" xfId="18088" xr:uid="{3331A022-7197-4888-A48E-B214E380A24B}"/>
    <cellStyle name="Notiz 2 219 2 2 2 2" xfId="27801" xr:uid="{6A5EFB3B-FB4D-4590-9669-00C26AD2939C}"/>
    <cellStyle name="Notiz 2 219 2 2 3" xfId="11341" xr:uid="{87BA4581-982F-4A5E-9509-9CBC2FDAEA7B}"/>
    <cellStyle name="Notiz 2 219 2 2 3 2" xfId="30295" xr:uid="{C4C8FBA9-33A2-4472-916F-EE4F04B66CBF}"/>
    <cellStyle name="Notiz 2 219 2 2 4" xfId="33413" xr:uid="{E2AC6EB9-46A5-4B6C-9EC9-B05E02F85E15}"/>
    <cellStyle name="Notiz 2 219 2 2 5" xfId="23391" xr:uid="{501D4F91-0D7E-4256-BE35-BE902F0443A2}"/>
    <cellStyle name="Notiz 2 219 2 3" xfId="6934" xr:uid="{CC0E0693-081E-45EE-AB30-D7BB34D1E3AB}"/>
    <cellStyle name="Notiz 2 219 2 3 2" xfId="19714" xr:uid="{E1251019-EBE6-4497-A735-EE3EAA46258F}"/>
    <cellStyle name="Notiz 2 219 2 3 2 2" xfId="34776" xr:uid="{27EA219C-1A69-4137-8E9A-93A467B2BE5C}"/>
    <cellStyle name="Notiz 2 219 2 3 3" xfId="12966" xr:uid="{F8F4E079-DA7B-4043-A5B4-A6D8A905F734}"/>
    <cellStyle name="Notiz 2 219 2 3 4" xfId="25197" xr:uid="{C9A91B6E-5DF4-4995-BEFF-7FB7F9FE1C59}"/>
    <cellStyle name="Notiz 2 219 2 4" xfId="8002" xr:uid="{0B28A8FD-51A0-4FBE-9499-B60B298D2153}"/>
    <cellStyle name="Notiz 2 219 2 4 2" xfId="20729" xr:uid="{2C46B1B5-A126-4155-A60F-045004B69C34}"/>
    <cellStyle name="Notiz 2 219 2 4 3" xfId="27800" xr:uid="{792ED827-FF2F-4B60-B408-A4383D461C45}"/>
    <cellStyle name="Notiz 2 219 2 5" xfId="14390" xr:uid="{D06385EC-4349-4435-9CF6-89FEB8237CB7}"/>
    <cellStyle name="Notiz 2 219 2 5 2" xfId="30294" xr:uid="{46908DFF-6817-4CE5-8145-ABFB91E4F342}"/>
    <cellStyle name="Notiz 2 219 2 6" xfId="15077" xr:uid="{FE876D74-0101-431E-A158-8A7BCD4B46D2}"/>
    <cellStyle name="Notiz 2 219 2 6 2" xfId="29189" xr:uid="{0A3499EF-5DD1-422B-B215-37936DABF88A}"/>
    <cellStyle name="Notiz 2 219 2 7" xfId="32210" xr:uid="{096A85A1-6ABB-4F98-9793-F13E280F1014}"/>
    <cellStyle name="Notiz 2 219 2 8" xfId="23390" xr:uid="{561D6A76-C844-4C40-82D6-F410DAA7874D}"/>
    <cellStyle name="Notiz 2 219 3" xfId="5299" xr:uid="{0E2A5ABE-14DA-4FF7-8104-949CEEC0B617}"/>
    <cellStyle name="Notiz 2 219 3 2" xfId="18087" xr:uid="{56332D7C-5B5D-4006-BE02-9AA93D64891A}"/>
    <cellStyle name="Notiz 2 219 3 2 2" xfId="27802" xr:uid="{27954B91-A5B7-444E-930F-E56EEFD9981D}"/>
    <cellStyle name="Notiz 2 219 3 3" xfId="11340" xr:uid="{C663AB7D-A3E7-4F75-B671-8BE25764B589}"/>
    <cellStyle name="Notiz 2 219 3 3 2" xfId="30296" xr:uid="{55537DB2-23C5-4173-8954-2B024D156C96}"/>
    <cellStyle name="Notiz 2 219 3 4" xfId="33412" xr:uid="{274641DF-18BC-41F3-91FB-771F29D710DB}"/>
    <cellStyle name="Notiz 2 219 3 5" xfId="23392" xr:uid="{45E84783-756A-495B-BBE6-98597131FC58}"/>
    <cellStyle name="Notiz 2 219 4" xfId="6935" xr:uid="{F49341B7-8338-4D01-A4FF-9E9EECA156EF}"/>
    <cellStyle name="Notiz 2 219 4 2" xfId="19715" xr:uid="{06881EE5-C9A5-41DB-82A5-47BFCD5D2451}"/>
    <cellStyle name="Notiz 2 219 4 2 2" xfId="34777" xr:uid="{A31D2FDD-277D-4C7F-90E3-E05DA38CE7C6}"/>
    <cellStyle name="Notiz 2 219 4 3" xfId="12967" xr:uid="{78B3018C-38FF-4CCE-B577-39D675BEF82E}"/>
    <cellStyle name="Notiz 2 219 4 4" xfId="25196" xr:uid="{406A6830-5385-4178-ADF2-86033255A3A3}"/>
    <cellStyle name="Notiz 2 219 5" xfId="8001" xr:uid="{31153B33-1753-4647-BDF3-42BCB1051976}"/>
    <cellStyle name="Notiz 2 219 5 2" xfId="20728" xr:uid="{6C47878E-AB1C-4B3D-9CE8-A37F5F118E56}"/>
    <cellStyle name="Notiz 2 219 5 3" xfId="27799" xr:uid="{6A9B57FE-0902-4C4F-A61E-E35A2890EE2E}"/>
    <cellStyle name="Notiz 2 219 6" xfId="14389" xr:uid="{33B4CE63-3C22-4822-B3C1-BC89A61D94FA}"/>
    <cellStyle name="Notiz 2 219 6 2" xfId="30293" xr:uid="{1C182088-4047-49A8-9120-D3F0A99A5106}"/>
    <cellStyle name="Notiz 2 219 7" xfId="15746" xr:uid="{FA6CE1D1-7C37-4AC3-B656-49AC87C5FCB5}"/>
    <cellStyle name="Notiz 2 219 7 2" xfId="26075" xr:uid="{90829666-E0D7-4A5A-A224-6F9BE9F67E27}"/>
    <cellStyle name="Notiz 2 219 8" xfId="32209" xr:uid="{661A6800-6958-43A5-8A14-63B4431CA6E5}"/>
    <cellStyle name="Notiz 2 219 9" xfId="23389" xr:uid="{182DECBD-6241-4884-B173-47835ABF060A}"/>
    <cellStyle name="Notiz 2 22" xfId="2162" xr:uid="{00000000-0005-0000-0000-0000A2080000}"/>
    <cellStyle name="Notiz 2 22 2" xfId="5301" xr:uid="{B8FAE728-6EC0-45C9-9788-031FD3C3986B}"/>
    <cellStyle name="Notiz 2 22 2 2" xfId="18089" xr:uid="{7FD4116D-4D2D-4100-AD9C-279F6995074B}"/>
    <cellStyle name="Notiz 2 22 2 2 2" xfId="27804" xr:uid="{E798A200-923A-40FB-B514-F1F424EEC29A}"/>
    <cellStyle name="Notiz 2 22 2 3" xfId="11342" xr:uid="{3E81E12C-BAF0-45A7-8302-8E0621AD5CF9}"/>
    <cellStyle name="Notiz 2 22 2 3 2" xfId="30298" xr:uid="{17DE30C0-D225-44AE-A738-97ED506034C5}"/>
    <cellStyle name="Notiz 2 22 2 4" xfId="33414" xr:uid="{C1CF6E57-6A7A-448E-AE54-F12A6A79A015}"/>
    <cellStyle name="Notiz 2 22 2 5" xfId="23394" xr:uid="{496499D7-9375-4DBD-8E2E-8CE42C355AF2}"/>
    <cellStyle name="Notiz 2 22 3" xfId="6933" xr:uid="{EE79912B-234D-4C47-947E-77192956D902}"/>
    <cellStyle name="Notiz 2 22 3 2" xfId="19713" xr:uid="{0E0819B4-55CF-4E26-AED5-F4F1FD3E0D94}"/>
    <cellStyle name="Notiz 2 22 3 2 2" xfId="34775" xr:uid="{C2C7348C-0D52-44AC-9284-CC092BE3399D}"/>
    <cellStyle name="Notiz 2 22 3 3" xfId="12965" xr:uid="{3E11E96C-AD9E-4FDB-AAC6-CEB192731F7B}"/>
    <cellStyle name="Notiz 2 22 3 4" xfId="25198" xr:uid="{C00B19B4-BA0E-432C-BAC9-4DBDF2F1AA13}"/>
    <cellStyle name="Notiz 2 22 4" xfId="8003" xr:uid="{DE92C294-0DF6-4F83-8575-0C624C6F2786}"/>
    <cellStyle name="Notiz 2 22 4 2" xfId="20730" xr:uid="{DDF5B696-DD7E-4A65-BF98-E3AB94202670}"/>
    <cellStyle name="Notiz 2 22 4 3" xfId="27803" xr:uid="{42AC3759-B0A1-458B-8C50-CFEE002FFB7B}"/>
    <cellStyle name="Notiz 2 22 5" xfId="14391" xr:uid="{9875BA00-8050-4501-B910-7E62979B3EEE}"/>
    <cellStyle name="Notiz 2 22 5 2" xfId="30297" xr:uid="{FB8CE5D2-B3C2-4B1F-9E34-9494374B353D}"/>
    <cellStyle name="Notiz 2 22 6" xfId="14028" xr:uid="{1EFED2A2-A9C0-4F11-B0EA-BDF0BC269BEC}"/>
    <cellStyle name="Notiz 2 22 6 2" xfId="29193" xr:uid="{22A7C162-A40A-444B-AE7C-E40454694C56}"/>
    <cellStyle name="Notiz 2 22 7" xfId="32211" xr:uid="{EBAFF714-D9CC-41A6-9407-01CAA8C2A1A4}"/>
    <cellStyle name="Notiz 2 22 8" xfId="23393" xr:uid="{549BDF2B-10D5-4E19-9009-B31E81C68AEC}"/>
    <cellStyle name="Notiz 2 220" xfId="2163" xr:uid="{00000000-0005-0000-0000-0000A3080000}"/>
    <cellStyle name="Notiz 2 220 2" xfId="2164" xr:uid="{00000000-0005-0000-0000-0000A4080000}"/>
    <cellStyle name="Notiz 2 220 2 2" xfId="5303" xr:uid="{6A09DDE6-6A77-40C8-A5A4-66464429F089}"/>
    <cellStyle name="Notiz 2 220 2 2 2" xfId="18091" xr:uid="{50C20E42-9D9B-4BC3-9446-33476B59355A}"/>
    <cellStyle name="Notiz 2 220 2 2 2 2" xfId="27807" xr:uid="{4C849EAB-69F5-4A35-BBD8-F351B5C268D1}"/>
    <cellStyle name="Notiz 2 220 2 2 3" xfId="11344" xr:uid="{5F73EFAD-E86F-4BE9-8DC2-DE87DB15C30C}"/>
    <cellStyle name="Notiz 2 220 2 2 3 2" xfId="30301" xr:uid="{B91F602F-07E7-431A-B558-BE5A66125E2A}"/>
    <cellStyle name="Notiz 2 220 2 2 4" xfId="33416" xr:uid="{96FD3577-9B57-460B-80FA-84CBB1BEA975}"/>
    <cellStyle name="Notiz 2 220 2 2 5" xfId="23397" xr:uid="{E4AABDBB-ED5B-4600-AD0F-268304B861CC}"/>
    <cellStyle name="Notiz 2 220 2 3" xfId="6931" xr:uid="{58D47175-BDE9-4DCC-B08D-B349551C4AEB}"/>
    <cellStyle name="Notiz 2 220 2 3 2" xfId="19711" xr:uid="{B92195A7-A748-43A9-B6CE-7220E3E6CCAF}"/>
    <cellStyle name="Notiz 2 220 2 3 2 2" xfId="34773" xr:uid="{C52940B6-12F3-4EEE-A8AB-DC92B2459D84}"/>
    <cellStyle name="Notiz 2 220 2 3 3" xfId="12963" xr:uid="{237DC1E4-AD08-4A3D-8571-B151AE16B9EB}"/>
    <cellStyle name="Notiz 2 220 2 3 4" xfId="25200" xr:uid="{C2D4EF33-5D2E-457A-8525-27F1D101FAF5}"/>
    <cellStyle name="Notiz 2 220 2 4" xfId="8005" xr:uid="{31733E59-74F8-4105-8157-0F01F7EB79FE}"/>
    <cellStyle name="Notiz 2 220 2 4 2" xfId="20732" xr:uid="{D3315070-1B9B-4E05-8894-FF990E7D8A94}"/>
    <cellStyle name="Notiz 2 220 2 4 3" xfId="27806" xr:uid="{14D8CB2A-5329-4226-A1E9-F273A50F9322}"/>
    <cellStyle name="Notiz 2 220 2 5" xfId="14393" xr:uid="{B0E94C8E-D884-4A18-B19C-8CF2FEBA5D8F}"/>
    <cellStyle name="Notiz 2 220 2 5 2" xfId="30300" xr:uid="{86F3421D-6998-4C62-B498-3786096EFB5C}"/>
    <cellStyle name="Notiz 2 220 2 6" xfId="15096" xr:uid="{F92E3DA3-63DB-456A-90E6-2936206DCCDB}"/>
    <cellStyle name="Notiz 2 220 2 6 2" xfId="29201" xr:uid="{E3122F87-3F95-48FD-919E-E5473329179C}"/>
    <cellStyle name="Notiz 2 220 2 7" xfId="32213" xr:uid="{4D7A422D-88CF-4027-B7BB-D34A64D93009}"/>
    <cellStyle name="Notiz 2 220 2 8" xfId="23396" xr:uid="{6A1F4A33-87E2-416D-A6E8-70EF918724AB}"/>
    <cellStyle name="Notiz 2 220 3" xfId="5302" xr:uid="{B2225242-FFBB-497B-A32E-FA2D1437A1C4}"/>
    <cellStyle name="Notiz 2 220 3 2" xfId="18090" xr:uid="{5AAECADE-6C2F-464B-8638-5EE3E3739B8D}"/>
    <cellStyle name="Notiz 2 220 3 2 2" xfId="27808" xr:uid="{C77B8702-3199-469E-979A-837B805526C4}"/>
    <cellStyle name="Notiz 2 220 3 3" xfId="11343" xr:uid="{25D28E76-D381-4C42-B636-F5F3012AECD5}"/>
    <cellStyle name="Notiz 2 220 3 3 2" xfId="30302" xr:uid="{D0F46552-E627-4D18-8DEF-2BBE10D615AD}"/>
    <cellStyle name="Notiz 2 220 3 4" xfId="33415" xr:uid="{A7669FD0-0FB8-40D5-A33B-7E52C13D16D1}"/>
    <cellStyle name="Notiz 2 220 3 5" xfId="23398" xr:uid="{30430D1C-5EBB-4921-A5F4-4DCBBCE57095}"/>
    <cellStyle name="Notiz 2 220 4" xfId="6932" xr:uid="{85DDEA00-B153-4886-8F24-10A49AC5516F}"/>
    <cellStyle name="Notiz 2 220 4 2" xfId="19712" xr:uid="{2202795E-CFA6-468A-B261-D8B32225E329}"/>
    <cellStyle name="Notiz 2 220 4 2 2" xfId="34774" xr:uid="{479298AA-006B-44C2-9342-8F779E9FE511}"/>
    <cellStyle name="Notiz 2 220 4 3" xfId="12964" xr:uid="{2D7BA3CC-5D8A-4E30-A1F0-716E1BF357C0}"/>
    <cellStyle name="Notiz 2 220 4 4" xfId="25199" xr:uid="{70420F6D-DD39-4709-ABDF-6AF5E4A2D1D2}"/>
    <cellStyle name="Notiz 2 220 5" xfId="8004" xr:uid="{87B15503-D8AE-4E36-857D-2201A5EA6418}"/>
    <cellStyle name="Notiz 2 220 5 2" xfId="20731" xr:uid="{2723429A-991E-4DAD-BCCE-4C527FB57465}"/>
    <cellStyle name="Notiz 2 220 5 3" xfId="27805" xr:uid="{F0614C9A-F88D-4394-94DC-D8DE6F35996F}"/>
    <cellStyle name="Notiz 2 220 6" xfId="14392" xr:uid="{2DBCBA0B-19B4-4100-9C5E-AF1F81883D5D}"/>
    <cellStyle name="Notiz 2 220 6 2" xfId="30299" xr:uid="{AC6FD058-181A-4216-A7D3-4280902CAA90}"/>
    <cellStyle name="Notiz 2 220 7" xfId="15752" xr:uid="{59915735-7809-4DEF-AD36-FAC4593CC974}"/>
    <cellStyle name="Notiz 2 220 7 2" xfId="29197" xr:uid="{BC9D6BE1-D75B-4C8A-900E-CBD3177A1F8B}"/>
    <cellStyle name="Notiz 2 220 8" xfId="32212" xr:uid="{30311E65-2D17-4186-B250-F16E226553E5}"/>
    <cellStyle name="Notiz 2 220 9" xfId="23395" xr:uid="{F5120A38-B570-4A13-8D63-38BCA05F5CBC}"/>
    <cellStyle name="Notiz 2 221" xfId="2165" xr:uid="{00000000-0005-0000-0000-0000A5080000}"/>
    <cellStyle name="Notiz 2 221 2" xfId="2166" xr:uid="{00000000-0005-0000-0000-0000A6080000}"/>
    <cellStyle name="Notiz 2 221 2 2" xfId="5305" xr:uid="{8F92FCFD-15FF-486A-AA3E-AF01561A89DE}"/>
    <cellStyle name="Notiz 2 221 2 2 2" xfId="18093" xr:uid="{BA37329D-A0EA-483C-9A24-BC5E9907D2DD}"/>
    <cellStyle name="Notiz 2 221 2 2 2 2" xfId="27811" xr:uid="{C31B670F-F235-4C38-AB75-04AE8AE5DC82}"/>
    <cellStyle name="Notiz 2 221 2 2 3" xfId="11346" xr:uid="{7380CF02-1EF4-415E-B8A2-8007BB59A8B9}"/>
    <cellStyle name="Notiz 2 221 2 2 3 2" xfId="30305" xr:uid="{12CECB75-2DAF-49AB-B198-2DC198A233AA}"/>
    <cellStyle name="Notiz 2 221 2 2 4" xfId="33418" xr:uid="{49C5A301-EB4A-4FE7-89E4-6EFEFDF7AB3A}"/>
    <cellStyle name="Notiz 2 221 2 2 5" xfId="23401" xr:uid="{70255F0D-EC5C-4186-BB7E-F9DB9019F312}"/>
    <cellStyle name="Notiz 2 221 2 3" xfId="6929" xr:uid="{F4354C54-63DD-4846-9A98-79D176FD5C8B}"/>
    <cellStyle name="Notiz 2 221 2 3 2" xfId="19709" xr:uid="{C1377DBE-3595-4C15-8AAC-93E0ECFBC151}"/>
    <cellStyle name="Notiz 2 221 2 3 2 2" xfId="34771" xr:uid="{B1C90D84-E36D-4047-9278-36AD111CF1A5}"/>
    <cellStyle name="Notiz 2 221 2 3 3" xfId="12961" xr:uid="{2391FC54-D8F8-4834-B8C8-A9E9E445B71A}"/>
    <cellStyle name="Notiz 2 221 2 3 4" xfId="25202" xr:uid="{35281457-99EC-4018-AD36-6D4594DA1EAE}"/>
    <cellStyle name="Notiz 2 221 2 4" xfId="8007" xr:uid="{18F736B2-17DF-49AC-A631-01FCAD1944CE}"/>
    <cellStyle name="Notiz 2 221 2 4 2" xfId="20734" xr:uid="{450F62A6-B754-4183-940B-EE33B21065E0}"/>
    <cellStyle name="Notiz 2 221 2 4 3" xfId="27810" xr:uid="{B000E51C-ED3E-406D-9686-E3788CB8973F}"/>
    <cellStyle name="Notiz 2 221 2 5" xfId="14395" xr:uid="{04220A85-5F11-426F-95AA-3B1185B442A3}"/>
    <cellStyle name="Notiz 2 221 2 5 2" xfId="30304" xr:uid="{BF077D4C-07A0-456E-AFCB-BCF65A035F18}"/>
    <cellStyle name="Notiz 2 221 2 6" xfId="14029" xr:uid="{12FE2A91-66B0-4F97-8562-3C5955B7CD80}"/>
    <cellStyle name="Notiz 2 221 2 6 2" xfId="29209" xr:uid="{4AEE830F-C688-44CE-BD4E-0B118AED0C23}"/>
    <cellStyle name="Notiz 2 221 2 7" xfId="32215" xr:uid="{1EA0EBDF-76F2-4122-A195-DC730D6E4470}"/>
    <cellStyle name="Notiz 2 221 2 8" xfId="23400" xr:uid="{408F6362-F190-4501-90BD-A1FBFFC6B11F}"/>
    <cellStyle name="Notiz 2 221 3" xfId="5304" xr:uid="{5F6BB68B-DF56-4B5D-B37D-B1650F9C6425}"/>
    <cellStyle name="Notiz 2 221 3 2" xfId="18092" xr:uid="{02F71F58-AA48-47C3-909E-0F85CC1982CA}"/>
    <cellStyle name="Notiz 2 221 3 2 2" xfId="27812" xr:uid="{05BA25FE-AE83-420A-BBEC-F7BB1DAF73A3}"/>
    <cellStyle name="Notiz 2 221 3 3" xfId="11345" xr:uid="{4A084D1E-1B84-43FA-9BD0-969589A8EF20}"/>
    <cellStyle name="Notiz 2 221 3 3 2" xfId="30306" xr:uid="{043E0522-A0C3-4910-B99F-9CDDDB75CF0B}"/>
    <cellStyle name="Notiz 2 221 3 4" xfId="33417" xr:uid="{AC575956-F247-499C-8AD4-0E3541ED5D4A}"/>
    <cellStyle name="Notiz 2 221 3 5" xfId="23402" xr:uid="{B3C7FF2C-6E97-4655-B005-35E6E8AB9B51}"/>
    <cellStyle name="Notiz 2 221 4" xfId="6930" xr:uid="{354A85A0-4BBF-4E25-A874-ED19E76C8C16}"/>
    <cellStyle name="Notiz 2 221 4 2" xfId="19710" xr:uid="{F22FBE9A-4F97-4D61-B397-7272E6BAB256}"/>
    <cellStyle name="Notiz 2 221 4 2 2" xfId="34772" xr:uid="{AAB62DF3-3D0A-4781-B6B3-325362E08DAC}"/>
    <cellStyle name="Notiz 2 221 4 3" xfId="12962" xr:uid="{CF7D7C43-9B47-487B-893C-C64CBBC99081}"/>
    <cellStyle name="Notiz 2 221 4 4" xfId="25201" xr:uid="{91A5890B-D0EB-4B0D-B182-9D83325455AB}"/>
    <cellStyle name="Notiz 2 221 5" xfId="8006" xr:uid="{7C1F8A61-0E75-418B-9EFC-7548AA36E208}"/>
    <cellStyle name="Notiz 2 221 5 2" xfId="20733" xr:uid="{04E20641-BE78-417D-AC1D-CA81BE45026E}"/>
    <cellStyle name="Notiz 2 221 5 3" xfId="27809" xr:uid="{448DC58A-142F-42EF-B961-C5A636FF9031}"/>
    <cellStyle name="Notiz 2 221 6" xfId="14394" xr:uid="{1FDA0265-A261-484B-943E-16A3B278EDBC}"/>
    <cellStyle name="Notiz 2 221 6 2" xfId="30303" xr:uid="{91371810-15A6-437A-88E5-90161035DDF6}"/>
    <cellStyle name="Notiz 2 221 7" xfId="15075" xr:uid="{A4330DDA-F878-4E0F-9616-E9B139BE63AE}"/>
    <cellStyle name="Notiz 2 221 7 2" xfId="29205" xr:uid="{369D2B4B-60F1-453D-AE63-7EA9E56FF7F8}"/>
    <cellStyle name="Notiz 2 221 8" xfId="32214" xr:uid="{0D2612C0-0AE8-4C7F-ACD5-B7051185A738}"/>
    <cellStyle name="Notiz 2 221 9" xfId="23399" xr:uid="{29DB141F-43B1-4765-876A-E84F26AB5110}"/>
    <cellStyle name="Notiz 2 222" xfId="2167" xr:uid="{00000000-0005-0000-0000-0000A7080000}"/>
    <cellStyle name="Notiz 2 222 2" xfId="2168" xr:uid="{00000000-0005-0000-0000-0000A8080000}"/>
    <cellStyle name="Notiz 2 222 2 2" xfId="5307" xr:uid="{8FBBBF80-ABCE-425B-A512-0F609AA0E7EF}"/>
    <cellStyle name="Notiz 2 222 2 2 2" xfId="18095" xr:uid="{49CE904C-8B5D-42D5-970E-B33B685F7D0B}"/>
    <cellStyle name="Notiz 2 222 2 2 2 2" xfId="27815" xr:uid="{2D15A1BF-3E8B-4F2B-A3EB-7625378EC6B7}"/>
    <cellStyle name="Notiz 2 222 2 2 3" xfId="11348" xr:uid="{E0FA2D5C-5893-446D-9A60-12AEEB5AC0FE}"/>
    <cellStyle name="Notiz 2 222 2 2 3 2" xfId="30309" xr:uid="{AB3FF4F1-2A68-495A-BA65-C0D0FE97BE17}"/>
    <cellStyle name="Notiz 2 222 2 2 4" xfId="33420" xr:uid="{C99934F2-F7B1-4FC1-A50F-2E4A3E7E3D33}"/>
    <cellStyle name="Notiz 2 222 2 2 5" xfId="23405" xr:uid="{3F7DCD78-B8E4-4F07-BA91-652B3305B6F7}"/>
    <cellStyle name="Notiz 2 222 2 3" xfId="6927" xr:uid="{1B3D66D3-205D-45C5-9407-632D82444769}"/>
    <cellStyle name="Notiz 2 222 2 3 2" xfId="19707" xr:uid="{81B0DF14-D342-4A42-A638-DC93D2BF72F1}"/>
    <cellStyle name="Notiz 2 222 2 3 2 2" xfId="34769" xr:uid="{ADA8D4B6-4EFB-49AF-8AB7-EC2C4149DE16}"/>
    <cellStyle name="Notiz 2 222 2 3 3" xfId="12959" xr:uid="{6CFB66FE-B08C-4C04-801E-C8D08FD45681}"/>
    <cellStyle name="Notiz 2 222 2 3 4" xfId="25204" xr:uid="{CC0487CF-F0EC-433E-BFE0-7828A6E51492}"/>
    <cellStyle name="Notiz 2 222 2 4" xfId="8009" xr:uid="{C7500727-7715-450F-A9E7-4635424045FF}"/>
    <cellStyle name="Notiz 2 222 2 4 2" xfId="20736" xr:uid="{EB3750BB-4610-48D5-A3E8-3C0791B15CA1}"/>
    <cellStyle name="Notiz 2 222 2 4 3" xfId="27814" xr:uid="{65C9350C-29D0-498F-BAE5-B580C235A0FA}"/>
    <cellStyle name="Notiz 2 222 2 5" xfId="14397" xr:uid="{4F02B2C9-2F1C-4127-AA1A-607B076BA1C8}"/>
    <cellStyle name="Notiz 2 222 2 5 2" xfId="30308" xr:uid="{224DA539-B0FD-43CE-BA5B-31BBCA48EF8C}"/>
    <cellStyle name="Notiz 2 222 2 6" xfId="15743" xr:uid="{48FD6441-4066-4F51-95B1-666B681FB283}"/>
    <cellStyle name="Notiz 2 222 2 6 2" xfId="26085" xr:uid="{401EAFFB-0BAD-4D11-9BA2-4A9519DFBA20}"/>
    <cellStyle name="Notiz 2 222 2 7" xfId="32217" xr:uid="{30D5D1A2-A600-493F-AC06-AD0C9B22C0AA}"/>
    <cellStyle name="Notiz 2 222 2 8" xfId="23404" xr:uid="{612E41E1-7607-4A9A-BC14-8B952F8DBEBE}"/>
    <cellStyle name="Notiz 2 222 3" xfId="5306" xr:uid="{D3088D4C-4748-4DCA-83A2-3F383B5EED1A}"/>
    <cellStyle name="Notiz 2 222 3 2" xfId="18094" xr:uid="{568870C7-37FB-4FC4-8CCA-1E422C42A257}"/>
    <cellStyle name="Notiz 2 222 3 2 2" xfId="27816" xr:uid="{97BA3C42-F3FE-4458-A3E0-F0EEEAEFDD03}"/>
    <cellStyle name="Notiz 2 222 3 3" xfId="11347" xr:uid="{C2EEB1A0-B72B-4C83-8D99-40AE861D02C9}"/>
    <cellStyle name="Notiz 2 222 3 3 2" xfId="30310" xr:uid="{85166CF8-030D-4E08-AA5A-C53C99A2C034}"/>
    <cellStyle name="Notiz 2 222 3 4" xfId="33419" xr:uid="{6E24F661-01BE-4758-AE48-C045E7EBB282}"/>
    <cellStyle name="Notiz 2 222 3 5" xfId="23406" xr:uid="{A074808C-3161-4720-8638-1E070582738B}"/>
    <cellStyle name="Notiz 2 222 4" xfId="6928" xr:uid="{AC3EE8C1-D4A9-4C72-812C-BA8832FD951B}"/>
    <cellStyle name="Notiz 2 222 4 2" xfId="19708" xr:uid="{2032032E-AD54-4083-90FF-7DFDE886C1F6}"/>
    <cellStyle name="Notiz 2 222 4 2 2" xfId="34770" xr:uid="{06010CDB-3F7D-403B-8F2B-EABF589A75B2}"/>
    <cellStyle name="Notiz 2 222 4 3" xfId="12960" xr:uid="{67C5121F-9A17-4A85-8A43-D33C7E94FDD5}"/>
    <cellStyle name="Notiz 2 222 4 4" xfId="25203" xr:uid="{91573C0E-E53B-4A38-BE03-10343B07748A}"/>
    <cellStyle name="Notiz 2 222 5" xfId="8008" xr:uid="{ED7385AD-175D-4417-9C53-D598115C472A}"/>
    <cellStyle name="Notiz 2 222 5 2" xfId="20735" xr:uid="{44D4A347-EED1-4CD1-9F4D-977CEBD62813}"/>
    <cellStyle name="Notiz 2 222 5 3" xfId="27813" xr:uid="{C5243595-967D-4E20-ADB5-FF3AB7F6043A}"/>
    <cellStyle name="Notiz 2 222 6" xfId="14396" xr:uid="{0EAF5C5F-138A-44EC-B478-450B8C4F47B2}"/>
    <cellStyle name="Notiz 2 222 6 2" xfId="30307" xr:uid="{49D2B732-2691-429B-B63B-744F61FBC71F}"/>
    <cellStyle name="Notiz 2 222 7" xfId="15165" xr:uid="{B56D92AF-927C-4400-B30B-2C69BCA3BE17}"/>
    <cellStyle name="Notiz 2 222 7 2" xfId="26083" xr:uid="{514AF1C0-1BF1-4DA6-B90E-0B4DB1B39AD9}"/>
    <cellStyle name="Notiz 2 222 8" xfId="32216" xr:uid="{4CB7AA92-3AC1-4648-983F-F218BEB2C2F7}"/>
    <cellStyle name="Notiz 2 222 9" xfId="23403" xr:uid="{EDFA4198-884D-41CD-B9F9-3723A0B94B1D}"/>
    <cellStyle name="Notiz 2 223" xfId="2169" xr:uid="{00000000-0005-0000-0000-0000A9080000}"/>
    <cellStyle name="Notiz 2 223 2" xfId="5308" xr:uid="{4B5F1F18-9F73-452F-B435-1FBE6C671459}"/>
    <cellStyle name="Notiz 2 223 2 2" xfId="18096" xr:uid="{6CEA1E82-C60C-4EAC-8B05-B7B7AFD78D1A}"/>
    <cellStyle name="Notiz 2 223 2 2 2" xfId="27818" xr:uid="{35A6E4CF-5217-4752-B65A-B5A935B84B25}"/>
    <cellStyle name="Notiz 2 223 2 3" xfId="11349" xr:uid="{61710FD5-FCF2-4E7C-B7DC-BAE26BB7A23B}"/>
    <cellStyle name="Notiz 2 223 2 3 2" xfId="30312" xr:uid="{FB9AF679-B525-4473-8EB9-6324A1371AB4}"/>
    <cellStyle name="Notiz 2 223 2 4" xfId="33421" xr:uid="{C2E1BBED-1BAC-4723-A08A-618EA662A707}"/>
    <cellStyle name="Notiz 2 223 2 5" xfId="23408" xr:uid="{2A9C93D0-079E-4043-9F43-73934661CED7}"/>
    <cellStyle name="Notiz 2 223 3" xfId="6926" xr:uid="{A1254810-3D94-4F43-8FA6-EF23C8DCCF97}"/>
    <cellStyle name="Notiz 2 223 3 2" xfId="19706" xr:uid="{3B07DA43-8B73-4E5D-BE73-FA9E18658F7A}"/>
    <cellStyle name="Notiz 2 223 3 2 2" xfId="34768" xr:uid="{079366AA-AB70-40CA-B12B-8D534544C49B}"/>
    <cellStyle name="Notiz 2 223 3 3" xfId="12958" xr:uid="{A26F0BF8-44EB-453A-AA5E-A25F543EF787}"/>
    <cellStyle name="Notiz 2 223 3 4" xfId="25205" xr:uid="{4E9A6928-D473-4105-AACF-A7DFDF0C0CF0}"/>
    <cellStyle name="Notiz 2 223 4" xfId="8010" xr:uid="{5A0A46DE-31B7-4F58-85FF-C4AE32E88FF1}"/>
    <cellStyle name="Notiz 2 223 4 2" xfId="20737" xr:uid="{7E636243-884A-44F5-8E5E-9EA4C937CFDD}"/>
    <cellStyle name="Notiz 2 223 4 3" xfId="27817" xr:uid="{ECDE288C-38DD-4B63-B0E3-4CBCA7D0FBE4}"/>
    <cellStyle name="Notiz 2 223 5" xfId="14398" xr:uid="{E9CD3C3F-7693-4F78-9390-31B959F70F2B}"/>
    <cellStyle name="Notiz 2 223 5 2" xfId="30311" xr:uid="{39BB7467-066D-4D83-8378-15A743A40590}"/>
    <cellStyle name="Notiz 2 223 6" xfId="15164" xr:uid="{142541F8-78F3-41A1-8FEF-6DED7CF88F10}"/>
    <cellStyle name="Notiz 2 223 6 2" xfId="26087" xr:uid="{806800EF-6324-4417-9E12-D09EA6C635AB}"/>
    <cellStyle name="Notiz 2 223 7" xfId="32218" xr:uid="{B02A2FD4-5A00-434D-892D-7D2CB8E49F8E}"/>
    <cellStyle name="Notiz 2 223 8" xfId="23407" xr:uid="{5CECA647-5AD9-41D3-9069-8EDD90DDD2D4}"/>
    <cellStyle name="Notiz 2 224" xfId="2170" xr:uid="{00000000-0005-0000-0000-0000AA080000}"/>
    <cellStyle name="Notiz 2 224 2" xfId="5309" xr:uid="{B2DCF839-B48A-41D4-B364-A0AF26DA8768}"/>
    <cellStyle name="Notiz 2 224 2 2" xfId="18097" xr:uid="{C5A77781-DDED-4E61-A4F4-4A094FA1E4B3}"/>
    <cellStyle name="Notiz 2 224 2 2 2" xfId="27820" xr:uid="{DF7C5FD8-BA6E-4E36-AD39-AE0238CEB347}"/>
    <cellStyle name="Notiz 2 224 2 3" xfId="11350" xr:uid="{25B6AF5D-88B3-4594-AA18-A4AB589903CF}"/>
    <cellStyle name="Notiz 2 224 2 3 2" xfId="30314" xr:uid="{79DAB505-35A3-4ABC-9C89-B1383B57935E}"/>
    <cellStyle name="Notiz 2 224 2 4" xfId="33422" xr:uid="{0D577639-928C-4A8C-8ECB-D42229D6E2F2}"/>
    <cellStyle name="Notiz 2 224 2 5" xfId="23410" xr:uid="{53B5D372-9ADE-4A8A-967D-BF319FCB5AE1}"/>
    <cellStyle name="Notiz 2 224 3" xfId="6925" xr:uid="{590EC2AC-F550-4917-A74D-71CD08847B9C}"/>
    <cellStyle name="Notiz 2 224 3 2" xfId="19705" xr:uid="{BB6FABA4-CA15-4390-9435-257FC80F8987}"/>
    <cellStyle name="Notiz 2 224 3 2 2" xfId="34767" xr:uid="{08E3C4B9-9861-4065-BC1F-E685BE59F4B7}"/>
    <cellStyle name="Notiz 2 224 3 3" xfId="12957" xr:uid="{F7878855-BFC3-4B03-8AEB-36BE80BC0ED8}"/>
    <cellStyle name="Notiz 2 224 3 4" xfId="25206" xr:uid="{AF934FA1-B2CA-4620-A8F0-F37C5CB8001E}"/>
    <cellStyle name="Notiz 2 224 4" xfId="8011" xr:uid="{8116B48D-470B-480E-B84F-A3B349F8DB3E}"/>
    <cellStyle name="Notiz 2 224 4 2" xfId="20738" xr:uid="{8CA91FCA-B633-4F04-8DA8-1C1907325FCE}"/>
    <cellStyle name="Notiz 2 224 4 3" xfId="27819" xr:uid="{FB407CB4-EAF9-4447-A547-5C80E7AD09DC}"/>
    <cellStyle name="Notiz 2 224 5" xfId="14399" xr:uid="{9A9E2E7C-CF94-4D5C-9F2A-96EDAC95D0FE}"/>
    <cellStyle name="Notiz 2 224 5 2" xfId="30313" xr:uid="{96DFC2FC-DAC1-49FC-AD52-A61855DB332C}"/>
    <cellStyle name="Notiz 2 224 6" xfId="15163" xr:uid="{52AC9552-2179-4BD5-9EB0-C9ADBECE68EB}"/>
    <cellStyle name="Notiz 2 224 6 2" xfId="26089" xr:uid="{91A6B1A2-F4CB-4B0B-B4D1-897393628FBD}"/>
    <cellStyle name="Notiz 2 224 7" xfId="32219" xr:uid="{B77A4753-F833-4FF6-B061-3F40F1BD2C88}"/>
    <cellStyle name="Notiz 2 224 8" xfId="23409" xr:uid="{AE9CB068-B409-49F4-9B10-538E7F23418B}"/>
    <cellStyle name="Notiz 2 225" xfId="2171" xr:uid="{00000000-0005-0000-0000-0000AB080000}"/>
    <cellStyle name="Notiz 2 225 2" xfId="2172" xr:uid="{00000000-0005-0000-0000-0000AC080000}"/>
    <cellStyle name="Notiz 2 225 2 2" xfId="5311" xr:uid="{8A8A3176-0742-4431-96D0-28659A254CEB}"/>
    <cellStyle name="Notiz 2 225 2 2 2" xfId="18099" xr:uid="{550F68F7-37DE-446F-9D91-4E7BBF8FCBBF}"/>
    <cellStyle name="Notiz 2 225 2 2 2 2" xfId="27823" xr:uid="{D231F530-356D-478F-A144-994390A072CC}"/>
    <cellStyle name="Notiz 2 225 2 2 3" xfId="11352" xr:uid="{A332D55F-51D7-43F2-81B1-FCCE0065361A}"/>
    <cellStyle name="Notiz 2 225 2 2 3 2" xfId="30317" xr:uid="{691782CD-43D1-421E-A8CC-7B3C05AD75BF}"/>
    <cellStyle name="Notiz 2 225 2 2 4" xfId="33424" xr:uid="{96ABA2A6-9105-4327-83BF-7823D7FB3921}"/>
    <cellStyle name="Notiz 2 225 2 2 5" xfId="23413" xr:uid="{BCC0C39F-DFC3-4EDB-8835-246B034DF794}"/>
    <cellStyle name="Notiz 2 225 2 3" xfId="6923" xr:uid="{C41F79BF-4F9A-491E-B9AA-1CD42C019CA7}"/>
    <cellStyle name="Notiz 2 225 2 3 2" xfId="19703" xr:uid="{82F40D2D-4299-45E7-AC65-B312DE79CCE3}"/>
    <cellStyle name="Notiz 2 225 2 3 2 2" xfId="34765" xr:uid="{0CFEA5FD-5732-4625-B91D-CB1B4918D47D}"/>
    <cellStyle name="Notiz 2 225 2 3 3" xfId="12955" xr:uid="{31D09D41-1E0B-45E6-8B47-979C3272D098}"/>
    <cellStyle name="Notiz 2 225 2 3 4" xfId="25208" xr:uid="{BA86FB4D-5894-45BD-A68C-61DE9D85CB39}"/>
    <cellStyle name="Notiz 2 225 2 4" xfId="8013" xr:uid="{930E1F02-BABF-41FE-971E-0D807161CB54}"/>
    <cellStyle name="Notiz 2 225 2 4 2" xfId="20740" xr:uid="{8424CD75-2427-48F2-8122-804AB753824C}"/>
    <cellStyle name="Notiz 2 225 2 4 3" xfId="27822" xr:uid="{0540332B-05C4-4E2E-BE10-CA6DC580EA08}"/>
    <cellStyle name="Notiz 2 225 2 5" xfId="14401" xr:uid="{1F0EB403-4CC3-4523-B124-047954C57E0B}"/>
    <cellStyle name="Notiz 2 225 2 5 2" xfId="30316" xr:uid="{1C300584-13E5-4B09-8134-E792C0BAA2BA}"/>
    <cellStyle name="Notiz 2 225 2 6" xfId="15122" xr:uid="{0CD27E18-3FDA-4998-BD48-33C0F608AA5B}"/>
    <cellStyle name="Notiz 2 225 2 6 2" xfId="26093" xr:uid="{D183349F-1138-4A15-B959-55E1905E313D}"/>
    <cellStyle name="Notiz 2 225 2 7" xfId="32221" xr:uid="{528F3CE5-B105-4DB3-B574-7719A502FDA0}"/>
    <cellStyle name="Notiz 2 225 2 8" xfId="23412" xr:uid="{CFC6EC65-B9D9-4FAC-B4A0-A4989B5C9C35}"/>
    <cellStyle name="Notiz 2 225 3" xfId="5310" xr:uid="{65C2B9A5-2FB6-49A7-9F25-19CEE57BBE97}"/>
    <cellStyle name="Notiz 2 225 3 2" xfId="18098" xr:uid="{D67E2200-C291-4271-BAB7-C5E4F0D318D0}"/>
    <cellStyle name="Notiz 2 225 3 2 2" xfId="27824" xr:uid="{13D95CED-BAAD-46F8-9517-AC84AD896601}"/>
    <cellStyle name="Notiz 2 225 3 3" xfId="11351" xr:uid="{292E4C86-E596-4E58-8DCC-138A880AB7F5}"/>
    <cellStyle name="Notiz 2 225 3 3 2" xfId="30318" xr:uid="{B3C341E9-9BB3-436C-9849-F2BCEF2EA018}"/>
    <cellStyle name="Notiz 2 225 3 4" xfId="33423" xr:uid="{97BC0DDC-44FB-4C0F-866E-F55C70CB006D}"/>
    <cellStyle name="Notiz 2 225 3 5" xfId="23414" xr:uid="{89C6F4CF-03F2-4074-9168-A66AB4DD68DC}"/>
    <cellStyle name="Notiz 2 225 4" xfId="6924" xr:uid="{06870D0E-4E38-4BA7-A1D8-3C016CDD0E60}"/>
    <cellStyle name="Notiz 2 225 4 2" xfId="19704" xr:uid="{2D7485DE-69BD-4B68-9174-83169CDFFBC6}"/>
    <cellStyle name="Notiz 2 225 4 2 2" xfId="34766" xr:uid="{C7C3DB8D-5F78-4BA3-9E9B-01C27B36BEE4}"/>
    <cellStyle name="Notiz 2 225 4 3" xfId="12956" xr:uid="{8B909E8D-9E27-45BB-BB9E-549ECCA2365B}"/>
    <cellStyle name="Notiz 2 225 4 4" xfId="25207" xr:uid="{F502359E-0975-4D95-B2B5-957D5495E73D}"/>
    <cellStyle name="Notiz 2 225 5" xfId="8012" xr:uid="{505AA5AC-8114-4CDC-ACB6-C6EFE6D6B52A}"/>
    <cellStyle name="Notiz 2 225 5 2" xfId="20739" xr:uid="{089B093D-7634-4DC3-AC3E-FAB91EABD4D4}"/>
    <cellStyle name="Notiz 2 225 5 3" xfId="27821" xr:uid="{6D4995B8-1118-4418-BE10-05BBD8360178}"/>
    <cellStyle name="Notiz 2 225 6" xfId="14400" xr:uid="{8218F9B0-F621-43C7-B62E-0BC39F28A18A}"/>
    <cellStyle name="Notiz 2 225 6 2" xfId="30315" xr:uid="{3EDB0115-70FC-44A8-BE1B-2EA979D0A999}"/>
    <cellStyle name="Notiz 2 225 7" xfId="15153" xr:uid="{4227EF55-F240-467F-8D51-44024A738721}"/>
    <cellStyle name="Notiz 2 225 7 2" xfId="26091" xr:uid="{740D37DC-2EA8-442D-8696-D108E80872C6}"/>
    <cellStyle name="Notiz 2 225 8" xfId="32220" xr:uid="{CAD1EC4B-D7EF-46D3-BEED-D321DCA95710}"/>
    <cellStyle name="Notiz 2 225 9" xfId="23411" xr:uid="{4A572E1B-C483-4423-A3E6-BB3F88473D3B}"/>
    <cellStyle name="Notiz 2 226" xfId="2173" xr:uid="{00000000-0005-0000-0000-0000AD080000}"/>
    <cellStyle name="Notiz 2 226 2" xfId="5312" xr:uid="{5007C7C9-71B9-46FC-AF15-46C9D9AF355E}"/>
    <cellStyle name="Notiz 2 226 2 2" xfId="18100" xr:uid="{1B0E90F8-3178-4936-A754-8718CBA2DA53}"/>
    <cellStyle name="Notiz 2 226 2 2 2" xfId="27826" xr:uid="{D1695538-0908-4B18-AA1D-5DD407C9C48D}"/>
    <cellStyle name="Notiz 2 226 2 3" xfId="11353" xr:uid="{9433A426-6B34-49F7-B579-158A47ABC523}"/>
    <cellStyle name="Notiz 2 226 2 3 2" xfId="30320" xr:uid="{36ADB355-DBE3-4645-8740-179811EA548D}"/>
    <cellStyle name="Notiz 2 226 2 4" xfId="33425" xr:uid="{57EAC888-D474-4C2C-AEC2-87BB573BE080}"/>
    <cellStyle name="Notiz 2 226 2 5" xfId="23416" xr:uid="{C371EA92-2E22-48F8-99D5-4B21DAAAB75C}"/>
    <cellStyle name="Notiz 2 226 3" xfId="6922" xr:uid="{43330AD1-D1EC-4C64-A231-E72ADB177E54}"/>
    <cellStyle name="Notiz 2 226 3 2" xfId="19702" xr:uid="{DC4050FB-FC76-474B-BBD6-616F15444C2E}"/>
    <cellStyle name="Notiz 2 226 3 2 2" xfId="34764" xr:uid="{1948D8AA-6264-4956-88CC-4E412ADA7216}"/>
    <cellStyle name="Notiz 2 226 3 3" xfId="12954" xr:uid="{BD35332F-9E1D-4E6B-BA82-1130A7536227}"/>
    <cellStyle name="Notiz 2 226 3 4" xfId="25209" xr:uid="{9293EEEA-0828-403D-803C-77A26A6C5EB8}"/>
    <cellStyle name="Notiz 2 226 4" xfId="8014" xr:uid="{35EF00B4-7B96-4415-9A8A-B177A89B1B7B}"/>
    <cellStyle name="Notiz 2 226 4 2" xfId="20741" xr:uid="{7353D1D4-5DAD-4D8A-BE60-29E34C1E3A58}"/>
    <cellStyle name="Notiz 2 226 4 3" xfId="27825" xr:uid="{40AFF3C6-1F24-485E-B4D9-FE260F4723EC}"/>
    <cellStyle name="Notiz 2 226 5" xfId="14402" xr:uid="{C0D12033-BD85-42BC-BD04-45EE16D32159}"/>
    <cellStyle name="Notiz 2 226 5 2" xfId="30319" xr:uid="{5EAD3A27-7FA5-4E4E-B602-49FF9AF19CEE}"/>
    <cellStyle name="Notiz 2 226 6" xfId="14034" xr:uid="{85242BEA-D185-4C4A-A598-85DC06A94D14}"/>
    <cellStyle name="Notiz 2 226 6 2" xfId="29186" xr:uid="{D30D5F05-2699-45F9-8205-71894CAB781F}"/>
    <cellStyle name="Notiz 2 226 7" xfId="32222" xr:uid="{7DC7D9A2-0E2E-41BD-9FB9-650B84882225}"/>
    <cellStyle name="Notiz 2 226 8" xfId="23415" xr:uid="{29EC55AC-5B80-4A41-B122-EAACE160CCA8}"/>
    <cellStyle name="Notiz 2 227" xfId="2174" xr:uid="{00000000-0005-0000-0000-0000AE080000}"/>
    <cellStyle name="Notiz 2 227 2" xfId="5313" xr:uid="{1109D749-19EC-4B1D-BD32-27180DA977DD}"/>
    <cellStyle name="Notiz 2 227 2 2" xfId="18101" xr:uid="{3309FBBA-E08B-41AB-96EF-1B7F02FA6E6D}"/>
    <cellStyle name="Notiz 2 227 2 2 2" xfId="27828" xr:uid="{7495ED73-3203-4BBE-8FDE-6E02B3C163B8}"/>
    <cellStyle name="Notiz 2 227 2 3" xfId="11354" xr:uid="{C80D41EF-AC44-4B52-83C3-3F5A178256AA}"/>
    <cellStyle name="Notiz 2 227 2 3 2" xfId="30322" xr:uid="{F20BB5D7-5E7B-4513-AB33-6AA549FC4685}"/>
    <cellStyle name="Notiz 2 227 2 4" xfId="33426" xr:uid="{33A9AEA4-4F15-405C-B491-64133384FF10}"/>
    <cellStyle name="Notiz 2 227 2 5" xfId="23418" xr:uid="{CD30DD25-1220-4994-9C36-9C1825DD8954}"/>
    <cellStyle name="Notiz 2 227 3" xfId="6921" xr:uid="{EFC407C4-FAE2-4C91-87D9-111E74FE78E0}"/>
    <cellStyle name="Notiz 2 227 3 2" xfId="19701" xr:uid="{4D3F7FF6-A8D4-45B3-9B36-37AAB301D949}"/>
    <cellStyle name="Notiz 2 227 3 2 2" xfId="34763" xr:uid="{A6C2AA67-0357-4E68-9D30-F5CE8CEAFF8B}"/>
    <cellStyle name="Notiz 2 227 3 3" xfId="12953" xr:uid="{78E53511-1287-452A-A5AB-5A3BEC19ED3E}"/>
    <cellStyle name="Notiz 2 227 3 4" xfId="25210" xr:uid="{63F6CF2D-0FC4-4BB0-B62A-6A556190F9AC}"/>
    <cellStyle name="Notiz 2 227 4" xfId="8015" xr:uid="{472767B7-CCFF-4CB1-A996-B1F991C927A2}"/>
    <cellStyle name="Notiz 2 227 4 2" xfId="20742" xr:uid="{F09B61D5-3FAD-48D4-A5AF-9690D05BE21B}"/>
    <cellStyle name="Notiz 2 227 4 3" xfId="27827" xr:uid="{282AB287-E4FB-4DFE-A4D4-887A21DF61ED}"/>
    <cellStyle name="Notiz 2 227 5" xfId="14403" xr:uid="{D021AB21-17E1-48BC-80B4-C01B67B11E02}"/>
    <cellStyle name="Notiz 2 227 5 2" xfId="30321" xr:uid="{11D939D5-23FE-458F-B252-B608A0C57548}"/>
    <cellStyle name="Notiz 2 227 6" xfId="15152" xr:uid="{A4DB3DEC-8CC1-4D25-8E0B-BE2B689E64D8}"/>
    <cellStyle name="Notiz 2 227 6 2" xfId="29190" xr:uid="{C2A49D46-EA1D-4BF6-887B-F90F7915BD31}"/>
    <cellStyle name="Notiz 2 227 7" xfId="32223" xr:uid="{48781B9B-4836-4756-B8C3-36B3EC9D7EEC}"/>
    <cellStyle name="Notiz 2 227 8" xfId="23417" xr:uid="{795BFCC9-3FFC-4DB7-BCA7-A61E2B4524D4}"/>
    <cellStyle name="Notiz 2 228" xfId="2175" xr:uid="{00000000-0005-0000-0000-0000AF080000}"/>
    <cellStyle name="Notiz 2 228 2" xfId="5314" xr:uid="{538B10C2-3E02-4BE7-B787-87731FDE9425}"/>
    <cellStyle name="Notiz 2 228 2 2" xfId="18102" xr:uid="{37EAC913-C2F1-4FCB-93EF-2FEC403F08BA}"/>
    <cellStyle name="Notiz 2 228 2 2 2" xfId="27830" xr:uid="{A33282E6-BA6E-4ED1-9782-044E954AFDC5}"/>
    <cellStyle name="Notiz 2 228 2 3" xfId="11355" xr:uid="{A53E6F32-33A8-492C-9A41-FE272F8FEEBE}"/>
    <cellStyle name="Notiz 2 228 2 3 2" xfId="30324" xr:uid="{8013F92F-E9BF-49AB-9FF1-AC57512424DD}"/>
    <cellStyle name="Notiz 2 228 2 4" xfId="33427" xr:uid="{C70A573E-4CE7-43F9-87DD-9B8C298D1FF6}"/>
    <cellStyle name="Notiz 2 228 2 5" xfId="23420" xr:uid="{6C03184C-1FED-4A37-A9EC-57ECCD21C74C}"/>
    <cellStyle name="Notiz 2 228 3" xfId="6920" xr:uid="{81E4A56D-303A-4E00-9AD3-81D3B60BEEA6}"/>
    <cellStyle name="Notiz 2 228 3 2" xfId="19700" xr:uid="{3B628207-57CD-4342-B680-45B1E0C35637}"/>
    <cellStyle name="Notiz 2 228 3 2 2" xfId="34762" xr:uid="{ACC72C84-F6D3-42E0-AD6E-63235DB13776}"/>
    <cellStyle name="Notiz 2 228 3 3" xfId="12952" xr:uid="{F761ED28-F322-4102-9AE2-7C5E8305A1C5}"/>
    <cellStyle name="Notiz 2 228 3 4" xfId="25211" xr:uid="{DA328082-25E5-4A17-B257-99ADB1BCCC24}"/>
    <cellStyle name="Notiz 2 228 4" xfId="8016" xr:uid="{79773A71-A004-4A37-BC1C-DE383196B870}"/>
    <cellStyle name="Notiz 2 228 4 2" xfId="20743" xr:uid="{8DB8C5D6-A5D8-4BBB-A27C-6099C46A9AE0}"/>
    <cellStyle name="Notiz 2 228 4 3" xfId="27829" xr:uid="{F665AAAA-54B4-45A1-9BAC-F0C147533129}"/>
    <cellStyle name="Notiz 2 228 5" xfId="14404" xr:uid="{B2AF4047-FA0D-49C2-8987-0DD5EECCC7F0}"/>
    <cellStyle name="Notiz 2 228 5 2" xfId="30323" xr:uid="{9CBC83DE-2CED-4D2C-8A2D-4909B197D1B9}"/>
    <cellStyle name="Notiz 2 228 6" xfId="15121" xr:uid="{3425E1AF-E0BF-4E95-B11C-84906B85AAD0}"/>
    <cellStyle name="Notiz 2 228 6 2" xfId="29194" xr:uid="{CEB242F5-7A30-4A81-A8C8-F81C6AC614B9}"/>
    <cellStyle name="Notiz 2 228 7" xfId="32224" xr:uid="{81E290BD-AA81-46E2-9A78-7F52D2056D3F}"/>
    <cellStyle name="Notiz 2 228 8" xfId="23419" xr:uid="{E8808DB5-9F1D-4105-A3FC-24C8D21F47A4}"/>
    <cellStyle name="Notiz 2 229" xfId="2176" xr:uid="{00000000-0005-0000-0000-0000B0080000}"/>
    <cellStyle name="Notiz 2 229 2" xfId="5315" xr:uid="{10FE7C44-786D-4C28-BCCA-08FFD5B662EC}"/>
    <cellStyle name="Notiz 2 229 2 2" xfId="18103" xr:uid="{DB2A3D36-C5BB-4108-805D-062D3AF059D2}"/>
    <cellStyle name="Notiz 2 229 2 2 2" xfId="27832" xr:uid="{8F552343-578C-46F0-84D4-103F9A9840C4}"/>
    <cellStyle name="Notiz 2 229 2 3" xfId="11356" xr:uid="{67D89C19-A6AA-4B66-9B38-D7FE94A9393F}"/>
    <cellStyle name="Notiz 2 229 2 3 2" xfId="30326" xr:uid="{90549A06-AA56-499F-93D2-BD592F2BADA7}"/>
    <cellStyle name="Notiz 2 229 2 4" xfId="33428" xr:uid="{066FC8B8-64E9-43FE-9C64-FDCE323F1C92}"/>
    <cellStyle name="Notiz 2 229 2 5" xfId="23422" xr:uid="{97A22297-1187-446F-8B24-8C358810D99A}"/>
    <cellStyle name="Notiz 2 229 3" xfId="6919" xr:uid="{07C8C293-985A-41DD-A5BA-173EC3110B2B}"/>
    <cellStyle name="Notiz 2 229 3 2" xfId="19699" xr:uid="{D4E18678-FD1B-4D83-AD9F-08990BBDAC3D}"/>
    <cellStyle name="Notiz 2 229 3 2 2" xfId="34761" xr:uid="{5314523F-5142-4E2A-AE51-88D104D9350E}"/>
    <cellStyle name="Notiz 2 229 3 3" xfId="12951" xr:uid="{2F3F4BB3-DE18-400B-B52E-0AA839C5FD82}"/>
    <cellStyle name="Notiz 2 229 3 4" xfId="25212" xr:uid="{DEE5DE5F-1F84-42CE-B6B5-63BAD959952C}"/>
    <cellStyle name="Notiz 2 229 4" xfId="8017" xr:uid="{33D392AD-A73B-4917-92E6-02307F083E4B}"/>
    <cellStyle name="Notiz 2 229 4 2" xfId="20744" xr:uid="{38A8A467-EEFA-41E8-B86A-73DB00EF8061}"/>
    <cellStyle name="Notiz 2 229 4 3" xfId="27831" xr:uid="{3693FDA9-7B02-4D68-8D12-39B705B4EAEB}"/>
    <cellStyle name="Notiz 2 229 5" xfId="14405" xr:uid="{939122AC-F6E3-4900-9BC6-0D598F0AE2FC}"/>
    <cellStyle name="Notiz 2 229 5 2" xfId="30325" xr:uid="{8137FE5A-2AB2-4C69-A145-DB27AA4D4209}"/>
    <cellStyle name="Notiz 2 229 6" xfId="14035" xr:uid="{D03CC677-5D93-4E63-8562-C4A0F3765166}"/>
    <cellStyle name="Notiz 2 229 6 2" xfId="29198" xr:uid="{F06798DC-4B58-4E33-994D-B5BFCA607FAA}"/>
    <cellStyle name="Notiz 2 229 7" xfId="32225" xr:uid="{56AAE8CF-EBD8-4C4F-8EA8-4E49E2F3EEDC}"/>
    <cellStyle name="Notiz 2 229 8" xfId="23421" xr:uid="{185B2ADA-B116-4DF4-A00A-AC43E1BB81A2}"/>
    <cellStyle name="Notiz 2 23" xfId="2177" xr:uid="{00000000-0005-0000-0000-0000B1080000}"/>
    <cellStyle name="Notiz 2 23 2" xfId="5316" xr:uid="{920705A3-8725-44BA-8FEC-1E69BF14B8D3}"/>
    <cellStyle name="Notiz 2 23 2 2" xfId="18104" xr:uid="{A6A310D4-F260-4DE3-ABBE-A45661D30E9E}"/>
    <cellStyle name="Notiz 2 23 2 2 2" xfId="27834" xr:uid="{33F50391-6039-440E-B0AB-ACCA82B459D5}"/>
    <cellStyle name="Notiz 2 23 2 3" xfId="11357" xr:uid="{DA1D3946-4DDC-439E-B66A-FCA2927F7E8F}"/>
    <cellStyle name="Notiz 2 23 2 3 2" xfId="30328" xr:uid="{AF7FFBEF-0268-4464-8600-3DD2C7ADF421}"/>
    <cellStyle name="Notiz 2 23 2 4" xfId="33429" xr:uid="{6761FBAF-5D6F-4260-A58C-3EDADC33CEE5}"/>
    <cellStyle name="Notiz 2 23 2 5" xfId="23424" xr:uid="{6D83A909-92DF-412F-ABFA-C9CF49BD105B}"/>
    <cellStyle name="Notiz 2 23 3" xfId="6918" xr:uid="{5F78227B-6AE3-4260-A5E5-53098A01324F}"/>
    <cellStyle name="Notiz 2 23 3 2" xfId="19698" xr:uid="{5B612F4B-4582-449B-BB8F-1B1D95BB7B55}"/>
    <cellStyle name="Notiz 2 23 3 2 2" xfId="34760" xr:uid="{73EF7386-31D6-499B-9695-A5D22CEEBD22}"/>
    <cellStyle name="Notiz 2 23 3 3" xfId="12950" xr:uid="{048787C2-E827-490B-AE99-CAAD3B841C70}"/>
    <cellStyle name="Notiz 2 23 3 4" xfId="25213" xr:uid="{38A7CA55-D479-4034-9012-AE57A2CD1B7B}"/>
    <cellStyle name="Notiz 2 23 4" xfId="8018" xr:uid="{79E929CB-06E6-4EE6-86EB-68F1FCC987CB}"/>
    <cellStyle name="Notiz 2 23 4 2" xfId="20745" xr:uid="{565E5444-2ED5-4DFC-A182-B65F55F7C897}"/>
    <cellStyle name="Notiz 2 23 4 3" xfId="27833" xr:uid="{46A9073E-A8DE-4857-AFD4-61F7C7718E8B}"/>
    <cellStyle name="Notiz 2 23 5" xfId="14406" xr:uid="{A3DF5CF0-6BEB-4B7B-9C26-4B153AF0B802}"/>
    <cellStyle name="Notiz 2 23 5 2" xfId="30327" xr:uid="{D9E24D2F-367A-4EA8-B3B9-C8B0637093CA}"/>
    <cellStyle name="Notiz 2 23 6" xfId="15151" xr:uid="{B6CCEFD8-F2DF-4CBF-A7D6-441A11072B41}"/>
    <cellStyle name="Notiz 2 23 6 2" xfId="29202" xr:uid="{7B559771-D2F7-49E8-B4F7-230DA0579017}"/>
    <cellStyle name="Notiz 2 23 7" xfId="32226" xr:uid="{EE45FE32-80B9-41DF-A080-D9B9D912B3EE}"/>
    <cellStyle name="Notiz 2 23 8" xfId="23423" xr:uid="{C9D9D71E-5ED6-420F-92D2-EC7A02CFEE72}"/>
    <cellStyle name="Notiz 2 230" xfId="2178" xr:uid="{00000000-0005-0000-0000-0000B2080000}"/>
    <cellStyle name="Notiz 2 230 2" xfId="5317" xr:uid="{11B6EB94-FB18-414E-B0AD-2DCBC956D184}"/>
    <cellStyle name="Notiz 2 230 2 2" xfId="18105" xr:uid="{A6443C24-B422-4E49-A2E7-4F62476798EB}"/>
    <cellStyle name="Notiz 2 230 2 2 2" xfId="27836" xr:uid="{45ED5B82-A019-4C86-AEA3-94F036D17D40}"/>
    <cellStyle name="Notiz 2 230 2 3" xfId="11358" xr:uid="{E87E9386-9BD7-40AD-BF51-69BEC9EFC254}"/>
    <cellStyle name="Notiz 2 230 2 3 2" xfId="30330" xr:uid="{02F31F76-9668-4F8D-BD70-B4EC75DAD494}"/>
    <cellStyle name="Notiz 2 230 2 4" xfId="33430" xr:uid="{D1C471C5-B003-430F-AA6A-45EC74B2D117}"/>
    <cellStyle name="Notiz 2 230 2 5" xfId="23426" xr:uid="{4E29EE64-7E7B-49CA-9B81-59BB8805CD93}"/>
    <cellStyle name="Notiz 2 230 3" xfId="6917" xr:uid="{3D0E64D6-79BA-4AD0-AA45-BA7CC4D33874}"/>
    <cellStyle name="Notiz 2 230 3 2" xfId="19697" xr:uid="{1C2626C4-D282-44CB-8DDA-EB3928814FF7}"/>
    <cellStyle name="Notiz 2 230 3 2 2" xfId="34759" xr:uid="{F2ADE133-7CAA-40C8-A518-7AD7DD3D85B5}"/>
    <cellStyle name="Notiz 2 230 3 3" xfId="12949" xr:uid="{BA2D8225-0CB3-4356-B912-19611B828441}"/>
    <cellStyle name="Notiz 2 230 3 4" xfId="25214" xr:uid="{7FE7CD2E-E89E-47B7-B945-4142CA904AAA}"/>
    <cellStyle name="Notiz 2 230 4" xfId="8019" xr:uid="{A8A5CA54-ADE2-4177-8574-8C3D0657D256}"/>
    <cellStyle name="Notiz 2 230 4 2" xfId="20746" xr:uid="{D1DBA7E1-52ED-4B20-B2D4-24B1290E569D}"/>
    <cellStyle name="Notiz 2 230 4 3" xfId="27835" xr:uid="{5A834328-C215-432C-A98E-D2D448385F2B}"/>
    <cellStyle name="Notiz 2 230 5" xfId="14407" xr:uid="{EA658915-B93C-48B2-BFC4-A71FACEFDC15}"/>
    <cellStyle name="Notiz 2 230 5 2" xfId="30329" xr:uid="{D67BD5DB-8CB5-414D-9A73-50E52259E303}"/>
    <cellStyle name="Notiz 2 230 6" xfId="15120" xr:uid="{5E5B53D1-0835-4854-B39C-9EACE4E20AF0}"/>
    <cellStyle name="Notiz 2 230 6 2" xfId="29206" xr:uid="{614897DB-A417-4A94-A47B-B2F45C9064C2}"/>
    <cellStyle name="Notiz 2 230 7" xfId="32227" xr:uid="{AB9826E8-A207-4B5A-97F7-41F3CE2A7DE9}"/>
    <cellStyle name="Notiz 2 230 8" xfId="23425" xr:uid="{1D84E581-B486-435E-99AB-ED4926749563}"/>
    <cellStyle name="Notiz 2 231" xfId="2179" xr:uid="{00000000-0005-0000-0000-0000B3080000}"/>
    <cellStyle name="Notiz 2 231 2" xfId="5318" xr:uid="{809E1598-7EC6-431F-A4EF-9CBB1855A21A}"/>
    <cellStyle name="Notiz 2 231 2 2" xfId="18106" xr:uid="{DE0655F5-CC73-4CC7-B8C2-E4CE8C8ECF7F}"/>
    <cellStyle name="Notiz 2 231 2 2 2" xfId="27838" xr:uid="{A2FB4FBE-EC09-4E7E-BCCB-34EEA8A058AD}"/>
    <cellStyle name="Notiz 2 231 2 3" xfId="11359" xr:uid="{3FED5224-73C2-4255-AEDD-50FE4D82153C}"/>
    <cellStyle name="Notiz 2 231 2 3 2" xfId="30332" xr:uid="{A4DADA01-7254-4D26-BD8C-2BBC342243FD}"/>
    <cellStyle name="Notiz 2 231 2 4" xfId="33431" xr:uid="{8584BFE9-FCA9-45F6-9830-13CFFB31100C}"/>
    <cellStyle name="Notiz 2 231 2 5" xfId="23428" xr:uid="{11AAF69A-726B-4CAA-B3A7-0DDCF4170562}"/>
    <cellStyle name="Notiz 2 231 3" xfId="6916" xr:uid="{1383817C-60A7-4B65-A2F4-CA2954FDC1BF}"/>
    <cellStyle name="Notiz 2 231 3 2" xfId="19696" xr:uid="{84C173F6-8966-4601-BDFC-3A72E89D8619}"/>
    <cellStyle name="Notiz 2 231 3 2 2" xfId="34758" xr:uid="{E0CA00EC-96D4-4E56-91CC-835C076436EE}"/>
    <cellStyle name="Notiz 2 231 3 3" xfId="12948" xr:uid="{8D24AD8A-8316-4358-BF5B-16D4FFF0175C}"/>
    <cellStyle name="Notiz 2 231 3 4" xfId="25215" xr:uid="{FB020259-375A-4296-9B08-9A08355839FD}"/>
    <cellStyle name="Notiz 2 231 4" xfId="8020" xr:uid="{FFD11358-E8D5-43F8-8F2C-36FCA7035538}"/>
    <cellStyle name="Notiz 2 231 4 2" xfId="20747" xr:uid="{D4616659-928C-48F2-B4F2-7A5DDA7D49E5}"/>
    <cellStyle name="Notiz 2 231 4 3" xfId="27837" xr:uid="{55927596-47B7-448D-8839-11A9CDDB41F8}"/>
    <cellStyle name="Notiz 2 231 5" xfId="14408" xr:uid="{666CA78B-4BAB-47DE-90B2-64C133174C4B}"/>
    <cellStyle name="Notiz 2 231 5 2" xfId="30331" xr:uid="{C1D3A76D-29EB-404C-A599-77382A890E83}"/>
    <cellStyle name="Notiz 2 231 6" xfId="14036" xr:uid="{FAF7379F-AE0D-40E3-B2A1-9914465AD54A}"/>
    <cellStyle name="Notiz 2 231 6 2" xfId="26095" xr:uid="{CF33BA2E-F9B0-4442-BDC3-28F0B880BF0A}"/>
    <cellStyle name="Notiz 2 231 7" xfId="32228" xr:uid="{EBAAA0EC-1079-493D-87AB-E04442D54385}"/>
    <cellStyle name="Notiz 2 231 8" xfId="23427" xr:uid="{4D658B0B-9E33-4AE1-9320-B6D25B429AFC}"/>
    <cellStyle name="Notiz 2 232" xfId="2180" xr:uid="{00000000-0005-0000-0000-0000B4080000}"/>
    <cellStyle name="Notiz 2 232 2" xfId="5319" xr:uid="{7E89B6C7-4B43-415E-B249-A5D33E45F930}"/>
    <cellStyle name="Notiz 2 232 2 2" xfId="18107" xr:uid="{C046B713-697B-42B7-B943-23DAD427FD37}"/>
    <cellStyle name="Notiz 2 232 2 2 2" xfId="27840" xr:uid="{F5B2E122-4A2F-46BC-9B77-91D8C54160A8}"/>
    <cellStyle name="Notiz 2 232 2 3" xfId="11360" xr:uid="{651072DC-2C72-4447-A744-5C2AFA7102AB}"/>
    <cellStyle name="Notiz 2 232 2 3 2" xfId="30334" xr:uid="{56C7D570-793D-44A1-9A46-367C39596AC3}"/>
    <cellStyle name="Notiz 2 232 2 4" xfId="33432" xr:uid="{0C8B7A83-F815-4E50-AFBF-3D6E1216A6BD}"/>
    <cellStyle name="Notiz 2 232 2 5" xfId="23430" xr:uid="{5EFA4024-F78A-4332-8644-17D797E442E9}"/>
    <cellStyle name="Notiz 2 232 3" xfId="6915" xr:uid="{0584436A-DDBC-4212-AF4C-85704A36B218}"/>
    <cellStyle name="Notiz 2 232 3 2" xfId="19695" xr:uid="{7C8A0023-07EF-466B-A70B-40DD3281D16B}"/>
    <cellStyle name="Notiz 2 232 3 2 2" xfId="34757" xr:uid="{06B9E2A2-D5DB-4A3E-AB0D-6515D99401F7}"/>
    <cellStyle name="Notiz 2 232 3 3" xfId="12947" xr:uid="{49C40B6D-092B-4F44-98BE-51DA9CB20188}"/>
    <cellStyle name="Notiz 2 232 3 4" xfId="25216" xr:uid="{439CAD3A-F28C-4304-B359-215072D2E1C3}"/>
    <cellStyle name="Notiz 2 232 4" xfId="8021" xr:uid="{73CC35FD-8562-42F0-A5D3-51A1E76C7E48}"/>
    <cellStyle name="Notiz 2 232 4 2" xfId="20748" xr:uid="{5CFD1CE9-8F83-41E3-B1F1-2AB44E13B1E3}"/>
    <cellStyle name="Notiz 2 232 4 3" xfId="27839" xr:uid="{1D077CC1-3C5E-4F56-9451-1C8369CEB91C}"/>
    <cellStyle name="Notiz 2 232 5" xfId="14409" xr:uid="{EA0DF5CF-0F3A-494A-B909-D68AAE99127D}"/>
    <cellStyle name="Notiz 2 232 5 2" xfId="30333" xr:uid="{3234F093-4AC1-43ED-852C-F571E9A97602}"/>
    <cellStyle name="Notiz 2 232 6" xfId="15150" xr:uid="{1F195E7C-38AA-4560-9666-83A6B45C46A2}"/>
    <cellStyle name="Notiz 2 232 6 2" xfId="26097" xr:uid="{6BE4B256-A539-4E40-AF8B-1FBD75F09360}"/>
    <cellStyle name="Notiz 2 232 7" xfId="32229" xr:uid="{76627A9A-9F14-4F37-BA5F-FD8A4519C5CC}"/>
    <cellStyle name="Notiz 2 232 8" xfId="23429" xr:uid="{C56DC45B-A5A4-4DC4-9645-7F0BDC296116}"/>
    <cellStyle name="Notiz 2 233" xfId="2181" xr:uid="{00000000-0005-0000-0000-0000B5080000}"/>
    <cellStyle name="Notiz 2 233 2" xfId="5320" xr:uid="{02559D38-C424-40D4-98B8-5E9571F9C645}"/>
    <cellStyle name="Notiz 2 233 2 2" xfId="18108" xr:uid="{994F9223-735B-4415-9DF6-8F4257E92EAB}"/>
    <cellStyle name="Notiz 2 233 2 2 2" xfId="27842" xr:uid="{5741E577-C4D5-4432-A7C0-49991DC06D5A}"/>
    <cellStyle name="Notiz 2 233 2 3" xfId="11361" xr:uid="{4DC7DBB0-BF17-460A-BF41-14443A34D2FD}"/>
    <cellStyle name="Notiz 2 233 2 3 2" xfId="30336" xr:uid="{B617475A-E6BC-4754-9E98-8B44963337EA}"/>
    <cellStyle name="Notiz 2 233 2 4" xfId="33433" xr:uid="{3B6E03EC-9F90-4688-A411-E8E3A8BE9A2A}"/>
    <cellStyle name="Notiz 2 233 2 5" xfId="23432" xr:uid="{8039ACD3-75F2-4365-B80C-24BA3D38054D}"/>
    <cellStyle name="Notiz 2 233 3" xfId="6914" xr:uid="{AF9C3CD6-39A8-4CE3-A7B7-760D1686E4C8}"/>
    <cellStyle name="Notiz 2 233 3 2" xfId="19694" xr:uid="{32DB9F0C-F05C-4BFE-A562-8E51475ABE01}"/>
    <cellStyle name="Notiz 2 233 3 2 2" xfId="34756" xr:uid="{6C9F37B5-AC8C-4E4F-9AE9-F278BAFEAB83}"/>
    <cellStyle name="Notiz 2 233 3 3" xfId="12946" xr:uid="{A9217355-FE16-4123-BF7F-85AF29CBE496}"/>
    <cellStyle name="Notiz 2 233 3 4" xfId="25217" xr:uid="{2FEBCBA0-CF12-48DD-B798-7793288F1108}"/>
    <cellStyle name="Notiz 2 233 4" xfId="8022" xr:uid="{15C6979A-147E-4AE2-9915-E6B579C92648}"/>
    <cellStyle name="Notiz 2 233 4 2" xfId="20749" xr:uid="{7187A442-34A1-4CBA-88BE-29402A58725B}"/>
    <cellStyle name="Notiz 2 233 4 3" xfId="27841" xr:uid="{CEDB7799-3A11-4D5E-AD8A-BED207C6432A}"/>
    <cellStyle name="Notiz 2 233 5" xfId="14410" xr:uid="{90BEBAC1-F905-4DA4-A1A3-809A752DB49C}"/>
    <cellStyle name="Notiz 2 233 5 2" xfId="30335" xr:uid="{18561740-B98C-4B41-B20C-298D38170532}"/>
    <cellStyle name="Notiz 2 233 6" xfId="15119" xr:uid="{BFE7CE64-FB13-4B76-A6C2-0A1B867AB0C3}"/>
    <cellStyle name="Notiz 2 233 6 2" xfId="26099" xr:uid="{43FBA539-87B6-44E6-A4D8-AF77AC27525D}"/>
    <cellStyle name="Notiz 2 233 7" xfId="32230" xr:uid="{C2B50141-373D-4083-9066-847EEF12CFA2}"/>
    <cellStyle name="Notiz 2 233 8" xfId="23431" xr:uid="{604E03EC-D3FC-4E2C-A3E8-4F149900D83E}"/>
    <cellStyle name="Notiz 2 234" xfId="2182" xr:uid="{00000000-0005-0000-0000-0000B6080000}"/>
    <cellStyle name="Notiz 2 234 2" xfId="5321" xr:uid="{F7C5C598-0AD1-4362-94A3-4F775B99AF07}"/>
    <cellStyle name="Notiz 2 234 2 2" xfId="18109" xr:uid="{77E65DEE-2447-4B2C-A2FD-0F37A21E75E6}"/>
    <cellStyle name="Notiz 2 234 2 2 2" xfId="27844" xr:uid="{EEDA3073-ADB0-43C5-ABD4-EB9295004FD2}"/>
    <cellStyle name="Notiz 2 234 2 3" xfId="11362" xr:uid="{F5009E3D-06F6-42C7-BA36-A89BB3F13A45}"/>
    <cellStyle name="Notiz 2 234 2 3 2" xfId="30338" xr:uid="{4AF127BB-F3B3-490B-82D7-94F3D4D8F69A}"/>
    <cellStyle name="Notiz 2 234 2 4" xfId="33434" xr:uid="{351F3A78-4730-4C20-B197-BDB5F32CD99C}"/>
    <cellStyle name="Notiz 2 234 2 5" xfId="23434" xr:uid="{94776760-D261-4CC8-93AB-82ABD424E8DD}"/>
    <cellStyle name="Notiz 2 234 3" xfId="6913" xr:uid="{CD81335C-91E7-49D2-8390-F6E2770D50D5}"/>
    <cellStyle name="Notiz 2 234 3 2" xfId="19693" xr:uid="{E5A80024-AB29-4CB8-A13B-5DD17A075E21}"/>
    <cellStyle name="Notiz 2 234 3 2 2" xfId="34755" xr:uid="{DF110129-801B-48F3-8A94-D13665B2AE25}"/>
    <cellStyle name="Notiz 2 234 3 3" xfId="12945" xr:uid="{764FD43D-8760-44F6-A8BC-1648DF6CE032}"/>
    <cellStyle name="Notiz 2 234 3 4" xfId="25218" xr:uid="{B24DDBC1-0DD1-445F-94D8-8BDEB82B3BD7}"/>
    <cellStyle name="Notiz 2 234 4" xfId="8023" xr:uid="{823B1691-4B15-484D-B540-7DBF5B20CEE4}"/>
    <cellStyle name="Notiz 2 234 4 2" xfId="20750" xr:uid="{576C71CB-24CF-41BA-B0A7-1C52D62D4AED}"/>
    <cellStyle name="Notiz 2 234 4 3" xfId="27843" xr:uid="{7F15E5ED-49A5-4A30-B5E9-5A97D3396870}"/>
    <cellStyle name="Notiz 2 234 5" xfId="14411" xr:uid="{53703F2E-D00A-407D-8647-469AF131A43F}"/>
    <cellStyle name="Notiz 2 234 5 2" xfId="30337" xr:uid="{047288E2-D765-40A8-A334-20A4A9038138}"/>
    <cellStyle name="Notiz 2 234 6" xfId="14037" xr:uid="{51C54A58-73D5-4E26-AFF3-532E7901D8A5}"/>
    <cellStyle name="Notiz 2 234 6 2" xfId="26101" xr:uid="{A316CC7B-CE8F-477D-BBE1-3F672ED340F3}"/>
    <cellStyle name="Notiz 2 234 7" xfId="32231" xr:uid="{59A575E7-F2A4-4599-AB23-FD2FA18633F3}"/>
    <cellStyle name="Notiz 2 234 8" xfId="23433" xr:uid="{E9B753B4-E7DA-4E83-90E9-2D973CFDA8B9}"/>
    <cellStyle name="Notiz 2 235" xfId="2183" xr:uid="{00000000-0005-0000-0000-0000B7080000}"/>
    <cellStyle name="Notiz 2 235 2" xfId="2184" xr:uid="{00000000-0005-0000-0000-0000B8080000}"/>
    <cellStyle name="Notiz 2 235 2 2" xfId="5323" xr:uid="{6C4B80BE-CAE0-43B2-9922-B57AF494E82B}"/>
    <cellStyle name="Notiz 2 235 2 2 2" xfId="18111" xr:uid="{99007160-56FB-4E1F-A207-9BE2E929F99A}"/>
    <cellStyle name="Notiz 2 235 2 2 2 2" xfId="27847" xr:uid="{778A20B2-008B-4801-BBC3-12446C8B8BB6}"/>
    <cellStyle name="Notiz 2 235 2 2 3" xfId="11364" xr:uid="{0BD328ED-AB37-4092-939B-AD2C429703F9}"/>
    <cellStyle name="Notiz 2 235 2 2 3 2" xfId="30341" xr:uid="{E79A28E5-F323-4628-B92B-5E90F41E7C70}"/>
    <cellStyle name="Notiz 2 235 2 2 4" xfId="33436" xr:uid="{5EC12D1D-1F40-4D9C-8243-980757E4A374}"/>
    <cellStyle name="Notiz 2 235 2 2 5" xfId="23437" xr:uid="{AE369595-E26F-47FE-A8BA-DD306412417B}"/>
    <cellStyle name="Notiz 2 235 2 3" xfId="6911" xr:uid="{A1E535C5-38B2-4C27-B4F2-225AFD51A5A2}"/>
    <cellStyle name="Notiz 2 235 2 3 2" xfId="19691" xr:uid="{F6F2B616-56F4-4253-A2C2-DF0ED4FA5728}"/>
    <cellStyle name="Notiz 2 235 2 3 2 2" xfId="34753" xr:uid="{1BEEFD71-7B74-4008-BAA8-1B9B49733CF2}"/>
    <cellStyle name="Notiz 2 235 2 3 3" xfId="12943" xr:uid="{927BEA8C-F001-4577-9E1B-D6CCB56F65DC}"/>
    <cellStyle name="Notiz 2 235 2 3 4" xfId="25220" xr:uid="{9F10F600-C11C-42B7-B562-F176E7AC4F40}"/>
    <cellStyle name="Notiz 2 235 2 4" xfId="8025" xr:uid="{CF69C7C8-EDBD-4A1C-9661-C5278DF268C3}"/>
    <cellStyle name="Notiz 2 235 2 4 2" xfId="20752" xr:uid="{8F4EDBB5-490F-4435-82FA-91B1122B90DE}"/>
    <cellStyle name="Notiz 2 235 2 4 3" xfId="27846" xr:uid="{D982C32E-E296-4D83-87C7-E426E47A141E}"/>
    <cellStyle name="Notiz 2 235 2 5" xfId="14413" xr:uid="{83C50F48-81B7-4E15-B603-6B2403E4ED40}"/>
    <cellStyle name="Notiz 2 235 2 5 2" xfId="30340" xr:uid="{A6DC5ECA-22E1-46AA-B773-FEC40B00ABDC}"/>
    <cellStyle name="Notiz 2 235 2 6" xfId="15118" xr:uid="{E82B7C1E-E9AC-4578-A3CF-4634AF6BD7F7}"/>
    <cellStyle name="Notiz 2 235 2 6 2" xfId="26105" xr:uid="{1394BD58-3F8E-48F6-832F-047719A8649D}"/>
    <cellStyle name="Notiz 2 235 2 7" xfId="32233" xr:uid="{374D05F3-869F-42D8-B119-F00B467E7319}"/>
    <cellStyle name="Notiz 2 235 2 8" xfId="23436" xr:uid="{7ECDA74F-B5B9-483F-B47B-A803C6B35FFF}"/>
    <cellStyle name="Notiz 2 235 3" xfId="5322" xr:uid="{A3C5C570-13A8-4EAB-A8C7-A26415A9300E}"/>
    <cellStyle name="Notiz 2 235 3 2" xfId="18110" xr:uid="{1844BFC4-1195-4021-9905-FEF3E20883DE}"/>
    <cellStyle name="Notiz 2 235 3 2 2" xfId="27848" xr:uid="{C0E1BEEF-6724-4B69-A490-426BB1F188F3}"/>
    <cellStyle name="Notiz 2 235 3 3" xfId="11363" xr:uid="{C8B3511D-A4AC-4656-83F2-5E8241A119D2}"/>
    <cellStyle name="Notiz 2 235 3 3 2" xfId="30342" xr:uid="{D6835A27-7FE9-4E8F-A6CB-2D9D54585381}"/>
    <cellStyle name="Notiz 2 235 3 4" xfId="33435" xr:uid="{C91AE8DE-387B-411B-BDCB-001440E8B924}"/>
    <cellStyle name="Notiz 2 235 3 5" xfId="23438" xr:uid="{93F6C6DA-DA81-483C-BDAF-C3A7E8086B26}"/>
    <cellStyle name="Notiz 2 235 4" xfId="6912" xr:uid="{E6AAAD2E-77AA-415F-A516-056D163DEA2A}"/>
    <cellStyle name="Notiz 2 235 4 2" xfId="19692" xr:uid="{19BDAE09-2CC6-4911-9196-3DD893CDD5C5}"/>
    <cellStyle name="Notiz 2 235 4 2 2" xfId="34754" xr:uid="{21EE36E4-44D0-4071-AC0B-21EA8A74232C}"/>
    <cellStyle name="Notiz 2 235 4 3" xfId="12944" xr:uid="{BF1E77D5-6653-4F5C-8599-DD9AB6AFCBB7}"/>
    <cellStyle name="Notiz 2 235 4 4" xfId="25219" xr:uid="{7F906B26-C6EB-45E2-B2A2-8F8645872DC0}"/>
    <cellStyle name="Notiz 2 235 5" xfId="8024" xr:uid="{E404D36E-110B-45FB-BD6A-F2C63E4B6AE3}"/>
    <cellStyle name="Notiz 2 235 5 2" xfId="20751" xr:uid="{1D178CB5-74BD-4EB0-8754-5012A9287385}"/>
    <cellStyle name="Notiz 2 235 5 3" xfId="27845" xr:uid="{3C64BE02-0B15-412A-9A2A-128D69725CD7}"/>
    <cellStyle name="Notiz 2 235 6" xfId="14412" xr:uid="{B94787EE-6BFF-4958-9201-D2A6C7970623}"/>
    <cellStyle name="Notiz 2 235 6 2" xfId="30339" xr:uid="{B29F2866-3093-47B2-B5F7-F5FBE6C81177}"/>
    <cellStyle name="Notiz 2 235 7" xfId="15149" xr:uid="{BB5FD9FF-4FCF-46B6-8438-6E00600374E2}"/>
    <cellStyle name="Notiz 2 235 7 2" xfId="26103" xr:uid="{338453B4-AF6E-4837-BB4F-5B2EDEC7AC9E}"/>
    <cellStyle name="Notiz 2 235 8" xfId="32232" xr:uid="{ECEDDE64-E42F-4B14-AED0-EBEEE60F22B0}"/>
    <cellStyle name="Notiz 2 235 9" xfId="23435" xr:uid="{4737980F-59FD-4C85-8728-1660BE6189F2}"/>
    <cellStyle name="Notiz 2 236" xfId="2185" xr:uid="{00000000-0005-0000-0000-0000B9080000}"/>
    <cellStyle name="Notiz 2 236 2" xfId="2186" xr:uid="{00000000-0005-0000-0000-0000BA080000}"/>
    <cellStyle name="Notiz 2 236 2 2" xfId="5325" xr:uid="{5DC2331E-8F1C-4732-9250-B1D80BF16A20}"/>
    <cellStyle name="Notiz 2 236 2 2 2" xfId="18113" xr:uid="{29D5B727-D7F6-4EF1-9471-14D95F509800}"/>
    <cellStyle name="Notiz 2 236 2 2 2 2" xfId="27851" xr:uid="{7FFEA53A-E46E-49AC-9D3B-F786C7DC0B06}"/>
    <cellStyle name="Notiz 2 236 2 2 3" xfId="11366" xr:uid="{8E826F79-8183-4C93-B9E7-55709251C708}"/>
    <cellStyle name="Notiz 2 236 2 2 3 2" xfId="30345" xr:uid="{F51D1592-6C91-4EE1-B0F3-95C60978CF13}"/>
    <cellStyle name="Notiz 2 236 2 2 4" xfId="33438" xr:uid="{6849F3F4-7C90-4059-83FC-1FFD4F738035}"/>
    <cellStyle name="Notiz 2 236 2 2 5" xfId="23441" xr:uid="{D4782EB6-9392-480A-838A-AE3D24908C02}"/>
    <cellStyle name="Notiz 2 236 2 3" xfId="6909" xr:uid="{8C9243E0-BE31-41A7-AA0A-B8A98B51FDAA}"/>
    <cellStyle name="Notiz 2 236 2 3 2" xfId="19689" xr:uid="{C0ED9AE6-5A47-4B1A-BE62-F227B9DE6F52}"/>
    <cellStyle name="Notiz 2 236 2 3 2 2" xfId="34751" xr:uid="{1FBE45D6-C938-4DD2-BA5C-EA9785A4FBC6}"/>
    <cellStyle name="Notiz 2 236 2 3 3" xfId="12941" xr:uid="{697422CC-50F4-40C0-B7A6-A91BA01036B6}"/>
    <cellStyle name="Notiz 2 236 2 3 4" xfId="25222" xr:uid="{E2EBB52B-848C-4EF2-9C24-0E28A90D813C}"/>
    <cellStyle name="Notiz 2 236 2 4" xfId="8027" xr:uid="{62917A20-EB59-489C-B276-25374E280AEE}"/>
    <cellStyle name="Notiz 2 236 2 4 2" xfId="20754" xr:uid="{EEBCC332-48CB-4612-8CBF-00755C00A22A}"/>
    <cellStyle name="Notiz 2 236 2 4 3" xfId="27850" xr:uid="{A9B025C3-D764-4A11-ABD3-7F77B932F8B0}"/>
    <cellStyle name="Notiz 2 236 2 5" xfId="14415" xr:uid="{A2CCD914-61CD-4DB8-9E9C-1350ABB5F0F3}"/>
    <cellStyle name="Notiz 2 236 2 5 2" xfId="30344" xr:uid="{732B3046-408A-4B0B-AD91-A1E7FC588A50}"/>
    <cellStyle name="Notiz 2 236 2 6" xfId="15148" xr:uid="{5A89FAE3-1D49-4BD2-A397-1D2F1516DC41}"/>
    <cellStyle name="Notiz 2 236 2 6 2" xfId="29183" xr:uid="{1638BDE1-ED0C-46D8-B7A6-C043806C1CD3}"/>
    <cellStyle name="Notiz 2 236 2 7" xfId="32235" xr:uid="{9F46FADB-61F6-4471-B371-7C0358996C98}"/>
    <cellStyle name="Notiz 2 236 2 8" xfId="23440" xr:uid="{726EB11D-9209-4C71-8C5A-7EA1D71C7BC6}"/>
    <cellStyle name="Notiz 2 236 3" xfId="5324" xr:uid="{EF4E7EBC-A903-4687-ADCD-7754E4F89F92}"/>
    <cellStyle name="Notiz 2 236 3 2" xfId="18112" xr:uid="{C999EC63-B237-45CC-8E14-3D9260F2D40C}"/>
    <cellStyle name="Notiz 2 236 3 2 2" xfId="27852" xr:uid="{E2D3AC7E-11E8-4F5C-9986-394222738406}"/>
    <cellStyle name="Notiz 2 236 3 3" xfId="11365" xr:uid="{59D0C121-2EF5-4010-92B0-DCF714C1656E}"/>
    <cellStyle name="Notiz 2 236 3 3 2" xfId="30346" xr:uid="{B6667347-BE7A-4E64-AC73-7150502D20E1}"/>
    <cellStyle name="Notiz 2 236 3 4" xfId="33437" xr:uid="{76AF3554-91A3-48F2-8CBC-2FF13E6BB351}"/>
    <cellStyle name="Notiz 2 236 3 5" xfId="23442" xr:uid="{C88BBDCB-FBB4-494B-86D9-11F55BCF519E}"/>
    <cellStyle name="Notiz 2 236 4" xfId="6910" xr:uid="{80E24051-28C3-412D-A31D-2E3295E8D97E}"/>
    <cellStyle name="Notiz 2 236 4 2" xfId="19690" xr:uid="{D27B5C3F-375A-4DD3-B0EC-F7CF9DEA55D5}"/>
    <cellStyle name="Notiz 2 236 4 2 2" xfId="34752" xr:uid="{21FA1696-D040-45BA-A128-5F0CAE13AD9B}"/>
    <cellStyle name="Notiz 2 236 4 3" xfId="12942" xr:uid="{F9A4A7B0-5169-4D4E-A1C1-39D61E93AB82}"/>
    <cellStyle name="Notiz 2 236 4 4" xfId="25221" xr:uid="{59AB8A82-A7A2-4161-8E48-F6DE18444553}"/>
    <cellStyle name="Notiz 2 236 5" xfId="8026" xr:uid="{5E7DA910-1ABC-4EE1-97DF-5010DEC0016D}"/>
    <cellStyle name="Notiz 2 236 5 2" xfId="20753" xr:uid="{DA2E4267-B59E-4F8F-A6E1-DD13E982A8C7}"/>
    <cellStyle name="Notiz 2 236 5 3" xfId="27849" xr:uid="{91C5A360-17C2-497B-949A-9A800A8C34A3}"/>
    <cellStyle name="Notiz 2 236 6" xfId="14414" xr:uid="{4296F93E-7BA0-4FC6-A1AC-B9F9D3230EE7}"/>
    <cellStyle name="Notiz 2 236 6 2" xfId="30343" xr:uid="{E1F7230E-EC92-4E45-B756-AD9897397FAB}"/>
    <cellStyle name="Notiz 2 236 7" xfId="14038" xr:uid="{EDAAB0E7-4B9F-45F8-A848-989770160B89}"/>
    <cellStyle name="Notiz 2 236 7 2" xfId="29181" xr:uid="{4EA9048E-66A8-43E0-97F6-88BFBE8E9133}"/>
    <cellStyle name="Notiz 2 236 8" xfId="32234" xr:uid="{EFBA73AB-C35F-439D-9316-157E0820FA87}"/>
    <cellStyle name="Notiz 2 236 9" xfId="23439" xr:uid="{5FCEB28A-22F9-4FFC-9E49-E3D90BF68501}"/>
    <cellStyle name="Notiz 2 237" xfId="2187" xr:uid="{00000000-0005-0000-0000-0000BB080000}"/>
    <cellStyle name="Notiz 2 237 2" xfId="5326" xr:uid="{43C6A863-1E79-4BC7-AF60-6366DC0E2B1C}"/>
    <cellStyle name="Notiz 2 237 2 2" xfId="18114" xr:uid="{B71B9D7D-2999-40FD-95C7-7B2D36BB4AB7}"/>
    <cellStyle name="Notiz 2 237 2 2 2" xfId="27854" xr:uid="{5BB4CFF7-BCA8-4CD6-BCA9-14C87977C1A6}"/>
    <cellStyle name="Notiz 2 237 2 3" xfId="11367" xr:uid="{22E44FE7-6D25-4A58-8E80-2BA3D8552AE8}"/>
    <cellStyle name="Notiz 2 237 2 3 2" xfId="30348" xr:uid="{50CA1B03-F528-4442-A64E-E2991ED76316}"/>
    <cellStyle name="Notiz 2 237 2 4" xfId="33439" xr:uid="{131B37E7-5AC1-4A67-A728-6D76A391160D}"/>
    <cellStyle name="Notiz 2 237 2 5" xfId="23444" xr:uid="{5E00B9BF-974C-4DBD-9539-9A3930342DEE}"/>
    <cellStyle name="Notiz 2 237 3" xfId="6908" xr:uid="{8D5D03C4-C4E4-478F-99AB-25A0CC7BDEBF}"/>
    <cellStyle name="Notiz 2 237 3 2" xfId="19688" xr:uid="{10DBEA38-FDA6-4D19-96CA-B7A8D61D77A6}"/>
    <cellStyle name="Notiz 2 237 3 2 2" xfId="34750" xr:uid="{706E040C-32EB-4D0C-A7E8-F92E6079DE05}"/>
    <cellStyle name="Notiz 2 237 3 3" xfId="12940" xr:uid="{E29AA516-B29C-45AE-94C9-517EF54D56E3}"/>
    <cellStyle name="Notiz 2 237 3 4" xfId="25223" xr:uid="{CC95007E-9A41-4B98-9B48-FED5A022EDCA}"/>
    <cellStyle name="Notiz 2 237 4" xfId="8028" xr:uid="{03DCF57C-9C9D-4278-8D94-0895650CC1A7}"/>
    <cellStyle name="Notiz 2 237 4 2" xfId="20755" xr:uid="{264CE714-47D8-4EA5-B527-6FA4C4139F01}"/>
    <cellStyle name="Notiz 2 237 4 3" xfId="27853" xr:uid="{E2F245CE-99F6-41D3-B562-2D14A6EEFB54}"/>
    <cellStyle name="Notiz 2 237 5" xfId="14416" xr:uid="{B92900FE-3E4F-413B-BF2E-26C0B4AF5A0C}"/>
    <cellStyle name="Notiz 2 237 5 2" xfId="30347" xr:uid="{66B25A52-1D08-46D6-A810-52DC11A58B46}"/>
    <cellStyle name="Notiz 2 237 6" xfId="15117" xr:uid="{0F6FC2C7-D957-43BE-9AE1-9416C1580A5B}"/>
    <cellStyle name="Notiz 2 237 6 2" xfId="29184" xr:uid="{40A53464-5CBA-49E0-B21A-6ED88AFD8EAC}"/>
    <cellStyle name="Notiz 2 237 7" xfId="32236" xr:uid="{B3F9EF8A-4C00-4D66-BBF0-F5EFD1FF2292}"/>
    <cellStyle name="Notiz 2 237 8" xfId="23443" xr:uid="{CDAFE5B9-26AD-4806-8C2F-DA12D470502E}"/>
    <cellStyle name="Notiz 2 238" xfId="2188" xr:uid="{00000000-0005-0000-0000-0000BC080000}"/>
    <cellStyle name="Notiz 2 238 2" xfId="5327" xr:uid="{F6B1757B-E3B6-422E-828D-9E575B260E76}"/>
    <cellStyle name="Notiz 2 238 2 2" xfId="18115" xr:uid="{9C8C4798-D2AD-4949-B467-CD563789314A}"/>
    <cellStyle name="Notiz 2 238 2 2 2" xfId="27856" xr:uid="{7B0D9CB5-953C-4706-9C3A-0F0379383D92}"/>
    <cellStyle name="Notiz 2 238 2 3" xfId="11368" xr:uid="{CFDF9AA3-297D-47D8-B942-B1804DDE3AB3}"/>
    <cellStyle name="Notiz 2 238 2 3 2" xfId="30350" xr:uid="{6D094B87-F9DD-4148-A6E4-C7642B01B166}"/>
    <cellStyle name="Notiz 2 238 2 4" xfId="33440" xr:uid="{D8773127-F293-4FB6-AF9A-17181C8C55E4}"/>
    <cellStyle name="Notiz 2 238 2 5" xfId="23446" xr:uid="{7E790B2C-8AEA-467A-940B-2B42E0854956}"/>
    <cellStyle name="Notiz 2 238 3" xfId="6907" xr:uid="{1FA3587F-C555-4AF2-A9D9-55C292690007}"/>
    <cellStyle name="Notiz 2 238 3 2" xfId="19687" xr:uid="{8B2AF84D-C47C-4A23-8D08-67985A6801A6}"/>
    <cellStyle name="Notiz 2 238 3 2 2" xfId="34749" xr:uid="{D7900770-6B1A-4483-B454-1D88392A8CCA}"/>
    <cellStyle name="Notiz 2 238 3 3" xfId="12939" xr:uid="{F58EEC9D-A3A8-49F1-B234-2A1B29E688ED}"/>
    <cellStyle name="Notiz 2 238 3 4" xfId="25224" xr:uid="{F871B213-987E-4B95-9C9B-6CD1AB147304}"/>
    <cellStyle name="Notiz 2 238 4" xfId="8029" xr:uid="{C8795680-ED35-4EA2-B88A-EE4C4DFAAB37}"/>
    <cellStyle name="Notiz 2 238 4 2" xfId="20756" xr:uid="{270A20CE-2B23-45D9-8A29-22A5E2864742}"/>
    <cellStyle name="Notiz 2 238 4 3" xfId="27855" xr:uid="{3F0E88C8-0CF5-4D13-A351-EBA82E350947}"/>
    <cellStyle name="Notiz 2 238 5" xfId="14417" xr:uid="{6DEB6177-6D8D-46C2-90D9-D0A7EB87104D}"/>
    <cellStyle name="Notiz 2 238 5 2" xfId="30349" xr:uid="{BF69FA99-C779-4062-AD76-F330D5F99FFC}"/>
    <cellStyle name="Notiz 2 238 6" xfId="14039" xr:uid="{50089A9D-69A3-4876-8980-EFCF3B0544A3}"/>
    <cellStyle name="Notiz 2 238 6 2" xfId="26115" xr:uid="{EF739E48-C2CB-4E88-BDD3-AB27AF576853}"/>
    <cellStyle name="Notiz 2 238 7" xfId="32237" xr:uid="{9FFB5C57-6E69-441F-AC54-2B3E4F8DFBBB}"/>
    <cellStyle name="Notiz 2 238 8" xfId="23445" xr:uid="{6381848A-C16F-473D-B232-4E1002AE00B7}"/>
    <cellStyle name="Notiz 2 239" xfId="2189" xr:uid="{00000000-0005-0000-0000-0000BD080000}"/>
    <cellStyle name="Notiz 2 239 2" xfId="5328" xr:uid="{2AF51880-F2CA-4DD9-A225-674F19BF0A5F}"/>
    <cellStyle name="Notiz 2 239 2 2" xfId="18116" xr:uid="{E2796206-3427-4828-98A7-B209176192B4}"/>
    <cellStyle name="Notiz 2 239 2 2 2" xfId="27858" xr:uid="{9F8E38F0-5115-4EB0-A0B2-8366A18D170E}"/>
    <cellStyle name="Notiz 2 239 2 3" xfId="11369" xr:uid="{77AC3539-BF6C-4E72-B501-594A8F7695A3}"/>
    <cellStyle name="Notiz 2 239 2 3 2" xfId="30352" xr:uid="{CFBB340B-AA6F-4E62-A402-542A2DF3F2F3}"/>
    <cellStyle name="Notiz 2 239 2 4" xfId="33441" xr:uid="{F2DE1E8C-EF24-43CA-8227-FA53C1FC61E3}"/>
    <cellStyle name="Notiz 2 239 2 5" xfId="23448" xr:uid="{B24934A5-3BB1-42FC-A3A2-F75D6C347C88}"/>
    <cellStyle name="Notiz 2 239 3" xfId="6906" xr:uid="{6EA98418-606B-4A29-9976-23CCB5763F1E}"/>
    <cellStyle name="Notiz 2 239 3 2" xfId="19686" xr:uid="{E4346BA6-A903-441D-8A61-41AA9DA60D04}"/>
    <cellStyle name="Notiz 2 239 3 2 2" xfId="34748" xr:uid="{34DA1EC1-9729-43F7-B3E2-C98CD7D19298}"/>
    <cellStyle name="Notiz 2 239 3 3" xfId="12938" xr:uid="{DB4427CD-B85B-432A-9A3E-F53851427E4D}"/>
    <cellStyle name="Notiz 2 239 3 4" xfId="25225" xr:uid="{E4751CEE-3519-4E8E-B50F-8031F2A1746C}"/>
    <cellStyle name="Notiz 2 239 4" xfId="8030" xr:uid="{81B71DA5-7399-4745-BB4D-5472C447212B}"/>
    <cellStyle name="Notiz 2 239 4 2" xfId="20757" xr:uid="{B354CBD1-1417-422D-864F-BDF96C7F23CD}"/>
    <cellStyle name="Notiz 2 239 4 3" xfId="27857" xr:uid="{01621467-EAD9-442E-B5B2-464020E6768B}"/>
    <cellStyle name="Notiz 2 239 5" xfId="14418" xr:uid="{C0201535-1BEC-4507-98D5-E002C87FFCC5}"/>
    <cellStyle name="Notiz 2 239 5 2" xfId="30351" xr:uid="{BE82E58F-0917-4D8B-BCFE-6EE7034E74F9}"/>
    <cellStyle name="Notiz 2 239 6" xfId="15188" xr:uid="{A79500DD-6B4F-46EA-B7D5-BD2239AA8146}"/>
    <cellStyle name="Notiz 2 239 6 2" xfId="26116" xr:uid="{35BF9355-D9EC-40FD-8FC7-A0502D50D4E6}"/>
    <cellStyle name="Notiz 2 239 7" xfId="32238" xr:uid="{6B9074F3-2072-4911-A08B-3A869DEA2CB1}"/>
    <cellStyle name="Notiz 2 239 8" xfId="23447" xr:uid="{36072059-35C2-4317-B4EF-AADCDF2418DE}"/>
    <cellStyle name="Notiz 2 24" xfId="2190" xr:uid="{00000000-0005-0000-0000-0000BE080000}"/>
    <cellStyle name="Notiz 2 24 2" xfId="5329" xr:uid="{49305F15-4211-43B8-8328-1292A3AB706D}"/>
    <cellStyle name="Notiz 2 24 2 2" xfId="18117" xr:uid="{37F7DAC0-850C-4B9C-ACFF-D8D4AAF87F75}"/>
    <cellStyle name="Notiz 2 24 2 2 2" xfId="27860" xr:uid="{650A1E87-3CD6-449A-861E-7AA66B691EEF}"/>
    <cellStyle name="Notiz 2 24 2 3" xfId="11370" xr:uid="{E0B52E7B-0CD3-45E9-AB41-B2FDBCEA7359}"/>
    <cellStyle name="Notiz 2 24 2 3 2" xfId="30354" xr:uid="{5E8E2166-4D57-4FF5-A5DF-67A2F69AAF5B}"/>
    <cellStyle name="Notiz 2 24 2 4" xfId="33442" xr:uid="{2A394445-4EA3-462E-83D0-3E83638B73AA}"/>
    <cellStyle name="Notiz 2 24 2 5" xfId="23450" xr:uid="{B0B9AE47-7A3A-4272-81C3-6495AA4B2114}"/>
    <cellStyle name="Notiz 2 24 3" xfId="6905" xr:uid="{C0C871B3-F95D-43D2-9E2E-1D02E6D18650}"/>
    <cellStyle name="Notiz 2 24 3 2" xfId="19685" xr:uid="{AD3AA425-7F51-4233-8268-92D856FD9A46}"/>
    <cellStyle name="Notiz 2 24 3 2 2" xfId="34747" xr:uid="{9AA5E9CA-8565-47D3-B09E-DAEB00989D54}"/>
    <cellStyle name="Notiz 2 24 3 3" xfId="12937" xr:uid="{7F95B6FF-29D6-4333-8713-E23B98C56A37}"/>
    <cellStyle name="Notiz 2 24 3 4" xfId="25226" xr:uid="{348760B6-B6AB-4011-BFB0-B6A77CE29DAE}"/>
    <cellStyle name="Notiz 2 24 4" xfId="8031" xr:uid="{BC9A96C2-347A-4B15-944D-84E5560BF3D8}"/>
    <cellStyle name="Notiz 2 24 4 2" xfId="20758" xr:uid="{53C69116-3A32-4036-839C-CAB75325EDB3}"/>
    <cellStyle name="Notiz 2 24 4 3" xfId="27859" xr:uid="{EFB051CC-389F-4BD7-A2DD-7E8701234044}"/>
    <cellStyle name="Notiz 2 24 5" xfId="14419" xr:uid="{546955CB-02A2-407B-BCE8-5031B87A24D2}"/>
    <cellStyle name="Notiz 2 24 5 2" xfId="30353" xr:uid="{2F2FDC95-41E7-45AA-96FA-152CCDCC5653}"/>
    <cellStyle name="Notiz 2 24 6" xfId="15184" xr:uid="{C7A05BEF-CB04-4669-AEB2-B391318D5C48}"/>
    <cellStyle name="Notiz 2 24 6 2" xfId="26117" xr:uid="{F35B10AD-4E17-45CB-8214-B21046AA3D9D}"/>
    <cellStyle name="Notiz 2 24 7" xfId="32239" xr:uid="{380A220C-D7BE-4277-9A1A-DE04C4B80E91}"/>
    <cellStyle name="Notiz 2 24 8" xfId="23449" xr:uid="{9CCA460C-431A-4573-8E04-4FE24750C0E4}"/>
    <cellStyle name="Notiz 2 240" xfId="2191" xr:uid="{00000000-0005-0000-0000-0000BF080000}"/>
    <cellStyle name="Notiz 2 240 2" xfId="5330" xr:uid="{E9D89891-CB13-4A74-B340-84C2AD8CA21B}"/>
    <cellStyle name="Notiz 2 240 2 2" xfId="18118" xr:uid="{2C16FFF4-24AC-4F86-81F4-C579074E9E10}"/>
    <cellStyle name="Notiz 2 240 2 2 2" xfId="27862" xr:uid="{282BF370-D6E8-45D0-A376-562A045625DE}"/>
    <cellStyle name="Notiz 2 240 2 3" xfId="11371" xr:uid="{3FA63374-50C6-49ED-9A3A-F7731F59A829}"/>
    <cellStyle name="Notiz 2 240 2 3 2" xfId="30356" xr:uid="{5656527C-36DF-4371-81AD-5F3EA88142B4}"/>
    <cellStyle name="Notiz 2 240 2 4" xfId="33443" xr:uid="{F7BC7511-8AF9-458A-A36F-F56CE6C4BBE4}"/>
    <cellStyle name="Notiz 2 240 2 5" xfId="23452" xr:uid="{DAB03369-BF6B-4BDC-9A0B-9FE24FC0E609}"/>
    <cellStyle name="Notiz 2 240 3" xfId="6904" xr:uid="{96D0A3EC-45AB-45B9-9319-A3DAE3B49553}"/>
    <cellStyle name="Notiz 2 240 3 2" xfId="19684" xr:uid="{4A35DE4D-58EB-458C-85C7-47D7B851EA3A}"/>
    <cellStyle name="Notiz 2 240 3 2 2" xfId="34746" xr:uid="{D317A015-F08A-4E23-A3B2-4D0EC0F9F62E}"/>
    <cellStyle name="Notiz 2 240 3 3" xfId="12936" xr:uid="{E3C4C652-1FF5-4136-B49A-405E160EE5D3}"/>
    <cellStyle name="Notiz 2 240 3 4" xfId="25227" xr:uid="{C19FA78C-4FC2-47CA-878C-534AFAF2DA2E}"/>
    <cellStyle name="Notiz 2 240 4" xfId="8032" xr:uid="{4E3D03FD-3A38-431E-8249-16AE3E90490E}"/>
    <cellStyle name="Notiz 2 240 4 2" xfId="20759" xr:uid="{46BF8879-6222-46EB-A30B-4028B68FA8AA}"/>
    <cellStyle name="Notiz 2 240 4 3" xfId="27861" xr:uid="{59FBDE3E-DA87-406A-AC64-0E135D950A7C}"/>
    <cellStyle name="Notiz 2 240 5" xfId="14420" xr:uid="{DD2F8058-686F-4AD6-909C-405BD0F74E71}"/>
    <cellStyle name="Notiz 2 240 5 2" xfId="30355" xr:uid="{6F47E449-3B10-41FC-A5E3-EBCBF0710C8E}"/>
    <cellStyle name="Notiz 2 240 6" xfId="15180" xr:uid="{8F8274D2-3C86-40F8-A48E-939131C5BABE}"/>
    <cellStyle name="Notiz 2 240 6 2" xfId="26118" xr:uid="{5A5FB1AE-0617-41AE-9179-1C3DC91810A2}"/>
    <cellStyle name="Notiz 2 240 7" xfId="32240" xr:uid="{AD48924E-25DE-4ADC-A96B-86E17B87C65F}"/>
    <cellStyle name="Notiz 2 240 8" xfId="23451" xr:uid="{FCD057F3-1FB2-4602-8241-0EF55A7B0488}"/>
    <cellStyle name="Notiz 2 241" xfId="2192" xr:uid="{00000000-0005-0000-0000-0000C0080000}"/>
    <cellStyle name="Notiz 2 241 2" xfId="2193" xr:uid="{00000000-0005-0000-0000-0000C1080000}"/>
    <cellStyle name="Notiz 2 241 2 2" xfId="5332" xr:uid="{F021062A-CE06-4E70-AD28-B84C0383A403}"/>
    <cellStyle name="Notiz 2 241 2 2 2" xfId="18120" xr:uid="{D41E3C3A-F718-4D59-9F7B-69F1E65EBFB0}"/>
    <cellStyle name="Notiz 2 241 2 2 2 2" xfId="27865" xr:uid="{85679DF7-940A-48DB-9B26-989C7B7E142D}"/>
    <cellStyle name="Notiz 2 241 2 2 3" xfId="11373" xr:uid="{8F803D2C-362D-4FEC-ACA2-785F02BC36C8}"/>
    <cellStyle name="Notiz 2 241 2 2 3 2" xfId="30359" xr:uid="{3C897517-F31B-4E9E-88A6-D3B12C293C9F}"/>
    <cellStyle name="Notiz 2 241 2 2 4" xfId="33445" xr:uid="{C505D162-FFA4-4C79-A8F2-BBDF1621EB4D}"/>
    <cellStyle name="Notiz 2 241 2 2 5" xfId="23455" xr:uid="{F820A9CC-35E3-4AD4-AA9B-0462718A0AF5}"/>
    <cellStyle name="Notiz 2 241 2 3" xfId="6902" xr:uid="{19513F96-12DA-4AF1-94D2-35A8A8ABF45E}"/>
    <cellStyle name="Notiz 2 241 2 3 2" xfId="19682" xr:uid="{B1A26857-D328-463B-9BCF-A8E5A6107A60}"/>
    <cellStyle name="Notiz 2 241 2 3 2 2" xfId="34744" xr:uid="{510C4A46-D2E4-4304-9969-B520632455C5}"/>
    <cellStyle name="Notiz 2 241 2 3 3" xfId="12934" xr:uid="{7DD7B026-50EF-4F8F-895A-1A2FA2C5269E}"/>
    <cellStyle name="Notiz 2 241 2 3 4" xfId="25229" xr:uid="{30ED470A-164F-4204-98E8-CB93D4B532C6}"/>
    <cellStyle name="Notiz 2 241 2 4" xfId="8034" xr:uid="{56956BBE-DB50-4076-B977-BCA012B89394}"/>
    <cellStyle name="Notiz 2 241 2 4 2" xfId="20761" xr:uid="{DC05DB81-78A2-4199-8233-6E2E8D719154}"/>
    <cellStyle name="Notiz 2 241 2 4 3" xfId="27864" xr:uid="{666316A5-96EC-49E9-9606-24ACCADFEACF}"/>
    <cellStyle name="Notiz 2 241 2 5" xfId="14422" xr:uid="{8735167C-5540-48F2-A5E8-80F266F6ECED}"/>
    <cellStyle name="Notiz 2 241 2 5 2" xfId="30358" xr:uid="{7931B4BF-ACCA-49E8-A44F-A7138914BFC1}"/>
    <cellStyle name="Notiz 2 241 2 6" xfId="15172" xr:uid="{EA827E6A-0D39-48BA-BE11-849305817F1C}"/>
    <cellStyle name="Notiz 2 241 2 6 2" xfId="26120" xr:uid="{F537F213-E9BA-4670-96AA-C517467ADAD3}"/>
    <cellStyle name="Notiz 2 241 2 7" xfId="32242" xr:uid="{25310D61-9CD7-42AB-A6E6-E48A25CE9C8D}"/>
    <cellStyle name="Notiz 2 241 2 8" xfId="23454" xr:uid="{880459A7-1CF8-4278-AD92-FA2B96A23DA3}"/>
    <cellStyle name="Notiz 2 241 3" xfId="5331" xr:uid="{FF4AFE26-5E45-472C-95A4-4896B123CC31}"/>
    <cellStyle name="Notiz 2 241 3 2" xfId="18119" xr:uid="{71662614-CE99-4353-8817-53C5905E768A}"/>
    <cellStyle name="Notiz 2 241 3 2 2" xfId="27866" xr:uid="{05C0E19C-6338-40FE-9E82-A5DE1D1AC2E5}"/>
    <cellStyle name="Notiz 2 241 3 3" xfId="11372" xr:uid="{F8C6D57F-8F45-44C3-B755-266FD240A75F}"/>
    <cellStyle name="Notiz 2 241 3 3 2" xfId="30360" xr:uid="{C94EBC94-7410-4E00-9868-4AF190725DA7}"/>
    <cellStyle name="Notiz 2 241 3 4" xfId="33444" xr:uid="{BB38431C-EF0E-4299-A93B-2A5C7F83C2FD}"/>
    <cellStyle name="Notiz 2 241 3 5" xfId="23456" xr:uid="{A9AAE2E5-9338-4352-A40A-83BE9E337F97}"/>
    <cellStyle name="Notiz 2 241 4" xfId="6903" xr:uid="{28AADE4F-DD93-4AC7-BC5A-7C6C0F11137A}"/>
    <cellStyle name="Notiz 2 241 4 2" xfId="19683" xr:uid="{C4A9D1F6-E687-409B-A3CF-0D2A690462B1}"/>
    <cellStyle name="Notiz 2 241 4 2 2" xfId="34745" xr:uid="{314D9242-CA32-4B37-9E6D-888C32DFCDAE}"/>
    <cellStyle name="Notiz 2 241 4 3" xfId="12935" xr:uid="{EEB7E68B-6312-4794-895B-652EE408E64E}"/>
    <cellStyle name="Notiz 2 241 4 4" xfId="25228" xr:uid="{1780FEBA-78DD-4A77-A32B-4633F1E2F11C}"/>
    <cellStyle name="Notiz 2 241 5" xfId="8033" xr:uid="{E6641FA2-3251-4A9B-AFB7-D28F4FFD8A1D}"/>
    <cellStyle name="Notiz 2 241 5 2" xfId="20760" xr:uid="{0CE74C1F-7A89-4D0B-9B44-FB6DF1DB5DE6}"/>
    <cellStyle name="Notiz 2 241 5 3" xfId="27863" xr:uid="{5F91EEAF-48F0-4CA9-91CC-B6BBC5A68150}"/>
    <cellStyle name="Notiz 2 241 6" xfId="14421" xr:uid="{0D460DEA-0F29-4417-AFBD-A675D52E2202}"/>
    <cellStyle name="Notiz 2 241 6 2" xfId="30357" xr:uid="{0BC34CC8-6252-4A2E-8119-FFC5F9A2C526}"/>
    <cellStyle name="Notiz 2 241 7" xfId="15176" xr:uid="{1DE78062-43A7-43A5-9C7E-D5ABE193E566}"/>
    <cellStyle name="Notiz 2 241 7 2" xfId="26119" xr:uid="{90F7B9B4-B854-479A-A9B8-C09D775DD40E}"/>
    <cellStyle name="Notiz 2 241 8" xfId="32241" xr:uid="{2D95B7E9-63BC-414E-BC84-B0E9C8DE9545}"/>
    <cellStyle name="Notiz 2 241 9" xfId="23453" xr:uid="{4FF9B510-7449-414D-A09E-56F8B8958850}"/>
    <cellStyle name="Notiz 2 242" xfId="2194" xr:uid="{00000000-0005-0000-0000-0000C2080000}"/>
    <cellStyle name="Notiz 2 242 2" xfId="5333" xr:uid="{B02A91E3-1857-425C-A156-C73275B4DE08}"/>
    <cellStyle name="Notiz 2 242 2 2" xfId="18121" xr:uid="{3AB9644E-5F00-45AB-B27D-AD5E69872DB6}"/>
    <cellStyle name="Notiz 2 242 2 2 2" xfId="27868" xr:uid="{442CDF49-D604-461F-BB33-35374AA71D17}"/>
    <cellStyle name="Notiz 2 242 2 3" xfId="11374" xr:uid="{A1EB84D2-0931-4F83-A1EB-5E58845A0B79}"/>
    <cellStyle name="Notiz 2 242 2 3 2" xfId="30362" xr:uid="{D2C9C07A-338D-4018-AD13-3EC926101915}"/>
    <cellStyle name="Notiz 2 242 2 4" xfId="33446" xr:uid="{F493CF8C-0CC3-4BEB-81EE-9869028E0C17}"/>
    <cellStyle name="Notiz 2 242 2 5" xfId="23458" xr:uid="{9DAEC52A-E8D8-4CB2-A6E4-9B49322E6D91}"/>
    <cellStyle name="Notiz 2 242 3" xfId="6901" xr:uid="{6F359A3C-2ED1-4061-AE26-747129C03427}"/>
    <cellStyle name="Notiz 2 242 3 2" xfId="19681" xr:uid="{8C0AF40C-0ADA-46F8-8207-93473826B36B}"/>
    <cellStyle name="Notiz 2 242 3 2 2" xfId="34743" xr:uid="{A8EC6529-E2E7-4628-80EC-99FDC045F23E}"/>
    <cellStyle name="Notiz 2 242 3 3" xfId="12933" xr:uid="{7DC474CE-1F3F-477C-BB4D-EC93F94FFFD5}"/>
    <cellStyle name="Notiz 2 242 3 4" xfId="25230" xr:uid="{D1C161E6-1B61-404C-80E8-AF7B9697BD78}"/>
    <cellStyle name="Notiz 2 242 4" xfId="8035" xr:uid="{C94992AD-DE7E-4046-B36B-DF25F173C530}"/>
    <cellStyle name="Notiz 2 242 4 2" xfId="20762" xr:uid="{F0C8D026-DEF3-46A9-898B-5E5D48FF87D0}"/>
    <cellStyle name="Notiz 2 242 4 3" xfId="27867" xr:uid="{395CE961-2C4C-460D-9AB0-D22A9210252E}"/>
    <cellStyle name="Notiz 2 242 5" xfId="14423" xr:uid="{45D70FD3-EF9D-45D1-9109-0A216992D647}"/>
    <cellStyle name="Notiz 2 242 5 2" xfId="30361" xr:uid="{23B9C6B0-CBAA-492A-ACBF-20AC2DDCD334}"/>
    <cellStyle name="Notiz 2 242 6" xfId="15168" xr:uid="{06BC5972-05ED-4CB0-AE4C-EEBAB27EB5D2}"/>
    <cellStyle name="Notiz 2 242 6 2" xfId="26121" xr:uid="{6E0AEF49-C49C-472E-A9DD-33FA569D7C6F}"/>
    <cellStyle name="Notiz 2 242 7" xfId="32243" xr:uid="{F1854EE1-7BB6-4868-AD10-6C41C7A9CA6F}"/>
    <cellStyle name="Notiz 2 242 8" xfId="23457" xr:uid="{6CFA3EF9-9BD2-4303-B0C5-EACEBAA590A5}"/>
    <cellStyle name="Notiz 2 243" xfId="2195" xr:uid="{00000000-0005-0000-0000-0000C3080000}"/>
    <cellStyle name="Notiz 2 243 2" xfId="5334" xr:uid="{2A9F6050-24B5-4B7F-927C-C27908AD1A09}"/>
    <cellStyle name="Notiz 2 243 2 2" xfId="18122" xr:uid="{6B2E1480-6D56-49EB-8B16-556CB684090F}"/>
    <cellStyle name="Notiz 2 243 2 2 2" xfId="27870" xr:uid="{79114905-7709-4BCA-AAC0-043AF3669001}"/>
    <cellStyle name="Notiz 2 243 2 3" xfId="11375" xr:uid="{88A25C19-A0E3-4A80-AC22-8C32EC6E407D}"/>
    <cellStyle name="Notiz 2 243 2 3 2" xfId="30364" xr:uid="{11C8DED9-1EED-45EC-B3BC-1192538F9CD9}"/>
    <cellStyle name="Notiz 2 243 2 4" xfId="33447" xr:uid="{0ADDF480-8A8B-41DC-8DF9-F0CAF8D92B84}"/>
    <cellStyle name="Notiz 2 243 2 5" xfId="23460" xr:uid="{5759A315-C7B4-404E-9E21-B5BB88326C23}"/>
    <cellStyle name="Notiz 2 243 3" xfId="6900" xr:uid="{244B6F4B-C163-4356-B527-2D03F7FF0CCF}"/>
    <cellStyle name="Notiz 2 243 3 2" xfId="19680" xr:uid="{AFFBCFE7-E861-431C-A34F-57B4B9B41C12}"/>
    <cellStyle name="Notiz 2 243 3 2 2" xfId="34742" xr:uid="{785170C3-14B9-4B3D-B52A-5C37E15EDD7C}"/>
    <cellStyle name="Notiz 2 243 3 3" xfId="12932" xr:uid="{5E783B0D-65EE-4290-9295-5899CC84E73D}"/>
    <cellStyle name="Notiz 2 243 3 4" xfId="25231" xr:uid="{9F475EAB-338A-4E49-8968-32B241B713FC}"/>
    <cellStyle name="Notiz 2 243 4" xfId="8036" xr:uid="{422E9176-9D0F-4E7B-9F8F-AE85449F6651}"/>
    <cellStyle name="Notiz 2 243 4 2" xfId="20763" xr:uid="{ECB65D54-867C-4B83-B4F2-F973A79D8E46}"/>
    <cellStyle name="Notiz 2 243 4 3" xfId="27869" xr:uid="{866EBAAC-D7BB-40F5-A506-41ED65B32A62}"/>
    <cellStyle name="Notiz 2 243 5" xfId="14424" xr:uid="{94ED4D0B-5DC1-4E6F-840C-8E7C1D75FD74}"/>
    <cellStyle name="Notiz 2 243 5 2" xfId="30363" xr:uid="{9CD0F871-2CF8-43C9-B0FE-D727EA05AC7B}"/>
    <cellStyle name="Notiz 2 243 6" xfId="15147" xr:uid="{7B081666-4995-4F78-A55F-9D2DDC227F98}"/>
    <cellStyle name="Notiz 2 243 6 2" xfId="26122" xr:uid="{24E6ACF2-F41C-469F-BC45-8457910CDDD9}"/>
    <cellStyle name="Notiz 2 243 7" xfId="32244" xr:uid="{F2006D3B-1446-4661-9CBD-06EB03098C38}"/>
    <cellStyle name="Notiz 2 243 8" xfId="23459" xr:uid="{95871749-89E5-46AF-93B7-31372C127339}"/>
    <cellStyle name="Notiz 2 244" xfId="2196" xr:uid="{00000000-0005-0000-0000-0000C4080000}"/>
    <cellStyle name="Notiz 2 244 2" xfId="2197" xr:uid="{00000000-0005-0000-0000-0000C5080000}"/>
    <cellStyle name="Notiz 2 244 2 2" xfId="5336" xr:uid="{3E26BFC1-F4CC-4129-AEAC-48BD70A6A53E}"/>
    <cellStyle name="Notiz 2 244 2 2 2" xfId="18124" xr:uid="{F78B3B66-FA4A-4737-A82B-A50884226DA7}"/>
    <cellStyle name="Notiz 2 244 2 2 2 2" xfId="27873" xr:uid="{76B09E8D-6FF0-4161-A18D-29ECD9534F61}"/>
    <cellStyle name="Notiz 2 244 2 2 3" xfId="11377" xr:uid="{033B9B76-7643-4335-8EEB-F5B1729E2729}"/>
    <cellStyle name="Notiz 2 244 2 2 3 2" xfId="30367" xr:uid="{E5F533A8-6848-4B48-B8FE-CC5DEDD1B583}"/>
    <cellStyle name="Notiz 2 244 2 2 4" xfId="33449" xr:uid="{4590D859-130B-48AA-9376-EC73558981EE}"/>
    <cellStyle name="Notiz 2 244 2 2 5" xfId="23463" xr:uid="{8690EF20-DED7-4014-91C6-D1F0DFF8B4F6}"/>
    <cellStyle name="Notiz 2 244 2 3" xfId="6898" xr:uid="{69FC9208-9CC4-494C-A38D-0E397576FD9E}"/>
    <cellStyle name="Notiz 2 244 2 3 2" xfId="19678" xr:uid="{FBA3F227-F1A5-403D-913A-D3666E12401C}"/>
    <cellStyle name="Notiz 2 244 2 3 2 2" xfId="34740" xr:uid="{3E8E7F93-5DD3-49A5-996F-39D98DA3AAF8}"/>
    <cellStyle name="Notiz 2 244 2 3 3" xfId="12930" xr:uid="{C32B2512-BE22-40C0-87BD-B2A9ABE483DA}"/>
    <cellStyle name="Notiz 2 244 2 3 4" xfId="25233" xr:uid="{3588AF35-EB9A-431C-AA91-7F1C09CD3FF0}"/>
    <cellStyle name="Notiz 2 244 2 4" xfId="8038" xr:uid="{EF9895E8-D5B0-43C2-A0F1-1E3F890FAAC7}"/>
    <cellStyle name="Notiz 2 244 2 4 2" xfId="20765" xr:uid="{572700E7-D056-4D57-AD80-92F87837837D}"/>
    <cellStyle name="Notiz 2 244 2 4 3" xfId="27872" xr:uid="{208E7363-9692-4CDF-8C1F-FFB978C07468}"/>
    <cellStyle name="Notiz 2 244 2 5" xfId="14426" xr:uid="{6F2B5EED-C741-4123-B138-098DDB7023CB}"/>
    <cellStyle name="Notiz 2 244 2 5 2" xfId="30366" xr:uid="{D4C2EFE7-8416-4A40-839D-A643659819A5}"/>
    <cellStyle name="Notiz 2 244 2 6" xfId="14040" xr:uid="{1B0C4C17-859F-41F1-BE72-3173DE0A281D}"/>
    <cellStyle name="Notiz 2 244 2 6 2" xfId="26124" xr:uid="{EE68722E-9934-47BD-A454-CB61F0492AD9}"/>
    <cellStyle name="Notiz 2 244 2 7" xfId="32246" xr:uid="{F58A200A-2196-4505-8E18-9361CDA58BB2}"/>
    <cellStyle name="Notiz 2 244 2 8" xfId="23462" xr:uid="{234923AC-A926-42B5-8F0A-55B641DC59E4}"/>
    <cellStyle name="Notiz 2 244 3" xfId="5335" xr:uid="{C382B773-F317-486C-BF89-E47E26F1D2C1}"/>
    <cellStyle name="Notiz 2 244 3 2" xfId="18123" xr:uid="{2ED8C3F4-E506-49F6-8250-375BBF03FD1D}"/>
    <cellStyle name="Notiz 2 244 3 2 2" xfId="27874" xr:uid="{BDC360F6-EA05-42F0-8B5D-FFF416167934}"/>
    <cellStyle name="Notiz 2 244 3 3" xfId="11376" xr:uid="{BDAF4ED6-75E9-4066-9D9A-218CE2269686}"/>
    <cellStyle name="Notiz 2 244 3 3 2" xfId="30368" xr:uid="{0F8A838E-18A6-4F73-8AD6-9645DC33F9D9}"/>
    <cellStyle name="Notiz 2 244 3 4" xfId="33448" xr:uid="{25E84A57-ED02-4A6A-9C03-E1CC2C0BC24B}"/>
    <cellStyle name="Notiz 2 244 3 5" xfId="23464" xr:uid="{20C26FE9-F454-4C07-A803-4F8CE5692903}"/>
    <cellStyle name="Notiz 2 244 4" xfId="6899" xr:uid="{10E9F37C-33DF-4CEC-9298-03F98553541D}"/>
    <cellStyle name="Notiz 2 244 4 2" xfId="19679" xr:uid="{7BB15E20-50BE-46A9-BFC5-C07195C62395}"/>
    <cellStyle name="Notiz 2 244 4 2 2" xfId="34741" xr:uid="{AD9DB063-D551-41EA-81BC-E9025844072C}"/>
    <cellStyle name="Notiz 2 244 4 3" xfId="12931" xr:uid="{99100FA7-CCF9-42E1-839B-B55C4FB79C65}"/>
    <cellStyle name="Notiz 2 244 4 4" xfId="25232" xr:uid="{877A35F2-507B-4E5F-BE79-B0317EDAD890}"/>
    <cellStyle name="Notiz 2 244 5" xfId="8037" xr:uid="{03C807A8-0941-4DC6-8589-2D48846B1EC9}"/>
    <cellStyle name="Notiz 2 244 5 2" xfId="20764" xr:uid="{398C784E-B3CC-4445-9388-A2F390259FB4}"/>
    <cellStyle name="Notiz 2 244 5 3" xfId="27871" xr:uid="{71342352-DD07-4521-861F-FB556C68FEB1}"/>
    <cellStyle name="Notiz 2 244 6" xfId="14425" xr:uid="{53C31023-86D2-4CB4-8BBC-183B58B6FADA}"/>
    <cellStyle name="Notiz 2 244 6 2" xfId="30365" xr:uid="{395349BF-19B4-43F8-9B04-EAA1EDEEED19}"/>
    <cellStyle name="Notiz 2 244 7" xfId="15116" xr:uid="{C1640332-5207-45A6-8274-2301A74FE975}"/>
    <cellStyle name="Notiz 2 244 7 2" xfId="26123" xr:uid="{3FAA4378-6513-4D38-9A19-49A2EF4CF8A7}"/>
    <cellStyle name="Notiz 2 244 8" xfId="32245" xr:uid="{552714D0-20D5-4233-A4A7-51F4ABB56532}"/>
    <cellStyle name="Notiz 2 244 9" xfId="23461" xr:uid="{9E4E8477-8585-4C4C-A2EE-C86715B0F313}"/>
    <cellStyle name="Notiz 2 245" xfId="2198" xr:uid="{00000000-0005-0000-0000-0000C6080000}"/>
    <cellStyle name="Notiz 2 245 2" xfId="5337" xr:uid="{0714984A-320B-455E-BA1E-5F187E49E05F}"/>
    <cellStyle name="Notiz 2 245 2 2" xfId="18125" xr:uid="{56C1ED6F-161F-4709-9E46-9F44FFB3128F}"/>
    <cellStyle name="Notiz 2 245 2 2 2" xfId="27876" xr:uid="{CF0A6176-DBEA-4941-96A2-AD9C5931C96A}"/>
    <cellStyle name="Notiz 2 245 2 3" xfId="11378" xr:uid="{CE5BECE6-7C7B-4BB8-8E22-8667C5C9D0DF}"/>
    <cellStyle name="Notiz 2 245 2 3 2" xfId="30370" xr:uid="{BB24EEBE-B291-4417-8C6B-C0B7ADF4AFCF}"/>
    <cellStyle name="Notiz 2 245 2 4" xfId="33450" xr:uid="{9B66CA2D-17EB-4267-AF1C-D2B1C0650265}"/>
    <cellStyle name="Notiz 2 245 2 5" xfId="23466" xr:uid="{4B5F375B-90E9-4C97-9B8B-9DBD0B939506}"/>
    <cellStyle name="Notiz 2 245 3" xfId="6897" xr:uid="{98AE349A-8E01-4B13-B86E-5CAF292AB856}"/>
    <cellStyle name="Notiz 2 245 3 2" xfId="19677" xr:uid="{64091FCC-FF14-48B8-937F-C6A8D13FE2E5}"/>
    <cellStyle name="Notiz 2 245 3 2 2" xfId="34739" xr:uid="{8208E0C0-D417-4BDA-A4C9-BA8FDD4737C5}"/>
    <cellStyle name="Notiz 2 245 3 3" xfId="12929" xr:uid="{1717AF0E-D941-47EE-9DCC-473759EA62F1}"/>
    <cellStyle name="Notiz 2 245 3 4" xfId="25234" xr:uid="{80BAAF2E-1AA1-4858-B0F0-7EA8D7E8C692}"/>
    <cellStyle name="Notiz 2 245 4" xfId="8039" xr:uid="{0FEFED34-A922-489C-8B9A-2B121B8CA1D1}"/>
    <cellStyle name="Notiz 2 245 4 2" xfId="20766" xr:uid="{65093722-43C2-49F7-BC49-06176A553FE0}"/>
    <cellStyle name="Notiz 2 245 4 3" xfId="27875" xr:uid="{3158655D-28D3-4C80-832B-C05624C03C9F}"/>
    <cellStyle name="Notiz 2 245 5" xfId="14427" xr:uid="{31602886-F217-4BDE-B0AD-DF4A1E298DAF}"/>
    <cellStyle name="Notiz 2 245 5 2" xfId="30369" xr:uid="{197117A0-A39A-422A-ABAD-AD9924CB0D3D}"/>
    <cellStyle name="Notiz 2 245 6" xfId="15146" xr:uid="{F2FB130D-3BEE-40F2-B8FC-FA4912FE1BAA}"/>
    <cellStyle name="Notiz 2 245 6 2" xfId="26125" xr:uid="{6D1B2E05-F0D0-4028-BED7-DB15B00302E8}"/>
    <cellStyle name="Notiz 2 245 7" xfId="32247" xr:uid="{1E935075-2157-4898-B5B9-5F52D9196F24}"/>
    <cellStyle name="Notiz 2 245 8" xfId="23465" xr:uid="{CA6930A0-F0EC-48FF-981A-79A6025545A4}"/>
    <cellStyle name="Notiz 2 246" xfId="2199" xr:uid="{00000000-0005-0000-0000-0000C7080000}"/>
    <cellStyle name="Notiz 2 246 2" xfId="5338" xr:uid="{9D64754D-C5D3-4D6C-A263-4DE2901346A0}"/>
    <cellStyle name="Notiz 2 246 2 2" xfId="18126" xr:uid="{5227B45C-5B1A-418D-A28F-09ED4224D65C}"/>
    <cellStyle name="Notiz 2 246 2 2 2" xfId="27878" xr:uid="{FFF35728-36B8-44B7-AAA6-0550FEDA25F1}"/>
    <cellStyle name="Notiz 2 246 2 3" xfId="11379" xr:uid="{8FD58A3A-1EFF-431C-9F32-6F706F28E107}"/>
    <cellStyle name="Notiz 2 246 2 3 2" xfId="30372" xr:uid="{D2BFEAC9-AC9F-4955-A7C3-97C262B5A06D}"/>
    <cellStyle name="Notiz 2 246 2 4" xfId="33451" xr:uid="{55175197-3812-4FF1-A7E8-8EEFA44F1B8F}"/>
    <cellStyle name="Notiz 2 246 2 5" xfId="23468" xr:uid="{2C11AF70-CEFE-4685-9D42-B2B81C90FEFC}"/>
    <cellStyle name="Notiz 2 246 3" xfId="6896" xr:uid="{2E0BEF18-CCFC-4BA1-9FFC-B7BB8DA126A1}"/>
    <cellStyle name="Notiz 2 246 3 2" xfId="19676" xr:uid="{AF959AD5-13A1-4401-939A-E6487973F0E3}"/>
    <cellStyle name="Notiz 2 246 3 2 2" xfId="34738" xr:uid="{B0E0B77A-F163-4A07-AE70-F2FDFE3676EB}"/>
    <cellStyle name="Notiz 2 246 3 3" xfId="12928" xr:uid="{F6D343D1-1EF4-42EA-B731-0C0F729D1207}"/>
    <cellStyle name="Notiz 2 246 3 4" xfId="25235" xr:uid="{BAD66D13-8376-4149-A2AA-080B39AD5888}"/>
    <cellStyle name="Notiz 2 246 4" xfId="8040" xr:uid="{1D8C8300-B3B5-4B7F-8EB9-2C71E43E3AEB}"/>
    <cellStyle name="Notiz 2 246 4 2" xfId="20767" xr:uid="{6044C8FA-E1B9-4F00-ABD3-965A7344A120}"/>
    <cellStyle name="Notiz 2 246 4 3" xfId="27877" xr:uid="{B392A66A-005C-42F4-8B09-E830FD258CF9}"/>
    <cellStyle name="Notiz 2 246 5" xfId="14428" xr:uid="{C04DBE29-911B-4898-AFA3-8DA62B1A8EBE}"/>
    <cellStyle name="Notiz 2 246 5 2" xfId="30371" xr:uid="{E59588C9-7420-4FEB-BBBF-DF1FE9C8075B}"/>
    <cellStyle name="Notiz 2 246 6" xfId="15115" xr:uid="{97CB07E5-B531-492A-8EA0-6A2B63977635}"/>
    <cellStyle name="Notiz 2 246 6 2" xfId="26126" xr:uid="{CFAE6EA4-4E94-47A2-A2EF-A873E2BD09FC}"/>
    <cellStyle name="Notiz 2 246 7" xfId="32248" xr:uid="{BD899719-3E81-4AF7-81AF-D3BBFA471313}"/>
    <cellStyle name="Notiz 2 246 8" xfId="23467" xr:uid="{F6F7D23C-8527-422A-BEDE-BF1635852CC9}"/>
    <cellStyle name="Notiz 2 247" xfId="2200" xr:uid="{00000000-0005-0000-0000-0000C8080000}"/>
    <cellStyle name="Notiz 2 247 2" xfId="5339" xr:uid="{2450DDC4-047E-45E8-A504-1642B137A51B}"/>
    <cellStyle name="Notiz 2 247 2 2" xfId="18127" xr:uid="{3AD98E63-C750-4D5E-B1ED-E46B9E8CAD6C}"/>
    <cellStyle name="Notiz 2 247 2 2 2" xfId="27880" xr:uid="{88327F85-5128-4BC7-B3F8-8AB8D33CE0A3}"/>
    <cellStyle name="Notiz 2 247 2 3" xfId="11380" xr:uid="{92D62DEB-C986-4A49-9D95-FD751B35169C}"/>
    <cellStyle name="Notiz 2 247 2 3 2" xfId="30374" xr:uid="{9F72B8AE-8325-4CDC-9852-2C361E79760D}"/>
    <cellStyle name="Notiz 2 247 2 4" xfId="33452" xr:uid="{9B4F2650-C645-41D7-9903-133CD15D5ADC}"/>
    <cellStyle name="Notiz 2 247 2 5" xfId="23470" xr:uid="{2B499295-FB48-4E43-95E3-8324781A9E24}"/>
    <cellStyle name="Notiz 2 247 3" xfId="6895" xr:uid="{22B28831-2134-48FD-88AD-5223419666A2}"/>
    <cellStyle name="Notiz 2 247 3 2" xfId="19675" xr:uid="{E2BB0B01-4DA1-4F58-ACDB-24586299DD2A}"/>
    <cellStyle name="Notiz 2 247 3 2 2" xfId="34737" xr:uid="{ABC20366-DAF2-4B2E-B8F9-1BE202691B93}"/>
    <cellStyle name="Notiz 2 247 3 3" xfId="12927" xr:uid="{8E2568D8-69B7-42D4-9EB9-66D29E4F351F}"/>
    <cellStyle name="Notiz 2 247 3 4" xfId="25236" xr:uid="{CA1475E0-6B18-45B8-A27F-6AC78E4BC00A}"/>
    <cellStyle name="Notiz 2 247 4" xfId="8041" xr:uid="{5A2AE766-6992-416E-A19D-72284D1F3225}"/>
    <cellStyle name="Notiz 2 247 4 2" xfId="20768" xr:uid="{8020EF6A-54BA-4BB9-890D-4C86DED8BA69}"/>
    <cellStyle name="Notiz 2 247 4 3" xfId="27879" xr:uid="{82A86EF7-EBDD-488F-BEA1-F457DBC651F5}"/>
    <cellStyle name="Notiz 2 247 5" xfId="14429" xr:uid="{CBA49A0C-56DA-479E-97EB-05C8B81892F6}"/>
    <cellStyle name="Notiz 2 247 5 2" xfId="30373" xr:uid="{779A5D6C-49B2-4922-833C-8A092D6D9FD6}"/>
    <cellStyle name="Notiz 2 247 6" xfId="14041" xr:uid="{EF302412-AEEF-49E6-BBF8-7203D1D36749}"/>
    <cellStyle name="Notiz 2 247 6 2" xfId="26127" xr:uid="{B62246AC-6455-494B-9147-82C9CBACDA8D}"/>
    <cellStyle name="Notiz 2 247 7" xfId="32249" xr:uid="{B77F546F-A306-4BBC-A24A-7BA48A987F1D}"/>
    <cellStyle name="Notiz 2 247 8" xfId="23469" xr:uid="{6C6C14BD-039C-4076-95F3-8C6CAA3060A4}"/>
    <cellStyle name="Notiz 2 248" xfId="2201" xr:uid="{00000000-0005-0000-0000-0000C9080000}"/>
    <cellStyle name="Notiz 2 248 2" xfId="5340" xr:uid="{8CD5BCCA-3C37-4E7B-AE96-143252ACF758}"/>
    <cellStyle name="Notiz 2 248 2 2" xfId="18128" xr:uid="{92463627-A0BE-49D9-A6E1-D2D497EE1BF1}"/>
    <cellStyle name="Notiz 2 248 2 2 2" xfId="27882" xr:uid="{081DCC47-23EB-45FA-96F8-30E23D174B04}"/>
    <cellStyle name="Notiz 2 248 2 3" xfId="11381" xr:uid="{54292310-C5F4-48D0-8CA5-7FDA278FA6F2}"/>
    <cellStyle name="Notiz 2 248 2 3 2" xfId="30376" xr:uid="{9E99BBBA-8B45-4F83-93DE-405D7F4653A1}"/>
    <cellStyle name="Notiz 2 248 2 4" xfId="33453" xr:uid="{C73E6055-D4B2-4EEC-B7D3-9D0700496F87}"/>
    <cellStyle name="Notiz 2 248 2 5" xfId="23472" xr:uid="{9B5A05DB-83C1-4F0B-A623-96BEA380F3E6}"/>
    <cellStyle name="Notiz 2 248 3" xfId="6894" xr:uid="{B55261FD-135E-47FD-924B-6AD0B7A9BDAC}"/>
    <cellStyle name="Notiz 2 248 3 2" xfId="19674" xr:uid="{BE0EEF78-EB6A-4475-9ABC-52D0002A62E7}"/>
    <cellStyle name="Notiz 2 248 3 2 2" xfId="34736" xr:uid="{7E0AA52B-58A7-48AF-A682-08BB5D07B6B5}"/>
    <cellStyle name="Notiz 2 248 3 3" xfId="12926" xr:uid="{422028A6-D582-4A80-86A8-D4AD6CCFF30E}"/>
    <cellStyle name="Notiz 2 248 3 4" xfId="25237" xr:uid="{B3A33D70-936F-4FFB-955E-560763AC9E74}"/>
    <cellStyle name="Notiz 2 248 4" xfId="8042" xr:uid="{2C26EA39-6D90-42D7-9DF5-79E03B46FF69}"/>
    <cellStyle name="Notiz 2 248 4 2" xfId="20769" xr:uid="{B5A243B7-E5AD-4F85-939E-002191E2E75D}"/>
    <cellStyle name="Notiz 2 248 4 3" xfId="27881" xr:uid="{2876A887-5672-4CB2-8B12-6609E4F3EB7E}"/>
    <cellStyle name="Notiz 2 248 5" xfId="14430" xr:uid="{CCF38749-DA5E-46C7-8697-84B218FD6F84}"/>
    <cellStyle name="Notiz 2 248 5 2" xfId="30375" xr:uid="{C5CBB312-4569-4257-9E8F-81B1CDFC3ED5}"/>
    <cellStyle name="Notiz 2 248 6" xfId="15145" xr:uid="{14941122-9360-4AD7-AB6B-853CBE1D6B90}"/>
    <cellStyle name="Notiz 2 248 6 2" xfId="26128" xr:uid="{9408CE6D-CD8D-4CDE-A5F5-3288126875B5}"/>
    <cellStyle name="Notiz 2 248 7" xfId="32250" xr:uid="{D4258D47-8AD5-4772-98B3-C596FB2B99BF}"/>
    <cellStyle name="Notiz 2 248 8" xfId="23471" xr:uid="{7DC26D10-1097-4DC6-B0EF-0D7DA0EF3A08}"/>
    <cellStyle name="Notiz 2 249" xfId="2202" xr:uid="{00000000-0005-0000-0000-0000CA080000}"/>
    <cellStyle name="Notiz 2 249 2" xfId="5341" xr:uid="{3992F776-08E8-41F9-81CB-7CBE86573A81}"/>
    <cellStyle name="Notiz 2 249 2 2" xfId="18129" xr:uid="{6401772B-E157-4196-85F9-371FA4A16188}"/>
    <cellStyle name="Notiz 2 249 2 2 2" xfId="27884" xr:uid="{91EAEE6E-73F0-436E-8C0F-9F8B71A8DE1E}"/>
    <cellStyle name="Notiz 2 249 2 3" xfId="11382" xr:uid="{5ABDC219-3B8C-4863-9326-7353B2588CF6}"/>
    <cellStyle name="Notiz 2 249 2 3 2" xfId="30378" xr:uid="{6DEF1634-71C0-48C9-80B2-0B03ABEDF323}"/>
    <cellStyle name="Notiz 2 249 2 4" xfId="33454" xr:uid="{C72D052D-4E75-493B-9E1B-25E36EFD429F}"/>
    <cellStyle name="Notiz 2 249 2 5" xfId="23474" xr:uid="{96821D0D-35FF-484A-AA31-ADF12ACD7616}"/>
    <cellStyle name="Notiz 2 249 3" xfId="6893" xr:uid="{A634F537-4444-4626-A7B8-C50E04AD85F6}"/>
    <cellStyle name="Notiz 2 249 3 2" xfId="19673" xr:uid="{911F705E-1DBE-4CF2-8BD3-FBCBD9C983BC}"/>
    <cellStyle name="Notiz 2 249 3 2 2" xfId="34735" xr:uid="{D348FF75-7874-49DF-87FB-24E17CA02BE3}"/>
    <cellStyle name="Notiz 2 249 3 3" xfId="12925" xr:uid="{67FDF914-F52D-4BA8-84DF-FACC4FC3DA04}"/>
    <cellStyle name="Notiz 2 249 3 4" xfId="25238" xr:uid="{485CCC6C-B2CD-4C25-80D3-C36532C98957}"/>
    <cellStyle name="Notiz 2 249 4" xfId="8043" xr:uid="{2A758856-06C2-4FD2-807C-1B8D883E6839}"/>
    <cellStyle name="Notiz 2 249 4 2" xfId="20770" xr:uid="{8C1838FA-B418-4E5D-BC63-EEF6DD8FE860}"/>
    <cellStyle name="Notiz 2 249 4 3" xfId="27883" xr:uid="{599D5AD6-5F39-4719-8512-852CE25C99E7}"/>
    <cellStyle name="Notiz 2 249 5" xfId="14431" xr:uid="{9E4F3FE2-C65B-4214-A30A-71DD08E16547}"/>
    <cellStyle name="Notiz 2 249 5 2" xfId="30377" xr:uid="{5DF711BE-A6A7-46B4-94EE-4CF769BD53E0}"/>
    <cellStyle name="Notiz 2 249 6" xfId="15114" xr:uid="{868578E1-09B6-4BCD-A5C8-126CE4539E13}"/>
    <cellStyle name="Notiz 2 249 6 2" xfId="26129" xr:uid="{374B6C78-71A8-46B8-A9DC-236E1B182BFC}"/>
    <cellStyle name="Notiz 2 249 7" xfId="32251" xr:uid="{D62CD04A-F888-4CA9-8BD9-7FB037B84F7E}"/>
    <cellStyle name="Notiz 2 249 8" xfId="23473" xr:uid="{317F4687-5D1F-4BA4-A5E5-23488C391CFC}"/>
    <cellStyle name="Notiz 2 25" xfId="2203" xr:uid="{00000000-0005-0000-0000-0000CB080000}"/>
    <cellStyle name="Notiz 2 25 2" xfId="5342" xr:uid="{BA53C516-F6DA-415E-A972-AED27FCF5119}"/>
    <cellStyle name="Notiz 2 25 2 2" xfId="18130" xr:uid="{087DF2CE-E51B-4EAE-9688-46D93A6DD2FF}"/>
    <cellStyle name="Notiz 2 25 2 2 2" xfId="27886" xr:uid="{FD154C55-5082-4420-8A59-35063C70DED5}"/>
    <cellStyle name="Notiz 2 25 2 3" xfId="11383" xr:uid="{915888F8-AA5F-4526-865A-A63017906B9C}"/>
    <cellStyle name="Notiz 2 25 2 3 2" xfId="30380" xr:uid="{58A4CD6E-EE5A-4DC9-B8BC-5F76BF837F51}"/>
    <cellStyle name="Notiz 2 25 2 4" xfId="33455" xr:uid="{4C1F40B8-19F9-40FB-A861-8EAC040FF7FF}"/>
    <cellStyle name="Notiz 2 25 2 5" xfId="23476" xr:uid="{B502E62D-283B-414D-9EAC-6446B96E5FD8}"/>
    <cellStyle name="Notiz 2 25 3" xfId="6892" xr:uid="{133F422E-CB85-445C-9AB5-F43D4D44C4D0}"/>
    <cellStyle name="Notiz 2 25 3 2" xfId="19672" xr:uid="{512A561B-C940-4A03-98BE-59FA0387B48A}"/>
    <cellStyle name="Notiz 2 25 3 2 2" xfId="34734" xr:uid="{A802E9B1-02D3-4A26-9863-28534C8F7FD0}"/>
    <cellStyle name="Notiz 2 25 3 3" xfId="12924" xr:uid="{ABB2A720-636C-4A2E-8AF7-51B9E009FDC1}"/>
    <cellStyle name="Notiz 2 25 3 4" xfId="25239" xr:uid="{BACDAF3E-42A4-41F4-8E6A-6EBF78850770}"/>
    <cellStyle name="Notiz 2 25 4" xfId="8044" xr:uid="{12F3DD66-2271-4A1F-B2C5-8D64D3EBE745}"/>
    <cellStyle name="Notiz 2 25 4 2" xfId="20771" xr:uid="{E57FF559-271A-4792-B36A-5F50C9B91ED2}"/>
    <cellStyle name="Notiz 2 25 4 3" xfId="27885" xr:uid="{CC32BBA1-7160-48D0-AF3A-EAE6F1A78B10}"/>
    <cellStyle name="Notiz 2 25 5" xfId="14432" xr:uid="{5BC54F8A-9B67-4535-A2B4-34305AC6D049}"/>
    <cellStyle name="Notiz 2 25 5 2" xfId="30379" xr:uid="{2CFE60D2-2D92-463E-9532-C5CC56FBAA2B}"/>
    <cellStyle name="Notiz 2 25 6" xfId="14042" xr:uid="{01ED2FB7-32F3-4B47-B4D3-DEB30BE570AA}"/>
    <cellStyle name="Notiz 2 25 6 2" xfId="26130" xr:uid="{F840D7B8-4F98-4B2B-B1DD-DBF7B075C31A}"/>
    <cellStyle name="Notiz 2 25 7" xfId="32252" xr:uid="{7B822F7E-B7A7-4A94-9948-D97A2EFC4CF6}"/>
    <cellStyle name="Notiz 2 25 8" xfId="23475" xr:uid="{D1ABD799-259E-4973-8461-71FE1B89D941}"/>
    <cellStyle name="Notiz 2 250" xfId="2204" xr:uid="{00000000-0005-0000-0000-0000CC080000}"/>
    <cellStyle name="Notiz 2 250 2" xfId="5343" xr:uid="{FDE86541-1D23-4211-BD52-61DE16B1288A}"/>
    <cellStyle name="Notiz 2 250 2 2" xfId="18131" xr:uid="{3C3B4D18-D5E2-4552-9C5D-EEC3814887F1}"/>
    <cellStyle name="Notiz 2 250 2 2 2" xfId="27888" xr:uid="{CE05EACE-4718-4201-8185-3787E82E46C5}"/>
    <cellStyle name="Notiz 2 250 2 3" xfId="11384" xr:uid="{43CC2934-221A-41B3-865C-30D2780D7C16}"/>
    <cellStyle name="Notiz 2 250 2 3 2" xfId="30382" xr:uid="{6C3BB2BF-57C1-4D68-B7D9-FCA98D63D4A7}"/>
    <cellStyle name="Notiz 2 250 2 4" xfId="33456" xr:uid="{758DBE07-D5EB-4C3D-96CF-581DA09B53E0}"/>
    <cellStyle name="Notiz 2 250 2 5" xfId="23478" xr:uid="{988CE611-A400-4BC0-B563-069680CEA186}"/>
    <cellStyle name="Notiz 2 250 3" xfId="6891" xr:uid="{2374C1C0-6995-42DA-8040-98061BA2B076}"/>
    <cellStyle name="Notiz 2 250 3 2" xfId="19671" xr:uid="{E5625C9B-5A12-417B-B8D5-8A6604696AB6}"/>
    <cellStyle name="Notiz 2 250 3 2 2" xfId="34733" xr:uid="{F5093FED-8E41-4157-B52B-83F74492FD00}"/>
    <cellStyle name="Notiz 2 250 3 3" xfId="12923" xr:uid="{D1962492-CC0B-45AD-98CC-ED2197E8E8EE}"/>
    <cellStyle name="Notiz 2 250 3 4" xfId="25240" xr:uid="{D20D7FC5-EA01-4F7C-A493-DF8567E203DD}"/>
    <cellStyle name="Notiz 2 250 4" xfId="8045" xr:uid="{A58939F2-7ED9-4DC3-A106-4A96C6CEAD5B}"/>
    <cellStyle name="Notiz 2 250 4 2" xfId="20772" xr:uid="{A5335111-057C-47D8-B597-1DE71AD97F00}"/>
    <cellStyle name="Notiz 2 250 4 3" xfId="27887" xr:uid="{6739A6EE-63CA-4E33-90C8-8ADFCE7BF73C}"/>
    <cellStyle name="Notiz 2 250 5" xfId="14433" xr:uid="{CEF1EAA6-95CA-4035-AB39-769BE39CAE58}"/>
    <cellStyle name="Notiz 2 250 5 2" xfId="30381" xr:uid="{89E968C1-58F0-4B40-B96D-18CC0B2F7586}"/>
    <cellStyle name="Notiz 2 250 6" xfId="15144" xr:uid="{0C079DA0-23E2-4DD1-BB6A-48B8C7939B0D}"/>
    <cellStyle name="Notiz 2 250 6 2" xfId="26131" xr:uid="{A1CE067A-3E26-4BDD-BB96-71D980A298E5}"/>
    <cellStyle name="Notiz 2 250 7" xfId="32253" xr:uid="{8C2D3452-EB0D-4223-B068-53C5F82CFA31}"/>
    <cellStyle name="Notiz 2 250 8" xfId="23477" xr:uid="{E1AF30B8-6D23-4D9B-B21A-5E0C585B8E87}"/>
    <cellStyle name="Notiz 2 251" xfId="2205" xr:uid="{00000000-0005-0000-0000-0000CD080000}"/>
    <cellStyle name="Notiz 2 251 2" xfId="5344" xr:uid="{C2AF86A7-9E34-4F5F-BECD-257A9142EF57}"/>
    <cellStyle name="Notiz 2 251 2 2" xfId="18132" xr:uid="{E9D12BBE-49A6-421A-8EB9-E3EF347299D2}"/>
    <cellStyle name="Notiz 2 251 2 2 2" xfId="27890" xr:uid="{AC64CFC0-166B-4743-A5D5-112334D13350}"/>
    <cellStyle name="Notiz 2 251 2 3" xfId="11385" xr:uid="{CC38C218-AD13-4CAD-BC6E-CE6194B6DCEF}"/>
    <cellStyle name="Notiz 2 251 2 3 2" xfId="30384" xr:uid="{4FD60194-42B8-4700-A5AA-65C898A405F4}"/>
    <cellStyle name="Notiz 2 251 2 4" xfId="33457" xr:uid="{ACAE614D-7AF8-4996-A4CA-30A1A38DAC19}"/>
    <cellStyle name="Notiz 2 251 2 5" xfId="23480" xr:uid="{C15D7C5C-FCDC-465E-979E-115ECFEC19B5}"/>
    <cellStyle name="Notiz 2 251 3" xfId="6890" xr:uid="{49011A17-C88B-42CC-82E8-ED0A85139F9A}"/>
    <cellStyle name="Notiz 2 251 3 2" xfId="19670" xr:uid="{FFA39485-1F90-413D-930D-3B0618BCC653}"/>
    <cellStyle name="Notiz 2 251 3 2 2" xfId="34732" xr:uid="{E00AB694-9DAF-4D74-95AD-604A85F1EA52}"/>
    <cellStyle name="Notiz 2 251 3 3" xfId="12922" xr:uid="{562AC134-C3EC-433E-928E-D30FE4C43CAF}"/>
    <cellStyle name="Notiz 2 251 3 4" xfId="25241" xr:uid="{DFA5A6EC-D6CF-435C-B10E-82FBBFA1B5CB}"/>
    <cellStyle name="Notiz 2 251 4" xfId="8046" xr:uid="{041A5742-C273-4603-8A9B-4C05FFBC1B7C}"/>
    <cellStyle name="Notiz 2 251 4 2" xfId="20773" xr:uid="{7274B8A3-CB95-46B6-A5E8-639F9719D885}"/>
    <cellStyle name="Notiz 2 251 4 3" xfId="27889" xr:uid="{2BFE0E14-7D45-4668-9C1C-620E0D351349}"/>
    <cellStyle name="Notiz 2 251 5" xfId="14434" xr:uid="{867E68B5-5EC0-4C4D-B276-EABF9AA245CC}"/>
    <cellStyle name="Notiz 2 251 5 2" xfId="30383" xr:uid="{5E20CF92-1BAD-4FD3-BA47-54B6692B8CB5}"/>
    <cellStyle name="Notiz 2 251 6" xfId="15113" xr:uid="{9AF31798-57B8-486E-B128-C87F2F15DF97}"/>
    <cellStyle name="Notiz 2 251 6 2" xfId="26132" xr:uid="{2EE15CAC-8818-48C3-AEA7-9A985EE895FA}"/>
    <cellStyle name="Notiz 2 251 7" xfId="32254" xr:uid="{E0CB581B-EB02-41FE-BA4D-42835F10D3EE}"/>
    <cellStyle name="Notiz 2 251 8" xfId="23479" xr:uid="{173E3392-A4E2-40D5-9DF7-97E6D073F63A}"/>
    <cellStyle name="Notiz 2 252" xfId="2206" xr:uid="{00000000-0005-0000-0000-0000CE080000}"/>
    <cellStyle name="Notiz 2 252 2" xfId="5345" xr:uid="{E4A7B1A7-112F-47FD-B33D-79D7993CE309}"/>
    <cellStyle name="Notiz 2 252 2 2" xfId="18133" xr:uid="{3958093A-029E-4EA2-821A-BCBC187E11AB}"/>
    <cellStyle name="Notiz 2 252 2 2 2" xfId="27892" xr:uid="{B4D92C82-2E77-4905-BC47-9BD364D052C3}"/>
    <cellStyle name="Notiz 2 252 2 3" xfId="11386" xr:uid="{E76A22CB-9D73-4BB1-91CA-EA1711D013AD}"/>
    <cellStyle name="Notiz 2 252 2 3 2" xfId="30386" xr:uid="{593BEF7C-E95B-4ACA-8E07-974764DD502E}"/>
    <cellStyle name="Notiz 2 252 2 4" xfId="33458" xr:uid="{C3454977-B9AF-4E16-B2F6-9614A93EE475}"/>
    <cellStyle name="Notiz 2 252 2 5" xfId="23482" xr:uid="{371819D0-C17F-491F-8F9C-8F9979254664}"/>
    <cellStyle name="Notiz 2 252 3" xfId="6889" xr:uid="{974FCB66-9111-467D-8FAF-5A24F96761F5}"/>
    <cellStyle name="Notiz 2 252 3 2" xfId="19669" xr:uid="{D5D2C0B5-4D3F-4B87-9CA6-70139ACFE10F}"/>
    <cellStyle name="Notiz 2 252 3 2 2" xfId="34731" xr:uid="{C9C87A7D-47BD-4AB4-A4C7-C0C637D90EBA}"/>
    <cellStyle name="Notiz 2 252 3 3" xfId="12921" xr:uid="{E8F5A8B7-3140-4223-A1FD-4CFC85B62EB1}"/>
    <cellStyle name="Notiz 2 252 3 4" xfId="25242" xr:uid="{CF9A08C2-E693-4294-AC84-D3A22F274F5A}"/>
    <cellStyle name="Notiz 2 252 4" xfId="8047" xr:uid="{D60A6AA0-3F80-4735-8A0B-E917985AAD1C}"/>
    <cellStyle name="Notiz 2 252 4 2" xfId="20774" xr:uid="{1302D089-739D-4498-A521-67A9222C5023}"/>
    <cellStyle name="Notiz 2 252 4 3" xfId="27891" xr:uid="{B382960B-4F41-4B11-8DD7-D9200EBA15C1}"/>
    <cellStyle name="Notiz 2 252 5" xfId="14435" xr:uid="{151176CC-DBDD-4A67-BF59-411488ECC029}"/>
    <cellStyle name="Notiz 2 252 5 2" xfId="30385" xr:uid="{AFCC3988-6218-4CF4-943E-4A53CB809BD8}"/>
    <cellStyle name="Notiz 2 252 6" xfId="14043" xr:uid="{DB0F3873-DE22-49DC-9B97-1444ED55EB6E}"/>
    <cellStyle name="Notiz 2 252 6 2" xfId="26133" xr:uid="{C3488D51-03AB-42D0-8F2C-129DF83B96C8}"/>
    <cellStyle name="Notiz 2 252 7" xfId="32255" xr:uid="{62EBA6C6-A2E9-496D-BC25-A5A9B938EA4C}"/>
    <cellStyle name="Notiz 2 252 8" xfId="23481" xr:uid="{477076E6-2830-4555-A68B-A6BD7FE89224}"/>
    <cellStyle name="Notiz 2 253" xfId="2207" xr:uid="{00000000-0005-0000-0000-0000CF080000}"/>
    <cellStyle name="Notiz 2 253 2" xfId="5346" xr:uid="{0F65ECA1-6E54-4D12-9F35-51518B18591C}"/>
    <cellStyle name="Notiz 2 253 2 2" xfId="18134" xr:uid="{6F5EF4EA-ECB1-4C35-B8F8-CF3429871DA1}"/>
    <cellStyle name="Notiz 2 253 2 2 2" xfId="27894" xr:uid="{B8C91C75-FE6D-416E-BA22-650200F6894D}"/>
    <cellStyle name="Notiz 2 253 2 3" xfId="11387" xr:uid="{14D53B37-2063-43DE-BA53-9C3324FDE9FE}"/>
    <cellStyle name="Notiz 2 253 2 3 2" xfId="30388" xr:uid="{5432E884-9207-4E09-9D28-7F18E9EE06E8}"/>
    <cellStyle name="Notiz 2 253 2 4" xfId="33459" xr:uid="{6AEDBEA4-8D3C-4EDB-83A0-16AAB86CF6D4}"/>
    <cellStyle name="Notiz 2 253 2 5" xfId="23484" xr:uid="{919A5F31-A30D-49E6-A1C7-9BD4E20A5AD5}"/>
    <cellStyle name="Notiz 2 253 3" xfId="6888" xr:uid="{AC4F02E0-CC8C-4C83-A529-F7A622235334}"/>
    <cellStyle name="Notiz 2 253 3 2" xfId="19668" xr:uid="{F4EB74B5-3142-4563-A7DC-9B815DC29E50}"/>
    <cellStyle name="Notiz 2 253 3 2 2" xfId="34730" xr:uid="{9D165369-9A48-4351-AD7C-49DE6B897C07}"/>
    <cellStyle name="Notiz 2 253 3 3" xfId="12920" xr:uid="{A2AD6B30-7BDA-4351-A29A-7FEFAD987697}"/>
    <cellStyle name="Notiz 2 253 3 4" xfId="25243" xr:uid="{C1CEFB95-BC6B-41E3-B563-0D424977A079}"/>
    <cellStyle name="Notiz 2 253 4" xfId="8048" xr:uid="{800FD183-E916-4A31-BC8D-4FE21FE1EA16}"/>
    <cellStyle name="Notiz 2 253 4 2" xfId="20775" xr:uid="{CEDEC8EA-8A4F-4BD7-9D54-04D7D005360E}"/>
    <cellStyle name="Notiz 2 253 4 3" xfId="27893" xr:uid="{E2338A93-4658-409B-A112-4129C340A94B}"/>
    <cellStyle name="Notiz 2 253 5" xfId="14436" xr:uid="{B517D489-EF18-48B0-9650-529F12D8DE2F}"/>
    <cellStyle name="Notiz 2 253 5 2" xfId="30387" xr:uid="{2330DE01-CFBD-4F6C-963D-7F0CEAFDD49E}"/>
    <cellStyle name="Notiz 2 253 6" xfId="15143" xr:uid="{E59AA19C-3CDC-4A52-82C0-275821CE7962}"/>
    <cellStyle name="Notiz 2 253 6 2" xfId="26134" xr:uid="{5081EF6A-6EDC-4155-9F8C-64BAEBBA469F}"/>
    <cellStyle name="Notiz 2 253 7" xfId="32256" xr:uid="{E38EB09A-03BD-4E69-9E66-0785A64B54B9}"/>
    <cellStyle name="Notiz 2 253 8" xfId="23483" xr:uid="{78C82EB2-E68E-4E46-A691-1E71A8CD4546}"/>
    <cellStyle name="Notiz 2 254" xfId="2208" xr:uid="{00000000-0005-0000-0000-0000D0080000}"/>
    <cellStyle name="Notiz 2 254 2" xfId="2209" xr:uid="{00000000-0005-0000-0000-0000D1080000}"/>
    <cellStyle name="Notiz 2 254 2 2" xfId="5348" xr:uid="{55565D43-1BE1-439D-85C0-853BD4BBBDC2}"/>
    <cellStyle name="Notiz 2 254 2 2 2" xfId="18136" xr:uid="{A1F1B33C-00F9-430D-9946-D2645DBD5590}"/>
    <cellStyle name="Notiz 2 254 2 2 2 2" xfId="27897" xr:uid="{BA3701C8-47A4-499B-821E-C1132B73A881}"/>
    <cellStyle name="Notiz 2 254 2 2 3" xfId="11389" xr:uid="{A2599F8B-8892-460B-97B2-83FB33FB6B92}"/>
    <cellStyle name="Notiz 2 254 2 2 3 2" xfId="30391" xr:uid="{B5E61FC1-67C5-4923-8CE5-71D6B577D74C}"/>
    <cellStyle name="Notiz 2 254 2 2 4" xfId="33461" xr:uid="{D413482F-63A1-42DB-9D7D-D794BDC1E2C7}"/>
    <cellStyle name="Notiz 2 254 2 2 5" xfId="23487" xr:uid="{8CFE75A3-E838-465C-AB59-FA46DE173379}"/>
    <cellStyle name="Notiz 2 254 2 3" xfId="6886" xr:uid="{F51C88C9-47CF-462C-9E8D-FD7CF7F2AF7E}"/>
    <cellStyle name="Notiz 2 254 2 3 2" xfId="19666" xr:uid="{3A2E1EEC-D89A-4B5F-8C78-BE5C4D031400}"/>
    <cellStyle name="Notiz 2 254 2 3 2 2" xfId="34728" xr:uid="{CD3FBEF4-8B2B-46DA-A369-43860CF51F1C}"/>
    <cellStyle name="Notiz 2 254 2 3 3" xfId="12918" xr:uid="{7669C5BE-6F67-42BE-96ED-B44285AB0057}"/>
    <cellStyle name="Notiz 2 254 2 3 4" xfId="25245" xr:uid="{DAA164AB-4C47-4111-AD07-F756953C6F0D}"/>
    <cellStyle name="Notiz 2 254 2 4" xfId="8050" xr:uid="{91BCD190-D7B8-4D04-8B80-AEEE72AAA319}"/>
    <cellStyle name="Notiz 2 254 2 4 2" xfId="20777" xr:uid="{6B279B5F-FC45-44AD-A1A2-68BEC47FCC48}"/>
    <cellStyle name="Notiz 2 254 2 4 3" xfId="27896" xr:uid="{AA90580C-3ED0-4ADD-A090-099FD5D258E9}"/>
    <cellStyle name="Notiz 2 254 2 5" xfId="14438" xr:uid="{852B2671-24E0-4108-AB83-BE6C56B8376B}"/>
    <cellStyle name="Notiz 2 254 2 5 2" xfId="30390" xr:uid="{43923D64-B0A7-4053-9F84-F069DEB07AC1}"/>
    <cellStyle name="Notiz 2 254 2 6" xfId="14044" xr:uid="{0E69E011-F9FC-45F6-BF78-09DEEE81AA3A}"/>
    <cellStyle name="Notiz 2 254 2 6 2" xfId="26136" xr:uid="{C8D89B51-5A1F-45E6-8A4F-ABECFDA7746A}"/>
    <cellStyle name="Notiz 2 254 2 7" xfId="32258" xr:uid="{6F157F9B-D02D-47DE-9274-B54D24585B91}"/>
    <cellStyle name="Notiz 2 254 2 8" xfId="23486" xr:uid="{639BCDE4-358F-4A71-9B81-CC8B0F80827C}"/>
    <cellStyle name="Notiz 2 254 3" xfId="5347" xr:uid="{2B1CA2E8-88E5-4F6C-8F06-DFEDD0ECA4EE}"/>
    <cellStyle name="Notiz 2 254 3 2" xfId="18135" xr:uid="{984DC8C2-A2E1-41CB-9098-67ED0B1952B4}"/>
    <cellStyle name="Notiz 2 254 3 2 2" xfId="27898" xr:uid="{1EEA98DE-8533-4120-981F-4390F7B31904}"/>
    <cellStyle name="Notiz 2 254 3 3" xfId="11388" xr:uid="{A2C5CCD7-AF63-43C0-BBCB-AB064A5139C8}"/>
    <cellStyle name="Notiz 2 254 3 3 2" xfId="30392" xr:uid="{E2FAD829-9F56-4B43-8D4E-F98FCA670AD8}"/>
    <cellStyle name="Notiz 2 254 3 4" xfId="33460" xr:uid="{349144A3-4A01-4CA3-8334-C3B8E15FDAE5}"/>
    <cellStyle name="Notiz 2 254 3 5" xfId="23488" xr:uid="{3686AD8F-6641-4844-ABEA-780810F586DF}"/>
    <cellStyle name="Notiz 2 254 4" xfId="6887" xr:uid="{8965D927-E36D-4F85-8DC8-CDD3A426509F}"/>
    <cellStyle name="Notiz 2 254 4 2" xfId="19667" xr:uid="{1C9A5EB3-06A9-44BB-9D89-36FBC73786E5}"/>
    <cellStyle name="Notiz 2 254 4 2 2" xfId="34729" xr:uid="{01E3B623-0167-4B32-8180-C9574875B060}"/>
    <cellStyle name="Notiz 2 254 4 3" xfId="12919" xr:uid="{4735A60B-E6CC-4BA2-B2B3-D900FDD8CA39}"/>
    <cellStyle name="Notiz 2 254 4 4" xfId="25244" xr:uid="{12D6085C-AEBF-4B0F-B7F8-AE062D9338FE}"/>
    <cellStyle name="Notiz 2 254 5" xfId="8049" xr:uid="{6304B716-5B25-47D0-9A3E-AF45C5C09530}"/>
    <cellStyle name="Notiz 2 254 5 2" xfId="20776" xr:uid="{A099DB7C-B4C0-438D-AF04-EAB10BE8C02E}"/>
    <cellStyle name="Notiz 2 254 5 3" xfId="27895" xr:uid="{30C06F4D-35CE-46AD-BB8D-4D4F12CD5360}"/>
    <cellStyle name="Notiz 2 254 6" xfId="14437" xr:uid="{8D489C7E-A31C-4BC2-B984-CF804A441F7A}"/>
    <cellStyle name="Notiz 2 254 6 2" xfId="30389" xr:uid="{30CDA025-0D83-426A-8497-562E24736BB8}"/>
    <cellStyle name="Notiz 2 254 7" xfId="15112" xr:uid="{A0B0A428-CCC8-43EE-BA58-556A8FF0DE4E}"/>
    <cellStyle name="Notiz 2 254 7 2" xfId="26135" xr:uid="{24D47691-A249-4377-8013-B3924812123F}"/>
    <cellStyle name="Notiz 2 254 8" xfId="32257" xr:uid="{79293D66-2C26-446F-A54F-C586735C2761}"/>
    <cellStyle name="Notiz 2 254 9" xfId="23485" xr:uid="{00F33C52-7CB0-4B0A-9BB4-09811EF51465}"/>
    <cellStyle name="Notiz 2 255" xfId="2210" xr:uid="{00000000-0005-0000-0000-0000D2080000}"/>
    <cellStyle name="Notiz 2 255 2" xfId="5349" xr:uid="{3C76C2E1-9718-448A-971B-44207D30B8AC}"/>
    <cellStyle name="Notiz 2 255 2 2" xfId="18137" xr:uid="{A5ABD707-5805-40FF-96D8-85961EB71086}"/>
    <cellStyle name="Notiz 2 255 2 2 2" xfId="27900" xr:uid="{54A962CE-9892-4EEF-B2E9-92A19DDC8FF6}"/>
    <cellStyle name="Notiz 2 255 2 3" xfId="11390" xr:uid="{125257C7-21EA-43BE-97AE-56CA6319F259}"/>
    <cellStyle name="Notiz 2 255 2 3 2" xfId="30394" xr:uid="{5DB36C06-0A6E-4DED-BC65-FA813E9E1EA4}"/>
    <cellStyle name="Notiz 2 255 2 4" xfId="33462" xr:uid="{3FA9274F-F391-46FC-9D05-73CFB7D5498C}"/>
    <cellStyle name="Notiz 2 255 2 5" xfId="23490" xr:uid="{EC4001C4-EB17-4E01-A456-D0760FD1901C}"/>
    <cellStyle name="Notiz 2 255 3" xfId="6885" xr:uid="{E93E4350-9A19-447C-BB46-EB0CAF97973D}"/>
    <cellStyle name="Notiz 2 255 3 2" xfId="19665" xr:uid="{720130FB-1B08-41B7-B05C-0569DEB3FC56}"/>
    <cellStyle name="Notiz 2 255 3 2 2" xfId="34727" xr:uid="{511769C4-53DD-4795-9E8B-132472DF4373}"/>
    <cellStyle name="Notiz 2 255 3 3" xfId="12917" xr:uid="{5300C1B6-A4FC-4120-B61B-6775F273538B}"/>
    <cellStyle name="Notiz 2 255 3 4" xfId="25246" xr:uid="{FA75F9AD-CC10-4947-A052-69EDE9DCECCE}"/>
    <cellStyle name="Notiz 2 255 4" xfId="8051" xr:uid="{1E6A781D-E12B-4AD0-8485-978F78CB3F93}"/>
    <cellStyle name="Notiz 2 255 4 2" xfId="20778" xr:uid="{9ED34F86-4948-45CE-B812-F6C83E4E6999}"/>
    <cellStyle name="Notiz 2 255 4 3" xfId="27899" xr:uid="{7EF428B1-70F9-4178-8ACB-3E7415164CC8}"/>
    <cellStyle name="Notiz 2 255 5" xfId="14439" xr:uid="{895FF00C-D2E8-4870-9857-C4D6A68B1FD0}"/>
    <cellStyle name="Notiz 2 255 5 2" xfId="30393" xr:uid="{CE65C3B7-EE99-45BD-BA46-313636B9A2D9}"/>
    <cellStyle name="Notiz 2 255 6" xfId="15142" xr:uid="{29604612-5EFD-4932-83DE-1035D6C8C286}"/>
    <cellStyle name="Notiz 2 255 6 2" xfId="26137" xr:uid="{B75F5BB0-701B-41AB-BA56-195BA764D634}"/>
    <cellStyle name="Notiz 2 255 7" xfId="32259" xr:uid="{12AB51B4-66B9-4943-B700-303D86E87260}"/>
    <cellStyle name="Notiz 2 255 8" xfId="23489" xr:uid="{AADE184B-0430-4DA6-8E74-FC9C8BB914F7}"/>
    <cellStyle name="Notiz 2 256" xfId="2211" xr:uid="{00000000-0005-0000-0000-0000D3080000}"/>
    <cellStyle name="Notiz 2 256 2" xfId="5350" xr:uid="{AAD46E50-C45B-4C37-8C9C-56DD0F41DD40}"/>
    <cellStyle name="Notiz 2 256 2 2" xfId="18138" xr:uid="{0C86C49C-3637-4E31-9AD9-B47BED307F8F}"/>
    <cellStyle name="Notiz 2 256 2 2 2" xfId="25944" xr:uid="{71479312-1138-49E4-9E18-534CCFA3D34B}"/>
    <cellStyle name="Notiz 2 256 2 3" xfId="11391" xr:uid="{A17E4979-AB92-474B-B9EB-087F9C998AE2}"/>
    <cellStyle name="Notiz 2 256 2 3 2" xfId="27902" xr:uid="{BB0E2A59-64DD-497A-A1D9-8D8B22CFA557}"/>
    <cellStyle name="Notiz 2 256 2 4" xfId="30396" xr:uid="{82A731DD-13A8-4F02-BE17-A166B30F7BF5}"/>
    <cellStyle name="Notiz 2 256 2 5" xfId="33463" xr:uid="{65482195-9224-42EC-B36E-8005DE9A5595}"/>
    <cellStyle name="Notiz 2 256 2 6" xfId="23492" xr:uid="{B3E55E40-B12C-4AD1-B4A3-8A231938635C}"/>
    <cellStyle name="Notiz 2 256 3" xfId="6884" xr:uid="{149D9EF4-5F3C-45D3-B0A0-10DD6F651ADB}"/>
    <cellStyle name="Notiz 2 256 3 2" xfId="19664" xr:uid="{5542ED25-A3AF-4B61-9F1D-23577A5480AC}"/>
    <cellStyle name="Notiz 2 256 3 2 2" xfId="34726" xr:uid="{60229095-4ACD-49D1-A50B-9902374BB580}"/>
    <cellStyle name="Notiz 2 256 3 3" xfId="12916" xr:uid="{DAAEFFA4-3ECC-482B-85A4-10A7F44431DF}"/>
    <cellStyle name="Notiz 2 256 3 4" xfId="25882" xr:uid="{6B3BF361-5CAA-4429-8535-79560E894186}"/>
    <cellStyle name="Notiz 2 256 4" xfId="8052" xr:uid="{98D616AE-BBA9-489A-9451-5FA88DB63023}"/>
    <cellStyle name="Notiz 2 256 4 2" xfId="20779" xr:uid="{052149E1-A7E8-45D3-B0C3-75B55CC4B68B}"/>
    <cellStyle name="Notiz 2 256 4 3" xfId="27901" xr:uid="{E67CA3FB-28DC-4E7C-96AC-95DA9D145ED4}"/>
    <cellStyle name="Notiz 2 256 5" xfId="14440" xr:uid="{C7137614-074D-41FC-8E33-54606B5A2469}"/>
    <cellStyle name="Notiz 2 256 5 2" xfId="30395" xr:uid="{65DA6489-D26B-4530-936D-2FCA1B9DC18F}"/>
    <cellStyle name="Notiz 2 256 6" xfId="15111" xr:uid="{6AFD0B9D-8914-43DB-BCBF-F72B97B47D64}"/>
    <cellStyle name="Notiz 2 256 6 2" xfId="26138" xr:uid="{508FF39F-5C95-4C34-B5AF-94DA117C6D5C}"/>
    <cellStyle name="Notiz 2 256 7" xfId="32260" xr:uid="{8034742A-D24C-4D73-8BA0-5B8C7CC149F6}"/>
    <cellStyle name="Notiz 2 256 8" xfId="23491" xr:uid="{776684B8-8DE8-413F-9411-77A12A3BF7AA}"/>
    <cellStyle name="Notiz 2 257" xfId="2212" xr:uid="{00000000-0005-0000-0000-0000D4080000}"/>
    <cellStyle name="Notiz 2 257 2" xfId="5351" xr:uid="{227043BB-7A1A-4C98-96B1-48864274C092}"/>
    <cellStyle name="Notiz 2 257 2 2" xfId="18139" xr:uid="{C0A171F3-736A-4EA0-B4EF-891043FD933D}"/>
    <cellStyle name="Notiz 2 257 2 2 2" xfId="27904" xr:uid="{642E0888-D5D2-45B8-9A30-4504DB63F183}"/>
    <cellStyle name="Notiz 2 257 2 3" xfId="11392" xr:uid="{8A0323C5-97AF-45E8-9FD6-61490A1F4BAE}"/>
    <cellStyle name="Notiz 2 257 2 3 2" xfId="30398" xr:uid="{1346ED01-231A-471D-ABD7-E9787B1C1523}"/>
    <cellStyle name="Notiz 2 257 2 4" xfId="33464" xr:uid="{6293E701-57B7-4FD5-B32C-F6C3AA5F894D}"/>
    <cellStyle name="Notiz 2 257 2 5" xfId="23494" xr:uid="{3CFDEDD8-EF1F-4EAC-938C-0A145EC33DEE}"/>
    <cellStyle name="Notiz 2 257 3" xfId="6883" xr:uid="{55013533-84CD-4112-AA4E-6409556F6B37}"/>
    <cellStyle name="Notiz 2 257 3 2" xfId="19663" xr:uid="{AF75A38F-455C-4458-BD23-1C8128239EE4}"/>
    <cellStyle name="Notiz 2 257 3 2 2" xfId="34725" xr:uid="{1E8E41D1-A4AB-41F3-B7D8-A9271B8731CB}"/>
    <cellStyle name="Notiz 2 257 3 3" xfId="12915" xr:uid="{3431C2EC-DEB1-49CF-8EFB-87EBAC8F6F5E}"/>
    <cellStyle name="Notiz 2 257 3 4" xfId="25971" xr:uid="{7A7D3800-2A5F-4733-A7C6-636F516F1C58}"/>
    <cellStyle name="Notiz 2 257 4" xfId="8053" xr:uid="{F074D277-71D5-4E6A-938D-0FE7C88BF221}"/>
    <cellStyle name="Notiz 2 257 4 2" xfId="20780" xr:uid="{61DDEEB5-0A94-43D4-AD94-50FBF038C68C}"/>
    <cellStyle name="Notiz 2 257 4 3" xfId="27903" xr:uid="{14050D80-CA46-44AE-957B-BD6DCBCC3484}"/>
    <cellStyle name="Notiz 2 257 5" xfId="14441" xr:uid="{EF696E06-57F4-4536-A7DC-78C059119A2C}"/>
    <cellStyle name="Notiz 2 257 5 2" xfId="30397" xr:uid="{114A0FC6-9B5D-4F65-9C39-E45B452AA92C}"/>
    <cellStyle name="Notiz 2 257 6" xfId="14045" xr:uid="{01A68593-6703-4B03-A964-1857C7DAE6B8}"/>
    <cellStyle name="Notiz 2 257 6 2" xfId="26139" xr:uid="{45A1EC1D-A6C6-4553-90FC-C9888F24F905}"/>
    <cellStyle name="Notiz 2 257 7" xfId="32261" xr:uid="{4572A94E-B4F9-4B81-A595-672106E57597}"/>
    <cellStyle name="Notiz 2 257 8" xfId="23493" xr:uid="{C6F5EB33-6C53-4907-98F5-C3F94A2D53FA}"/>
    <cellStyle name="Notiz 2 258" xfId="5148" xr:uid="{8DA81D36-D144-4C3C-A9CA-1C997F22D04B}"/>
    <cellStyle name="Notiz 2 258 2" xfId="7378" xr:uid="{6C6B7176-C375-41EF-8551-E983195F1B4D}"/>
    <cellStyle name="Notiz 2 258 2 2" xfId="20123" xr:uid="{DCD24C80-283F-4ECA-9858-374315A9DC22}"/>
    <cellStyle name="Notiz 2 258 2 2 2" xfId="35213" xr:uid="{688D4938-9C0F-4E3D-A0B1-7FCB2A8EC2CC}"/>
    <cellStyle name="Notiz 2 258 2 3" xfId="13373" xr:uid="{69B24E80-EC6D-4D53-A160-847549FE97D8}"/>
    <cellStyle name="Notiz 2 258 2 4" xfId="25979" xr:uid="{A4317E78-B77F-4595-96E6-F054EA8FD96F}"/>
    <cellStyle name="Notiz 2 258 3" xfId="7398" xr:uid="{12362C3B-F012-4636-8480-B5E7D27DE206}"/>
    <cellStyle name="Notiz 2 258 3 2" xfId="20132" xr:uid="{FF7E840A-606D-4AFF-8C57-3127E614EE4E}"/>
    <cellStyle name="Notiz 2 258 3 2 2" xfId="35226" xr:uid="{5BBCE1BF-817A-4AF8-95AB-5B006CCAA8F2}"/>
    <cellStyle name="Notiz 2 258 3 3" xfId="13383" xr:uid="{8BEC761B-A2F8-47DA-952C-1D270BF4FC1B}"/>
    <cellStyle name="Notiz 2 258 3 4" xfId="27905" xr:uid="{728BD67C-C48E-4E75-BEEE-76AB82A158FE}"/>
    <cellStyle name="Notiz 2 258 4" xfId="8710" xr:uid="{544F5DA6-FE95-4FA7-AFAA-CD4D83205C3D}"/>
    <cellStyle name="Notiz 2 258 4 2" xfId="21432" xr:uid="{D7A4E31B-4582-456E-BC0C-233A1DABD0DA}"/>
    <cellStyle name="Notiz 2 258 4 3" xfId="30399" xr:uid="{3D4E38E9-A5D5-49F1-892B-0A5847E152DC}"/>
    <cellStyle name="Notiz 2 258 5" xfId="15128" xr:uid="{530634CC-476C-45AE-B03D-84C348E5A60E}"/>
    <cellStyle name="Notiz 2 258 5 2" xfId="26811" xr:uid="{77DFBC17-8C86-457B-B031-0C565A498EC9}"/>
    <cellStyle name="Notiz 2 258 6" xfId="15742" xr:uid="{69A4AD69-2FDE-4761-9268-7F2313095C8D}"/>
    <cellStyle name="Notiz 2 258 6 2" xfId="33261" xr:uid="{E818C536-A55F-4184-8C34-7EE05CEE38AA}"/>
    <cellStyle name="Notiz 2 258 7" xfId="17936" xr:uid="{0BE67595-A013-4717-B0C7-88478F1A8D28}"/>
    <cellStyle name="Notiz 2 258 8" xfId="11189" xr:uid="{7E66C12B-D961-41E9-8720-2E558CB29EAD}"/>
    <cellStyle name="Notiz 2 258 9" xfId="23495" xr:uid="{278A4D7E-9711-4AB2-A839-CECC26F90643}"/>
    <cellStyle name="Notiz 2 259" xfId="7085" xr:uid="{795A7D0A-DF11-4AC1-9373-FF580A611D7E}"/>
    <cellStyle name="Notiz 2 259 2" xfId="8764" xr:uid="{03A7582F-F5D8-4AC5-8CF1-999CD48DEA09}"/>
    <cellStyle name="Notiz 2 259 2 2" xfId="21456" xr:uid="{11CFDCB5-B2C8-4EBC-92D7-7EF1A184F73E}"/>
    <cellStyle name="Notiz 2 259 2 3" xfId="26850" xr:uid="{B84ED4D9-508F-472A-933A-34E093BC69E4}"/>
    <cellStyle name="Notiz 2 259 3" xfId="15159" xr:uid="{D4EC2145-596D-46D4-93F6-E86AF5FA42B4}"/>
    <cellStyle name="Notiz 2 259 3 2" xfId="34927" xr:uid="{BBCA199C-3E3F-454C-B74F-17A13795552E}"/>
    <cellStyle name="Notiz 2 259 4" xfId="15097" xr:uid="{33058EC8-C317-46BC-BD59-47F11205C946}"/>
    <cellStyle name="Notiz 2 259 5" xfId="19865" xr:uid="{4A3D6BBB-7ECD-40C8-BAD1-DCC98CC200A7}"/>
    <cellStyle name="Notiz 2 259 6" xfId="13117" xr:uid="{137F05F8-65B0-402A-80AD-6A0CE0BAE5F6}"/>
    <cellStyle name="Notiz 2 259 7" xfId="25986" xr:uid="{E9225ADB-99FC-47C4-914C-3F536C644E1A}"/>
    <cellStyle name="Notiz 2 26" xfId="2213" xr:uid="{00000000-0005-0000-0000-0000D5080000}"/>
    <cellStyle name="Notiz 2 26 2" xfId="5352" xr:uid="{DA35A9CF-1906-47A9-A745-02C0F499F7F9}"/>
    <cellStyle name="Notiz 2 26 2 2" xfId="18140" xr:uid="{3768208C-D72A-4F19-BAF6-2129AE305E3A}"/>
    <cellStyle name="Notiz 2 26 2 2 2" xfId="27907" xr:uid="{4DF81B6F-DAE4-44D9-BDFF-3A5C7604E7EE}"/>
    <cellStyle name="Notiz 2 26 2 3" xfId="11393" xr:uid="{48939965-D039-405B-839B-25DF523C1C1B}"/>
    <cellStyle name="Notiz 2 26 2 3 2" xfId="30401" xr:uid="{36C54712-A026-4B79-8953-94B45E9CE1F8}"/>
    <cellStyle name="Notiz 2 26 2 4" xfId="33465" xr:uid="{9BF4C002-AAB4-4C4E-BCF1-327623B446CB}"/>
    <cellStyle name="Notiz 2 26 2 5" xfId="23497" xr:uid="{214DC8B8-B32B-4F86-96A2-01C69D015847}"/>
    <cellStyle name="Notiz 2 26 3" xfId="6882" xr:uid="{8825EB9C-9E1C-4308-9E7B-9B3BFDE9A757}"/>
    <cellStyle name="Notiz 2 26 3 2" xfId="19662" xr:uid="{D988E6EE-1004-4410-8A5D-46E62ED22562}"/>
    <cellStyle name="Notiz 2 26 3 2 2" xfId="34724" xr:uid="{49981B44-8916-4177-88CC-D6C7BBC60D3C}"/>
    <cellStyle name="Notiz 2 26 3 3" xfId="12914" xr:uid="{9B3386DE-283C-410B-A3D2-E67FA5217CE5}"/>
    <cellStyle name="Notiz 2 26 3 4" xfId="25247" xr:uid="{3A167703-BFCE-4202-BBCE-857DBA7BE1DB}"/>
    <cellStyle name="Notiz 2 26 4" xfId="8054" xr:uid="{63FDD471-1A8F-41FE-B0E9-57699215A934}"/>
    <cellStyle name="Notiz 2 26 4 2" xfId="20781" xr:uid="{B199E128-32F0-4E73-9FDC-189CC7E496C7}"/>
    <cellStyle name="Notiz 2 26 4 3" xfId="27906" xr:uid="{B847902F-1015-4FA1-AA3A-915C0D11D72B}"/>
    <cellStyle name="Notiz 2 26 5" xfId="14442" xr:uid="{C426EC3F-B926-4AA6-8ECD-7E6AC72D7EBA}"/>
    <cellStyle name="Notiz 2 26 5 2" xfId="30400" xr:uid="{E9FA20CA-0BEC-4AC5-81F8-250E2E60E509}"/>
    <cellStyle name="Notiz 2 26 6" xfId="15231" xr:uid="{0802F9AD-80BB-4C4C-BAFD-A725FC1A27F7}"/>
    <cellStyle name="Notiz 2 26 6 2" xfId="26140" xr:uid="{1D5FD44F-ACB3-426A-B145-6D866D1F3103}"/>
    <cellStyle name="Notiz 2 26 7" xfId="32262" xr:uid="{B57E5138-5B92-4516-8701-8A7C9077102C}"/>
    <cellStyle name="Notiz 2 26 8" xfId="23496" xr:uid="{4F5DC09E-0942-4552-9533-8082B05B64D1}"/>
    <cellStyle name="Notiz 2 260" xfId="8809" xr:uid="{1594FFC4-C702-486C-B126-363DC4F7FBCF}"/>
    <cellStyle name="Notiz 2 260 2" xfId="15194" xr:uid="{0DD73805-4B92-4B9F-B8CE-252BD7CE5132}"/>
    <cellStyle name="Notiz 2 260 2 2" xfId="26865" xr:uid="{F0CFEE91-D7F1-4774-A48E-2B05621AA377}"/>
    <cellStyle name="Notiz 2 260 3" xfId="15732" xr:uid="{23A8C0BF-A4C4-410E-954E-4FB302F39B93}"/>
    <cellStyle name="Notiz 2 260 4" xfId="21498" xr:uid="{B9B4A931-A7FE-49A8-A790-A23F6369C55B}"/>
    <cellStyle name="Notiz 2 260 5" xfId="25995" xr:uid="{12C62990-3EAD-46EB-8F79-8ED3D0BA5558}"/>
    <cellStyle name="Notiz 2 261" xfId="8919" xr:uid="{1D1A3373-3770-400D-B6E8-A82D7E2722C6}"/>
    <cellStyle name="Notiz 2 261 2" xfId="21606" xr:uid="{01EAA41B-6284-44D7-BEAD-3B67F05D3DDF}"/>
    <cellStyle name="Notiz 2 261 3" xfId="13800" xr:uid="{4FDF8C59-82AD-471B-A438-F0E3FA945C02}"/>
    <cellStyle name="Notiz 2 261 4" xfId="25047" xr:uid="{798D81AE-20C8-46A5-BFA2-37064FFBED83}"/>
    <cellStyle name="Notiz 2 262" xfId="8923" xr:uid="{D4E41B96-715E-408E-A3F7-3FCF389C4A54}"/>
    <cellStyle name="Notiz 2 262 2" xfId="21609" xr:uid="{29A0E857-CB3E-4886-B2AD-544ED1682C47}"/>
    <cellStyle name="Notiz 2 262 3" xfId="14238" xr:uid="{87A9405F-830C-4C2A-9042-436FA86D58BE}"/>
    <cellStyle name="Notiz 2 262 4" xfId="27498" xr:uid="{1B2A3EA0-E72D-4821-B2E3-9C51CAE234B5}"/>
    <cellStyle name="Notiz 2 263" xfId="9026" xr:uid="{A7AB9A18-FA2E-4878-B23A-B196C18CD36C}"/>
    <cellStyle name="Notiz 2 263 2" xfId="21712" xr:uid="{C01981B0-3EE1-4C7B-BAC1-A28021AB1DD0}"/>
    <cellStyle name="Notiz 2 263 3" xfId="22139" xr:uid="{8CDB835D-AB4F-4DA2-8984-E094C967BB56}"/>
    <cellStyle name="Notiz 2 263 4" xfId="15774" xr:uid="{111385AC-ED14-4603-81BF-DBC894CA6472}"/>
    <cellStyle name="Notiz 2 263 5" xfId="29992" xr:uid="{33A3CBCC-E9E5-4B1D-8561-7A5DB9DCF046}"/>
    <cellStyle name="Notiz 2 264" xfId="7850" xr:uid="{B1F4B213-2C9F-495C-9FCB-CD94B2C78C95}"/>
    <cellStyle name="Notiz 2 264 2" xfId="22182" xr:uid="{B0A10E7E-F218-4A9B-8259-E1E999ED0BAB}"/>
    <cellStyle name="Notiz 2 264 3" xfId="29328" xr:uid="{F41C1C00-EE9B-4E20-911B-82AFA9E1E0B0}"/>
    <cellStyle name="Notiz 2 265" xfId="22207" xr:uid="{E9107931-20BE-4D26-890A-45E0FA86E093}"/>
    <cellStyle name="Notiz 2 265 2" xfId="32058" xr:uid="{1DE89303-6A42-4333-AAE6-21E1A96EEE3F}"/>
    <cellStyle name="Notiz 2 266" xfId="22270" xr:uid="{A792AD85-FF86-4210-8979-CAA38784A17B}"/>
    <cellStyle name="Notiz 2 267" xfId="22352" xr:uid="{E40A6130-C56B-4749-B2BD-75C115495752}"/>
    <cellStyle name="Notiz 2 268" xfId="23088" xr:uid="{AE715F04-2153-47BB-BA76-24EF97ACD22D}"/>
    <cellStyle name="Notiz 2 27" xfId="2214" xr:uid="{00000000-0005-0000-0000-0000D6080000}"/>
    <cellStyle name="Notiz 2 27 2" xfId="5353" xr:uid="{45A36F2C-6BD7-40A7-8A9A-A8A82D6D5C68}"/>
    <cellStyle name="Notiz 2 27 2 2" xfId="18141" xr:uid="{45792FF6-BFF3-4751-BE20-92CF8761D9ED}"/>
    <cellStyle name="Notiz 2 27 2 2 2" xfId="27909" xr:uid="{E12F0BB8-BC64-4B2D-8B5F-0147823C8666}"/>
    <cellStyle name="Notiz 2 27 2 3" xfId="11394" xr:uid="{D2FA4A94-FB4C-449B-A228-F708AAFA7A49}"/>
    <cellStyle name="Notiz 2 27 2 3 2" xfId="30403" xr:uid="{BDB8FA7D-2453-4D6D-99A3-4AC9CD90D8B8}"/>
    <cellStyle name="Notiz 2 27 2 4" xfId="33466" xr:uid="{E185E5E8-6440-4C5C-92AF-335C3524A4F1}"/>
    <cellStyle name="Notiz 2 27 2 5" xfId="23499" xr:uid="{4FCD4580-4DDB-4C81-A21B-B0AA5993B26A}"/>
    <cellStyle name="Notiz 2 27 3" xfId="6881" xr:uid="{0CC688E8-1381-49A7-859E-0744E5449777}"/>
    <cellStyle name="Notiz 2 27 3 2" xfId="19661" xr:uid="{B7BFD170-6FC9-4A90-878F-8263FF018B05}"/>
    <cellStyle name="Notiz 2 27 3 2 2" xfId="34723" xr:uid="{FBA77F32-1287-4D32-A6BF-923AE4D4D39F}"/>
    <cellStyle name="Notiz 2 27 3 3" xfId="12913" xr:uid="{622F5577-479E-4518-BC7C-ACBADF023858}"/>
    <cellStyle name="Notiz 2 27 3 4" xfId="25248" xr:uid="{B452E5C1-0417-4F78-A1B6-02DD48F2FE17}"/>
    <cellStyle name="Notiz 2 27 4" xfId="8055" xr:uid="{FDC5CAB0-DA08-44C9-A4C0-39A6793EA5F3}"/>
    <cellStyle name="Notiz 2 27 4 2" xfId="20782" xr:uid="{9FFA7062-3956-4CDC-BE0A-9247CACA8963}"/>
    <cellStyle name="Notiz 2 27 4 3" xfId="27908" xr:uid="{59773E7C-FEC4-46B9-B94C-3A192337FC12}"/>
    <cellStyle name="Notiz 2 27 5" xfId="14443" xr:uid="{16C02D5B-C119-43A4-ABFF-AE2864E1B56F}"/>
    <cellStyle name="Notiz 2 27 5 2" xfId="30402" xr:uid="{C529BF6F-B0E0-46A5-AD07-41EAE9087D73}"/>
    <cellStyle name="Notiz 2 27 6" xfId="15213" xr:uid="{A2FDF39E-1580-4167-BEC6-885019E2A396}"/>
    <cellStyle name="Notiz 2 27 6 2" xfId="26141" xr:uid="{D364F59D-4330-4C8E-8559-FC073CEA857E}"/>
    <cellStyle name="Notiz 2 27 7" xfId="32263" xr:uid="{A04D2D48-6EB8-4F22-80C2-219C2BFFEA74}"/>
    <cellStyle name="Notiz 2 27 8" xfId="23498" xr:uid="{9324AD9D-4D8F-4D89-B316-67053CAC344D}"/>
    <cellStyle name="Notiz 2 28" xfId="2215" xr:uid="{00000000-0005-0000-0000-0000D7080000}"/>
    <cellStyle name="Notiz 2 28 2" xfId="5354" xr:uid="{B9CF3B03-173C-4D6B-8267-A565CBB613FC}"/>
    <cellStyle name="Notiz 2 28 2 2" xfId="18142" xr:uid="{D9F5B113-92B4-4A8C-BEB5-BA77DE029190}"/>
    <cellStyle name="Notiz 2 28 2 2 2" xfId="27911" xr:uid="{D9FD972C-5D3A-4C04-B1B0-C8057D428EFE}"/>
    <cellStyle name="Notiz 2 28 2 3" xfId="11395" xr:uid="{1E778BE0-8DAF-4DF1-A3C3-4309453821E4}"/>
    <cellStyle name="Notiz 2 28 2 3 2" xfId="30405" xr:uid="{99AA1B9F-79AB-407B-BFF4-EEF78E2E9E10}"/>
    <cellStyle name="Notiz 2 28 2 4" xfId="33467" xr:uid="{F5B3C2F9-BE61-485A-8693-545D08DDF3B0}"/>
    <cellStyle name="Notiz 2 28 2 5" xfId="23501" xr:uid="{E294A0C5-57E9-4427-BFED-6658DCB8BBB7}"/>
    <cellStyle name="Notiz 2 28 3" xfId="6880" xr:uid="{EE32F860-C2C0-4DE8-9D08-23A536DCE1FA}"/>
    <cellStyle name="Notiz 2 28 3 2" xfId="19660" xr:uid="{FBEDD872-C9E5-4E16-B488-9BF18F56BD85}"/>
    <cellStyle name="Notiz 2 28 3 2 2" xfId="34722" xr:uid="{B2C0F4CF-552B-4D20-A444-51B325B1325A}"/>
    <cellStyle name="Notiz 2 28 3 3" xfId="12912" xr:uid="{7A2E215B-566C-46A6-B0CC-A3F2D282D002}"/>
    <cellStyle name="Notiz 2 28 3 4" xfId="25249" xr:uid="{A80264E4-74B9-4920-8F0B-2548A4940270}"/>
    <cellStyle name="Notiz 2 28 4" xfId="8056" xr:uid="{ADBD6738-7C26-442E-BB3E-39DB28B89363}"/>
    <cellStyle name="Notiz 2 28 4 2" xfId="20783" xr:uid="{775A0FE9-8894-4B2F-B048-CE597E4DDFA5}"/>
    <cellStyle name="Notiz 2 28 4 3" xfId="27910" xr:uid="{D3854C13-E883-4754-9784-C14C5C7DB111}"/>
    <cellStyle name="Notiz 2 28 5" xfId="14444" xr:uid="{1140008B-9D4C-4C05-9673-3AF0E8B73DD3}"/>
    <cellStyle name="Notiz 2 28 5 2" xfId="30404" xr:uid="{2B0754DF-5F57-4843-9291-F2B7E0DD0A75}"/>
    <cellStyle name="Notiz 2 28 6" xfId="14046" xr:uid="{D01294E8-4100-4729-A9A6-8F640B0E24AD}"/>
    <cellStyle name="Notiz 2 28 6 2" xfId="26142" xr:uid="{DDE6B1FC-84FA-480F-820C-A804C51897EA}"/>
    <cellStyle name="Notiz 2 28 7" xfId="32264" xr:uid="{E5B7D306-C72A-4720-8CA2-767BD33C1EBF}"/>
    <cellStyle name="Notiz 2 28 8" xfId="23500" xr:uid="{F938546F-1D18-4A31-9453-CD78B56BDCC2}"/>
    <cellStyle name="Notiz 2 29" xfId="2216" xr:uid="{00000000-0005-0000-0000-0000D8080000}"/>
    <cellStyle name="Notiz 2 29 2" xfId="5355" xr:uid="{8B00C64C-05BD-4647-BC74-39AAFC8FE1CF}"/>
    <cellStyle name="Notiz 2 29 2 2" xfId="18143" xr:uid="{FE1AC25C-3B7D-480B-8F00-22A675F21DF7}"/>
    <cellStyle name="Notiz 2 29 2 2 2" xfId="27913" xr:uid="{76A83979-58D1-41C1-BE2A-2899C19DD927}"/>
    <cellStyle name="Notiz 2 29 2 3" xfId="11396" xr:uid="{A3977E05-3269-470C-8611-0F845B553BE0}"/>
    <cellStyle name="Notiz 2 29 2 3 2" xfId="30407" xr:uid="{7D3C9CB2-630B-44EF-A3B2-A0EF54FF8625}"/>
    <cellStyle name="Notiz 2 29 2 4" xfId="33468" xr:uid="{310042D7-BD6D-4E47-9A8F-930AEEA4AC65}"/>
    <cellStyle name="Notiz 2 29 2 5" xfId="23503" xr:uid="{F84DB527-654E-4A59-960A-2CB5A8F170BA}"/>
    <cellStyle name="Notiz 2 29 3" xfId="6879" xr:uid="{4004EA95-FAB5-4B46-889B-2364B62729F9}"/>
    <cellStyle name="Notiz 2 29 3 2" xfId="19659" xr:uid="{79BC6EF2-2442-4C10-847D-C38BD931AEC4}"/>
    <cellStyle name="Notiz 2 29 3 2 2" xfId="34721" xr:uid="{44D94AFC-63F7-41AA-B809-D3ECB5F17DA6}"/>
    <cellStyle name="Notiz 2 29 3 3" xfId="12911" xr:uid="{0DF23841-CC2E-4E13-9CDD-4487B9C3B4A3}"/>
    <cellStyle name="Notiz 2 29 3 4" xfId="25250" xr:uid="{1CD39DD5-6F98-4B4E-A3BE-EF0A9D08FD6A}"/>
    <cellStyle name="Notiz 2 29 4" xfId="8057" xr:uid="{1C48A3EA-B3EE-4CB2-84EF-5372B5F05470}"/>
    <cellStyle name="Notiz 2 29 4 2" xfId="20784" xr:uid="{6303D406-88F2-4109-911D-354837A47913}"/>
    <cellStyle name="Notiz 2 29 4 3" xfId="27912" xr:uid="{F5D956CC-913D-40A2-A457-1D6951CC41AB}"/>
    <cellStyle name="Notiz 2 29 5" xfId="14445" xr:uid="{1E03FA1F-5EDC-406F-A692-3633BA9FF19E}"/>
    <cellStyle name="Notiz 2 29 5 2" xfId="30406" xr:uid="{851821DF-76EA-40A2-8DC3-E08C0E87B77F}"/>
    <cellStyle name="Notiz 2 29 6" xfId="15191" xr:uid="{CDB63330-7B27-4094-AA53-3CDDEE2BE006}"/>
    <cellStyle name="Notiz 2 29 6 2" xfId="26143" xr:uid="{BDA314D0-C17E-49B3-91AF-6680DB053206}"/>
    <cellStyle name="Notiz 2 29 7" xfId="32265" xr:uid="{24835B0E-01B4-44E1-A354-F4C768657EA9}"/>
    <cellStyle name="Notiz 2 29 8" xfId="23502" xr:uid="{1DA6EDD6-780E-41D4-A9AF-658E0D65B814}"/>
    <cellStyle name="Notiz 2 3" xfId="2217" xr:uid="{00000000-0005-0000-0000-0000D9080000}"/>
    <cellStyle name="Notiz 2 3 10" xfId="23504" xr:uid="{4B0734CE-1BDD-4A05-8F12-F7E3633E4029}"/>
    <cellStyle name="Notiz 2 3 2" xfId="2218" xr:uid="{00000000-0005-0000-0000-0000DA080000}"/>
    <cellStyle name="Notiz 2 3 2 2" xfId="5357" xr:uid="{20CB02FE-A811-488D-8C72-9E81053504C2}"/>
    <cellStyle name="Notiz 2 3 2 2 2" xfId="18145" xr:uid="{528D0296-83BE-443F-A3BA-0AF1EB75BD09}"/>
    <cellStyle name="Notiz 2 3 2 2 2 2" xfId="27916" xr:uid="{64027E43-179F-4364-952A-810F73518681}"/>
    <cellStyle name="Notiz 2 3 2 2 3" xfId="11398" xr:uid="{30F3D628-CA38-41B8-A80A-68EA0C48121D}"/>
    <cellStyle name="Notiz 2 3 2 2 3 2" xfId="30410" xr:uid="{FEF0ED35-75AC-4A0A-9D54-8EEA900B3BE4}"/>
    <cellStyle name="Notiz 2 3 2 2 4" xfId="33470" xr:uid="{74E6C955-46F2-478F-8A7B-E20E521DF111}"/>
    <cellStyle name="Notiz 2 3 2 2 5" xfId="23506" xr:uid="{5855AC15-E669-480B-A8AB-49C1A31B8EFF}"/>
    <cellStyle name="Notiz 2 3 2 3" xfId="6877" xr:uid="{ED079ABE-27B0-467F-9D14-E1A15542B836}"/>
    <cellStyle name="Notiz 2 3 2 3 2" xfId="19657" xr:uid="{42F06517-3F87-4D90-8A9F-DDAD4C4BE77C}"/>
    <cellStyle name="Notiz 2 3 2 3 2 2" xfId="34719" xr:uid="{8857883A-8571-4296-96B9-38726852A95E}"/>
    <cellStyle name="Notiz 2 3 2 3 3" xfId="12909" xr:uid="{04AC97B6-67D1-404C-92FD-444905976365}"/>
    <cellStyle name="Notiz 2 3 2 3 4" xfId="25868" xr:uid="{1CC122E9-8BA5-464B-B824-38E30CEDD879}"/>
    <cellStyle name="Notiz 2 3 2 4" xfId="8059" xr:uid="{68C375CC-E6F2-445C-946B-5D002AB1856C}"/>
    <cellStyle name="Notiz 2 3 2 4 2" xfId="20786" xr:uid="{CD7E4480-8C09-4D22-BF08-A83A499DCB31}"/>
    <cellStyle name="Notiz 2 3 2 4 3" xfId="27915" xr:uid="{9824A574-310B-45B1-849D-E7249B779AEB}"/>
    <cellStyle name="Notiz 2 3 2 5" xfId="14447" xr:uid="{FB0EF2BF-5BBA-4377-8193-7DE32FCD5326}"/>
    <cellStyle name="Notiz 2 3 2 5 2" xfId="30409" xr:uid="{3C87776B-CBDF-479B-8755-5C38AF2AD265}"/>
    <cellStyle name="Notiz 2 3 2 6" xfId="15210" xr:uid="{904A8807-16BB-4889-B7D8-F30EA667779E}"/>
    <cellStyle name="Notiz 2 3 2 6 2" xfId="26145" xr:uid="{01A3284E-E938-4AFB-8006-F2238A2FC6E9}"/>
    <cellStyle name="Notiz 2 3 2 7" xfId="32267" xr:uid="{ADE96D4C-0889-483B-A13D-58327F7AA8FB}"/>
    <cellStyle name="Notiz 2 3 2 8" xfId="23505" xr:uid="{C64888CC-7E07-4DFD-A8CB-488106CE9AB7}"/>
    <cellStyle name="Notiz 2 3 3" xfId="2219" xr:uid="{00000000-0005-0000-0000-0000DB080000}"/>
    <cellStyle name="Notiz 2 3 3 2" xfId="5358" xr:uid="{344710E0-5C51-4BC2-A67D-EDBF04184073}"/>
    <cellStyle name="Notiz 2 3 3 2 2" xfId="18146" xr:uid="{C4A3D9DF-BEC8-45B2-8643-4252F66D595E}"/>
    <cellStyle name="Notiz 2 3 3 2 2 2" xfId="27918" xr:uid="{602DB005-6799-43A4-ADC7-E28CC56422DD}"/>
    <cellStyle name="Notiz 2 3 3 2 3" xfId="11399" xr:uid="{978497C7-62EA-4924-9B5A-E6D249095EB9}"/>
    <cellStyle name="Notiz 2 3 3 2 3 2" xfId="30412" xr:uid="{C9795829-A787-4D90-B15D-B97EA7F7045F}"/>
    <cellStyle name="Notiz 2 3 3 2 4" xfId="33471" xr:uid="{7724AE4B-66DD-4AAA-AEE9-7495E7FEB6AB}"/>
    <cellStyle name="Notiz 2 3 3 2 5" xfId="23508" xr:uid="{D49B5200-54BB-4779-AC27-9368837D5CD1}"/>
    <cellStyle name="Notiz 2 3 3 3" xfId="6876" xr:uid="{E66BCEEF-DFC1-47D8-88DA-73F523BDE411}"/>
    <cellStyle name="Notiz 2 3 3 3 2" xfId="19656" xr:uid="{633D57E8-E2AF-4DC7-AD0A-CD61D2ABA32D}"/>
    <cellStyle name="Notiz 2 3 3 3 2 2" xfId="34718" xr:uid="{0A308C3D-80B9-4A73-AB75-A566924FCB19}"/>
    <cellStyle name="Notiz 2 3 3 3 3" xfId="12908" xr:uid="{283741BB-B641-420D-83DB-FEA3A0C9A3B2}"/>
    <cellStyle name="Notiz 2 3 3 3 4" xfId="27917" xr:uid="{2EBC2F99-C0FC-4CFA-84AA-C18D89112962}"/>
    <cellStyle name="Notiz 2 3 3 4" xfId="8060" xr:uid="{7625760C-17D0-44F2-B18D-85CDEBB3CB4F}"/>
    <cellStyle name="Notiz 2 3 3 4 2" xfId="20787" xr:uid="{89BCE750-188C-45F7-AAE8-633B6C850C0A}"/>
    <cellStyle name="Notiz 2 3 3 4 3" xfId="30411" xr:uid="{5D122A8C-8599-4395-B166-1D5187CF3B8C}"/>
    <cellStyle name="Notiz 2 3 3 5" xfId="14448" xr:uid="{7FE8A149-6261-498B-B914-C89A8B9D1053}"/>
    <cellStyle name="Notiz 2 3 3 5 2" xfId="26146" xr:uid="{12548C69-A620-4D60-B6DE-96A649EC9D45}"/>
    <cellStyle name="Notiz 2 3 3 6" xfId="14047" xr:uid="{4BED74B8-2407-4AC5-B40D-A403209178F9}"/>
    <cellStyle name="Notiz 2 3 3 6 2" xfId="32268" xr:uid="{4960428A-CBA7-4B35-9319-33EB1AD88A23}"/>
    <cellStyle name="Notiz 2 3 3 7" xfId="23507" xr:uid="{AB2889E4-1CB7-49BD-B6CF-1685813D877E}"/>
    <cellStyle name="Notiz 2 3 4" xfId="5356" xr:uid="{ABB07592-4CA8-4331-81B0-293BEC9872A6}"/>
    <cellStyle name="Notiz 2 3 4 2" xfId="18144" xr:uid="{435F39B2-C460-4FF3-BF56-6B1F1D9A4D70}"/>
    <cellStyle name="Notiz 2 3 4 2 2" xfId="27919" xr:uid="{C07E576D-31B9-44E0-BA2E-FBD2150A5A55}"/>
    <cellStyle name="Notiz 2 3 4 3" xfId="11397" xr:uid="{8CF946F8-B52C-4F44-BB5B-2E4B7FF55B87}"/>
    <cellStyle name="Notiz 2 3 4 3 2" xfId="30413" xr:uid="{EA3892B7-E49E-4BAE-9CE1-08D79F103EA4}"/>
    <cellStyle name="Notiz 2 3 4 4" xfId="33469" xr:uid="{1036DF93-30BF-4FAB-A09E-E5CBD5E7850E}"/>
    <cellStyle name="Notiz 2 3 4 5" xfId="23509" xr:uid="{14E654D6-77B8-4E4C-ABF2-88752D7D354C}"/>
    <cellStyle name="Notiz 2 3 5" xfId="6878" xr:uid="{0D2FA17A-4916-4E10-9A2D-10BC90B3868A}"/>
    <cellStyle name="Notiz 2 3 5 2" xfId="19658" xr:uid="{7A5CF950-AD7E-4863-AF05-B6742E7B5C20}"/>
    <cellStyle name="Notiz 2 3 5 2 2" xfId="34720" xr:uid="{5BFF7965-D6B2-4454-8F3D-8FCC0D98D858}"/>
    <cellStyle name="Notiz 2 3 5 3" xfId="12910" xr:uid="{CB6B78F5-4243-4FF0-A79E-11CB2F23BCEA}"/>
    <cellStyle name="Notiz 2 3 5 4" xfId="25251" xr:uid="{9B0694EE-8FFC-4617-B853-B9E5988128EC}"/>
    <cellStyle name="Notiz 2 3 6" xfId="8058" xr:uid="{858044EA-74F0-4739-B70C-3962C5301332}"/>
    <cellStyle name="Notiz 2 3 6 2" xfId="20785" xr:uid="{3197659E-7741-43F3-AB4D-1D18C3CF4AA6}"/>
    <cellStyle name="Notiz 2 3 6 3" xfId="27914" xr:uid="{725A3714-BC03-4D28-815E-93F80BE2BC3C}"/>
    <cellStyle name="Notiz 2 3 7" xfId="14446" xr:uid="{A526B7D3-D90A-463A-85D4-1221A1ED1146}"/>
    <cellStyle name="Notiz 2 3 7 2" xfId="30408" xr:uid="{D8D4AD8C-E20B-4A8B-855B-D82316195DC1}"/>
    <cellStyle name="Notiz 2 3 8" xfId="15228" xr:uid="{390FD84A-47CD-4797-B674-C77669DEE7FF}"/>
    <cellStyle name="Notiz 2 3 8 2" xfId="26144" xr:uid="{93344A7C-5AF1-4333-98A7-44EBF1B0B78F}"/>
    <cellStyle name="Notiz 2 3 9" xfId="32266" xr:uid="{A7239921-D366-4F42-BF33-DCD4A8B0CD1F}"/>
    <cellStyle name="Notiz 2 30" xfId="2220" xr:uid="{00000000-0005-0000-0000-0000DC080000}"/>
    <cellStyle name="Notiz 2 30 2" xfId="5359" xr:uid="{832F06CF-41A8-4BA3-ABF2-C412E14BD898}"/>
    <cellStyle name="Notiz 2 30 2 2" xfId="18147" xr:uid="{CD3B77DB-CDCF-4E86-9D16-CB40A3F1CDFB}"/>
    <cellStyle name="Notiz 2 30 2 2 2" xfId="27921" xr:uid="{99A02F8C-7E57-4462-B67A-6AEC165BA2B1}"/>
    <cellStyle name="Notiz 2 30 2 3" xfId="11400" xr:uid="{D56C80B9-F696-4EF1-ABD5-D9C00F0779DA}"/>
    <cellStyle name="Notiz 2 30 2 3 2" xfId="30415" xr:uid="{BC1C4927-9732-4F82-8E4A-0C66D45A3B3E}"/>
    <cellStyle name="Notiz 2 30 2 4" xfId="33472" xr:uid="{5FDE742D-0FED-4E1E-BEFC-03628BFB0544}"/>
    <cellStyle name="Notiz 2 30 2 5" xfId="23511" xr:uid="{8A836198-FD2B-4306-B8AC-8D4821C366CD}"/>
    <cellStyle name="Notiz 2 30 3" xfId="6875" xr:uid="{EFE41BB5-F256-4139-A6C4-4D521D532860}"/>
    <cellStyle name="Notiz 2 30 3 2" xfId="19655" xr:uid="{70BABF6A-8389-41DA-812F-1C64D952A4E8}"/>
    <cellStyle name="Notiz 2 30 3 2 2" xfId="34717" xr:uid="{5B3E6D0C-687F-443E-B485-00C95612EB54}"/>
    <cellStyle name="Notiz 2 30 3 3" xfId="12907" xr:uid="{3205282F-2C2B-460A-8016-5C9287CD0955}"/>
    <cellStyle name="Notiz 2 30 3 4" xfId="25252" xr:uid="{634A0D2E-95A3-4002-9B33-77A9A39B92AA}"/>
    <cellStyle name="Notiz 2 30 4" xfId="8061" xr:uid="{5640B3E4-042D-4556-9B54-D9C60D522B64}"/>
    <cellStyle name="Notiz 2 30 4 2" xfId="20788" xr:uid="{4C565DBB-0CA8-42B0-9BC3-9991D1E7C050}"/>
    <cellStyle name="Notiz 2 30 4 3" xfId="27920" xr:uid="{9EC83E09-613F-4137-8B3C-46F57BD420C9}"/>
    <cellStyle name="Notiz 2 30 5" xfId="14449" xr:uid="{0EC859DA-5B75-4D18-B85E-01F8D0DF7B4A}"/>
    <cellStyle name="Notiz 2 30 5 2" xfId="30414" xr:uid="{823827F4-7F82-45AD-949B-590B34F84D51}"/>
    <cellStyle name="Notiz 2 30 6" xfId="15187" xr:uid="{9877C6BC-8B24-4E13-B1E1-84EF8E1B9159}"/>
    <cellStyle name="Notiz 2 30 6 2" xfId="26147" xr:uid="{AF478A37-655C-4BFE-9544-019DE29802C5}"/>
    <cellStyle name="Notiz 2 30 7" xfId="32269" xr:uid="{A0750FDB-589A-439B-AA3C-0E1055C4504C}"/>
    <cellStyle name="Notiz 2 30 8" xfId="23510" xr:uid="{B95984DF-EA51-4549-B1DC-2471E8944438}"/>
    <cellStyle name="Notiz 2 31" xfId="2221" xr:uid="{00000000-0005-0000-0000-0000DD080000}"/>
    <cellStyle name="Notiz 2 31 2" xfId="5360" xr:uid="{768EB5C7-C2F6-4A0B-8F4F-64BC830C04E6}"/>
    <cellStyle name="Notiz 2 31 2 2" xfId="18148" xr:uid="{3750B1B0-E9C4-4FCF-8D60-9D3A693915D1}"/>
    <cellStyle name="Notiz 2 31 2 2 2" xfId="27923" xr:uid="{A1F193B2-C026-459E-87A9-DF0D96F0C098}"/>
    <cellStyle name="Notiz 2 31 2 3" xfId="11401" xr:uid="{34E7DFBE-50CE-4AA9-AA73-B9E7A7C010AE}"/>
    <cellStyle name="Notiz 2 31 2 3 2" xfId="30417" xr:uid="{19DD0778-DD04-4747-8ACF-25F05179B774}"/>
    <cellStyle name="Notiz 2 31 2 4" xfId="33473" xr:uid="{15CEAAD0-11AA-4BCD-A26F-26FB3D36620E}"/>
    <cellStyle name="Notiz 2 31 2 5" xfId="23513" xr:uid="{F8586704-DE34-4BB3-BD99-C20D9A309601}"/>
    <cellStyle name="Notiz 2 31 3" xfId="6874" xr:uid="{1CB21978-A337-45F1-B2BA-0E6241267CBD}"/>
    <cellStyle name="Notiz 2 31 3 2" xfId="19654" xr:uid="{16E1511D-A484-42DB-B6F2-05A740EC1A4B}"/>
    <cellStyle name="Notiz 2 31 3 2 2" xfId="34716" xr:uid="{068B90F3-3219-47AE-93B5-CEF14789171A}"/>
    <cellStyle name="Notiz 2 31 3 3" xfId="12906" xr:uid="{26E40DE7-0E4E-434A-B2EE-DE5F232F9308}"/>
    <cellStyle name="Notiz 2 31 3 4" xfId="25253" xr:uid="{75CD6FE5-034C-4D71-8D9A-90B7C0125470}"/>
    <cellStyle name="Notiz 2 31 4" xfId="8062" xr:uid="{8AB5C6FC-6B3E-46A2-B52C-0EC3C2A8CD83}"/>
    <cellStyle name="Notiz 2 31 4 2" xfId="20789" xr:uid="{78BE7D5B-7AB2-4FDD-9D2D-FD69A3CB643B}"/>
    <cellStyle name="Notiz 2 31 4 3" xfId="27922" xr:uid="{07D8D742-1B47-472C-A006-8DC842D47E33}"/>
    <cellStyle name="Notiz 2 31 5" xfId="14450" xr:uid="{4D4EA6B0-DD10-4A9C-9793-4E4728600663}"/>
    <cellStyle name="Notiz 2 31 5 2" xfId="30416" xr:uid="{F3853F7D-213D-48B8-AD15-A558EE92B8EE}"/>
    <cellStyle name="Notiz 2 31 6" xfId="15225" xr:uid="{3F75F2A2-F459-4514-9D42-C827E6E278F6}"/>
    <cellStyle name="Notiz 2 31 6 2" xfId="26148" xr:uid="{25D1DDA2-8163-48C2-8B53-11FABDBD77EE}"/>
    <cellStyle name="Notiz 2 31 7" xfId="32270" xr:uid="{33F755F9-2DAD-4198-A77C-6F608E8A4606}"/>
    <cellStyle name="Notiz 2 31 8" xfId="23512" xr:uid="{E1386CDA-EA66-416D-BC5F-26074F8CD260}"/>
    <cellStyle name="Notiz 2 32" xfId="2222" xr:uid="{00000000-0005-0000-0000-0000DE080000}"/>
    <cellStyle name="Notiz 2 32 2" xfId="5361" xr:uid="{47BBE0C8-D8D2-4353-BE0A-73AAC09FDE3D}"/>
    <cellStyle name="Notiz 2 32 2 2" xfId="18149" xr:uid="{512F8834-3439-4404-8892-4EE688B57BAF}"/>
    <cellStyle name="Notiz 2 32 2 2 2" xfId="27925" xr:uid="{44AC1FB4-FA3D-4547-B0A9-B468420C4B0F}"/>
    <cellStyle name="Notiz 2 32 2 3" xfId="11402" xr:uid="{4BA1FCB4-C377-4B69-A65D-A3F01BE6E1F5}"/>
    <cellStyle name="Notiz 2 32 2 3 2" xfId="30419" xr:uid="{D2928996-53E5-4A7E-9EA1-FAAEB9B8C6CA}"/>
    <cellStyle name="Notiz 2 32 2 4" xfId="33474" xr:uid="{902C5BCC-4A1F-46E7-B7B5-A522881A4E0D}"/>
    <cellStyle name="Notiz 2 32 2 5" xfId="23515" xr:uid="{460E846C-675A-4A98-862A-E568E5182DB1}"/>
    <cellStyle name="Notiz 2 32 3" xfId="6873" xr:uid="{B3F181F2-9A55-49F0-857C-B59C982052C7}"/>
    <cellStyle name="Notiz 2 32 3 2" xfId="19653" xr:uid="{01274925-0829-4BAB-AE63-743605DED869}"/>
    <cellStyle name="Notiz 2 32 3 2 2" xfId="34715" xr:uid="{1DF06754-93CB-40F8-9615-B0530B842AD6}"/>
    <cellStyle name="Notiz 2 32 3 3" xfId="12905" xr:uid="{7A3BC2FF-96E1-4521-AAFC-FB453FD29714}"/>
    <cellStyle name="Notiz 2 32 3 4" xfId="25254" xr:uid="{1197304C-D548-4428-B85E-C69B0C717F92}"/>
    <cellStyle name="Notiz 2 32 4" xfId="8063" xr:uid="{9D7DF3F2-E7BF-478A-AF2D-61188AF28C09}"/>
    <cellStyle name="Notiz 2 32 4 2" xfId="20790" xr:uid="{A1235034-71EF-4A35-8B41-87AC978E9AB1}"/>
    <cellStyle name="Notiz 2 32 4 3" xfId="27924" xr:uid="{E7FD46DB-8DE0-4D4B-AFB4-D9DB8F536266}"/>
    <cellStyle name="Notiz 2 32 5" xfId="14451" xr:uid="{8F5625D7-E479-4D75-86FA-B82B03AE94E8}"/>
    <cellStyle name="Notiz 2 32 5 2" xfId="30418" xr:uid="{A19BACFA-53F8-45A7-A473-4096A44E71DF}"/>
    <cellStyle name="Notiz 2 32 6" xfId="15207" xr:uid="{F95DF2A7-EF3B-4140-A426-0F6F14B33651}"/>
    <cellStyle name="Notiz 2 32 6 2" xfId="26149" xr:uid="{911E4A36-61F9-4E23-9F12-DCBD19F498DB}"/>
    <cellStyle name="Notiz 2 32 7" xfId="32271" xr:uid="{24B7E34C-29C0-473B-9308-08BE657F9DD6}"/>
    <cellStyle name="Notiz 2 32 8" xfId="23514" xr:uid="{91C557B4-CECF-465B-90A6-45918A9D386B}"/>
    <cellStyle name="Notiz 2 33" xfId="2223" xr:uid="{00000000-0005-0000-0000-0000DF080000}"/>
    <cellStyle name="Notiz 2 33 2" xfId="5362" xr:uid="{2B2BDB21-DF16-4BF3-95E5-90FB3DA86BAE}"/>
    <cellStyle name="Notiz 2 33 2 2" xfId="18150" xr:uid="{A48B2D76-D756-4CD8-B43A-D467D569E946}"/>
    <cellStyle name="Notiz 2 33 2 2 2" xfId="27927" xr:uid="{583CFF7E-414E-4D1E-82A6-FEF9B5E18DC9}"/>
    <cellStyle name="Notiz 2 33 2 3" xfId="11403" xr:uid="{1CA98B58-11FB-4A40-8765-8E35E5E23A41}"/>
    <cellStyle name="Notiz 2 33 2 3 2" xfId="30421" xr:uid="{A507C8B7-AD1F-4C72-832A-2D1ACD183D3C}"/>
    <cellStyle name="Notiz 2 33 2 4" xfId="33475" xr:uid="{983C71D6-23BB-482D-92CF-D421306C3EB4}"/>
    <cellStyle name="Notiz 2 33 2 5" xfId="23517" xr:uid="{7330EC3F-D1B3-4233-AC81-A1D6E81CE2C7}"/>
    <cellStyle name="Notiz 2 33 3" xfId="6872" xr:uid="{293AAF38-EAA6-4A13-AEC6-023526F342B4}"/>
    <cellStyle name="Notiz 2 33 3 2" xfId="19652" xr:uid="{0DB7F1F9-E397-4FC5-AD86-004A587C5072}"/>
    <cellStyle name="Notiz 2 33 3 2 2" xfId="34714" xr:uid="{DA223D3E-E784-4560-A401-0F7025124DA2}"/>
    <cellStyle name="Notiz 2 33 3 3" xfId="12904" xr:uid="{D7933D41-FD10-4DD2-94D8-A9ABA1BC6027}"/>
    <cellStyle name="Notiz 2 33 3 4" xfId="25255" xr:uid="{F790F738-6DF9-47DB-97DA-C0B43BA3AF6D}"/>
    <cellStyle name="Notiz 2 33 4" xfId="8064" xr:uid="{35DDFFA9-6DB3-4396-AF09-C338F558A02D}"/>
    <cellStyle name="Notiz 2 33 4 2" xfId="20791" xr:uid="{99C34A8A-3B70-4926-850A-13FECA7E481B}"/>
    <cellStyle name="Notiz 2 33 4 3" xfId="27926" xr:uid="{35D2E78A-BFD1-41D4-B196-FD85465F5E49}"/>
    <cellStyle name="Notiz 2 33 5" xfId="14452" xr:uid="{5A6EB6EA-F0C7-4D8A-ABF7-FD5C58164B8D}"/>
    <cellStyle name="Notiz 2 33 5 2" xfId="30420" xr:uid="{6D4CA317-C3C4-4D84-8933-3CD0113F2EB8}"/>
    <cellStyle name="Notiz 2 33 6" xfId="14048" xr:uid="{BCFDF0AA-1566-44D9-887F-17971FE7F06A}"/>
    <cellStyle name="Notiz 2 33 6 2" xfId="26150" xr:uid="{3F5675A6-8CBF-4C93-9C04-10284DDCA9A4}"/>
    <cellStyle name="Notiz 2 33 7" xfId="32272" xr:uid="{3B03792A-DB6B-4329-8F0C-609A43ADAA00}"/>
    <cellStyle name="Notiz 2 33 8" xfId="23516" xr:uid="{01D272F1-AABA-4110-A48E-F1C84C55FFE2}"/>
    <cellStyle name="Notiz 2 34" xfId="2224" xr:uid="{00000000-0005-0000-0000-0000E0080000}"/>
    <cellStyle name="Notiz 2 34 2" xfId="5363" xr:uid="{4DF977E0-B96B-4A24-ACB7-1F6FD574FED2}"/>
    <cellStyle name="Notiz 2 34 2 2" xfId="18151" xr:uid="{3CCB7AF7-C34E-4115-AE51-653B09099AC6}"/>
    <cellStyle name="Notiz 2 34 2 2 2" xfId="27929" xr:uid="{C018DA8C-97A1-4E83-BB75-22E5A876B1AA}"/>
    <cellStyle name="Notiz 2 34 2 3" xfId="11404" xr:uid="{D3B5B78E-C752-4EB9-9FA6-174550068D6C}"/>
    <cellStyle name="Notiz 2 34 2 3 2" xfId="30423" xr:uid="{7CDEA108-1A38-4F5D-938D-BD532A775B6A}"/>
    <cellStyle name="Notiz 2 34 2 4" xfId="33476" xr:uid="{D767EEC6-537B-4E28-B580-53D42CFD22A7}"/>
    <cellStyle name="Notiz 2 34 2 5" xfId="23519" xr:uid="{8A757763-216B-4BF5-AE25-0EE7E2DC3F11}"/>
    <cellStyle name="Notiz 2 34 3" xfId="6871" xr:uid="{B7E1AB01-C061-42F0-9223-40BE5579F874}"/>
    <cellStyle name="Notiz 2 34 3 2" xfId="19651" xr:uid="{66399378-640F-448D-B4FF-77662CCFF575}"/>
    <cellStyle name="Notiz 2 34 3 2 2" xfId="34713" xr:uid="{BB841454-E179-4DF7-AA4D-49570F12AF32}"/>
    <cellStyle name="Notiz 2 34 3 3" xfId="12903" xr:uid="{D36EA16D-A3AD-490D-B036-053F8900197F}"/>
    <cellStyle name="Notiz 2 34 3 4" xfId="25256" xr:uid="{88660E60-7C11-4C3D-8B44-D460B8F965CC}"/>
    <cellStyle name="Notiz 2 34 4" xfId="8065" xr:uid="{F0DC6A80-8FE9-4A63-A90D-84D7EF207EE3}"/>
    <cellStyle name="Notiz 2 34 4 2" xfId="20792" xr:uid="{F1B0BF54-09E8-49BE-A728-677E5EE3B755}"/>
    <cellStyle name="Notiz 2 34 4 3" xfId="27928" xr:uid="{9CFC07E9-718C-4850-A14F-3517F4944B2B}"/>
    <cellStyle name="Notiz 2 34 5" xfId="14453" xr:uid="{58313D08-A9A7-400D-91B6-651E2126FEEC}"/>
    <cellStyle name="Notiz 2 34 5 2" xfId="30422" xr:uid="{1AA38CA6-A6A7-4866-B655-9CC18B371377}"/>
    <cellStyle name="Notiz 2 34 6" xfId="15183" xr:uid="{10111FCB-11FD-4BF9-A282-4F5D1D1ACBE7}"/>
    <cellStyle name="Notiz 2 34 6 2" xfId="26151" xr:uid="{9CBB41B0-7285-4717-8A5C-8D5E22A63295}"/>
    <cellStyle name="Notiz 2 34 7" xfId="32273" xr:uid="{F3A81F24-BD4E-41DF-9193-C5499958E88B}"/>
    <cellStyle name="Notiz 2 34 8" xfId="23518" xr:uid="{F8E5FA4A-16EA-4C61-9074-2C36D12247D9}"/>
    <cellStyle name="Notiz 2 35" xfId="2225" xr:uid="{00000000-0005-0000-0000-0000E1080000}"/>
    <cellStyle name="Notiz 2 35 2" xfId="5364" xr:uid="{62DDE6BC-D625-47C1-8848-74C56B9B1BA6}"/>
    <cellStyle name="Notiz 2 35 2 2" xfId="18152" xr:uid="{2E0D2DAB-8A1A-4C43-BF1D-0512E9E8D7E2}"/>
    <cellStyle name="Notiz 2 35 2 2 2" xfId="27931" xr:uid="{441B5CC3-687B-41BC-A5EF-8869CA4C9031}"/>
    <cellStyle name="Notiz 2 35 2 3" xfId="11405" xr:uid="{15EE609E-58AA-4A44-AB53-F81397FC9F87}"/>
    <cellStyle name="Notiz 2 35 2 3 2" xfId="30425" xr:uid="{8782B651-867E-4DD8-B51C-8AB7D04EBEB2}"/>
    <cellStyle name="Notiz 2 35 2 4" xfId="33477" xr:uid="{2A37DB1A-2403-437A-A975-A4C273296467}"/>
    <cellStyle name="Notiz 2 35 2 5" xfId="23521" xr:uid="{9C55899C-2FA9-43BA-9039-7A6A6B1570AF}"/>
    <cellStyle name="Notiz 2 35 3" xfId="6870" xr:uid="{802608F9-5403-4DEB-A871-1749F8B04042}"/>
    <cellStyle name="Notiz 2 35 3 2" xfId="19650" xr:uid="{43B936C3-EADB-4448-BD34-AD6A29E13911}"/>
    <cellStyle name="Notiz 2 35 3 2 2" xfId="34712" xr:uid="{6517BE88-7458-471F-B358-B1470C29ED36}"/>
    <cellStyle name="Notiz 2 35 3 3" xfId="12902" xr:uid="{5693D1FA-1AF8-46AB-BF45-8540297FCEB4}"/>
    <cellStyle name="Notiz 2 35 3 4" xfId="25257" xr:uid="{D1F4FE53-D7B0-4948-B9F9-0308CBB7FB08}"/>
    <cellStyle name="Notiz 2 35 4" xfId="8066" xr:uid="{3A7A95D5-15DD-4366-BCCF-8B8EA61A4ACB}"/>
    <cellStyle name="Notiz 2 35 4 2" xfId="20793" xr:uid="{98BA2C40-B173-4906-B965-67E0C64D7C10}"/>
    <cellStyle name="Notiz 2 35 4 3" xfId="27930" xr:uid="{A6E753B6-7D8A-4BE7-9E20-46D13BAF4303}"/>
    <cellStyle name="Notiz 2 35 5" xfId="14454" xr:uid="{874ADAD3-A6D9-462B-A020-075911B29FE3}"/>
    <cellStyle name="Notiz 2 35 5 2" xfId="30424" xr:uid="{2EA4CF31-1CC4-4200-B0DD-E9BBF75503A9}"/>
    <cellStyle name="Notiz 2 35 6" xfId="15222" xr:uid="{66129744-6FBD-43E8-8BE9-95C1C5522516}"/>
    <cellStyle name="Notiz 2 35 6 2" xfId="26152" xr:uid="{D6849543-DC45-4390-A9E4-350C1B7749B9}"/>
    <cellStyle name="Notiz 2 35 7" xfId="32274" xr:uid="{1FB26630-2FD1-4AE4-8EA9-61CD0192E021}"/>
    <cellStyle name="Notiz 2 35 8" xfId="23520" xr:uid="{75CBD473-5832-4F03-A2A9-C92C08A8FE09}"/>
    <cellStyle name="Notiz 2 36" xfId="2226" xr:uid="{00000000-0005-0000-0000-0000E2080000}"/>
    <cellStyle name="Notiz 2 36 2" xfId="5365" xr:uid="{74FAF957-1681-4915-B799-6498170DECC1}"/>
    <cellStyle name="Notiz 2 36 2 2" xfId="18153" xr:uid="{54606856-CA26-49C2-8716-8917522389CB}"/>
    <cellStyle name="Notiz 2 36 2 2 2" xfId="27933" xr:uid="{9ED0406F-903D-4F3E-B456-9A1F77A54468}"/>
    <cellStyle name="Notiz 2 36 2 3" xfId="11406" xr:uid="{17A5CE43-DEA6-4A23-BEE7-A97988F6ECC1}"/>
    <cellStyle name="Notiz 2 36 2 3 2" xfId="30427" xr:uid="{CF251A90-428A-475F-938C-A3DBF3A66A25}"/>
    <cellStyle name="Notiz 2 36 2 4" xfId="33478" xr:uid="{FCCA0CE0-2FBA-49C3-85A7-E4DA9121F25F}"/>
    <cellStyle name="Notiz 2 36 2 5" xfId="23523" xr:uid="{87124ECB-ACF9-4D9B-895A-DD1E8EA9E7EB}"/>
    <cellStyle name="Notiz 2 36 3" xfId="6869" xr:uid="{2AC0F01F-4252-463F-977C-C7F1298FCBED}"/>
    <cellStyle name="Notiz 2 36 3 2" xfId="19649" xr:uid="{D026C37E-4FB1-41AF-A7F0-3DF0A276B192}"/>
    <cellStyle name="Notiz 2 36 3 2 2" xfId="34711" xr:uid="{578F9626-8FCA-48C6-BA92-ED6471D952D5}"/>
    <cellStyle name="Notiz 2 36 3 3" xfId="12901" xr:uid="{58057670-6EDD-4091-8EAF-10273D08621D}"/>
    <cellStyle name="Notiz 2 36 3 4" xfId="25258" xr:uid="{8A3E5787-EC42-4A45-B8CC-20BB2AF7FA43}"/>
    <cellStyle name="Notiz 2 36 4" xfId="8067" xr:uid="{CE83445C-5C50-440A-8706-6F8ADAF20A80}"/>
    <cellStyle name="Notiz 2 36 4 2" xfId="20794" xr:uid="{614E6073-E65E-4DD5-BCFD-30B3E23034BD}"/>
    <cellStyle name="Notiz 2 36 4 3" xfId="27932" xr:uid="{7619E7FB-2803-47FF-BDD3-FCBE25F1FA4B}"/>
    <cellStyle name="Notiz 2 36 5" xfId="14455" xr:uid="{03283A25-8C02-474A-B470-DD62F2570C94}"/>
    <cellStyle name="Notiz 2 36 5 2" xfId="30426" xr:uid="{DB30EEB9-C2FA-4B37-8262-66CDA63AE58E}"/>
    <cellStyle name="Notiz 2 36 6" xfId="15204" xr:uid="{14222B08-B61C-45C9-B6F1-E8B53EB87DC7}"/>
    <cellStyle name="Notiz 2 36 6 2" xfId="26153" xr:uid="{12AE9440-EEE1-4A3E-A8AB-A8AAC71F78F5}"/>
    <cellStyle name="Notiz 2 36 7" xfId="32275" xr:uid="{B3D47BBC-7E4C-4CC5-8DD5-F98BA2D2B104}"/>
    <cellStyle name="Notiz 2 36 8" xfId="23522" xr:uid="{9BD96EB7-EC31-4C2F-B180-2B50EE0CAA6B}"/>
    <cellStyle name="Notiz 2 37" xfId="2227" xr:uid="{00000000-0005-0000-0000-0000E3080000}"/>
    <cellStyle name="Notiz 2 37 2" xfId="5366" xr:uid="{AB381F11-ED88-4DA5-87DC-5FD497522295}"/>
    <cellStyle name="Notiz 2 37 2 2" xfId="18154" xr:uid="{E8E19F0D-5213-4FF2-B1E2-DAE644F49EE9}"/>
    <cellStyle name="Notiz 2 37 2 2 2" xfId="27935" xr:uid="{00FA4732-233A-49CF-A07B-581A91205C8D}"/>
    <cellStyle name="Notiz 2 37 2 3" xfId="11407" xr:uid="{74FB81F4-E6C8-4627-9656-CC640895D1FE}"/>
    <cellStyle name="Notiz 2 37 2 3 2" xfId="30429" xr:uid="{97D86D81-8261-462F-ACA8-32DF8842263B}"/>
    <cellStyle name="Notiz 2 37 2 4" xfId="33479" xr:uid="{B9A6C2CA-A766-4ED6-84EE-D005C02AD584}"/>
    <cellStyle name="Notiz 2 37 2 5" xfId="23525" xr:uid="{09106825-1C4C-4570-B1C7-98FB6E82288E}"/>
    <cellStyle name="Notiz 2 37 3" xfId="6868" xr:uid="{C7DB1D09-B77B-48C0-B804-EBECF4E3D6A4}"/>
    <cellStyle name="Notiz 2 37 3 2" xfId="19648" xr:uid="{9842E775-F6B3-4C79-BD0F-C43FF0AAE63E}"/>
    <cellStyle name="Notiz 2 37 3 2 2" xfId="34710" xr:uid="{DEC525BE-1D0C-456A-84BD-906632D39B86}"/>
    <cellStyle name="Notiz 2 37 3 3" xfId="12900" xr:uid="{B63FEF03-3AD5-4914-BA14-9327F1635416}"/>
    <cellStyle name="Notiz 2 37 3 4" xfId="25259" xr:uid="{65CACE74-7B9F-4B50-9CA8-92686BB9BF49}"/>
    <cellStyle name="Notiz 2 37 4" xfId="8068" xr:uid="{180822C6-DB80-4C5E-B6A2-4AC94C307813}"/>
    <cellStyle name="Notiz 2 37 4 2" xfId="20795" xr:uid="{78F7272B-89C4-4CFA-97D7-774D8F950945}"/>
    <cellStyle name="Notiz 2 37 4 3" xfId="27934" xr:uid="{91438BC9-C347-44E8-92D3-61B1BE4A289C}"/>
    <cellStyle name="Notiz 2 37 5" xfId="14456" xr:uid="{721F1C29-0EF4-40BB-B0A4-4AB3E625A9CC}"/>
    <cellStyle name="Notiz 2 37 5 2" xfId="30428" xr:uid="{94457B60-5362-473D-9C08-2FB5FD8D5346}"/>
    <cellStyle name="Notiz 2 37 6" xfId="14049" xr:uid="{ED21A8E0-A5DD-4559-ACAD-126138472DFC}"/>
    <cellStyle name="Notiz 2 37 6 2" xfId="26154" xr:uid="{31E7808C-86F7-4713-9196-D7E99FE06F74}"/>
    <cellStyle name="Notiz 2 37 7" xfId="32276" xr:uid="{F7390BF0-2E74-45DA-A4FE-A56E50E2C737}"/>
    <cellStyle name="Notiz 2 37 8" xfId="23524" xr:uid="{0D52AF66-ED56-43FB-BE30-75389A0A595A}"/>
    <cellStyle name="Notiz 2 38" xfId="2228" xr:uid="{00000000-0005-0000-0000-0000E4080000}"/>
    <cellStyle name="Notiz 2 38 2" xfId="5367" xr:uid="{3BB4A291-2205-485F-987A-4BD2D69BFD95}"/>
    <cellStyle name="Notiz 2 38 2 2" xfId="18155" xr:uid="{3A668DC2-C04D-4B07-916E-B030C92C082C}"/>
    <cellStyle name="Notiz 2 38 2 2 2" xfId="27937" xr:uid="{5DA3DFF8-81F6-4DC7-90AE-B2C51730E1D2}"/>
    <cellStyle name="Notiz 2 38 2 3" xfId="11408" xr:uid="{D7DD013D-3C80-4708-B6D0-A7BED69CA37D}"/>
    <cellStyle name="Notiz 2 38 2 3 2" xfId="30431" xr:uid="{64A70091-4061-4528-86F4-A1230DBE5EA2}"/>
    <cellStyle name="Notiz 2 38 2 4" xfId="33480" xr:uid="{59EA3D2F-33D1-4253-A67A-197A46A38F5A}"/>
    <cellStyle name="Notiz 2 38 2 5" xfId="23527" xr:uid="{220DC08A-67FA-4C75-9A20-9E4572F925DE}"/>
    <cellStyle name="Notiz 2 38 3" xfId="6867" xr:uid="{6B8779CB-CB7D-4A5D-BA1B-10638CD9B076}"/>
    <cellStyle name="Notiz 2 38 3 2" xfId="19647" xr:uid="{140CB410-C8EE-467A-BD2D-F70E4153E1A9}"/>
    <cellStyle name="Notiz 2 38 3 2 2" xfId="34709" xr:uid="{30137700-764C-4004-ABD7-C40AA0E79D4F}"/>
    <cellStyle name="Notiz 2 38 3 3" xfId="12899" xr:uid="{2CDF6CAD-EB05-4E9A-8AF0-9EFE787613C9}"/>
    <cellStyle name="Notiz 2 38 3 4" xfId="25260" xr:uid="{43E5BA1A-6EC8-464D-ABD1-1FDC15C66B63}"/>
    <cellStyle name="Notiz 2 38 4" xfId="8069" xr:uid="{47BB9007-05FE-4923-B295-FCF262C93718}"/>
    <cellStyle name="Notiz 2 38 4 2" xfId="20796" xr:uid="{45010FA9-86EB-41DD-BF3F-A80B565A0A92}"/>
    <cellStyle name="Notiz 2 38 4 3" xfId="27936" xr:uid="{96650189-F89E-4317-8B06-0AA4D86282BE}"/>
    <cellStyle name="Notiz 2 38 5" xfId="14457" xr:uid="{78D2FD5E-F9C7-4B60-9773-4CB6F239CF5F}"/>
    <cellStyle name="Notiz 2 38 5 2" xfId="30430" xr:uid="{543392B9-7E29-466C-ADE8-CEB8920C3236}"/>
    <cellStyle name="Notiz 2 38 6" xfId="15179" xr:uid="{502061E7-04A8-4A51-8144-E44156C17EAD}"/>
    <cellStyle name="Notiz 2 38 6 2" xfId="26155" xr:uid="{13A84EDE-E9FA-483D-981D-0DDB6E62271B}"/>
    <cellStyle name="Notiz 2 38 7" xfId="32277" xr:uid="{00A8915B-D72A-4CA7-A78D-819CFBA213E1}"/>
    <cellStyle name="Notiz 2 38 8" xfId="23526" xr:uid="{4BAE1B2F-B05F-4799-A333-DBAD3239F046}"/>
    <cellStyle name="Notiz 2 39" xfId="2229" xr:uid="{00000000-0005-0000-0000-0000E5080000}"/>
    <cellStyle name="Notiz 2 39 2" xfId="5368" xr:uid="{F1E45B63-3976-4B70-B1A7-EB802B6BC1C1}"/>
    <cellStyle name="Notiz 2 39 2 2" xfId="18156" xr:uid="{93585016-8664-47E8-98A6-3BF7BB54E5EA}"/>
    <cellStyle name="Notiz 2 39 2 2 2" xfId="27939" xr:uid="{4AB2491C-89E3-43DC-89C6-9EB519DEAF47}"/>
    <cellStyle name="Notiz 2 39 2 3" xfId="11409" xr:uid="{62319CCC-9F52-4C74-BAC7-37D1399C2AC3}"/>
    <cellStyle name="Notiz 2 39 2 3 2" xfId="30433" xr:uid="{9D54371F-8407-45A5-9DD9-FEE5104F94B2}"/>
    <cellStyle name="Notiz 2 39 2 4" xfId="33481" xr:uid="{DE9BE7E3-708C-46D6-9AB4-9A5C86179BA2}"/>
    <cellStyle name="Notiz 2 39 2 5" xfId="23529" xr:uid="{049D3039-ADD9-42B4-B12E-45CBCAED21D2}"/>
    <cellStyle name="Notiz 2 39 3" xfId="6866" xr:uid="{ACE90D21-0CAB-49EE-90DE-B930ED9EF680}"/>
    <cellStyle name="Notiz 2 39 3 2" xfId="19646" xr:uid="{12D18DC7-C294-4633-9BB9-B2E340C0EA9C}"/>
    <cellStyle name="Notiz 2 39 3 2 2" xfId="34708" xr:uid="{786AEA91-BB9D-4660-8E70-45091F59EBA4}"/>
    <cellStyle name="Notiz 2 39 3 3" xfId="12898" xr:uid="{95A0AD94-FF6B-47DD-AC1D-9310075DC995}"/>
    <cellStyle name="Notiz 2 39 3 4" xfId="25261" xr:uid="{ED6C3A49-53EF-4349-B188-BE545C6756CB}"/>
    <cellStyle name="Notiz 2 39 4" xfId="8070" xr:uid="{60C71D87-D9C1-4059-90D4-BFFA7B0283A5}"/>
    <cellStyle name="Notiz 2 39 4 2" xfId="20797" xr:uid="{43B396B3-F1DC-40AE-8CDF-570E4CF216B3}"/>
    <cellStyle name="Notiz 2 39 4 3" xfId="27938" xr:uid="{BE4C0AED-C717-4253-9D03-5371B5B93235}"/>
    <cellStyle name="Notiz 2 39 5" xfId="14458" xr:uid="{155E7DC8-0680-49DB-8EC9-15499A6ACACA}"/>
    <cellStyle name="Notiz 2 39 5 2" xfId="30432" xr:uid="{3B36193C-8DFB-4DCD-8342-5CC7B253AC36}"/>
    <cellStyle name="Notiz 2 39 6" xfId="15219" xr:uid="{973AB533-AE63-4EE6-9C6A-FA65D5C528A4}"/>
    <cellStyle name="Notiz 2 39 6 2" xfId="26156" xr:uid="{64DC1251-C41B-482F-9191-1CFE316C1B0B}"/>
    <cellStyle name="Notiz 2 39 7" xfId="32278" xr:uid="{9F059C93-FFD6-4333-8332-126BDAA9AB20}"/>
    <cellStyle name="Notiz 2 39 8" xfId="23528" xr:uid="{BAA851C3-0893-44E5-AAB4-10D0BC5CCB53}"/>
    <cellStyle name="Notiz 2 4" xfId="2230" xr:uid="{00000000-0005-0000-0000-0000E6080000}"/>
    <cellStyle name="Notiz 2 4 10" xfId="23530" xr:uid="{DBA41196-D708-4DA2-A686-FBBC29968324}"/>
    <cellStyle name="Notiz 2 4 2" xfId="2231" xr:uid="{00000000-0005-0000-0000-0000E7080000}"/>
    <cellStyle name="Notiz 2 4 2 2" xfId="5370" xr:uid="{A856498C-0AD9-4DA3-9D96-46BD3E40B063}"/>
    <cellStyle name="Notiz 2 4 2 2 2" xfId="18158" xr:uid="{FF1B8DD2-D292-47EB-B7DC-458235799E76}"/>
    <cellStyle name="Notiz 2 4 2 2 2 2" xfId="27942" xr:uid="{0C1F2603-2C5A-41DF-A940-C8491D8BD6D0}"/>
    <cellStyle name="Notiz 2 4 2 2 3" xfId="11411" xr:uid="{EFE06C67-4C26-4CC7-83A1-212117ED84C9}"/>
    <cellStyle name="Notiz 2 4 2 2 3 2" xfId="30436" xr:uid="{A6979837-97D4-4CAE-BD44-D10C00C07281}"/>
    <cellStyle name="Notiz 2 4 2 2 4" xfId="33483" xr:uid="{C1B9AD34-81F3-411B-8FD7-ABB8D34FE25A}"/>
    <cellStyle name="Notiz 2 4 2 2 5" xfId="23532" xr:uid="{629F222A-03A3-44B0-9680-5B9BA8EF1A24}"/>
    <cellStyle name="Notiz 2 4 2 3" xfId="6864" xr:uid="{4CE71468-EED5-4A39-8A89-0A0E90DB9301}"/>
    <cellStyle name="Notiz 2 4 2 3 2" xfId="19644" xr:uid="{4BE139F1-D738-40F0-88F4-8CDF6FFEB43E}"/>
    <cellStyle name="Notiz 2 4 2 3 2 2" xfId="34706" xr:uid="{4169D636-70EB-4798-993B-4A4554FD97DA}"/>
    <cellStyle name="Notiz 2 4 2 3 3" xfId="12896" xr:uid="{D2DCFED7-4523-4C27-9E5C-1A47A1C0D4BB}"/>
    <cellStyle name="Notiz 2 4 2 3 4" xfId="25869" xr:uid="{2FF6C26C-AC68-41FF-8886-120F80E76C84}"/>
    <cellStyle name="Notiz 2 4 2 4" xfId="8072" xr:uid="{2415F1B0-240F-4935-9686-5BBAFACD5100}"/>
    <cellStyle name="Notiz 2 4 2 4 2" xfId="20799" xr:uid="{FCC367A7-17E9-4900-8CA9-AD7A05759606}"/>
    <cellStyle name="Notiz 2 4 2 4 3" xfId="27941" xr:uid="{D3C039A2-4058-4544-B413-138DEBA3CECF}"/>
    <cellStyle name="Notiz 2 4 2 5" xfId="14460" xr:uid="{5A19C383-FD61-4F57-8265-8A2A9085997E}"/>
    <cellStyle name="Notiz 2 4 2 5 2" xfId="30435" xr:uid="{D0812C98-75E5-404A-8030-54F7A9D9EF70}"/>
    <cellStyle name="Notiz 2 4 2 6" xfId="14050" xr:uid="{10530942-1E52-483A-A12E-DEC790845DF6}"/>
    <cellStyle name="Notiz 2 4 2 6 2" xfId="26158" xr:uid="{478519F0-3B1E-49AE-8418-257301486E5E}"/>
    <cellStyle name="Notiz 2 4 2 7" xfId="32280" xr:uid="{9FD86528-AB99-4E93-B852-8D394F84C6D3}"/>
    <cellStyle name="Notiz 2 4 2 8" xfId="23531" xr:uid="{6FCD3D95-AC82-4419-9659-FB490A3E5BD0}"/>
    <cellStyle name="Notiz 2 4 3" xfId="2232" xr:uid="{00000000-0005-0000-0000-0000E8080000}"/>
    <cellStyle name="Notiz 2 4 3 2" xfId="5371" xr:uid="{BF08E29D-671A-4F6B-AADA-B9AF1A43F295}"/>
    <cellStyle name="Notiz 2 4 3 2 2" xfId="18159" xr:uid="{BC7FE3B6-084A-4D54-870B-DE3ED6EBED35}"/>
    <cellStyle name="Notiz 2 4 3 2 2 2" xfId="27944" xr:uid="{DF516932-7BA8-4357-91F5-FAA5347D322A}"/>
    <cellStyle name="Notiz 2 4 3 2 3" xfId="11412" xr:uid="{97D68414-26E7-4931-98D2-04FD75A15300}"/>
    <cellStyle name="Notiz 2 4 3 2 3 2" xfId="30438" xr:uid="{BD8F6BD8-98DC-412D-A955-5DB92A77CDC7}"/>
    <cellStyle name="Notiz 2 4 3 2 4" xfId="33484" xr:uid="{AEFBACE7-6037-428C-BFC3-2269190037D2}"/>
    <cellStyle name="Notiz 2 4 3 2 5" xfId="23534" xr:uid="{32B1AD74-B772-49CA-92F0-06DD7ED3EE96}"/>
    <cellStyle name="Notiz 2 4 3 3" xfId="6863" xr:uid="{92FE7C0D-7488-46E0-A7E3-958D05AF9D70}"/>
    <cellStyle name="Notiz 2 4 3 3 2" xfId="19643" xr:uid="{69642A27-AD21-4E58-975B-DC6C21B8DD96}"/>
    <cellStyle name="Notiz 2 4 3 3 2 2" xfId="34705" xr:uid="{E3181B60-FB8E-4FC5-820A-C69E72B6244E}"/>
    <cellStyle name="Notiz 2 4 3 3 3" xfId="12895" xr:uid="{F8CE6C0A-702A-40EC-8CFB-B47BF6B025D3}"/>
    <cellStyle name="Notiz 2 4 3 3 4" xfId="27943" xr:uid="{30B3057C-3E16-4A6F-8123-1AC80F2D2613}"/>
    <cellStyle name="Notiz 2 4 3 4" xfId="8073" xr:uid="{AB0B3D23-94F1-483D-B6C5-FF5E9EECEBA6}"/>
    <cellStyle name="Notiz 2 4 3 4 2" xfId="20800" xr:uid="{10038AD3-3C32-4FA8-9D0B-90CBFCBCFDFA}"/>
    <cellStyle name="Notiz 2 4 3 4 3" xfId="30437" xr:uid="{9A5A2886-74FC-4DE2-9F94-DAFD977BAE92}"/>
    <cellStyle name="Notiz 2 4 3 5" xfId="14461" xr:uid="{1485121F-4F71-49C2-AAFC-7251506699EF}"/>
    <cellStyle name="Notiz 2 4 3 5 2" xfId="26159" xr:uid="{D7158F6F-6C16-4BC6-AC30-1733A7FD9DE9}"/>
    <cellStyle name="Notiz 2 4 3 6" xfId="15175" xr:uid="{0A9A6323-7E3D-4D29-A2A8-7FE8E22DD536}"/>
    <cellStyle name="Notiz 2 4 3 6 2" xfId="32281" xr:uid="{975CE1BE-FEC1-4739-8443-B9A10AF1A465}"/>
    <cellStyle name="Notiz 2 4 3 7" xfId="23533" xr:uid="{904D76BE-B32A-4A0E-8771-4C08004C2C1D}"/>
    <cellStyle name="Notiz 2 4 4" xfId="5369" xr:uid="{FA81FA79-8601-4A9B-B1AB-981B741A23CB}"/>
    <cellStyle name="Notiz 2 4 4 2" xfId="18157" xr:uid="{61153365-A49D-4B2F-BDFE-32B85EAFED57}"/>
    <cellStyle name="Notiz 2 4 4 2 2" xfId="27945" xr:uid="{70EEAC78-6C6C-499F-8DA9-EABD933DFD77}"/>
    <cellStyle name="Notiz 2 4 4 3" xfId="11410" xr:uid="{509FB4B7-2D6B-4887-BE55-8A7BC1C08C4F}"/>
    <cellStyle name="Notiz 2 4 4 3 2" xfId="30439" xr:uid="{ED9F63B8-3114-4942-90F9-F3FB159F3FBD}"/>
    <cellStyle name="Notiz 2 4 4 4" xfId="33482" xr:uid="{9612425E-51A4-4177-B0C1-5C81C474E0FB}"/>
    <cellStyle name="Notiz 2 4 4 5" xfId="23535" xr:uid="{DF5AF402-1452-4D6E-991E-4E764A1E3B94}"/>
    <cellStyle name="Notiz 2 4 5" xfId="6865" xr:uid="{8591B72B-DBC0-4DAD-8795-5857998B77D0}"/>
    <cellStyle name="Notiz 2 4 5 2" xfId="19645" xr:uid="{2F37053B-0746-4040-B169-AB8CED77B101}"/>
    <cellStyle name="Notiz 2 4 5 2 2" xfId="34707" xr:uid="{3872907D-8CB6-4543-B1AF-74D9C8FFC734}"/>
    <cellStyle name="Notiz 2 4 5 3" xfId="12897" xr:uid="{DEAB769E-0D44-48CE-B546-612CCBF57BD1}"/>
    <cellStyle name="Notiz 2 4 5 4" xfId="25262" xr:uid="{F26AFE91-C277-4314-AE4E-F0CD18FAABDE}"/>
    <cellStyle name="Notiz 2 4 6" xfId="8071" xr:uid="{22721CF2-30E5-4DCE-91A0-352BAE5BF661}"/>
    <cellStyle name="Notiz 2 4 6 2" xfId="20798" xr:uid="{974AA4B3-44C7-49C3-8C51-E51EF0FDD67B}"/>
    <cellStyle name="Notiz 2 4 6 3" xfId="27940" xr:uid="{D036271D-8E04-4C56-8507-DC24B8CEB1BF}"/>
    <cellStyle name="Notiz 2 4 7" xfId="14459" xr:uid="{061D9C9D-19CD-4EA3-8ABE-5D6ACD1878AF}"/>
    <cellStyle name="Notiz 2 4 7 2" xfId="30434" xr:uid="{FA4C0CD2-68D9-4039-A1F8-96F1D318EA91}"/>
    <cellStyle name="Notiz 2 4 8" xfId="15201" xr:uid="{E579C658-7B7B-4989-89E9-CF0CBFAFD51B}"/>
    <cellStyle name="Notiz 2 4 8 2" xfId="26157" xr:uid="{728CB7CB-9D84-4B51-A01C-BABD2874B7BA}"/>
    <cellStyle name="Notiz 2 4 9" xfId="32279" xr:uid="{13EA9C20-3206-403C-A30D-8BDDE7AF8EA4}"/>
    <cellStyle name="Notiz 2 40" xfId="2233" xr:uid="{00000000-0005-0000-0000-0000E9080000}"/>
    <cellStyle name="Notiz 2 40 2" xfId="5372" xr:uid="{47AA8347-5991-4400-8721-08C83E0E968E}"/>
    <cellStyle name="Notiz 2 40 2 2" xfId="18160" xr:uid="{F25CE555-8703-472E-80C8-8EDA26F46C50}"/>
    <cellStyle name="Notiz 2 40 2 2 2" xfId="27947" xr:uid="{C0F043BF-C05B-4370-8F43-E310EB8F6709}"/>
    <cellStyle name="Notiz 2 40 2 3" xfId="11413" xr:uid="{1E5EBF97-CA48-4903-8E9C-9CC81E46617A}"/>
    <cellStyle name="Notiz 2 40 2 3 2" xfId="30441" xr:uid="{955F8038-5FF5-49DF-9143-09C2BAE548BB}"/>
    <cellStyle name="Notiz 2 40 2 4" xfId="33485" xr:uid="{37F90709-3D05-4113-A76E-F0A432A72D3B}"/>
    <cellStyle name="Notiz 2 40 2 5" xfId="23537" xr:uid="{842E32A4-E97F-498B-A3D2-24B9187919A7}"/>
    <cellStyle name="Notiz 2 40 3" xfId="6862" xr:uid="{74E2371E-D263-400C-AD90-5B73F7E6DB26}"/>
    <cellStyle name="Notiz 2 40 3 2" xfId="19642" xr:uid="{6FC2A607-2209-42BE-9359-FB12A644C300}"/>
    <cellStyle name="Notiz 2 40 3 2 2" xfId="34704" xr:uid="{33A5CD73-C227-4F20-99CF-A0BF04631297}"/>
    <cellStyle name="Notiz 2 40 3 3" xfId="12894" xr:uid="{C16BFF24-F468-4883-91B4-8DD4620633A5}"/>
    <cellStyle name="Notiz 2 40 3 4" xfId="25263" xr:uid="{8C972DA1-3B13-4C94-A8D9-4E0DADCC800B}"/>
    <cellStyle name="Notiz 2 40 4" xfId="8074" xr:uid="{AFD672F5-7ED8-4329-87D1-19CA2EE0FCAB}"/>
    <cellStyle name="Notiz 2 40 4 2" xfId="20801" xr:uid="{091FFC7A-FC09-4896-8AF8-A59F547A583E}"/>
    <cellStyle name="Notiz 2 40 4 3" xfId="27946" xr:uid="{0189AA64-B94E-4213-BAAE-D2BDDF77574A}"/>
    <cellStyle name="Notiz 2 40 5" xfId="14462" xr:uid="{9B39DE60-A026-4672-BF04-73B254AA850A}"/>
    <cellStyle name="Notiz 2 40 5 2" xfId="30440" xr:uid="{51582D6E-8A54-4EDA-81B1-54614F0145E2}"/>
    <cellStyle name="Notiz 2 40 6" xfId="15216" xr:uid="{3C1EECE5-0785-45E5-8E94-18A06AB251CB}"/>
    <cellStyle name="Notiz 2 40 6 2" xfId="26160" xr:uid="{E847FC61-E3FE-4773-9C70-A31517351C21}"/>
    <cellStyle name="Notiz 2 40 7" xfId="32282" xr:uid="{D8DADCE1-C7A8-4AF1-B4DF-9043727E71B5}"/>
    <cellStyle name="Notiz 2 40 8" xfId="23536" xr:uid="{B720BCDE-1F96-4FD7-85F5-548FDAB73E05}"/>
    <cellStyle name="Notiz 2 41" xfId="2234" xr:uid="{00000000-0005-0000-0000-0000EA080000}"/>
    <cellStyle name="Notiz 2 41 2" xfId="5373" xr:uid="{0620B8C0-C7CC-4085-8625-8D1F22BF5FC7}"/>
    <cellStyle name="Notiz 2 41 2 2" xfId="18161" xr:uid="{7EB42914-02C3-40AA-AD0F-C91686137B0E}"/>
    <cellStyle name="Notiz 2 41 2 2 2" xfId="27949" xr:uid="{65B0031C-28D7-438B-81CF-5C78858708A6}"/>
    <cellStyle name="Notiz 2 41 2 3" xfId="11414" xr:uid="{9121F894-3A99-4D1C-9CB6-C3C4F2776B87}"/>
    <cellStyle name="Notiz 2 41 2 3 2" xfId="30443" xr:uid="{8DF6A2B6-B575-439A-9804-2B5BABB53CAF}"/>
    <cellStyle name="Notiz 2 41 2 4" xfId="33486" xr:uid="{E0890025-716B-49AA-ACB4-193FB64C1002}"/>
    <cellStyle name="Notiz 2 41 2 5" xfId="23539" xr:uid="{0C055A66-39E2-4CDE-A7A9-C95757378729}"/>
    <cellStyle name="Notiz 2 41 3" xfId="6861" xr:uid="{AF1EC166-82AE-40D7-B181-000D5D09C3B4}"/>
    <cellStyle name="Notiz 2 41 3 2" xfId="19641" xr:uid="{FD0BE2A1-D536-48B7-A5A8-EFD0E8D8ECDC}"/>
    <cellStyle name="Notiz 2 41 3 2 2" xfId="34703" xr:uid="{3C72957C-4C4C-4CD2-B7E4-BAB422A9021A}"/>
    <cellStyle name="Notiz 2 41 3 3" xfId="12893" xr:uid="{C639083F-982C-431C-B20A-519CEEB26471}"/>
    <cellStyle name="Notiz 2 41 3 4" xfId="25264" xr:uid="{4D33A6B9-4010-4C48-9E0F-EC963CCBAF96}"/>
    <cellStyle name="Notiz 2 41 4" xfId="8075" xr:uid="{DAC7959D-EB43-47B6-A0D1-F7FFA51ABEAE}"/>
    <cellStyle name="Notiz 2 41 4 2" xfId="20802" xr:uid="{7B802857-B186-43E7-8153-83E5F29DEEB8}"/>
    <cellStyle name="Notiz 2 41 4 3" xfId="27948" xr:uid="{CCF1C24B-5855-4578-BDFE-F828523C90CB}"/>
    <cellStyle name="Notiz 2 41 5" xfId="14463" xr:uid="{B630C6FD-457F-4F27-9FE2-1BD785FB4709}"/>
    <cellStyle name="Notiz 2 41 5 2" xfId="30442" xr:uid="{4F0A0071-9846-4161-8200-3B8C1849B877}"/>
    <cellStyle name="Notiz 2 41 6" xfId="15198" xr:uid="{17D9EB8A-5B52-45C7-8B14-2C035AE710E5}"/>
    <cellStyle name="Notiz 2 41 6 2" xfId="26161" xr:uid="{0636FC17-F99E-477B-90FB-54E853DE4715}"/>
    <cellStyle name="Notiz 2 41 7" xfId="32283" xr:uid="{8B6E309E-798F-4AE4-9AAB-56DAFD766B91}"/>
    <cellStyle name="Notiz 2 41 8" xfId="23538" xr:uid="{304BE7C0-283F-45F8-AC40-9362C8393D7E}"/>
    <cellStyle name="Notiz 2 42" xfId="2235" xr:uid="{00000000-0005-0000-0000-0000EB080000}"/>
    <cellStyle name="Notiz 2 42 2" xfId="5374" xr:uid="{F40DAE26-8B3A-4CE6-9463-D1798C05A21C}"/>
    <cellStyle name="Notiz 2 42 2 2" xfId="18162" xr:uid="{75BD1A7A-C1BF-40DF-BE16-276918CED76C}"/>
    <cellStyle name="Notiz 2 42 2 2 2" xfId="27951" xr:uid="{D76FEA9B-BC71-4415-88C9-B468058CC18C}"/>
    <cellStyle name="Notiz 2 42 2 3" xfId="11415" xr:uid="{D1FBB8DE-1031-4FC3-B3DD-032046463C08}"/>
    <cellStyle name="Notiz 2 42 2 3 2" xfId="30445" xr:uid="{669DD3DE-93DE-48B3-AD27-247F68FF3D99}"/>
    <cellStyle name="Notiz 2 42 2 4" xfId="33487" xr:uid="{AB670FA5-227C-46C1-975C-89913B572A96}"/>
    <cellStyle name="Notiz 2 42 2 5" xfId="23541" xr:uid="{11865D54-AF14-4547-8189-30196041A808}"/>
    <cellStyle name="Notiz 2 42 3" xfId="6860" xr:uid="{1A0E5CC2-2217-49ED-BEF6-766681AE39BA}"/>
    <cellStyle name="Notiz 2 42 3 2" xfId="19640" xr:uid="{DF9C6D6B-8651-4A0C-B3F9-1CF278142CAB}"/>
    <cellStyle name="Notiz 2 42 3 2 2" xfId="34702" xr:uid="{EC1585BF-D037-4D52-9A14-07DB09EC88EC}"/>
    <cellStyle name="Notiz 2 42 3 3" xfId="12892" xr:uid="{D905079E-0240-41ED-820D-E8D91059731D}"/>
    <cellStyle name="Notiz 2 42 3 4" xfId="25265" xr:uid="{34613B8D-1F60-469A-8EE6-1D22B50F7A14}"/>
    <cellStyle name="Notiz 2 42 4" xfId="8076" xr:uid="{2110CAA9-1F76-44BB-9922-77D3831635E0}"/>
    <cellStyle name="Notiz 2 42 4 2" xfId="20803" xr:uid="{A89EBD3E-6D89-413B-9B58-09D0D1F88484}"/>
    <cellStyle name="Notiz 2 42 4 3" xfId="27950" xr:uid="{A7C7DB0E-2929-49E2-9F29-24828A0D6224}"/>
    <cellStyle name="Notiz 2 42 5" xfId="14464" xr:uid="{543793F7-F195-4337-BD26-AB3960841EA5}"/>
    <cellStyle name="Notiz 2 42 5 2" xfId="30444" xr:uid="{3CB75A7F-7379-49BA-9962-28A84431B389}"/>
    <cellStyle name="Notiz 2 42 6" xfId="14051" xr:uid="{FD141B29-9B63-41F6-9CCB-8679CE06C16E}"/>
    <cellStyle name="Notiz 2 42 6 2" xfId="26162" xr:uid="{9CBC1940-AAA5-415C-8023-07853598F362}"/>
    <cellStyle name="Notiz 2 42 7" xfId="32284" xr:uid="{FCD13DC1-2679-48AE-8829-DFDEC1BB6FE5}"/>
    <cellStyle name="Notiz 2 42 8" xfId="23540" xr:uid="{18723461-D059-470C-9292-E8BF48BE8DDF}"/>
    <cellStyle name="Notiz 2 43" xfId="2236" xr:uid="{00000000-0005-0000-0000-0000EC080000}"/>
    <cellStyle name="Notiz 2 43 2" xfId="5375" xr:uid="{F5C3950A-A218-4935-A615-16FEB9FBEC3F}"/>
    <cellStyle name="Notiz 2 43 2 2" xfId="18163" xr:uid="{ECAFEC43-A067-434C-B835-9C399335F315}"/>
    <cellStyle name="Notiz 2 43 2 2 2" xfId="27953" xr:uid="{CCC503BD-234E-4B2D-9C84-A40AD34DA4A7}"/>
    <cellStyle name="Notiz 2 43 2 3" xfId="11416" xr:uid="{FF0EF1D0-6DCC-468A-9918-954111EEAEF8}"/>
    <cellStyle name="Notiz 2 43 2 3 2" xfId="30447" xr:uid="{E109A495-A0AB-410A-92EA-B8C9B5166A8A}"/>
    <cellStyle name="Notiz 2 43 2 4" xfId="33488" xr:uid="{815A7F0D-735A-4F66-9E70-FC2B41D1DC17}"/>
    <cellStyle name="Notiz 2 43 2 5" xfId="23543" xr:uid="{DE1577FA-49DA-40E0-B08D-F6DD44DE5A91}"/>
    <cellStyle name="Notiz 2 43 3" xfId="6859" xr:uid="{95B324F2-1912-432E-9E0B-B16512ED96D3}"/>
    <cellStyle name="Notiz 2 43 3 2" xfId="19639" xr:uid="{6EED4413-871E-4F60-AF56-C1FCEBB38772}"/>
    <cellStyle name="Notiz 2 43 3 2 2" xfId="34701" xr:uid="{056810F4-D686-432B-989C-5B78AEDFDE18}"/>
    <cellStyle name="Notiz 2 43 3 3" xfId="12891" xr:uid="{5052935C-FD18-4BD7-BC4B-41F7FFF5CF6C}"/>
    <cellStyle name="Notiz 2 43 3 4" xfId="25266" xr:uid="{56BEBE5E-C2F1-4D03-875E-DA129C4E0BE2}"/>
    <cellStyle name="Notiz 2 43 4" xfId="8077" xr:uid="{2BEE69FE-660A-44B0-B57A-46307CB63EE8}"/>
    <cellStyle name="Notiz 2 43 4 2" xfId="20804" xr:uid="{6A155D3B-5881-4E86-A291-57FC4C0BA841}"/>
    <cellStyle name="Notiz 2 43 4 3" xfId="27952" xr:uid="{EDCC0905-732F-4554-81B5-CCB9B1CECE6D}"/>
    <cellStyle name="Notiz 2 43 5" xfId="14465" xr:uid="{AC31F502-4F86-4AF0-BDBA-6B63B3B1300A}"/>
    <cellStyle name="Notiz 2 43 5 2" xfId="30446" xr:uid="{926BE059-73F6-40C2-AE11-6C1168961C54}"/>
    <cellStyle name="Notiz 2 43 6" xfId="15171" xr:uid="{E9E0032F-A0F7-4B2A-926B-D0A4A68BCBB9}"/>
    <cellStyle name="Notiz 2 43 6 2" xfId="26163" xr:uid="{7139B1DF-A643-42AA-AB91-2B6A0F3098D5}"/>
    <cellStyle name="Notiz 2 43 7" xfId="32285" xr:uid="{EF941E91-31F3-4A5F-9422-25F481A54EC2}"/>
    <cellStyle name="Notiz 2 43 8" xfId="23542" xr:uid="{3FCF9466-9D0E-47F3-B2E6-6CCD11F3FE6B}"/>
    <cellStyle name="Notiz 2 44" xfId="2237" xr:uid="{00000000-0005-0000-0000-0000ED080000}"/>
    <cellStyle name="Notiz 2 44 2" xfId="5376" xr:uid="{93451F04-3736-46B8-8063-91BCE93F2E36}"/>
    <cellStyle name="Notiz 2 44 2 2" xfId="18164" xr:uid="{5AADD336-3C10-4F89-8C25-2AC2DF9D36DC}"/>
    <cellStyle name="Notiz 2 44 2 2 2" xfId="27955" xr:uid="{E5280875-EB76-4399-9415-8BD95C96365E}"/>
    <cellStyle name="Notiz 2 44 2 3" xfId="11417" xr:uid="{6D2DD9BE-A9B5-42D5-8433-4F95AEEA3F8F}"/>
    <cellStyle name="Notiz 2 44 2 3 2" xfId="30449" xr:uid="{8D1A6B95-ADA4-4FEE-8251-7ECB77B9EAFB}"/>
    <cellStyle name="Notiz 2 44 2 4" xfId="33489" xr:uid="{74E58B01-6876-42BA-A800-145F7C2F9D7D}"/>
    <cellStyle name="Notiz 2 44 2 5" xfId="23545" xr:uid="{32A3D591-BB1D-437E-8389-6FF79FCE6EF6}"/>
    <cellStyle name="Notiz 2 44 3" xfId="6858" xr:uid="{EC851A38-411D-41DE-87C8-9404364EAB3F}"/>
    <cellStyle name="Notiz 2 44 3 2" xfId="19638" xr:uid="{A427FBD2-AEDF-4456-AB0C-151757FA612C}"/>
    <cellStyle name="Notiz 2 44 3 2 2" xfId="34700" xr:uid="{D97D4B5B-7906-493B-881B-0B9F0199DB01}"/>
    <cellStyle name="Notiz 2 44 3 3" xfId="12890" xr:uid="{DA5F1784-90A3-439F-ACEB-D76C8378DCDC}"/>
    <cellStyle name="Notiz 2 44 3 4" xfId="25267" xr:uid="{D13B8D7A-2BA5-4D2A-826A-FB21C3A1BF4A}"/>
    <cellStyle name="Notiz 2 44 4" xfId="8078" xr:uid="{B33F14A1-9056-41CC-9DB5-BC43D5B31992}"/>
    <cellStyle name="Notiz 2 44 4 2" xfId="20805" xr:uid="{44CB631A-388C-4275-BAEE-1F842AFF2FCE}"/>
    <cellStyle name="Notiz 2 44 4 3" xfId="27954" xr:uid="{CFC82348-C415-478B-A1F9-B92163EE41C2}"/>
    <cellStyle name="Notiz 2 44 5" xfId="14466" xr:uid="{039ED8D5-0F0F-4927-BE86-3D44587EC599}"/>
    <cellStyle name="Notiz 2 44 5 2" xfId="30448" xr:uid="{FC907939-BB09-4915-B88F-4886151E24E3}"/>
    <cellStyle name="Notiz 2 44 6" xfId="15141" xr:uid="{B1E9EB63-CE17-48C9-82D4-844AD24980BD}"/>
    <cellStyle name="Notiz 2 44 6 2" xfId="26164" xr:uid="{2D2662E2-7401-40B2-9349-E49782F9B65D}"/>
    <cellStyle name="Notiz 2 44 7" xfId="32286" xr:uid="{A65BE742-F199-4859-A831-0613177AD9E9}"/>
    <cellStyle name="Notiz 2 44 8" xfId="23544" xr:uid="{34073712-61A4-4794-8E05-71FF41800053}"/>
    <cellStyle name="Notiz 2 45" xfId="2238" xr:uid="{00000000-0005-0000-0000-0000EE080000}"/>
    <cellStyle name="Notiz 2 45 2" xfId="5377" xr:uid="{C2EFC432-AE53-4C81-819C-506D1CAB37C7}"/>
    <cellStyle name="Notiz 2 45 2 2" xfId="18165" xr:uid="{A51C0732-BF82-463A-A89A-C83E4B94E8F1}"/>
    <cellStyle name="Notiz 2 45 2 2 2" xfId="27957" xr:uid="{BCAB40C4-2D7C-40EE-88E4-8D34E6A35423}"/>
    <cellStyle name="Notiz 2 45 2 3" xfId="11418" xr:uid="{5E42265A-B895-45EF-8032-FB820E4350F4}"/>
    <cellStyle name="Notiz 2 45 2 3 2" xfId="30451" xr:uid="{80865DD2-6414-4E31-ADE8-4A193106B170}"/>
    <cellStyle name="Notiz 2 45 2 4" xfId="33490" xr:uid="{FE8FD797-F2A9-4691-8EE2-C276F47A71C3}"/>
    <cellStyle name="Notiz 2 45 2 5" xfId="23547" xr:uid="{0C957DB3-2480-4A48-98FC-3210A65D1AE2}"/>
    <cellStyle name="Notiz 2 45 3" xfId="6857" xr:uid="{78D6CCE6-9CC2-46CE-9DE6-950A2C0FE50B}"/>
    <cellStyle name="Notiz 2 45 3 2" xfId="19637" xr:uid="{AAFF135E-0DF4-4A77-BC54-3343876DDF7E}"/>
    <cellStyle name="Notiz 2 45 3 2 2" xfId="34699" xr:uid="{FDF44319-2765-40FD-8B71-35BBEA3E84A5}"/>
    <cellStyle name="Notiz 2 45 3 3" xfId="12889" xr:uid="{E52EFF9D-70AD-4AD3-8EAF-08B2C89942CF}"/>
    <cellStyle name="Notiz 2 45 3 4" xfId="25268" xr:uid="{E22CBC7A-ED4E-4DAD-ACAD-E9F52111A328}"/>
    <cellStyle name="Notiz 2 45 4" xfId="8079" xr:uid="{18F57737-56FD-4133-86D9-C229F3D88499}"/>
    <cellStyle name="Notiz 2 45 4 2" xfId="20806" xr:uid="{D0E82E59-C2DC-4C49-A161-6BF2EC6DF52D}"/>
    <cellStyle name="Notiz 2 45 4 3" xfId="27956" xr:uid="{13FE0079-559D-4198-B2ED-D0B3DCD96190}"/>
    <cellStyle name="Notiz 2 45 5" xfId="14467" xr:uid="{2F9481B8-7B29-4559-B19D-AB3CAD2EE819}"/>
    <cellStyle name="Notiz 2 45 5 2" xfId="30450" xr:uid="{F850078A-F035-4696-BAFD-AF970E1DE13A}"/>
    <cellStyle name="Notiz 2 45 6" xfId="15110" xr:uid="{CBE0F463-5DE6-498D-BC94-7A231B99D03B}"/>
    <cellStyle name="Notiz 2 45 6 2" xfId="26165" xr:uid="{7A038F83-3C86-4FF8-BCCD-2A9B183AFE9D}"/>
    <cellStyle name="Notiz 2 45 7" xfId="32287" xr:uid="{325C8BF8-6A17-4D92-AF4E-FBBFC647A0E3}"/>
    <cellStyle name="Notiz 2 45 8" xfId="23546" xr:uid="{9800C4F9-FE2F-490F-B9A9-423CA3D55A7A}"/>
    <cellStyle name="Notiz 2 46" xfId="2239" xr:uid="{00000000-0005-0000-0000-0000EF080000}"/>
    <cellStyle name="Notiz 2 46 2" xfId="5378" xr:uid="{53AA8B6E-4DE6-4C8E-8069-A4AA67151E2F}"/>
    <cellStyle name="Notiz 2 46 2 2" xfId="18166" xr:uid="{8AB19202-253B-4B24-8D5B-53DB48335F39}"/>
    <cellStyle name="Notiz 2 46 2 2 2" xfId="27959" xr:uid="{6705804E-9C8B-4A47-B6AC-205F50DABACA}"/>
    <cellStyle name="Notiz 2 46 2 3" xfId="11419" xr:uid="{BB403227-EA49-4E48-8A2C-1DE9D79D173B}"/>
    <cellStyle name="Notiz 2 46 2 3 2" xfId="30453" xr:uid="{535094F9-DF9A-4FE1-A5EB-03A13C6E65A9}"/>
    <cellStyle name="Notiz 2 46 2 4" xfId="33491" xr:uid="{20249B64-AC3F-4F02-A41E-0A71D4F8C6D8}"/>
    <cellStyle name="Notiz 2 46 2 5" xfId="23549" xr:uid="{7E227735-6BED-4AC0-9EAF-C362525DE6E3}"/>
    <cellStyle name="Notiz 2 46 3" xfId="6856" xr:uid="{304774EC-C776-407E-AF6E-53D05D80F389}"/>
    <cellStyle name="Notiz 2 46 3 2" xfId="19636" xr:uid="{DBF440D6-33FF-4DA6-9706-43917E9D9218}"/>
    <cellStyle name="Notiz 2 46 3 2 2" xfId="34698" xr:uid="{8811C6AE-1EEE-46A2-9004-29E67B5084D6}"/>
    <cellStyle name="Notiz 2 46 3 3" xfId="12888" xr:uid="{789D4D4B-FEFA-4E4C-8391-58679D02FE8A}"/>
    <cellStyle name="Notiz 2 46 3 4" xfId="25269" xr:uid="{255E406B-BE4F-4CEB-8280-9F7543332440}"/>
    <cellStyle name="Notiz 2 46 4" xfId="8080" xr:uid="{83F28C07-31FA-45D6-AD02-563EB8DC03D1}"/>
    <cellStyle name="Notiz 2 46 4 2" xfId="20807" xr:uid="{0F5506E2-39C0-4AAB-955C-EAE4313B23EE}"/>
    <cellStyle name="Notiz 2 46 4 3" xfId="27958" xr:uid="{827AD57F-B555-4069-A28F-7078CBD95864}"/>
    <cellStyle name="Notiz 2 46 5" xfId="14468" xr:uid="{1003E5C2-EDF3-4CC0-B308-AE35760760F3}"/>
    <cellStyle name="Notiz 2 46 5 2" xfId="30452" xr:uid="{4B284025-D751-4DC3-8471-4BC06F0788BD}"/>
    <cellStyle name="Notiz 2 46 6" xfId="14052" xr:uid="{24733CE7-7FF6-4D91-AC39-C943A52A383C}"/>
    <cellStyle name="Notiz 2 46 6 2" xfId="26166" xr:uid="{66B3F389-8334-4D7A-8C41-AA0374023EAF}"/>
    <cellStyle name="Notiz 2 46 7" xfId="32288" xr:uid="{B12FDE0C-ECAD-473E-A251-CD1528A9BF5C}"/>
    <cellStyle name="Notiz 2 46 8" xfId="23548" xr:uid="{2AA779F9-A2DF-405F-95B9-515BA7760A35}"/>
    <cellStyle name="Notiz 2 47" xfId="2240" xr:uid="{00000000-0005-0000-0000-0000F0080000}"/>
    <cellStyle name="Notiz 2 47 2" xfId="5379" xr:uid="{E32628F9-4958-48D4-8E06-E57EDE3B1B0D}"/>
    <cellStyle name="Notiz 2 47 2 2" xfId="18167" xr:uid="{CA881363-54A9-46FC-B643-E2A2D6BE6CB4}"/>
    <cellStyle name="Notiz 2 47 2 2 2" xfId="27961" xr:uid="{ED263A9C-72ED-45BF-8E31-31E66FA0DC31}"/>
    <cellStyle name="Notiz 2 47 2 3" xfId="11420" xr:uid="{C9FA11C1-B45F-42B7-BFCD-F2BE286B8F15}"/>
    <cellStyle name="Notiz 2 47 2 3 2" xfId="30455" xr:uid="{73B301D9-C589-4D9E-8EE8-EE70B8269AE1}"/>
    <cellStyle name="Notiz 2 47 2 4" xfId="33492" xr:uid="{53A1B054-459B-4B1D-A192-0AEAEFE385E2}"/>
    <cellStyle name="Notiz 2 47 2 5" xfId="23551" xr:uid="{FEF5F1BB-48B1-4B52-BD98-339B5578C31A}"/>
    <cellStyle name="Notiz 2 47 3" xfId="6855" xr:uid="{8DC0415A-5D92-48F7-A24E-493FD34084A5}"/>
    <cellStyle name="Notiz 2 47 3 2" xfId="19635" xr:uid="{DFBAF466-C654-4A6D-96B9-B0CCB764CD5C}"/>
    <cellStyle name="Notiz 2 47 3 2 2" xfId="34697" xr:uid="{34291F79-61F4-472A-B05B-05CF3476C55D}"/>
    <cellStyle name="Notiz 2 47 3 3" xfId="12887" xr:uid="{D820C3A7-0802-4121-8344-5A153D3A936D}"/>
    <cellStyle name="Notiz 2 47 3 4" xfId="25270" xr:uid="{9812AA5E-0538-4E6C-B6BC-2FD637ADC7D2}"/>
    <cellStyle name="Notiz 2 47 4" xfId="8081" xr:uid="{CECBEFCC-74D1-4EF4-840B-F8428FA8CF66}"/>
    <cellStyle name="Notiz 2 47 4 2" xfId="20808" xr:uid="{D3B572A3-0388-49B9-B6C1-8D099179712F}"/>
    <cellStyle name="Notiz 2 47 4 3" xfId="27960" xr:uid="{9F59ABEA-C945-4A1E-BAB8-7ADEDE4453BA}"/>
    <cellStyle name="Notiz 2 47 5" xfId="14469" xr:uid="{0CD6C6FD-839C-4A98-B0A3-C28F8AD63E51}"/>
    <cellStyle name="Notiz 2 47 5 2" xfId="30454" xr:uid="{A5949D3C-C596-4990-942F-60A15AA6CA5E}"/>
    <cellStyle name="Notiz 2 47 6" xfId="14053" xr:uid="{08E9C357-EF9A-460C-A9D9-849682DE56A1}"/>
    <cellStyle name="Notiz 2 47 6 2" xfId="26167" xr:uid="{68EE2E3E-BD06-4628-9134-EE918DFF65B5}"/>
    <cellStyle name="Notiz 2 47 7" xfId="32289" xr:uid="{7334FF9A-3E9A-4291-BF32-C1F1DFF0A3F0}"/>
    <cellStyle name="Notiz 2 47 8" xfId="23550" xr:uid="{8DAF8FC3-4F1B-4F53-A824-F4475424DB14}"/>
    <cellStyle name="Notiz 2 48" xfId="2241" xr:uid="{00000000-0005-0000-0000-0000F1080000}"/>
    <cellStyle name="Notiz 2 48 2" xfId="5380" xr:uid="{5CCF1B34-294A-459E-AED1-570F11A42B09}"/>
    <cellStyle name="Notiz 2 48 2 2" xfId="18168" xr:uid="{41D97E94-3271-4BFC-A6DF-61A8DCCAD38B}"/>
    <cellStyle name="Notiz 2 48 2 2 2" xfId="27963" xr:uid="{45346394-7D17-40F7-87BD-C91E9DFB0416}"/>
    <cellStyle name="Notiz 2 48 2 3" xfId="11421" xr:uid="{7ED53176-82CF-44D6-8016-DE9D08624A3C}"/>
    <cellStyle name="Notiz 2 48 2 3 2" xfId="30457" xr:uid="{7429BB5F-41CA-41F0-8A5A-152477FE4D0C}"/>
    <cellStyle name="Notiz 2 48 2 4" xfId="33493" xr:uid="{6964E1E3-5A9E-469F-9A61-DAE5FE8609FE}"/>
    <cellStyle name="Notiz 2 48 2 5" xfId="23553" xr:uid="{5FD342F3-89DF-431B-8695-D544EE2015CA}"/>
    <cellStyle name="Notiz 2 48 3" xfId="6854" xr:uid="{8B01EB2C-5AD9-41DD-98E9-FA850D054F4F}"/>
    <cellStyle name="Notiz 2 48 3 2" xfId="19634" xr:uid="{06FBB1B9-A6AC-4085-8F31-3367287B981A}"/>
    <cellStyle name="Notiz 2 48 3 2 2" xfId="34696" xr:uid="{B6620C62-4EC0-4CEC-9164-8E05EB98C430}"/>
    <cellStyle name="Notiz 2 48 3 3" xfId="12886" xr:uid="{A681779F-77B2-48B6-80CB-F36A492699BB}"/>
    <cellStyle name="Notiz 2 48 3 4" xfId="25271" xr:uid="{62F2462D-8DA0-480A-9175-11FA84034B34}"/>
    <cellStyle name="Notiz 2 48 4" xfId="8082" xr:uid="{6A5B44CD-1ED5-4384-B1B4-C62729B7EFFD}"/>
    <cellStyle name="Notiz 2 48 4 2" xfId="20809" xr:uid="{A14B7948-60C4-44E7-B570-F493FF85399D}"/>
    <cellStyle name="Notiz 2 48 4 3" xfId="27962" xr:uid="{8F0DF350-D7E3-49A4-BDF6-70F05A95F553}"/>
    <cellStyle name="Notiz 2 48 5" xfId="14470" xr:uid="{25C0AD6F-47E8-4801-AC57-A35420D4646A}"/>
    <cellStyle name="Notiz 2 48 5 2" xfId="30456" xr:uid="{04C5CD59-AD4A-4803-8E21-111AF07FB3FB}"/>
    <cellStyle name="Notiz 2 48 6" xfId="15140" xr:uid="{EA0FA3EA-066F-4020-8F64-1E5DF8D65965}"/>
    <cellStyle name="Notiz 2 48 6 2" xfId="26168" xr:uid="{F15130B2-DD7A-4230-8001-15A160F8760F}"/>
    <cellStyle name="Notiz 2 48 7" xfId="32290" xr:uid="{590D39E8-CD91-4E52-AC52-19A029F166C7}"/>
    <cellStyle name="Notiz 2 48 8" xfId="23552" xr:uid="{DED0D478-611A-41D8-BA4A-720FF315847A}"/>
    <cellStyle name="Notiz 2 49" xfId="2242" xr:uid="{00000000-0005-0000-0000-0000F2080000}"/>
    <cellStyle name="Notiz 2 49 2" xfId="5381" xr:uid="{9B45D306-E1AC-4521-80AC-6AD0C4E6D5D0}"/>
    <cellStyle name="Notiz 2 49 2 2" xfId="18169" xr:uid="{C0DB4719-E1E4-4ACC-BCE2-48F4F6D2BEBE}"/>
    <cellStyle name="Notiz 2 49 2 2 2" xfId="27965" xr:uid="{0BE82CFE-6F25-4EBC-A0BC-42A9E3FAA78A}"/>
    <cellStyle name="Notiz 2 49 2 3" xfId="11422" xr:uid="{E39F5917-D7BF-456B-9512-0F40B0EB3C66}"/>
    <cellStyle name="Notiz 2 49 2 3 2" xfId="30459" xr:uid="{5B5B7C29-1765-4661-A793-DA24309E5284}"/>
    <cellStyle name="Notiz 2 49 2 4" xfId="33494" xr:uid="{EA6C9396-B1B7-4777-937E-12E42BE903B4}"/>
    <cellStyle name="Notiz 2 49 2 5" xfId="23555" xr:uid="{F7EE8106-0C5F-44DC-B69A-A1E5D6023093}"/>
    <cellStyle name="Notiz 2 49 3" xfId="6853" xr:uid="{CF1E3604-770D-43C2-8B9F-E749651BF7A1}"/>
    <cellStyle name="Notiz 2 49 3 2" xfId="19633" xr:uid="{DE5CF2A1-0481-4867-BDF5-CA26CACB1C42}"/>
    <cellStyle name="Notiz 2 49 3 2 2" xfId="34695" xr:uid="{E96BC16A-DF49-418C-A671-097E00891266}"/>
    <cellStyle name="Notiz 2 49 3 3" xfId="12885" xr:uid="{19E80859-B211-465D-BCE3-1C6844BD230D}"/>
    <cellStyle name="Notiz 2 49 3 4" xfId="25272" xr:uid="{0A3AA208-5D94-4411-B5C2-CE78974C8289}"/>
    <cellStyle name="Notiz 2 49 4" xfId="8083" xr:uid="{FD0103E6-541C-4388-91CE-BA1F3E1D1B96}"/>
    <cellStyle name="Notiz 2 49 4 2" xfId="20810" xr:uid="{88AD6999-9C79-44BC-99F2-EE824C6CA7C5}"/>
    <cellStyle name="Notiz 2 49 4 3" xfId="27964" xr:uid="{AE011C15-9E4A-45BB-A114-9188442E315E}"/>
    <cellStyle name="Notiz 2 49 5" xfId="14471" xr:uid="{4BC86D32-4C48-4332-944E-888F82EF9CDD}"/>
    <cellStyle name="Notiz 2 49 5 2" xfId="30458" xr:uid="{1C2A5358-9478-4F4A-B7DF-9E13E0B97861}"/>
    <cellStyle name="Notiz 2 49 6" xfId="15109" xr:uid="{F56FAE31-238A-4B77-A48F-1271ED6D1B35}"/>
    <cellStyle name="Notiz 2 49 6 2" xfId="26169" xr:uid="{50C48472-A43F-4742-BB4F-54663A866412}"/>
    <cellStyle name="Notiz 2 49 7" xfId="32291" xr:uid="{A98308C3-BCAF-4300-95BE-2560EEB54CC0}"/>
    <cellStyle name="Notiz 2 49 8" xfId="23554" xr:uid="{346CD7FE-A723-4301-9EE5-7FCAA661B63B}"/>
    <cellStyle name="Notiz 2 5" xfId="2243" xr:uid="{00000000-0005-0000-0000-0000F3080000}"/>
    <cellStyle name="Notiz 2 5 2" xfId="2244" xr:uid="{00000000-0005-0000-0000-0000F4080000}"/>
    <cellStyle name="Notiz 2 5 2 2" xfId="5383" xr:uid="{D8D32464-461D-4FBB-B4EA-80B5495BD3A4}"/>
    <cellStyle name="Notiz 2 5 2 2 2" xfId="18171" xr:uid="{FE4636FA-4DF7-4515-A0BD-84ACBA4AB47D}"/>
    <cellStyle name="Notiz 2 5 2 2 2 2" xfId="27968" xr:uid="{9FFC7B41-2BFE-4DFF-AEFF-15F7DDCCF7B0}"/>
    <cellStyle name="Notiz 2 5 2 2 3" xfId="11424" xr:uid="{5B1507AB-577B-469D-B2E3-9B68789A1ACF}"/>
    <cellStyle name="Notiz 2 5 2 2 3 2" xfId="30462" xr:uid="{C1949605-368A-45B9-83AB-5FCC1D8C5484}"/>
    <cellStyle name="Notiz 2 5 2 2 4" xfId="33496" xr:uid="{497CFFB1-73A3-4227-828D-7050CE37C080}"/>
    <cellStyle name="Notiz 2 5 2 2 5" xfId="23558" xr:uid="{D9A2196D-621E-408E-AD0A-7843D57A5BC7}"/>
    <cellStyle name="Notiz 2 5 2 3" xfId="6851" xr:uid="{53E60D1A-219C-4791-83C6-FC7FE14DAD74}"/>
    <cellStyle name="Notiz 2 5 2 3 2" xfId="19631" xr:uid="{673B7661-A3CD-4C88-982C-C60B787F1A62}"/>
    <cellStyle name="Notiz 2 5 2 3 2 2" xfId="34693" xr:uid="{6DB3FE7C-C121-48E0-942E-0B26D7516914}"/>
    <cellStyle name="Notiz 2 5 2 3 3" xfId="12883" xr:uid="{A2EE5A6A-5BBE-48D8-B8E4-54D1B63C1297}"/>
    <cellStyle name="Notiz 2 5 2 3 4" xfId="25904" xr:uid="{054E9EEC-2D3F-455C-8420-20179E564C47}"/>
    <cellStyle name="Notiz 2 5 2 4" xfId="8085" xr:uid="{B94EFC9B-4D83-4A0C-B422-1D44CA180447}"/>
    <cellStyle name="Notiz 2 5 2 4 2" xfId="20812" xr:uid="{631DBC3C-8D33-45E6-B22D-D71444441249}"/>
    <cellStyle name="Notiz 2 5 2 4 3" xfId="27967" xr:uid="{E4C96966-EDBD-431B-A6A4-4E53C6513CB3}"/>
    <cellStyle name="Notiz 2 5 2 5" xfId="14473" xr:uid="{4828A417-2E7E-4299-8A64-579010566D73}"/>
    <cellStyle name="Notiz 2 5 2 5 2" xfId="30461" xr:uid="{181BC4DF-DC7C-4CFC-A129-D67DD5E3FCB7}"/>
    <cellStyle name="Notiz 2 5 2 6" xfId="14055" xr:uid="{53F9ED84-54CD-4F21-8239-372C813D6C0C}"/>
    <cellStyle name="Notiz 2 5 2 6 2" xfId="26171" xr:uid="{867C9611-A9FA-43E0-AE53-FE9275191856}"/>
    <cellStyle name="Notiz 2 5 2 7" xfId="32293" xr:uid="{06146E8B-3F47-416A-BCC3-44DA87B41E6B}"/>
    <cellStyle name="Notiz 2 5 2 8" xfId="23557" xr:uid="{A12753DF-AE6E-4484-A73D-287C2B107EF6}"/>
    <cellStyle name="Notiz 2 5 3" xfId="5382" xr:uid="{97D600E9-2D3D-4891-899A-C2BCB434D9BC}"/>
    <cellStyle name="Notiz 2 5 3 2" xfId="18170" xr:uid="{32D1C0E4-DF6A-47D9-8221-65F90FF9E56A}"/>
    <cellStyle name="Notiz 2 5 3 2 2" xfId="27969" xr:uid="{8EFE8712-09A0-4FBF-BAF0-F393E75E17FD}"/>
    <cellStyle name="Notiz 2 5 3 3" xfId="11423" xr:uid="{282DBA8F-13E1-46B7-8FAB-9D5FC32FA04B}"/>
    <cellStyle name="Notiz 2 5 3 3 2" xfId="30463" xr:uid="{4D1B156F-E79A-4AE7-BA6F-07066A9A2BC8}"/>
    <cellStyle name="Notiz 2 5 3 4" xfId="33495" xr:uid="{24DFB790-7113-463F-9609-7C107585D473}"/>
    <cellStyle name="Notiz 2 5 3 5" xfId="23559" xr:uid="{0AF9FF19-44C2-4BEE-A142-E4AF7361F02F}"/>
    <cellStyle name="Notiz 2 5 4" xfId="6852" xr:uid="{772CE550-A981-4924-B3F7-0B854F9A0405}"/>
    <cellStyle name="Notiz 2 5 4 2" xfId="19632" xr:uid="{9F5E9E6D-FED0-42B8-AA48-2410AD7F11E3}"/>
    <cellStyle name="Notiz 2 5 4 2 2" xfId="34694" xr:uid="{4315A41A-779C-4C85-83C1-1BF5FFA7A54C}"/>
    <cellStyle name="Notiz 2 5 4 3" xfId="12884" xr:uid="{E9A715F7-863A-42A6-BD66-0DBCFCEA8EE7}"/>
    <cellStyle name="Notiz 2 5 4 4" xfId="25273" xr:uid="{FB81B177-86D7-4295-9B9B-9A6FB3A7F2A1}"/>
    <cellStyle name="Notiz 2 5 5" xfId="8084" xr:uid="{200455C3-D5E0-4ABD-9BF4-E5889181F23E}"/>
    <cellStyle name="Notiz 2 5 5 2" xfId="20811" xr:uid="{2B1C6729-5D46-4864-BAFC-9A415941B751}"/>
    <cellStyle name="Notiz 2 5 5 3" xfId="27966" xr:uid="{88DAF06F-EDC9-4025-BA95-39B96F83E378}"/>
    <cellStyle name="Notiz 2 5 6" xfId="14472" xr:uid="{E656215E-E2D0-444F-8018-9C77D86B7881}"/>
    <cellStyle name="Notiz 2 5 6 2" xfId="30460" xr:uid="{FFAE3CD2-9437-429C-9F7C-5BC1B4CE3F2F}"/>
    <cellStyle name="Notiz 2 5 7" xfId="14054" xr:uid="{D97921B0-52D2-4622-B4D5-88DB66E6615C}"/>
    <cellStyle name="Notiz 2 5 7 2" xfId="26170" xr:uid="{EE6CB3BA-0691-4B7A-BADB-72B98B06B6BF}"/>
    <cellStyle name="Notiz 2 5 8" xfId="32292" xr:uid="{A3BB3526-B87A-4107-81B4-9031E6C69BA0}"/>
    <cellStyle name="Notiz 2 5 9" xfId="23556" xr:uid="{E72F8324-F79C-4A39-9922-E8832E37E83B}"/>
    <cellStyle name="Notiz 2 50" xfId="2245" xr:uid="{00000000-0005-0000-0000-0000F5080000}"/>
    <cellStyle name="Notiz 2 50 2" xfId="5384" xr:uid="{591AA268-5A28-422A-9032-AFDEA53ECE8C}"/>
    <cellStyle name="Notiz 2 50 2 2" xfId="18172" xr:uid="{EAE0472E-0EA9-4129-AEF0-FC9898378804}"/>
    <cellStyle name="Notiz 2 50 2 2 2" xfId="27971" xr:uid="{50EC66F7-1614-4ADF-8DDA-5606FB67B291}"/>
    <cellStyle name="Notiz 2 50 2 3" xfId="11425" xr:uid="{F955958D-854B-48B4-AC9F-DB9104081461}"/>
    <cellStyle name="Notiz 2 50 2 3 2" xfId="30465" xr:uid="{6DD0330D-A7C6-4FA8-A19A-A5C15224968D}"/>
    <cellStyle name="Notiz 2 50 2 4" xfId="33497" xr:uid="{3B1550C0-5E8D-42B9-BBD1-2091C606C6E6}"/>
    <cellStyle name="Notiz 2 50 2 5" xfId="23561" xr:uid="{F392DEB9-58E5-4FC6-808A-2E636464FEDC}"/>
    <cellStyle name="Notiz 2 50 3" xfId="6850" xr:uid="{6D4B50C1-0241-4D93-8241-0BB9FCEC2D28}"/>
    <cellStyle name="Notiz 2 50 3 2" xfId="19630" xr:uid="{088913F4-7EEF-4ACE-A2F7-E1D0F835BAAD}"/>
    <cellStyle name="Notiz 2 50 3 2 2" xfId="34692" xr:uid="{5CD697AD-99EB-4A37-A920-B27B57A94100}"/>
    <cellStyle name="Notiz 2 50 3 3" xfId="12882" xr:uid="{43E4CCD9-8FA6-439C-A983-8AD6D0589C8A}"/>
    <cellStyle name="Notiz 2 50 3 4" xfId="25274" xr:uid="{9FF7C049-A8B6-4556-9200-BA1F44D68976}"/>
    <cellStyle name="Notiz 2 50 4" xfId="8086" xr:uid="{EA8AAD8B-7FC5-4D35-BA8D-C7435311CE69}"/>
    <cellStyle name="Notiz 2 50 4 2" xfId="20813" xr:uid="{01AF9240-0E43-48F6-B83F-064C585A5AE2}"/>
    <cellStyle name="Notiz 2 50 4 3" xfId="27970" xr:uid="{A915821D-4CD4-4E21-AE83-C428B8CE256E}"/>
    <cellStyle name="Notiz 2 50 5" xfId="14474" xr:uid="{E0CA5A2E-8890-4958-B8B5-3528CE9F087F}"/>
    <cellStyle name="Notiz 2 50 5 2" xfId="30464" xr:uid="{E0434E15-A18E-4B6D-BADA-D06966EC4E80}"/>
    <cellStyle name="Notiz 2 50 6" xfId="15139" xr:uid="{F0F13655-5485-44DC-B85B-F06882F533AA}"/>
    <cellStyle name="Notiz 2 50 6 2" xfId="26172" xr:uid="{E4F91EC2-B987-4B78-927B-FD6BE84464D6}"/>
    <cellStyle name="Notiz 2 50 7" xfId="32294" xr:uid="{43423C52-38FD-4FDF-AB7C-25D5458FFEC8}"/>
    <cellStyle name="Notiz 2 50 8" xfId="23560" xr:uid="{6BF23C30-2BE9-4A6E-BA5E-8F127CCD5095}"/>
    <cellStyle name="Notiz 2 51" xfId="2246" xr:uid="{00000000-0005-0000-0000-0000F6080000}"/>
    <cellStyle name="Notiz 2 51 2" xfId="5385" xr:uid="{96FEC9DE-9617-4BA6-8E95-4DB28DC2332D}"/>
    <cellStyle name="Notiz 2 51 2 2" xfId="18173" xr:uid="{D0E5B839-67CC-4677-A2B8-152AAA30F6F7}"/>
    <cellStyle name="Notiz 2 51 2 2 2" xfId="27973" xr:uid="{0D687A27-63FE-41C2-B75A-CBB17311C0AA}"/>
    <cellStyle name="Notiz 2 51 2 3" xfId="11426" xr:uid="{DF589515-03C9-4DA5-8924-BF18580744C9}"/>
    <cellStyle name="Notiz 2 51 2 3 2" xfId="30467" xr:uid="{7BECF7A7-26B1-41F9-97F0-C4A0AFD96E4F}"/>
    <cellStyle name="Notiz 2 51 2 4" xfId="33498" xr:uid="{A1915474-7A05-4E06-BBE2-9DC63663237C}"/>
    <cellStyle name="Notiz 2 51 2 5" xfId="23563" xr:uid="{BCD84B05-3B17-4EE2-B889-CDFA6BA5EBC4}"/>
    <cellStyle name="Notiz 2 51 3" xfId="6849" xr:uid="{EBE2852E-3C8C-4B70-AF76-A6FD6DCDBC93}"/>
    <cellStyle name="Notiz 2 51 3 2" xfId="19629" xr:uid="{3BDFA74C-5ACD-4AA4-8B24-BCBC1D86D295}"/>
    <cellStyle name="Notiz 2 51 3 2 2" xfId="34691" xr:uid="{F155F590-4DA8-4E85-95B0-18181DE4E9D7}"/>
    <cellStyle name="Notiz 2 51 3 3" xfId="12881" xr:uid="{0A757455-E5FA-45C4-9401-9B279F141DFB}"/>
    <cellStyle name="Notiz 2 51 3 4" xfId="25275" xr:uid="{5E7EBFF2-1610-4332-BFE2-174262C479D4}"/>
    <cellStyle name="Notiz 2 51 4" xfId="8087" xr:uid="{623AEB46-C45F-49EB-BFC6-C89A0F611B3F}"/>
    <cellStyle name="Notiz 2 51 4 2" xfId="20814" xr:uid="{C575FFD5-BAD7-4A90-9873-F7AB38DC7F87}"/>
    <cellStyle name="Notiz 2 51 4 3" xfId="27972" xr:uid="{A17B2E8A-0EB5-4097-B8F4-558B7F19A4B7}"/>
    <cellStyle name="Notiz 2 51 5" xfId="14475" xr:uid="{AAAC511D-1B63-4E83-BE88-35BE25D71C82}"/>
    <cellStyle name="Notiz 2 51 5 2" xfId="30466" xr:uid="{C62815C8-7BA3-46D4-B485-C31859B76A6D}"/>
    <cellStyle name="Notiz 2 51 6" xfId="15108" xr:uid="{57FF0DFC-A594-4597-88C6-BD063832B9C5}"/>
    <cellStyle name="Notiz 2 51 6 2" xfId="26173" xr:uid="{98EAAFDA-6A54-4F9B-8A3B-EABC6D575276}"/>
    <cellStyle name="Notiz 2 51 7" xfId="32295" xr:uid="{AC3EEE3C-BF24-4CC2-89E5-94A411A47B85}"/>
    <cellStyle name="Notiz 2 51 8" xfId="23562" xr:uid="{BA61EE90-5BAB-464F-98BE-1295AB22E9A4}"/>
    <cellStyle name="Notiz 2 52" xfId="2247" xr:uid="{00000000-0005-0000-0000-0000F7080000}"/>
    <cellStyle name="Notiz 2 52 2" xfId="5386" xr:uid="{D52FCE39-8797-4D7D-A8A8-A40901A168A2}"/>
    <cellStyle name="Notiz 2 52 2 2" xfId="18174" xr:uid="{1114DCB4-B8E2-433F-91A8-AE5D0B10A7CF}"/>
    <cellStyle name="Notiz 2 52 2 2 2" xfId="27975" xr:uid="{33914F02-B6EC-4F72-8CA6-DC9E1A634C90}"/>
    <cellStyle name="Notiz 2 52 2 3" xfId="11427" xr:uid="{35416936-9D92-447B-8CE5-009152E8E041}"/>
    <cellStyle name="Notiz 2 52 2 3 2" xfId="30469" xr:uid="{A68BE62C-DF2D-484A-9A65-F6C42FA58396}"/>
    <cellStyle name="Notiz 2 52 2 4" xfId="33499" xr:uid="{7AC25C63-0CF3-4CE6-9020-18AFE3D25CC8}"/>
    <cellStyle name="Notiz 2 52 2 5" xfId="23565" xr:uid="{9F8112F6-FE59-4B9D-9B10-21E1B48C3D7A}"/>
    <cellStyle name="Notiz 2 52 3" xfId="6848" xr:uid="{CB013A9D-782B-422D-8621-8CCB97343477}"/>
    <cellStyle name="Notiz 2 52 3 2" xfId="19628" xr:uid="{D5C5CC20-DAB9-4509-842D-C5060834DD69}"/>
    <cellStyle name="Notiz 2 52 3 2 2" xfId="34690" xr:uid="{F1147F00-7A88-4159-BF81-430FC0BDC427}"/>
    <cellStyle name="Notiz 2 52 3 3" xfId="12880" xr:uid="{7529EC0E-1AB8-414B-880A-6F107DE75CDA}"/>
    <cellStyle name="Notiz 2 52 3 4" xfId="25276" xr:uid="{4C793ADA-5F55-4C47-AF72-2B84C16BBFE0}"/>
    <cellStyle name="Notiz 2 52 4" xfId="8088" xr:uid="{0166E303-D5C7-470D-BF6D-62B489D515F7}"/>
    <cellStyle name="Notiz 2 52 4 2" xfId="20815" xr:uid="{5B02AD05-D84E-428C-92A1-DBDF563C5FD2}"/>
    <cellStyle name="Notiz 2 52 4 3" xfId="27974" xr:uid="{DFC31059-36F5-45B8-9BEA-49AEC6D50A9D}"/>
    <cellStyle name="Notiz 2 52 5" xfId="14476" xr:uid="{4EAC2091-70AA-4187-BD09-5D4F6B45785D}"/>
    <cellStyle name="Notiz 2 52 5 2" xfId="30468" xr:uid="{D3FE6294-AF8F-4E7D-8846-174EFD979A47}"/>
    <cellStyle name="Notiz 2 52 6" xfId="14056" xr:uid="{34864AF1-5023-4909-AAF4-152A7D03BB58}"/>
    <cellStyle name="Notiz 2 52 6 2" xfId="26174" xr:uid="{1B933561-1FDC-4761-81C7-DE0F6F072A1B}"/>
    <cellStyle name="Notiz 2 52 7" xfId="32296" xr:uid="{E0FC958C-9611-47FB-8F8C-3E8E39959ACC}"/>
    <cellStyle name="Notiz 2 52 8" xfId="23564" xr:uid="{87F14D8C-06D5-4EFA-8C6E-FAA1BA32980C}"/>
    <cellStyle name="Notiz 2 53" xfId="2248" xr:uid="{00000000-0005-0000-0000-0000F8080000}"/>
    <cellStyle name="Notiz 2 53 2" xfId="5387" xr:uid="{72BD8C76-8388-4839-8B05-7068D61119B1}"/>
    <cellStyle name="Notiz 2 53 2 2" xfId="18175" xr:uid="{05AC332E-5CFA-48EF-A388-94BB07433989}"/>
    <cellStyle name="Notiz 2 53 2 2 2" xfId="27977" xr:uid="{2D7B43F5-C32B-4F87-9C68-6CD1BACC66E5}"/>
    <cellStyle name="Notiz 2 53 2 3" xfId="11428" xr:uid="{CE07B9A3-15EF-479C-B63D-63EAF9AF0E59}"/>
    <cellStyle name="Notiz 2 53 2 3 2" xfId="30471" xr:uid="{9E4522CB-ABC8-4D90-AC76-DAA55E5E625F}"/>
    <cellStyle name="Notiz 2 53 2 4" xfId="33500" xr:uid="{EC0AF881-C640-41BD-9C84-8BC8BE604215}"/>
    <cellStyle name="Notiz 2 53 2 5" xfId="23567" xr:uid="{0871EE4C-BECC-4C78-8C80-B2D8BBB0CCD1}"/>
    <cellStyle name="Notiz 2 53 3" xfId="6847" xr:uid="{B8B9C593-355E-4707-A412-23299F361AC0}"/>
    <cellStyle name="Notiz 2 53 3 2" xfId="19627" xr:uid="{1177535C-36EC-47DC-836C-F4CC37C08368}"/>
    <cellStyle name="Notiz 2 53 3 2 2" xfId="34689" xr:uid="{5892C142-17E0-4A29-B6A7-77AB60CFCDAA}"/>
    <cellStyle name="Notiz 2 53 3 3" xfId="12879" xr:uid="{A57D87C3-53A1-4022-BE49-6E348D8564DB}"/>
    <cellStyle name="Notiz 2 53 3 4" xfId="25277" xr:uid="{2C266226-848F-49AA-9F9B-21D4DE096831}"/>
    <cellStyle name="Notiz 2 53 4" xfId="8089" xr:uid="{F8539802-6455-494D-83B8-8DB1D64DCBB2}"/>
    <cellStyle name="Notiz 2 53 4 2" xfId="20816" xr:uid="{786FA39C-10F0-45B4-9388-A2315D54C211}"/>
    <cellStyle name="Notiz 2 53 4 3" xfId="27976" xr:uid="{EE32BB65-5370-4D72-B9F1-2350DFF8CF35}"/>
    <cellStyle name="Notiz 2 53 5" xfId="14477" xr:uid="{CE2BA8DF-DC11-4CDC-93D7-D838E6F10B7B}"/>
    <cellStyle name="Notiz 2 53 5 2" xfId="30470" xr:uid="{9DB8AE62-82E6-4098-AD51-FA843AF8F73E}"/>
    <cellStyle name="Notiz 2 53 6" xfId="14057" xr:uid="{DC893A4A-A9BD-4383-9A10-D8315500240E}"/>
    <cellStyle name="Notiz 2 53 6 2" xfId="26175" xr:uid="{F7060B03-E98F-463A-B192-8B067A82B1C8}"/>
    <cellStyle name="Notiz 2 53 7" xfId="32297" xr:uid="{6B657FB4-52B2-49D1-937B-20FDC80F8681}"/>
    <cellStyle name="Notiz 2 53 8" xfId="23566" xr:uid="{F8265271-1195-47FD-985E-A49420D5817B}"/>
    <cellStyle name="Notiz 2 54" xfId="2249" xr:uid="{00000000-0005-0000-0000-0000F9080000}"/>
    <cellStyle name="Notiz 2 54 2" xfId="5388" xr:uid="{AA4BFCFF-68E6-4380-B31F-7E4900BB2340}"/>
    <cellStyle name="Notiz 2 54 2 2" xfId="18176" xr:uid="{760EEBA1-D0C9-4AE4-9746-F34B36E31C45}"/>
    <cellStyle name="Notiz 2 54 2 2 2" xfId="27979" xr:uid="{FBE6A7D1-01EC-432C-AA9B-4F57B68127FA}"/>
    <cellStyle name="Notiz 2 54 2 3" xfId="11429" xr:uid="{E3360112-5C92-4F48-84B9-A0F8DB4DE85F}"/>
    <cellStyle name="Notiz 2 54 2 3 2" xfId="30473" xr:uid="{4435B744-0203-4964-A292-59B57DE12A20}"/>
    <cellStyle name="Notiz 2 54 2 4" xfId="33501" xr:uid="{6B5DE9B6-0648-4925-8BE8-773DDA9E4B0C}"/>
    <cellStyle name="Notiz 2 54 2 5" xfId="23569" xr:uid="{6A03CD51-A951-4422-945B-F7C4FB215CF9}"/>
    <cellStyle name="Notiz 2 54 3" xfId="6846" xr:uid="{3BA2430E-DBDB-481D-A56D-FACF4540ADBE}"/>
    <cellStyle name="Notiz 2 54 3 2" xfId="19626" xr:uid="{0CCFBF75-536C-4396-86B0-20EA2816B0F9}"/>
    <cellStyle name="Notiz 2 54 3 2 2" xfId="34688" xr:uid="{7CEA9AEB-BE1A-4E7C-A8EB-64BC5D670C36}"/>
    <cellStyle name="Notiz 2 54 3 3" xfId="12878" xr:uid="{1B78518F-E438-4627-A356-F09D6489D1B0}"/>
    <cellStyle name="Notiz 2 54 3 4" xfId="25278" xr:uid="{2F624A6B-20B5-4D2E-9BCB-1DA9C0881399}"/>
    <cellStyle name="Notiz 2 54 4" xfId="8090" xr:uid="{C72A7657-1D2B-4D12-89D0-4499B103B3F2}"/>
    <cellStyle name="Notiz 2 54 4 2" xfId="20817" xr:uid="{38A79512-8D31-420E-8E04-4925BEBCDF4C}"/>
    <cellStyle name="Notiz 2 54 4 3" xfId="27978" xr:uid="{B355555F-AE4E-4450-A702-5A1CF5B96C6E}"/>
    <cellStyle name="Notiz 2 54 5" xfId="14478" xr:uid="{78B441DB-6132-4B74-B070-3D484E257AD0}"/>
    <cellStyle name="Notiz 2 54 5 2" xfId="30472" xr:uid="{458F90F6-9E88-4A05-8B82-9D582BCBCF02}"/>
    <cellStyle name="Notiz 2 54 6" xfId="15138" xr:uid="{874270F0-4210-4F1E-9FF3-A04BD7BECD7A}"/>
    <cellStyle name="Notiz 2 54 6 2" xfId="26176" xr:uid="{03D9E145-E757-460F-B968-7BC4FB3B8F2D}"/>
    <cellStyle name="Notiz 2 54 7" xfId="32298" xr:uid="{5EDEE1DD-7C82-4CB8-B39C-1F75FF7D5BB5}"/>
    <cellStyle name="Notiz 2 54 8" xfId="23568" xr:uid="{38F0B843-9803-4E6D-8745-040D145F9031}"/>
    <cellStyle name="Notiz 2 55" xfId="2250" xr:uid="{00000000-0005-0000-0000-0000FA080000}"/>
    <cellStyle name="Notiz 2 55 2" xfId="5389" xr:uid="{1586E32A-A7A9-472D-9DF6-CAE1B6FD9E43}"/>
    <cellStyle name="Notiz 2 55 2 2" xfId="18177" xr:uid="{83D6E8AB-C6C3-416B-BFEA-2E519975D69D}"/>
    <cellStyle name="Notiz 2 55 2 2 2" xfId="27981" xr:uid="{2F5B11B4-432F-4D8C-871A-C4FAE9E27864}"/>
    <cellStyle name="Notiz 2 55 2 3" xfId="11430" xr:uid="{47B5E32E-E0A0-4782-B59A-47C397A033E7}"/>
    <cellStyle name="Notiz 2 55 2 3 2" xfId="30475" xr:uid="{CEC99B34-C3D8-4BD5-BE01-0E34C21ABC74}"/>
    <cellStyle name="Notiz 2 55 2 4" xfId="33502" xr:uid="{C9D88425-729A-4EF4-B4C6-7938A34A2612}"/>
    <cellStyle name="Notiz 2 55 2 5" xfId="23571" xr:uid="{2C85DF03-E232-4F53-98BD-9DEEA2A89046}"/>
    <cellStyle name="Notiz 2 55 3" xfId="6845" xr:uid="{8F6561DC-8C5B-4482-80CC-8A7A0176EA51}"/>
    <cellStyle name="Notiz 2 55 3 2" xfId="19625" xr:uid="{D2994285-0058-4FD4-92B9-8CC51BC4ECC2}"/>
    <cellStyle name="Notiz 2 55 3 2 2" xfId="34687" xr:uid="{B59EC480-E142-4891-A044-C787348279A9}"/>
    <cellStyle name="Notiz 2 55 3 3" xfId="12877" xr:uid="{B507FD7B-B96D-4F46-9464-C27B967ED845}"/>
    <cellStyle name="Notiz 2 55 3 4" xfId="25279" xr:uid="{F9DAD67C-1AFE-430B-B334-231F2C3AF9D3}"/>
    <cellStyle name="Notiz 2 55 4" xfId="8091" xr:uid="{6564D2AB-8F63-448D-81A2-AF3B13C45A2D}"/>
    <cellStyle name="Notiz 2 55 4 2" xfId="20818" xr:uid="{D7D2ADB5-48A9-4A4B-B012-3F93F2C8297C}"/>
    <cellStyle name="Notiz 2 55 4 3" xfId="27980" xr:uid="{5EA6ACDB-5A9D-4EF3-9FE1-318D1BA0C8D0}"/>
    <cellStyle name="Notiz 2 55 5" xfId="14479" xr:uid="{FF47DACE-E912-470E-893D-4E08267E62B6}"/>
    <cellStyle name="Notiz 2 55 5 2" xfId="30474" xr:uid="{0BCDD3FB-00A6-4EA2-9946-9B355A008CA3}"/>
    <cellStyle name="Notiz 2 55 6" xfId="15107" xr:uid="{11159727-B84A-4330-B457-72A53F262F14}"/>
    <cellStyle name="Notiz 2 55 6 2" xfId="26177" xr:uid="{D39B11B9-8886-4B83-8147-F9D583FBE1D2}"/>
    <cellStyle name="Notiz 2 55 7" xfId="32299" xr:uid="{B8E9C510-27C6-4780-9ACD-D87B183CDFA4}"/>
    <cellStyle name="Notiz 2 55 8" xfId="23570" xr:uid="{F208431C-A7E0-46C0-B038-93A1D0708025}"/>
    <cellStyle name="Notiz 2 56" xfId="2251" xr:uid="{00000000-0005-0000-0000-0000FB080000}"/>
    <cellStyle name="Notiz 2 56 2" xfId="5390" xr:uid="{74F02271-E300-4EE9-AB32-CE5C793C45FA}"/>
    <cellStyle name="Notiz 2 56 2 2" xfId="18178" xr:uid="{1D174E19-EB0F-463B-A48E-7683A4A31ED3}"/>
    <cellStyle name="Notiz 2 56 2 2 2" xfId="27983" xr:uid="{EE3686CC-AAEA-4AE3-91DB-8B6DDCB93FFA}"/>
    <cellStyle name="Notiz 2 56 2 3" xfId="11431" xr:uid="{D28A1C23-ECA7-4700-ADE6-EE8E015C0577}"/>
    <cellStyle name="Notiz 2 56 2 3 2" xfId="30477" xr:uid="{F9BD6087-3005-45CC-B197-5BB9016080C3}"/>
    <cellStyle name="Notiz 2 56 2 4" xfId="33503" xr:uid="{F40B23C0-2B3A-494B-977B-92D6FDF07F23}"/>
    <cellStyle name="Notiz 2 56 2 5" xfId="23573" xr:uid="{1C0ED3D5-AF27-4245-834A-07BEF71B8C6F}"/>
    <cellStyle name="Notiz 2 56 3" xfId="6844" xr:uid="{A5713856-EDA1-4743-88B7-4223B802A8B2}"/>
    <cellStyle name="Notiz 2 56 3 2" xfId="19624" xr:uid="{0F7A43C5-44A8-4869-81AA-FD838B1ED9C4}"/>
    <cellStyle name="Notiz 2 56 3 2 2" xfId="34686" xr:uid="{C7FFDCB8-D78A-4370-8A3A-1521ED7D4969}"/>
    <cellStyle name="Notiz 2 56 3 3" xfId="12876" xr:uid="{0FBD4853-CB04-4FBA-B1B7-DB4ECB8F9785}"/>
    <cellStyle name="Notiz 2 56 3 4" xfId="25280" xr:uid="{C7F3B27D-A7DA-4CA5-B648-6C6BE0D96DB0}"/>
    <cellStyle name="Notiz 2 56 4" xfId="8092" xr:uid="{B73475B7-53BF-444E-B24E-7DEC8C88A2D3}"/>
    <cellStyle name="Notiz 2 56 4 2" xfId="20819" xr:uid="{2B9E3596-4919-46D9-BC0B-5594689572D2}"/>
    <cellStyle name="Notiz 2 56 4 3" xfId="27982" xr:uid="{2F3EC7DF-CA5F-4FAE-8AEE-5257F38611EE}"/>
    <cellStyle name="Notiz 2 56 5" xfId="14480" xr:uid="{7665AE55-ACE4-44CF-9064-32FD74BB0E33}"/>
    <cellStyle name="Notiz 2 56 5 2" xfId="30476" xr:uid="{78A4E1E3-F4C5-469D-ABA1-2CB2384781BD}"/>
    <cellStyle name="Notiz 2 56 6" xfId="14058" xr:uid="{046B47D8-E26F-4810-9E2E-47F7D80EBF85}"/>
    <cellStyle name="Notiz 2 56 6 2" xfId="26178" xr:uid="{606BE3AF-E76D-434B-9181-BDB32E37A49C}"/>
    <cellStyle name="Notiz 2 56 7" xfId="32300" xr:uid="{E0E09DC7-69F2-4E8C-A2D1-F77375228235}"/>
    <cellStyle name="Notiz 2 56 8" xfId="23572" xr:uid="{B022AC89-40BF-4974-AA19-259E180F0CE4}"/>
    <cellStyle name="Notiz 2 57" xfId="2252" xr:uid="{00000000-0005-0000-0000-0000FC080000}"/>
    <cellStyle name="Notiz 2 57 2" xfId="5391" xr:uid="{E5A61EA0-F2FC-48E2-A6E4-ECCF7992073B}"/>
    <cellStyle name="Notiz 2 57 2 2" xfId="18179" xr:uid="{53667811-D8EA-4B4F-86E8-DC4C89D1DA5E}"/>
    <cellStyle name="Notiz 2 57 2 2 2" xfId="27985" xr:uid="{4384AB63-BDF9-457E-B854-F7CCB24F32A2}"/>
    <cellStyle name="Notiz 2 57 2 3" xfId="11432" xr:uid="{A34F8AE8-F025-48D3-A0D5-DC7F1B74C92D}"/>
    <cellStyle name="Notiz 2 57 2 3 2" xfId="30479" xr:uid="{681F7CBE-D40C-46FA-BCDF-F5F02CAE80BD}"/>
    <cellStyle name="Notiz 2 57 2 4" xfId="33504" xr:uid="{E15DA62E-F68A-4219-B815-548F1D3FCA39}"/>
    <cellStyle name="Notiz 2 57 2 5" xfId="23575" xr:uid="{8FCF6104-C6B1-43F6-860C-9350984F002D}"/>
    <cellStyle name="Notiz 2 57 3" xfId="6843" xr:uid="{7ACC1792-36A1-4E14-BE66-A710F17169E2}"/>
    <cellStyle name="Notiz 2 57 3 2" xfId="19623" xr:uid="{A19C54D9-158E-4798-A8A8-A7C344F9D39B}"/>
    <cellStyle name="Notiz 2 57 3 2 2" xfId="34685" xr:uid="{D43141F2-B075-4E3E-96B8-16FD4FE32A9D}"/>
    <cellStyle name="Notiz 2 57 3 3" xfId="12875" xr:uid="{E9AC05F5-F55F-4B61-B674-D51F5EDC6316}"/>
    <cellStyle name="Notiz 2 57 3 4" xfId="25281" xr:uid="{5779C125-86A9-4B97-98EC-4B6D71F9E5B7}"/>
    <cellStyle name="Notiz 2 57 4" xfId="8093" xr:uid="{EE65129A-8AFC-4A45-B66A-3C692B054874}"/>
    <cellStyle name="Notiz 2 57 4 2" xfId="20820" xr:uid="{C93BCE7E-AEA8-4F84-8ABE-29B630570A04}"/>
    <cellStyle name="Notiz 2 57 4 3" xfId="27984" xr:uid="{E1441C88-C756-44CA-BACF-D22F8361D794}"/>
    <cellStyle name="Notiz 2 57 5" xfId="14481" xr:uid="{81DAEA77-0C65-48B2-9B82-D95B1410EB41}"/>
    <cellStyle name="Notiz 2 57 5 2" xfId="30478" xr:uid="{0DF23599-DBBF-426E-9D33-E59167200DA8}"/>
    <cellStyle name="Notiz 2 57 6" xfId="14059" xr:uid="{150F4899-63C3-4EA3-B47E-66E6FFA08C4F}"/>
    <cellStyle name="Notiz 2 57 6 2" xfId="26179" xr:uid="{94491A34-A596-4CEE-94A0-ECB48E13DB8B}"/>
    <cellStyle name="Notiz 2 57 7" xfId="32301" xr:uid="{441ECF02-BDDB-4F23-BB9B-A3FBAC051511}"/>
    <cellStyle name="Notiz 2 57 8" xfId="23574" xr:uid="{37D7EB63-A36F-4529-9A98-011067A4ABD5}"/>
    <cellStyle name="Notiz 2 58" xfId="2253" xr:uid="{00000000-0005-0000-0000-0000FD080000}"/>
    <cellStyle name="Notiz 2 58 2" xfId="5392" xr:uid="{5C826CBF-6B2E-4F0D-B061-5F4D8AAE9DEC}"/>
    <cellStyle name="Notiz 2 58 2 2" xfId="18180" xr:uid="{A9A02DA2-D947-4F1B-9D65-734305FFA28E}"/>
    <cellStyle name="Notiz 2 58 2 2 2" xfId="27987" xr:uid="{E8BF8A60-C223-4616-900F-1222721D2DEA}"/>
    <cellStyle name="Notiz 2 58 2 3" xfId="11433" xr:uid="{5CF66EBB-1A2C-4E78-8E74-648E6A4CFEF0}"/>
    <cellStyle name="Notiz 2 58 2 3 2" xfId="30481" xr:uid="{3E0FE81A-E1D8-44C5-92DC-FA94ACB61DEF}"/>
    <cellStyle name="Notiz 2 58 2 4" xfId="33505" xr:uid="{6D6AC5B5-E524-4F2A-B1F5-42AB045CB5BF}"/>
    <cellStyle name="Notiz 2 58 2 5" xfId="23577" xr:uid="{82EA1C9B-932A-4B73-B844-D91DC6EFE48B}"/>
    <cellStyle name="Notiz 2 58 3" xfId="6842" xr:uid="{A56D52F0-6214-4BE2-A203-1641FDB4E9F1}"/>
    <cellStyle name="Notiz 2 58 3 2" xfId="19622" xr:uid="{388964D2-8B22-4358-AE86-6E31ECA5E3EE}"/>
    <cellStyle name="Notiz 2 58 3 2 2" xfId="34684" xr:uid="{4001D040-694C-4474-8F35-A8EAED6B761F}"/>
    <cellStyle name="Notiz 2 58 3 3" xfId="12874" xr:uid="{243D757F-3EB4-49D0-AB6B-D7D21BFD3B3F}"/>
    <cellStyle name="Notiz 2 58 3 4" xfId="25282" xr:uid="{C3EC4E59-E280-4136-8785-06E40AF4640D}"/>
    <cellStyle name="Notiz 2 58 4" xfId="8094" xr:uid="{75011976-0E5A-4C2B-B2B6-0B81D9B12A06}"/>
    <cellStyle name="Notiz 2 58 4 2" xfId="20821" xr:uid="{69DE0C6B-354F-430E-97BB-24D23FFBD619}"/>
    <cellStyle name="Notiz 2 58 4 3" xfId="27986" xr:uid="{5D0B1C15-ACFA-48BF-83E6-0F9F77A9D974}"/>
    <cellStyle name="Notiz 2 58 5" xfId="14482" xr:uid="{7C1FED82-6E16-469A-B2E7-01D618D4D1C0}"/>
    <cellStyle name="Notiz 2 58 5 2" xfId="30480" xr:uid="{72B5A024-571F-47D0-8ECD-A85B5C6637D1}"/>
    <cellStyle name="Notiz 2 58 6" xfId="15137" xr:uid="{D26F96B2-2786-4E50-9F91-96B00FFCAA74}"/>
    <cellStyle name="Notiz 2 58 6 2" xfId="26180" xr:uid="{833764A4-D8AE-4098-9772-A17A749FE0F3}"/>
    <cellStyle name="Notiz 2 58 7" xfId="32302" xr:uid="{65592697-6350-402E-B457-A7AE3590026F}"/>
    <cellStyle name="Notiz 2 58 8" xfId="23576" xr:uid="{BA1BEB35-4F2C-48EC-836B-4CECA53A94EF}"/>
    <cellStyle name="Notiz 2 59" xfId="2254" xr:uid="{00000000-0005-0000-0000-0000FE080000}"/>
    <cellStyle name="Notiz 2 59 2" xfId="5393" xr:uid="{B9BA09E3-67E6-4DD8-836D-97025AADF6E2}"/>
    <cellStyle name="Notiz 2 59 2 2" xfId="18181" xr:uid="{9C3F7999-9CA8-40CD-A21D-39A55BB1220E}"/>
    <cellStyle name="Notiz 2 59 2 2 2" xfId="27989" xr:uid="{49C31EA8-52FE-409C-B4F9-7F87C7C567C5}"/>
    <cellStyle name="Notiz 2 59 2 3" xfId="11434" xr:uid="{040BE27A-4191-4E1F-898B-49C2DC9D05D5}"/>
    <cellStyle name="Notiz 2 59 2 3 2" xfId="30483" xr:uid="{5AEE3F0B-F8F9-4DCE-B497-99AA45B5EE92}"/>
    <cellStyle name="Notiz 2 59 2 4" xfId="33506" xr:uid="{A6CDAC34-6D7B-4856-B43C-832A30459476}"/>
    <cellStyle name="Notiz 2 59 2 5" xfId="23579" xr:uid="{DC73C78F-1F16-49AB-98C8-3F71D0DABC7A}"/>
    <cellStyle name="Notiz 2 59 3" xfId="6841" xr:uid="{5D4771F2-C5DD-4CD3-86A3-A3B0BC842633}"/>
    <cellStyle name="Notiz 2 59 3 2" xfId="19621" xr:uid="{E98ECC00-ED92-418B-BA54-F04A4A7160ED}"/>
    <cellStyle name="Notiz 2 59 3 2 2" xfId="34683" xr:uid="{F4E96D3E-19FB-46B3-B698-E88DD52371A2}"/>
    <cellStyle name="Notiz 2 59 3 3" xfId="12873" xr:uid="{89034FC9-00E3-4507-93AE-D997E46ED92A}"/>
    <cellStyle name="Notiz 2 59 3 4" xfId="25283" xr:uid="{0618086B-F844-4EAA-AAC4-402511514497}"/>
    <cellStyle name="Notiz 2 59 4" xfId="8095" xr:uid="{9649095E-D360-468E-BBBF-D41309B5FFE7}"/>
    <cellStyle name="Notiz 2 59 4 2" xfId="20822" xr:uid="{63B18626-2532-4D88-890E-33B2C2A068F4}"/>
    <cellStyle name="Notiz 2 59 4 3" xfId="27988" xr:uid="{2FFB07BB-8B24-42B4-A61E-8328A7899AA0}"/>
    <cellStyle name="Notiz 2 59 5" xfId="14483" xr:uid="{C6690C50-5C4F-4D7E-8B9F-CF39B37EC424}"/>
    <cellStyle name="Notiz 2 59 5 2" xfId="30482" xr:uid="{3943BDEF-BC58-4BD1-8942-C41E48C3E958}"/>
    <cellStyle name="Notiz 2 59 6" xfId="15106" xr:uid="{103E7EAA-BD8E-46BE-8073-12E0C7507DE8}"/>
    <cellStyle name="Notiz 2 59 6 2" xfId="26181" xr:uid="{6CD10C55-5D58-4C17-A19E-4BFE0BDB2D4E}"/>
    <cellStyle name="Notiz 2 59 7" xfId="32303" xr:uid="{A1FA49A7-24D8-4B75-9714-63D2FD9196D1}"/>
    <cellStyle name="Notiz 2 59 8" xfId="23578" xr:uid="{DCED6ECF-F4CA-47AB-AEB2-EC563F277A66}"/>
    <cellStyle name="Notiz 2 6" xfId="2255" xr:uid="{00000000-0005-0000-0000-0000FF080000}"/>
    <cellStyle name="Notiz 2 6 2" xfId="2256" xr:uid="{00000000-0005-0000-0000-000000090000}"/>
    <cellStyle name="Notiz 2 6 2 2" xfId="5395" xr:uid="{1D16B559-B2D8-453A-AEA4-608D4E7AEA81}"/>
    <cellStyle name="Notiz 2 6 2 2 2" xfId="18183" xr:uid="{1D0A5D01-03D0-4B5E-9C63-3E1B6627C84E}"/>
    <cellStyle name="Notiz 2 6 2 2 2 2" xfId="27992" xr:uid="{951BC9F1-23C8-4BB4-80AC-B3FF3D5D4063}"/>
    <cellStyle name="Notiz 2 6 2 2 3" xfId="11436" xr:uid="{812C081D-49F5-4FDE-83D6-76559C7AA246}"/>
    <cellStyle name="Notiz 2 6 2 2 3 2" xfId="30486" xr:uid="{A2843F0C-EB33-4EEA-A2C7-EFB1DA1B1490}"/>
    <cellStyle name="Notiz 2 6 2 2 4" xfId="33508" xr:uid="{A07E6517-C2E7-40B2-A2F0-46182E6D6547}"/>
    <cellStyle name="Notiz 2 6 2 2 5" xfId="23582" xr:uid="{93760692-7A27-4ED8-B0D2-1A46C15D3C9B}"/>
    <cellStyle name="Notiz 2 6 2 3" xfId="6839" xr:uid="{09074465-B674-4C20-B684-368C8AE380E9}"/>
    <cellStyle name="Notiz 2 6 2 3 2" xfId="19619" xr:uid="{3EF89E17-9038-47A1-B509-F8DD3251EB43}"/>
    <cellStyle name="Notiz 2 6 2 3 2 2" xfId="34681" xr:uid="{140DFE0A-EE45-4E13-B7F0-58464553CFCD}"/>
    <cellStyle name="Notiz 2 6 2 3 3" xfId="12871" xr:uid="{CEF16A8E-8A57-4E43-A6AF-F5D1EB0BE847}"/>
    <cellStyle name="Notiz 2 6 2 3 4" xfId="27991" xr:uid="{9F520DC4-56E1-40D3-8E18-AA134640BC5C}"/>
    <cellStyle name="Notiz 2 6 2 4" xfId="8097" xr:uid="{CA137F85-9B0A-4897-AF34-58A27CCC3339}"/>
    <cellStyle name="Notiz 2 6 2 4 2" xfId="20824" xr:uid="{1D518C7A-55E3-47AD-AB75-50CF34AB483D}"/>
    <cellStyle name="Notiz 2 6 2 4 3" xfId="30485" xr:uid="{5188AD0F-ADA1-4070-8E4F-C760F81204FA}"/>
    <cellStyle name="Notiz 2 6 2 5" xfId="14485" xr:uid="{7363C41F-D30F-4622-BE6C-F4CCDC826C0D}"/>
    <cellStyle name="Notiz 2 6 2 5 2" xfId="26183" xr:uid="{32B64F72-07C6-4A4E-891D-71AF5BC26112}"/>
    <cellStyle name="Notiz 2 6 2 6" xfId="14061" xr:uid="{FFF306B4-B170-4D7E-91DB-BEFE02831ABB}"/>
    <cellStyle name="Notiz 2 6 2 6 2" xfId="32305" xr:uid="{366B538C-8DDD-46BF-B10B-A100E12BDE2E}"/>
    <cellStyle name="Notiz 2 6 2 7" xfId="23581" xr:uid="{53F48DBC-020C-4390-911B-6D745DA45B21}"/>
    <cellStyle name="Notiz 2 6 3" xfId="5394" xr:uid="{B246F1CA-3D55-4426-B302-6EF1004A52A0}"/>
    <cellStyle name="Notiz 2 6 3 2" xfId="18182" xr:uid="{5C9D215B-0428-4206-8352-14144766F93E}"/>
    <cellStyle name="Notiz 2 6 3 2 2" xfId="27993" xr:uid="{D6BD0DA8-D8BC-4047-B2B4-5E1B07155409}"/>
    <cellStyle name="Notiz 2 6 3 3" xfId="11435" xr:uid="{61C03101-7639-4704-959B-AF8C1752D52B}"/>
    <cellStyle name="Notiz 2 6 3 3 2" xfId="30487" xr:uid="{AF3EF544-4D90-4367-90E2-8303E370382E}"/>
    <cellStyle name="Notiz 2 6 3 4" xfId="33507" xr:uid="{71E387AB-C4F9-4E93-9D45-003E014071C0}"/>
    <cellStyle name="Notiz 2 6 3 5" xfId="23583" xr:uid="{CA06D7FA-04DF-4AE6-963F-69A6296BB370}"/>
    <cellStyle name="Notiz 2 6 4" xfId="6840" xr:uid="{B0E3A894-95A7-4B4F-B41E-F23409E97B64}"/>
    <cellStyle name="Notiz 2 6 4 2" xfId="19620" xr:uid="{2F944269-8795-4AEC-AECD-D76FC4A0866F}"/>
    <cellStyle name="Notiz 2 6 4 2 2" xfId="34682" xr:uid="{94ACEA6F-D20E-4E45-9D87-91E2FB571022}"/>
    <cellStyle name="Notiz 2 6 4 3" xfId="12872" xr:uid="{EB527213-2BB8-4D9C-B08F-496E61C43FDD}"/>
    <cellStyle name="Notiz 2 6 4 4" xfId="25284" xr:uid="{18AF869E-A854-4679-AEEC-1FD1BC22EA8C}"/>
    <cellStyle name="Notiz 2 6 5" xfId="8096" xr:uid="{B0DCF821-7FC6-4693-976B-97D9A85676A7}"/>
    <cellStyle name="Notiz 2 6 5 2" xfId="20823" xr:uid="{318B2346-FEB1-40BD-A923-D0ACED1C8A16}"/>
    <cellStyle name="Notiz 2 6 5 3" xfId="27990" xr:uid="{E7E28A1A-6F8E-4935-9C24-D423D1261CF3}"/>
    <cellStyle name="Notiz 2 6 6" xfId="14484" xr:uid="{968347F9-C5DC-4819-944B-39EB977A14EB}"/>
    <cellStyle name="Notiz 2 6 6 2" xfId="30484" xr:uid="{09E19DF0-64E3-4B89-8A68-B522727F54F0}"/>
    <cellStyle name="Notiz 2 6 7" xfId="14060" xr:uid="{B3AC3777-359F-414E-9460-7185585899BD}"/>
    <cellStyle name="Notiz 2 6 7 2" xfId="26182" xr:uid="{01B52A6E-B0C9-4564-8F3B-06F2CF281EDF}"/>
    <cellStyle name="Notiz 2 6 8" xfId="32304" xr:uid="{06B7BD4F-9230-4D3D-AA30-3C3617F0FC14}"/>
    <cellStyle name="Notiz 2 6 9" xfId="23580" xr:uid="{EA37820C-5D88-44DB-97E8-278A866EDFFA}"/>
    <cellStyle name="Notiz 2 60" xfId="2257" xr:uid="{00000000-0005-0000-0000-000001090000}"/>
    <cellStyle name="Notiz 2 60 2" xfId="5396" xr:uid="{81E07055-A5E7-4351-AB93-42A389149C37}"/>
    <cellStyle name="Notiz 2 60 2 2" xfId="18184" xr:uid="{472EC2FC-578B-4F61-9665-3FA38C304DDB}"/>
    <cellStyle name="Notiz 2 60 2 2 2" xfId="27995" xr:uid="{A785D397-6296-4663-BD23-1BA3A6885348}"/>
    <cellStyle name="Notiz 2 60 2 3" xfId="11437" xr:uid="{8C5A95F4-98C0-4E14-AD6C-5CEF9B65B9EA}"/>
    <cellStyle name="Notiz 2 60 2 3 2" xfId="30489" xr:uid="{98AC8AA2-443B-4734-9300-5EC9C4AC91C3}"/>
    <cellStyle name="Notiz 2 60 2 4" xfId="33509" xr:uid="{F42350E9-60EF-400B-AAE4-0544F0BC6781}"/>
    <cellStyle name="Notiz 2 60 2 5" xfId="23585" xr:uid="{8546BC60-FF30-4911-91E9-67453F5213FB}"/>
    <cellStyle name="Notiz 2 60 3" xfId="6838" xr:uid="{84DE3FDA-9592-455D-B2E4-4CF178D4F44C}"/>
    <cellStyle name="Notiz 2 60 3 2" xfId="19618" xr:uid="{05F28899-C321-41DD-A865-5EEB6DB608D5}"/>
    <cellStyle name="Notiz 2 60 3 2 2" xfId="34680" xr:uid="{BDE10961-78F6-4B5C-AD67-44604D156ADD}"/>
    <cellStyle name="Notiz 2 60 3 3" xfId="12870" xr:uid="{1DB16E44-4550-43E5-95D1-2E0B7E173008}"/>
    <cellStyle name="Notiz 2 60 3 4" xfId="25285" xr:uid="{8F590B5C-872A-4FCA-B428-973251641A68}"/>
    <cellStyle name="Notiz 2 60 4" xfId="8098" xr:uid="{F2D0F791-B27E-471F-8E24-764F5F29D1E8}"/>
    <cellStyle name="Notiz 2 60 4 2" xfId="20825" xr:uid="{4BA10236-1949-43A9-9F7A-63BD34899986}"/>
    <cellStyle name="Notiz 2 60 4 3" xfId="27994" xr:uid="{42C44142-AEAE-44C6-9100-2BD1577C04FD}"/>
    <cellStyle name="Notiz 2 60 5" xfId="14486" xr:uid="{D445B93E-C0F9-4026-89DD-6DA24FA7CD47}"/>
    <cellStyle name="Notiz 2 60 5 2" xfId="30488" xr:uid="{EF551E85-1BFD-447A-A50E-2D9726AC3ECB}"/>
    <cellStyle name="Notiz 2 60 6" xfId="15136" xr:uid="{6A69EB39-587D-4E41-A5CC-40B3AF902489}"/>
    <cellStyle name="Notiz 2 60 6 2" xfId="26184" xr:uid="{77148CAC-9301-417A-961A-A47185B730CF}"/>
    <cellStyle name="Notiz 2 60 7" xfId="32306" xr:uid="{B8E25787-4C3F-4CE9-BA49-CCBFC235ECC3}"/>
    <cellStyle name="Notiz 2 60 8" xfId="23584" xr:uid="{C091158E-9E79-4E33-BEF1-0D82C932464B}"/>
    <cellStyle name="Notiz 2 61" xfId="2258" xr:uid="{00000000-0005-0000-0000-000002090000}"/>
    <cellStyle name="Notiz 2 61 2" xfId="5397" xr:uid="{23DF477F-649B-4330-980D-F8FBD1393F69}"/>
    <cellStyle name="Notiz 2 61 2 2" xfId="18185" xr:uid="{0443EE5D-43AD-49AD-8EC0-47BDA56C6A27}"/>
    <cellStyle name="Notiz 2 61 2 2 2" xfId="27997" xr:uid="{C840811E-5654-41E2-B97B-9B0E193D8DF2}"/>
    <cellStyle name="Notiz 2 61 2 3" xfId="11438" xr:uid="{9AEC0193-6FF4-410A-B01E-1EC6DE9F380D}"/>
    <cellStyle name="Notiz 2 61 2 3 2" xfId="30491" xr:uid="{1EBDF946-008F-4A0B-A832-6BE6D98A4BD5}"/>
    <cellStyle name="Notiz 2 61 2 4" xfId="33510" xr:uid="{F028BD6B-5F4B-47EE-A598-160CC39A1A2B}"/>
    <cellStyle name="Notiz 2 61 2 5" xfId="23587" xr:uid="{13349B5A-72DE-4A12-8721-73C02BC88979}"/>
    <cellStyle name="Notiz 2 61 3" xfId="6837" xr:uid="{FC41B68C-613F-4C67-9FEF-0A6B8BC73551}"/>
    <cellStyle name="Notiz 2 61 3 2" xfId="19617" xr:uid="{A2024485-28E6-4B41-89A6-E21DBF849C02}"/>
    <cellStyle name="Notiz 2 61 3 2 2" xfId="34679" xr:uid="{9B1DAB68-D511-4452-8E77-E9F50171B40A}"/>
    <cellStyle name="Notiz 2 61 3 3" xfId="12869" xr:uid="{DFFAA955-2528-4508-935B-92783D9EB404}"/>
    <cellStyle name="Notiz 2 61 3 4" xfId="25286" xr:uid="{2DD00A8F-4E90-463D-8EA3-36795F2DF999}"/>
    <cellStyle name="Notiz 2 61 4" xfId="8099" xr:uid="{28D644CD-658F-4003-A491-D42124817FBA}"/>
    <cellStyle name="Notiz 2 61 4 2" xfId="20826" xr:uid="{73F6DE06-2DEA-4CF7-A644-F35CEAD52C0E}"/>
    <cellStyle name="Notiz 2 61 4 3" xfId="27996" xr:uid="{A6E74943-2BDF-48AE-BEF6-56E837228E4E}"/>
    <cellStyle name="Notiz 2 61 5" xfId="14487" xr:uid="{AEBAE70A-6BBD-4CD2-8548-5EACF2F7A82F}"/>
    <cellStyle name="Notiz 2 61 5 2" xfId="30490" xr:uid="{229B3120-B26B-420B-9029-2C898FCFFC1E}"/>
    <cellStyle name="Notiz 2 61 6" xfId="15105" xr:uid="{B636042D-4DF5-4C72-90F8-BBA07615304A}"/>
    <cellStyle name="Notiz 2 61 6 2" xfId="26185" xr:uid="{DA33839B-BA47-4DEA-B3BC-CDD18A547FCE}"/>
    <cellStyle name="Notiz 2 61 7" xfId="32307" xr:uid="{5B778953-7638-4C80-BD82-743F2CAC67D7}"/>
    <cellStyle name="Notiz 2 61 8" xfId="23586" xr:uid="{2AF7B25B-E9EF-40B8-9E0B-C330D6428170}"/>
    <cellStyle name="Notiz 2 62" xfId="2259" xr:uid="{00000000-0005-0000-0000-000003090000}"/>
    <cellStyle name="Notiz 2 62 2" xfId="5398" xr:uid="{D2FB772D-69D6-4045-ACBC-67D0CE0EC9A4}"/>
    <cellStyle name="Notiz 2 62 2 2" xfId="18186" xr:uid="{E0D03919-9939-4A78-A59E-6B43199C7263}"/>
    <cellStyle name="Notiz 2 62 2 2 2" xfId="27999" xr:uid="{69B5FEC3-FE30-40F8-8939-CE5C704632BC}"/>
    <cellStyle name="Notiz 2 62 2 3" xfId="11439" xr:uid="{5DB57653-8267-4AB6-8A04-F5AE0D77C73E}"/>
    <cellStyle name="Notiz 2 62 2 3 2" xfId="30493" xr:uid="{0B7D14E3-1202-4721-A8E8-3F02BA1B6C1B}"/>
    <cellStyle name="Notiz 2 62 2 4" xfId="33511" xr:uid="{D5B96A6D-DFDE-42EE-BCBA-A88662C318D0}"/>
    <cellStyle name="Notiz 2 62 2 5" xfId="23589" xr:uid="{5DDC300B-42C4-4C37-9BEE-460F2A40CA11}"/>
    <cellStyle name="Notiz 2 62 3" xfId="6836" xr:uid="{FFEC8E39-FBCD-4C64-A777-6501EFD6F7CF}"/>
    <cellStyle name="Notiz 2 62 3 2" xfId="19616" xr:uid="{9A448076-5169-47EF-81C4-2C0E59031CCC}"/>
    <cellStyle name="Notiz 2 62 3 2 2" xfId="34678" xr:uid="{1A308E27-09EC-4164-9167-A3E3C5661D46}"/>
    <cellStyle name="Notiz 2 62 3 3" xfId="12868" xr:uid="{9D45F18E-6431-4EC6-83EF-CAAE06E96347}"/>
    <cellStyle name="Notiz 2 62 3 4" xfId="25287" xr:uid="{24589CE6-2E40-4937-8EFD-6F5B3EC0F90B}"/>
    <cellStyle name="Notiz 2 62 4" xfId="8100" xr:uid="{4C362FC3-8BC9-4D93-93A1-27FEBC1269C5}"/>
    <cellStyle name="Notiz 2 62 4 2" xfId="20827" xr:uid="{D4D48872-5F73-401E-A514-69B394DC5F96}"/>
    <cellStyle name="Notiz 2 62 4 3" xfId="27998" xr:uid="{A1DF1616-08AD-4232-A37D-0982E167D324}"/>
    <cellStyle name="Notiz 2 62 5" xfId="14488" xr:uid="{7C1B1AF5-B661-475C-9B02-49D90DF1DAC1}"/>
    <cellStyle name="Notiz 2 62 5 2" xfId="30492" xr:uid="{CEC6CA67-C704-4AB2-A010-18DEC2368C10}"/>
    <cellStyle name="Notiz 2 62 6" xfId="14062" xr:uid="{2DD73071-FACB-4F63-AB3F-F232E0ED437F}"/>
    <cellStyle name="Notiz 2 62 6 2" xfId="26186" xr:uid="{50639550-9100-47A5-B06B-EF89CE49D80F}"/>
    <cellStyle name="Notiz 2 62 7" xfId="32308" xr:uid="{BDD37D52-E9F9-4082-B9B5-27C594E8FBE4}"/>
    <cellStyle name="Notiz 2 62 8" xfId="23588" xr:uid="{08F67C3C-869E-423D-A122-AFB7B0164036}"/>
    <cellStyle name="Notiz 2 63" xfId="2260" xr:uid="{00000000-0005-0000-0000-000004090000}"/>
    <cellStyle name="Notiz 2 63 2" xfId="5399" xr:uid="{56B67118-55D9-41AA-9CE3-1D79BEEFCC01}"/>
    <cellStyle name="Notiz 2 63 2 2" xfId="18187" xr:uid="{3C67194C-8866-4073-8519-9E15FB440EF5}"/>
    <cellStyle name="Notiz 2 63 2 2 2" xfId="28001" xr:uid="{84E679E2-8484-4357-9998-89B56949E29F}"/>
    <cellStyle name="Notiz 2 63 2 3" xfId="11440" xr:uid="{C6128C04-13A4-4A11-8712-A8EC71F209CD}"/>
    <cellStyle name="Notiz 2 63 2 3 2" xfId="30495" xr:uid="{001B6DF5-3A36-4D62-8D6A-38807B46929D}"/>
    <cellStyle name="Notiz 2 63 2 4" xfId="33512" xr:uid="{B461C534-5153-4F58-8D0D-3FFA8457B8FE}"/>
    <cellStyle name="Notiz 2 63 2 5" xfId="23591" xr:uid="{AC8724B6-01C1-4D41-ACF4-AAD8DCFE4A78}"/>
    <cellStyle name="Notiz 2 63 3" xfId="6835" xr:uid="{152046C0-6D09-473D-939E-389DB34E0282}"/>
    <cellStyle name="Notiz 2 63 3 2" xfId="19615" xr:uid="{D0EA309F-F781-42D3-AC65-2458C2D07972}"/>
    <cellStyle name="Notiz 2 63 3 2 2" xfId="34677" xr:uid="{9F49FEDA-2D1B-4E99-B219-07333BBB961C}"/>
    <cellStyle name="Notiz 2 63 3 3" xfId="12867" xr:uid="{1399F256-CF31-4594-B32A-9EDE40E61154}"/>
    <cellStyle name="Notiz 2 63 3 4" xfId="25288" xr:uid="{36B0C26C-3C31-450C-BBBA-1CE46BCF3BCE}"/>
    <cellStyle name="Notiz 2 63 4" xfId="8101" xr:uid="{6FBE804A-5284-434D-A6D0-530282D8F572}"/>
    <cellStyle name="Notiz 2 63 4 2" xfId="20828" xr:uid="{4015893A-814F-47D0-8943-8ABBA26B87F7}"/>
    <cellStyle name="Notiz 2 63 4 3" xfId="28000" xr:uid="{83D87BCE-CEB3-4238-97AA-F5E0290B93E3}"/>
    <cellStyle name="Notiz 2 63 5" xfId="14489" xr:uid="{9EA3F317-16FD-482D-9486-3A4DC18E75D3}"/>
    <cellStyle name="Notiz 2 63 5 2" xfId="30494" xr:uid="{8A41B52D-8950-4C32-B271-22ABBF83D283}"/>
    <cellStyle name="Notiz 2 63 6" xfId="14063" xr:uid="{9488CC39-CC04-4BA1-80E2-1F2CD7DEFC9F}"/>
    <cellStyle name="Notiz 2 63 6 2" xfId="26187" xr:uid="{0DD80C06-2C47-431B-8B5D-C92679EEF7F2}"/>
    <cellStyle name="Notiz 2 63 7" xfId="32309" xr:uid="{D0E17CDC-2811-40E4-9E44-D8ADFE566508}"/>
    <cellStyle name="Notiz 2 63 8" xfId="23590" xr:uid="{721C0273-4786-45DC-BA79-959540535F66}"/>
    <cellStyle name="Notiz 2 64" xfId="2261" xr:uid="{00000000-0005-0000-0000-000005090000}"/>
    <cellStyle name="Notiz 2 64 2" xfId="5400" xr:uid="{BE775D5E-D509-4F8A-806C-89C368493C95}"/>
    <cellStyle name="Notiz 2 64 2 2" xfId="18188" xr:uid="{69840F5B-176D-4F44-B7D1-0B3F2881A3A7}"/>
    <cellStyle name="Notiz 2 64 2 2 2" xfId="28003" xr:uid="{AE119192-F51B-4CE9-8606-48FBE25D0E8A}"/>
    <cellStyle name="Notiz 2 64 2 3" xfId="11441" xr:uid="{FC16529D-2873-4895-8485-8267D5C40677}"/>
    <cellStyle name="Notiz 2 64 2 3 2" xfId="30497" xr:uid="{EA46F1D4-9A7E-4B97-BEB3-9CCD115EA2D5}"/>
    <cellStyle name="Notiz 2 64 2 4" xfId="33513" xr:uid="{CF265A62-AB44-4BD8-8C88-7DDA8DE5D212}"/>
    <cellStyle name="Notiz 2 64 2 5" xfId="23593" xr:uid="{94786516-3BD9-436E-84BF-58C64B2B0870}"/>
    <cellStyle name="Notiz 2 64 3" xfId="6834" xr:uid="{BAA1F811-E20C-4A54-AB1A-B1CB23F9C868}"/>
    <cellStyle name="Notiz 2 64 3 2" xfId="19614" xr:uid="{DAC1CEA2-6982-4588-947D-D41AA3AADC2D}"/>
    <cellStyle name="Notiz 2 64 3 2 2" xfId="34676" xr:uid="{00A2E9F7-8E9F-4B00-9380-0CADB553383E}"/>
    <cellStyle name="Notiz 2 64 3 3" xfId="12866" xr:uid="{25180DBC-12FC-49DA-8775-FF6D816AE0BA}"/>
    <cellStyle name="Notiz 2 64 3 4" xfId="25289" xr:uid="{4D9B96BA-535F-4526-A62F-41C2F119DEF8}"/>
    <cellStyle name="Notiz 2 64 4" xfId="8102" xr:uid="{1EA5533D-D691-4AEE-85F4-AE4D44EC9194}"/>
    <cellStyle name="Notiz 2 64 4 2" xfId="20829" xr:uid="{513D67A7-AE16-4D28-9111-ECEF14DFDD12}"/>
    <cellStyle name="Notiz 2 64 4 3" xfId="28002" xr:uid="{D2A69766-4834-49DD-8C70-141E2170FA01}"/>
    <cellStyle name="Notiz 2 64 5" xfId="14490" xr:uid="{5B426884-1369-40EE-ADDB-71C35E36E3F5}"/>
    <cellStyle name="Notiz 2 64 5 2" xfId="30496" xr:uid="{F7A66B8B-4879-42DC-B949-EC2C4C922CD8}"/>
    <cellStyle name="Notiz 2 64 6" xfId="15230" xr:uid="{31FA69A2-0EE3-4F4C-8402-5BCD2CB78367}"/>
    <cellStyle name="Notiz 2 64 6 2" xfId="26188" xr:uid="{0CD6A803-668F-46A4-80AC-67F27B074DAB}"/>
    <cellStyle name="Notiz 2 64 7" xfId="32310" xr:uid="{B08CCF9C-C440-4675-BA2B-72206E3C7D5B}"/>
    <cellStyle name="Notiz 2 64 8" xfId="23592" xr:uid="{FED58C69-1DD9-4831-80AB-4DD4084DFA8D}"/>
    <cellStyle name="Notiz 2 65" xfId="2262" xr:uid="{00000000-0005-0000-0000-000006090000}"/>
    <cellStyle name="Notiz 2 65 2" xfId="2263" xr:uid="{00000000-0005-0000-0000-000007090000}"/>
    <cellStyle name="Notiz 2 65 2 2" xfId="5402" xr:uid="{628FCB81-C52F-4891-A76A-9ACFE002ECBD}"/>
    <cellStyle name="Notiz 2 65 2 2 2" xfId="18190" xr:uid="{C1734240-7C2F-4C38-A68C-91E03114D4B5}"/>
    <cellStyle name="Notiz 2 65 2 2 2 2" xfId="28006" xr:uid="{7E6B6D60-27FA-4FCA-88C5-094412A5D5DE}"/>
    <cellStyle name="Notiz 2 65 2 2 3" xfId="11443" xr:uid="{140177E5-0627-4593-A6C1-B8F56C96D157}"/>
    <cellStyle name="Notiz 2 65 2 2 3 2" xfId="30500" xr:uid="{4448B445-1038-42E3-BB55-B872287CA2EC}"/>
    <cellStyle name="Notiz 2 65 2 2 4" xfId="33515" xr:uid="{0A4555CE-298D-432B-936B-1F0A65B5F238}"/>
    <cellStyle name="Notiz 2 65 2 2 5" xfId="23596" xr:uid="{90364B84-F174-4FF2-A42F-8A3F2E3015D8}"/>
    <cellStyle name="Notiz 2 65 2 3" xfId="6832" xr:uid="{DFD1C789-4747-45CA-A922-826985DDA17C}"/>
    <cellStyle name="Notiz 2 65 2 3 2" xfId="19612" xr:uid="{73DD8948-408C-4C76-A00D-E8075677C70E}"/>
    <cellStyle name="Notiz 2 65 2 3 2 2" xfId="34674" xr:uid="{33D0BF5C-3F7E-40EB-8262-9F6373D6EF6E}"/>
    <cellStyle name="Notiz 2 65 2 3 3" xfId="12864" xr:uid="{5FE3A51D-25B6-416E-9E25-01089D8EABA1}"/>
    <cellStyle name="Notiz 2 65 2 3 4" xfId="25291" xr:uid="{6F1D41A3-F31C-4D84-92B5-751C11F851D3}"/>
    <cellStyle name="Notiz 2 65 2 4" xfId="8104" xr:uid="{0117B241-C100-4E48-9B6C-54EEBD4B4AF1}"/>
    <cellStyle name="Notiz 2 65 2 4 2" xfId="20831" xr:uid="{980061B3-05DF-4081-B22D-C067D113BEE9}"/>
    <cellStyle name="Notiz 2 65 2 4 3" xfId="28005" xr:uid="{73C12804-8140-466D-94DF-3E124B5B7663}"/>
    <cellStyle name="Notiz 2 65 2 5" xfId="14492" xr:uid="{E5B62847-508C-4649-8333-49909203F6D2}"/>
    <cellStyle name="Notiz 2 65 2 5 2" xfId="30499" xr:uid="{EA3DC5BE-BE71-403B-8A1D-B64635A5256F}"/>
    <cellStyle name="Notiz 2 65 2 6" xfId="14064" xr:uid="{18D6F263-F3A6-4588-84E0-3295E035E0C8}"/>
    <cellStyle name="Notiz 2 65 2 6 2" xfId="26190" xr:uid="{4C00F443-12FB-4C4E-B2C9-78E3EEACCFBF}"/>
    <cellStyle name="Notiz 2 65 2 7" xfId="32312" xr:uid="{D3C32972-2E79-4F7D-B375-1F474FCA3919}"/>
    <cellStyle name="Notiz 2 65 2 8" xfId="23595" xr:uid="{3EB7DCFC-CEF3-4688-8EDE-D6032FC6D641}"/>
    <cellStyle name="Notiz 2 65 3" xfId="5401" xr:uid="{4E3D7726-9CB0-471B-979F-19DC0231CF2E}"/>
    <cellStyle name="Notiz 2 65 3 2" xfId="18189" xr:uid="{C25AD4DF-F7CE-4FF1-96AE-D7D581B1A10A}"/>
    <cellStyle name="Notiz 2 65 3 2 2" xfId="28007" xr:uid="{24762068-CAC5-49F4-BEE6-429711A8EE41}"/>
    <cellStyle name="Notiz 2 65 3 3" xfId="11442" xr:uid="{CC70DA02-0F3D-4CC9-A260-61102510C9F9}"/>
    <cellStyle name="Notiz 2 65 3 3 2" xfId="30501" xr:uid="{EA929320-216E-4BB8-BDD3-BF826B976754}"/>
    <cellStyle name="Notiz 2 65 3 4" xfId="33514" xr:uid="{9D69E070-43AD-4E23-BB23-96A76CE72109}"/>
    <cellStyle name="Notiz 2 65 3 5" xfId="23597" xr:uid="{9029AEE2-98EF-478B-8372-A6D1F3CD2ECA}"/>
    <cellStyle name="Notiz 2 65 4" xfId="6833" xr:uid="{0DF4506B-9727-4281-93ED-1FAD1783F0FA}"/>
    <cellStyle name="Notiz 2 65 4 2" xfId="19613" xr:uid="{55257E19-DAAC-41B4-99E6-DAF83F56B9B4}"/>
    <cellStyle name="Notiz 2 65 4 2 2" xfId="34675" xr:uid="{406417A5-40A1-4469-8DAB-36981AC9876F}"/>
    <cellStyle name="Notiz 2 65 4 3" xfId="12865" xr:uid="{EA5588E1-BCA3-4C0F-9615-B4AF56C5ABD7}"/>
    <cellStyle name="Notiz 2 65 4 4" xfId="25290" xr:uid="{C76D2D4E-D523-4D6C-BB80-2F237CC3D60E}"/>
    <cellStyle name="Notiz 2 65 5" xfId="8103" xr:uid="{F9229359-977D-4387-B741-BF6A51DB4074}"/>
    <cellStyle name="Notiz 2 65 5 2" xfId="20830" xr:uid="{C5DF9A44-8B90-4CB5-923C-BBD678609F6D}"/>
    <cellStyle name="Notiz 2 65 5 3" xfId="28004" xr:uid="{E78DA032-6D24-4D80-9D2C-2A5088CF0DC7}"/>
    <cellStyle name="Notiz 2 65 6" xfId="14491" xr:uid="{8824587F-5034-4452-951A-E172FE779B6C}"/>
    <cellStyle name="Notiz 2 65 6 2" xfId="30498" xr:uid="{D4AEA8D3-AEBE-4D07-B1EB-AA89F827941E}"/>
    <cellStyle name="Notiz 2 65 7" xfId="15212" xr:uid="{1750F778-4985-4E41-A537-4AB270DFF3C8}"/>
    <cellStyle name="Notiz 2 65 7 2" xfId="26189" xr:uid="{D54BDF7A-2FAB-4052-A58F-086ADDCE384C}"/>
    <cellStyle name="Notiz 2 65 8" xfId="32311" xr:uid="{6EF95EE5-6F7F-4F52-A3C9-D4A7E8455C71}"/>
    <cellStyle name="Notiz 2 65 9" xfId="23594" xr:uid="{294B504B-EE9C-4A4C-8014-3D3B723FC899}"/>
    <cellStyle name="Notiz 2 66" xfId="2264" xr:uid="{00000000-0005-0000-0000-000008090000}"/>
    <cellStyle name="Notiz 2 66 2" xfId="2265" xr:uid="{00000000-0005-0000-0000-000009090000}"/>
    <cellStyle name="Notiz 2 66 2 2" xfId="5404" xr:uid="{449AE2F2-E750-4FB4-8D3A-17F7686B4854}"/>
    <cellStyle name="Notiz 2 66 2 2 2" xfId="18192" xr:uid="{BDF37D18-B3DF-4BCA-817F-86FB4DD21851}"/>
    <cellStyle name="Notiz 2 66 2 2 2 2" xfId="28010" xr:uid="{F5434D7F-9097-431C-B095-1627FB195D31}"/>
    <cellStyle name="Notiz 2 66 2 2 3" xfId="11445" xr:uid="{A50F7F64-52B2-43FE-A1B9-A5B8C31E85FF}"/>
    <cellStyle name="Notiz 2 66 2 2 3 2" xfId="30504" xr:uid="{FEC87F45-E6F9-42C9-B7A4-A82E56A98C9A}"/>
    <cellStyle name="Notiz 2 66 2 2 4" xfId="33517" xr:uid="{ADBF171C-A1A7-4349-A8D0-0CA03F54AD45}"/>
    <cellStyle name="Notiz 2 66 2 2 5" xfId="23600" xr:uid="{4EF84E85-53FF-42AE-8425-A407153822A1}"/>
    <cellStyle name="Notiz 2 66 2 3" xfId="6830" xr:uid="{662D92C5-DB86-4B79-ACD8-F8A4DE5D7395}"/>
    <cellStyle name="Notiz 2 66 2 3 2" xfId="19610" xr:uid="{5981FA78-4BB5-49CD-B00B-279359E2CFEC}"/>
    <cellStyle name="Notiz 2 66 2 3 2 2" xfId="34672" xr:uid="{BF464DAC-CA89-4205-9430-58135F88CB6F}"/>
    <cellStyle name="Notiz 2 66 2 3 3" xfId="12862" xr:uid="{B3EEDD11-AE08-4080-9D51-CEB2A0F17A04}"/>
    <cellStyle name="Notiz 2 66 2 3 4" xfId="25293" xr:uid="{D7C1852E-093F-4E2B-AF7B-295CA3FB29DE}"/>
    <cellStyle name="Notiz 2 66 2 4" xfId="8106" xr:uid="{0280C318-D39C-48AF-9660-0866BB6902DF}"/>
    <cellStyle name="Notiz 2 66 2 4 2" xfId="20833" xr:uid="{172C59A4-C5E0-4198-B614-229B1708CB40}"/>
    <cellStyle name="Notiz 2 66 2 4 3" xfId="28009" xr:uid="{AD1D6FE7-81FB-467C-A729-1B76165A0CF5}"/>
    <cellStyle name="Notiz 2 66 2 5" xfId="14494" xr:uid="{7B2346C0-3BF3-4070-BBC6-06FE9902EC8D}"/>
    <cellStyle name="Notiz 2 66 2 5 2" xfId="30503" xr:uid="{A877AA7A-9A1C-47F7-9CFE-BE73A466FF7F}"/>
    <cellStyle name="Notiz 2 66 2 6" xfId="15227" xr:uid="{BCEF14F3-CCCD-4827-A6AB-0900024AD27C}"/>
    <cellStyle name="Notiz 2 66 2 6 2" xfId="26192" xr:uid="{C2613F69-FFE1-4803-B472-E1976A1636FD}"/>
    <cellStyle name="Notiz 2 66 2 7" xfId="32314" xr:uid="{FC89598A-5290-406B-AC52-49E7BC92DE3D}"/>
    <cellStyle name="Notiz 2 66 2 8" xfId="23599" xr:uid="{02C1351B-3E71-47F9-B6FE-B50A1AFA69E7}"/>
    <cellStyle name="Notiz 2 66 3" xfId="5403" xr:uid="{FF44D83F-A0F9-421D-B155-B238CBDA7B4D}"/>
    <cellStyle name="Notiz 2 66 3 2" xfId="18191" xr:uid="{67086DD4-E35F-46B7-9C8C-D7269FD9AB3B}"/>
    <cellStyle name="Notiz 2 66 3 2 2" xfId="28011" xr:uid="{98CB4236-B224-423F-A947-3046E75E6B32}"/>
    <cellStyle name="Notiz 2 66 3 3" xfId="11444" xr:uid="{422B0AEE-9FA5-483D-98EF-E02359F3E803}"/>
    <cellStyle name="Notiz 2 66 3 3 2" xfId="30505" xr:uid="{01E90F00-1F7E-4773-B66A-26C7668277D5}"/>
    <cellStyle name="Notiz 2 66 3 4" xfId="33516" xr:uid="{A1D35177-4DD4-4B40-9E53-EDF188E50145}"/>
    <cellStyle name="Notiz 2 66 3 5" xfId="23601" xr:uid="{FCBBAE55-87FD-4EB8-8118-555AC2739A49}"/>
    <cellStyle name="Notiz 2 66 4" xfId="6831" xr:uid="{219F6809-6721-47D7-9DB9-E46B2F405495}"/>
    <cellStyle name="Notiz 2 66 4 2" xfId="19611" xr:uid="{04493914-9ECF-4FEE-9F88-1EF40966D3E7}"/>
    <cellStyle name="Notiz 2 66 4 2 2" xfId="34673" xr:uid="{6D15B54D-B323-49CE-B857-8815F60DC4A7}"/>
    <cellStyle name="Notiz 2 66 4 3" xfId="12863" xr:uid="{750F1BEF-1CD8-4FF8-8B40-19147F4E1F10}"/>
    <cellStyle name="Notiz 2 66 4 4" xfId="25292" xr:uid="{56C74B9C-67D0-44F7-B0AF-4EAA3A8AF31C}"/>
    <cellStyle name="Notiz 2 66 5" xfId="8105" xr:uid="{8C294B38-DE2F-44FC-AA2C-2560EE38860E}"/>
    <cellStyle name="Notiz 2 66 5 2" xfId="20832" xr:uid="{714EF84C-65A6-4439-A1F5-7ED86155AD9F}"/>
    <cellStyle name="Notiz 2 66 5 3" xfId="28008" xr:uid="{5B5D173F-8DFC-4256-A4A6-AA1538947450}"/>
    <cellStyle name="Notiz 2 66 6" xfId="14493" xr:uid="{ABEFC2A4-1FFE-4AF7-B2A6-E3CE08C5E5C4}"/>
    <cellStyle name="Notiz 2 66 6 2" xfId="30502" xr:uid="{ADB0FB6B-8E06-4BC4-A64B-83B6FD622DAA}"/>
    <cellStyle name="Notiz 2 66 7" xfId="15190" xr:uid="{8EC561CD-A68E-49A8-B16E-045D914CADA1}"/>
    <cellStyle name="Notiz 2 66 7 2" xfId="26191" xr:uid="{B50D64FC-1746-481B-A89D-CCD1AF727D9D}"/>
    <cellStyle name="Notiz 2 66 8" xfId="32313" xr:uid="{C7A43D45-CC3E-4070-AE3C-86E064C227CE}"/>
    <cellStyle name="Notiz 2 66 9" xfId="23598" xr:uid="{A39A508F-69A3-4975-BEE1-E3DDABB88980}"/>
    <cellStyle name="Notiz 2 67" xfId="2266" xr:uid="{00000000-0005-0000-0000-00000A090000}"/>
    <cellStyle name="Notiz 2 67 2" xfId="5405" xr:uid="{6B0B1AF1-ED07-45F5-91F9-5C8C664DD8E7}"/>
    <cellStyle name="Notiz 2 67 2 2" xfId="18193" xr:uid="{5ED87B16-224C-4FC7-A608-636C42D192F9}"/>
    <cellStyle name="Notiz 2 67 2 2 2" xfId="28013" xr:uid="{EF1B03D7-636F-4D6C-8DDB-F59AF4BB9AF0}"/>
    <cellStyle name="Notiz 2 67 2 3" xfId="11446" xr:uid="{71F3A5B2-AE7B-45E1-9712-26985BA3702E}"/>
    <cellStyle name="Notiz 2 67 2 3 2" xfId="30507" xr:uid="{0B0941F0-68E7-4E06-A528-E85DB91879FA}"/>
    <cellStyle name="Notiz 2 67 2 4" xfId="33518" xr:uid="{58841C22-01C0-409E-9B17-96BF5B5A64E7}"/>
    <cellStyle name="Notiz 2 67 2 5" xfId="23603" xr:uid="{5BEC9DB6-578C-4CB4-BECC-09994B061BEE}"/>
    <cellStyle name="Notiz 2 67 3" xfId="6829" xr:uid="{6980E6AC-3789-46E2-8F91-565E91480AE0}"/>
    <cellStyle name="Notiz 2 67 3 2" xfId="19609" xr:uid="{F290D1CE-BA7A-484B-8227-E554EFF34D31}"/>
    <cellStyle name="Notiz 2 67 3 2 2" xfId="34671" xr:uid="{F576F032-F0E7-49FE-BA87-D0A215A69444}"/>
    <cellStyle name="Notiz 2 67 3 3" xfId="12861" xr:uid="{B0510824-6E6C-492F-B8FF-40F6C4DECB22}"/>
    <cellStyle name="Notiz 2 67 3 4" xfId="25294" xr:uid="{8177A97B-0824-4FFC-8BD4-908E382957F3}"/>
    <cellStyle name="Notiz 2 67 4" xfId="8107" xr:uid="{4CD5D540-7B03-4DE0-BCEC-F4F6E8D514AF}"/>
    <cellStyle name="Notiz 2 67 4 2" xfId="20834" xr:uid="{D88ABF4A-0A00-4C56-8008-6F82350E1DB9}"/>
    <cellStyle name="Notiz 2 67 4 3" xfId="28012" xr:uid="{C3401481-10DF-4241-B3A9-54677803BB83}"/>
    <cellStyle name="Notiz 2 67 5" xfId="14495" xr:uid="{2DDBA747-3CF2-441C-9A8E-0D5F0FDE6526}"/>
    <cellStyle name="Notiz 2 67 5 2" xfId="30506" xr:uid="{D5F71116-906F-4EF2-ABDB-4A4F605BBB9D}"/>
    <cellStyle name="Notiz 2 67 6" xfId="15209" xr:uid="{ABFCB53E-23FD-4DC3-B51D-9C34FA61FCB7}"/>
    <cellStyle name="Notiz 2 67 6 2" xfId="26193" xr:uid="{52125978-A531-49D6-A912-18C40D1B1FD2}"/>
    <cellStyle name="Notiz 2 67 7" xfId="32315" xr:uid="{9BEAC6A4-F0D6-43F6-9B7C-957764F98054}"/>
    <cellStyle name="Notiz 2 67 8" xfId="23602" xr:uid="{0A2CE1AD-85BD-4701-BAD6-7D883FA6CB95}"/>
    <cellStyle name="Notiz 2 68" xfId="2267" xr:uid="{00000000-0005-0000-0000-00000B090000}"/>
    <cellStyle name="Notiz 2 68 2" xfId="5406" xr:uid="{F46D8D07-DC3C-46A6-AEF5-3A5FA6A7AA96}"/>
    <cellStyle name="Notiz 2 68 2 2" xfId="18194" xr:uid="{4DFA6B84-3CCB-4567-8892-3DE2338701F1}"/>
    <cellStyle name="Notiz 2 68 2 2 2" xfId="28015" xr:uid="{BB3CAEEE-10BD-4728-B7BC-558690BF6E34}"/>
    <cellStyle name="Notiz 2 68 2 3" xfId="11447" xr:uid="{22EC4955-CBD1-47F1-8E32-5318267353AC}"/>
    <cellStyle name="Notiz 2 68 2 3 2" xfId="30509" xr:uid="{0EC03CDC-D3C0-4D2C-B4AD-F60AA952453E}"/>
    <cellStyle name="Notiz 2 68 2 4" xfId="33519" xr:uid="{D065F58D-0FB2-47F5-B022-884A9314B367}"/>
    <cellStyle name="Notiz 2 68 2 5" xfId="23605" xr:uid="{C8539966-5BFD-48A4-BCF4-681ABE9FB62D}"/>
    <cellStyle name="Notiz 2 68 3" xfId="6828" xr:uid="{2AF7819E-3CEC-48E5-B34D-14CE56DE344D}"/>
    <cellStyle name="Notiz 2 68 3 2" xfId="19608" xr:uid="{E1300B3B-68CA-4413-8D35-F661BA24A929}"/>
    <cellStyle name="Notiz 2 68 3 2 2" xfId="34670" xr:uid="{C68C9CD6-7F07-4001-B186-C33CAB350357}"/>
    <cellStyle name="Notiz 2 68 3 3" xfId="12860" xr:uid="{044F5026-5091-4F17-BCE5-C5D5B3760214}"/>
    <cellStyle name="Notiz 2 68 3 4" xfId="25295" xr:uid="{8F3BC836-AA16-4172-9C5D-2AA115FE2BA6}"/>
    <cellStyle name="Notiz 2 68 4" xfId="8108" xr:uid="{DB13FB62-0BCF-4033-986F-ABDC50E8C27E}"/>
    <cellStyle name="Notiz 2 68 4 2" xfId="20835" xr:uid="{E09E682D-4F29-4AA5-BA6B-CE2AF59B7934}"/>
    <cellStyle name="Notiz 2 68 4 3" xfId="28014" xr:uid="{9B587822-6B4A-4252-9295-9C58FD01396B}"/>
    <cellStyle name="Notiz 2 68 5" xfId="14496" xr:uid="{04E038E4-891C-451C-9EDA-C74DFA85F2B9}"/>
    <cellStyle name="Notiz 2 68 5 2" xfId="30508" xr:uid="{C08972E6-DEE5-4668-8AFD-F7DB704214BD}"/>
    <cellStyle name="Notiz 2 68 6" xfId="14065" xr:uid="{C586888B-8FEE-4B71-B8DA-709764D87F04}"/>
    <cellStyle name="Notiz 2 68 6 2" xfId="26194" xr:uid="{12896505-4B96-4535-955D-CE402CEF5F3D}"/>
    <cellStyle name="Notiz 2 68 7" xfId="32316" xr:uid="{931D45F1-364E-4CAF-998F-08F51C3C71D5}"/>
    <cellStyle name="Notiz 2 68 8" xfId="23604" xr:uid="{78905F1E-4E83-405E-B7A0-1426FB146221}"/>
    <cellStyle name="Notiz 2 69" xfId="2268" xr:uid="{00000000-0005-0000-0000-00000C090000}"/>
    <cellStyle name="Notiz 2 69 2" xfId="5407" xr:uid="{4338C42A-A90F-4111-8575-F4EAF61636D8}"/>
    <cellStyle name="Notiz 2 69 2 2" xfId="18195" xr:uid="{D990A0E2-6167-4654-91B7-59BB97A42336}"/>
    <cellStyle name="Notiz 2 69 2 2 2" xfId="28017" xr:uid="{0D995078-7CFF-406B-B6A9-01CA5EA7EA31}"/>
    <cellStyle name="Notiz 2 69 2 3" xfId="11448" xr:uid="{ED77A7CB-B052-4294-A18D-F006B6E2BEEC}"/>
    <cellStyle name="Notiz 2 69 2 3 2" xfId="30511" xr:uid="{A57E017F-577F-43B1-B47C-1093127E414E}"/>
    <cellStyle name="Notiz 2 69 2 4" xfId="33520" xr:uid="{95C6A0FB-152B-4490-AA3A-7644AABD7183}"/>
    <cellStyle name="Notiz 2 69 2 5" xfId="23607" xr:uid="{78128E53-8A35-4534-AF41-2F3D475D4F0C}"/>
    <cellStyle name="Notiz 2 69 3" xfId="6827" xr:uid="{4644A1E6-B3B5-4800-8043-10E25B958994}"/>
    <cellStyle name="Notiz 2 69 3 2" xfId="19607" xr:uid="{AFFC8FF3-F77C-4DC8-AF15-C56CCDE4D13F}"/>
    <cellStyle name="Notiz 2 69 3 2 2" xfId="34669" xr:uid="{572014C0-99DE-47C2-8F5B-35903A43FB8E}"/>
    <cellStyle name="Notiz 2 69 3 3" xfId="12859" xr:uid="{BE1C273D-0CC1-4E6B-B5F7-E4A03CECC1AA}"/>
    <cellStyle name="Notiz 2 69 3 4" xfId="25296" xr:uid="{82ED43B4-1350-493E-A359-7F7D25A6E847}"/>
    <cellStyle name="Notiz 2 69 4" xfId="8109" xr:uid="{DCB71113-DD08-4B02-A2CB-634225A08E43}"/>
    <cellStyle name="Notiz 2 69 4 2" xfId="20836" xr:uid="{A861939F-2830-404E-B104-FF37BE204BBB}"/>
    <cellStyle name="Notiz 2 69 4 3" xfId="28016" xr:uid="{FE12FF57-3578-4607-9741-25962C0A8F06}"/>
    <cellStyle name="Notiz 2 69 5" xfId="14497" xr:uid="{36D349E2-7BC4-4665-863E-1ED6783D41DE}"/>
    <cellStyle name="Notiz 2 69 5 2" xfId="30510" xr:uid="{366A1B76-E254-4DAF-933F-76BE07A1D37E}"/>
    <cellStyle name="Notiz 2 69 6" xfId="15186" xr:uid="{83FCB1B3-D404-45E2-BD4A-43FAC22A6844}"/>
    <cellStyle name="Notiz 2 69 6 2" xfId="26195" xr:uid="{BD869421-9061-4A4E-9ECF-036A01399D2E}"/>
    <cellStyle name="Notiz 2 69 7" xfId="32317" xr:uid="{F816C352-E855-421B-87EC-AE484B2FB177}"/>
    <cellStyle name="Notiz 2 69 8" xfId="23606" xr:uid="{058062EB-7C1D-4993-A9A9-282015A2C5FC}"/>
    <cellStyle name="Notiz 2 7" xfId="2269" xr:uid="{00000000-0005-0000-0000-00000D090000}"/>
    <cellStyle name="Notiz 2 7 2" xfId="5408" xr:uid="{85AAF5B7-E368-4FFB-90BB-45FC9AF5C873}"/>
    <cellStyle name="Notiz 2 7 2 2" xfId="18196" xr:uid="{A7FC43B9-34A8-42D6-A9B6-5BDB468E2738}"/>
    <cellStyle name="Notiz 2 7 2 2 2" xfId="28019" xr:uid="{6404D6DA-3052-40F5-B173-AF0A54D1665C}"/>
    <cellStyle name="Notiz 2 7 2 3" xfId="11449" xr:uid="{005A6B00-A5B4-4345-A509-F048CBAF4763}"/>
    <cellStyle name="Notiz 2 7 2 3 2" xfId="30513" xr:uid="{38FC13E6-4BE9-4238-8DD8-47ACCB422654}"/>
    <cellStyle name="Notiz 2 7 2 4" xfId="33521" xr:uid="{E5824AE9-0292-4D4F-9C64-A8704A349AC6}"/>
    <cellStyle name="Notiz 2 7 2 5" xfId="23609" xr:uid="{8CE5C2CF-CE3D-41DB-8598-15D568864752}"/>
    <cellStyle name="Notiz 2 7 3" xfId="6826" xr:uid="{A8ECBBA3-1981-41AD-AEFA-11B60E085D69}"/>
    <cellStyle name="Notiz 2 7 3 2" xfId="19606" xr:uid="{13EF3E15-B027-4F8A-8AC5-F292E8F9E739}"/>
    <cellStyle name="Notiz 2 7 3 2 2" xfId="34668" xr:uid="{BA034C28-8A63-4F61-88BC-5F355B781509}"/>
    <cellStyle name="Notiz 2 7 3 3" xfId="12858" xr:uid="{8AE26735-4102-4E8E-A9D9-A58F9AD16A12}"/>
    <cellStyle name="Notiz 2 7 3 4" xfId="25297" xr:uid="{4FD3CA7C-0365-4D39-B4BC-2DB2C826565A}"/>
    <cellStyle name="Notiz 2 7 4" xfId="8110" xr:uid="{F7017A0F-0353-42BA-9E7A-7B5133A3B506}"/>
    <cellStyle name="Notiz 2 7 4 2" xfId="20837" xr:uid="{BDFB66B7-D7CF-4F78-A2F0-C3E98D620029}"/>
    <cellStyle name="Notiz 2 7 4 3" xfId="28018" xr:uid="{F3F8EB6E-2F80-4E41-9C80-916E2AC935F3}"/>
    <cellStyle name="Notiz 2 7 5" xfId="14498" xr:uid="{BA4A0E37-B419-4448-801C-030AADD4684A}"/>
    <cellStyle name="Notiz 2 7 5 2" xfId="30512" xr:uid="{48F20A38-BE3D-46D1-86CF-891EC6D3A81C}"/>
    <cellStyle name="Notiz 2 7 6" xfId="15224" xr:uid="{FD04E058-23F8-49A2-A200-A72046C34563}"/>
    <cellStyle name="Notiz 2 7 6 2" xfId="26196" xr:uid="{871F51AD-42DC-472F-9AE1-E54C61834C94}"/>
    <cellStyle name="Notiz 2 7 7" xfId="32318" xr:uid="{47002BF3-3ACD-4630-8668-984E25170D97}"/>
    <cellStyle name="Notiz 2 7 8" xfId="23608" xr:uid="{C8459A3C-EF01-42B9-89E4-BA550BFA9D42}"/>
    <cellStyle name="Notiz 2 70" xfId="2270" xr:uid="{00000000-0005-0000-0000-00000E090000}"/>
    <cellStyle name="Notiz 2 70 2" xfId="5409" xr:uid="{1EF648E0-F2F8-4BC9-B7AE-BA4B782F8445}"/>
    <cellStyle name="Notiz 2 70 2 2" xfId="18197" xr:uid="{36A1EFC1-B81D-4DD3-833C-9F7FDE4B3780}"/>
    <cellStyle name="Notiz 2 70 2 2 2" xfId="28021" xr:uid="{8DC7D5C0-F43E-4C09-B109-9109BE579C1B}"/>
    <cellStyle name="Notiz 2 70 2 3" xfId="11450" xr:uid="{60B1C84B-B3FB-433D-8998-9A965621490A}"/>
    <cellStyle name="Notiz 2 70 2 3 2" xfId="30515" xr:uid="{A0ACF056-5333-4417-9A04-DA315D6AFA5C}"/>
    <cellStyle name="Notiz 2 70 2 4" xfId="33522" xr:uid="{3B0125EE-E52D-457D-B334-DCA5945D1F41}"/>
    <cellStyle name="Notiz 2 70 2 5" xfId="23611" xr:uid="{4F6A836F-0EC8-4BAF-96C2-E5573FBFD80A}"/>
    <cellStyle name="Notiz 2 70 3" xfId="6825" xr:uid="{1F8E0987-45F5-4387-B6D6-3D5B6F2C52A5}"/>
    <cellStyle name="Notiz 2 70 3 2" xfId="19605" xr:uid="{C02EA27E-FF25-4A26-A62D-FB4D5A205EB4}"/>
    <cellStyle name="Notiz 2 70 3 2 2" xfId="34667" xr:uid="{87511A19-33E5-40B0-BE3F-EB946E194905}"/>
    <cellStyle name="Notiz 2 70 3 3" xfId="12857" xr:uid="{2B9B9C63-2713-4FA7-92D8-EB6E2E811F65}"/>
    <cellStyle name="Notiz 2 70 3 4" xfId="25298" xr:uid="{41AA059A-DCB8-4B6A-98BD-C58FB0254547}"/>
    <cellStyle name="Notiz 2 70 4" xfId="8111" xr:uid="{D28987D8-A198-4AA8-8CF1-7180B34328E3}"/>
    <cellStyle name="Notiz 2 70 4 2" xfId="20838" xr:uid="{6B17454F-D48E-4A1D-B67A-ACFD7A3B641E}"/>
    <cellStyle name="Notiz 2 70 4 3" xfId="28020" xr:uid="{8A1186A2-5123-4073-8C5F-8A72D3990BE7}"/>
    <cellStyle name="Notiz 2 70 5" xfId="14499" xr:uid="{7E6DAA43-96A8-4C38-8797-9FAF535B1150}"/>
    <cellStyle name="Notiz 2 70 5 2" xfId="30514" xr:uid="{A243691E-8538-4D57-B82B-A2C11083F904}"/>
    <cellStyle name="Notiz 2 70 6" xfId="15206" xr:uid="{46E747FC-A22A-49C1-9ACF-7C6CCE3CFB7D}"/>
    <cellStyle name="Notiz 2 70 6 2" xfId="26197" xr:uid="{08EAF7C5-DCD8-487C-98CB-DB3CC644E15E}"/>
    <cellStyle name="Notiz 2 70 7" xfId="32319" xr:uid="{233E1625-578B-4D9A-9254-806D1675F275}"/>
    <cellStyle name="Notiz 2 70 8" xfId="23610" xr:uid="{66719E3D-8E7D-4BAE-9E92-F8DE0056AA35}"/>
    <cellStyle name="Notiz 2 71" xfId="2271" xr:uid="{00000000-0005-0000-0000-00000F090000}"/>
    <cellStyle name="Notiz 2 71 2" xfId="5410" xr:uid="{DDAF7E9C-59D2-44A0-BF0A-BDB395497A1A}"/>
    <cellStyle name="Notiz 2 71 2 2" xfId="18198" xr:uid="{0ADBE426-74CF-4996-BC38-854E1AEC9CCD}"/>
    <cellStyle name="Notiz 2 71 2 2 2" xfId="28023" xr:uid="{6A24BE87-A9E7-4AB2-8CD4-1BE53E67A1D6}"/>
    <cellStyle name="Notiz 2 71 2 3" xfId="11451" xr:uid="{BCF080B3-FF96-4B24-89AE-FD6C9543CC88}"/>
    <cellStyle name="Notiz 2 71 2 3 2" xfId="30517" xr:uid="{1CA447BE-6FAA-4736-A004-4453FE8EC282}"/>
    <cellStyle name="Notiz 2 71 2 4" xfId="33523" xr:uid="{F4C6B0CA-A5E1-4006-BBE2-7A63254B7EBD}"/>
    <cellStyle name="Notiz 2 71 2 5" xfId="23613" xr:uid="{18F66F89-8E73-41F6-B26B-190EB2039C28}"/>
    <cellStyle name="Notiz 2 71 3" xfId="6824" xr:uid="{D076DB04-B68E-430C-972A-ADC631F3660E}"/>
    <cellStyle name="Notiz 2 71 3 2" xfId="19604" xr:uid="{647D1471-0E5C-4D9A-9371-243D809720CF}"/>
    <cellStyle name="Notiz 2 71 3 2 2" xfId="34666" xr:uid="{FDEAE5EC-C5A8-4D08-B33B-EF308085598D}"/>
    <cellStyle name="Notiz 2 71 3 3" xfId="12856" xr:uid="{012A1CF8-BCEE-4F22-8AB9-8DD09FE9FB53}"/>
    <cellStyle name="Notiz 2 71 3 4" xfId="25299" xr:uid="{EE42BB91-9BA2-4F38-8FEE-047EF7B71A16}"/>
    <cellStyle name="Notiz 2 71 4" xfId="8112" xr:uid="{CFB3FA6E-022E-4F2F-8AA9-4A82B27BFB2C}"/>
    <cellStyle name="Notiz 2 71 4 2" xfId="20839" xr:uid="{49FBB329-504B-46E1-8596-661DE0061359}"/>
    <cellStyle name="Notiz 2 71 4 3" xfId="28022" xr:uid="{BF579944-1188-48F8-9A21-ACF7878CEEBA}"/>
    <cellStyle name="Notiz 2 71 5" xfId="14500" xr:uid="{ECF32AD4-D041-479A-A092-CAD7C14056A2}"/>
    <cellStyle name="Notiz 2 71 5 2" xfId="30516" xr:uid="{1AE133F5-3876-4B9D-BC4B-B6D5C3188077}"/>
    <cellStyle name="Notiz 2 71 6" xfId="14121" xr:uid="{D3E7C4C3-D66B-4689-A425-D6EBA1177B78}"/>
    <cellStyle name="Notiz 2 71 6 2" xfId="26198" xr:uid="{5A5356B4-E83E-4C6E-9975-4ECE9F33B07C}"/>
    <cellStyle name="Notiz 2 71 7" xfId="32320" xr:uid="{D81DA1DA-505D-4D3D-B983-BB3173A2E704}"/>
    <cellStyle name="Notiz 2 71 8" xfId="23612" xr:uid="{2B2EF397-27E7-4C0B-A8FE-FB6E4ABE3BA3}"/>
    <cellStyle name="Notiz 2 72" xfId="2272" xr:uid="{00000000-0005-0000-0000-000010090000}"/>
    <cellStyle name="Notiz 2 72 2" xfId="5411" xr:uid="{70B3DDED-28E8-496A-BCA2-190D2FF9D0B5}"/>
    <cellStyle name="Notiz 2 72 2 2" xfId="18199" xr:uid="{20FEBCD5-5A7B-4B20-ABC5-036F81ABCEE9}"/>
    <cellStyle name="Notiz 2 72 2 2 2" xfId="28025" xr:uid="{139E57AC-D7E0-42BE-9A81-C63AAEC703C2}"/>
    <cellStyle name="Notiz 2 72 2 3" xfId="11452" xr:uid="{7A797C6B-5023-44D7-878B-1E643930E05C}"/>
    <cellStyle name="Notiz 2 72 2 3 2" xfId="30519" xr:uid="{5D921FC1-E76F-4F90-B8BF-04C4F6E887C2}"/>
    <cellStyle name="Notiz 2 72 2 4" xfId="33524" xr:uid="{E8CEF398-3EAF-47B8-AFB9-886A016AFEEB}"/>
    <cellStyle name="Notiz 2 72 2 5" xfId="23615" xr:uid="{4472626F-50D0-40FD-87C9-85703C154A85}"/>
    <cellStyle name="Notiz 2 72 3" xfId="6823" xr:uid="{EEE07877-5081-40D1-829A-3E8DF614072F}"/>
    <cellStyle name="Notiz 2 72 3 2" xfId="19603" xr:uid="{3FC69C90-06F0-467D-A544-CFEEC861F89D}"/>
    <cellStyle name="Notiz 2 72 3 2 2" xfId="34665" xr:uid="{C07148DE-2133-4ED6-A304-F946B28F3A22}"/>
    <cellStyle name="Notiz 2 72 3 3" xfId="12855" xr:uid="{30062058-0102-45EC-A13C-FE02E34AC60A}"/>
    <cellStyle name="Notiz 2 72 3 4" xfId="25300" xr:uid="{103EB223-4C69-437F-846B-EF1D94E018CA}"/>
    <cellStyle name="Notiz 2 72 4" xfId="8113" xr:uid="{25E74CDE-ECC2-4870-9A14-C4C14B6CB58D}"/>
    <cellStyle name="Notiz 2 72 4 2" xfId="20840" xr:uid="{19D188DD-5336-4F60-A932-75AD6ED09035}"/>
    <cellStyle name="Notiz 2 72 4 3" xfId="28024" xr:uid="{7E56831A-FC17-44BB-872D-FBD60F53B11D}"/>
    <cellStyle name="Notiz 2 72 5" xfId="14501" xr:uid="{459B27E8-2964-4E59-8254-38A2AD8DFB77}"/>
    <cellStyle name="Notiz 2 72 5 2" xfId="30518" xr:uid="{32432AFA-6A78-467A-9E22-57840EF01B51}"/>
    <cellStyle name="Notiz 2 72 6" xfId="15182" xr:uid="{2D00F804-CCA2-47DF-A30C-24479F1457A0}"/>
    <cellStyle name="Notiz 2 72 6 2" xfId="26199" xr:uid="{6C13DA02-8F9A-43D6-9EE3-B87232AC628D}"/>
    <cellStyle name="Notiz 2 72 7" xfId="32321" xr:uid="{05C2E4E7-A08D-4708-905C-7D1434071632}"/>
    <cellStyle name="Notiz 2 72 8" xfId="23614" xr:uid="{F1F974DE-4AC3-45D9-8137-A3612BFF31E1}"/>
    <cellStyle name="Notiz 2 73" xfId="2273" xr:uid="{00000000-0005-0000-0000-000011090000}"/>
    <cellStyle name="Notiz 2 73 2" xfId="5412" xr:uid="{AAC286D4-A2AB-42B9-9D09-6C6B9929F117}"/>
    <cellStyle name="Notiz 2 73 2 2" xfId="18200" xr:uid="{4CB6D238-6E85-444E-8F4F-DB6636BE7298}"/>
    <cellStyle name="Notiz 2 73 2 2 2" xfId="28027" xr:uid="{B7652EE9-35A2-4816-A864-0A8223846BE4}"/>
    <cellStyle name="Notiz 2 73 2 3" xfId="11453" xr:uid="{DD6FD068-B08D-4C6C-A06F-7BD3A75795CA}"/>
    <cellStyle name="Notiz 2 73 2 3 2" xfId="30521" xr:uid="{1DB01079-B779-44F8-84CB-C4AE0E083EC6}"/>
    <cellStyle name="Notiz 2 73 2 4" xfId="33525" xr:uid="{DC76E64A-2D4F-4E97-97E2-EAFA2F54647B}"/>
    <cellStyle name="Notiz 2 73 2 5" xfId="23617" xr:uid="{603F5741-8600-4D9E-989C-393484EE2A39}"/>
    <cellStyle name="Notiz 2 73 3" xfId="6822" xr:uid="{D32195B8-1D18-4864-97E1-23C479B17519}"/>
    <cellStyle name="Notiz 2 73 3 2" xfId="19602" xr:uid="{32801505-2F26-47C3-95BA-53433066B05B}"/>
    <cellStyle name="Notiz 2 73 3 2 2" xfId="34664" xr:uid="{966E463D-F60B-4968-A8F4-8ACD0A953B85}"/>
    <cellStyle name="Notiz 2 73 3 3" xfId="12854" xr:uid="{3CBF5E91-098F-41F8-A561-3F897C499D2B}"/>
    <cellStyle name="Notiz 2 73 3 4" xfId="25301" xr:uid="{3A7E4F84-6C60-4BAC-9565-6399BDC30322}"/>
    <cellStyle name="Notiz 2 73 4" xfId="8114" xr:uid="{137B5D9B-52BC-4272-ACF7-32D858977D1D}"/>
    <cellStyle name="Notiz 2 73 4 2" xfId="20841" xr:uid="{C5426872-1D12-4EEC-9FB4-D823B187E1EA}"/>
    <cellStyle name="Notiz 2 73 4 3" xfId="28026" xr:uid="{90972645-B4AA-457A-9008-9FE84174C5A5}"/>
    <cellStyle name="Notiz 2 73 5" xfId="14502" xr:uid="{33B248E5-BFC0-4257-A884-E22560AA69D3}"/>
    <cellStyle name="Notiz 2 73 5 2" xfId="30520" xr:uid="{E719CA3D-8B5E-442F-AD34-6102AE94D517}"/>
    <cellStyle name="Notiz 2 73 6" xfId="15221" xr:uid="{99C8E0E6-DF07-4FA0-B89A-2F0F84479040}"/>
    <cellStyle name="Notiz 2 73 6 2" xfId="26200" xr:uid="{84DC0CCB-FF17-4718-AA05-4A48B325AD42}"/>
    <cellStyle name="Notiz 2 73 7" xfId="32322" xr:uid="{F2BAB55C-8FD7-42DB-AF60-7A0F60037C2A}"/>
    <cellStyle name="Notiz 2 73 8" xfId="23616" xr:uid="{B87649FC-A710-4E5C-B6D6-5797B6846DE4}"/>
    <cellStyle name="Notiz 2 74" xfId="2274" xr:uid="{00000000-0005-0000-0000-000012090000}"/>
    <cellStyle name="Notiz 2 74 2" xfId="5413" xr:uid="{CE47A806-47EF-45FD-AD7C-18C655D0178B}"/>
    <cellStyle name="Notiz 2 74 2 2" xfId="18201" xr:uid="{B81D3EB3-AA9F-4426-B8C6-786ED2D46D0B}"/>
    <cellStyle name="Notiz 2 74 2 2 2" xfId="28029" xr:uid="{0D395F3A-5490-41BC-AAB8-466CD71932F1}"/>
    <cellStyle name="Notiz 2 74 2 3" xfId="11454" xr:uid="{7059DFDC-DFEB-4E62-8B0C-B20997FF0B2B}"/>
    <cellStyle name="Notiz 2 74 2 3 2" xfId="30523" xr:uid="{EDFFFB57-5F08-449E-B9AC-7C784DD7D4ED}"/>
    <cellStyle name="Notiz 2 74 2 4" xfId="33526" xr:uid="{C5975CB8-1D90-42EA-B5C4-6DDCA1A0AA42}"/>
    <cellStyle name="Notiz 2 74 2 5" xfId="23619" xr:uid="{3C4FD791-1212-4683-BAD9-C85CAE1F7BD8}"/>
    <cellStyle name="Notiz 2 74 3" xfId="6821" xr:uid="{E88EB002-9201-43F2-9A85-2EC92B076C3F}"/>
    <cellStyle name="Notiz 2 74 3 2" xfId="19601" xr:uid="{788F18E2-FB20-454E-A422-BEC3E0CC923B}"/>
    <cellStyle name="Notiz 2 74 3 2 2" xfId="34663" xr:uid="{5E8712E1-601B-4232-825A-ABF44B051230}"/>
    <cellStyle name="Notiz 2 74 3 3" xfId="12853" xr:uid="{ADBF3838-57F0-48B7-BB04-EA39266B9D0B}"/>
    <cellStyle name="Notiz 2 74 3 4" xfId="25302" xr:uid="{23205BED-55EF-431F-A642-86E57225995C}"/>
    <cellStyle name="Notiz 2 74 4" xfId="8115" xr:uid="{1425B455-0E9D-4599-87D4-077E1A2DC303}"/>
    <cellStyle name="Notiz 2 74 4 2" xfId="20842" xr:uid="{4E61F9B0-DDA8-4164-8B85-0A9B17B93930}"/>
    <cellStyle name="Notiz 2 74 4 3" xfId="28028" xr:uid="{E3304791-8D8B-4CF6-A891-DE41FFB79570}"/>
    <cellStyle name="Notiz 2 74 5" xfId="14503" xr:uid="{F8CB1D08-8362-49EC-A316-BA1E19ECAAB6}"/>
    <cellStyle name="Notiz 2 74 5 2" xfId="30522" xr:uid="{8303443C-DFEB-46D7-877C-7AAB38509BF2}"/>
    <cellStyle name="Notiz 2 74 6" xfId="15203" xr:uid="{8322B0ED-D472-4DF7-A98B-6753044BF73B}"/>
    <cellStyle name="Notiz 2 74 6 2" xfId="26201" xr:uid="{3EC7EF92-55E2-43EF-B3BD-DDB9D69BF27A}"/>
    <cellStyle name="Notiz 2 74 7" xfId="32323" xr:uid="{0E185297-0E63-4AF0-B586-9A8AD71CEE8C}"/>
    <cellStyle name="Notiz 2 74 8" xfId="23618" xr:uid="{C8E574A8-0EEF-4A81-BCDC-03EC1AFFCE2C}"/>
    <cellStyle name="Notiz 2 75" xfId="2275" xr:uid="{00000000-0005-0000-0000-000013090000}"/>
    <cellStyle name="Notiz 2 75 2" xfId="5414" xr:uid="{65F3312A-C9C4-4E17-90AE-711F2184255A}"/>
    <cellStyle name="Notiz 2 75 2 2" xfId="18202" xr:uid="{8C905923-6E5D-470E-8B1C-CC12AFC519EF}"/>
    <cellStyle name="Notiz 2 75 2 2 2" xfId="28031" xr:uid="{4688C7D9-93A6-443B-97B9-2D0A45EE1B92}"/>
    <cellStyle name="Notiz 2 75 2 3" xfId="11455" xr:uid="{7915773E-A6B6-4920-8667-81E9B1CF459E}"/>
    <cellStyle name="Notiz 2 75 2 3 2" xfId="30525" xr:uid="{0B9DEFEB-1D0E-4F67-9C10-EC131F2DA5F9}"/>
    <cellStyle name="Notiz 2 75 2 4" xfId="33527" xr:uid="{5037C1DC-6230-456A-92D9-C0326AF23B86}"/>
    <cellStyle name="Notiz 2 75 2 5" xfId="23621" xr:uid="{BEB4C4B2-CA92-42EC-81D6-EE5A048A0610}"/>
    <cellStyle name="Notiz 2 75 3" xfId="6820" xr:uid="{2A5F209C-030D-45F9-B3A4-F1B26105B83F}"/>
    <cellStyle name="Notiz 2 75 3 2" xfId="19600" xr:uid="{524E74AC-0728-4D8C-8D26-C33285281F4E}"/>
    <cellStyle name="Notiz 2 75 3 2 2" xfId="34662" xr:uid="{A3A49DE4-EFD5-49EC-9543-2B203B71E9B5}"/>
    <cellStyle name="Notiz 2 75 3 3" xfId="12852" xr:uid="{A52FF111-C80C-4AD2-B007-8DA8BB18833B}"/>
    <cellStyle name="Notiz 2 75 3 4" xfId="25303" xr:uid="{62AAE819-D21B-4D2F-9B03-22B21F2CEA0B}"/>
    <cellStyle name="Notiz 2 75 4" xfId="8116" xr:uid="{B0166BC4-EBF7-4FD5-8FEF-793EF9FF0910}"/>
    <cellStyle name="Notiz 2 75 4 2" xfId="20843" xr:uid="{EE806D4B-CB90-4E0C-AD31-B9C5899DBD5D}"/>
    <cellStyle name="Notiz 2 75 4 3" xfId="28030" xr:uid="{71B6C8BD-3FB3-4EB5-A999-7B2E7E699545}"/>
    <cellStyle name="Notiz 2 75 5" xfId="14504" xr:uid="{A580CB33-E6F6-47FD-9171-140DB9AE2E90}"/>
    <cellStyle name="Notiz 2 75 5 2" xfId="30524" xr:uid="{3DB74226-E56C-4C7C-B2B3-08EA1C62429C}"/>
    <cellStyle name="Notiz 2 75 6" xfId="14147" xr:uid="{FC2A226D-640B-4996-8264-FCF62FD06374}"/>
    <cellStyle name="Notiz 2 75 6 2" xfId="26202" xr:uid="{15A0E7A4-7EB0-4C44-BD89-5AEB7F328C49}"/>
    <cellStyle name="Notiz 2 75 7" xfId="32324" xr:uid="{5CE53070-AC92-4C08-9CDB-5E9594515F5B}"/>
    <cellStyle name="Notiz 2 75 8" xfId="23620" xr:uid="{F2FB338B-972E-4346-87B6-037E1994C670}"/>
    <cellStyle name="Notiz 2 76" xfId="2276" xr:uid="{00000000-0005-0000-0000-000014090000}"/>
    <cellStyle name="Notiz 2 76 2" xfId="5415" xr:uid="{3BB9C0F0-50B2-4480-8E00-46D0308A0BDD}"/>
    <cellStyle name="Notiz 2 76 2 2" xfId="18203" xr:uid="{FB8B7749-1D16-437C-B353-14A10B2381B8}"/>
    <cellStyle name="Notiz 2 76 2 2 2" xfId="28033" xr:uid="{6EC45708-9062-42FC-820B-F177C9E3740E}"/>
    <cellStyle name="Notiz 2 76 2 3" xfId="11456" xr:uid="{A77063A1-F5C6-49E0-864F-54EA4B56C3E3}"/>
    <cellStyle name="Notiz 2 76 2 3 2" xfId="30527" xr:uid="{652B4194-5A32-4942-9F8B-95D9649EE17B}"/>
    <cellStyle name="Notiz 2 76 2 4" xfId="33528" xr:uid="{793035B2-1C10-4C64-845B-74CE565AD74D}"/>
    <cellStyle name="Notiz 2 76 2 5" xfId="23623" xr:uid="{578D4155-65E1-42E5-BA74-1EB831E5BA50}"/>
    <cellStyle name="Notiz 2 76 3" xfId="6819" xr:uid="{9E1B5217-BB1C-4BE0-9ECE-B813046132DB}"/>
    <cellStyle name="Notiz 2 76 3 2" xfId="19599" xr:uid="{B2DA110F-D0EF-45DD-8BAD-6F7743198ADE}"/>
    <cellStyle name="Notiz 2 76 3 2 2" xfId="34661" xr:uid="{F5F4141C-4599-453D-9078-CE0FC85ECB09}"/>
    <cellStyle name="Notiz 2 76 3 3" xfId="12851" xr:uid="{52A4A287-BB48-49C9-9C36-15C71FF0AA61}"/>
    <cellStyle name="Notiz 2 76 3 4" xfId="25304" xr:uid="{1D8C625E-4B73-4AB6-B716-6145C1B7FEE8}"/>
    <cellStyle name="Notiz 2 76 4" xfId="8117" xr:uid="{4F616FE7-2916-4856-B440-C7C65705179D}"/>
    <cellStyle name="Notiz 2 76 4 2" xfId="20844" xr:uid="{81C6C703-D17A-4EA2-9B9D-8D64E404B552}"/>
    <cellStyle name="Notiz 2 76 4 3" xfId="28032" xr:uid="{4A3BBB9A-53A5-4DD1-A7D0-AEA9AD51F2CC}"/>
    <cellStyle name="Notiz 2 76 5" xfId="14505" xr:uid="{9DFDAFB2-18EA-474C-AFCF-C1673234D910}"/>
    <cellStyle name="Notiz 2 76 5 2" xfId="30526" xr:uid="{D249B03C-3F7B-4330-8C46-3F1376910C80}"/>
    <cellStyle name="Notiz 2 76 6" xfId="15178" xr:uid="{13C38C46-C92A-4CF5-8A4F-891DE394EDEA}"/>
    <cellStyle name="Notiz 2 76 6 2" xfId="26203" xr:uid="{86996243-95A3-4F3F-B642-058637A00203}"/>
    <cellStyle name="Notiz 2 76 7" xfId="32325" xr:uid="{28243119-FF02-4E0E-A640-D263E93604F5}"/>
    <cellStyle name="Notiz 2 76 8" xfId="23622" xr:uid="{62BB2881-89DA-4869-878B-FADF330CAF3E}"/>
    <cellStyle name="Notiz 2 77" xfId="2277" xr:uid="{00000000-0005-0000-0000-000015090000}"/>
    <cellStyle name="Notiz 2 77 2" xfId="5416" xr:uid="{6C3BA94A-8D79-4535-AE62-BC6B1FE011BA}"/>
    <cellStyle name="Notiz 2 77 2 2" xfId="18204" xr:uid="{6B966B98-5259-4A49-B4BB-A55D973AE138}"/>
    <cellStyle name="Notiz 2 77 2 2 2" xfId="28035" xr:uid="{EB658BBA-EDB6-4670-8989-5D7FA9D36B75}"/>
    <cellStyle name="Notiz 2 77 2 3" xfId="11457" xr:uid="{902AFDA4-09B7-48B8-9DB4-C58A5CE1455C}"/>
    <cellStyle name="Notiz 2 77 2 3 2" xfId="30529" xr:uid="{104C09F0-0D36-4794-9167-B350F25E1BFD}"/>
    <cellStyle name="Notiz 2 77 2 4" xfId="33529" xr:uid="{3569F442-D0CF-4F56-81A0-9FE00698EACB}"/>
    <cellStyle name="Notiz 2 77 2 5" xfId="23625" xr:uid="{FE657A8C-A0B3-468A-840C-9DBAFD941706}"/>
    <cellStyle name="Notiz 2 77 3" xfId="6818" xr:uid="{78E28503-8DEB-4ABE-8410-A3B0E4B01833}"/>
    <cellStyle name="Notiz 2 77 3 2" xfId="19598" xr:uid="{FBCFA0CE-C0D7-48E1-88C8-6554C70B92F3}"/>
    <cellStyle name="Notiz 2 77 3 2 2" xfId="34660" xr:uid="{33F0BCF4-2D61-4E6D-8B52-C1C3BBBD7FEF}"/>
    <cellStyle name="Notiz 2 77 3 3" xfId="12850" xr:uid="{A0E22665-4833-4746-88FE-38AC2C3BA4B7}"/>
    <cellStyle name="Notiz 2 77 3 4" xfId="25305" xr:uid="{AE26D224-8880-4A17-A4CB-5B78BAE5DFBE}"/>
    <cellStyle name="Notiz 2 77 4" xfId="8118" xr:uid="{A8D7CB0E-A068-4D17-A808-B279BC04929D}"/>
    <cellStyle name="Notiz 2 77 4 2" xfId="20845" xr:uid="{280831C7-AAE7-4AB1-960E-7395052B36D1}"/>
    <cellStyle name="Notiz 2 77 4 3" xfId="28034" xr:uid="{CF8D8BD4-679A-407B-8180-792FDB4277BE}"/>
    <cellStyle name="Notiz 2 77 5" xfId="14506" xr:uid="{6FB4349B-EDA9-4534-84DC-4B0FBE20B626}"/>
    <cellStyle name="Notiz 2 77 5 2" xfId="30528" xr:uid="{CD80C20C-476C-441E-91BA-088CD787E941}"/>
    <cellStyle name="Notiz 2 77 6" xfId="15218" xr:uid="{2C770020-9BC5-47F0-88A1-50AF32998447}"/>
    <cellStyle name="Notiz 2 77 6 2" xfId="26204" xr:uid="{B00AA4D9-73D8-4061-9F0E-3F6E301403B1}"/>
    <cellStyle name="Notiz 2 77 7" xfId="32326" xr:uid="{34CF83B8-1B92-4CC8-BD9A-480BE2D16D91}"/>
    <cellStyle name="Notiz 2 77 8" xfId="23624" xr:uid="{22D476AC-950E-4782-AC9D-81A0BF287E81}"/>
    <cellStyle name="Notiz 2 78" xfId="2278" xr:uid="{00000000-0005-0000-0000-000016090000}"/>
    <cellStyle name="Notiz 2 78 2" xfId="5417" xr:uid="{AC5A4E24-298C-4BF1-8984-6C44B03BC3DF}"/>
    <cellStyle name="Notiz 2 78 2 2" xfId="18205" xr:uid="{8281A2BC-870C-4BCD-9D0F-194583484113}"/>
    <cellStyle name="Notiz 2 78 2 2 2" xfId="28037" xr:uid="{EB62245D-B952-4308-8180-171E031A61C9}"/>
    <cellStyle name="Notiz 2 78 2 3" xfId="11458" xr:uid="{E3B53B4D-188C-4FA5-9731-170F2A7D6A6D}"/>
    <cellStyle name="Notiz 2 78 2 3 2" xfId="30531" xr:uid="{53B58044-D359-45B4-9115-1E2C6B2DF2F3}"/>
    <cellStyle name="Notiz 2 78 2 4" xfId="33530" xr:uid="{8079360E-6AC5-47B1-A53C-0F40C2C6546C}"/>
    <cellStyle name="Notiz 2 78 2 5" xfId="23627" xr:uid="{326B7E40-F0A8-45C6-8010-66620268B14B}"/>
    <cellStyle name="Notiz 2 78 3" xfId="6817" xr:uid="{AD65BED6-7CFE-4C1C-A3E9-AC76D7E73164}"/>
    <cellStyle name="Notiz 2 78 3 2" xfId="19597" xr:uid="{E70C5935-9528-4314-8F38-12E1D009FE66}"/>
    <cellStyle name="Notiz 2 78 3 2 2" xfId="34659" xr:uid="{F7DD17BB-CCD0-4D4B-99BA-5C271ED50281}"/>
    <cellStyle name="Notiz 2 78 3 3" xfId="12849" xr:uid="{4CD11A0F-4833-4475-ABE2-C3907D72B06B}"/>
    <cellStyle name="Notiz 2 78 3 4" xfId="25306" xr:uid="{FB1A70A3-6D7C-482B-A02C-0573FAE89DBB}"/>
    <cellStyle name="Notiz 2 78 4" xfId="8119" xr:uid="{3CF59F8E-092B-4E09-974A-C27EFE6E7E33}"/>
    <cellStyle name="Notiz 2 78 4 2" xfId="20846" xr:uid="{A9C539E4-2DE1-4DE3-8DC9-EFF15AE4B6DD}"/>
    <cellStyle name="Notiz 2 78 4 3" xfId="28036" xr:uid="{229C9C21-2B89-4F27-8DF4-2FC7D2037030}"/>
    <cellStyle name="Notiz 2 78 5" xfId="14507" xr:uid="{C58B2CBF-3E52-4BDD-AAA4-C6989C970218}"/>
    <cellStyle name="Notiz 2 78 5 2" xfId="30530" xr:uid="{6B07D1EC-0E7A-4E7F-A997-9CB0B2B9E2DF}"/>
    <cellStyle name="Notiz 2 78 6" xfId="15200" xr:uid="{0E13EAB5-0621-45EE-95B9-CE543DDEEF9C}"/>
    <cellStyle name="Notiz 2 78 6 2" xfId="26205" xr:uid="{E7A616E7-B3A4-4C11-A2F0-50A714CD3949}"/>
    <cellStyle name="Notiz 2 78 7" xfId="32327" xr:uid="{FFC3BB6C-E6BC-4B4A-B05F-96001C357825}"/>
    <cellStyle name="Notiz 2 78 8" xfId="23626" xr:uid="{D8F77B29-B6BB-4F34-95E7-51D56DF5BB68}"/>
    <cellStyle name="Notiz 2 79" xfId="2279" xr:uid="{00000000-0005-0000-0000-000017090000}"/>
    <cellStyle name="Notiz 2 79 2" xfId="5418" xr:uid="{CF5D0477-97B1-4E60-82C5-0FB08C644730}"/>
    <cellStyle name="Notiz 2 79 2 2" xfId="18206" xr:uid="{C9F32020-0F80-4CF0-9171-BDE3163A8CB1}"/>
    <cellStyle name="Notiz 2 79 2 2 2" xfId="28039" xr:uid="{02C3765B-3AA7-462A-9E1B-3A6103AE8D70}"/>
    <cellStyle name="Notiz 2 79 2 3" xfId="11459" xr:uid="{83F22FA1-5607-4114-9309-D3C31D59B9C3}"/>
    <cellStyle name="Notiz 2 79 2 3 2" xfId="30533" xr:uid="{D2C3099E-5A92-4F6F-AC69-A0A2BD918363}"/>
    <cellStyle name="Notiz 2 79 2 4" xfId="33531" xr:uid="{0A9A43B6-7186-405C-950B-BC521CECC9DA}"/>
    <cellStyle name="Notiz 2 79 2 5" xfId="23629" xr:uid="{29E76AAD-21D5-454C-8A6F-97C9DB6E367E}"/>
    <cellStyle name="Notiz 2 79 3" xfId="6816" xr:uid="{0CAD5AC2-5835-4A46-9649-709CA129009B}"/>
    <cellStyle name="Notiz 2 79 3 2" xfId="19596" xr:uid="{2682ECEF-57CD-4028-91F0-79CF471C8FAA}"/>
    <cellStyle name="Notiz 2 79 3 2 2" xfId="34658" xr:uid="{0AA19B70-E573-41D1-B2FB-160D09EA4FEE}"/>
    <cellStyle name="Notiz 2 79 3 3" xfId="12848" xr:uid="{2B6347DE-A303-408B-AF79-736BF1132312}"/>
    <cellStyle name="Notiz 2 79 3 4" xfId="25307" xr:uid="{40735CA4-0F44-4DA6-BB3D-4B83629C683C}"/>
    <cellStyle name="Notiz 2 79 4" xfId="8120" xr:uid="{431582D5-112D-4760-876D-FA4E3ABE481E}"/>
    <cellStyle name="Notiz 2 79 4 2" xfId="20847" xr:uid="{A9A5B32E-8C70-469D-AFA4-0F6291CEC60E}"/>
    <cellStyle name="Notiz 2 79 4 3" xfId="28038" xr:uid="{7D5B21D3-A19C-4099-A1DE-FC6972084225}"/>
    <cellStyle name="Notiz 2 79 5" xfId="14508" xr:uid="{0CA09FE1-E09B-4309-A29B-D291A255FBBD}"/>
    <cellStyle name="Notiz 2 79 5 2" xfId="30532" xr:uid="{34A8FA0B-2BA7-4B30-9BC4-883E46CB4ECA}"/>
    <cellStyle name="Notiz 2 79 6" xfId="14153" xr:uid="{F9CFD9D8-367B-43B8-8C61-9C9B88745A44}"/>
    <cellStyle name="Notiz 2 79 6 2" xfId="26206" xr:uid="{3349D5EF-BEFD-4931-80C3-55C8A09917F5}"/>
    <cellStyle name="Notiz 2 79 7" xfId="32328" xr:uid="{63F20CEE-B213-475F-8787-E20859CEAA30}"/>
    <cellStyle name="Notiz 2 79 8" xfId="23628" xr:uid="{EAE7466B-E0C9-410B-A59A-7731F9032507}"/>
    <cellStyle name="Notiz 2 8" xfId="2280" xr:uid="{00000000-0005-0000-0000-000018090000}"/>
    <cellStyle name="Notiz 2 8 2" xfId="2281" xr:uid="{00000000-0005-0000-0000-000019090000}"/>
    <cellStyle name="Notiz 2 8 2 2" xfId="5420" xr:uid="{16F5F669-CD63-4BB9-BBEF-5CF07E93AF0F}"/>
    <cellStyle name="Notiz 2 8 2 2 2" xfId="18208" xr:uid="{73EE8BB8-9EC3-4B95-ADDE-BF48E28439F5}"/>
    <cellStyle name="Notiz 2 8 2 2 2 2" xfId="28042" xr:uid="{D8C5DA05-E19B-4628-8801-976222416390}"/>
    <cellStyle name="Notiz 2 8 2 2 3" xfId="11461" xr:uid="{7758EADC-AA1B-462A-A460-88992DD26E8D}"/>
    <cellStyle name="Notiz 2 8 2 2 3 2" xfId="30536" xr:uid="{4389ED4B-A2B7-45C6-895A-53FC38DE22E1}"/>
    <cellStyle name="Notiz 2 8 2 2 4" xfId="33533" xr:uid="{F47C3C4B-DA6D-4F9D-873F-91EC4830D792}"/>
    <cellStyle name="Notiz 2 8 2 2 5" xfId="23632" xr:uid="{E911EE6A-9295-45C3-919E-99B8F4985865}"/>
    <cellStyle name="Notiz 2 8 2 3" xfId="6814" xr:uid="{FCF1ABD9-C999-4C82-B89F-DBEF9AA3F3BE}"/>
    <cellStyle name="Notiz 2 8 2 3 2" xfId="19594" xr:uid="{177D5623-5957-4A2A-AB02-E172C9ED9719}"/>
    <cellStyle name="Notiz 2 8 2 3 2 2" xfId="34656" xr:uid="{C1244068-52F1-4554-8C05-7352431B96DE}"/>
    <cellStyle name="Notiz 2 8 2 3 3" xfId="12846" xr:uid="{51FB4B40-D1A0-4FAF-A5B2-32652B28495E}"/>
    <cellStyle name="Notiz 2 8 2 3 4" xfId="25309" xr:uid="{850AEB7F-A557-484B-8459-66B9ED778D16}"/>
    <cellStyle name="Notiz 2 8 2 4" xfId="8122" xr:uid="{3C0F0988-853B-41A4-BE15-12854504BD00}"/>
    <cellStyle name="Notiz 2 8 2 4 2" xfId="20849" xr:uid="{12BCD9BA-17D5-4422-9938-9D9A66589C64}"/>
    <cellStyle name="Notiz 2 8 2 4 3" xfId="28041" xr:uid="{F992C17A-D168-4B5D-A05A-093A97FD24EE}"/>
    <cellStyle name="Notiz 2 8 2 5" xfId="14510" xr:uid="{76DB5ADA-314E-4CBB-932B-C96CE01908DD}"/>
    <cellStyle name="Notiz 2 8 2 5 2" xfId="30535" xr:uid="{565E491B-FFD5-4B31-A797-1C81BE5F5C93}"/>
    <cellStyle name="Notiz 2 8 2 6" xfId="15215" xr:uid="{B7CAE75C-4C11-403F-88DC-6C3731FA94C1}"/>
    <cellStyle name="Notiz 2 8 2 6 2" xfId="26208" xr:uid="{4A30DAB9-6FB0-4C43-899B-F553F14DA449}"/>
    <cellStyle name="Notiz 2 8 2 7" xfId="32330" xr:uid="{27C9ABD9-BDC7-449E-8374-91FB2A4EF851}"/>
    <cellStyle name="Notiz 2 8 2 8" xfId="23631" xr:uid="{A858DDAF-DBAF-4306-A80F-DCF754DF12F1}"/>
    <cellStyle name="Notiz 2 8 3" xfId="5419" xr:uid="{9159C596-E426-4FA9-852B-E9F2DF74A56F}"/>
    <cellStyle name="Notiz 2 8 3 2" xfId="18207" xr:uid="{1F0AC94C-36CC-47F6-9171-375676054361}"/>
    <cellStyle name="Notiz 2 8 3 2 2" xfId="28043" xr:uid="{0791D394-86DF-4C68-863B-2F58E0D2CFD0}"/>
    <cellStyle name="Notiz 2 8 3 3" xfId="11460" xr:uid="{320E9623-004C-404F-87F1-9D78E4CF79B5}"/>
    <cellStyle name="Notiz 2 8 3 3 2" xfId="30537" xr:uid="{B0DD8401-EB65-4453-BDF7-719021060569}"/>
    <cellStyle name="Notiz 2 8 3 4" xfId="33532" xr:uid="{08909C56-D611-41E8-BBB5-5B25D491251A}"/>
    <cellStyle name="Notiz 2 8 3 5" xfId="23633" xr:uid="{50979666-264A-4598-BD5E-DF9B76CBFD20}"/>
    <cellStyle name="Notiz 2 8 4" xfId="6815" xr:uid="{5E48C331-662E-4E71-89FA-C17668DCE7A1}"/>
    <cellStyle name="Notiz 2 8 4 2" xfId="19595" xr:uid="{D676BF2D-B877-40B2-943C-ECA55412F893}"/>
    <cellStyle name="Notiz 2 8 4 2 2" xfId="34657" xr:uid="{6C8AC696-AE01-4B4A-8224-71E440DD2EF4}"/>
    <cellStyle name="Notiz 2 8 4 3" xfId="12847" xr:uid="{354AD33C-E3ED-42D4-A595-8640E993BF23}"/>
    <cellStyle name="Notiz 2 8 4 4" xfId="25308" xr:uid="{CE9CB038-6C39-47A5-B212-8E33AC8AA0C5}"/>
    <cellStyle name="Notiz 2 8 5" xfId="8121" xr:uid="{1ADA226B-3526-4F08-8E3E-20E85ABFD9A4}"/>
    <cellStyle name="Notiz 2 8 5 2" xfId="20848" xr:uid="{D12FF9F7-70C6-4422-8871-4C5780557D68}"/>
    <cellStyle name="Notiz 2 8 5 3" xfId="28040" xr:uid="{F9A41DB9-5F39-49B0-8709-FF1D94F6C0E8}"/>
    <cellStyle name="Notiz 2 8 6" xfId="14509" xr:uid="{30EE1D83-663B-4150-8AE3-87691A76D6DC}"/>
    <cellStyle name="Notiz 2 8 6 2" xfId="30534" xr:uid="{F840743A-447C-4438-85C3-EDEE2380DB16}"/>
    <cellStyle name="Notiz 2 8 7" xfId="15174" xr:uid="{52B9C007-137C-4672-9B61-30C038377571}"/>
    <cellStyle name="Notiz 2 8 7 2" xfId="26207" xr:uid="{48DB6C32-D588-4A21-A547-59D51C74079E}"/>
    <cellStyle name="Notiz 2 8 8" xfId="32329" xr:uid="{26C7E3FD-23A8-4F95-9A59-B5B96E61C147}"/>
    <cellStyle name="Notiz 2 8 9" xfId="23630" xr:uid="{02C77AFB-01AB-44C5-B59B-3DB9D4E2F556}"/>
    <cellStyle name="Notiz 2 80" xfId="2282" xr:uid="{00000000-0005-0000-0000-00001A090000}"/>
    <cellStyle name="Notiz 2 80 2" xfId="5421" xr:uid="{B15BCA55-0A19-4679-B15C-2BEF13DDD9B7}"/>
    <cellStyle name="Notiz 2 80 2 2" xfId="18209" xr:uid="{0ACD78FD-BCDF-4746-8AF2-CA1E21BB6098}"/>
    <cellStyle name="Notiz 2 80 2 2 2" xfId="28045" xr:uid="{CC350947-FE91-4F7D-8F70-6D18DE7A5445}"/>
    <cellStyle name="Notiz 2 80 2 3" xfId="11462" xr:uid="{4C1EB320-8BF8-41D6-9DE9-C31E4843B14A}"/>
    <cellStyle name="Notiz 2 80 2 3 2" xfId="30539" xr:uid="{C4C024ED-9C46-48EC-B574-62691CD65D10}"/>
    <cellStyle name="Notiz 2 80 2 4" xfId="33534" xr:uid="{D852AFD7-FD82-4B5C-9012-AFEF4820C37D}"/>
    <cellStyle name="Notiz 2 80 2 5" xfId="23635" xr:uid="{04BE6F64-EFB1-4D52-8956-2362A847732C}"/>
    <cellStyle name="Notiz 2 80 3" xfId="6813" xr:uid="{05CBC96E-3F8E-4E80-9656-0B13B9DB0525}"/>
    <cellStyle name="Notiz 2 80 3 2" xfId="19593" xr:uid="{A1A42ABE-17AA-43E2-BCA3-8DC14D34E22F}"/>
    <cellStyle name="Notiz 2 80 3 2 2" xfId="34655" xr:uid="{E43020D8-4CBB-4B9C-941F-6CE60BBFC6A8}"/>
    <cellStyle name="Notiz 2 80 3 3" xfId="12845" xr:uid="{44D8916C-4EC1-4FA9-872B-D8D5BBAF20A4}"/>
    <cellStyle name="Notiz 2 80 3 4" xfId="25310" xr:uid="{C895DFFF-71DA-4C44-9012-411322C997F7}"/>
    <cellStyle name="Notiz 2 80 4" xfId="8123" xr:uid="{9CB122B6-B9A1-485A-B530-42794F648E9B}"/>
    <cellStyle name="Notiz 2 80 4 2" xfId="20850" xr:uid="{3B84901B-68C6-4AEE-82A0-FC7A7575D039}"/>
    <cellStyle name="Notiz 2 80 4 3" xfId="28044" xr:uid="{EE1BF843-3B80-46EA-88D9-1146C6335F14}"/>
    <cellStyle name="Notiz 2 80 5" xfId="14511" xr:uid="{8D63C53F-0B27-4C66-8786-D7A2CA7D5629}"/>
    <cellStyle name="Notiz 2 80 5 2" xfId="30538" xr:uid="{EF36E5FF-C745-4894-B5C7-251038C3A540}"/>
    <cellStyle name="Notiz 2 80 6" xfId="15197" xr:uid="{EBF53EDA-4262-451E-AC7B-19C18110E354}"/>
    <cellStyle name="Notiz 2 80 6 2" xfId="26209" xr:uid="{F7076FB0-9E5A-4B24-98FC-A37B50981E06}"/>
    <cellStyle name="Notiz 2 80 7" xfId="32331" xr:uid="{678F542E-A01D-4CFB-B724-E79C7955752B}"/>
    <cellStyle name="Notiz 2 80 8" xfId="23634" xr:uid="{47225E63-788D-4A47-B619-9ECA16951009}"/>
    <cellStyle name="Notiz 2 81" xfId="2283" xr:uid="{00000000-0005-0000-0000-00001B090000}"/>
    <cellStyle name="Notiz 2 81 2" xfId="5422" xr:uid="{9AE4F563-2E2D-4845-ACB7-138049049A21}"/>
    <cellStyle name="Notiz 2 81 2 2" xfId="18210" xr:uid="{8259697C-8E9F-4003-8A67-7AF0EC20501D}"/>
    <cellStyle name="Notiz 2 81 2 2 2" xfId="28047" xr:uid="{1F67A40C-A96C-4D84-AAC7-8E08F736BEF6}"/>
    <cellStyle name="Notiz 2 81 2 3" xfId="11463" xr:uid="{EA976453-E77C-4D41-B670-D79433F67E1B}"/>
    <cellStyle name="Notiz 2 81 2 3 2" xfId="30541" xr:uid="{050D636D-0446-4597-9BD9-373F6C98EC6D}"/>
    <cellStyle name="Notiz 2 81 2 4" xfId="33535" xr:uid="{11F65408-2DA2-41D0-AF15-F677CACAF6B2}"/>
    <cellStyle name="Notiz 2 81 2 5" xfId="23637" xr:uid="{F04F52E9-7950-4EF7-BEAD-65D29E402732}"/>
    <cellStyle name="Notiz 2 81 3" xfId="6812" xr:uid="{AC015B5B-8BFC-42F6-A4DE-FDDAD59F642D}"/>
    <cellStyle name="Notiz 2 81 3 2" xfId="19592" xr:uid="{ECDB335D-0E67-469E-ABDD-D307A4C3A246}"/>
    <cellStyle name="Notiz 2 81 3 2 2" xfId="34654" xr:uid="{F6AC2612-CEF1-4249-BEF8-8157912ACF47}"/>
    <cellStyle name="Notiz 2 81 3 3" xfId="12844" xr:uid="{09AC92DF-8E7A-449A-A0DF-BAA0051917B1}"/>
    <cellStyle name="Notiz 2 81 3 4" xfId="25311" xr:uid="{44CFB06C-0DC1-4F59-83CF-EAA0544B503E}"/>
    <cellStyle name="Notiz 2 81 4" xfId="8124" xr:uid="{E052FB54-5DE6-44B4-ADE2-D52F5B332544}"/>
    <cellStyle name="Notiz 2 81 4 2" xfId="20851" xr:uid="{AD510CE1-02CF-458D-9ABD-6C3E90714F35}"/>
    <cellStyle name="Notiz 2 81 4 3" xfId="28046" xr:uid="{6C46CEF9-F9FA-4CCC-9F7A-4C3C86E82883}"/>
    <cellStyle name="Notiz 2 81 5" xfId="14512" xr:uid="{AC370AFD-5AA8-4C9F-B232-B0707399DC58}"/>
    <cellStyle name="Notiz 2 81 5 2" xfId="30540" xr:uid="{8EA829CE-B8D8-4E62-A304-C70FA13FC5DA}"/>
    <cellStyle name="Notiz 2 81 6" xfId="14066" xr:uid="{270C4484-E202-4468-81A4-56D353C54621}"/>
    <cellStyle name="Notiz 2 81 6 2" xfId="26210" xr:uid="{4918A54D-7909-4D7C-984E-76E153B65409}"/>
    <cellStyle name="Notiz 2 81 7" xfId="32332" xr:uid="{08DD178C-5BE3-4D33-A99A-6CF759328E7A}"/>
    <cellStyle name="Notiz 2 81 8" xfId="23636" xr:uid="{5193A813-1147-42A7-8328-2B498B60F285}"/>
    <cellStyle name="Notiz 2 82" xfId="2284" xr:uid="{00000000-0005-0000-0000-00001C090000}"/>
    <cellStyle name="Notiz 2 82 2" xfId="5423" xr:uid="{B2E99972-2D3F-493F-9AFD-9BE8FACAC561}"/>
    <cellStyle name="Notiz 2 82 2 2" xfId="18211" xr:uid="{552AF9B0-EFA4-4E12-A0E4-AF8106944D21}"/>
    <cellStyle name="Notiz 2 82 2 2 2" xfId="28049" xr:uid="{362F8026-7EAF-412F-8846-716F1809FDDA}"/>
    <cellStyle name="Notiz 2 82 2 3" xfId="11464" xr:uid="{681CD432-A5B0-4E07-8486-552581A79C41}"/>
    <cellStyle name="Notiz 2 82 2 3 2" xfId="30543" xr:uid="{5252ECB3-D88B-4040-9E6A-3431682CA728}"/>
    <cellStyle name="Notiz 2 82 2 4" xfId="33536" xr:uid="{EA5EED8C-A741-447C-8800-F30F4B70D8B9}"/>
    <cellStyle name="Notiz 2 82 2 5" xfId="23639" xr:uid="{85086BFD-29B5-452B-A2B3-D44442F4593B}"/>
    <cellStyle name="Notiz 2 82 3" xfId="6811" xr:uid="{244F2CCB-389C-48B4-9DDF-33A3BA0F223A}"/>
    <cellStyle name="Notiz 2 82 3 2" xfId="19591" xr:uid="{7D999585-8797-4B25-8598-738576737676}"/>
    <cellStyle name="Notiz 2 82 3 2 2" xfId="34653" xr:uid="{17D56B0F-E8BB-4A6E-829A-50F59051F2E1}"/>
    <cellStyle name="Notiz 2 82 3 3" xfId="12843" xr:uid="{DC3360A0-5A06-44D0-B960-9AD26782A67C}"/>
    <cellStyle name="Notiz 2 82 3 4" xfId="25312" xr:uid="{7826B2A8-F126-475A-A4FA-EC51018B86DA}"/>
    <cellStyle name="Notiz 2 82 4" xfId="8125" xr:uid="{CDF5C49D-3702-4F4E-B757-16F33EC3EC4B}"/>
    <cellStyle name="Notiz 2 82 4 2" xfId="20852" xr:uid="{60EEADCE-C96F-4AE2-ABB0-D9B01B8A0903}"/>
    <cellStyle name="Notiz 2 82 4 3" xfId="28048" xr:uid="{2AF33C4F-5C41-45CA-A36C-FA4E2FFB64F2}"/>
    <cellStyle name="Notiz 2 82 5" xfId="14513" xr:uid="{FDE4EE69-2F66-464F-816B-06C29E65F6AA}"/>
    <cellStyle name="Notiz 2 82 5 2" xfId="30542" xr:uid="{20A5596B-BB4D-40B7-B4ED-2DE335F4B7C9}"/>
    <cellStyle name="Notiz 2 82 6" xfId="15170" xr:uid="{F50B3C06-9846-4F17-BDF6-F263A1A128CF}"/>
    <cellStyle name="Notiz 2 82 6 2" xfId="26211" xr:uid="{55D9FB97-A0CE-4B9E-A67E-9DA396E3D6EA}"/>
    <cellStyle name="Notiz 2 82 7" xfId="32333" xr:uid="{6A074861-F435-42BB-AB15-21535F3CAC2C}"/>
    <cellStyle name="Notiz 2 82 8" xfId="23638" xr:uid="{6A22713D-51F6-4914-A76F-AC219890B163}"/>
    <cellStyle name="Notiz 2 83" xfId="2285" xr:uid="{00000000-0005-0000-0000-00001D090000}"/>
    <cellStyle name="Notiz 2 83 2" xfId="5424" xr:uid="{1FF402B9-12F2-422F-A06C-446A1A95FDC0}"/>
    <cellStyle name="Notiz 2 83 2 2" xfId="18212" xr:uid="{5EC5FC80-7921-48B4-B1DC-2F1BB3490331}"/>
    <cellStyle name="Notiz 2 83 2 2 2" xfId="28051" xr:uid="{14E05057-C3D3-4921-9883-ED906C8E240B}"/>
    <cellStyle name="Notiz 2 83 2 3" xfId="11465" xr:uid="{01DBDE39-41F2-4862-9751-5B1334C3ADE6}"/>
    <cellStyle name="Notiz 2 83 2 3 2" xfId="30545" xr:uid="{6D87646F-98F1-4389-AB44-1D0176A8267E}"/>
    <cellStyle name="Notiz 2 83 2 4" xfId="33537" xr:uid="{4574953F-B8EE-452B-B797-C83007613FFB}"/>
    <cellStyle name="Notiz 2 83 2 5" xfId="23641" xr:uid="{ABB2940C-5312-4F88-A2F8-BF90917D265E}"/>
    <cellStyle name="Notiz 2 83 3" xfId="6810" xr:uid="{D0F143C8-4175-4F3E-BCFB-D52A1B89B6C6}"/>
    <cellStyle name="Notiz 2 83 3 2" xfId="19590" xr:uid="{937340B0-AF07-4A10-BBF7-CEB11DCFC6B7}"/>
    <cellStyle name="Notiz 2 83 3 2 2" xfId="34652" xr:uid="{19BF6D0A-C88F-4206-BE29-69E929CC5E5D}"/>
    <cellStyle name="Notiz 2 83 3 3" xfId="12842" xr:uid="{A5144102-85BD-4766-885F-3009F14322FD}"/>
    <cellStyle name="Notiz 2 83 3 4" xfId="25313" xr:uid="{407CEDAA-C14D-450F-9630-71CC25A7A3B3}"/>
    <cellStyle name="Notiz 2 83 4" xfId="8126" xr:uid="{5614E350-B4E3-412C-8B48-D22C97877266}"/>
    <cellStyle name="Notiz 2 83 4 2" xfId="20853" xr:uid="{41185CBC-0FA8-4070-AD84-D325B0588209}"/>
    <cellStyle name="Notiz 2 83 4 3" xfId="28050" xr:uid="{62FCBEB1-8CFC-4BE9-AD53-87A55E6C28D8}"/>
    <cellStyle name="Notiz 2 83 5" xfId="14514" xr:uid="{83EA7D45-13BB-46F7-B87E-48FC05CFAB21}"/>
    <cellStyle name="Notiz 2 83 5 2" xfId="30544" xr:uid="{A029A18D-DE4D-4781-B18C-B3000B169C48}"/>
    <cellStyle name="Notiz 2 83 6" xfId="15739" xr:uid="{EBE8AD03-AD4F-4249-B928-DFA5941F201F}"/>
    <cellStyle name="Notiz 2 83 6 2" xfId="26212" xr:uid="{B951166E-27F9-46CF-8812-4DD28878918B}"/>
    <cellStyle name="Notiz 2 83 7" xfId="32334" xr:uid="{ED21C640-0595-4F93-B070-EE6273847B02}"/>
    <cellStyle name="Notiz 2 83 8" xfId="23640" xr:uid="{D317D509-C083-4E51-B8A5-82B102A174A1}"/>
    <cellStyle name="Notiz 2 84" xfId="2286" xr:uid="{00000000-0005-0000-0000-00001E090000}"/>
    <cellStyle name="Notiz 2 84 2" xfId="5425" xr:uid="{23AFC125-364B-4E87-9385-452BC2F20D21}"/>
    <cellStyle name="Notiz 2 84 2 2" xfId="18213" xr:uid="{121696B8-33BA-4DDD-ACD4-AE8A823B61C2}"/>
    <cellStyle name="Notiz 2 84 2 2 2" xfId="28053" xr:uid="{E3722DBA-A83C-47E2-9D02-E767AD35E34F}"/>
    <cellStyle name="Notiz 2 84 2 3" xfId="11466" xr:uid="{6F07A5DE-6356-4404-88DF-B54D2A4E1889}"/>
    <cellStyle name="Notiz 2 84 2 3 2" xfId="30547" xr:uid="{7254A2C4-345F-4012-96D7-8AF059B30768}"/>
    <cellStyle name="Notiz 2 84 2 4" xfId="33538" xr:uid="{8AA7CBE5-B0CF-4D71-817E-D09D267169AC}"/>
    <cellStyle name="Notiz 2 84 2 5" xfId="23643" xr:uid="{CCD69E24-B96B-4784-A87D-54BBA39072AA}"/>
    <cellStyle name="Notiz 2 84 3" xfId="6809" xr:uid="{C8AD64BF-A530-4068-A1EE-B708972DB350}"/>
    <cellStyle name="Notiz 2 84 3 2" xfId="19589" xr:uid="{D5246331-3C15-47E1-BF85-7C572B6E4FD1}"/>
    <cellStyle name="Notiz 2 84 3 2 2" xfId="34651" xr:uid="{B75A94C3-AAC6-4DFB-ACAE-F3793B0D65F3}"/>
    <cellStyle name="Notiz 2 84 3 3" xfId="12841" xr:uid="{12EF1B69-9CB6-47C2-B6A3-0100A584AB34}"/>
    <cellStyle name="Notiz 2 84 3 4" xfId="25314" xr:uid="{9887E1E0-DCD7-4A13-8704-8128A520AD50}"/>
    <cellStyle name="Notiz 2 84 4" xfId="8127" xr:uid="{487A004B-2704-4F9D-9C7D-9A237488DAB8}"/>
    <cellStyle name="Notiz 2 84 4 2" xfId="20854" xr:uid="{E266ADD7-65A3-4B3C-BA5B-51F938FDCA76}"/>
    <cellStyle name="Notiz 2 84 4 3" xfId="28052" xr:uid="{CDAF48E2-C896-4782-8386-3B722E5529B0}"/>
    <cellStyle name="Notiz 2 84 5" xfId="14515" xr:uid="{842AD6CA-4A80-4AB0-AF1E-14A0B37FCD3D}"/>
    <cellStyle name="Notiz 2 84 5 2" xfId="30546" xr:uid="{09BFF12A-74BF-49F7-94DB-5C8A3AD577C8}"/>
    <cellStyle name="Notiz 2 84 6" xfId="15749" xr:uid="{CEE7EC9A-AC79-4177-8055-05D68A2ACDF6}"/>
    <cellStyle name="Notiz 2 84 6 2" xfId="26213" xr:uid="{8EA02A95-D854-476C-A804-9E7249FEA923}"/>
    <cellStyle name="Notiz 2 84 7" xfId="32335" xr:uid="{DCAD39E7-FA59-4F00-AB42-C327A91C9457}"/>
    <cellStyle name="Notiz 2 84 8" xfId="23642" xr:uid="{EEE1B354-B392-4F22-B1F3-3F772E995D6A}"/>
    <cellStyle name="Notiz 2 85" xfId="2287" xr:uid="{00000000-0005-0000-0000-00001F090000}"/>
    <cellStyle name="Notiz 2 85 2" xfId="5426" xr:uid="{C06A5CBF-0F59-4CEA-A4C8-71744478B53C}"/>
    <cellStyle name="Notiz 2 85 2 2" xfId="18214" xr:uid="{98418A9E-7D8A-4C98-BB5C-C01FAFC19363}"/>
    <cellStyle name="Notiz 2 85 2 2 2" xfId="28055" xr:uid="{AA902A38-729C-4AAA-8F66-95DB48712FDA}"/>
    <cellStyle name="Notiz 2 85 2 3" xfId="11467" xr:uid="{27AEBF73-5589-4134-8248-3242B0C9CA0D}"/>
    <cellStyle name="Notiz 2 85 2 3 2" xfId="30549" xr:uid="{28E57AA4-28AB-4D28-A1DD-D2AD5F32640A}"/>
    <cellStyle name="Notiz 2 85 2 4" xfId="33539" xr:uid="{4B074367-462B-4D7E-B3D0-77ADDA49608F}"/>
    <cellStyle name="Notiz 2 85 2 5" xfId="23645" xr:uid="{3254E437-54C3-470E-A466-40324F3D0A2B}"/>
    <cellStyle name="Notiz 2 85 3" xfId="6808" xr:uid="{6B2D4CCB-D4EA-480A-A9BF-467A35BDCFE5}"/>
    <cellStyle name="Notiz 2 85 3 2" xfId="19588" xr:uid="{9A6C5DF5-14DC-46D1-855B-182B593F232D}"/>
    <cellStyle name="Notiz 2 85 3 2 2" xfId="34650" xr:uid="{BB0838C3-444E-4402-A509-BA10D7A4A315}"/>
    <cellStyle name="Notiz 2 85 3 3" xfId="12840" xr:uid="{B99287AC-B9DC-4518-AD66-981ED196DC75}"/>
    <cellStyle name="Notiz 2 85 3 4" xfId="25315" xr:uid="{9741A115-4E92-4A81-AE19-5A13357FE8BF}"/>
    <cellStyle name="Notiz 2 85 4" xfId="8128" xr:uid="{BD23FB0F-8119-45A6-9969-C9100EADBDFC}"/>
    <cellStyle name="Notiz 2 85 4 2" xfId="20855" xr:uid="{44D6BFCB-9F2D-4892-BE96-CB0E18E3260B}"/>
    <cellStyle name="Notiz 2 85 4 3" xfId="28054" xr:uid="{0EE6DCE2-CE11-4DAE-94AE-9F961930EEF8}"/>
    <cellStyle name="Notiz 2 85 5" xfId="14516" xr:uid="{507FA362-15C3-45EA-8B8B-D4FCFE34D91E}"/>
    <cellStyle name="Notiz 2 85 5 2" xfId="30548" xr:uid="{E10B636C-2439-4F8E-ACDE-B52A55B17EEA}"/>
    <cellStyle name="Notiz 2 85 6" xfId="15135" xr:uid="{02533F82-2232-422B-9BFA-B8AAE0F7048C}"/>
    <cellStyle name="Notiz 2 85 6 2" xfId="26214" xr:uid="{1B9A0D01-9F97-4B5C-89BA-C60B1BE30363}"/>
    <cellStyle name="Notiz 2 85 7" xfId="32336" xr:uid="{34AA2D0E-0945-4F56-9F74-93578CC858F8}"/>
    <cellStyle name="Notiz 2 85 8" xfId="23644" xr:uid="{297436CF-18E0-4D77-9924-8433E5AB0994}"/>
    <cellStyle name="Notiz 2 86" xfId="2288" xr:uid="{00000000-0005-0000-0000-000020090000}"/>
    <cellStyle name="Notiz 2 86 2" xfId="5427" xr:uid="{33C81FE5-4E92-4AB9-B7B4-467A29C4A8D3}"/>
    <cellStyle name="Notiz 2 86 2 2" xfId="18215" xr:uid="{5A9CD202-C21F-4847-A9A3-92325720E60E}"/>
    <cellStyle name="Notiz 2 86 2 2 2" xfId="28057" xr:uid="{12F18818-2991-4751-83DF-1C644802BF49}"/>
    <cellStyle name="Notiz 2 86 2 3" xfId="11468" xr:uid="{F3563F36-E94D-4C4D-87E1-858EA508C443}"/>
    <cellStyle name="Notiz 2 86 2 3 2" xfId="30551" xr:uid="{D2D594E2-7486-4988-BA79-F5399BEB6FAC}"/>
    <cellStyle name="Notiz 2 86 2 4" xfId="33540" xr:uid="{38DCCB77-5AD7-41B6-B88A-A9576D6B8D0B}"/>
    <cellStyle name="Notiz 2 86 2 5" xfId="23647" xr:uid="{2A018211-61B3-4B7E-98A5-C82804D2040E}"/>
    <cellStyle name="Notiz 2 86 3" xfId="6807" xr:uid="{CE375DD2-DE5D-4AD7-8B6A-BFB8A8B074E2}"/>
    <cellStyle name="Notiz 2 86 3 2" xfId="19587" xr:uid="{E34BC3AC-C633-4700-BE02-ECF2050DCB2E}"/>
    <cellStyle name="Notiz 2 86 3 2 2" xfId="34649" xr:uid="{5211C616-2E65-417A-8726-AF0662F182AF}"/>
    <cellStyle name="Notiz 2 86 3 3" xfId="12839" xr:uid="{11BC1391-137B-445C-A2D1-0D63976BDE30}"/>
    <cellStyle name="Notiz 2 86 3 4" xfId="25316" xr:uid="{9CF64567-C5EE-44B2-B783-C936D515C138}"/>
    <cellStyle name="Notiz 2 86 4" xfId="8129" xr:uid="{C5D21F00-8240-45EE-9B7D-73AA2FC1E343}"/>
    <cellStyle name="Notiz 2 86 4 2" xfId="20856" xr:uid="{D168A3BC-CADF-482D-9A20-EB977D83DDE3}"/>
    <cellStyle name="Notiz 2 86 4 3" xfId="28056" xr:uid="{C3870820-3773-48C7-AC5B-C0254E4C9A74}"/>
    <cellStyle name="Notiz 2 86 5" xfId="14517" xr:uid="{904BA73C-5F33-40E0-AB52-C76D99B9C982}"/>
    <cellStyle name="Notiz 2 86 5 2" xfId="30550" xr:uid="{5974890E-E82D-4BF2-8FA8-292B2605553F}"/>
    <cellStyle name="Notiz 2 86 6" xfId="15761" xr:uid="{E6240FC4-83D9-43E8-8A65-7FD77B1374BC}"/>
    <cellStyle name="Notiz 2 86 6 2" xfId="26215" xr:uid="{1A86F581-13DF-4D16-B977-88BD5E7ECF24}"/>
    <cellStyle name="Notiz 2 86 7" xfId="32337" xr:uid="{BFEA39CC-7776-4F90-8C5B-7DBD87AF8E6B}"/>
    <cellStyle name="Notiz 2 86 8" xfId="23646" xr:uid="{7F2DA6CF-F5C9-4CC8-B7AF-3D354ECE30FC}"/>
    <cellStyle name="Notiz 2 87" xfId="2289" xr:uid="{00000000-0005-0000-0000-000021090000}"/>
    <cellStyle name="Notiz 2 87 2" xfId="5428" xr:uid="{942EB5AE-D259-4C94-8B38-A72868FC23EA}"/>
    <cellStyle name="Notiz 2 87 2 2" xfId="18216" xr:uid="{8F12BC2B-90B3-40E3-9F5D-0C1881B8FD0A}"/>
    <cellStyle name="Notiz 2 87 2 2 2" xfId="28059" xr:uid="{AB388C64-2174-4D91-A62A-4B9AD6BE14E7}"/>
    <cellStyle name="Notiz 2 87 2 3" xfId="11469" xr:uid="{2C58F28E-AE01-40AB-9244-00D1728CC935}"/>
    <cellStyle name="Notiz 2 87 2 3 2" xfId="30553" xr:uid="{867A0756-1BB6-40BB-A7E1-E95F787C53BC}"/>
    <cellStyle name="Notiz 2 87 2 4" xfId="33541" xr:uid="{E89E8CE1-C073-4D21-BE25-EF1F43DCE2D9}"/>
    <cellStyle name="Notiz 2 87 2 5" xfId="23649" xr:uid="{7463C259-5457-4E8C-B99B-7929B224FCE0}"/>
    <cellStyle name="Notiz 2 87 3" xfId="6806" xr:uid="{6349BAB0-8F2B-4BC7-8B06-36305CE979CF}"/>
    <cellStyle name="Notiz 2 87 3 2" xfId="19586" xr:uid="{2090D58E-F489-462A-858C-4B9526960580}"/>
    <cellStyle name="Notiz 2 87 3 2 2" xfId="34648" xr:uid="{2BE21165-E33C-473C-8553-BA9A2CFC78A4}"/>
    <cellStyle name="Notiz 2 87 3 3" xfId="12838" xr:uid="{85B3221B-8A57-41A7-B543-1A11FAA51765}"/>
    <cellStyle name="Notiz 2 87 3 4" xfId="25317" xr:uid="{5D4703D0-0040-4ADC-A427-F47134676A4B}"/>
    <cellStyle name="Notiz 2 87 4" xfId="8130" xr:uid="{8D404C0A-9F50-4D83-8DC8-A56A3425B227}"/>
    <cellStyle name="Notiz 2 87 4 2" xfId="20857" xr:uid="{3CFFDD7A-8063-4D53-951F-54F809325250}"/>
    <cellStyle name="Notiz 2 87 4 3" xfId="28058" xr:uid="{C477F2BD-05F0-4D7F-973C-ADEB2F25EC3B}"/>
    <cellStyle name="Notiz 2 87 5" xfId="14518" xr:uid="{1F6AB756-2A97-4812-B066-0769AAA8851B}"/>
    <cellStyle name="Notiz 2 87 5 2" xfId="30552" xr:uid="{1165973B-7700-4DFB-9030-CD77062D1351}"/>
    <cellStyle name="Notiz 2 87 6" xfId="15104" xr:uid="{E3507717-D0AD-4477-818D-842B799E9B86}"/>
    <cellStyle name="Notiz 2 87 6 2" xfId="26216" xr:uid="{5621645F-A274-41C3-BA5A-DE7B8A3BB6C4}"/>
    <cellStyle name="Notiz 2 87 7" xfId="32338" xr:uid="{C55B7E07-25A7-41ED-BCC0-972B7C518D27}"/>
    <cellStyle name="Notiz 2 87 8" xfId="23648" xr:uid="{C82DDF14-5364-4AEA-93F7-120A4279BDC5}"/>
    <cellStyle name="Notiz 2 88" xfId="2290" xr:uid="{00000000-0005-0000-0000-000022090000}"/>
    <cellStyle name="Notiz 2 88 2" xfId="5429" xr:uid="{7BABFDA3-42EF-4A91-A54F-2E036DF13273}"/>
    <cellStyle name="Notiz 2 88 2 2" xfId="18217" xr:uid="{5609A7ED-33F2-43B0-AD83-E02AB3BC4095}"/>
    <cellStyle name="Notiz 2 88 2 2 2" xfId="28061" xr:uid="{5C2E3A96-2BE9-467F-820D-93A41427AF3C}"/>
    <cellStyle name="Notiz 2 88 2 3" xfId="11470" xr:uid="{8D2181F4-E621-4D70-BEB8-10ED3810DC85}"/>
    <cellStyle name="Notiz 2 88 2 3 2" xfId="30555" xr:uid="{670EAEA1-641E-4CAD-929E-06F261C90F7E}"/>
    <cellStyle name="Notiz 2 88 2 4" xfId="33542" xr:uid="{444980D1-1F7A-454C-BC8F-BD659378F6BF}"/>
    <cellStyle name="Notiz 2 88 2 5" xfId="23651" xr:uid="{1A2B824C-19CB-4B93-A560-CD96CD235901}"/>
    <cellStyle name="Notiz 2 88 3" xfId="6805" xr:uid="{F9D8BE74-EE97-4E52-8FFC-BD79AF54C734}"/>
    <cellStyle name="Notiz 2 88 3 2" xfId="19585" xr:uid="{E0303005-82E4-4990-9ECE-00D235C7872E}"/>
    <cellStyle name="Notiz 2 88 3 2 2" xfId="34647" xr:uid="{5647F242-1D3C-4984-8982-5F8FA271EE82}"/>
    <cellStyle name="Notiz 2 88 3 3" xfId="12837" xr:uid="{C4D060A1-6977-4DFE-BBF7-E7913609942C}"/>
    <cellStyle name="Notiz 2 88 3 4" xfId="25318" xr:uid="{BEB80DE3-4A9F-4DFA-AAE9-6D81999EFF65}"/>
    <cellStyle name="Notiz 2 88 4" xfId="8131" xr:uid="{2768B43C-6FF4-4143-8FFA-42C76058244E}"/>
    <cellStyle name="Notiz 2 88 4 2" xfId="20858" xr:uid="{0D5997ED-89FB-4F0C-AC7B-CD2B61502B2F}"/>
    <cellStyle name="Notiz 2 88 4 3" xfId="28060" xr:uid="{DD1F5515-194F-4CF6-934A-D303479A9709}"/>
    <cellStyle name="Notiz 2 88 5" xfId="14519" xr:uid="{145BF696-1B68-4138-9460-E13BA38816FF}"/>
    <cellStyle name="Notiz 2 88 5 2" xfId="30554" xr:uid="{001668DD-8DD0-431A-9167-B6F7E054B0F3}"/>
    <cellStyle name="Notiz 2 88 6" xfId="14067" xr:uid="{96117E2A-126E-46ED-9FD2-95E5BEBB422C}"/>
    <cellStyle name="Notiz 2 88 6 2" xfId="26217" xr:uid="{9E5A003B-6D96-430D-A6D4-7AFFDF5CB120}"/>
    <cellStyle name="Notiz 2 88 7" xfId="32339" xr:uid="{4A7038B7-5D40-4773-A2B4-096CCDBDBD68}"/>
    <cellStyle name="Notiz 2 88 8" xfId="23650" xr:uid="{0B9A9748-3D98-428A-8E1A-DBB72C0CBAD3}"/>
    <cellStyle name="Notiz 2 89" xfId="2291" xr:uid="{00000000-0005-0000-0000-000023090000}"/>
    <cellStyle name="Notiz 2 89 2" xfId="5430" xr:uid="{9DB179FD-9B0B-4DF1-8700-616C4B9021F0}"/>
    <cellStyle name="Notiz 2 89 2 2" xfId="18218" xr:uid="{D4069EE6-91BC-4CC9-AE0F-CD3CF03BCA4D}"/>
    <cellStyle name="Notiz 2 89 2 2 2" xfId="28063" xr:uid="{B83D494B-8E2D-4550-80B6-91853083D816}"/>
    <cellStyle name="Notiz 2 89 2 3" xfId="11471" xr:uid="{62DA3020-E984-4C79-9C34-F7DF8024D0A3}"/>
    <cellStyle name="Notiz 2 89 2 3 2" xfId="30557" xr:uid="{E307A1E6-D70F-4888-BA93-BB8AFD4ED5F7}"/>
    <cellStyle name="Notiz 2 89 2 4" xfId="33543" xr:uid="{3EBB29E9-F464-4C92-B7B3-411598D0964F}"/>
    <cellStyle name="Notiz 2 89 2 5" xfId="23653" xr:uid="{B9E20D6A-0D7F-4EF2-83A0-6A6C5039314B}"/>
    <cellStyle name="Notiz 2 89 3" xfId="6804" xr:uid="{EDC27E7D-4C93-48D2-82C8-AB12599D24DD}"/>
    <cellStyle name="Notiz 2 89 3 2" xfId="19584" xr:uid="{0CE4C274-EFB1-4CBE-97FE-0B7C7438175A}"/>
    <cellStyle name="Notiz 2 89 3 2 2" xfId="34646" xr:uid="{BE9A7DB0-E4B0-46EA-9F3C-55583DE7D985}"/>
    <cellStyle name="Notiz 2 89 3 3" xfId="12836" xr:uid="{C397192A-A14E-4603-967B-37D72CCF6181}"/>
    <cellStyle name="Notiz 2 89 3 4" xfId="25319" xr:uid="{5FA71EC3-385A-4598-92A9-93B6728AC534}"/>
    <cellStyle name="Notiz 2 89 4" xfId="8132" xr:uid="{582B894E-A1F0-4C55-9537-A8A2DDF73F56}"/>
    <cellStyle name="Notiz 2 89 4 2" xfId="20859" xr:uid="{F92562C4-A7C0-47AC-AC9C-A8706D5BBAE4}"/>
    <cellStyle name="Notiz 2 89 4 3" xfId="28062" xr:uid="{A23B1701-7947-45B0-81AA-68711972D7AC}"/>
    <cellStyle name="Notiz 2 89 5" xfId="14520" xr:uid="{51FF10DA-651A-43E9-80DD-BD651F21FCE9}"/>
    <cellStyle name="Notiz 2 89 5 2" xfId="30556" xr:uid="{4ADFD5DC-01FB-43F9-9A68-BBC01F302376}"/>
    <cellStyle name="Notiz 2 89 6" xfId="14123" xr:uid="{5535A526-CE19-4F55-9F43-11E1214D8905}"/>
    <cellStyle name="Notiz 2 89 6 2" xfId="26218" xr:uid="{F49268B7-7E58-4E38-AD48-30302EDA0030}"/>
    <cellStyle name="Notiz 2 89 7" xfId="32340" xr:uid="{3E1E81BD-50BA-4004-9616-405CE72E9466}"/>
    <cellStyle name="Notiz 2 89 8" xfId="23652" xr:uid="{929E3289-EBC6-4AF9-B245-D88B20008194}"/>
    <cellStyle name="Notiz 2 9" xfId="2292" xr:uid="{00000000-0005-0000-0000-000024090000}"/>
    <cellStyle name="Notiz 2 9 2" xfId="5431" xr:uid="{D5A68605-D770-4FCB-9A3B-27708E4A92A7}"/>
    <cellStyle name="Notiz 2 9 2 2" xfId="18219" xr:uid="{81704131-61B0-4A15-93DC-BCE4B4FD22FB}"/>
    <cellStyle name="Notiz 2 9 2 2 2" xfId="28065" xr:uid="{93A62897-8AC4-4276-8886-3DEB3F060084}"/>
    <cellStyle name="Notiz 2 9 2 3" xfId="11472" xr:uid="{33549812-2BD3-413E-B11A-F56B9A8DAF8A}"/>
    <cellStyle name="Notiz 2 9 2 3 2" xfId="30559" xr:uid="{A6F76B7B-C2F9-4FCF-BB13-21B5BBC13FC2}"/>
    <cellStyle name="Notiz 2 9 2 4" xfId="33544" xr:uid="{F72568E3-70DD-406C-9FCE-0CF20A7B5A99}"/>
    <cellStyle name="Notiz 2 9 2 5" xfId="23655" xr:uid="{B69DC118-1147-4E5F-B33A-ECBDE52B66C5}"/>
    <cellStyle name="Notiz 2 9 3" xfId="6803" xr:uid="{D4AE54AD-0C20-48F0-B763-7D8F1D117596}"/>
    <cellStyle name="Notiz 2 9 3 2" xfId="19583" xr:uid="{A2805AD8-816D-42E0-8219-DF74A070D695}"/>
    <cellStyle name="Notiz 2 9 3 2 2" xfId="34645" xr:uid="{D0040A52-39CA-407D-9038-2473FDF4BD68}"/>
    <cellStyle name="Notiz 2 9 3 3" xfId="12835" xr:uid="{10E33BA1-A376-493E-A249-86BF79B3AF81}"/>
    <cellStyle name="Notiz 2 9 3 4" xfId="25320" xr:uid="{03B3475F-DC52-4B7C-90A4-9CA178C0F710}"/>
    <cellStyle name="Notiz 2 9 4" xfId="8133" xr:uid="{8B2025A5-BF24-45E9-87B2-35F448C057B3}"/>
    <cellStyle name="Notiz 2 9 4 2" xfId="20860" xr:uid="{FEA37EFA-4503-4EAC-937C-308A4B8AB2CA}"/>
    <cellStyle name="Notiz 2 9 4 3" xfId="28064" xr:uid="{840C6901-1C9B-4BFD-AFDB-F5191D6AF80A}"/>
    <cellStyle name="Notiz 2 9 5" xfId="14521" xr:uid="{F50863AF-6E29-4880-A4A8-2A5FEFEFF378}"/>
    <cellStyle name="Notiz 2 9 5 2" xfId="30558" xr:uid="{1DD1A07F-FC90-49AF-9A6A-EE95650344AC}"/>
    <cellStyle name="Notiz 2 9 6" xfId="15134" xr:uid="{AA97CD9D-2BB8-487A-B05E-C8FAD6F631B7}"/>
    <cellStyle name="Notiz 2 9 6 2" xfId="26219" xr:uid="{5538A0C1-FFFA-4479-B105-B3A0D69AA58F}"/>
    <cellStyle name="Notiz 2 9 7" xfId="32341" xr:uid="{FD4BA092-3DDB-4160-AD41-B8F429AD610A}"/>
    <cellStyle name="Notiz 2 9 8" xfId="23654" xr:uid="{2832B51D-23C4-4FEB-903E-504056D63F6F}"/>
    <cellStyle name="Notiz 2 90" xfId="2293" xr:uid="{00000000-0005-0000-0000-000025090000}"/>
    <cellStyle name="Notiz 2 90 2" xfId="5432" xr:uid="{0B4A23B6-F669-4913-B780-6DADCD3774D9}"/>
    <cellStyle name="Notiz 2 90 2 2" xfId="18220" xr:uid="{5951EABD-3D17-4563-A368-173EEBC751DA}"/>
    <cellStyle name="Notiz 2 90 2 2 2" xfId="28067" xr:uid="{B206ADDB-96F0-4F21-BADB-F6217A7D6C15}"/>
    <cellStyle name="Notiz 2 90 2 3" xfId="11473" xr:uid="{0A92F0D7-7FCB-4447-8246-069B357EC380}"/>
    <cellStyle name="Notiz 2 90 2 3 2" xfId="30561" xr:uid="{D6A48DD3-7E74-4E13-9AA8-E1F8976C97FF}"/>
    <cellStyle name="Notiz 2 90 2 4" xfId="33545" xr:uid="{F3F27EF1-DF40-4DD7-90DB-275DC1AFB2B5}"/>
    <cellStyle name="Notiz 2 90 2 5" xfId="23657" xr:uid="{C6CCF8EA-732A-4CDB-835E-B005559604D2}"/>
    <cellStyle name="Notiz 2 90 3" xfId="6802" xr:uid="{C00DCDC1-BB11-4BF6-B1CD-AA4637F8FF83}"/>
    <cellStyle name="Notiz 2 90 3 2" xfId="19582" xr:uid="{AEC00635-3656-431B-A4D1-82B8F0B81C14}"/>
    <cellStyle name="Notiz 2 90 3 2 2" xfId="34644" xr:uid="{227B574F-69EF-4FF1-AB03-251362A40E77}"/>
    <cellStyle name="Notiz 2 90 3 3" xfId="12834" xr:uid="{3174B96F-C940-463D-84F5-EA7A31DB02FC}"/>
    <cellStyle name="Notiz 2 90 3 4" xfId="25321" xr:uid="{340211A2-01A6-4895-AD76-7363040FC270}"/>
    <cellStyle name="Notiz 2 90 4" xfId="8134" xr:uid="{425CC564-7EE6-46C2-8725-CD2AAC0F728E}"/>
    <cellStyle name="Notiz 2 90 4 2" xfId="20861" xr:uid="{0B851B22-41DC-46AE-B1D1-3F099DD00E2E}"/>
    <cellStyle name="Notiz 2 90 4 3" xfId="28066" xr:uid="{826F49D2-5D89-4DCA-A1F8-B63680C8466E}"/>
    <cellStyle name="Notiz 2 90 5" xfId="14522" xr:uid="{92CC9BB2-79CA-4128-BB89-AEBF1E5662E8}"/>
    <cellStyle name="Notiz 2 90 5 2" xfId="30560" xr:uid="{053103DE-D194-4990-8CEB-2CB7B0B49DAB}"/>
    <cellStyle name="Notiz 2 90 6" xfId="15103" xr:uid="{04A13F60-E314-4A64-9C9E-602320E50426}"/>
    <cellStyle name="Notiz 2 90 6 2" xfId="26220" xr:uid="{C47D282E-5613-4863-AC49-BC0F241B9208}"/>
    <cellStyle name="Notiz 2 90 7" xfId="32342" xr:uid="{7340F4AB-C24B-4AC0-A0F5-E419801A822C}"/>
    <cellStyle name="Notiz 2 90 8" xfId="23656" xr:uid="{0B51DC37-F40D-4160-8AFA-EB9F505D9384}"/>
    <cellStyle name="Notiz 2 91" xfId="2294" xr:uid="{00000000-0005-0000-0000-000026090000}"/>
    <cellStyle name="Notiz 2 91 2" xfId="5433" xr:uid="{DCB17941-DBD3-4BFE-B13D-58A0369309D4}"/>
    <cellStyle name="Notiz 2 91 2 2" xfId="18221" xr:uid="{5F850C4D-EC36-495D-AFEB-34250909C6AD}"/>
    <cellStyle name="Notiz 2 91 2 2 2" xfId="28069" xr:uid="{A12D2FAE-3800-47C6-AF18-15E0831F1ACA}"/>
    <cellStyle name="Notiz 2 91 2 3" xfId="11474" xr:uid="{EC9A2871-B190-4E13-A5D1-C967FD83A397}"/>
    <cellStyle name="Notiz 2 91 2 3 2" xfId="30563" xr:uid="{61716922-21F2-4360-9AA5-CD42C11EB808}"/>
    <cellStyle name="Notiz 2 91 2 4" xfId="33546" xr:uid="{F81A1C52-9291-410F-9288-5671061FADD5}"/>
    <cellStyle name="Notiz 2 91 2 5" xfId="23659" xr:uid="{32C26E17-6134-46DF-966C-716BD8939F3A}"/>
    <cellStyle name="Notiz 2 91 3" xfId="6801" xr:uid="{5A8B9295-A9B3-4201-89A3-D291B12C723A}"/>
    <cellStyle name="Notiz 2 91 3 2" xfId="19581" xr:uid="{61A4BBED-C376-42BD-8644-043D6D3A7A6A}"/>
    <cellStyle name="Notiz 2 91 3 2 2" xfId="34643" xr:uid="{4BB542F2-65F0-45E0-89B6-7E0703CBF17F}"/>
    <cellStyle name="Notiz 2 91 3 3" xfId="12833" xr:uid="{450E3274-A473-4829-8AAB-69F4149ECBD3}"/>
    <cellStyle name="Notiz 2 91 3 4" xfId="25322" xr:uid="{8F8E9C8E-6902-488E-AA94-C7BEF623C405}"/>
    <cellStyle name="Notiz 2 91 4" xfId="8135" xr:uid="{8DE9D7A1-B27F-4182-82A6-AFE4A8B3A315}"/>
    <cellStyle name="Notiz 2 91 4 2" xfId="20862" xr:uid="{FD6102B8-6670-4844-AA82-A7ACF77D8C29}"/>
    <cellStyle name="Notiz 2 91 4 3" xfId="28068" xr:uid="{D544E5C0-5BD8-4787-8938-7387E1A8591A}"/>
    <cellStyle name="Notiz 2 91 5" xfId="14523" xr:uid="{28CECCB2-A982-4B35-8EEB-9A06B3BB21BD}"/>
    <cellStyle name="Notiz 2 91 5 2" xfId="30562" xr:uid="{350848E4-D844-48FA-AB01-45736D538AB1}"/>
    <cellStyle name="Notiz 2 91 6" xfId="14068" xr:uid="{FBF35813-A1E8-49F5-8FE0-5A15ABB6EFBA}"/>
    <cellStyle name="Notiz 2 91 6 2" xfId="26221" xr:uid="{46F7226D-4C27-43F5-B19D-FE0ECF0F9CB8}"/>
    <cellStyle name="Notiz 2 91 7" xfId="32343" xr:uid="{526CAFFF-74E1-4002-A3B8-5D9A7EA93910}"/>
    <cellStyle name="Notiz 2 91 8" xfId="23658" xr:uid="{6DF08044-16CC-4EA4-871A-0DDFBFAA2572}"/>
    <cellStyle name="Notiz 2 92" xfId="2295" xr:uid="{00000000-0005-0000-0000-000027090000}"/>
    <cellStyle name="Notiz 2 92 2" xfId="5434" xr:uid="{D3B01645-0422-4652-BCAF-68E2CD3971D9}"/>
    <cellStyle name="Notiz 2 92 2 2" xfId="18222" xr:uid="{9D7F9017-9FFA-4553-8A77-C65A08CF2473}"/>
    <cellStyle name="Notiz 2 92 2 2 2" xfId="28071" xr:uid="{26BC7E99-3ADF-45D0-A082-0CDDA2854C50}"/>
    <cellStyle name="Notiz 2 92 2 3" xfId="11475" xr:uid="{EB3AD70D-666E-4DE7-A00D-1F0EF9FC066B}"/>
    <cellStyle name="Notiz 2 92 2 3 2" xfId="30565" xr:uid="{AA2D37AA-E030-4684-91CF-FF1E722F3608}"/>
    <cellStyle name="Notiz 2 92 2 4" xfId="33547" xr:uid="{D0A58448-725E-40A8-8F74-D114EB232111}"/>
    <cellStyle name="Notiz 2 92 2 5" xfId="23661" xr:uid="{E170A31E-6365-4C65-8E63-8C5B0A8C6F1C}"/>
    <cellStyle name="Notiz 2 92 3" xfId="6800" xr:uid="{2F399D00-8738-4B57-85C7-E95BD0E1042D}"/>
    <cellStyle name="Notiz 2 92 3 2" xfId="19580" xr:uid="{75DB0BC4-9D53-4E3E-8839-D28F8DACDD0E}"/>
    <cellStyle name="Notiz 2 92 3 2 2" xfId="34642" xr:uid="{1B434B5A-E613-4A6B-8E21-1F2B3BBE4E0A}"/>
    <cellStyle name="Notiz 2 92 3 3" xfId="12832" xr:uid="{85264552-3CE1-41D7-A0D5-88A2829DA337}"/>
    <cellStyle name="Notiz 2 92 3 4" xfId="25323" xr:uid="{F82E975A-62B5-4FD9-B1B4-21742D79AFBB}"/>
    <cellStyle name="Notiz 2 92 4" xfId="8136" xr:uid="{7790E3B0-CA30-41BD-B396-142E87AC9388}"/>
    <cellStyle name="Notiz 2 92 4 2" xfId="20863" xr:uid="{FE9CA285-D83B-4040-9489-8F2EDFC6C1EB}"/>
    <cellStyle name="Notiz 2 92 4 3" xfId="28070" xr:uid="{94C54FBD-92B2-4239-BDC1-33545E3B1BBF}"/>
    <cellStyle name="Notiz 2 92 5" xfId="14524" xr:uid="{2E997880-E76B-49EE-8D82-F0CF17E6031E}"/>
    <cellStyle name="Notiz 2 92 5 2" xfId="30564" xr:uid="{871DCA21-EDFC-4304-8052-284796019013}"/>
    <cellStyle name="Notiz 2 92 6" xfId="14124" xr:uid="{512DAFD1-256E-46F2-864D-9F0D3F51F77F}"/>
    <cellStyle name="Notiz 2 92 6 2" xfId="26222" xr:uid="{BBBBC963-6538-432F-9364-A6A5B00D39DF}"/>
    <cellStyle name="Notiz 2 92 7" xfId="32344" xr:uid="{EB5D1468-C345-4A9E-827E-BBE3AA7253BB}"/>
    <cellStyle name="Notiz 2 92 8" xfId="23660" xr:uid="{42D76B60-8DE8-4CD0-A0C3-0E762112B86E}"/>
    <cellStyle name="Notiz 2 93" xfId="2296" xr:uid="{00000000-0005-0000-0000-000028090000}"/>
    <cellStyle name="Notiz 2 93 2" xfId="5435" xr:uid="{F6B34BE1-C323-4ACE-9859-124F2919833E}"/>
    <cellStyle name="Notiz 2 93 2 2" xfId="18223" xr:uid="{8492978E-FAA4-499B-951C-E658D35E35EE}"/>
    <cellStyle name="Notiz 2 93 2 2 2" xfId="28073" xr:uid="{DA771792-F255-4DB2-B18B-99EBAAE3BA35}"/>
    <cellStyle name="Notiz 2 93 2 3" xfId="11476" xr:uid="{F3733488-2DEE-456A-9D16-ADE57C88124E}"/>
    <cellStyle name="Notiz 2 93 2 3 2" xfId="30567" xr:uid="{D90A7683-3971-49CB-871D-2530F2F6C7B5}"/>
    <cellStyle name="Notiz 2 93 2 4" xfId="33548" xr:uid="{281667D4-901B-41D6-B929-6727425854FB}"/>
    <cellStyle name="Notiz 2 93 2 5" xfId="23663" xr:uid="{A4239526-23DE-42A2-802B-B7E0B154336F}"/>
    <cellStyle name="Notiz 2 93 3" xfId="6799" xr:uid="{C3158503-3B0E-4E3E-8027-3BD2095B5BF4}"/>
    <cellStyle name="Notiz 2 93 3 2" xfId="19579" xr:uid="{98AD2E3F-5E2C-4BD7-A671-947273C5FF37}"/>
    <cellStyle name="Notiz 2 93 3 2 2" xfId="34641" xr:uid="{9AB14D41-11BA-47A4-A3FC-15EC9E22DBDA}"/>
    <cellStyle name="Notiz 2 93 3 3" xfId="12831" xr:uid="{13F14B29-BF23-4309-B752-10CCAB34B890}"/>
    <cellStyle name="Notiz 2 93 3 4" xfId="25324" xr:uid="{06D3EBA3-1B98-4FAD-A75D-4C6A1CF0A86D}"/>
    <cellStyle name="Notiz 2 93 4" xfId="8137" xr:uid="{9ACA25BE-70BC-43B0-A803-DC88F64436C6}"/>
    <cellStyle name="Notiz 2 93 4 2" xfId="20864" xr:uid="{9D19533F-5EA7-4193-BE3A-C9E3CEC63E7F}"/>
    <cellStyle name="Notiz 2 93 4 3" xfId="28072" xr:uid="{D257E62B-DC95-44B2-A723-7EA3A2382615}"/>
    <cellStyle name="Notiz 2 93 5" xfId="14525" xr:uid="{E864E4A7-3316-48F5-896E-626E883C1ED6}"/>
    <cellStyle name="Notiz 2 93 5 2" xfId="30566" xr:uid="{F925FA77-9BFC-40C6-9DE3-43E81348155C}"/>
    <cellStyle name="Notiz 2 93 6" xfId="15133" xr:uid="{1A72A962-2DA8-449D-99FC-06E7E36C2831}"/>
    <cellStyle name="Notiz 2 93 6 2" xfId="26223" xr:uid="{6051E9E2-EB95-43FB-9BEC-2FF8B576B181}"/>
    <cellStyle name="Notiz 2 93 7" xfId="32345" xr:uid="{9D73F3F5-929A-4804-914E-9F244A49C26F}"/>
    <cellStyle name="Notiz 2 93 8" xfId="23662" xr:uid="{C28263D6-40CB-4A17-8243-D7F0A7BB0053}"/>
    <cellStyle name="Notiz 2 94" xfId="2297" xr:uid="{00000000-0005-0000-0000-000029090000}"/>
    <cellStyle name="Notiz 2 94 2" xfId="5436" xr:uid="{8840F10C-9FB1-4396-BBA8-7C4659C4C2EE}"/>
    <cellStyle name="Notiz 2 94 2 2" xfId="18224" xr:uid="{5837DEC4-A1AF-4117-907D-21981C6C03A5}"/>
    <cellStyle name="Notiz 2 94 2 2 2" xfId="28075" xr:uid="{B6CA3FC5-8A09-4368-B0C3-2AC2CC33EE58}"/>
    <cellStyle name="Notiz 2 94 2 3" xfId="11477" xr:uid="{9919BE66-145D-48F4-89C9-6A98DDFBA902}"/>
    <cellStyle name="Notiz 2 94 2 3 2" xfId="30569" xr:uid="{4BF36EBB-AC4A-4637-8805-ECFBFE398C31}"/>
    <cellStyle name="Notiz 2 94 2 4" xfId="33549" xr:uid="{9BAA740E-E756-4272-BA83-6EFACD1FEE3D}"/>
    <cellStyle name="Notiz 2 94 2 5" xfId="23665" xr:uid="{5316573C-E700-4DE4-91E1-25CF74C50487}"/>
    <cellStyle name="Notiz 2 94 3" xfId="6798" xr:uid="{07182730-ACE3-4B1E-9C9A-B0DB8997A850}"/>
    <cellStyle name="Notiz 2 94 3 2" xfId="19578" xr:uid="{EDACF810-92C3-4527-99EF-8EE4359994CB}"/>
    <cellStyle name="Notiz 2 94 3 2 2" xfId="34640" xr:uid="{FC24E003-C532-495A-B09E-A1BBF80C4BA6}"/>
    <cellStyle name="Notiz 2 94 3 3" xfId="12830" xr:uid="{60581A1E-859B-47F3-99BC-1DB23D54EA93}"/>
    <cellStyle name="Notiz 2 94 3 4" xfId="25325" xr:uid="{F7B528A1-993D-4854-978F-FDA8BB2CA323}"/>
    <cellStyle name="Notiz 2 94 4" xfId="8138" xr:uid="{285BE3D5-A20B-47AB-858A-677D6FFD6768}"/>
    <cellStyle name="Notiz 2 94 4 2" xfId="20865" xr:uid="{6F8F872E-9B0D-4F45-98B6-93E3E33905E0}"/>
    <cellStyle name="Notiz 2 94 4 3" xfId="28074" xr:uid="{ECC5528B-0FB7-4B5C-8385-9A5D19466970}"/>
    <cellStyle name="Notiz 2 94 5" xfId="14526" xr:uid="{CEF015B5-A8F1-4573-9C6B-F1A0D53B335D}"/>
    <cellStyle name="Notiz 2 94 5 2" xfId="30568" xr:uid="{D1B641C8-A360-41B9-89C3-B5A80CB60D81}"/>
    <cellStyle name="Notiz 2 94 6" xfId="15102" xr:uid="{E7DD69A9-9221-465F-A8DA-801954D30AB3}"/>
    <cellStyle name="Notiz 2 94 6 2" xfId="26224" xr:uid="{330DF12C-E22F-4FAC-8588-A6C408B7CD62}"/>
    <cellStyle name="Notiz 2 94 7" xfId="32346" xr:uid="{FDAD5194-98E2-4E21-8AF2-00F32BC50C71}"/>
    <cellStyle name="Notiz 2 94 8" xfId="23664" xr:uid="{FBDBFB0E-E328-47E4-B4F8-3DECD728A180}"/>
    <cellStyle name="Notiz 2 95" xfId="2298" xr:uid="{00000000-0005-0000-0000-00002A090000}"/>
    <cellStyle name="Notiz 2 95 2" xfId="5437" xr:uid="{94EC29E0-860D-4638-83C4-1886385FCB93}"/>
    <cellStyle name="Notiz 2 95 2 2" xfId="18225" xr:uid="{4370E18E-098D-4FAC-A8BA-57C8A6732A3C}"/>
    <cellStyle name="Notiz 2 95 2 2 2" xfId="28077" xr:uid="{BE0BB610-25CD-4F0E-90CC-3E6A79AD30A7}"/>
    <cellStyle name="Notiz 2 95 2 3" xfId="11478" xr:uid="{32594BB2-7434-4674-9882-7D51555061E4}"/>
    <cellStyle name="Notiz 2 95 2 3 2" xfId="30571" xr:uid="{887D35EA-81CD-4A53-8CCF-1102B648B963}"/>
    <cellStyle name="Notiz 2 95 2 4" xfId="33550" xr:uid="{9C6C7876-3729-4811-A6AF-EB2C861F5A02}"/>
    <cellStyle name="Notiz 2 95 2 5" xfId="23667" xr:uid="{CAFCCCBC-A754-4A88-803D-683EB734F6B5}"/>
    <cellStyle name="Notiz 2 95 3" xfId="6797" xr:uid="{8E6CAFBC-5857-4D91-9FAE-974E457305D5}"/>
    <cellStyle name="Notiz 2 95 3 2" xfId="19577" xr:uid="{9009D1DA-D2A4-4AC3-A1B8-7EC7BE829FB4}"/>
    <cellStyle name="Notiz 2 95 3 2 2" xfId="34639" xr:uid="{124D0752-7BEB-4E76-80A4-CFA990FD7740}"/>
    <cellStyle name="Notiz 2 95 3 3" xfId="12829" xr:uid="{BA37467B-9ADA-4694-91B1-443634A807DC}"/>
    <cellStyle name="Notiz 2 95 3 4" xfId="25326" xr:uid="{E4CDB52A-1D4A-45D6-A018-F9830AE5DC2E}"/>
    <cellStyle name="Notiz 2 95 4" xfId="8139" xr:uid="{31484C24-E505-41F1-8D06-AE12E545E325}"/>
    <cellStyle name="Notiz 2 95 4 2" xfId="20866" xr:uid="{FA9E57B9-BE68-43E9-8BFB-B171773239C3}"/>
    <cellStyle name="Notiz 2 95 4 3" xfId="28076" xr:uid="{10EE0827-960C-48BB-8FDA-FE309DD2F380}"/>
    <cellStyle name="Notiz 2 95 5" xfId="14527" xr:uid="{B0AEA25D-1F07-44DC-B0CB-4631296DD539}"/>
    <cellStyle name="Notiz 2 95 5 2" xfId="30570" xr:uid="{40076B97-F19E-410E-A822-503CCD5896D3}"/>
    <cellStyle name="Notiz 2 95 6" xfId="14069" xr:uid="{031B7A15-D89F-4B1E-A9C9-95DAA7619853}"/>
    <cellStyle name="Notiz 2 95 6 2" xfId="26225" xr:uid="{6AEA604E-AA88-498F-9FAF-4EF91E502591}"/>
    <cellStyle name="Notiz 2 95 7" xfId="32347" xr:uid="{C0A19AD0-82BB-46B3-98E5-DCE4D39E236B}"/>
    <cellStyle name="Notiz 2 95 8" xfId="23666" xr:uid="{20182BB5-7B16-4263-9127-60BCB0CC5C59}"/>
    <cellStyle name="Notiz 2 96" xfId="2299" xr:uid="{00000000-0005-0000-0000-00002B090000}"/>
    <cellStyle name="Notiz 2 96 2" xfId="2300" xr:uid="{00000000-0005-0000-0000-00002C090000}"/>
    <cellStyle name="Notiz 2 96 2 2" xfId="5439" xr:uid="{4DAA7874-79B9-414E-A09C-418D8AA674F2}"/>
    <cellStyle name="Notiz 2 96 2 2 2" xfId="18227" xr:uid="{9D450475-D5C4-40D8-BC97-ADFF39453D69}"/>
    <cellStyle name="Notiz 2 96 2 2 2 2" xfId="28080" xr:uid="{85418137-1077-40D6-BDFF-8EF2D277F31C}"/>
    <cellStyle name="Notiz 2 96 2 2 3" xfId="11480" xr:uid="{773B46DF-DA7B-44F2-9B4E-268D111E901A}"/>
    <cellStyle name="Notiz 2 96 2 2 3 2" xfId="30574" xr:uid="{A7DFCE60-1AA3-40B7-AEF3-0F5EBBE49956}"/>
    <cellStyle name="Notiz 2 96 2 2 4" xfId="33552" xr:uid="{136AB557-BB48-42F8-A444-9369D835557A}"/>
    <cellStyle name="Notiz 2 96 2 2 5" xfId="23670" xr:uid="{16E30820-5A4E-4093-AA82-903674237758}"/>
    <cellStyle name="Notiz 2 96 2 3" xfId="6795" xr:uid="{88A0B3AD-482A-4FBE-83A9-847B24ABA8F1}"/>
    <cellStyle name="Notiz 2 96 2 3 2" xfId="19575" xr:uid="{A4342645-0FCA-4B1F-BF32-8F1572FF5EEE}"/>
    <cellStyle name="Notiz 2 96 2 3 2 2" xfId="34637" xr:uid="{D73D3FC2-8994-4701-AE0A-21F8F07FFBE8}"/>
    <cellStyle name="Notiz 2 96 2 3 3" xfId="12827" xr:uid="{1DE874DB-E3A6-4003-A2CA-EBB3AC054DDB}"/>
    <cellStyle name="Notiz 2 96 2 3 4" xfId="25328" xr:uid="{516F21D3-2262-4FD9-8BF6-7A2688D5AD11}"/>
    <cellStyle name="Notiz 2 96 2 4" xfId="8141" xr:uid="{CA1C967F-4AF2-45D6-A92F-0E8502E97961}"/>
    <cellStyle name="Notiz 2 96 2 4 2" xfId="20868" xr:uid="{0747A542-6DA0-4568-AAA7-65F17B062B5C}"/>
    <cellStyle name="Notiz 2 96 2 4 3" xfId="28079" xr:uid="{3F2FAB15-0417-471D-B5A9-16B9D158CCD2}"/>
    <cellStyle name="Notiz 2 96 2 5" xfId="14529" xr:uid="{DA8D49E5-C852-4DFA-BCEB-CA437F4EBC2A}"/>
    <cellStyle name="Notiz 2 96 2 5 2" xfId="30573" xr:uid="{A58D3ACA-2494-4771-9455-46E45845F3AA}"/>
    <cellStyle name="Notiz 2 96 2 6" xfId="15132" xr:uid="{54824981-7EE0-4EC3-B37B-254922D6DB59}"/>
    <cellStyle name="Notiz 2 96 2 6 2" xfId="26227" xr:uid="{5B6F7F99-F656-4F17-9A7A-49F0C29C93C6}"/>
    <cellStyle name="Notiz 2 96 2 7" xfId="32349" xr:uid="{7FB74FF5-7535-4502-B7FE-6B3707A81976}"/>
    <cellStyle name="Notiz 2 96 2 8" xfId="23669" xr:uid="{5DBD6DE4-BB2B-49F3-82F2-973DE25DF33A}"/>
    <cellStyle name="Notiz 2 96 3" xfId="5438" xr:uid="{0EA68CA0-7480-48C4-A29D-D11154DFDD54}"/>
    <cellStyle name="Notiz 2 96 3 2" xfId="18226" xr:uid="{7CF9524F-70FD-46AB-921D-49E38DDA221B}"/>
    <cellStyle name="Notiz 2 96 3 2 2" xfId="28081" xr:uid="{6A236ED4-F3CD-4681-B502-417D01E11490}"/>
    <cellStyle name="Notiz 2 96 3 3" xfId="11479" xr:uid="{88FC4843-2062-4E83-A881-2514D225ACBC}"/>
    <cellStyle name="Notiz 2 96 3 3 2" xfId="30575" xr:uid="{4B475DE0-0C6B-4513-9B67-00D4C496295E}"/>
    <cellStyle name="Notiz 2 96 3 4" xfId="33551" xr:uid="{4850BD10-8D93-4DAA-880F-6A45D8785051}"/>
    <cellStyle name="Notiz 2 96 3 5" xfId="23671" xr:uid="{17566916-5C17-4F59-B7EF-542D29C9D2A7}"/>
    <cellStyle name="Notiz 2 96 4" xfId="6796" xr:uid="{0DF51C18-A69E-4EFB-89C9-368E26ED9231}"/>
    <cellStyle name="Notiz 2 96 4 2" xfId="19576" xr:uid="{FB5DDAE3-8F6F-4003-B04B-E6807EF4C0D0}"/>
    <cellStyle name="Notiz 2 96 4 2 2" xfId="34638" xr:uid="{63BBE7C2-9324-4F62-9D96-EDA9664E7414}"/>
    <cellStyle name="Notiz 2 96 4 3" xfId="12828" xr:uid="{DFC9181F-48D2-4E3A-AAB6-38707A51B4B9}"/>
    <cellStyle name="Notiz 2 96 4 4" xfId="25327" xr:uid="{2EF8A51F-0DDC-45F4-BBED-474F36FFE534}"/>
    <cellStyle name="Notiz 2 96 5" xfId="8140" xr:uid="{A510909E-BEBF-4678-A196-3F6C4690D2E3}"/>
    <cellStyle name="Notiz 2 96 5 2" xfId="20867" xr:uid="{71A1E025-5FC3-4455-BC43-ACB34E99DD6B}"/>
    <cellStyle name="Notiz 2 96 5 3" xfId="28078" xr:uid="{ABDD543F-6E07-4DE3-94CB-2AB2DD8CB8ED}"/>
    <cellStyle name="Notiz 2 96 6" xfId="14528" xr:uid="{5C83F939-44E5-4D74-8363-A8937B147BDB}"/>
    <cellStyle name="Notiz 2 96 6 2" xfId="30572" xr:uid="{33A0A94E-2087-495F-BAAA-66944D952D22}"/>
    <cellStyle name="Notiz 2 96 7" xfId="14125" xr:uid="{B0906EBC-A917-4381-A494-96BBDF829E89}"/>
    <cellStyle name="Notiz 2 96 7 2" xfId="26226" xr:uid="{26610B1C-7071-43B5-8A4C-91C327F66E17}"/>
    <cellStyle name="Notiz 2 96 8" xfId="32348" xr:uid="{163055EE-02FC-456E-8C1C-EE0A373EB126}"/>
    <cellStyle name="Notiz 2 96 9" xfId="23668" xr:uid="{CB343861-90EE-4D3F-9AB2-BCC8D9BA75AD}"/>
    <cellStyle name="Notiz 2 97" xfId="2301" xr:uid="{00000000-0005-0000-0000-00002D090000}"/>
    <cellStyle name="Notiz 2 97 2" xfId="2302" xr:uid="{00000000-0005-0000-0000-00002E090000}"/>
    <cellStyle name="Notiz 2 97 2 2" xfId="5441" xr:uid="{547B45BF-1F05-4F77-A880-4E640E914DEC}"/>
    <cellStyle name="Notiz 2 97 2 2 2" xfId="18229" xr:uid="{CA85755A-585A-4093-AD9B-4A54A96C1ABF}"/>
    <cellStyle name="Notiz 2 97 2 2 2 2" xfId="28084" xr:uid="{EDD1E7C9-5773-41C1-85CB-85FADFDB40C4}"/>
    <cellStyle name="Notiz 2 97 2 2 3" xfId="11482" xr:uid="{A2265D59-67D7-4238-81FF-43E23F32D1F4}"/>
    <cellStyle name="Notiz 2 97 2 2 3 2" xfId="30578" xr:uid="{63B2FD7E-6438-4CD7-BD22-0E34C808C326}"/>
    <cellStyle name="Notiz 2 97 2 2 4" xfId="33554" xr:uid="{C35018F6-9C1F-4177-9517-15CD417FA59F}"/>
    <cellStyle name="Notiz 2 97 2 2 5" xfId="23674" xr:uid="{5EF46088-054A-49B8-829F-100159B9F73E}"/>
    <cellStyle name="Notiz 2 97 2 3" xfId="6793" xr:uid="{2A2616CE-3E2A-40F5-AE9C-657879C27869}"/>
    <cellStyle name="Notiz 2 97 2 3 2" xfId="19573" xr:uid="{0548A99F-6646-41C3-A499-D7F734A3CA10}"/>
    <cellStyle name="Notiz 2 97 2 3 2 2" xfId="34635" xr:uid="{D2E09831-05AD-46A6-89F6-71A38CC819DF}"/>
    <cellStyle name="Notiz 2 97 2 3 3" xfId="12825" xr:uid="{076CC976-716B-487A-8ECD-B3261DCE6E43}"/>
    <cellStyle name="Notiz 2 97 2 3 4" xfId="25330" xr:uid="{B0FCE1EE-9C4E-456F-A3C2-A80584914E59}"/>
    <cellStyle name="Notiz 2 97 2 4" xfId="8143" xr:uid="{F04D960A-E24A-4F78-A4DA-4322E03126AE}"/>
    <cellStyle name="Notiz 2 97 2 4 2" xfId="20870" xr:uid="{C018B607-35E4-4B22-A75B-8C1425318938}"/>
    <cellStyle name="Notiz 2 97 2 4 3" xfId="28083" xr:uid="{DB17FA77-C5FD-4671-A0B6-9BA56ACF78D6}"/>
    <cellStyle name="Notiz 2 97 2 5" xfId="14531" xr:uid="{85FBA38F-5196-4688-900B-B031785F0083}"/>
    <cellStyle name="Notiz 2 97 2 5 2" xfId="30577" xr:uid="{F4AEE953-82EF-448E-B174-1A28B47CEE4C}"/>
    <cellStyle name="Notiz 2 97 2 6" xfId="14070" xr:uid="{F2E49B5F-699D-4AA0-987C-92DCB1FD630D}"/>
    <cellStyle name="Notiz 2 97 2 6 2" xfId="26229" xr:uid="{1363CEAB-0D99-4192-91BC-78F705F751DD}"/>
    <cellStyle name="Notiz 2 97 2 7" xfId="32351" xr:uid="{A3D0C8AE-AE91-4749-A236-0B4F89F3B0F3}"/>
    <cellStyle name="Notiz 2 97 2 8" xfId="23673" xr:uid="{D1A02D49-21F6-4934-8162-EF93D7E634F6}"/>
    <cellStyle name="Notiz 2 97 3" xfId="5440" xr:uid="{936CB8D3-C056-4243-A81C-74C3F41759C8}"/>
    <cellStyle name="Notiz 2 97 3 2" xfId="18228" xr:uid="{F1A569D6-B284-4B30-AFB0-7AF52854FE45}"/>
    <cellStyle name="Notiz 2 97 3 2 2" xfId="28085" xr:uid="{6558D5F3-EB4E-4467-9430-B2E4C4D5D1FE}"/>
    <cellStyle name="Notiz 2 97 3 3" xfId="11481" xr:uid="{55336B82-278B-48CF-9C06-1884D715D332}"/>
    <cellStyle name="Notiz 2 97 3 3 2" xfId="30579" xr:uid="{93B27CE1-BD6F-4695-B2A0-D5283BC63B61}"/>
    <cellStyle name="Notiz 2 97 3 4" xfId="33553" xr:uid="{DDBEDED9-C4F4-4D4B-8F34-563DA2DA246B}"/>
    <cellStyle name="Notiz 2 97 3 5" xfId="23675" xr:uid="{68EF84B6-01F0-4C93-91A9-FDDA7228F809}"/>
    <cellStyle name="Notiz 2 97 4" xfId="6794" xr:uid="{95CA186B-F639-42FA-B491-724FC6AF7E8B}"/>
    <cellStyle name="Notiz 2 97 4 2" xfId="19574" xr:uid="{4300C125-AE88-468F-B86E-26C43D5AC547}"/>
    <cellStyle name="Notiz 2 97 4 2 2" xfId="34636" xr:uid="{B08C7FE4-618F-4ED3-9674-9D16ED3EA090}"/>
    <cellStyle name="Notiz 2 97 4 3" xfId="12826" xr:uid="{BCCB4982-6C6E-491F-8A28-4C884CFF4AF8}"/>
    <cellStyle name="Notiz 2 97 4 4" xfId="25329" xr:uid="{36374E6C-4F6A-4058-83EB-7EE703615706}"/>
    <cellStyle name="Notiz 2 97 5" xfId="8142" xr:uid="{C1656C88-B003-4649-9575-293412992379}"/>
    <cellStyle name="Notiz 2 97 5 2" xfId="20869" xr:uid="{E0495DD4-D329-4067-9052-CDE16D16D6BE}"/>
    <cellStyle name="Notiz 2 97 5 3" xfId="28082" xr:uid="{4FCCABC9-81AE-4E2C-A7BA-F5B3E8E2DD6F}"/>
    <cellStyle name="Notiz 2 97 6" xfId="14530" xr:uid="{2030D8C7-024F-43E0-B4D8-B9CE5E62D64D}"/>
    <cellStyle name="Notiz 2 97 6 2" xfId="30576" xr:uid="{4530C0E7-1B6F-48DD-9109-FB5428CD12A3}"/>
    <cellStyle name="Notiz 2 97 7" xfId="15101" xr:uid="{E11D3E77-A4E3-497F-A6D1-F12643BBE05E}"/>
    <cellStyle name="Notiz 2 97 7 2" xfId="26228" xr:uid="{8B114F90-1C8B-4A61-B394-6D3B99F82BAA}"/>
    <cellStyle name="Notiz 2 97 8" xfId="32350" xr:uid="{69BF8477-7E75-4268-B8A4-18F720C06888}"/>
    <cellStyle name="Notiz 2 97 9" xfId="23672" xr:uid="{430701CC-F2B5-459D-99E2-6CC2FB77CA4E}"/>
    <cellStyle name="Notiz 2 98" xfId="2303" xr:uid="{00000000-0005-0000-0000-00002F090000}"/>
    <cellStyle name="Notiz 2 98 2" xfId="5442" xr:uid="{968B2BE3-3E0A-4212-BF83-8702C3A47B33}"/>
    <cellStyle name="Notiz 2 98 2 2" xfId="18230" xr:uid="{91FCCA89-AEE1-400D-BF57-7A3B2C832CCA}"/>
    <cellStyle name="Notiz 2 98 2 2 2" xfId="28087" xr:uid="{CD1C8697-F9B0-4B8E-8E53-7FF6E7388DEC}"/>
    <cellStyle name="Notiz 2 98 2 3" xfId="11483" xr:uid="{55B89D7A-84AC-435B-8DA6-23036CA3D39F}"/>
    <cellStyle name="Notiz 2 98 2 3 2" xfId="30581" xr:uid="{1B944694-CB73-45AD-8139-1E4DAA3DB639}"/>
    <cellStyle name="Notiz 2 98 2 4" xfId="33555" xr:uid="{6D928F28-1ED9-4FCE-899A-43F669F68CAD}"/>
    <cellStyle name="Notiz 2 98 2 5" xfId="23677" xr:uid="{713028B7-05E7-41BC-83B0-DB3ACD603AB4}"/>
    <cellStyle name="Notiz 2 98 3" xfId="6792" xr:uid="{851D4DC7-E22F-4914-AC6C-B5CF095EA9E9}"/>
    <cellStyle name="Notiz 2 98 3 2" xfId="19572" xr:uid="{01A81D2C-79AD-4B2B-9289-615C123AAAD6}"/>
    <cellStyle name="Notiz 2 98 3 2 2" xfId="34634" xr:uid="{B0449B3C-BE31-40A6-B8DC-AE0CFC94348E}"/>
    <cellStyle name="Notiz 2 98 3 3" xfId="12824" xr:uid="{230B8018-BABC-4814-AB55-29EE08DC23F3}"/>
    <cellStyle name="Notiz 2 98 3 4" xfId="25331" xr:uid="{5E0A878E-8D7E-436A-B578-E8030EC9F213}"/>
    <cellStyle name="Notiz 2 98 4" xfId="8144" xr:uid="{8BDF1CC0-B775-4C9B-9214-E21BFDCB09C2}"/>
    <cellStyle name="Notiz 2 98 4 2" xfId="20871" xr:uid="{D73C1AB3-EC5A-4313-8E45-AE6DB3B96FDC}"/>
    <cellStyle name="Notiz 2 98 4 3" xfId="28086" xr:uid="{9BD3DF08-8A48-44D6-A81F-2A0E4C5F5A75}"/>
    <cellStyle name="Notiz 2 98 5" xfId="14532" xr:uid="{CFB29452-F370-4E46-B6CD-482DFBBDA652}"/>
    <cellStyle name="Notiz 2 98 5 2" xfId="30580" xr:uid="{1DB53309-3474-4592-9464-75C23ED17431}"/>
    <cellStyle name="Notiz 2 98 6" xfId="14126" xr:uid="{716B95E7-3DF9-4613-B56D-915FE66F2009}"/>
    <cellStyle name="Notiz 2 98 6 2" xfId="26230" xr:uid="{171FFB03-5460-4FFA-B925-3A6CA657BFAA}"/>
    <cellStyle name="Notiz 2 98 7" xfId="32352" xr:uid="{F3494D5B-9340-41EF-B20C-D0B415B813E0}"/>
    <cellStyle name="Notiz 2 98 8" xfId="23676" xr:uid="{4F813F01-8821-406C-90F0-470EA0A9FFEE}"/>
    <cellStyle name="Notiz 2 99" xfId="2304" xr:uid="{00000000-0005-0000-0000-000030090000}"/>
    <cellStyle name="Notiz 2 99 2" xfId="5443" xr:uid="{236F64AE-0F3E-4CE6-A4D9-752FD9C64788}"/>
    <cellStyle name="Notiz 2 99 2 2" xfId="18231" xr:uid="{47EC98FF-AB4A-4A15-91CF-B1CC973571D6}"/>
    <cellStyle name="Notiz 2 99 2 2 2" xfId="28089" xr:uid="{C85ACC83-5E38-4C8A-9B9D-1239BC987656}"/>
    <cellStyle name="Notiz 2 99 2 3" xfId="11484" xr:uid="{59038362-79AA-449F-BA8C-1D67B59FD110}"/>
    <cellStyle name="Notiz 2 99 2 3 2" xfId="30583" xr:uid="{918D7F70-ED56-4B79-8C47-38416F594CF0}"/>
    <cellStyle name="Notiz 2 99 2 4" xfId="33556" xr:uid="{B9EA4D0F-CDAE-4057-BEEC-90B8A0C85CCA}"/>
    <cellStyle name="Notiz 2 99 2 5" xfId="23679" xr:uid="{80D7DA5C-956E-4585-ABEA-D03B1E32A508}"/>
    <cellStyle name="Notiz 2 99 3" xfId="6791" xr:uid="{BD939602-5A0F-47C2-B4BC-F64F86DE8A5E}"/>
    <cellStyle name="Notiz 2 99 3 2" xfId="19571" xr:uid="{BD6E0545-DA41-4EE1-8D0F-E2DDAC056BC4}"/>
    <cellStyle name="Notiz 2 99 3 2 2" xfId="34633" xr:uid="{3F8E0192-4AC5-470F-A050-5A800F994E55}"/>
    <cellStyle name="Notiz 2 99 3 3" xfId="12823" xr:uid="{63EC71B1-8FF1-4DFF-AFDE-90073EC83BFD}"/>
    <cellStyle name="Notiz 2 99 3 4" xfId="25332" xr:uid="{6453903B-B755-499B-831A-3C988C43497C}"/>
    <cellStyle name="Notiz 2 99 4" xfId="8145" xr:uid="{5D750EE0-B64A-4C03-BAB9-F153D20AEA4A}"/>
    <cellStyle name="Notiz 2 99 4 2" xfId="20872" xr:uid="{595BF417-D6B3-4F48-A680-1903BC919653}"/>
    <cellStyle name="Notiz 2 99 4 3" xfId="28088" xr:uid="{47EE88CD-7185-4CFC-BB1D-CC1239FC74EB}"/>
    <cellStyle name="Notiz 2 99 5" xfId="14533" xr:uid="{8661F5BC-0D2A-4637-A152-8EEECC187283}"/>
    <cellStyle name="Notiz 2 99 5 2" xfId="30582" xr:uid="{C6DC2AEC-53B3-4105-9B61-0F19423A1AEF}"/>
    <cellStyle name="Notiz 2 99 6" xfId="15131" xr:uid="{A3AA5091-2ED1-4C2B-927E-0B10E10D4DCC}"/>
    <cellStyle name="Notiz 2 99 6 2" xfId="26231" xr:uid="{7BB4F276-51A9-4E72-9955-2D90FFB80793}"/>
    <cellStyle name="Notiz 2 99 7" xfId="32353" xr:uid="{F711A7D3-4AA6-4308-9669-513B5E9324E0}"/>
    <cellStyle name="Notiz 2 99 8" xfId="23678" xr:uid="{DF5C3834-858A-41BE-B8FA-A3DC5A9C0C05}"/>
    <cellStyle name="Notiz 20" xfId="2305" xr:uid="{00000000-0005-0000-0000-000031090000}"/>
    <cellStyle name="Notiz 20 2" xfId="2306" xr:uid="{00000000-0005-0000-0000-000032090000}"/>
    <cellStyle name="Notiz 20 2 2" xfId="5445" xr:uid="{0DDE327B-829E-4056-AD49-F2D2561A9984}"/>
    <cellStyle name="Notiz 20 2 2 2" xfId="18233" xr:uid="{B72DC8E5-1FDD-4E6D-A194-932C90CFFBC4}"/>
    <cellStyle name="Notiz 20 2 2 2 2" xfId="28092" xr:uid="{CA392DAA-F941-404D-8F97-20C4E0A0EB2C}"/>
    <cellStyle name="Notiz 20 2 2 3" xfId="11486" xr:uid="{E710E545-82E8-43C8-9980-118B98B57721}"/>
    <cellStyle name="Notiz 20 2 2 3 2" xfId="30586" xr:uid="{E222642A-DD23-4F58-9CD3-DCF8E0501EB1}"/>
    <cellStyle name="Notiz 20 2 2 4" xfId="33558" xr:uid="{9BFDCB34-C749-4BDB-AABF-8D826B64B956}"/>
    <cellStyle name="Notiz 20 2 2 5" xfId="23682" xr:uid="{8E3C65BA-1BFE-4906-9AE8-BF5709665DB7}"/>
    <cellStyle name="Notiz 20 2 3" xfId="6789" xr:uid="{AF99C7E4-FD7B-44FA-9489-508A4139D349}"/>
    <cellStyle name="Notiz 20 2 3 2" xfId="19569" xr:uid="{41A075C9-4B1F-497A-8DA7-EF9C3743C687}"/>
    <cellStyle name="Notiz 20 2 3 2 2" xfId="34631" xr:uid="{42283903-59AB-4E49-A117-25A76FA3218E}"/>
    <cellStyle name="Notiz 20 2 3 3" xfId="12821" xr:uid="{437C19AB-5749-40DF-B91A-69B1347E6DCD}"/>
    <cellStyle name="Notiz 20 2 3 4" xfId="25334" xr:uid="{B058D4F7-E824-44B1-AADB-FE4F9CE6F0E6}"/>
    <cellStyle name="Notiz 20 2 4" xfId="8147" xr:uid="{1EE10A15-636B-41F1-991E-C847ED405088}"/>
    <cellStyle name="Notiz 20 2 4 2" xfId="20874" xr:uid="{4938BFE9-008F-4513-A90D-0C8A4D3FD65F}"/>
    <cellStyle name="Notiz 20 2 4 3" xfId="28091" xr:uid="{FB79140F-C6FA-499F-82AA-ACA079105A7D}"/>
    <cellStyle name="Notiz 20 2 5" xfId="14535" xr:uid="{5280DE15-3463-4766-8F33-4CEE2EE62B49}"/>
    <cellStyle name="Notiz 20 2 5 2" xfId="30585" xr:uid="{FC02F552-0416-415D-B156-0C1A9C882AB7}"/>
    <cellStyle name="Notiz 20 2 6" xfId="14122" xr:uid="{135E8ABB-63C0-4052-AA90-AC11C590DD25}"/>
    <cellStyle name="Notiz 20 2 6 2" xfId="26233" xr:uid="{8929D6F9-92AC-4651-85B3-A462EFDF917D}"/>
    <cellStyle name="Notiz 20 2 7" xfId="32355" xr:uid="{0A8BE9AF-1A73-41EA-9819-DA7BE84DF424}"/>
    <cellStyle name="Notiz 20 2 8" xfId="23681" xr:uid="{F5564274-1DB2-41C5-8950-B6C0879DF667}"/>
    <cellStyle name="Notiz 20 3" xfId="5444" xr:uid="{CFB260B9-3A73-4AD3-B40D-A79042887FED}"/>
    <cellStyle name="Notiz 20 3 2" xfId="18232" xr:uid="{C002312A-45AD-4BF1-8A48-D81E1B05EAB8}"/>
    <cellStyle name="Notiz 20 3 2 2" xfId="28093" xr:uid="{23B851A9-ED9D-4D82-A1F7-2E6EEFD18A2E}"/>
    <cellStyle name="Notiz 20 3 3" xfId="11485" xr:uid="{592E3A2E-DA7D-4F42-BC64-6DAE3F462346}"/>
    <cellStyle name="Notiz 20 3 3 2" xfId="30587" xr:uid="{8DDF349D-E07F-41B3-8705-5644B30119FB}"/>
    <cellStyle name="Notiz 20 3 4" xfId="33557" xr:uid="{BB8CBC42-560F-4FD3-AAA5-67DB26429EDF}"/>
    <cellStyle name="Notiz 20 3 5" xfId="23683" xr:uid="{7F4CE4DE-F171-4AF0-A789-EF8EE0011F7B}"/>
    <cellStyle name="Notiz 20 4" xfId="6790" xr:uid="{B88F839B-960D-450E-976E-EB1988147F0C}"/>
    <cellStyle name="Notiz 20 4 2" xfId="19570" xr:uid="{37EE8C63-E49F-441A-8E20-64C333131C5E}"/>
    <cellStyle name="Notiz 20 4 2 2" xfId="34632" xr:uid="{A2458F2D-90A3-4A58-9EE2-2025BBB7EDA5}"/>
    <cellStyle name="Notiz 20 4 3" xfId="12822" xr:uid="{97A6D437-6F8F-4E6B-9574-D82AC5AA2AED}"/>
    <cellStyle name="Notiz 20 4 4" xfId="25333" xr:uid="{D0A89F09-FDCA-4973-B40E-4FAF32630B23}"/>
    <cellStyle name="Notiz 20 5" xfId="8146" xr:uid="{36CCEEB8-F127-4225-AA32-26BDF7B12993}"/>
    <cellStyle name="Notiz 20 5 2" xfId="20873" xr:uid="{04CDBB96-D853-471F-BFA1-25B47142926D}"/>
    <cellStyle name="Notiz 20 5 3" xfId="28090" xr:uid="{0D0371F6-9C17-45F8-87BE-14B73217D482}"/>
    <cellStyle name="Notiz 20 6" xfId="14534" xr:uid="{184B8316-C26A-4B0C-B756-2980142610CC}"/>
    <cellStyle name="Notiz 20 6 2" xfId="30584" xr:uid="{6E758ED3-3030-42E4-9CD1-3D3755FA6E6E}"/>
    <cellStyle name="Notiz 20 7" xfId="15100" xr:uid="{1319646C-017F-4E28-86E7-070D441E4EFB}"/>
    <cellStyle name="Notiz 20 7 2" xfId="26232" xr:uid="{126B6663-9766-4E10-A01B-B031B811EDF0}"/>
    <cellStyle name="Notiz 20 8" xfId="32354" xr:uid="{839C5123-4CAA-44F8-9A23-72179643CAB2}"/>
    <cellStyle name="Notiz 20 9" xfId="23680" xr:uid="{6F7B9B95-6108-4444-97C9-0341FE80420C}"/>
    <cellStyle name="Notiz 200" xfId="2307" xr:uid="{00000000-0005-0000-0000-000033090000}"/>
    <cellStyle name="Notiz 200 2" xfId="2308" xr:uid="{00000000-0005-0000-0000-000034090000}"/>
    <cellStyle name="Notiz 200 2 2" xfId="5447" xr:uid="{225D2FCE-5CED-4464-9F05-9B3820C5F0FC}"/>
    <cellStyle name="Notiz 200 2 2 2" xfId="18235" xr:uid="{85C81293-3E26-4F29-A513-27C15AF0CF80}"/>
    <cellStyle name="Notiz 200 2 2 2 2" xfId="28096" xr:uid="{60071902-38C0-4194-A8E7-E9139A19037B}"/>
    <cellStyle name="Notiz 200 2 2 3" xfId="11488" xr:uid="{14B16A0F-C372-432B-9187-4ADB4B6845E6}"/>
    <cellStyle name="Notiz 200 2 2 3 2" xfId="30590" xr:uid="{41A23CE7-0727-4D0E-897E-0F600C4C22F0}"/>
    <cellStyle name="Notiz 200 2 2 4" xfId="33560" xr:uid="{24F3CDE0-7203-42B9-83DD-06F7B7A478C3}"/>
    <cellStyle name="Notiz 200 2 2 5" xfId="23686" xr:uid="{1318A1D9-29E1-4C20-8CB2-BE0625B7D567}"/>
    <cellStyle name="Notiz 200 2 3" xfId="6787" xr:uid="{17F375CB-E8C8-4CB0-9EF8-A74867A82B7A}"/>
    <cellStyle name="Notiz 200 2 3 2" xfId="19567" xr:uid="{3057FAA4-10AD-4916-94C9-0AA9458B2191}"/>
    <cellStyle name="Notiz 200 2 3 2 2" xfId="34629" xr:uid="{30C31D64-2887-4AD1-910B-66E9205DA287}"/>
    <cellStyle name="Notiz 200 2 3 3" xfId="12819" xr:uid="{D1A546C3-30C0-4AC2-B404-B08FDDC4992E}"/>
    <cellStyle name="Notiz 200 2 3 4" xfId="25336" xr:uid="{EF06D765-8F75-4F0C-A902-FD0F033280BF}"/>
    <cellStyle name="Notiz 200 2 4" xfId="8149" xr:uid="{5BB7B27F-75DA-4180-B16F-DCAF6B842B88}"/>
    <cellStyle name="Notiz 200 2 4 2" xfId="20876" xr:uid="{73E8F035-8C1B-4378-9F78-1FF7FD2B2502}"/>
    <cellStyle name="Notiz 200 2 4 3" xfId="28095" xr:uid="{D8BEC114-68B3-4F0E-B732-5278C2986500}"/>
    <cellStyle name="Notiz 200 2 5" xfId="14537" xr:uid="{23901DA9-084B-4F95-B233-D98549572B08}"/>
    <cellStyle name="Notiz 200 2 5 2" xfId="30589" xr:uid="{1C249E97-A33D-4FBE-A54F-00CAF997EFB5}"/>
    <cellStyle name="Notiz 200 2 6" xfId="15130" xr:uid="{EFF52978-60DF-42DD-AF03-E166E9AABF67}"/>
    <cellStyle name="Notiz 200 2 6 2" xfId="26235" xr:uid="{996C08E3-0A4E-481E-9EF9-33DFA35CB51C}"/>
    <cellStyle name="Notiz 200 2 7" xfId="32357" xr:uid="{7F109215-7D53-46DE-87F9-C24BE6D8E078}"/>
    <cellStyle name="Notiz 200 2 8" xfId="23685" xr:uid="{BE985B62-5586-4F5F-9FC5-00F6BE7C25F6}"/>
    <cellStyle name="Notiz 200 3" xfId="5446" xr:uid="{F972080E-4548-466A-BC20-DF3812058151}"/>
    <cellStyle name="Notiz 200 3 2" xfId="18234" xr:uid="{CD76969D-7850-4A08-927F-A3464DBA33E4}"/>
    <cellStyle name="Notiz 200 3 2 2" xfId="28097" xr:uid="{6B4071EB-DCA1-4317-87BB-B0D32E9928AE}"/>
    <cellStyle name="Notiz 200 3 3" xfId="11487" xr:uid="{8CFBB036-C165-45C4-B941-518C57D50347}"/>
    <cellStyle name="Notiz 200 3 3 2" xfId="30591" xr:uid="{6B7A4E12-D342-4BB9-88F4-8301346BFD87}"/>
    <cellStyle name="Notiz 200 3 4" xfId="33559" xr:uid="{4A63B032-68F6-472A-8ED9-746A058EF6E5}"/>
    <cellStyle name="Notiz 200 3 5" xfId="23687" xr:uid="{2BAFD55A-C0FF-4440-A6DC-E1019D469BB0}"/>
    <cellStyle name="Notiz 200 4" xfId="6788" xr:uid="{58D66584-88F8-4542-9767-3E76E022F468}"/>
    <cellStyle name="Notiz 200 4 2" xfId="19568" xr:uid="{ABF5902C-B72A-4F54-9580-2971A1BA3214}"/>
    <cellStyle name="Notiz 200 4 2 2" xfId="34630" xr:uid="{6645495E-2B2D-4811-9DAB-584A0EF08EE7}"/>
    <cellStyle name="Notiz 200 4 3" xfId="12820" xr:uid="{2EA4A4FD-EC28-4457-BB74-AA489A4E2FD8}"/>
    <cellStyle name="Notiz 200 4 4" xfId="25335" xr:uid="{8965FB52-1E70-44CB-BB24-70365DC4EED2}"/>
    <cellStyle name="Notiz 200 5" xfId="8148" xr:uid="{B50F3CC4-641A-4094-9A3E-19650061C4E3}"/>
    <cellStyle name="Notiz 200 5 2" xfId="20875" xr:uid="{4D974BF6-2580-4E13-BB57-601191F55F22}"/>
    <cellStyle name="Notiz 200 5 3" xfId="28094" xr:uid="{3EE8F7DA-8723-4B3B-B165-4F65D4BDE6D3}"/>
    <cellStyle name="Notiz 200 6" xfId="14536" xr:uid="{7262ACD1-0A7E-425E-AECE-1F9AF705489E}"/>
    <cellStyle name="Notiz 200 6 2" xfId="30588" xr:uid="{60BC7BCF-6146-421C-B0E6-CE862512C01A}"/>
    <cellStyle name="Notiz 200 7" xfId="14071" xr:uid="{55C4A49C-D8E2-407F-BDD4-D2F138D0C5D1}"/>
    <cellStyle name="Notiz 200 7 2" xfId="26234" xr:uid="{887FB494-95B8-490E-BA5F-3978BB005F06}"/>
    <cellStyle name="Notiz 200 8" xfId="32356" xr:uid="{9A794E96-B05D-404A-9A5E-5101BE13B517}"/>
    <cellStyle name="Notiz 200 9" xfId="23684" xr:uid="{F0241B12-C451-4089-835C-274B5AB65ADD}"/>
    <cellStyle name="Notiz 201" xfId="2309" xr:uid="{00000000-0005-0000-0000-000035090000}"/>
    <cellStyle name="Notiz 201 2" xfId="2310" xr:uid="{00000000-0005-0000-0000-000036090000}"/>
    <cellStyle name="Notiz 201 2 2" xfId="5449" xr:uid="{D73FF72F-FBB7-42E3-9151-C2A5F2A43442}"/>
    <cellStyle name="Notiz 201 2 2 2" xfId="18237" xr:uid="{C19AC7A8-F9C8-4D70-AE77-78114AA55A68}"/>
    <cellStyle name="Notiz 201 2 2 2 2" xfId="28100" xr:uid="{77381241-8C77-4E85-9506-0561CB736BE1}"/>
    <cellStyle name="Notiz 201 2 2 3" xfId="11490" xr:uid="{C17431F1-D6F9-4625-A4F5-2B2ABC36A0AB}"/>
    <cellStyle name="Notiz 201 2 2 3 2" xfId="30594" xr:uid="{37B08759-5489-4218-8EDB-610BACED0521}"/>
    <cellStyle name="Notiz 201 2 2 4" xfId="33562" xr:uid="{B93B71B2-3933-49C0-B2AC-943BE1BB52E6}"/>
    <cellStyle name="Notiz 201 2 2 5" xfId="23690" xr:uid="{D33584D4-FFCB-4719-A262-7E97955AD7B1}"/>
    <cellStyle name="Notiz 201 2 3" xfId="6785" xr:uid="{E259C8E9-AF71-4E3C-B7C8-E2E7DB8AE556}"/>
    <cellStyle name="Notiz 201 2 3 2" xfId="19565" xr:uid="{341EE6CA-5DD7-43E2-8333-F5D28AA3C0BD}"/>
    <cellStyle name="Notiz 201 2 3 2 2" xfId="34627" xr:uid="{CEC02F19-6FAB-422D-82B0-D69843FD42A8}"/>
    <cellStyle name="Notiz 201 2 3 3" xfId="12817" xr:uid="{BBF3BFAF-292E-4972-B95E-FBBA2758C57C}"/>
    <cellStyle name="Notiz 201 2 3 4" xfId="25338" xr:uid="{6F585E16-0042-4BE4-8586-41E1E7108725}"/>
    <cellStyle name="Notiz 201 2 4" xfId="8151" xr:uid="{5819BCE6-430B-4AD4-9377-813AE9243C4C}"/>
    <cellStyle name="Notiz 201 2 4 2" xfId="20878" xr:uid="{00C0F11D-EDFA-44B9-86DD-11DC0046C7A2}"/>
    <cellStyle name="Notiz 201 2 4 3" xfId="28099" xr:uid="{53261769-C9D9-42AD-886B-0B54987EAD31}"/>
    <cellStyle name="Notiz 201 2 5" xfId="14539" xr:uid="{2480F43F-05C1-49BC-AE78-B05689EEF6DD}"/>
    <cellStyle name="Notiz 201 2 5 2" xfId="30593" xr:uid="{FEAEB3B0-783F-4A41-B4BA-92F5BB5EA909}"/>
    <cellStyle name="Notiz 201 2 6" xfId="14127" xr:uid="{0630B76E-403F-4DF3-A8DA-700B17026DFD}"/>
    <cellStyle name="Notiz 201 2 6 2" xfId="26237" xr:uid="{B775DFA5-B647-4754-BAD9-CA1CA5487258}"/>
    <cellStyle name="Notiz 201 2 7" xfId="32359" xr:uid="{037A9CF6-E971-4A2C-812C-DA7452CCB241}"/>
    <cellStyle name="Notiz 201 2 8" xfId="23689" xr:uid="{AAE8710C-E484-47E4-BA5A-B6E6EFCC79BF}"/>
    <cellStyle name="Notiz 201 3" xfId="5448" xr:uid="{69E3AB65-897E-465C-BAD7-7BA85E65974E}"/>
    <cellStyle name="Notiz 201 3 2" xfId="18236" xr:uid="{B1B868BB-8E67-4270-A439-EBDA52465F1E}"/>
    <cellStyle name="Notiz 201 3 2 2" xfId="28101" xr:uid="{3E4A6817-C7FB-439D-852A-1BEC77E95F9B}"/>
    <cellStyle name="Notiz 201 3 3" xfId="11489" xr:uid="{6660C7AD-3C78-4268-A565-ECB899F05C82}"/>
    <cellStyle name="Notiz 201 3 3 2" xfId="30595" xr:uid="{841764BB-437A-45B7-B980-1BE76F41CAA2}"/>
    <cellStyle name="Notiz 201 3 4" xfId="33561" xr:uid="{7A0A7A01-D6DE-49EC-9B0D-A6D8086C7217}"/>
    <cellStyle name="Notiz 201 3 5" xfId="23691" xr:uid="{218F3EC9-BD75-4701-9627-5A2EC0C9C479}"/>
    <cellStyle name="Notiz 201 4" xfId="6786" xr:uid="{7F7DDFE7-0A32-421A-B66A-8C65C79D8A2E}"/>
    <cellStyle name="Notiz 201 4 2" xfId="19566" xr:uid="{909BB5E1-4514-40CC-82B2-6D61D4D4EB68}"/>
    <cellStyle name="Notiz 201 4 2 2" xfId="34628" xr:uid="{DD392437-5AB7-4B96-8F30-4D4D4822B3E9}"/>
    <cellStyle name="Notiz 201 4 3" xfId="12818" xr:uid="{B2EBC676-3B70-43C3-8C6A-F84F4BDD26CC}"/>
    <cellStyle name="Notiz 201 4 4" xfId="25337" xr:uid="{3BC2ED42-70AD-4E2B-809E-B3FE697C6B6D}"/>
    <cellStyle name="Notiz 201 5" xfId="8150" xr:uid="{81608580-74C8-40AC-A29E-9A57FB4EF283}"/>
    <cellStyle name="Notiz 201 5 2" xfId="20877" xr:uid="{7A3D3EB9-0D89-4E5C-89CE-83169862925B}"/>
    <cellStyle name="Notiz 201 5 3" xfId="28098" xr:uid="{541175A8-132F-4C9E-AAA4-7C00D15AD708}"/>
    <cellStyle name="Notiz 201 6" xfId="14538" xr:uid="{C78E5831-8DD0-4D4A-BCCC-7EB2E4CD772F}"/>
    <cellStyle name="Notiz 201 6 2" xfId="30592" xr:uid="{141C2F2B-2D77-49CF-814F-50F1D0DFF0CE}"/>
    <cellStyle name="Notiz 201 7" xfId="15099" xr:uid="{E49207E4-A71E-4325-8B6A-37138C688D4B}"/>
    <cellStyle name="Notiz 201 7 2" xfId="26236" xr:uid="{D812ADAC-F1E7-48A0-B7DD-3056006DEEAB}"/>
    <cellStyle name="Notiz 201 8" xfId="32358" xr:uid="{D3C42312-986C-4617-9359-FB4539FEF49B}"/>
    <cellStyle name="Notiz 201 9" xfId="23688" xr:uid="{5E49212B-04B7-431B-B697-D763C49809D3}"/>
    <cellStyle name="Notiz 202" xfId="2311" xr:uid="{00000000-0005-0000-0000-000037090000}"/>
    <cellStyle name="Notiz 202 2" xfId="2312" xr:uid="{00000000-0005-0000-0000-000038090000}"/>
    <cellStyle name="Notiz 202 2 2" xfId="5451" xr:uid="{49D7D155-A97D-44C7-8A6B-F8AEF70F7902}"/>
    <cellStyle name="Notiz 202 2 2 2" xfId="18239" xr:uid="{29ABDDC8-BB1D-4381-B992-CCD1913ED969}"/>
    <cellStyle name="Notiz 202 2 2 2 2" xfId="28104" xr:uid="{87A19EF0-0281-4A3E-BCBD-FB9F0F979FE2}"/>
    <cellStyle name="Notiz 202 2 2 3" xfId="11492" xr:uid="{71DDAF92-3F53-4FE7-9CB5-E979053AF11F}"/>
    <cellStyle name="Notiz 202 2 2 3 2" xfId="30598" xr:uid="{B11303A6-F580-4F64-8BA9-87BA79FA2691}"/>
    <cellStyle name="Notiz 202 2 2 4" xfId="33564" xr:uid="{61F88B9E-C117-4E24-8B93-5D649018BF0C}"/>
    <cellStyle name="Notiz 202 2 2 5" xfId="23694" xr:uid="{740B73A4-AC3F-4785-9B62-6E685D259F2C}"/>
    <cellStyle name="Notiz 202 2 3" xfId="6783" xr:uid="{CF238F8E-1001-45CE-8E43-07AF6C823AD3}"/>
    <cellStyle name="Notiz 202 2 3 2" xfId="19563" xr:uid="{48667071-E91A-4BDE-B66A-06898FEA8471}"/>
    <cellStyle name="Notiz 202 2 3 2 2" xfId="34625" xr:uid="{439D581E-52E8-4464-B1F9-FA353A85E7E4}"/>
    <cellStyle name="Notiz 202 2 3 3" xfId="12815" xr:uid="{A9CC5E87-4541-41B4-ACA9-76FF2255EB34}"/>
    <cellStyle name="Notiz 202 2 3 4" xfId="25340" xr:uid="{2ED67F0F-744C-4254-B912-C98D485031BB}"/>
    <cellStyle name="Notiz 202 2 4" xfId="8153" xr:uid="{E6DB1B6C-F860-4EFC-B134-DFDDB925A94B}"/>
    <cellStyle name="Notiz 202 2 4 2" xfId="20880" xr:uid="{65ED5736-FEA9-4161-912F-85083FCF1348}"/>
    <cellStyle name="Notiz 202 2 4 3" xfId="28103" xr:uid="{5777DF25-72A8-4D23-8A6B-FADA54750F74}"/>
    <cellStyle name="Notiz 202 2 5" xfId="14541" xr:uid="{4AA69C0E-6C2F-4AD6-90BB-BD0A11AE0571}"/>
    <cellStyle name="Notiz 202 2 5 2" xfId="30597" xr:uid="{4D3F9FED-C97E-4A09-A063-7FA32AF675CE}"/>
    <cellStyle name="Notiz 202 2 6" xfId="15229" xr:uid="{DBE0BE4E-61BD-4CE1-9C71-3F78A78044FB}"/>
    <cellStyle name="Notiz 202 2 6 2" xfId="26239" xr:uid="{D9A30A2A-6290-4CBE-86CD-9687EF436AE2}"/>
    <cellStyle name="Notiz 202 2 7" xfId="32361" xr:uid="{89E9354F-5871-428C-8815-39FD49A84761}"/>
    <cellStyle name="Notiz 202 2 8" xfId="23693" xr:uid="{46F32EEB-BF8D-4881-BAE6-BBF15E0E35DF}"/>
    <cellStyle name="Notiz 202 3" xfId="5450" xr:uid="{72953FF6-1CF8-4C3E-B96E-84681ACE8A17}"/>
    <cellStyle name="Notiz 202 3 2" xfId="18238" xr:uid="{C0919292-CAAD-4C15-837C-A1758C63BC4A}"/>
    <cellStyle name="Notiz 202 3 2 2" xfId="28105" xr:uid="{2C00E2E4-0475-4C08-9815-73B310BFDDA8}"/>
    <cellStyle name="Notiz 202 3 3" xfId="11491" xr:uid="{D069F82E-8AE8-4B8F-9BBD-F8A3E80DE4FF}"/>
    <cellStyle name="Notiz 202 3 3 2" xfId="30599" xr:uid="{E63C0D4D-1F16-4CD4-88B6-A9DF9768B20B}"/>
    <cellStyle name="Notiz 202 3 4" xfId="33563" xr:uid="{1877A38D-7D22-480E-974D-3A29CA8065AB}"/>
    <cellStyle name="Notiz 202 3 5" xfId="23695" xr:uid="{463F19D9-FE82-403C-B91D-3B24E6E2272A}"/>
    <cellStyle name="Notiz 202 4" xfId="6784" xr:uid="{AE441EB5-63F1-4F39-BDA6-190F6E7CE30A}"/>
    <cellStyle name="Notiz 202 4 2" xfId="19564" xr:uid="{CE017C0C-D64E-49C2-99B2-11FF26EA5749}"/>
    <cellStyle name="Notiz 202 4 2 2" xfId="34626" xr:uid="{B4C4BBE3-1E87-4B0F-97F3-0BEA73F4A64E}"/>
    <cellStyle name="Notiz 202 4 3" xfId="12816" xr:uid="{97BD6347-1174-462F-BE30-27DF055010E6}"/>
    <cellStyle name="Notiz 202 4 4" xfId="25339" xr:uid="{7C7D2720-DA20-4218-8B2D-EBB41C1F23EF}"/>
    <cellStyle name="Notiz 202 5" xfId="8152" xr:uid="{286E88CE-23FA-401E-A123-7291F86D6F4D}"/>
    <cellStyle name="Notiz 202 5 2" xfId="20879" xr:uid="{4EE7468A-1CAA-4197-BE0F-EF1940AE1FBC}"/>
    <cellStyle name="Notiz 202 5 3" xfId="28102" xr:uid="{A78BCA2E-CC33-4C87-80E3-B2DB508BF519}"/>
    <cellStyle name="Notiz 202 6" xfId="14540" xr:uid="{48A2E72C-FAF8-4D43-94EE-6FEC09FE5092}"/>
    <cellStyle name="Notiz 202 6 2" xfId="30596" xr:uid="{9A43CDD2-8756-4AC5-B2A1-4B6CDF2EFF0E}"/>
    <cellStyle name="Notiz 202 7" xfId="14072" xr:uid="{C693E500-46C0-4BFD-9EDD-E1B5F0E4E27D}"/>
    <cellStyle name="Notiz 202 7 2" xfId="26238" xr:uid="{2AE426FB-B3C7-4707-BAFF-C6C250CEC4A0}"/>
    <cellStyle name="Notiz 202 8" xfId="32360" xr:uid="{8296B2F8-B95F-489E-A08B-762104885D79}"/>
    <cellStyle name="Notiz 202 9" xfId="23692" xr:uid="{1F3AA0F7-E912-43CD-906B-36C764F7E3B2}"/>
    <cellStyle name="Notiz 203" xfId="2313" xr:uid="{00000000-0005-0000-0000-000039090000}"/>
    <cellStyle name="Notiz 203 2" xfId="2314" xr:uid="{00000000-0005-0000-0000-00003A090000}"/>
    <cellStyle name="Notiz 203 2 2" xfId="5453" xr:uid="{D4606E04-9A63-42D1-8DCB-C0256EAF4F36}"/>
    <cellStyle name="Notiz 203 2 2 2" xfId="18241" xr:uid="{2A30C0A4-1A61-4190-AF05-343AA5F72C55}"/>
    <cellStyle name="Notiz 203 2 2 2 2" xfId="28108" xr:uid="{1431FD9F-98FA-426C-8B0A-4D2B9571834F}"/>
    <cellStyle name="Notiz 203 2 2 3" xfId="11494" xr:uid="{B1393B1C-7B96-482C-8DDB-C59100B2F794}"/>
    <cellStyle name="Notiz 203 2 2 3 2" xfId="30602" xr:uid="{6685859D-B7F9-49D1-970B-841D2FDDE797}"/>
    <cellStyle name="Notiz 203 2 2 4" xfId="33566" xr:uid="{80B142CE-EC82-4953-81C7-B9932E8525E7}"/>
    <cellStyle name="Notiz 203 2 2 5" xfId="23698" xr:uid="{3A22EAB2-B71F-4B31-9971-B3D0CDA649D6}"/>
    <cellStyle name="Notiz 203 2 3" xfId="6781" xr:uid="{F2557108-5E13-44BE-8E61-3ABA6955999D}"/>
    <cellStyle name="Notiz 203 2 3 2" xfId="19561" xr:uid="{7E6270C2-493E-4A86-9A65-8D6E9346A417}"/>
    <cellStyle name="Notiz 203 2 3 2 2" xfId="34623" xr:uid="{F7465D6F-CB24-4EDD-9930-54CF206C9E77}"/>
    <cellStyle name="Notiz 203 2 3 3" xfId="12813" xr:uid="{5760B11B-9972-466D-8708-F4EEE2D3D15B}"/>
    <cellStyle name="Notiz 203 2 3 4" xfId="25342" xr:uid="{BBB1B3EC-9FF9-4B59-8501-90CB48B49CDF}"/>
    <cellStyle name="Notiz 203 2 4" xfId="8155" xr:uid="{F625665E-D102-4B1C-A2A0-F9C2F0E8822E}"/>
    <cellStyle name="Notiz 203 2 4 2" xfId="20882" xr:uid="{04598DEE-E65B-4F72-9A07-1BC9245694AE}"/>
    <cellStyle name="Notiz 203 2 4 3" xfId="28107" xr:uid="{59E2886D-B210-4713-8FB0-01FFA7CDDD87}"/>
    <cellStyle name="Notiz 203 2 5" xfId="14543" xr:uid="{C1CF9E9D-454B-4191-BFAE-D3CDE03736D1}"/>
    <cellStyle name="Notiz 203 2 5 2" xfId="30601" xr:uid="{B02E6BC9-60B3-40BA-A462-59428E99B3EF}"/>
    <cellStyle name="Notiz 203 2 6" xfId="14073" xr:uid="{5F81F53A-A82B-4517-B274-A78713D93F97}"/>
    <cellStyle name="Notiz 203 2 6 2" xfId="26241" xr:uid="{C642813F-495C-423F-B1D6-178CF544EE29}"/>
    <cellStyle name="Notiz 203 2 7" xfId="32363" xr:uid="{C6BFD8F7-310B-4AFC-AC63-C7D107C33C5A}"/>
    <cellStyle name="Notiz 203 2 8" xfId="23697" xr:uid="{9226EE55-CF86-4A43-A408-1DB2D8F314CA}"/>
    <cellStyle name="Notiz 203 3" xfId="5452" xr:uid="{4B5DA6ED-4F60-486E-9840-98204496607A}"/>
    <cellStyle name="Notiz 203 3 2" xfId="18240" xr:uid="{DBC0A5D8-5628-4F7D-90E9-EA33F9B17E13}"/>
    <cellStyle name="Notiz 203 3 2 2" xfId="28109" xr:uid="{1C39E871-71F9-4F14-8296-149DEC8E79F7}"/>
    <cellStyle name="Notiz 203 3 3" xfId="11493" xr:uid="{0ADB3821-C57B-4DF0-8A06-99F206F23B5F}"/>
    <cellStyle name="Notiz 203 3 3 2" xfId="30603" xr:uid="{F8C9C4BE-093A-4BD0-BC7A-22C3254ED357}"/>
    <cellStyle name="Notiz 203 3 4" xfId="33565" xr:uid="{52E35C4B-D9E3-4F7A-9AD0-5F46882B10AE}"/>
    <cellStyle name="Notiz 203 3 5" xfId="23699" xr:uid="{E5D85621-6CA7-43E8-BF76-A7DAED7C5C6D}"/>
    <cellStyle name="Notiz 203 4" xfId="6782" xr:uid="{734745FF-1F16-4637-B12D-A9E5E3B69241}"/>
    <cellStyle name="Notiz 203 4 2" xfId="19562" xr:uid="{0AC262B6-F56C-44C1-B20F-C0FAD54E64C6}"/>
    <cellStyle name="Notiz 203 4 2 2" xfId="34624" xr:uid="{34E5A1EE-0467-411F-B2D2-E77CE19262C4}"/>
    <cellStyle name="Notiz 203 4 3" xfId="12814" xr:uid="{635085CD-6D47-4A32-952D-3FA7FDEACBBF}"/>
    <cellStyle name="Notiz 203 4 4" xfId="25341" xr:uid="{1E6E71E4-5EEB-4B2E-BD54-B95FBFEFBC91}"/>
    <cellStyle name="Notiz 203 5" xfId="8154" xr:uid="{332F34CA-AEB2-4921-A429-E2C5732ECDC4}"/>
    <cellStyle name="Notiz 203 5 2" xfId="20881" xr:uid="{2FF319D2-2289-4E4F-B0F2-25180AA2C729}"/>
    <cellStyle name="Notiz 203 5 3" xfId="28106" xr:uid="{6AAED4BA-71FC-40F8-9BF8-DFA8C419FB5C}"/>
    <cellStyle name="Notiz 203 6" xfId="14542" xr:uid="{13DF8EC5-8008-4F0C-A27E-7D61E102BCB9}"/>
    <cellStyle name="Notiz 203 6 2" xfId="30600" xr:uid="{996B6047-C533-461A-A6C2-623B8239962D}"/>
    <cellStyle name="Notiz 203 7" xfId="15211" xr:uid="{E6376833-F2D2-43EB-8A52-56FB41383725}"/>
    <cellStyle name="Notiz 203 7 2" xfId="26240" xr:uid="{5891CF9A-F0DB-4EE8-A7A8-0EB34D360EF3}"/>
    <cellStyle name="Notiz 203 8" xfId="32362" xr:uid="{51427241-1D9A-46A4-980F-DF2FE8B09B1A}"/>
    <cellStyle name="Notiz 203 9" xfId="23696" xr:uid="{88BA0456-93CF-462C-8468-C2D6AFA6727F}"/>
    <cellStyle name="Notiz 204" xfId="2315" xr:uid="{00000000-0005-0000-0000-00003B090000}"/>
    <cellStyle name="Notiz 204 2" xfId="2316" xr:uid="{00000000-0005-0000-0000-00003C090000}"/>
    <cellStyle name="Notiz 204 2 2" xfId="5455" xr:uid="{4072F951-9AEE-4882-ACF5-9050626CCA41}"/>
    <cellStyle name="Notiz 204 2 2 2" xfId="18243" xr:uid="{026E5A8B-6CBF-4E0B-B2A8-266A087B92BF}"/>
    <cellStyle name="Notiz 204 2 2 2 2" xfId="28112" xr:uid="{4982B2EF-6F26-4294-BC1A-EB2EE459FFAA}"/>
    <cellStyle name="Notiz 204 2 2 3" xfId="11496" xr:uid="{5BCE55EF-8B11-415D-B229-B611DF31A072}"/>
    <cellStyle name="Notiz 204 2 2 3 2" xfId="30606" xr:uid="{57B1AFD0-AA65-4693-8F75-600B3A3447DE}"/>
    <cellStyle name="Notiz 204 2 2 4" xfId="33568" xr:uid="{7E884AE3-93D1-4000-96BB-936E163E89C5}"/>
    <cellStyle name="Notiz 204 2 2 5" xfId="23702" xr:uid="{A07363F3-5F57-44C5-86E1-754962957F95}"/>
    <cellStyle name="Notiz 204 2 3" xfId="6779" xr:uid="{21874662-EEE4-4BE9-873B-A38DB2EF4BAC}"/>
    <cellStyle name="Notiz 204 2 3 2" xfId="19559" xr:uid="{889D43C7-4936-4843-88E9-105DFB3D9678}"/>
    <cellStyle name="Notiz 204 2 3 2 2" xfId="34621" xr:uid="{C14CBA7D-2588-40D6-993C-392B2033FF6D}"/>
    <cellStyle name="Notiz 204 2 3 3" xfId="12811" xr:uid="{62B2992D-C7EB-4FE5-8292-80AB2B77C35C}"/>
    <cellStyle name="Notiz 204 2 3 4" xfId="25344" xr:uid="{3B98C03C-9F5A-4F08-B4F3-10032024DC1B}"/>
    <cellStyle name="Notiz 204 2 4" xfId="8157" xr:uid="{60B0A2CE-92AC-4DBE-900F-29286E0E39B8}"/>
    <cellStyle name="Notiz 204 2 4 2" xfId="20884" xr:uid="{1CEAE2F5-C828-4A9D-8437-7DCD31E667B6}"/>
    <cellStyle name="Notiz 204 2 4 3" xfId="28111" xr:uid="{02197034-F05A-4310-8553-613AE47F2CC0}"/>
    <cellStyle name="Notiz 204 2 5" xfId="14545" xr:uid="{B7D012A7-0AF0-497D-A046-4E71AD5A6744}"/>
    <cellStyle name="Notiz 204 2 5 2" xfId="30605" xr:uid="{B6A0B8D4-13FE-4251-B4F9-60A5D08A74E6}"/>
    <cellStyle name="Notiz 204 2 6" xfId="15226" xr:uid="{88A9716B-972A-4414-BF37-484E802C262D}"/>
    <cellStyle name="Notiz 204 2 6 2" xfId="26243" xr:uid="{F51537A2-759D-4F58-97F1-93B652323D20}"/>
    <cellStyle name="Notiz 204 2 7" xfId="32365" xr:uid="{41AFE72A-17B0-4A0D-8844-6656CDA89F9F}"/>
    <cellStyle name="Notiz 204 2 8" xfId="23701" xr:uid="{9C06DEC6-8744-4970-9A1A-DDB7A26BBF85}"/>
    <cellStyle name="Notiz 204 3" xfId="5454" xr:uid="{ED5391CA-4CD9-4233-A5A0-8034D60B7BBA}"/>
    <cellStyle name="Notiz 204 3 2" xfId="18242" xr:uid="{CC5A3DB9-4D93-4650-A664-F5B13DCE8AF3}"/>
    <cellStyle name="Notiz 204 3 2 2" xfId="28113" xr:uid="{E1436CBC-814B-48DE-8BD8-228CFD813241}"/>
    <cellStyle name="Notiz 204 3 3" xfId="11495" xr:uid="{7F7A89D9-32D1-4CBE-AA40-093B61964F9F}"/>
    <cellStyle name="Notiz 204 3 3 2" xfId="30607" xr:uid="{72BE3580-A1F9-4C3E-9DAB-401620B64DEB}"/>
    <cellStyle name="Notiz 204 3 4" xfId="33567" xr:uid="{F5F83B8D-A224-4AB1-97F3-C90284F70E33}"/>
    <cellStyle name="Notiz 204 3 5" xfId="23703" xr:uid="{5493F8A5-E079-4782-B190-30A9726FA9EA}"/>
    <cellStyle name="Notiz 204 4" xfId="6780" xr:uid="{749E3158-4EF4-465C-9CF7-F459D20DFF89}"/>
    <cellStyle name="Notiz 204 4 2" xfId="19560" xr:uid="{AA8C4FAB-4AA6-4ACD-ACA1-A7DDB0AE573A}"/>
    <cellStyle name="Notiz 204 4 2 2" xfId="34622" xr:uid="{40797428-E63B-4DA2-8EEF-CC6E3CA207CA}"/>
    <cellStyle name="Notiz 204 4 3" xfId="12812" xr:uid="{4E0A253F-F17E-44D1-A7B2-CA31924F92EA}"/>
    <cellStyle name="Notiz 204 4 4" xfId="25343" xr:uid="{2EEA4C93-8124-4861-BE35-84C528C39A9F}"/>
    <cellStyle name="Notiz 204 5" xfId="8156" xr:uid="{5C8DDDCE-3D9F-454B-B6AC-7534347AD118}"/>
    <cellStyle name="Notiz 204 5 2" xfId="20883" xr:uid="{93F8F023-B9A4-44C9-A914-734683CC3564}"/>
    <cellStyle name="Notiz 204 5 3" xfId="28110" xr:uid="{60182658-4229-43FF-A26E-7BF3879484EC}"/>
    <cellStyle name="Notiz 204 6" xfId="14544" xr:uid="{339AC64E-B33C-4AD8-B22A-5D79DE535B86}"/>
    <cellStyle name="Notiz 204 6 2" xfId="30604" xr:uid="{69878DD6-CFB1-4196-80D4-1C9E3C24F046}"/>
    <cellStyle name="Notiz 204 7" xfId="15189" xr:uid="{4820043D-0254-4886-87BB-D4A57E5B4841}"/>
    <cellStyle name="Notiz 204 7 2" xfId="26242" xr:uid="{01C82E78-59A8-4991-A086-DE5E79147D5E}"/>
    <cellStyle name="Notiz 204 8" xfId="32364" xr:uid="{9B0175DE-D931-45BF-9419-C6D98FC80C5F}"/>
    <cellStyle name="Notiz 204 9" xfId="23700" xr:uid="{AE68EBF9-8A97-405D-833D-07F5B04E68A0}"/>
    <cellStyle name="Notiz 205" xfId="2317" xr:uid="{00000000-0005-0000-0000-00003D090000}"/>
    <cellStyle name="Notiz 205 2" xfId="2318" xr:uid="{00000000-0005-0000-0000-00003E090000}"/>
    <cellStyle name="Notiz 205 2 2" xfId="5457" xr:uid="{CACCC07D-6DBA-476F-B2A4-F18A4CC3E13F}"/>
    <cellStyle name="Notiz 205 2 2 2" xfId="18245" xr:uid="{DE30FBFE-D38A-407C-84DD-3C8298D0A559}"/>
    <cellStyle name="Notiz 205 2 2 2 2" xfId="28116" xr:uid="{4FC82D63-ACAE-49A0-9676-08E6CF7FDFDC}"/>
    <cellStyle name="Notiz 205 2 2 3" xfId="11498" xr:uid="{1FFB7DE1-A231-4700-9E6F-945BF653475F}"/>
    <cellStyle name="Notiz 205 2 2 3 2" xfId="30610" xr:uid="{D3C714F1-378A-4094-9D51-FFCDC4C98051}"/>
    <cellStyle name="Notiz 205 2 2 4" xfId="33570" xr:uid="{A6CBBD9D-DB56-45C4-92F9-2367A755937B}"/>
    <cellStyle name="Notiz 205 2 2 5" xfId="23706" xr:uid="{73918BFE-FCF6-40CD-AA51-B37A5316F042}"/>
    <cellStyle name="Notiz 205 2 3" xfId="6777" xr:uid="{25800811-4C68-4D52-86BE-6C88F9D54F38}"/>
    <cellStyle name="Notiz 205 2 3 2" xfId="19557" xr:uid="{F134915E-6B75-47F1-A6A4-9A8811757069}"/>
    <cellStyle name="Notiz 205 2 3 2 2" xfId="34619" xr:uid="{E7EF433B-F8EE-47C4-BA14-D1AD8477379D}"/>
    <cellStyle name="Notiz 205 2 3 3" xfId="12809" xr:uid="{6525EB9D-C03E-4F57-B85E-8B83AD8A8F73}"/>
    <cellStyle name="Notiz 205 2 3 4" xfId="25346" xr:uid="{8EA2BCB1-D3C4-4BCD-B494-5AF00F97A377}"/>
    <cellStyle name="Notiz 205 2 4" xfId="8159" xr:uid="{CBBDD2C0-5AD9-4C09-9984-BD9A36D027EA}"/>
    <cellStyle name="Notiz 205 2 4 2" xfId="20886" xr:uid="{5FE1AA34-5F67-4D9C-AB29-0149056102DA}"/>
    <cellStyle name="Notiz 205 2 4 3" xfId="28115" xr:uid="{84888C73-A8D3-4747-A2B7-0C8A85541859}"/>
    <cellStyle name="Notiz 205 2 5" xfId="14547" xr:uid="{F36D80D0-970E-4A6B-BDF2-0CAB7D6860D5}"/>
    <cellStyle name="Notiz 205 2 5 2" xfId="30609" xr:uid="{902DFFD9-C419-4534-A44E-EEFA568F6077}"/>
    <cellStyle name="Notiz 205 2 6" xfId="14128" xr:uid="{FCF0BBF8-8FF7-434F-941F-98D326DC4ED3}"/>
    <cellStyle name="Notiz 205 2 6 2" xfId="26245" xr:uid="{E985816D-08A4-424B-8D0F-09907F681749}"/>
    <cellStyle name="Notiz 205 2 7" xfId="32367" xr:uid="{C3AE9719-EFC1-4CA2-B226-363104421D44}"/>
    <cellStyle name="Notiz 205 2 8" xfId="23705" xr:uid="{2A84A245-3B67-4CA3-A7D8-99F89F0CDF09}"/>
    <cellStyle name="Notiz 205 3" xfId="5456" xr:uid="{03227AC8-9570-448D-AEBD-9F6978E665B7}"/>
    <cellStyle name="Notiz 205 3 2" xfId="18244" xr:uid="{1A7F47A1-B80C-4A92-BD4D-318626FE49DA}"/>
    <cellStyle name="Notiz 205 3 2 2" xfId="28117" xr:uid="{62E1807A-F764-4984-B09D-631C127049BF}"/>
    <cellStyle name="Notiz 205 3 3" xfId="11497" xr:uid="{156F4523-46C5-4693-A925-3BAABB8AB288}"/>
    <cellStyle name="Notiz 205 3 3 2" xfId="30611" xr:uid="{A287F5E4-BA9C-4551-A018-7370C8587801}"/>
    <cellStyle name="Notiz 205 3 4" xfId="33569" xr:uid="{6DBF4DB8-54A0-4E12-B26C-F25747EF6969}"/>
    <cellStyle name="Notiz 205 3 5" xfId="23707" xr:uid="{1FCEBACF-5B09-443F-9F62-61C9AC73BE25}"/>
    <cellStyle name="Notiz 205 4" xfId="6778" xr:uid="{D059614B-6B18-4033-B006-23B1B5E91874}"/>
    <cellStyle name="Notiz 205 4 2" xfId="19558" xr:uid="{F81D6160-EEA1-499B-B348-24C6F4685933}"/>
    <cellStyle name="Notiz 205 4 2 2" xfId="34620" xr:uid="{567CD2AC-11E0-481E-8A5A-335F902A060F}"/>
    <cellStyle name="Notiz 205 4 3" xfId="12810" xr:uid="{DB5FBF19-853E-4646-980D-0A36CF63E6BC}"/>
    <cellStyle name="Notiz 205 4 4" xfId="25345" xr:uid="{0D975D00-681A-4E93-88E6-7EEECF7B3E1E}"/>
    <cellStyle name="Notiz 205 5" xfId="8158" xr:uid="{7BDCD5C4-40F4-4579-88F9-7AC6716EFF15}"/>
    <cellStyle name="Notiz 205 5 2" xfId="20885" xr:uid="{598856F0-28E4-4A0C-BE8F-77281B9266EE}"/>
    <cellStyle name="Notiz 205 5 3" xfId="28114" xr:uid="{E8C90F4E-244B-46FB-AFAC-DC4076365235}"/>
    <cellStyle name="Notiz 205 6" xfId="14546" xr:uid="{11DC4071-EDA4-4207-834F-EC808A5F6A2D}"/>
    <cellStyle name="Notiz 205 6 2" xfId="30608" xr:uid="{B025FD5E-D339-432C-83CD-8B753B53090F}"/>
    <cellStyle name="Notiz 205 7" xfId="15208" xr:uid="{25BEB583-AFC0-466B-AEA6-24E3410805FC}"/>
    <cellStyle name="Notiz 205 7 2" xfId="26244" xr:uid="{04BB70AC-2FAF-4E28-80EC-FC8E60C42B4C}"/>
    <cellStyle name="Notiz 205 8" xfId="32366" xr:uid="{B12EE598-6312-4E6B-B96C-1EE2F78C8917}"/>
    <cellStyle name="Notiz 205 9" xfId="23704" xr:uid="{4827E7A2-C08A-4431-827D-C5034DCBF0AB}"/>
    <cellStyle name="Notiz 206" xfId="2319" xr:uid="{00000000-0005-0000-0000-00003F090000}"/>
    <cellStyle name="Notiz 206 2" xfId="2320" xr:uid="{00000000-0005-0000-0000-000040090000}"/>
    <cellStyle name="Notiz 206 2 2" xfId="5459" xr:uid="{55C1A425-ADC4-4F2E-BA58-CE883A14A347}"/>
    <cellStyle name="Notiz 206 2 2 2" xfId="18247" xr:uid="{363146EE-7103-41C0-A234-F02749FB32C6}"/>
    <cellStyle name="Notiz 206 2 2 2 2" xfId="28120" xr:uid="{E124CB85-039A-4E55-A6C8-27834E513F78}"/>
    <cellStyle name="Notiz 206 2 2 3" xfId="11500" xr:uid="{713C09BC-9FF2-4715-B419-AE919D08D26D}"/>
    <cellStyle name="Notiz 206 2 2 3 2" xfId="30614" xr:uid="{8229ED77-943F-4B44-9DD1-69767693FB8C}"/>
    <cellStyle name="Notiz 206 2 2 4" xfId="33572" xr:uid="{A33626E6-7E63-4F40-B54D-77FBDCCB5940}"/>
    <cellStyle name="Notiz 206 2 2 5" xfId="23710" xr:uid="{072DF10F-1FAA-4134-8F3A-7E6D5330C8A9}"/>
    <cellStyle name="Notiz 206 2 3" xfId="6775" xr:uid="{3859ADC9-959B-4864-A615-61B363EA48A5}"/>
    <cellStyle name="Notiz 206 2 3 2" xfId="19555" xr:uid="{32BE3F22-FD9E-481F-8BB1-0504B7241A39}"/>
    <cellStyle name="Notiz 206 2 3 2 2" xfId="34617" xr:uid="{B32B03C5-0EE1-4C9F-BF4F-7F0DBC350E7F}"/>
    <cellStyle name="Notiz 206 2 3 3" xfId="12807" xr:uid="{D1F4D373-C0DA-4D2B-9275-113FF47E64FC}"/>
    <cellStyle name="Notiz 206 2 3 4" xfId="25348" xr:uid="{3D085376-E023-436B-81E6-1F7749BFFA3A}"/>
    <cellStyle name="Notiz 206 2 4" xfId="8161" xr:uid="{9EAF9550-17F8-45B3-A76A-918EE005F628}"/>
    <cellStyle name="Notiz 206 2 4 2" xfId="20888" xr:uid="{00755AD9-6ACF-4CE6-93C0-BDA71649CEA5}"/>
    <cellStyle name="Notiz 206 2 4 3" xfId="28119" xr:uid="{97BBE187-A30A-494C-9BA2-8B96644E43F5}"/>
    <cellStyle name="Notiz 206 2 5" xfId="14549" xr:uid="{F04B4422-F0BF-4188-AD82-86C009C25C6E}"/>
    <cellStyle name="Notiz 206 2 5 2" xfId="30613" xr:uid="{F3DCB110-C850-4199-BCCA-1605C23FB748}"/>
    <cellStyle name="Notiz 206 2 6" xfId="15223" xr:uid="{067280C8-1A83-4186-A64A-D1245D7921AB}"/>
    <cellStyle name="Notiz 206 2 6 2" xfId="26247" xr:uid="{00D83124-70F1-4098-ACCC-E01C36622199}"/>
    <cellStyle name="Notiz 206 2 7" xfId="32369" xr:uid="{D254DD8C-1736-4AFC-9A2F-6390BD766608}"/>
    <cellStyle name="Notiz 206 2 8" xfId="23709" xr:uid="{0D9A5422-CCDC-48FF-8507-9B0F6CDF8DBA}"/>
    <cellStyle name="Notiz 206 3" xfId="5458" xr:uid="{CEA7C3F4-098D-41D2-A481-E0BB9BF28F5D}"/>
    <cellStyle name="Notiz 206 3 2" xfId="18246" xr:uid="{DEFEF6FC-D29E-4CE2-A4A0-15A5A9EF365B}"/>
    <cellStyle name="Notiz 206 3 2 2" xfId="28121" xr:uid="{A835A8F1-42C3-45F3-B407-DF459E25576C}"/>
    <cellStyle name="Notiz 206 3 3" xfId="11499" xr:uid="{4E774EE8-C218-4577-8F22-E7D0523FDAF5}"/>
    <cellStyle name="Notiz 206 3 3 2" xfId="30615" xr:uid="{44BF74F3-E76B-4883-AA40-52479B858CFD}"/>
    <cellStyle name="Notiz 206 3 4" xfId="33571" xr:uid="{41E26E20-9814-4D5A-9C74-3A36A6109E92}"/>
    <cellStyle name="Notiz 206 3 5" xfId="23711" xr:uid="{FA49B263-F62B-4BC9-BBD5-B3CB86A3DB58}"/>
    <cellStyle name="Notiz 206 4" xfId="6776" xr:uid="{A662FC07-4980-4A94-B9B2-05BC128D040B}"/>
    <cellStyle name="Notiz 206 4 2" xfId="19556" xr:uid="{F51D3C0E-2975-4571-861F-37D023B4FF64}"/>
    <cellStyle name="Notiz 206 4 2 2" xfId="34618" xr:uid="{DEB5FC13-0652-4D88-B3CE-5F5043CA56F3}"/>
    <cellStyle name="Notiz 206 4 3" xfId="12808" xr:uid="{DF21311E-D2D8-4937-BE3C-B5B6D4CDABAB}"/>
    <cellStyle name="Notiz 206 4 4" xfId="25347" xr:uid="{B49D5A87-19D9-4E29-9C40-A34ED5361A30}"/>
    <cellStyle name="Notiz 206 5" xfId="8160" xr:uid="{A29E03BA-D594-414A-A44C-CE248B134C03}"/>
    <cellStyle name="Notiz 206 5 2" xfId="20887" xr:uid="{61C95FBA-8F9D-4BB3-B616-05D6102D2309}"/>
    <cellStyle name="Notiz 206 5 3" xfId="28118" xr:uid="{E9395724-A0F3-47FD-AB19-A561EBBF9446}"/>
    <cellStyle name="Notiz 206 6" xfId="14548" xr:uid="{B90348EA-C2B9-446B-B932-44B70E0CFA52}"/>
    <cellStyle name="Notiz 206 6 2" xfId="30612" xr:uid="{5729C231-51B9-4BA5-B8E2-6B6F3C4F1419}"/>
    <cellStyle name="Notiz 206 7" xfId="15185" xr:uid="{6AF34A37-10A4-4CFD-AFFF-AEC445F62F20}"/>
    <cellStyle name="Notiz 206 7 2" xfId="26246" xr:uid="{446C8A7C-AA6B-417B-A867-D4BE15BC6C6B}"/>
    <cellStyle name="Notiz 206 8" xfId="32368" xr:uid="{29819F24-6D2B-41B4-A24A-555C2C9D7178}"/>
    <cellStyle name="Notiz 206 9" xfId="23708" xr:uid="{1E6974B3-1C2D-41AA-A094-720BEDE1DF09}"/>
    <cellStyle name="Notiz 207" xfId="2321" xr:uid="{00000000-0005-0000-0000-000041090000}"/>
    <cellStyle name="Notiz 207 2" xfId="2322" xr:uid="{00000000-0005-0000-0000-000042090000}"/>
    <cellStyle name="Notiz 207 2 2" xfId="5461" xr:uid="{C3B1E6D1-AD21-4EE5-80EC-98BE00008168}"/>
    <cellStyle name="Notiz 207 2 2 2" xfId="18249" xr:uid="{8750E180-73A6-4974-BB12-0447A2D59FF9}"/>
    <cellStyle name="Notiz 207 2 2 2 2" xfId="28124" xr:uid="{4AD41FAC-87A7-4EFF-82F7-91B2B7355E18}"/>
    <cellStyle name="Notiz 207 2 2 3" xfId="11502" xr:uid="{F7ED4416-DF2E-4BE0-8A36-F756E82DEA5A}"/>
    <cellStyle name="Notiz 207 2 2 3 2" xfId="30618" xr:uid="{C1EF8023-0ED1-4D8C-922B-185268503DDD}"/>
    <cellStyle name="Notiz 207 2 2 4" xfId="33574" xr:uid="{16ED3B8B-0876-4D8F-A3F6-D4FE534130AD}"/>
    <cellStyle name="Notiz 207 2 2 5" xfId="23714" xr:uid="{8D0200F6-7A9D-4080-80DC-B5F768A44E26}"/>
    <cellStyle name="Notiz 207 2 3" xfId="6773" xr:uid="{DAC1F13A-90B9-4A08-9EB9-C27AD46373CC}"/>
    <cellStyle name="Notiz 207 2 3 2" xfId="19553" xr:uid="{DFCD2211-0A8F-465A-AEA0-D29A341CFF26}"/>
    <cellStyle name="Notiz 207 2 3 2 2" xfId="34615" xr:uid="{A3459478-D79B-4FC7-823A-8F1360996582}"/>
    <cellStyle name="Notiz 207 2 3 3" xfId="12805" xr:uid="{7B846F32-F3BF-4C81-BAB1-2BCA6D543A8B}"/>
    <cellStyle name="Notiz 207 2 3 4" xfId="25350" xr:uid="{A94F4991-17FA-43A7-8888-D1B7BACBF53C}"/>
    <cellStyle name="Notiz 207 2 4" xfId="8163" xr:uid="{028F8661-E334-41FF-90E1-8490C0B23A55}"/>
    <cellStyle name="Notiz 207 2 4 2" xfId="20890" xr:uid="{EEB690BD-2427-4A72-97E4-2D549659A132}"/>
    <cellStyle name="Notiz 207 2 4 3" xfId="28123" xr:uid="{B792324E-7A03-4F05-84FB-2D5150AAC9A6}"/>
    <cellStyle name="Notiz 207 2 5" xfId="14551" xr:uid="{D726224D-8604-4484-B5D7-DE13CF7F32E5}"/>
    <cellStyle name="Notiz 207 2 5 2" xfId="30617" xr:uid="{2BB96E27-BC87-43FC-8322-2DBB0FCA3051}"/>
    <cellStyle name="Notiz 207 2 6" xfId="14074" xr:uid="{27003433-3C78-4D3E-B940-4F135DB71977}"/>
    <cellStyle name="Notiz 207 2 6 2" xfId="26249" xr:uid="{2D96E0BF-9011-43C8-B1B6-1D7464E25E1B}"/>
    <cellStyle name="Notiz 207 2 7" xfId="32371" xr:uid="{0EC6CEC9-F1CC-40BF-B170-130BD5EFB125}"/>
    <cellStyle name="Notiz 207 2 8" xfId="23713" xr:uid="{BCF8CE81-B0CF-46C2-839C-7C4477C9972E}"/>
    <cellStyle name="Notiz 207 3" xfId="5460" xr:uid="{390E47AD-01A0-4544-9C2F-57F4B256B851}"/>
    <cellStyle name="Notiz 207 3 2" xfId="18248" xr:uid="{EF003DA7-D25F-43CC-8DAB-34AA2C7EF2B4}"/>
    <cellStyle name="Notiz 207 3 2 2" xfId="28125" xr:uid="{7E1C7367-4B93-45B9-9203-75AD123AF611}"/>
    <cellStyle name="Notiz 207 3 3" xfId="11501" xr:uid="{C6EE9A6E-AEAA-4734-A033-EFE222CA7A99}"/>
    <cellStyle name="Notiz 207 3 3 2" xfId="30619" xr:uid="{5018836C-2E54-4D9E-82DE-60E3589A772E}"/>
    <cellStyle name="Notiz 207 3 4" xfId="33573" xr:uid="{380F0897-FFDF-41ED-8784-B925C8B2FB79}"/>
    <cellStyle name="Notiz 207 3 5" xfId="23715" xr:uid="{3235269C-2B7D-4412-BA1A-F92AFB607AB1}"/>
    <cellStyle name="Notiz 207 4" xfId="6774" xr:uid="{B7262C79-9569-421D-B0FC-0EEBA590152E}"/>
    <cellStyle name="Notiz 207 4 2" xfId="19554" xr:uid="{AC0801BC-9D2B-454E-ACDD-1F284F96065D}"/>
    <cellStyle name="Notiz 207 4 2 2" xfId="34616" xr:uid="{F359459C-BFC1-4BD2-9840-7C6DD547AC91}"/>
    <cellStyle name="Notiz 207 4 3" xfId="12806" xr:uid="{E9207F13-9BB6-4074-9BEE-B183E381D1B0}"/>
    <cellStyle name="Notiz 207 4 4" xfId="25349" xr:uid="{CB941EDD-12C9-420D-9504-0463138E72F0}"/>
    <cellStyle name="Notiz 207 5" xfId="8162" xr:uid="{F6B46D3E-6B3E-4373-AF35-7BB4CD49BD49}"/>
    <cellStyle name="Notiz 207 5 2" xfId="20889" xr:uid="{BE584936-2CC4-4E3E-B404-13C90B27B7B0}"/>
    <cellStyle name="Notiz 207 5 3" xfId="28122" xr:uid="{A4984EBD-DBF3-4380-A52F-9E472FE9A7AA}"/>
    <cellStyle name="Notiz 207 6" xfId="14550" xr:uid="{CE81AC37-518E-477A-8D1C-465A1874D793}"/>
    <cellStyle name="Notiz 207 6 2" xfId="30616" xr:uid="{E46EB2C4-C89A-40F5-941A-4ABEAE3E1BF7}"/>
    <cellStyle name="Notiz 207 7" xfId="15205" xr:uid="{E5A69547-AE79-4CC2-87B4-F01F461AA28E}"/>
    <cellStyle name="Notiz 207 7 2" xfId="26248" xr:uid="{025BA23A-3990-4700-8D3D-E06EB1441432}"/>
    <cellStyle name="Notiz 207 8" xfId="32370" xr:uid="{C3C873F9-4DEB-4863-A5AC-1353A509737F}"/>
    <cellStyle name="Notiz 207 9" xfId="23712" xr:uid="{78A7C6A4-DD26-4C7C-815B-202B9C7A47E8}"/>
    <cellStyle name="Notiz 208" xfId="2323" xr:uid="{00000000-0005-0000-0000-000043090000}"/>
    <cellStyle name="Notiz 208 2" xfId="2324" xr:uid="{00000000-0005-0000-0000-000044090000}"/>
    <cellStyle name="Notiz 208 2 2" xfId="5463" xr:uid="{A380F789-F6DE-4761-BC85-37E5E39BC59C}"/>
    <cellStyle name="Notiz 208 2 2 2" xfId="18251" xr:uid="{47B348D8-EB79-46B5-BF1F-5652B7487ED7}"/>
    <cellStyle name="Notiz 208 2 2 2 2" xfId="28128" xr:uid="{41B4F8C2-B232-4C09-BE45-9A5BC84C5CDC}"/>
    <cellStyle name="Notiz 208 2 2 3" xfId="11504" xr:uid="{FF231C6D-48F9-4FD2-84E9-BCB3F9C48920}"/>
    <cellStyle name="Notiz 208 2 2 3 2" xfId="30622" xr:uid="{5FF25401-DD94-43E2-B1CF-BF3363B69537}"/>
    <cellStyle name="Notiz 208 2 2 4" xfId="33576" xr:uid="{12FD2537-AE54-480A-9273-38E24B645CA3}"/>
    <cellStyle name="Notiz 208 2 2 5" xfId="23718" xr:uid="{8EFE953A-4D11-421C-B81E-484D22334491}"/>
    <cellStyle name="Notiz 208 2 3" xfId="6771" xr:uid="{5EC4FEBE-41B1-4B51-882F-491382025CBB}"/>
    <cellStyle name="Notiz 208 2 3 2" xfId="19551" xr:uid="{82960060-35CF-4A1F-9037-A8F754D84866}"/>
    <cellStyle name="Notiz 208 2 3 2 2" xfId="34613" xr:uid="{BA7D06A3-F275-4E04-B99F-AEE093A8D265}"/>
    <cellStyle name="Notiz 208 2 3 3" xfId="12803" xr:uid="{48DDFBCB-2A9E-4B68-8401-ED2F8C6B9C29}"/>
    <cellStyle name="Notiz 208 2 3 4" xfId="25352" xr:uid="{628505CE-34EC-416A-B3AA-6AEE05767B89}"/>
    <cellStyle name="Notiz 208 2 4" xfId="8165" xr:uid="{74F3B9EF-4919-4A3C-A610-1B2E57D796E8}"/>
    <cellStyle name="Notiz 208 2 4 2" xfId="20892" xr:uid="{480220A4-537A-40B2-9B8B-EE4BDAD53592}"/>
    <cellStyle name="Notiz 208 2 4 3" xfId="28127" xr:uid="{695D5B26-A56A-470D-AC0B-78DEC3968821}"/>
    <cellStyle name="Notiz 208 2 5" xfId="14553" xr:uid="{75B24CF4-A450-4B38-858A-E008D8B22633}"/>
    <cellStyle name="Notiz 208 2 5 2" xfId="30621" xr:uid="{751FC7B0-0606-4A45-852F-B22BCCA6E500}"/>
    <cellStyle name="Notiz 208 2 6" xfId="15220" xr:uid="{8454F8C6-373C-4D0E-8D53-28EC1E75B6FE}"/>
    <cellStyle name="Notiz 208 2 6 2" xfId="26251" xr:uid="{4097704D-1114-45E2-98EF-DE0CF76807E4}"/>
    <cellStyle name="Notiz 208 2 7" xfId="32373" xr:uid="{54AD4F19-122F-45FC-A11D-2E22100A1FCB}"/>
    <cellStyle name="Notiz 208 2 8" xfId="23717" xr:uid="{21C6C6F8-66B5-494A-91CA-E891135902DC}"/>
    <cellStyle name="Notiz 208 3" xfId="5462" xr:uid="{2F236277-EAFC-4EF6-B609-004D68C425F2}"/>
    <cellStyle name="Notiz 208 3 2" xfId="18250" xr:uid="{EB58280F-82C7-4FEA-87AF-32E4D2966475}"/>
    <cellStyle name="Notiz 208 3 2 2" xfId="28129" xr:uid="{367BAB0F-21FA-4EED-ABF2-24E774D1BE53}"/>
    <cellStyle name="Notiz 208 3 3" xfId="11503" xr:uid="{0CA06353-A00E-44AE-AA2F-0E0CCAE31C75}"/>
    <cellStyle name="Notiz 208 3 3 2" xfId="30623" xr:uid="{D35F19D5-96E7-458B-8FB7-D392B0CE01AA}"/>
    <cellStyle name="Notiz 208 3 4" xfId="33575" xr:uid="{E2BBFBFE-BDF9-4F96-B386-FAA1BE6D2014}"/>
    <cellStyle name="Notiz 208 3 5" xfId="23719" xr:uid="{EF3339CA-DF91-47BD-8185-79C09215A9FC}"/>
    <cellStyle name="Notiz 208 4" xfId="6772" xr:uid="{F7EC08E3-B2B0-4593-88D7-CA2250F36425}"/>
    <cellStyle name="Notiz 208 4 2" xfId="19552" xr:uid="{8B530431-15CC-416A-91B1-69B472860B71}"/>
    <cellStyle name="Notiz 208 4 2 2" xfId="34614" xr:uid="{3C96F147-453E-472D-8691-8ED84823E3CB}"/>
    <cellStyle name="Notiz 208 4 3" xfId="12804" xr:uid="{29AEB824-3A4C-47D4-B397-E1DCD8B8E26D}"/>
    <cellStyle name="Notiz 208 4 4" xfId="25351" xr:uid="{8CCC061F-7F62-40B9-B00A-6DC7C43952BF}"/>
    <cellStyle name="Notiz 208 5" xfId="8164" xr:uid="{A87D91C0-9CED-4DAF-8196-FFE77CF4E5E3}"/>
    <cellStyle name="Notiz 208 5 2" xfId="20891" xr:uid="{7A262C32-2215-4B79-92C9-FD5AAF705225}"/>
    <cellStyle name="Notiz 208 5 3" xfId="28126" xr:uid="{A07123CE-BA29-486A-9525-AC51F2CFCE2E}"/>
    <cellStyle name="Notiz 208 6" xfId="14552" xr:uid="{11999889-9038-4455-A486-073D2D2FB2F4}"/>
    <cellStyle name="Notiz 208 6 2" xfId="30620" xr:uid="{C52BCFFC-5A54-4C5C-BE90-F8545A27546C}"/>
    <cellStyle name="Notiz 208 7" xfId="15181" xr:uid="{0A22DECC-0FAD-4830-92D3-F89665DA3CCB}"/>
    <cellStyle name="Notiz 208 7 2" xfId="26250" xr:uid="{3F965BB8-20E9-4855-BE92-C6EED4DFEA8E}"/>
    <cellStyle name="Notiz 208 8" xfId="32372" xr:uid="{3DFB8328-DF4B-4C5C-B0B0-52BC4FB62911}"/>
    <cellStyle name="Notiz 208 9" xfId="23716" xr:uid="{EC7CA7AF-0CED-4B50-948F-B4C679AD738E}"/>
    <cellStyle name="Notiz 209" xfId="2325" xr:uid="{00000000-0005-0000-0000-000045090000}"/>
    <cellStyle name="Notiz 209 2" xfId="2326" xr:uid="{00000000-0005-0000-0000-000046090000}"/>
    <cellStyle name="Notiz 209 2 2" xfId="5465" xr:uid="{B975BB7B-229E-4D94-AA7B-4DEA11D4B3BF}"/>
    <cellStyle name="Notiz 209 2 2 2" xfId="18253" xr:uid="{C40370F7-B8B7-4FC8-AC28-212223EB68B8}"/>
    <cellStyle name="Notiz 209 2 2 2 2" xfId="28132" xr:uid="{4B9071C9-3793-49A2-AFC9-2AD83DEB4E73}"/>
    <cellStyle name="Notiz 209 2 2 3" xfId="11506" xr:uid="{7E144E7E-EC9C-47CC-8617-5BA1485F3BC9}"/>
    <cellStyle name="Notiz 209 2 2 3 2" xfId="30626" xr:uid="{A22F8189-CD88-41C2-B2B0-67899F65587F}"/>
    <cellStyle name="Notiz 209 2 2 4" xfId="33578" xr:uid="{984C44C5-7807-4BB6-AE04-DE8A588C7AB3}"/>
    <cellStyle name="Notiz 209 2 2 5" xfId="23722" xr:uid="{F05C419B-477D-45C1-B229-DB34AF8B81D5}"/>
    <cellStyle name="Notiz 209 2 3" xfId="6769" xr:uid="{C6D9F356-1381-48A2-9CFF-DB54AD777E6F}"/>
    <cellStyle name="Notiz 209 2 3 2" xfId="19549" xr:uid="{28C76E0B-3231-4BFE-A81C-BE375E497546}"/>
    <cellStyle name="Notiz 209 2 3 2 2" xfId="34611" xr:uid="{F037E5AA-85F1-4049-B3EF-AE81237443CD}"/>
    <cellStyle name="Notiz 209 2 3 3" xfId="12801" xr:uid="{DC5D1F5E-E7BE-469C-BDFF-B7E20211A95B}"/>
    <cellStyle name="Notiz 209 2 3 4" xfId="25354" xr:uid="{9F308C82-B00F-4FCB-A226-397C854F7984}"/>
    <cellStyle name="Notiz 209 2 4" xfId="8167" xr:uid="{FB7BE872-3853-47C0-997E-0781E212F6CF}"/>
    <cellStyle name="Notiz 209 2 4 2" xfId="20894" xr:uid="{AAE79B96-F26E-4668-9D75-8F8556E725AA}"/>
    <cellStyle name="Notiz 209 2 4 3" xfId="28131" xr:uid="{B0AF72D4-C59C-4743-BF7F-836E5974D818}"/>
    <cellStyle name="Notiz 209 2 5" xfId="14555" xr:uid="{580B7146-CDFB-4284-8250-B8D2D27669F8}"/>
    <cellStyle name="Notiz 209 2 5 2" xfId="30625" xr:uid="{C5F9DE58-B9FA-41CD-B022-B7FF045FCE57}"/>
    <cellStyle name="Notiz 209 2 6" xfId="14129" xr:uid="{A1A147F4-FA0A-497F-B398-AD946E0A9DCC}"/>
    <cellStyle name="Notiz 209 2 6 2" xfId="26253" xr:uid="{CBF7EB0D-A524-4C2F-8D6D-72577CBDA4BC}"/>
    <cellStyle name="Notiz 209 2 7" xfId="32375" xr:uid="{F6E08ED9-DC7E-4EBF-8272-2D8FBBA57276}"/>
    <cellStyle name="Notiz 209 2 8" xfId="23721" xr:uid="{12A688E0-69FA-488B-BB67-F6BAC29A9CDC}"/>
    <cellStyle name="Notiz 209 3" xfId="5464" xr:uid="{73E9AD00-ADB7-42CB-8438-53FA65A46914}"/>
    <cellStyle name="Notiz 209 3 2" xfId="18252" xr:uid="{AB9EE05E-540D-4D7E-AF6F-FCC8787A3733}"/>
    <cellStyle name="Notiz 209 3 2 2" xfId="28133" xr:uid="{97EE197B-5978-4D23-8092-B2B3ECE141B6}"/>
    <cellStyle name="Notiz 209 3 3" xfId="11505" xr:uid="{43B44D90-2C27-4442-BD43-E534A831211A}"/>
    <cellStyle name="Notiz 209 3 3 2" xfId="30627" xr:uid="{534DB267-4F12-437A-B02F-4797CAC2E746}"/>
    <cellStyle name="Notiz 209 3 4" xfId="33577" xr:uid="{C2B14D8E-35F0-4A79-8C32-0F43EB0A6F8F}"/>
    <cellStyle name="Notiz 209 3 5" xfId="23723" xr:uid="{BA3B4B17-7AE1-4A24-8E57-11D5E944A719}"/>
    <cellStyle name="Notiz 209 4" xfId="6770" xr:uid="{B73E27C1-9BCA-44B1-9926-FDEBAE8E3D46}"/>
    <cellStyle name="Notiz 209 4 2" xfId="19550" xr:uid="{F7B09663-A16C-48FC-A8AE-1C34FC49D7AF}"/>
    <cellStyle name="Notiz 209 4 2 2" xfId="34612" xr:uid="{B450D53C-A591-4E99-BFA7-EF630CF35E52}"/>
    <cellStyle name="Notiz 209 4 3" xfId="12802" xr:uid="{E8C70274-3121-41E5-999D-55097F723D3E}"/>
    <cellStyle name="Notiz 209 4 4" xfId="25353" xr:uid="{89EDD0AC-6552-4071-AED2-61B61ADFD4A3}"/>
    <cellStyle name="Notiz 209 5" xfId="8166" xr:uid="{40F233E9-EE5A-400F-834F-215AB43291E7}"/>
    <cellStyle name="Notiz 209 5 2" xfId="20893" xr:uid="{33765372-E4D5-4C7B-BB3A-2FDCC7830DCF}"/>
    <cellStyle name="Notiz 209 5 3" xfId="28130" xr:uid="{6A447C86-BD70-47E4-A102-7E13BC0A11ED}"/>
    <cellStyle name="Notiz 209 6" xfId="14554" xr:uid="{5792C029-6922-4BBC-A92C-ED3F23F9B152}"/>
    <cellStyle name="Notiz 209 6 2" xfId="30624" xr:uid="{31206FEB-582F-43AB-920F-B238596BEFCB}"/>
    <cellStyle name="Notiz 209 7" xfId="15202" xr:uid="{83157F18-2510-4606-A240-F431210D80F7}"/>
    <cellStyle name="Notiz 209 7 2" xfId="26252" xr:uid="{7256A664-C6E7-46FC-B2DC-2C2B38C634D8}"/>
    <cellStyle name="Notiz 209 8" xfId="32374" xr:uid="{DF4163C2-229F-4DF4-AA53-93AB4D012536}"/>
    <cellStyle name="Notiz 209 9" xfId="23720" xr:uid="{74A5047F-0B08-49E8-AC02-A33EF6B5FB54}"/>
    <cellStyle name="Notiz 21" xfId="2327" xr:uid="{00000000-0005-0000-0000-000047090000}"/>
    <cellStyle name="Notiz 21 2" xfId="2328" xr:uid="{00000000-0005-0000-0000-000048090000}"/>
    <cellStyle name="Notiz 21 2 2" xfId="5467" xr:uid="{1C97FC16-6F76-49E6-B764-E1F88404B23E}"/>
    <cellStyle name="Notiz 21 2 2 2" xfId="18255" xr:uid="{2E4FDD2D-C0FE-48BF-81DC-B07A4671246E}"/>
    <cellStyle name="Notiz 21 2 2 2 2" xfId="28136" xr:uid="{437D4CF7-8810-4AAE-B5BF-E390C9321EB9}"/>
    <cellStyle name="Notiz 21 2 2 3" xfId="11508" xr:uid="{0CE10762-74A4-4F0B-98D0-141679F5751C}"/>
    <cellStyle name="Notiz 21 2 2 3 2" xfId="30630" xr:uid="{B31A6424-B125-4DA8-8396-03F6402BB8B4}"/>
    <cellStyle name="Notiz 21 2 2 4" xfId="33580" xr:uid="{1CD2296F-83A8-4916-8D73-4D9B4B8C335A}"/>
    <cellStyle name="Notiz 21 2 2 5" xfId="23726" xr:uid="{5E425594-1903-4E78-8FF9-DBF3A1016A78}"/>
    <cellStyle name="Notiz 21 2 3" xfId="6767" xr:uid="{943F4F81-563B-43C5-8CD8-97DEFBEE6E80}"/>
    <cellStyle name="Notiz 21 2 3 2" xfId="19547" xr:uid="{FC4037C3-51B4-4D2F-B40C-CE5C5D9F0AC7}"/>
    <cellStyle name="Notiz 21 2 3 2 2" xfId="34609" xr:uid="{6188DF7F-FA18-4860-AA8D-FFB72E7E80AA}"/>
    <cellStyle name="Notiz 21 2 3 3" xfId="12799" xr:uid="{C974F0B1-8854-4672-882E-985BF8172A0B}"/>
    <cellStyle name="Notiz 21 2 3 4" xfId="25356" xr:uid="{48FCB08B-9087-4AE7-B436-94F1FE7CAB41}"/>
    <cellStyle name="Notiz 21 2 4" xfId="8169" xr:uid="{D19E93C0-9CA2-4DFA-A9CA-D293CC36BBED}"/>
    <cellStyle name="Notiz 21 2 4 2" xfId="20896" xr:uid="{1B875F00-B429-4302-9EBD-EAF380DC9B8E}"/>
    <cellStyle name="Notiz 21 2 4 3" xfId="28135" xr:uid="{B2AA2E0C-AF47-4631-BCDA-FDD237A054A7}"/>
    <cellStyle name="Notiz 21 2 5" xfId="14557" xr:uid="{CCF74C83-0A3F-417A-8248-0545C0B3F57D}"/>
    <cellStyle name="Notiz 21 2 5 2" xfId="30629" xr:uid="{7BC99B82-D34D-4D01-A8D3-A1DCC668E318}"/>
    <cellStyle name="Notiz 21 2 6" xfId="15217" xr:uid="{42A2ADEE-45FB-4BA8-B614-F867D0057A08}"/>
    <cellStyle name="Notiz 21 2 6 2" xfId="26255" xr:uid="{9366C150-77CB-447E-BE82-07869907CEA4}"/>
    <cellStyle name="Notiz 21 2 7" xfId="32377" xr:uid="{5DA7E496-3689-40B1-9840-C0C0EB7618B9}"/>
    <cellStyle name="Notiz 21 2 8" xfId="23725" xr:uid="{08CF6DC2-7DD9-4F45-AD7B-2858A7E0719E}"/>
    <cellStyle name="Notiz 21 3" xfId="5466" xr:uid="{A954D926-3EF5-4310-8D36-8DC8D948AB28}"/>
    <cellStyle name="Notiz 21 3 2" xfId="18254" xr:uid="{1096EC1B-8A84-48C3-A1F6-C80330149747}"/>
    <cellStyle name="Notiz 21 3 2 2" xfId="28137" xr:uid="{5C03C592-BF13-466E-9B98-6AA37965CA76}"/>
    <cellStyle name="Notiz 21 3 3" xfId="11507" xr:uid="{E796E3D8-FEF7-42ED-BD06-F8A8AC536672}"/>
    <cellStyle name="Notiz 21 3 3 2" xfId="30631" xr:uid="{EBF7471F-C622-47B9-921C-ACB22996FBF9}"/>
    <cellStyle name="Notiz 21 3 4" xfId="33579" xr:uid="{172F109A-3C61-4D37-9E54-19E9A67BDAD9}"/>
    <cellStyle name="Notiz 21 3 5" xfId="23727" xr:uid="{5FDAAA32-7C61-4B11-BBD1-C74158511D3F}"/>
    <cellStyle name="Notiz 21 4" xfId="6768" xr:uid="{7DDB9345-7FDE-4A12-8FEE-B21DDF4F96AF}"/>
    <cellStyle name="Notiz 21 4 2" xfId="19548" xr:uid="{A1F542EC-D441-4CEA-A533-EB6FBC03C138}"/>
    <cellStyle name="Notiz 21 4 2 2" xfId="34610" xr:uid="{8AEF31AB-0D87-488A-A55C-AFE4586717B0}"/>
    <cellStyle name="Notiz 21 4 3" xfId="12800" xr:uid="{9815FAB8-D9FA-48EB-8321-78F31026B536}"/>
    <cellStyle name="Notiz 21 4 4" xfId="25355" xr:uid="{44E400DD-768B-414D-B2F3-BE1806662AE3}"/>
    <cellStyle name="Notiz 21 5" xfId="8168" xr:uid="{90A6411D-86AF-429B-8147-540B6642EA48}"/>
    <cellStyle name="Notiz 21 5 2" xfId="20895" xr:uid="{5F214E16-BFC9-403D-A99F-4330ACD6CC09}"/>
    <cellStyle name="Notiz 21 5 3" xfId="28134" xr:uid="{4A0F43E9-31AB-4D88-8DF9-07144A5E4D81}"/>
    <cellStyle name="Notiz 21 6" xfId="14556" xr:uid="{49C95492-9B1A-4850-B807-5EA12AF05BFF}"/>
    <cellStyle name="Notiz 21 6 2" xfId="30628" xr:uid="{F9CD4684-D2F6-4898-BE8A-513EE183DA30}"/>
    <cellStyle name="Notiz 21 7" xfId="15177" xr:uid="{9F83C1C9-8FC9-46EC-87B6-5DB241063CE7}"/>
    <cellStyle name="Notiz 21 7 2" xfId="26254" xr:uid="{FE15A914-99CA-4C03-8978-8FACBFDB6ADD}"/>
    <cellStyle name="Notiz 21 8" xfId="32376" xr:uid="{13FAFC3F-647E-4793-BBB1-06B9B41272E3}"/>
    <cellStyle name="Notiz 21 9" xfId="23724" xr:uid="{9EC5F784-452A-448D-AAEE-9C4D438DE11C}"/>
    <cellStyle name="Notiz 210" xfId="2329" xr:uid="{00000000-0005-0000-0000-000049090000}"/>
    <cellStyle name="Notiz 210 2" xfId="2330" xr:uid="{00000000-0005-0000-0000-00004A090000}"/>
    <cellStyle name="Notiz 210 2 2" xfId="5469" xr:uid="{55E55EB7-75C2-4D8D-B7CE-A0198A7DB4B7}"/>
    <cellStyle name="Notiz 210 2 2 2" xfId="18257" xr:uid="{54F46149-DE54-4A0E-9EC6-722EAF98E219}"/>
    <cellStyle name="Notiz 210 2 2 2 2" xfId="28140" xr:uid="{5192C1C4-0D79-4D79-ABCE-696C1021BBD9}"/>
    <cellStyle name="Notiz 210 2 2 3" xfId="11510" xr:uid="{596F4585-2527-40E6-A87F-DD71A2CA7D83}"/>
    <cellStyle name="Notiz 210 2 2 3 2" xfId="30634" xr:uid="{25A87AA1-9A26-44D3-9755-1F401ADD15EC}"/>
    <cellStyle name="Notiz 210 2 2 4" xfId="33582" xr:uid="{9B132E06-F203-4917-9CCC-2BD1F3111B81}"/>
    <cellStyle name="Notiz 210 2 2 5" xfId="23730" xr:uid="{41687FDE-658E-4F3D-A7C4-47A1EC2DE0DC}"/>
    <cellStyle name="Notiz 210 2 3" xfId="6765" xr:uid="{05DB0592-7251-42FB-B018-28C127C6A441}"/>
    <cellStyle name="Notiz 210 2 3 2" xfId="19545" xr:uid="{E2DFA3A1-A48C-4FCB-B666-0005F2E5157D}"/>
    <cellStyle name="Notiz 210 2 3 2 2" xfId="34607" xr:uid="{677DECBF-B2E5-443B-9476-54C7DB3FB058}"/>
    <cellStyle name="Notiz 210 2 3 3" xfId="12797" xr:uid="{AC8482F0-D9C7-49B0-B8C9-59F8581BC302}"/>
    <cellStyle name="Notiz 210 2 3 4" xfId="25358" xr:uid="{8EC1EE6D-3B82-4BD5-BE81-E88830C02BE8}"/>
    <cellStyle name="Notiz 210 2 4" xfId="8171" xr:uid="{73136D3D-BF0A-4FAC-8E3A-9434D1DD4869}"/>
    <cellStyle name="Notiz 210 2 4 2" xfId="20898" xr:uid="{07FCD815-4280-4F81-AAD3-45C0C0C26D1B}"/>
    <cellStyle name="Notiz 210 2 4 3" xfId="28139" xr:uid="{E5086466-4285-4675-9B1B-D7071D997D3C}"/>
    <cellStyle name="Notiz 210 2 5" xfId="14559" xr:uid="{5BCB0391-48C3-4B24-AF35-11CCBA2981AA}"/>
    <cellStyle name="Notiz 210 2 5 2" xfId="30633" xr:uid="{18553B24-7B40-486C-ACF7-5C3A3742751E}"/>
    <cellStyle name="Notiz 210 2 6" xfId="14152" xr:uid="{05FDC6E0-F705-4A50-93AF-C7190F3AA725}"/>
    <cellStyle name="Notiz 210 2 6 2" xfId="26257" xr:uid="{D318C151-5E59-4F93-9706-0C0F21000226}"/>
    <cellStyle name="Notiz 210 2 7" xfId="32379" xr:uid="{94AAA327-192B-4A2B-8E80-62E89C9F48BC}"/>
    <cellStyle name="Notiz 210 2 8" xfId="23729" xr:uid="{A6039E8F-75FC-4FF0-90A6-43EA69C1B97D}"/>
    <cellStyle name="Notiz 210 3" xfId="5468" xr:uid="{55ABA61F-EF76-4B31-9BB5-B49B6AEE6CA7}"/>
    <cellStyle name="Notiz 210 3 2" xfId="18256" xr:uid="{D5172D90-D92C-4556-9481-980921BB9932}"/>
    <cellStyle name="Notiz 210 3 2 2" xfId="28141" xr:uid="{53732F20-4101-41C3-B4E3-F51FCCA981AB}"/>
    <cellStyle name="Notiz 210 3 3" xfId="11509" xr:uid="{592F6C74-49A4-4A3A-846A-A818F6E29080}"/>
    <cellStyle name="Notiz 210 3 3 2" xfId="30635" xr:uid="{10501930-642E-43A4-8787-CDF06686076B}"/>
    <cellStyle name="Notiz 210 3 4" xfId="33581" xr:uid="{B101CB23-52DC-412C-882B-B809C6437E78}"/>
    <cellStyle name="Notiz 210 3 5" xfId="23731" xr:uid="{6197FC0D-DB9F-492C-BDB6-667DABFBC425}"/>
    <cellStyle name="Notiz 210 4" xfId="6766" xr:uid="{BCD238FB-A118-45D3-B343-059FF269D589}"/>
    <cellStyle name="Notiz 210 4 2" xfId="19546" xr:uid="{79C08B59-5E52-466E-928A-3A19D994A05D}"/>
    <cellStyle name="Notiz 210 4 2 2" xfId="34608" xr:uid="{3EA3718B-A307-45E7-B5BC-8B03F4B5F14C}"/>
    <cellStyle name="Notiz 210 4 3" xfId="12798" xr:uid="{55AFE896-F757-4150-B81B-94A4CB0002DE}"/>
    <cellStyle name="Notiz 210 4 4" xfId="25357" xr:uid="{ED68D60E-5B3B-428F-AA86-E52C60ACE69C}"/>
    <cellStyle name="Notiz 210 5" xfId="8170" xr:uid="{E97E3318-02FD-4DB1-9D0A-A58F7B4D4290}"/>
    <cellStyle name="Notiz 210 5 2" xfId="20897" xr:uid="{CBCBB592-5743-4D23-BC1C-2F7548E6772D}"/>
    <cellStyle name="Notiz 210 5 3" xfId="28138" xr:uid="{0F13AAC8-D3CC-4F6B-AC55-8D0D75340812}"/>
    <cellStyle name="Notiz 210 6" xfId="14558" xr:uid="{4BA850BF-7CB7-4DB2-8291-7368EBFDFAF3}"/>
    <cellStyle name="Notiz 210 6 2" xfId="30632" xr:uid="{23D754B3-BB0C-4DCF-9CC6-638B38086286}"/>
    <cellStyle name="Notiz 210 7" xfId="15199" xr:uid="{F58DCB08-736B-4AE8-A584-DBAFC78DB351}"/>
    <cellStyle name="Notiz 210 7 2" xfId="26256" xr:uid="{EFE3EA2A-FE1A-4B99-9071-86E13DA6E1B6}"/>
    <cellStyle name="Notiz 210 8" xfId="32378" xr:uid="{A9232C74-31A3-4CE5-AC1A-F50D737D7068}"/>
    <cellStyle name="Notiz 210 9" xfId="23728" xr:uid="{A5A39F2E-E464-4C4E-B861-E86BDFA68A51}"/>
    <cellStyle name="Notiz 211" xfId="2331" xr:uid="{00000000-0005-0000-0000-00004B090000}"/>
    <cellStyle name="Notiz 211 2" xfId="2332" xr:uid="{00000000-0005-0000-0000-00004C090000}"/>
    <cellStyle name="Notiz 211 2 2" xfId="5471" xr:uid="{D1DFBE91-57A5-4FDF-A3C8-C1310DBDC22A}"/>
    <cellStyle name="Notiz 211 2 2 2" xfId="18259" xr:uid="{A060587C-9914-472E-92A5-99F57EEDDCCA}"/>
    <cellStyle name="Notiz 211 2 2 2 2" xfId="28144" xr:uid="{2B75734F-77E8-4372-806B-0336DF74DB29}"/>
    <cellStyle name="Notiz 211 2 2 3" xfId="11512" xr:uid="{2C631DE5-7AAA-471D-BAC4-5074639872F1}"/>
    <cellStyle name="Notiz 211 2 2 3 2" xfId="30638" xr:uid="{882B7623-BECA-4AC9-9A05-9AB9F539C6C2}"/>
    <cellStyle name="Notiz 211 2 2 4" xfId="33584" xr:uid="{FFD1B8BF-5149-4637-9CF2-0DEAF9E675DD}"/>
    <cellStyle name="Notiz 211 2 2 5" xfId="23734" xr:uid="{2D79FEC5-59FD-41DC-92DC-B5A13ED3764D}"/>
    <cellStyle name="Notiz 211 2 3" xfId="6763" xr:uid="{309AC61A-C97D-4EE0-9794-832EF4368DE5}"/>
    <cellStyle name="Notiz 211 2 3 2" xfId="19543" xr:uid="{5E80BD27-0C0D-4E88-93C8-CF44476CD052}"/>
    <cellStyle name="Notiz 211 2 3 2 2" xfId="34605" xr:uid="{6F82929F-F56E-4156-B6E9-69DA96EBB74A}"/>
    <cellStyle name="Notiz 211 2 3 3" xfId="12795" xr:uid="{B39367AC-7F38-49A2-A3B3-577E15F6B70E}"/>
    <cellStyle name="Notiz 211 2 3 4" xfId="25360" xr:uid="{827AF47F-459A-402B-812D-0C929531DA8A}"/>
    <cellStyle name="Notiz 211 2 4" xfId="8173" xr:uid="{BB3C4E33-99C3-492F-A7C0-01993CA7FD27}"/>
    <cellStyle name="Notiz 211 2 4 2" xfId="20900" xr:uid="{8B1F5CF3-D977-4C76-BFE0-9F3E89F5741F}"/>
    <cellStyle name="Notiz 211 2 4 3" xfId="28143" xr:uid="{0E1533FB-9C9D-4065-B6E7-139DE6ABE1D7}"/>
    <cellStyle name="Notiz 211 2 5" xfId="14561" xr:uid="{0D1C1A44-6C5C-4721-997E-4532C19B46D5}"/>
    <cellStyle name="Notiz 211 2 5 2" xfId="30637" xr:uid="{E2CE44FA-8442-490D-9CFD-E853B0F3ADB7}"/>
    <cellStyle name="Notiz 211 2 6" xfId="15214" xr:uid="{F953AD25-9D71-405C-90AA-D30D5DC2E6FC}"/>
    <cellStyle name="Notiz 211 2 6 2" xfId="26259" xr:uid="{0C6EA578-018E-4B36-8800-9CBA26249BC8}"/>
    <cellStyle name="Notiz 211 2 7" xfId="32381" xr:uid="{0C6CB3CE-1239-4991-958E-60AB4013CB52}"/>
    <cellStyle name="Notiz 211 2 8" xfId="23733" xr:uid="{888A23A3-3BED-46DF-8BB4-86F533821B4A}"/>
    <cellStyle name="Notiz 211 3" xfId="5470" xr:uid="{507AFF13-2898-4613-8E58-7DD72E827F89}"/>
    <cellStyle name="Notiz 211 3 2" xfId="18258" xr:uid="{4275CF8C-521A-41CC-9ED5-C1CB67BB1BBE}"/>
    <cellStyle name="Notiz 211 3 2 2" xfId="28145" xr:uid="{93EC583B-D9FB-4917-80D3-642A13428726}"/>
    <cellStyle name="Notiz 211 3 3" xfId="11511" xr:uid="{E9EAAC64-0BB7-4B7A-999A-96C8FCBB41F9}"/>
    <cellStyle name="Notiz 211 3 3 2" xfId="30639" xr:uid="{76FA0052-24B5-4CDC-B0C8-38FB561826B9}"/>
    <cellStyle name="Notiz 211 3 4" xfId="33583" xr:uid="{03C77ADD-71DC-4362-975B-55F3B5E87B43}"/>
    <cellStyle name="Notiz 211 3 5" xfId="23735" xr:uid="{66CF57EA-E890-4197-A159-1387DAF66AC7}"/>
    <cellStyle name="Notiz 211 4" xfId="6764" xr:uid="{5A9A9309-DDC5-4AF5-9598-F309E5CDC12E}"/>
    <cellStyle name="Notiz 211 4 2" xfId="19544" xr:uid="{BB5C0804-41F9-4157-A713-E2FFAF3F03A1}"/>
    <cellStyle name="Notiz 211 4 2 2" xfId="34606" xr:uid="{CDA51B16-6202-4FCB-93D1-4F399D74FDC3}"/>
    <cellStyle name="Notiz 211 4 3" xfId="12796" xr:uid="{7282D4F9-ECE9-451E-9948-9BA039124C37}"/>
    <cellStyle name="Notiz 211 4 4" xfId="25359" xr:uid="{EF1932A6-CECC-4078-9DE9-37E70931BF48}"/>
    <cellStyle name="Notiz 211 5" xfId="8172" xr:uid="{00F25A5D-5016-4F20-9092-26BE5B48D646}"/>
    <cellStyle name="Notiz 211 5 2" xfId="20899" xr:uid="{FC9231F2-16A2-4488-B813-0B27DB7652DC}"/>
    <cellStyle name="Notiz 211 5 3" xfId="28142" xr:uid="{F0B2DD80-B9F1-4EAA-9BC5-74F03B74FB1B}"/>
    <cellStyle name="Notiz 211 6" xfId="14560" xr:uid="{D0B43375-D997-4375-A04A-92D389F71B26}"/>
    <cellStyle name="Notiz 211 6 2" xfId="30636" xr:uid="{BE7C2E47-ADFC-4534-B945-392412EF6D59}"/>
    <cellStyle name="Notiz 211 7" xfId="15173" xr:uid="{E857D1E3-07BE-4DA9-822D-C894583A000F}"/>
    <cellStyle name="Notiz 211 7 2" xfId="26258" xr:uid="{B58FD278-1303-4C46-A0EE-F20F48491C72}"/>
    <cellStyle name="Notiz 211 8" xfId="32380" xr:uid="{D1AA713C-F86D-4CC0-9274-63D4118D0EA7}"/>
    <cellStyle name="Notiz 211 9" xfId="23732" xr:uid="{9C6CE46B-6CCC-435D-B6B8-9EC8A92FB191}"/>
    <cellStyle name="Notiz 212" xfId="2333" xr:uid="{00000000-0005-0000-0000-00004D090000}"/>
    <cellStyle name="Notiz 212 2" xfId="2334" xr:uid="{00000000-0005-0000-0000-00004E090000}"/>
    <cellStyle name="Notiz 212 2 2" xfId="5473" xr:uid="{9F892F19-9366-48CE-8FA4-239717B7B9C9}"/>
    <cellStyle name="Notiz 212 2 2 2" xfId="18261" xr:uid="{5735D95C-35B2-4659-8CA2-506EBED5DEC7}"/>
    <cellStyle name="Notiz 212 2 2 2 2" xfId="28148" xr:uid="{38D8F3D7-B93B-4213-B733-0E22D306D3E0}"/>
    <cellStyle name="Notiz 212 2 2 3" xfId="11514" xr:uid="{B6AA8E1D-1721-4EDD-9846-A41B554B69D6}"/>
    <cellStyle name="Notiz 212 2 2 3 2" xfId="30642" xr:uid="{72EADA6B-AE4A-4B4E-B969-D0938639BC6F}"/>
    <cellStyle name="Notiz 212 2 2 4" xfId="33586" xr:uid="{B03EAD73-D173-4264-89E1-92EECD5C8A11}"/>
    <cellStyle name="Notiz 212 2 2 5" xfId="23738" xr:uid="{591E77FD-A5E3-4F57-B4F8-199D719C8E8A}"/>
    <cellStyle name="Notiz 212 2 3" xfId="6761" xr:uid="{155423DE-2413-477C-8B27-D0DD79CA2C7B}"/>
    <cellStyle name="Notiz 212 2 3 2" xfId="19541" xr:uid="{E075AFA7-0D67-4B26-8F9C-40A1BAC09B14}"/>
    <cellStyle name="Notiz 212 2 3 2 2" xfId="34603" xr:uid="{FDD84C76-0860-42EF-B498-0E96EACC1259}"/>
    <cellStyle name="Notiz 212 2 3 3" xfId="12793" xr:uid="{5D08BEE5-6023-4A0C-B001-3D806B464030}"/>
    <cellStyle name="Notiz 212 2 3 4" xfId="25362" xr:uid="{E260504B-2AC0-4449-BC22-6AB957977504}"/>
    <cellStyle name="Notiz 212 2 4" xfId="8175" xr:uid="{26533A5C-0B11-4205-AAA3-106EFDFCA4EE}"/>
    <cellStyle name="Notiz 212 2 4 2" xfId="20902" xr:uid="{A288E89D-A6B7-497F-B23D-E93055FE39BE}"/>
    <cellStyle name="Notiz 212 2 4 3" xfId="28147" xr:uid="{B82EAB90-8342-4EA6-AE71-ADD68ECCBCFA}"/>
    <cellStyle name="Notiz 212 2 5" xfId="14563" xr:uid="{0C90C247-3831-4D9C-A12C-811AA1D27694}"/>
    <cellStyle name="Notiz 212 2 5 2" xfId="30641" xr:uid="{2AC5B984-B1EC-41CB-8B8A-A1327A09359A}"/>
    <cellStyle name="Notiz 212 2 6" xfId="14075" xr:uid="{F2042F4B-4F8E-41E3-9B21-00D4D5249068}"/>
    <cellStyle name="Notiz 212 2 6 2" xfId="26261" xr:uid="{18DB9500-0EB8-4F84-8BC1-B7157EB26963}"/>
    <cellStyle name="Notiz 212 2 7" xfId="32383" xr:uid="{298C4D19-B45D-4784-B87A-0EE1B2F7C90A}"/>
    <cellStyle name="Notiz 212 2 8" xfId="23737" xr:uid="{4CA515AE-E6D3-4EC8-AB20-D93ECCCCA838}"/>
    <cellStyle name="Notiz 212 3" xfId="5472" xr:uid="{EF4CDEE3-EEE2-47DC-9CA7-8FFF6A70F831}"/>
    <cellStyle name="Notiz 212 3 2" xfId="18260" xr:uid="{8B9D5981-C679-4FA1-AFB2-E32C9F44B93E}"/>
    <cellStyle name="Notiz 212 3 2 2" xfId="28149" xr:uid="{D240B551-3450-4C5A-8D96-6487A12CE8BF}"/>
    <cellStyle name="Notiz 212 3 3" xfId="11513" xr:uid="{0DE61742-84C2-46AB-9025-706818984B51}"/>
    <cellStyle name="Notiz 212 3 3 2" xfId="30643" xr:uid="{CA3E3156-AD75-48AC-B1A5-79733BBE5B46}"/>
    <cellStyle name="Notiz 212 3 4" xfId="33585" xr:uid="{658C6905-8D72-468D-89FA-38FB6A3008F7}"/>
    <cellStyle name="Notiz 212 3 5" xfId="23739" xr:uid="{04416841-619A-4E37-BD4E-E4590FEF6631}"/>
    <cellStyle name="Notiz 212 4" xfId="6762" xr:uid="{5FA97F9B-284F-4400-A194-9952177209DB}"/>
    <cellStyle name="Notiz 212 4 2" xfId="19542" xr:uid="{E36B67A0-DF06-4D7D-B5CF-151DCB9ECCAC}"/>
    <cellStyle name="Notiz 212 4 2 2" xfId="34604" xr:uid="{CF6B7A05-4792-4CC6-AE53-433DD95272D8}"/>
    <cellStyle name="Notiz 212 4 3" xfId="12794" xr:uid="{699E70D0-8E12-416D-A63D-A3CFA231E0E1}"/>
    <cellStyle name="Notiz 212 4 4" xfId="25361" xr:uid="{028516DE-54E8-4B74-8D67-44A68BE19DDC}"/>
    <cellStyle name="Notiz 212 5" xfId="8174" xr:uid="{1B27ADFD-AF79-4903-B17B-841D54F89E43}"/>
    <cellStyle name="Notiz 212 5 2" xfId="20901" xr:uid="{BAEDA9AC-49C9-4925-9E64-11C8535CCEA8}"/>
    <cellStyle name="Notiz 212 5 3" xfId="28146" xr:uid="{8318A3D1-46E2-43CE-97EA-35FC11BB3D1E}"/>
    <cellStyle name="Notiz 212 6" xfId="14562" xr:uid="{A5A01151-CFCC-4753-AFBF-C404CD765FAF}"/>
    <cellStyle name="Notiz 212 6 2" xfId="30640" xr:uid="{72FDCFA7-1BB9-4ABB-BC5D-E7D18E69CF28}"/>
    <cellStyle name="Notiz 212 7" xfId="15196" xr:uid="{36D5F1EA-279E-4D41-B7C1-D0A8C87DCC20}"/>
    <cellStyle name="Notiz 212 7 2" xfId="26260" xr:uid="{E05C5987-4372-455C-BB80-F17E46632111}"/>
    <cellStyle name="Notiz 212 8" xfId="32382" xr:uid="{CEF96B48-675F-4BDD-ACCC-C04B8CFDD1C5}"/>
    <cellStyle name="Notiz 212 9" xfId="23736" xr:uid="{E08E5169-64AC-475B-83E9-E1723B8272B0}"/>
    <cellStyle name="Notiz 213" xfId="2335" xr:uid="{00000000-0005-0000-0000-00004F090000}"/>
    <cellStyle name="Notiz 213 2" xfId="2336" xr:uid="{00000000-0005-0000-0000-000050090000}"/>
    <cellStyle name="Notiz 213 2 2" xfId="5475" xr:uid="{144B98F2-B128-4BF6-AB0B-D2E978CF9CC8}"/>
    <cellStyle name="Notiz 213 2 2 2" xfId="18263" xr:uid="{5BEC5E45-4C23-4FEE-AA89-310F9EF6F22E}"/>
    <cellStyle name="Notiz 213 2 2 2 2" xfId="28152" xr:uid="{C7602CCC-3678-457E-8DC5-3BFCC6DAFC1F}"/>
    <cellStyle name="Notiz 213 2 2 3" xfId="11516" xr:uid="{7BED2EFC-2EC4-40CE-A1BE-152001CB853F}"/>
    <cellStyle name="Notiz 213 2 2 3 2" xfId="30646" xr:uid="{B67F5015-79A1-4C6A-BC70-159D88387E17}"/>
    <cellStyle name="Notiz 213 2 2 4" xfId="33588" xr:uid="{54CA41B7-4805-4B8B-B3E7-3BAC02643991}"/>
    <cellStyle name="Notiz 213 2 2 5" xfId="23742" xr:uid="{E42D8185-5243-4E5A-B1B3-4E112CB4D451}"/>
    <cellStyle name="Notiz 213 2 3" xfId="6759" xr:uid="{E154469F-84A6-43EB-AC03-B67CA9969441}"/>
    <cellStyle name="Notiz 213 2 3 2" xfId="19539" xr:uid="{B68B6BA4-BDD5-446E-9146-336A59C4AEFF}"/>
    <cellStyle name="Notiz 213 2 3 2 2" xfId="34601" xr:uid="{6A7925BF-21C7-4073-8554-4818CF4F820D}"/>
    <cellStyle name="Notiz 213 2 3 3" xfId="12791" xr:uid="{61008AB0-9114-45B6-8BEA-8997D2A56C5B}"/>
    <cellStyle name="Notiz 213 2 3 4" xfId="25364" xr:uid="{09C2E56B-BE0D-4781-BB2B-DDEF6FE1A45D}"/>
    <cellStyle name="Notiz 213 2 4" xfId="8177" xr:uid="{D3E37EC6-47A1-4484-8662-ECA1D26B61B3}"/>
    <cellStyle name="Notiz 213 2 4 2" xfId="20904" xr:uid="{2DFF5436-FCAB-48F0-8F13-935C9911F466}"/>
    <cellStyle name="Notiz 213 2 4 3" xfId="28151" xr:uid="{A6ADBAFB-239D-4DB3-81FA-020F012B04B4}"/>
    <cellStyle name="Notiz 213 2 5" xfId="14565" xr:uid="{1452FEC4-BCAA-403E-8EAC-66DFCD725F56}"/>
    <cellStyle name="Notiz 213 2 5 2" xfId="30645" xr:uid="{5E46DD00-064F-4C05-B538-751963C0B26B}"/>
    <cellStyle name="Notiz 213 2 6" xfId="15232" xr:uid="{5A425ECF-EEBD-4320-BFC3-954C65380FDC}"/>
    <cellStyle name="Notiz 213 2 6 2" xfId="26263" xr:uid="{02A8CEC8-E514-4F10-99B7-20B665219A2B}"/>
    <cellStyle name="Notiz 213 2 7" xfId="32385" xr:uid="{692DF6A0-4C51-4962-96B2-FDF33D862C35}"/>
    <cellStyle name="Notiz 213 2 8" xfId="23741" xr:uid="{34717165-09EB-4010-8406-521FE8E7D0C0}"/>
    <cellStyle name="Notiz 213 3" xfId="5474" xr:uid="{A9AB23BC-DC30-4764-9DB3-095DE70CD113}"/>
    <cellStyle name="Notiz 213 3 2" xfId="18262" xr:uid="{3DDD0427-AB86-4371-8D85-AD65CA810688}"/>
    <cellStyle name="Notiz 213 3 2 2" xfId="28153" xr:uid="{2E91F6B7-A45D-42DE-BAC2-B316CA488096}"/>
    <cellStyle name="Notiz 213 3 3" xfId="11515" xr:uid="{6475AEBE-9FA3-4874-BF7D-FC5961E6B918}"/>
    <cellStyle name="Notiz 213 3 3 2" xfId="30647" xr:uid="{FF46F977-8CF7-4619-9452-3C2BD7B33A05}"/>
    <cellStyle name="Notiz 213 3 4" xfId="33587" xr:uid="{65927012-5907-489D-AD04-0835C7186CD8}"/>
    <cellStyle name="Notiz 213 3 5" xfId="23743" xr:uid="{13357D1F-3A79-459F-A385-968F3C345838}"/>
    <cellStyle name="Notiz 213 4" xfId="6760" xr:uid="{E3BD8D76-E79F-48AF-9084-8589654684FE}"/>
    <cellStyle name="Notiz 213 4 2" xfId="19540" xr:uid="{9CB123A9-6664-49CB-AD9D-32EE459F9CC8}"/>
    <cellStyle name="Notiz 213 4 2 2" xfId="34602" xr:uid="{E59400ED-5D28-42D8-AB95-398F1897CAEF}"/>
    <cellStyle name="Notiz 213 4 3" xfId="12792" xr:uid="{67F87D93-FB56-4299-BF97-7D247DBD79AC}"/>
    <cellStyle name="Notiz 213 4 4" xfId="25363" xr:uid="{D2431815-F1AB-49C2-918A-6E7AD2786D1B}"/>
    <cellStyle name="Notiz 213 5" xfId="8176" xr:uid="{BA8CB210-3919-45F9-869C-C4368403056D}"/>
    <cellStyle name="Notiz 213 5 2" xfId="20903" xr:uid="{C6C9DC06-4E9A-4816-9097-D512E28C93A9}"/>
    <cellStyle name="Notiz 213 5 3" xfId="28150" xr:uid="{2DBDA5F3-FE1F-4C26-A3C9-AE8105346AA0}"/>
    <cellStyle name="Notiz 213 6" xfId="14564" xr:uid="{828521BE-1EFD-420C-A391-B064E7533B65}"/>
    <cellStyle name="Notiz 213 6 2" xfId="30644" xr:uid="{2160178B-F218-4B26-BBCD-91D961AE6A48}"/>
    <cellStyle name="Notiz 213 7" xfId="15169" xr:uid="{9AD8CE1D-7031-4166-BD99-90EE5809A7D8}"/>
    <cellStyle name="Notiz 213 7 2" xfId="26262" xr:uid="{BBEF74E0-EAA3-4EDF-A5C8-C4B75B855D31}"/>
    <cellStyle name="Notiz 213 8" xfId="32384" xr:uid="{CFE28D59-5B03-4B19-902E-03E64475F0D5}"/>
    <cellStyle name="Notiz 213 9" xfId="23740" xr:uid="{DA21F649-842D-462C-B664-8E1E3FF53020}"/>
    <cellStyle name="Notiz 214" xfId="2337" xr:uid="{00000000-0005-0000-0000-000051090000}"/>
    <cellStyle name="Notiz 214 2" xfId="2338" xr:uid="{00000000-0005-0000-0000-000052090000}"/>
    <cellStyle name="Notiz 214 2 2" xfId="5477" xr:uid="{6E476888-9CE6-4A32-B943-817FF354174B}"/>
    <cellStyle name="Notiz 214 2 2 2" xfId="18265" xr:uid="{3AF31598-36B3-4050-96FC-DCA1F7007D85}"/>
    <cellStyle name="Notiz 214 2 2 2 2" xfId="28156" xr:uid="{83251717-BD9F-4A03-AC2C-B3CC8EE9D8A3}"/>
    <cellStyle name="Notiz 214 2 2 3" xfId="11518" xr:uid="{CA93BA2D-06E2-4D60-BC2B-DE5EB74849D3}"/>
    <cellStyle name="Notiz 214 2 2 3 2" xfId="30650" xr:uid="{01FC8B26-EC8F-40A5-BE92-C6F83F5B0E36}"/>
    <cellStyle name="Notiz 214 2 2 4" xfId="33590" xr:uid="{348032BA-45B7-44A8-A149-B8472DAC6A5C}"/>
    <cellStyle name="Notiz 214 2 2 5" xfId="23746" xr:uid="{BC88EF8E-1CEC-4911-808F-ABD5E541291A}"/>
    <cellStyle name="Notiz 214 2 3" xfId="6757" xr:uid="{4F4C7101-F2F2-4C7B-A6C2-05E5F95CAC22}"/>
    <cellStyle name="Notiz 214 2 3 2" xfId="19537" xr:uid="{BE25DA3A-0A10-4FE2-B9DA-1551050EFE20}"/>
    <cellStyle name="Notiz 214 2 3 2 2" xfId="34599" xr:uid="{F105E59E-3244-4ED6-9C1C-C76D5C27F57B}"/>
    <cellStyle name="Notiz 214 2 3 3" xfId="12789" xr:uid="{7E804AD2-F61C-47F6-824B-3B5A07904767}"/>
    <cellStyle name="Notiz 214 2 3 4" xfId="25366" xr:uid="{C494268E-0E9D-4424-B334-4CAA708B1E77}"/>
    <cellStyle name="Notiz 214 2 4" xfId="8179" xr:uid="{FF29C56E-152B-4179-87CD-54FD465AB48A}"/>
    <cellStyle name="Notiz 214 2 4 2" xfId="20906" xr:uid="{72CB2411-668C-438C-B7A4-5AD631CACE4D}"/>
    <cellStyle name="Notiz 214 2 4 3" xfId="28155" xr:uid="{B6D4E691-C762-44A8-8316-6B9816003BBD}"/>
    <cellStyle name="Notiz 214 2 5" xfId="14567" xr:uid="{C7AD5B56-B3C4-4CF3-A723-B4A414A5AC2D}"/>
    <cellStyle name="Notiz 214 2 5 2" xfId="30649" xr:uid="{5F654F8E-02FD-4C6B-9620-9CEC4C12DC3C}"/>
    <cellStyle name="Notiz 214 2 6" xfId="15234" xr:uid="{F9D1AA9D-90EB-4F57-891D-A67E56A323FC}"/>
    <cellStyle name="Notiz 214 2 6 2" xfId="26265" xr:uid="{76B50A9A-ED28-4220-AF01-A2A90C7D0568}"/>
    <cellStyle name="Notiz 214 2 7" xfId="32387" xr:uid="{73C1A69A-3277-405D-84AF-02704333890E}"/>
    <cellStyle name="Notiz 214 2 8" xfId="23745" xr:uid="{B1709C6F-93A4-43EB-996F-C0BFD408FF72}"/>
    <cellStyle name="Notiz 214 3" xfId="5476" xr:uid="{A3029D01-EED9-41F4-9802-2251C209A6D4}"/>
    <cellStyle name="Notiz 214 3 2" xfId="18264" xr:uid="{8E7486A9-B7CC-43A3-B473-A55CDC18D693}"/>
    <cellStyle name="Notiz 214 3 2 2" xfId="28157" xr:uid="{6A598277-4EE1-4C52-87CE-3C35387C2790}"/>
    <cellStyle name="Notiz 214 3 3" xfId="11517" xr:uid="{1DF21F7E-EB28-4715-A508-0FCF23CC1B08}"/>
    <cellStyle name="Notiz 214 3 3 2" xfId="30651" xr:uid="{ED922A16-FE48-43D6-B551-50B551A8687A}"/>
    <cellStyle name="Notiz 214 3 4" xfId="33589" xr:uid="{59AA0228-584A-4370-ABAF-2E38BC0280AE}"/>
    <cellStyle name="Notiz 214 3 5" xfId="23747" xr:uid="{3AAF2EFD-394F-4DC1-B9D4-51A4E493A5DE}"/>
    <cellStyle name="Notiz 214 4" xfId="6758" xr:uid="{DAD9B8EB-4180-499D-9333-AEC31389D5A3}"/>
    <cellStyle name="Notiz 214 4 2" xfId="19538" xr:uid="{036FF675-FAC7-4834-9445-6FBD1E790417}"/>
    <cellStyle name="Notiz 214 4 2 2" xfId="34600" xr:uid="{C667F29B-5E20-445B-BF9E-3DA0DFBDC699}"/>
    <cellStyle name="Notiz 214 4 3" xfId="12790" xr:uid="{54A427BF-1E22-4186-B0C2-BDA6453D7015}"/>
    <cellStyle name="Notiz 214 4 4" xfId="25365" xr:uid="{E3648AF2-1C15-4F52-A650-CA03E03F3D1D}"/>
    <cellStyle name="Notiz 214 5" xfId="8178" xr:uid="{709D35D3-9094-44B2-97CB-AC9DEF94D626}"/>
    <cellStyle name="Notiz 214 5 2" xfId="20905" xr:uid="{EFC5CFCA-9D12-4C30-A599-493D0FB65286}"/>
    <cellStyle name="Notiz 214 5 3" xfId="28154" xr:uid="{B17D0C3A-FA13-4768-9BBA-4AE556EA96DD}"/>
    <cellStyle name="Notiz 214 6" xfId="14566" xr:uid="{4D83F4D9-BFAA-4F3B-8F04-82DD8FB3F8CF}"/>
    <cellStyle name="Notiz 214 6 2" xfId="30648" xr:uid="{5DA14A07-6901-45A1-B5B1-343FD9C300EF}"/>
    <cellStyle name="Notiz 214 7" xfId="15233" xr:uid="{1D901F7E-9FCE-4B7C-9339-669A2E160BCA}"/>
    <cellStyle name="Notiz 214 7 2" xfId="26264" xr:uid="{24F58395-4D5A-4C61-86F7-BE6A10907F41}"/>
    <cellStyle name="Notiz 214 8" xfId="32386" xr:uid="{8EFEC37C-E7E8-4884-8AFB-A1F48BB85BDF}"/>
    <cellStyle name="Notiz 214 9" xfId="23744" xr:uid="{87DB4C3F-3548-4FB1-A68A-5BF0C9D57126}"/>
    <cellStyle name="Notiz 215" xfId="2339" xr:uid="{00000000-0005-0000-0000-000053090000}"/>
    <cellStyle name="Notiz 215 2" xfId="2340" xr:uid="{00000000-0005-0000-0000-000054090000}"/>
    <cellStyle name="Notiz 215 2 2" xfId="5479" xr:uid="{9873B536-D34D-43FA-8A71-F10FE8D1AAC8}"/>
    <cellStyle name="Notiz 215 2 2 2" xfId="18267" xr:uid="{315EF4E6-ACFB-438F-8086-20F90F6B7FD5}"/>
    <cellStyle name="Notiz 215 2 2 2 2" xfId="28160" xr:uid="{151E5ED0-464F-4C79-9792-3D1B94AF8BF6}"/>
    <cellStyle name="Notiz 215 2 2 3" xfId="11520" xr:uid="{D7CEF939-3CA6-4B3E-8C9C-98853F9E7DC4}"/>
    <cellStyle name="Notiz 215 2 2 3 2" xfId="30654" xr:uid="{F0696837-1A98-4711-B0F9-98955F98189C}"/>
    <cellStyle name="Notiz 215 2 2 4" xfId="33592" xr:uid="{E7442AE0-EF5B-448D-99E1-BC38963AE063}"/>
    <cellStyle name="Notiz 215 2 2 5" xfId="23750" xr:uid="{600F44FF-6D95-46C3-82F7-1261A8E28CB2}"/>
    <cellStyle name="Notiz 215 2 3" xfId="6755" xr:uid="{3A0A95F1-2070-48A9-87D1-1FB18966E0A0}"/>
    <cellStyle name="Notiz 215 2 3 2" xfId="19535" xr:uid="{1ED42E6F-74B7-4851-93EC-26B91EB6E80A}"/>
    <cellStyle name="Notiz 215 2 3 2 2" xfId="34597" xr:uid="{AF3F6CE3-3B8B-478E-8A28-31A21D307525}"/>
    <cellStyle name="Notiz 215 2 3 3" xfId="12787" xr:uid="{21FC1C21-3285-461A-8DC9-AD409084F275}"/>
    <cellStyle name="Notiz 215 2 3 4" xfId="25368" xr:uid="{AC2A7BC1-2514-43CE-8998-B10EC4970107}"/>
    <cellStyle name="Notiz 215 2 4" xfId="8181" xr:uid="{73DF51B5-CBB2-4DAB-850F-F1F064D32542}"/>
    <cellStyle name="Notiz 215 2 4 2" xfId="20908" xr:uid="{246BFC7A-3D91-4B82-BBB8-59B00D1F03E2}"/>
    <cellStyle name="Notiz 215 2 4 3" xfId="28159" xr:uid="{651081E6-1ECC-4D3E-9D97-662BCAEB887E}"/>
    <cellStyle name="Notiz 215 2 5" xfId="14569" xr:uid="{14FB6276-F0D9-4366-9F4F-1C669E68C11D}"/>
    <cellStyle name="Notiz 215 2 5 2" xfId="30653" xr:uid="{D14C7C82-0642-4C9B-A362-DE70B718EFAF}"/>
    <cellStyle name="Notiz 215 2 6" xfId="15236" xr:uid="{B7C35C80-BE97-4E88-8045-BE0EEC88083F}"/>
    <cellStyle name="Notiz 215 2 6 2" xfId="26267" xr:uid="{AB07A2D2-347F-45F3-9B03-8315420DD0FC}"/>
    <cellStyle name="Notiz 215 2 7" xfId="32389" xr:uid="{4395D694-7B7B-402C-891F-D777968AC2B2}"/>
    <cellStyle name="Notiz 215 2 8" xfId="23749" xr:uid="{7CD4206B-C59B-4A9E-9959-49384A68854F}"/>
    <cellStyle name="Notiz 215 3" xfId="5478" xr:uid="{D641331C-B2E7-447D-9C03-9375B337FDBC}"/>
    <cellStyle name="Notiz 215 3 2" xfId="18266" xr:uid="{AFFB7E6E-ED1B-4810-ACDA-3E180EDB5489}"/>
    <cellStyle name="Notiz 215 3 2 2" xfId="28161" xr:uid="{300E370D-9412-4223-A0C6-57FE433E5904}"/>
    <cellStyle name="Notiz 215 3 3" xfId="11519" xr:uid="{A3076113-91C4-4BFA-BB4F-DB1C51EFFA45}"/>
    <cellStyle name="Notiz 215 3 3 2" xfId="30655" xr:uid="{A5B1AF87-8B97-47CF-BBF4-694B8D34EB85}"/>
    <cellStyle name="Notiz 215 3 4" xfId="33591" xr:uid="{DA93155C-979E-407D-AC39-779E65A178FB}"/>
    <cellStyle name="Notiz 215 3 5" xfId="23751" xr:uid="{5D5B92B7-D872-4C04-96EF-864B8F6E39E7}"/>
    <cellStyle name="Notiz 215 4" xfId="6756" xr:uid="{4D6DC285-E940-40E5-A9E2-28AA9A1E7EBE}"/>
    <cellStyle name="Notiz 215 4 2" xfId="19536" xr:uid="{6E3242CE-B7E9-4E33-97A8-AC1296C1C797}"/>
    <cellStyle name="Notiz 215 4 2 2" xfId="34598" xr:uid="{51E03050-DDF1-4645-B899-100BD860CF33}"/>
    <cellStyle name="Notiz 215 4 3" xfId="12788" xr:uid="{0F214F4C-D022-41DB-910C-12B5AABEDB94}"/>
    <cellStyle name="Notiz 215 4 4" xfId="25367" xr:uid="{47BD03D4-4E1B-4FAE-98A7-EB554DFED827}"/>
    <cellStyle name="Notiz 215 5" xfId="8180" xr:uid="{1E7316FB-65AC-4636-8AE7-961BDA7FB4B7}"/>
    <cellStyle name="Notiz 215 5 2" xfId="20907" xr:uid="{A07FC65D-799F-42D9-B660-0A9580EA70CA}"/>
    <cellStyle name="Notiz 215 5 3" xfId="28158" xr:uid="{2A9EF5FA-C7D7-4ACD-8BC9-F608DFF3EBEB}"/>
    <cellStyle name="Notiz 215 6" xfId="14568" xr:uid="{18049A81-5931-4CD4-95CE-1EE44D1523F3}"/>
    <cellStyle name="Notiz 215 6 2" xfId="30652" xr:uid="{DD012EB8-430C-48C7-AA45-C3407F2FFFB1}"/>
    <cellStyle name="Notiz 215 7" xfId="15235" xr:uid="{6DDA2025-F318-485D-B838-7D4D83C64915}"/>
    <cellStyle name="Notiz 215 7 2" xfId="26266" xr:uid="{F23AB3D4-A18A-4241-8B38-97BA762D8852}"/>
    <cellStyle name="Notiz 215 8" xfId="32388" xr:uid="{36A65EC8-EE44-47B9-9853-B5B66373E48F}"/>
    <cellStyle name="Notiz 215 9" xfId="23748" xr:uid="{8DADF8C4-ECDC-47DA-9C7E-DD28A6D39348}"/>
    <cellStyle name="Notiz 216" xfId="2341" xr:uid="{00000000-0005-0000-0000-000055090000}"/>
    <cellStyle name="Notiz 216 2" xfId="2342" xr:uid="{00000000-0005-0000-0000-000056090000}"/>
    <cellStyle name="Notiz 216 2 2" xfId="5481" xr:uid="{D0C8BE68-DCF0-44FE-9CEB-4FA96FAC49B6}"/>
    <cellStyle name="Notiz 216 2 2 2" xfId="18269" xr:uid="{E4BB312B-6EB1-47CC-9EEE-D2779E985AE8}"/>
    <cellStyle name="Notiz 216 2 2 2 2" xfId="28164" xr:uid="{B3F6C434-D1D7-4E39-A9FC-333125462DC3}"/>
    <cellStyle name="Notiz 216 2 2 3" xfId="11522" xr:uid="{22885756-12FE-4297-937A-82999981CE17}"/>
    <cellStyle name="Notiz 216 2 2 3 2" xfId="30658" xr:uid="{F49CAAC2-AFD9-4D5C-8473-AA9C932C0F81}"/>
    <cellStyle name="Notiz 216 2 2 4" xfId="33594" xr:uid="{8BD25E7F-EB53-4528-B67D-4727CA66650D}"/>
    <cellStyle name="Notiz 216 2 2 5" xfId="23754" xr:uid="{A0AFFA8B-BDB0-4088-8C0D-6A9154F050DA}"/>
    <cellStyle name="Notiz 216 2 3" xfId="6753" xr:uid="{DAA605BD-4020-446D-961E-F320441B546F}"/>
    <cellStyle name="Notiz 216 2 3 2" xfId="19533" xr:uid="{DB48E918-EE93-440B-86B8-5B87724FF9C7}"/>
    <cellStyle name="Notiz 216 2 3 2 2" xfId="34595" xr:uid="{9EFBFBC1-4BCA-479D-94C8-9D5842E6ACFB}"/>
    <cellStyle name="Notiz 216 2 3 3" xfId="12785" xr:uid="{0E32A63C-5981-47EE-B705-3FDDEA863EB9}"/>
    <cellStyle name="Notiz 216 2 3 4" xfId="25370" xr:uid="{E6641B1E-2F5C-49F7-8536-B0CCB7F9E88A}"/>
    <cellStyle name="Notiz 216 2 4" xfId="8183" xr:uid="{2CAFCEC2-3153-41D7-978F-F1D6C2CFA4ED}"/>
    <cellStyle name="Notiz 216 2 4 2" xfId="20910" xr:uid="{E0E907F6-81E0-48A3-9E9C-627B521B7E5A}"/>
    <cellStyle name="Notiz 216 2 4 3" xfId="28163" xr:uid="{F60D8976-8518-4475-9D1C-DC31757F09CF}"/>
    <cellStyle name="Notiz 216 2 5" xfId="14571" xr:uid="{818A0E31-0885-4014-A047-AFB7A5DECFFB}"/>
    <cellStyle name="Notiz 216 2 5 2" xfId="30657" xr:uid="{1EC44997-06A9-4EEB-BA0B-1D8B006E162D}"/>
    <cellStyle name="Notiz 216 2 6" xfId="15238" xr:uid="{0E1E0C17-6FAA-4BF2-A17A-DF42AD02C5E6}"/>
    <cellStyle name="Notiz 216 2 6 2" xfId="26269" xr:uid="{3DD32888-FD52-407A-B15D-5C368C7AA65A}"/>
    <cellStyle name="Notiz 216 2 7" xfId="32391" xr:uid="{9B7BECCC-83E1-4BB0-B294-2E29083548AD}"/>
    <cellStyle name="Notiz 216 2 8" xfId="23753" xr:uid="{9E914DB3-2BD2-47AC-9B38-49D621EC7D95}"/>
    <cellStyle name="Notiz 216 3" xfId="5480" xr:uid="{5B563BED-913E-4933-BA45-29BF25EA741A}"/>
    <cellStyle name="Notiz 216 3 2" xfId="18268" xr:uid="{0027DDFE-415B-4023-85C9-7C36EC58C6C0}"/>
    <cellStyle name="Notiz 216 3 2 2" xfId="28165" xr:uid="{8A093376-39F6-4412-A9D9-0C9733421CDC}"/>
    <cellStyle name="Notiz 216 3 3" xfId="11521" xr:uid="{AE471D38-70CA-40FD-A536-78DD9A69ED2B}"/>
    <cellStyle name="Notiz 216 3 3 2" xfId="30659" xr:uid="{BE37ADA2-C346-48D4-91E4-9BBCB4FE436C}"/>
    <cellStyle name="Notiz 216 3 4" xfId="33593" xr:uid="{567D0249-2430-49EA-A4F3-14F0D8D012BF}"/>
    <cellStyle name="Notiz 216 3 5" xfId="23755" xr:uid="{82C618F3-4F67-48E3-B986-96DCA0A3E214}"/>
    <cellStyle name="Notiz 216 4" xfId="6754" xr:uid="{973AC3E0-D516-479E-B687-DFEFF3A3F3E0}"/>
    <cellStyle name="Notiz 216 4 2" xfId="19534" xr:uid="{BC63308C-F692-45C0-A390-FC8FB1DA901B}"/>
    <cellStyle name="Notiz 216 4 2 2" xfId="34596" xr:uid="{3491D7C1-9326-4A4F-8070-117E2CA5182A}"/>
    <cellStyle name="Notiz 216 4 3" xfId="12786" xr:uid="{C72D182D-303F-4933-9A10-3116E895DD2C}"/>
    <cellStyle name="Notiz 216 4 4" xfId="25369" xr:uid="{FCAF5798-C068-4255-8600-EC86936DEF37}"/>
    <cellStyle name="Notiz 216 5" xfId="8182" xr:uid="{93A97976-21D7-48D6-B88B-5AB524D9EBDD}"/>
    <cellStyle name="Notiz 216 5 2" xfId="20909" xr:uid="{46ECCC4A-959D-4016-93DC-E10F89C90089}"/>
    <cellStyle name="Notiz 216 5 3" xfId="28162" xr:uid="{42E5C186-B653-4EB8-B3DC-481FE3217FD9}"/>
    <cellStyle name="Notiz 216 6" xfId="14570" xr:uid="{A09BDC52-21EA-492C-AA1E-EF375B4FDDDD}"/>
    <cellStyle name="Notiz 216 6 2" xfId="30656" xr:uid="{73342509-9F30-4655-99AD-16BD6158740C}"/>
    <cellStyle name="Notiz 216 7" xfId="15237" xr:uid="{F21D9E55-A539-4DA3-8D15-61E99EDBE45A}"/>
    <cellStyle name="Notiz 216 7 2" xfId="26268" xr:uid="{DE20DD48-43EA-4FDA-B00F-08A351A31B31}"/>
    <cellStyle name="Notiz 216 8" xfId="32390" xr:uid="{C0DA02CD-7660-4845-9D4A-D2C5BC63B071}"/>
    <cellStyle name="Notiz 216 9" xfId="23752" xr:uid="{9620709C-0D2F-497D-85C4-30BBDE9A320A}"/>
    <cellStyle name="Notiz 217" xfId="2343" xr:uid="{00000000-0005-0000-0000-000057090000}"/>
    <cellStyle name="Notiz 217 2" xfId="2344" xr:uid="{00000000-0005-0000-0000-000058090000}"/>
    <cellStyle name="Notiz 217 2 2" xfId="5483" xr:uid="{E60741C3-55CC-42C8-BB11-65C2A60155EF}"/>
    <cellStyle name="Notiz 217 2 2 2" xfId="18271" xr:uid="{8624D722-70FE-41F1-B4FD-D8909E8E951E}"/>
    <cellStyle name="Notiz 217 2 2 2 2" xfId="28168" xr:uid="{1024BEA0-7B4F-4686-968E-C965CB11BD22}"/>
    <cellStyle name="Notiz 217 2 2 3" xfId="11524" xr:uid="{3D1CA594-275D-47C8-B15A-DBA37625D1EC}"/>
    <cellStyle name="Notiz 217 2 2 3 2" xfId="30662" xr:uid="{D08A1C1A-82F9-4806-BA43-889CE29582AC}"/>
    <cellStyle name="Notiz 217 2 2 4" xfId="33596" xr:uid="{C275F009-E7DE-4B13-98D9-7EEDB62BA1E9}"/>
    <cellStyle name="Notiz 217 2 2 5" xfId="23758" xr:uid="{0296E459-2891-44B3-957A-6619513B524D}"/>
    <cellStyle name="Notiz 217 2 3" xfId="6751" xr:uid="{36518CEA-88CA-44C3-8951-997FAA3F46B1}"/>
    <cellStyle name="Notiz 217 2 3 2" xfId="19531" xr:uid="{082960E7-DD5B-434A-94B4-C947C97F96D0}"/>
    <cellStyle name="Notiz 217 2 3 2 2" xfId="34593" xr:uid="{12E507A7-EA9A-43FF-A4C5-8912333607A4}"/>
    <cellStyle name="Notiz 217 2 3 3" xfId="12783" xr:uid="{AE2B6CBD-2558-46F1-8F9A-5E9AF6F114D1}"/>
    <cellStyle name="Notiz 217 2 3 4" xfId="25372" xr:uid="{46416D10-AD8E-428A-B14C-A39314673D13}"/>
    <cellStyle name="Notiz 217 2 4" xfId="8185" xr:uid="{4223C79A-2763-47D8-B4F7-0DADEEF8C40C}"/>
    <cellStyle name="Notiz 217 2 4 2" xfId="20912" xr:uid="{E3035EB2-5F51-489B-822D-167862237C41}"/>
    <cellStyle name="Notiz 217 2 4 3" xfId="28167" xr:uid="{7BCE85C0-C8D4-46E3-B76C-BD1E761E51A8}"/>
    <cellStyle name="Notiz 217 2 5" xfId="14573" xr:uid="{7A3663CF-2988-4BB8-949E-D37136696C01}"/>
    <cellStyle name="Notiz 217 2 5 2" xfId="30661" xr:uid="{CBE73525-41C7-4DC6-AD35-7903DDEF1F05}"/>
    <cellStyle name="Notiz 217 2 6" xfId="15240" xr:uid="{20AA5C13-3BE5-41B3-9BAA-AEB21DCEF56D}"/>
    <cellStyle name="Notiz 217 2 6 2" xfId="26271" xr:uid="{D35FEB09-6AC1-4ECF-9AE5-9C684222A672}"/>
    <cellStyle name="Notiz 217 2 7" xfId="32393" xr:uid="{B7F869C4-84A4-48A1-93C0-F0140FAA96C3}"/>
    <cellStyle name="Notiz 217 2 8" xfId="23757" xr:uid="{974651E7-31B7-4DF7-81A2-5F9679F33A00}"/>
    <cellStyle name="Notiz 217 3" xfId="5482" xr:uid="{65741EF9-DB51-4E57-828B-4BE9728193F5}"/>
    <cellStyle name="Notiz 217 3 2" xfId="18270" xr:uid="{58D821E0-873C-4A5E-9702-7025A1AD67FD}"/>
    <cellStyle name="Notiz 217 3 2 2" xfId="28169" xr:uid="{9585C218-BF34-42FA-9D1A-5265B78EFC1D}"/>
    <cellStyle name="Notiz 217 3 3" xfId="11523" xr:uid="{93F89F87-8408-43B8-BA78-73F8F9C003AF}"/>
    <cellStyle name="Notiz 217 3 3 2" xfId="30663" xr:uid="{82105F9C-F51D-4FDD-86D9-40E0AD1EC8A7}"/>
    <cellStyle name="Notiz 217 3 4" xfId="33595" xr:uid="{C9E3D34C-9A2A-4E22-85B9-B337ED8B9D40}"/>
    <cellStyle name="Notiz 217 3 5" xfId="23759" xr:uid="{F6B88FDA-FC2B-4998-8464-F14928AE6428}"/>
    <cellStyle name="Notiz 217 4" xfId="6752" xr:uid="{35D4341E-1BE9-4A64-A1E0-2B737032DAE2}"/>
    <cellStyle name="Notiz 217 4 2" xfId="19532" xr:uid="{44620891-ACED-4CB3-91EF-96C8E49203C7}"/>
    <cellStyle name="Notiz 217 4 2 2" xfId="34594" xr:uid="{15D43A0C-BC62-4274-B6FE-8CDE93BAC5AA}"/>
    <cellStyle name="Notiz 217 4 3" xfId="12784" xr:uid="{5A8C9F8E-376C-46A2-BCCA-DE97DAD72FDD}"/>
    <cellStyle name="Notiz 217 4 4" xfId="25371" xr:uid="{0C636616-1AC7-479E-A61B-863A2FA72A3F}"/>
    <cellStyle name="Notiz 217 5" xfId="8184" xr:uid="{6288FDC9-2E37-4481-B565-E8A8C02BD0FC}"/>
    <cellStyle name="Notiz 217 5 2" xfId="20911" xr:uid="{11A9E925-C3DE-488C-8F5B-B7B8351277E1}"/>
    <cellStyle name="Notiz 217 5 3" xfId="28166" xr:uid="{F3BB5666-16FE-40B2-87EC-B2C53E80497C}"/>
    <cellStyle name="Notiz 217 6" xfId="14572" xr:uid="{F380BDB1-864A-47CB-943A-AA85D7EF7C50}"/>
    <cellStyle name="Notiz 217 6 2" xfId="30660" xr:uid="{68070EB7-105B-44F2-910E-E414128D23C2}"/>
    <cellStyle name="Notiz 217 7" xfId="15239" xr:uid="{B4D74662-F612-4D0F-B207-60824A00A916}"/>
    <cellStyle name="Notiz 217 7 2" xfId="26270" xr:uid="{90B9EFF4-2123-4F24-91A1-6660C83D1727}"/>
    <cellStyle name="Notiz 217 8" xfId="32392" xr:uid="{1EA07D1D-698C-4A18-9CAC-21F9E3716A30}"/>
    <cellStyle name="Notiz 217 9" xfId="23756" xr:uid="{ACB35EBB-6AD3-422E-9D2F-23B189242F4D}"/>
    <cellStyle name="Notiz 218" xfId="2345" xr:uid="{00000000-0005-0000-0000-000059090000}"/>
    <cellStyle name="Notiz 218 2" xfId="2346" xr:uid="{00000000-0005-0000-0000-00005A090000}"/>
    <cellStyle name="Notiz 218 2 2" xfId="5485" xr:uid="{97472090-0A4E-4A5C-8AAD-980FF87D0AC4}"/>
    <cellStyle name="Notiz 218 2 2 2" xfId="18273" xr:uid="{6C9E60DF-BDFA-404C-8096-86430FF8B615}"/>
    <cellStyle name="Notiz 218 2 2 2 2" xfId="28172" xr:uid="{A71F480A-70E4-4242-8A9B-79C294A6C449}"/>
    <cellStyle name="Notiz 218 2 2 3" xfId="11526" xr:uid="{091832D9-2958-4E76-97FA-5557A1C9B0BC}"/>
    <cellStyle name="Notiz 218 2 2 3 2" xfId="30666" xr:uid="{D98E9C00-8E69-434E-9DC4-7CB52F4AC32B}"/>
    <cellStyle name="Notiz 218 2 2 4" xfId="33598" xr:uid="{0AB654F8-5FC3-4BF5-9E71-084E0A5B35C3}"/>
    <cellStyle name="Notiz 218 2 2 5" xfId="23762" xr:uid="{A1550BB8-2FBB-4C09-9F1C-E4E44F446C73}"/>
    <cellStyle name="Notiz 218 2 3" xfId="6749" xr:uid="{EF9285BB-6158-4D37-B8C0-EFC2756197B6}"/>
    <cellStyle name="Notiz 218 2 3 2" xfId="19529" xr:uid="{9BA19AF9-7264-46CC-A4FA-9CF97FF2E201}"/>
    <cellStyle name="Notiz 218 2 3 2 2" xfId="34591" xr:uid="{B48EFE03-CE64-4B8C-A90F-6CFEE20EC22B}"/>
    <cellStyle name="Notiz 218 2 3 3" xfId="12781" xr:uid="{D4B3A642-1176-43B0-9C39-3E4095757221}"/>
    <cellStyle name="Notiz 218 2 3 4" xfId="25374" xr:uid="{11C67081-4688-4FD7-AE34-74CE3DB4E78C}"/>
    <cellStyle name="Notiz 218 2 4" xfId="8187" xr:uid="{DE312785-7B94-45BF-B67D-DDD7141AE79E}"/>
    <cellStyle name="Notiz 218 2 4 2" xfId="20914" xr:uid="{9C32113C-ADAD-468A-AA01-EA39D4A601DA}"/>
    <cellStyle name="Notiz 218 2 4 3" xfId="28171" xr:uid="{D7484485-60F2-4113-BBE3-D95AE3E51F82}"/>
    <cellStyle name="Notiz 218 2 5" xfId="14575" xr:uid="{C6C62163-1D64-4F50-A076-278E09EE9149}"/>
    <cellStyle name="Notiz 218 2 5 2" xfId="30665" xr:uid="{BEF36ECD-CF25-4139-BF8A-D692BF7E318E}"/>
    <cellStyle name="Notiz 218 2 6" xfId="15242" xr:uid="{9DBE9D84-1BD9-478A-86E8-C9D1204B4445}"/>
    <cellStyle name="Notiz 218 2 6 2" xfId="26273" xr:uid="{48949840-8D82-4E06-867C-565F407B0353}"/>
    <cellStyle name="Notiz 218 2 7" xfId="32395" xr:uid="{75FFFFBE-923E-45CB-A2E5-478BF0193D91}"/>
    <cellStyle name="Notiz 218 2 8" xfId="23761" xr:uid="{1DC14878-DAC9-4049-941D-C98479F59E9B}"/>
    <cellStyle name="Notiz 218 3" xfId="5484" xr:uid="{1080C850-D3CF-4109-BC01-A869BF9FB329}"/>
    <cellStyle name="Notiz 218 3 2" xfId="18272" xr:uid="{80923884-BC2B-4F92-BB31-81738D7DE183}"/>
    <cellStyle name="Notiz 218 3 2 2" xfId="28173" xr:uid="{759E4286-0830-40EF-AF17-F90EE214CC48}"/>
    <cellStyle name="Notiz 218 3 3" xfId="11525" xr:uid="{60D7722E-8869-4A5E-92F0-BB01C56B3623}"/>
    <cellStyle name="Notiz 218 3 3 2" xfId="30667" xr:uid="{09ABABBD-95FD-497D-A25A-9BE8C9933453}"/>
    <cellStyle name="Notiz 218 3 4" xfId="33597" xr:uid="{1E520998-2023-4B0E-BEC4-7BCF5AB0E92D}"/>
    <cellStyle name="Notiz 218 3 5" xfId="23763" xr:uid="{3CAAE306-6D67-4DBC-8234-45A1218C545F}"/>
    <cellStyle name="Notiz 218 4" xfId="6750" xr:uid="{8F1D510F-EDA3-48EA-9A3A-B558C69B8FA2}"/>
    <cellStyle name="Notiz 218 4 2" xfId="19530" xr:uid="{DB8CCCB1-8392-404E-A8CE-C424DC6725BA}"/>
    <cellStyle name="Notiz 218 4 2 2" xfId="34592" xr:uid="{8F4EBD1B-41AE-4629-86F3-C6710BF03859}"/>
    <cellStyle name="Notiz 218 4 3" xfId="12782" xr:uid="{B6FA1993-6C82-4765-9806-B34F4D3DF862}"/>
    <cellStyle name="Notiz 218 4 4" xfId="25373" xr:uid="{33AB9359-0FAB-4263-AE85-9AAA848A73D8}"/>
    <cellStyle name="Notiz 218 5" xfId="8186" xr:uid="{87B82921-AD35-4115-85BB-CBEEBDC2C195}"/>
    <cellStyle name="Notiz 218 5 2" xfId="20913" xr:uid="{EC6DE0BC-D8BE-479E-939F-C8400D73F18E}"/>
    <cellStyle name="Notiz 218 5 3" xfId="28170" xr:uid="{0F37220F-92B8-4F0A-81E1-0BEE417EEA38}"/>
    <cellStyle name="Notiz 218 6" xfId="14574" xr:uid="{8C2423E9-DF99-45C2-A9FA-BCE968DEF4B1}"/>
    <cellStyle name="Notiz 218 6 2" xfId="30664" xr:uid="{669EDCBA-5FF5-463D-B35E-DA72C9466E59}"/>
    <cellStyle name="Notiz 218 7" xfId="15241" xr:uid="{4C38D188-AF20-4B4E-A007-43189C8EAFA9}"/>
    <cellStyle name="Notiz 218 7 2" xfId="26272" xr:uid="{66BFAE49-21AF-4D5F-A663-DA8D9DB31A5A}"/>
    <cellStyle name="Notiz 218 8" xfId="32394" xr:uid="{A0A614E7-F286-4FDC-AB4B-F968500DA7C5}"/>
    <cellStyle name="Notiz 218 9" xfId="23760" xr:uid="{E8BE513F-60C4-414A-9239-EC6DF277EF87}"/>
    <cellStyle name="Notiz 219" xfId="2347" xr:uid="{00000000-0005-0000-0000-00005B090000}"/>
    <cellStyle name="Notiz 219 2" xfId="2348" xr:uid="{00000000-0005-0000-0000-00005C090000}"/>
    <cellStyle name="Notiz 219 2 2" xfId="5487" xr:uid="{6E171927-C2B6-462B-A68B-1BD0C70F3720}"/>
    <cellStyle name="Notiz 219 2 2 2" xfId="18275" xr:uid="{ADFA83C9-2612-4BF5-80C3-FE411EA1BF4D}"/>
    <cellStyle name="Notiz 219 2 2 2 2" xfId="28176" xr:uid="{596FD757-F5EF-4BD2-9DCC-401FD70B8F08}"/>
    <cellStyle name="Notiz 219 2 2 3" xfId="11528" xr:uid="{5941470B-88F8-465D-870D-C1952F849F0D}"/>
    <cellStyle name="Notiz 219 2 2 3 2" xfId="30670" xr:uid="{5A67B9D8-5C44-4047-87BE-B298B960C37A}"/>
    <cellStyle name="Notiz 219 2 2 4" xfId="33600" xr:uid="{61355BBB-1BDB-4ED5-B2C0-E899921907B4}"/>
    <cellStyle name="Notiz 219 2 2 5" xfId="23766" xr:uid="{58531922-BEE6-421F-8125-7FF3FD0B587A}"/>
    <cellStyle name="Notiz 219 2 3" xfId="6747" xr:uid="{22CEB187-E278-456B-B933-F77E5E17CB46}"/>
    <cellStyle name="Notiz 219 2 3 2" xfId="19527" xr:uid="{34394722-EE5C-4E80-86D8-3B661F950406}"/>
    <cellStyle name="Notiz 219 2 3 2 2" xfId="34589" xr:uid="{B92DE2BC-1152-4C13-B83E-5D74594D09D2}"/>
    <cellStyle name="Notiz 219 2 3 3" xfId="12779" xr:uid="{A8176F04-C368-4149-B7E1-8B1C9B0F61BA}"/>
    <cellStyle name="Notiz 219 2 3 4" xfId="25376" xr:uid="{2D83EBAC-3926-4874-B096-A442AFF6569C}"/>
    <cellStyle name="Notiz 219 2 4" xfId="8189" xr:uid="{0A75A342-6141-4B86-B631-140517F01556}"/>
    <cellStyle name="Notiz 219 2 4 2" xfId="20916" xr:uid="{F2555BBB-2B46-44E8-B230-548B50E83436}"/>
    <cellStyle name="Notiz 219 2 4 3" xfId="28175" xr:uid="{22B5CB46-29B4-4719-9250-4306AE8368C6}"/>
    <cellStyle name="Notiz 219 2 5" xfId="14577" xr:uid="{4868F276-11DC-4D8A-8EE4-A6D5F8201A88}"/>
    <cellStyle name="Notiz 219 2 5 2" xfId="30669" xr:uid="{12741B24-2574-45F9-820A-618D8403A2A4}"/>
    <cellStyle name="Notiz 219 2 6" xfId="15244" xr:uid="{D8089C02-DCB3-4138-9C30-4AAFF5E5BB3C}"/>
    <cellStyle name="Notiz 219 2 6 2" xfId="26275" xr:uid="{A471E352-E28F-48DF-A690-B63117375927}"/>
    <cellStyle name="Notiz 219 2 7" xfId="32397" xr:uid="{79C81BE4-817B-48C3-847C-2D9EA68D4659}"/>
    <cellStyle name="Notiz 219 2 8" xfId="23765" xr:uid="{387BFD74-1DB8-46D8-AED6-FAD28ED707DC}"/>
    <cellStyle name="Notiz 219 3" xfId="5486" xr:uid="{A158B2F2-AA7A-4C84-8E7F-2058798C01C6}"/>
    <cellStyle name="Notiz 219 3 2" xfId="18274" xr:uid="{BD5AC6A6-0BEE-4DB6-8FE9-F157D527FD73}"/>
    <cellStyle name="Notiz 219 3 2 2" xfId="28177" xr:uid="{5A0CF19E-43EC-4235-A50A-0EFFC8AEBEE6}"/>
    <cellStyle name="Notiz 219 3 3" xfId="11527" xr:uid="{79817B5E-2FA0-4C22-86BF-9CB6996EACEA}"/>
    <cellStyle name="Notiz 219 3 3 2" xfId="30671" xr:uid="{CD0CF395-5F7F-4F01-87A9-8EC368AFBFE7}"/>
    <cellStyle name="Notiz 219 3 4" xfId="33599" xr:uid="{0C1F1453-D212-440C-81E5-5B4CE0D17DC9}"/>
    <cellStyle name="Notiz 219 3 5" xfId="23767" xr:uid="{016DD00F-9385-40CB-830E-4272A879D188}"/>
    <cellStyle name="Notiz 219 4" xfId="6748" xr:uid="{396B70CF-2C81-440B-872B-A63B8B0FD461}"/>
    <cellStyle name="Notiz 219 4 2" xfId="19528" xr:uid="{19F92513-848C-4038-A946-A393554C827A}"/>
    <cellStyle name="Notiz 219 4 2 2" xfId="34590" xr:uid="{DCD3DB5F-51D4-4345-AA2A-1A84CDA29525}"/>
    <cellStyle name="Notiz 219 4 3" xfId="12780" xr:uid="{5B8214D0-BC29-4CB0-BB23-AF7A456B03B4}"/>
    <cellStyle name="Notiz 219 4 4" xfId="25375" xr:uid="{9E25FCF3-3F32-4975-915D-8987FB3F9FC2}"/>
    <cellStyle name="Notiz 219 5" xfId="8188" xr:uid="{CB17B60D-41BC-4F25-AA9E-46CB47791F62}"/>
    <cellStyle name="Notiz 219 5 2" xfId="20915" xr:uid="{E3626486-E8CB-4AAE-B139-76A4C16FE895}"/>
    <cellStyle name="Notiz 219 5 3" xfId="28174" xr:uid="{3F0AB459-DB84-4C71-B21A-DEE68B7951C1}"/>
    <cellStyle name="Notiz 219 6" xfId="14576" xr:uid="{4FFDBC1E-7F88-4BD0-823E-DB3DFFB5A04C}"/>
    <cellStyle name="Notiz 219 6 2" xfId="30668" xr:uid="{64B978E1-A1BC-4A09-ABF5-ACE8E3139D9A}"/>
    <cellStyle name="Notiz 219 7" xfId="15243" xr:uid="{E8440E96-680A-432F-93B1-63E5B7288854}"/>
    <cellStyle name="Notiz 219 7 2" xfId="26274" xr:uid="{A57488D1-930E-4CCD-912F-C97B394F6FB9}"/>
    <cellStyle name="Notiz 219 8" xfId="32396" xr:uid="{9F89708E-18D6-4C18-89F1-A17F7B92BCB0}"/>
    <cellStyle name="Notiz 219 9" xfId="23764" xr:uid="{ABC42C77-8E1C-4FBA-9325-877F2E2A61E2}"/>
    <cellStyle name="Notiz 22" xfId="2349" xr:uid="{00000000-0005-0000-0000-00005D090000}"/>
    <cellStyle name="Notiz 22 2" xfId="2350" xr:uid="{00000000-0005-0000-0000-00005E090000}"/>
    <cellStyle name="Notiz 22 2 2" xfId="5489" xr:uid="{BA95775D-3F51-4A22-9108-5B471C36A187}"/>
    <cellStyle name="Notiz 22 2 2 2" xfId="18277" xr:uid="{9CEA7D0A-BC21-45EE-8E14-DB9B3C348E44}"/>
    <cellStyle name="Notiz 22 2 2 2 2" xfId="28180" xr:uid="{3F9E4CF2-2C17-4AFD-B932-F8FE4666ADDC}"/>
    <cellStyle name="Notiz 22 2 2 3" xfId="11530" xr:uid="{D42312A7-9DB1-40FC-84F3-6DF99C26029C}"/>
    <cellStyle name="Notiz 22 2 2 3 2" xfId="30674" xr:uid="{C8932124-BF3C-481E-A061-7C0D99C41197}"/>
    <cellStyle name="Notiz 22 2 2 4" xfId="33602" xr:uid="{B4A6D439-90F2-4B28-8A31-B7D451A97237}"/>
    <cellStyle name="Notiz 22 2 2 5" xfId="23770" xr:uid="{7C923B84-91C2-4A9C-940E-139D92809338}"/>
    <cellStyle name="Notiz 22 2 3" xfId="6745" xr:uid="{F02C779A-29C9-4B0C-8674-0A73D6DA495F}"/>
    <cellStyle name="Notiz 22 2 3 2" xfId="19525" xr:uid="{72382D21-A9A3-4A74-A030-8593A32D4735}"/>
    <cellStyle name="Notiz 22 2 3 2 2" xfId="34587" xr:uid="{3DEC64A7-72A4-40FF-8FA1-C41AC0AF556D}"/>
    <cellStyle name="Notiz 22 2 3 3" xfId="12777" xr:uid="{CA6127A9-27AF-4173-BDBA-84D9CD568949}"/>
    <cellStyle name="Notiz 22 2 3 4" xfId="25378" xr:uid="{CF11B86E-CEC6-4271-A8AD-61DC27B1E0F6}"/>
    <cellStyle name="Notiz 22 2 4" xfId="8191" xr:uid="{B22E8B8C-7A9F-410D-8D06-C7298DA67B29}"/>
    <cellStyle name="Notiz 22 2 4 2" xfId="20918" xr:uid="{17D8F068-1A21-4466-97A8-483BA41D15AF}"/>
    <cellStyle name="Notiz 22 2 4 3" xfId="28179" xr:uid="{B3191216-3862-4D12-92AD-C227478FBDF3}"/>
    <cellStyle name="Notiz 22 2 5" xfId="14579" xr:uid="{94CB193D-2527-4E5B-8A59-201F1EADFE13}"/>
    <cellStyle name="Notiz 22 2 5 2" xfId="30673" xr:uid="{8C7DF6A7-8673-4B22-AB83-994923A07870}"/>
    <cellStyle name="Notiz 22 2 6" xfId="15246" xr:uid="{192831B5-7DD3-4651-80B4-28FB83EF0666}"/>
    <cellStyle name="Notiz 22 2 6 2" xfId="26277" xr:uid="{794EB17E-2F23-47EE-9B81-0BE592E43C6A}"/>
    <cellStyle name="Notiz 22 2 7" xfId="32399" xr:uid="{DB1A0374-C188-488D-A579-CC946E7E5B1A}"/>
    <cellStyle name="Notiz 22 2 8" xfId="23769" xr:uid="{98E89C59-319F-429E-AA5F-847A3FC9EB82}"/>
    <cellStyle name="Notiz 22 3" xfId="5488" xr:uid="{012FA914-7048-4436-AE2E-5EA8F75BA66D}"/>
    <cellStyle name="Notiz 22 3 2" xfId="18276" xr:uid="{88D32529-82BB-4817-864D-57A2E8624D7C}"/>
    <cellStyle name="Notiz 22 3 2 2" xfId="28181" xr:uid="{F305C089-8A8B-4B18-BEA2-C96505B933BA}"/>
    <cellStyle name="Notiz 22 3 3" xfId="11529" xr:uid="{6C4E02D4-B454-4D28-A45D-A51FC56EB699}"/>
    <cellStyle name="Notiz 22 3 3 2" xfId="30675" xr:uid="{13FC2488-BD2C-4540-BB4D-A335BD476053}"/>
    <cellStyle name="Notiz 22 3 4" xfId="33601" xr:uid="{E1CE7535-B074-4F0B-AEFE-0516AB8E79C9}"/>
    <cellStyle name="Notiz 22 3 5" xfId="23771" xr:uid="{5A52EEF0-959F-4CE2-AE6A-39BD9FDDD00C}"/>
    <cellStyle name="Notiz 22 4" xfId="6746" xr:uid="{5AD4DF28-D9CB-4E49-8E0A-4F2DA28E5D1B}"/>
    <cellStyle name="Notiz 22 4 2" xfId="19526" xr:uid="{F376AC11-0D15-4372-9750-8E6E16D7822B}"/>
    <cellStyle name="Notiz 22 4 2 2" xfId="34588" xr:uid="{DF384574-5706-4821-ACA3-231B41341C65}"/>
    <cellStyle name="Notiz 22 4 3" xfId="12778" xr:uid="{DFCF9026-9F36-42EF-B253-13C6F1958FAA}"/>
    <cellStyle name="Notiz 22 4 4" xfId="25377" xr:uid="{D7198889-CB4A-4615-B6A9-7392E637F988}"/>
    <cellStyle name="Notiz 22 5" xfId="8190" xr:uid="{9A0A5226-D4A6-45C8-8DDF-BD6F90E83310}"/>
    <cellStyle name="Notiz 22 5 2" xfId="20917" xr:uid="{0A06B75A-A946-48AD-9D1A-673231A5C2CB}"/>
    <cellStyle name="Notiz 22 5 3" xfId="28178" xr:uid="{96428B17-48AD-4FC6-BBD1-8590CA48D395}"/>
    <cellStyle name="Notiz 22 6" xfId="14578" xr:uid="{D7ADA09E-8535-4B89-B863-A20E53E2AEB8}"/>
    <cellStyle name="Notiz 22 6 2" xfId="30672" xr:uid="{85DB0108-0609-45CE-8807-AFC0684FA22E}"/>
    <cellStyle name="Notiz 22 7" xfId="15245" xr:uid="{93DBCD82-CBF3-40C2-9407-33D4837FBBBB}"/>
    <cellStyle name="Notiz 22 7 2" xfId="26276" xr:uid="{450D42E2-BDCC-4B69-9684-AD5ACCD2C4EA}"/>
    <cellStyle name="Notiz 22 8" xfId="32398" xr:uid="{EFEB066C-43E3-4AE9-909D-03781BCD60B9}"/>
    <cellStyle name="Notiz 22 9" xfId="23768" xr:uid="{9A7114D1-0DC3-4177-9FB2-A5023A7B2C13}"/>
    <cellStyle name="Notiz 220" xfId="2351" xr:uid="{00000000-0005-0000-0000-00005F090000}"/>
    <cellStyle name="Notiz 220 2" xfId="2352" xr:uid="{00000000-0005-0000-0000-000060090000}"/>
    <cellStyle name="Notiz 220 2 2" xfId="5491" xr:uid="{4C608E6E-FA04-4FFD-B363-BCDD9E19D5D6}"/>
    <cellStyle name="Notiz 220 2 2 2" xfId="18279" xr:uid="{A6DE5BD0-8C3A-42E2-BDF3-E6921BB3AE33}"/>
    <cellStyle name="Notiz 220 2 2 2 2" xfId="28184" xr:uid="{DC68B065-3CF4-4F89-A542-515175435649}"/>
    <cellStyle name="Notiz 220 2 2 3" xfId="11532" xr:uid="{401C7A06-7396-4F44-9A3B-5121621A1FE6}"/>
    <cellStyle name="Notiz 220 2 2 3 2" xfId="30678" xr:uid="{6B3A4026-A729-4675-A9F6-53101EA22496}"/>
    <cellStyle name="Notiz 220 2 2 4" xfId="33604" xr:uid="{0BCF9F48-3F75-44BE-9DA5-4585FA8E30D5}"/>
    <cellStyle name="Notiz 220 2 2 5" xfId="23774" xr:uid="{B7CCC363-12AD-4FF1-8896-E437D3938B8B}"/>
    <cellStyle name="Notiz 220 2 3" xfId="6743" xr:uid="{5DC9CB59-D871-4275-92BC-7E9986482428}"/>
    <cellStyle name="Notiz 220 2 3 2" xfId="19523" xr:uid="{FA33A914-77DD-406C-B7B0-F4D236780EED}"/>
    <cellStyle name="Notiz 220 2 3 2 2" xfId="34585" xr:uid="{C5C7FA90-0C3E-45DD-8AC2-ABC4D2C6499A}"/>
    <cellStyle name="Notiz 220 2 3 3" xfId="12775" xr:uid="{1FD765BB-78A1-452E-81AA-D9011CEA1EAA}"/>
    <cellStyle name="Notiz 220 2 3 4" xfId="25380" xr:uid="{E134A65B-7149-44B2-ACF3-BC6393330BB0}"/>
    <cellStyle name="Notiz 220 2 4" xfId="8193" xr:uid="{504DF15F-DC0B-4C48-AED9-07384EE05770}"/>
    <cellStyle name="Notiz 220 2 4 2" xfId="20920" xr:uid="{AE4E9D9D-82CB-4B56-AA7A-6BD893611046}"/>
    <cellStyle name="Notiz 220 2 4 3" xfId="28183" xr:uid="{BE6F1693-6EC1-44E8-AA27-6AA03DB80D4F}"/>
    <cellStyle name="Notiz 220 2 5" xfId="14581" xr:uid="{9320B662-76F0-4B40-950E-E838F797409F}"/>
    <cellStyle name="Notiz 220 2 5 2" xfId="30677" xr:uid="{8297F19E-FD88-4FD6-8EAF-FB6280232CE8}"/>
    <cellStyle name="Notiz 220 2 6" xfId="15248" xr:uid="{A2B1EFCF-3F7F-4936-82C9-9BB113E05B6D}"/>
    <cellStyle name="Notiz 220 2 6 2" xfId="26279" xr:uid="{2841064A-753F-4290-AF3D-DBBE7633E54A}"/>
    <cellStyle name="Notiz 220 2 7" xfId="32401" xr:uid="{FA460DB6-1F93-4CAA-9240-4CD77D6D445C}"/>
    <cellStyle name="Notiz 220 2 8" xfId="23773" xr:uid="{C7BCAEB9-8062-4DC2-BB8B-7872E863F924}"/>
    <cellStyle name="Notiz 220 3" xfId="5490" xr:uid="{02F2E889-BBDD-449E-8C36-FE43B0FE7BEA}"/>
    <cellStyle name="Notiz 220 3 2" xfId="18278" xr:uid="{0493C444-D60C-4983-875B-4D3B14AD09BC}"/>
    <cellStyle name="Notiz 220 3 2 2" xfId="28185" xr:uid="{CE8C1EA2-01C5-4DFD-A009-B1BBCD9156D1}"/>
    <cellStyle name="Notiz 220 3 3" xfId="11531" xr:uid="{578CEC1D-D61A-4594-9597-7FD62BFF0F64}"/>
    <cellStyle name="Notiz 220 3 3 2" xfId="30679" xr:uid="{1C4F45AC-BA2B-4C4A-B1B8-A6D69D22505E}"/>
    <cellStyle name="Notiz 220 3 4" xfId="33603" xr:uid="{BA385024-DE72-4B7B-A980-24F460D81ADA}"/>
    <cellStyle name="Notiz 220 3 5" xfId="23775" xr:uid="{662929B8-0561-41C8-8E4B-0883089F37ED}"/>
    <cellStyle name="Notiz 220 4" xfId="6744" xr:uid="{534A57E8-9B75-470B-9915-EFE3CC62EAD3}"/>
    <cellStyle name="Notiz 220 4 2" xfId="19524" xr:uid="{C8E40ABA-7C7E-475D-BF9E-1F2BBD9204EC}"/>
    <cellStyle name="Notiz 220 4 2 2" xfId="34586" xr:uid="{EC2E4966-975F-4A96-A702-AD87AB724694}"/>
    <cellStyle name="Notiz 220 4 3" xfId="12776" xr:uid="{84814B6E-C133-441E-84E9-369032AE1986}"/>
    <cellStyle name="Notiz 220 4 4" xfId="25379" xr:uid="{59696DFE-39E7-4B02-B5D9-95CC61A0F998}"/>
    <cellStyle name="Notiz 220 5" xfId="8192" xr:uid="{CB90223C-B5FB-48A2-8C74-C917D0EFA5EC}"/>
    <cellStyle name="Notiz 220 5 2" xfId="20919" xr:uid="{97573599-24EB-4A06-8DC7-B04ED32D964D}"/>
    <cellStyle name="Notiz 220 5 3" xfId="28182" xr:uid="{58DD9029-AD65-4331-B479-DF9F62274F3E}"/>
    <cellStyle name="Notiz 220 6" xfId="14580" xr:uid="{4BF87831-71FB-4C3F-BF99-601A8D1ACC1A}"/>
    <cellStyle name="Notiz 220 6 2" xfId="30676" xr:uid="{81CB76AD-506C-4D2D-9CA4-EA20B3FA8BEC}"/>
    <cellStyle name="Notiz 220 7" xfId="15247" xr:uid="{B4E27208-ED14-4AD9-8599-A42B769BF9DF}"/>
    <cellStyle name="Notiz 220 7 2" xfId="26278" xr:uid="{65880BA2-F760-4864-9427-5AC38C228CCE}"/>
    <cellStyle name="Notiz 220 8" xfId="32400" xr:uid="{DF16D514-EA8D-41F4-9834-21A206E03AD0}"/>
    <cellStyle name="Notiz 220 9" xfId="23772" xr:uid="{71364908-077C-44FB-88DE-A6B8A64AA9A8}"/>
    <cellStyle name="Notiz 221" xfId="2353" xr:uid="{00000000-0005-0000-0000-000061090000}"/>
    <cellStyle name="Notiz 221 2" xfId="2354" xr:uid="{00000000-0005-0000-0000-000062090000}"/>
    <cellStyle name="Notiz 221 2 2" xfId="5493" xr:uid="{EFEBE6CC-C970-42F9-8A9D-70B348211988}"/>
    <cellStyle name="Notiz 221 2 2 2" xfId="18281" xr:uid="{09EB5D16-8173-454E-889C-56CF1B9B2C61}"/>
    <cellStyle name="Notiz 221 2 2 2 2" xfId="28188" xr:uid="{4D78186E-3E1F-449A-A4FE-9DC22EBD7B73}"/>
    <cellStyle name="Notiz 221 2 2 3" xfId="11534" xr:uid="{43F13AB6-91AE-45E2-9A87-1E0805D4BC97}"/>
    <cellStyle name="Notiz 221 2 2 3 2" xfId="30682" xr:uid="{806801B9-08F1-4ED3-9125-0E56B89567EE}"/>
    <cellStyle name="Notiz 221 2 2 4" xfId="33606" xr:uid="{15D0E540-DED9-4770-9516-377C7B6DD4F1}"/>
    <cellStyle name="Notiz 221 2 2 5" xfId="23778" xr:uid="{744BF1CA-F894-458B-9FA9-789BE47ED66E}"/>
    <cellStyle name="Notiz 221 2 3" xfId="6741" xr:uid="{4697611F-ED24-4D1B-9D17-FA9E8F9F80B0}"/>
    <cellStyle name="Notiz 221 2 3 2" xfId="19521" xr:uid="{7AADB3AC-0B52-4372-B20B-64092E519B56}"/>
    <cellStyle name="Notiz 221 2 3 2 2" xfId="34583" xr:uid="{386EDE9C-A5E9-435F-92A2-F12190E8EECC}"/>
    <cellStyle name="Notiz 221 2 3 3" xfId="12773" xr:uid="{1BED1A8C-C24C-43A0-A481-51196E820D26}"/>
    <cellStyle name="Notiz 221 2 3 4" xfId="25382" xr:uid="{02F27D2F-ADA0-4ED4-9FE7-CEE08876805E}"/>
    <cellStyle name="Notiz 221 2 4" xfId="8195" xr:uid="{D0DD6D83-1861-4368-87F2-60F30D0D2219}"/>
    <cellStyle name="Notiz 221 2 4 2" xfId="20922" xr:uid="{35B93D49-EB22-41B3-8EA7-B13E4E6B8B4C}"/>
    <cellStyle name="Notiz 221 2 4 3" xfId="28187" xr:uid="{E2ED5673-EBB8-4F26-B8AF-A7AF1D51B2A3}"/>
    <cellStyle name="Notiz 221 2 5" xfId="14583" xr:uid="{7EB5DE6D-F5D0-407A-BDBD-D1F7CEF9FFDA}"/>
    <cellStyle name="Notiz 221 2 5 2" xfId="30681" xr:uid="{CBB6B06A-7F4A-46B9-8CDA-9433CEF437F3}"/>
    <cellStyle name="Notiz 221 2 6" xfId="15250" xr:uid="{F5EC3611-C075-4144-9B67-67B778508BF8}"/>
    <cellStyle name="Notiz 221 2 6 2" xfId="26281" xr:uid="{8321D100-5E3C-4BA9-B900-9897D8546A81}"/>
    <cellStyle name="Notiz 221 2 7" xfId="32403" xr:uid="{91DF070A-EB3F-4684-96D4-3A3869F590BE}"/>
    <cellStyle name="Notiz 221 2 8" xfId="23777" xr:uid="{515A7380-B157-4E81-92C8-15FEF76645E7}"/>
    <cellStyle name="Notiz 221 3" xfId="5492" xr:uid="{FD50F488-8060-433D-A75F-DB46DEF42B4C}"/>
    <cellStyle name="Notiz 221 3 2" xfId="18280" xr:uid="{F6A72359-14BB-4ED7-A2BC-B5B11B8D46C8}"/>
    <cellStyle name="Notiz 221 3 2 2" xfId="28189" xr:uid="{0EA3C0FF-6052-4871-A671-951C9E10C4F1}"/>
    <cellStyle name="Notiz 221 3 3" xfId="11533" xr:uid="{72C4C71D-2A9B-4926-8D4C-1A4474080B0B}"/>
    <cellStyle name="Notiz 221 3 3 2" xfId="30683" xr:uid="{6D606F8C-813F-460E-A3A7-6CDD3A4DBADA}"/>
    <cellStyle name="Notiz 221 3 4" xfId="33605" xr:uid="{593A2CD8-BC96-44AF-B64D-1A59F809F4B5}"/>
    <cellStyle name="Notiz 221 3 5" xfId="23779" xr:uid="{5C63A264-CDC2-4895-96A1-A887300450BD}"/>
    <cellStyle name="Notiz 221 4" xfId="6742" xr:uid="{E619402A-E934-4B04-A3B2-32D4BB61CF34}"/>
    <cellStyle name="Notiz 221 4 2" xfId="19522" xr:uid="{63EE59EF-9D9C-4158-BB1B-E275F41D5F2D}"/>
    <cellStyle name="Notiz 221 4 2 2" xfId="34584" xr:uid="{E5F5E89E-6BC0-45B5-ACEE-F7ED5E6A6B99}"/>
    <cellStyle name="Notiz 221 4 3" xfId="12774" xr:uid="{BDC032FD-5C94-4B64-A9D9-F3EDB25FDF35}"/>
    <cellStyle name="Notiz 221 4 4" xfId="25381" xr:uid="{74F1DD81-1FA7-40C4-B5E1-3FB2F2A2B506}"/>
    <cellStyle name="Notiz 221 5" xfId="8194" xr:uid="{1E047E5C-2518-42E2-9E35-925CE29F762F}"/>
    <cellStyle name="Notiz 221 5 2" xfId="20921" xr:uid="{192354E3-83A1-4D5B-AE08-5D420526DD0E}"/>
    <cellStyle name="Notiz 221 5 3" xfId="28186" xr:uid="{6E51CF24-24D6-46B7-B5FA-8C95A32B8CDA}"/>
    <cellStyle name="Notiz 221 6" xfId="14582" xr:uid="{047C45CF-6D89-46A5-9B14-DEC6C2B1B121}"/>
    <cellStyle name="Notiz 221 6 2" xfId="30680" xr:uid="{A52CEE57-1336-484A-BD51-9F7DF4C38AC6}"/>
    <cellStyle name="Notiz 221 7" xfId="15249" xr:uid="{F52CCBB5-3FEF-46B7-8A0E-1D822072EBD5}"/>
    <cellStyle name="Notiz 221 7 2" xfId="26280" xr:uid="{C21520DA-8BEF-40D1-8562-B1C379D73C1B}"/>
    <cellStyle name="Notiz 221 8" xfId="32402" xr:uid="{572BD1B8-0DAC-49A7-81E9-9302114F55AB}"/>
    <cellStyle name="Notiz 221 9" xfId="23776" xr:uid="{F327D528-7BD3-4686-B986-4C8B322025DA}"/>
    <cellStyle name="Notiz 222" xfId="2355" xr:uid="{00000000-0005-0000-0000-000063090000}"/>
    <cellStyle name="Notiz 222 2" xfId="2356" xr:uid="{00000000-0005-0000-0000-000064090000}"/>
    <cellStyle name="Notiz 222 2 2" xfId="5495" xr:uid="{8B85EAEE-99F1-44FE-9715-93C0680B85D9}"/>
    <cellStyle name="Notiz 222 2 2 2" xfId="18283" xr:uid="{210D8B7C-7390-4100-A18A-6E661D196BAB}"/>
    <cellStyle name="Notiz 222 2 2 2 2" xfId="28192" xr:uid="{3FBFEB90-3E1C-48F4-8A5A-BA7ADCD2F160}"/>
    <cellStyle name="Notiz 222 2 2 3" xfId="11536" xr:uid="{118E511B-29D8-4A85-872A-E1C191E4A500}"/>
    <cellStyle name="Notiz 222 2 2 3 2" xfId="30686" xr:uid="{70BBDA3F-2EF3-4B2D-9B1D-5300A0F40B31}"/>
    <cellStyle name="Notiz 222 2 2 4" xfId="33608" xr:uid="{B90615FD-284B-4D90-9E87-4444D41D083F}"/>
    <cellStyle name="Notiz 222 2 2 5" xfId="23782" xr:uid="{E569370A-EE59-460C-91B3-3C810938AD65}"/>
    <cellStyle name="Notiz 222 2 3" xfId="6739" xr:uid="{16229B38-9B87-458A-9084-F917ECCE9428}"/>
    <cellStyle name="Notiz 222 2 3 2" xfId="19519" xr:uid="{CEDEFAE7-5269-4186-922D-6E163DC2BD33}"/>
    <cellStyle name="Notiz 222 2 3 2 2" xfId="34581" xr:uid="{D6978C5A-C767-40FA-BDEC-BFC460595AD8}"/>
    <cellStyle name="Notiz 222 2 3 3" xfId="12771" xr:uid="{FA48F949-ED8D-401C-82FD-6A7D13743D0A}"/>
    <cellStyle name="Notiz 222 2 3 4" xfId="25384" xr:uid="{FAF22C1E-46D3-4C89-A122-373B8EE6D401}"/>
    <cellStyle name="Notiz 222 2 4" xfId="8197" xr:uid="{02F43F5C-B77F-4527-A7AC-347065A57ABC}"/>
    <cellStyle name="Notiz 222 2 4 2" xfId="20924" xr:uid="{A2D30B2D-30A3-469B-9CB1-6E3182D1BA7A}"/>
    <cellStyle name="Notiz 222 2 4 3" xfId="28191" xr:uid="{A60D274B-E97A-43A7-8251-6A81C72F0DD8}"/>
    <cellStyle name="Notiz 222 2 5" xfId="14585" xr:uid="{4727D483-EDDB-4584-BD9F-BDF8A53535E0}"/>
    <cellStyle name="Notiz 222 2 5 2" xfId="30685" xr:uid="{1F710202-1B5F-4B02-A59E-BF6DD7699529}"/>
    <cellStyle name="Notiz 222 2 6" xfId="15252" xr:uid="{214CDA48-D2F6-40F8-A660-3869ABBDB98C}"/>
    <cellStyle name="Notiz 222 2 6 2" xfId="26283" xr:uid="{B663BF6E-1848-4680-9EAB-546F32B84DD5}"/>
    <cellStyle name="Notiz 222 2 7" xfId="32405" xr:uid="{7F94BADD-C902-47E0-B59B-2A8A79A4EEAD}"/>
    <cellStyle name="Notiz 222 2 8" xfId="23781" xr:uid="{BA760249-4E3A-4DE3-B97F-33BB75198FAF}"/>
    <cellStyle name="Notiz 222 3" xfId="5494" xr:uid="{5721F670-F635-497C-BB48-7366CD3C4AD9}"/>
    <cellStyle name="Notiz 222 3 2" xfId="18282" xr:uid="{840724EF-189E-49DD-A084-BE226AEA64F5}"/>
    <cellStyle name="Notiz 222 3 2 2" xfId="28193" xr:uid="{2106FD07-773D-4E87-8DEC-A46B78F02782}"/>
    <cellStyle name="Notiz 222 3 3" xfId="11535" xr:uid="{C049A75A-DAD2-42A2-B0A1-AF54DCDE1A39}"/>
    <cellStyle name="Notiz 222 3 3 2" xfId="30687" xr:uid="{C8C442F6-65CC-425B-A78D-250CB36A327D}"/>
    <cellStyle name="Notiz 222 3 4" xfId="33607" xr:uid="{36B903E3-0C39-43CD-96E3-8041DD64CAB1}"/>
    <cellStyle name="Notiz 222 3 5" xfId="23783" xr:uid="{A75464F9-ABFE-4843-A070-FBE9B9909258}"/>
    <cellStyle name="Notiz 222 4" xfId="6740" xr:uid="{D29A371C-3F5B-488F-9074-865BD638AD23}"/>
    <cellStyle name="Notiz 222 4 2" xfId="19520" xr:uid="{4D34C6C5-81F1-469F-9FFE-7FD7DA538B1F}"/>
    <cellStyle name="Notiz 222 4 2 2" xfId="34582" xr:uid="{CC8836AE-83B9-49E1-8D3A-11C4BF7DC5B7}"/>
    <cellStyle name="Notiz 222 4 3" xfId="12772" xr:uid="{35693DC3-0299-481E-BCF3-F3F2E3A9A6F3}"/>
    <cellStyle name="Notiz 222 4 4" xfId="25383" xr:uid="{D9AA9A73-8836-4639-81A1-DFD8F51745C8}"/>
    <cellStyle name="Notiz 222 5" xfId="8196" xr:uid="{0FD44967-E61E-44FD-8E53-25735C12BEA7}"/>
    <cellStyle name="Notiz 222 5 2" xfId="20923" xr:uid="{23EB09A6-613D-4E01-BAFA-1BDD3F9C1682}"/>
    <cellStyle name="Notiz 222 5 3" xfId="28190" xr:uid="{9EE3132B-BFF4-4A1F-A4B5-513F6662934A}"/>
    <cellStyle name="Notiz 222 6" xfId="14584" xr:uid="{C2E34492-A15E-4E0D-A0E4-5D094B06AC89}"/>
    <cellStyle name="Notiz 222 6 2" xfId="30684" xr:uid="{5E9014A9-637C-4E4C-9019-DBF56173C95A}"/>
    <cellStyle name="Notiz 222 7" xfId="15251" xr:uid="{0EDDBC9B-6E1A-492B-9442-E0A7CAC87BCC}"/>
    <cellStyle name="Notiz 222 7 2" xfId="26282" xr:uid="{05C495AD-AAD5-4948-A3AD-5A5C257E0F12}"/>
    <cellStyle name="Notiz 222 8" xfId="32404" xr:uid="{758706D9-A600-4914-9DB0-EB2C37600A65}"/>
    <cellStyle name="Notiz 222 9" xfId="23780" xr:uid="{A8E8079A-1881-449F-BE6C-E55139BAA920}"/>
    <cellStyle name="Notiz 223" xfId="2357" xr:uid="{00000000-0005-0000-0000-000065090000}"/>
    <cellStyle name="Notiz 223 2" xfId="2358" xr:uid="{00000000-0005-0000-0000-000066090000}"/>
    <cellStyle name="Notiz 223 2 2" xfId="5497" xr:uid="{E19682C3-2C68-416E-9D8F-F0733FD652DD}"/>
    <cellStyle name="Notiz 223 2 2 2" xfId="18285" xr:uid="{C3CEC6F6-7FC7-41A8-A6EB-DE5DD1962340}"/>
    <cellStyle name="Notiz 223 2 2 2 2" xfId="28196" xr:uid="{F20C93EA-BD05-4C1B-96B9-46E9826A6DC0}"/>
    <cellStyle name="Notiz 223 2 2 3" xfId="11538" xr:uid="{EF65EA49-BED1-4CA5-A376-7B25B69013B8}"/>
    <cellStyle name="Notiz 223 2 2 3 2" xfId="30690" xr:uid="{4EDA5FBD-2410-4A97-8638-6451E2A2C90E}"/>
    <cellStyle name="Notiz 223 2 2 4" xfId="33610" xr:uid="{0BCCFAB9-931F-4AD0-BC16-88008B22DD98}"/>
    <cellStyle name="Notiz 223 2 2 5" xfId="23786" xr:uid="{1DC5E38C-4238-4A15-895C-7934BA8A5723}"/>
    <cellStyle name="Notiz 223 2 3" xfId="6737" xr:uid="{E437DCB2-3E93-4B27-998B-5FFA0747674D}"/>
    <cellStyle name="Notiz 223 2 3 2" xfId="19517" xr:uid="{78B3D7B1-FDA1-40CC-8AFD-5E926F83E668}"/>
    <cellStyle name="Notiz 223 2 3 2 2" xfId="34579" xr:uid="{D40740EA-4163-44B5-985E-A0BFAEAA5C43}"/>
    <cellStyle name="Notiz 223 2 3 3" xfId="12769" xr:uid="{336194F0-BFDE-4813-A9BB-F18C4F469B0E}"/>
    <cellStyle name="Notiz 223 2 3 4" xfId="25386" xr:uid="{5AD5170F-DB42-4ED8-A1EE-27DDA6657F48}"/>
    <cellStyle name="Notiz 223 2 4" xfId="8199" xr:uid="{A4AC0E1A-0175-4DF8-B828-4C78DEB29408}"/>
    <cellStyle name="Notiz 223 2 4 2" xfId="20926" xr:uid="{E16DA414-7F64-4FAC-8265-B83B9D4B91F8}"/>
    <cellStyle name="Notiz 223 2 4 3" xfId="28195" xr:uid="{83AD4828-EAA3-454E-A218-30BDD91EA793}"/>
    <cellStyle name="Notiz 223 2 5" xfId="14587" xr:uid="{F716A6E3-EE19-44D9-BDB0-9C76B23DE456}"/>
    <cellStyle name="Notiz 223 2 5 2" xfId="30689" xr:uid="{ED61C238-257C-4FCE-B50B-B5C54B9A556F}"/>
    <cellStyle name="Notiz 223 2 6" xfId="15254" xr:uid="{950E84C9-0A24-45EC-B837-A84AAD3A0EF0}"/>
    <cellStyle name="Notiz 223 2 6 2" xfId="26285" xr:uid="{CE9AEBED-5548-4215-B112-235E5F38C349}"/>
    <cellStyle name="Notiz 223 2 7" xfId="32407" xr:uid="{EFA233F7-FBE1-4E23-8844-EB1AC8C9AC53}"/>
    <cellStyle name="Notiz 223 2 8" xfId="23785" xr:uid="{6FA19457-BC05-4641-B208-6C5B69E0EEAF}"/>
    <cellStyle name="Notiz 223 3" xfId="5496" xr:uid="{F853FB75-658C-4656-9CE9-3F938681980B}"/>
    <cellStyle name="Notiz 223 3 2" xfId="18284" xr:uid="{FAA6D4CD-7F49-4ACF-BF39-1FDF3E4B614E}"/>
    <cellStyle name="Notiz 223 3 2 2" xfId="28197" xr:uid="{BC5E8882-2C5B-42E6-B5FE-14F13D797583}"/>
    <cellStyle name="Notiz 223 3 3" xfId="11537" xr:uid="{05EEEBC9-993F-4CAE-BBB0-B1208A8EF135}"/>
    <cellStyle name="Notiz 223 3 3 2" xfId="30691" xr:uid="{E3F434F4-431F-4AD8-A86E-78647EF3525F}"/>
    <cellStyle name="Notiz 223 3 4" xfId="33609" xr:uid="{1B97977C-2C6F-4D1B-BBB7-4A984B7FC3D7}"/>
    <cellStyle name="Notiz 223 3 5" xfId="23787" xr:uid="{99338520-BB85-4386-936E-4E103A3519B0}"/>
    <cellStyle name="Notiz 223 4" xfId="6738" xr:uid="{73714608-1E00-405A-B0F6-FB4753B265D4}"/>
    <cellStyle name="Notiz 223 4 2" xfId="19518" xr:uid="{3DDC555E-E389-4217-99C5-4C917BE19947}"/>
    <cellStyle name="Notiz 223 4 2 2" xfId="34580" xr:uid="{87FD5F1D-6595-40B2-BBB7-B6A9DF1C4371}"/>
    <cellStyle name="Notiz 223 4 3" xfId="12770" xr:uid="{BAEBD6D4-5A6B-4BCF-96F3-91C3D8A61619}"/>
    <cellStyle name="Notiz 223 4 4" xfId="25385" xr:uid="{AA27F80D-C7BD-430B-8C74-10AED90DA3DB}"/>
    <cellStyle name="Notiz 223 5" xfId="8198" xr:uid="{982964F2-A2B6-40DF-A0C4-1F782C0D76AD}"/>
    <cellStyle name="Notiz 223 5 2" xfId="20925" xr:uid="{484C1796-EC6E-4E58-92F9-91E1C6358604}"/>
    <cellStyle name="Notiz 223 5 3" xfId="28194" xr:uid="{79C803B8-E2AF-4A59-BFE8-56238914FD6D}"/>
    <cellStyle name="Notiz 223 6" xfId="14586" xr:uid="{63D9DD48-0073-4807-A0D7-3811ECEBEA7D}"/>
    <cellStyle name="Notiz 223 6 2" xfId="30688" xr:uid="{EEB89301-6AE1-43BD-86AD-F1133EC82A93}"/>
    <cellStyle name="Notiz 223 7" xfId="15253" xr:uid="{A94999EB-AA20-4B33-AAC7-49672F90CB7E}"/>
    <cellStyle name="Notiz 223 7 2" xfId="26284" xr:uid="{37DBA9B8-DBB2-474D-A90F-640B657A65F6}"/>
    <cellStyle name="Notiz 223 8" xfId="32406" xr:uid="{8897378E-47ED-41C3-982B-FC770181899A}"/>
    <cellStyle name="Notiz 223 9" xfId="23784" xr:uid="{85CF85DF-5DF8-4CA8-8F44-2BB0416B540A}"/>
    <cellStyle name="Notiz 224" xfId="2359" xr:uid="{00000000-0005-0000-0000-000067090000}"/>
    <cellStyle name="Notiz 224 2" xfId="2360" xr:uid="{00000000-0005-0000-0000-000068090000}"/>
    <cellStyle name="Notiz 224 2 2" xfId="5499" xr:uid="{AD022282-E410-447F-8F44-34823E3051FC}"/>
    <cellStyle name="Notiz 224 2 2 2" xfId="18287" xr:uid="{62B336F9-6C32-4A3E-808F-E756E357744F}"/>
    <cellStyle name="Notiz 224 2 2 2 2" xfId="28200" xr:uid="{BB9E040B-DD01-4921-99AF-20BE67A2097E}"/>
    <cellStyle name="Notiz 224 2 2 3" xfId="11540" xr:uid="{B4AA0CD4-27B1-4D02-9329-8C7E77FA5797}"/>
    <cellStyle name="Notiz 224 2 2 3 2" xfId="30694" xr:uid="{0E59AB6C-3366-454B-97F0-1A08FC4C22C7}"/>
    <cellStyle name="Notiz 224 2 2 4" xfId="33612" xr:uid="{703D3DBF-00AC-4DCD-8687-8107539C148A}"/>
    <cellStyle name="Notiz 224 2 2 5" xfId="23790" xr:uid="{181018F6-6FD5-4AEC-A2D8-B86AC81678C8}"/>
    <cellStyle name="Notiz 224 2 3" xfId="6735" xr:uid="{17673AB0-53D5-4E85-967D-F1D5D6F3CBDA}"/>
    <cellStyle name="Notiz 224 2 3 2" xfId="19515" xr:uid="{A83FD30B-66DD-409F-BC03-C8786417A14C}"/>
    <cellStyle name="Notiz 224 2 3 2 2" xfId="34577" xr:uid="{4C2B10F7-F43D-4CA7-9BFA-922AD8AF839B}"/>
    <cellStyle name="Notiz 224 2 3 3" xfId="12767" xr:uid="{1228CE00-FB00-4A6E-A06B-CD6617025237}"/>
    <cellStyle name="Notiz 224 2 3 4" xfId="25388" xr:uid="{F0237630-CD29-427A-A23E-FD48BEEA14BB}"/>
    <cellStyle name="Notiz 224 2 4" xfId="8201" xr:uid="{29C30871-4053-4222-8892-E71DD742E228}"/>
    <cellStyle name="Notiz 224 2 4 2" xfId="20928" xr:uid="{FF9AE403-D14F-4A3E-879B-C83FCD900350}"/>
    <cellStyle name="Notiz 224 2 4 3" xfId="28199" xr:uid="{604CD58B-49B9-49E5-94D7-121327ED9C79}"/>
    <cellStyle name="Notiz 224 2 5" xfId="14589" xr:uid="{504D63B0-BB2A-4878-9EB0-6CB0472B404F}"/>
    <cellStyle name="Notiz 224 2 5 2" xfId="30693" xr:uid="{787943B4-5DBA-4C24-A2E4-4B5BFCCB8DD2}"/>
    <cellStyle name="Notiz 224 2 6" xfId="15256" xr:uid="{54A380F4-5AB3-4731-8667-D660C2E1BE42}"/>
    <cellStyle name="Notiz 224 2 6 2" xfId="26287" xr:uid="{FFDBF84D-D398-4824-A7BF-09352074E757}"/>
    <cellStyle name="Notiz 224 2 7" xfId="32409" xr:uid="{A12492BF-3A98-45C8-B328-6558D053CF40}"/>
    <cellStyle name="Notiz 224 2 8" xfId="23789" xr:uid="{5EC554EC-7C37-4189-BFE4-B4E2C8868A42}"/>
    <cellStyle name="Notiz 224 3" xfId="5498" xr:uid="{BBFAE72F-6128-4A6C-9EF6-66A23BC1204E}"/>
    <cellStyle name="Notiz 224 3 2" xfId="18286" xr:uid="{59AD9442-CEF4-4820-AD3D-2AB9BD80543C}"/>
    <cellStyle name="Notiz 224 3 2 2" xfId="28201" xr:uid="{B9FC9C58-BBE1-4663-818E-AB9B6BCCBA53}"/>
    <cellStyle name="Notiz 224 3 3" xfId="11539" xr:uid="{884EC49F-9052-4417-85A4-1A6140F1E16E}"/>
    <cellStyle name="Notiz 224 3 3 2" xfId="30695" xr:uid="{D8C8A48C-6270-4203-975E-77DD9B2AFE1D}"/>
    <cellStyle name="Notiz 224 3 4" xfId="33611" xr:uid="{6184F65C-2E82-4ECC-9D63-1DAAF9483DB6}"/>
    <cellStyle name="Notiz 224 3 5" xfId="23791" xr:uid="{4E8440C2-1C1A-4319-85BB-07BABED3DD9C}"/>
    <cellStyle name="Notiz 224 4" xfId="6736" xr:uid="{9F350746-1FF1-4BD5-A07C-70A307180311}"/>
    <cellStyle name="Notiz 224 4 2" xfId="19516" xr:uid="{93823D91-C224-4C58-B69E-6FBA261CE04C}"/>
    <cellStyle name="Notiz 224 4 2 2" xfId="34578" xr:uid="{AC18F705-E621-4483-8208-21D12760EC88}"/>
    <cellStyle name="Notiz 224 4 3" xfId="12768" xr:uid="{A6156FD0-A7DF-49AA-AC97-77914E36A58B}"/>
    <cellStyle name="Notiz 224 4 4" xfId="25387" xr:uid="{9E27F5F1-22F9-4697-B4E8-CAB947DADAB1}"/>
    <cellStyle name="Notiz 224 5" xfId="8200" xr:uid="{32FF15FD-E5F7-4EEA-9A7C-C487882751CD}"/>
    <cellStyle name="Notiz 224 5 2" xfId="20927" xr:uid="{1DFF2F32-6E36-45D9-8659-04B5AD167E4C}"/>
    <cellStyle name="Notiz 224 5 3" xfId="28198" xr:uid="{63B3E9C4-7D23-47FB-9BCB-D584B3C1CD36}"/>
    <cellStyle name="Notiz 224 6" xfId="14588" xr:uid="{30D60184-41BD-4F11-B4D0-67E2E1A5D8E5}"/>
    <cellStyle name="Notiz 224 6 2" xfId="30692" xr:uid="{0C37E28A-16BE-455C-A30B-0D9531FE829C}"/>
    <cellStyle name="Notiz 224 7" xfId="15255" xr:uid="{2A2F53DE-206F-458F-BEE5-1CBD9B3932DF}"/>
    <cellStyle name="Notiz 224 7 2" xfId="26286" xr:uid="{75D0C7DA-F515-4C69-96BD-F53D29A5EB82}"/>
    <cellStyle name="Notiz 224 8" xfId="32408" xr:uid="{BA183922-12A8-4495-B51E-B80A4DC49E6E}"/>
    <cellStyle name="Notiz 224 9" xfId="23788" xr:uid="{17AF9DB5-F4AD-45E0-934B-1A258F1E0621}"/>
    <cellStyle name="Notiz 225" xfId="2361" xr:uid="{00000000-0005-0000-0000-000069090000}"/>
    <cellStyle name="Notiz 225 2" xfId="2362" xr:uid="{00000000-0005-0000-0000-00006A090000}"/>
    <cellStyle name="Notiz 225 2 2" xfId="5501" xr:uid="{1F808782-56AE-46AF-A444-89AB76B96E32}"/>
    <cellStyle name="Notiz 225 2 2 2" xfId="18289" xr:uid="{1A9E47F1-0D75-47F3-BD72-D383632910C5}"/>
    <cellStyle name="Notiz 225 2 2 2 2" xfId="28204" xr:uid="{DBA19E2F-D3BF-4FFC-88D6-91FE592B5D06}"/>
    <cellStyle name="Notiz 225 2 2 3" xfId="11542" xr:uid="{821DDE40-EA3D-40A9-8056-3787ACF4D08D}"/>
    <cellStyle name="Notiz 225 2 2 3 2" xfId="30698" xr:uid="{2FA78323-E744-4A6D-8399-A7ABC1169B19}"/>
    <cellStyle name="Notiz 225 2 2 4" xfId="33614" xr:uid="{92A620DA-9753-44EE-8F82-F28126414A16}"/>
    <cellStyle name="Notiz 225 2 2 5" xfId="23794" xr:uid="{D3A8F17E-01E5-4DE0-9E93-60C7171B88E6}"/>
    <cellStyle name="Notiz 225 2 3" xfId="6733" xr:uid="{B11202A8-E307-4F62-B80B-51D46C070C1C}"/>
    <cellStyle name="Notiz 225 2 3 2" xfId="19513" xr:uid="{77A4B6E7-E6C6-4999-AE77-A3A93C52C4DF}"/>
    <cellStyle name="Notiz 225 2 3 2 2" xfId="34575" xr:uid="{AFCF6484-DE83-43C3-94B9-A50F9E239F47}"/>
    <cellStyle name="Notiz 225 2 3 3" xfId="12765" xr:uid="{C01D7589-5F83-44BB-B089-0AFCB2FFC86E}"/>
    <cellStyle name="Notiz 225 2 3 4" xfId="25390" xr:uid="{55FED335-665F-4367-9764-1156862B2111}"/>
    <cellStyle name="Notiz 225 2 4" xfId="8203" xr:uid="{11F85BFF-9DD1-466A-9710-4391F93F7EDF}"/>
    <cellStyle name="Notiz 225 2 4 2" xfId="20930" xr:uid="{C11A403A-4797-4E69-8FFF-ADD5C30AACBC}"/>
    <cellStyle name="Notiz 225 2 4 3" xfId="28203" xr:uid="{B904CE19-6647-4272-85EB-9CD06F4F0246}"/>
    <cellStyle name="Notiz 225 2 5" xfId="14591" xr:uid="{13A2E774-A912-484C-A3F7-86424D9636F9}"/>
    <cellStyle name="Notiz 225 2 5 2" xfId="30697" xr:uid="{1DCB3371-B211-40F8-8E4F-54C1B9485AA1}"/>
    <cellStyle name="Notiz 225 2 6" xfId="15258" xr:uid="{7771EDFF-2932-4329-9426-6C6C673E8946}"/>
    <cellStyle name="Notiz 225 2 6 2" xfId="26289" xr:uid="{99283901-52EE-45A7-9E26-FE3AFDCCE569}"/>
    <cellStyle name="Notiz 225 2 7" xfId="32411" xr:uid="{C31A2B43-B692-479F-B6A3-E7005D1F7A84}"/>
    <cellStyle name="Notiz 225 2 8" xfId="23793" xr:uid="{2FDD4D61-17DB-4B00-8D03-D6DFC08445BD}"/>
    <cellStyle name="Notiz 225 3" xfId="5500" xr:uid="{B54CD7E5-400F-481E-A96D-FB717F012844}"/>
    <cellStyle name="Notiz 225 3 2" xfId="18288" xr:uid="{09779FD1-77DD-4B25-9F8E-D69BFC23E302}"/>
    <cellStyle name="Notiz 225 3 2 2" xfId="28205" xr:uid="{E62024C1-6F4C-4876-8405-81383914BA64}"/>
    <cellStyle name="Notiz 225 3 3" xfId="11541" xr:uid="{2EAC740D-7983-40F9-AFB3-D3BA274608C9}"/>
    <cellStyle name="Notiz 225 3 3 2" xfId="30699" xr:uid="{F6D60A6A-E3D1-4829-B966-34C346B2B0A2}"/>
    <cellStyle name="Notiz 225 3 4" xfId="33613" xr:uid="{AE390D65-5F65-4629-B0CB-FF528C74820C}"/>
    <cellStyle name="Notiz 225 3 5" xfId="23795" xr:uid="{962BAEA3-BCC5-4F08-B6DF-63463246281F}"/>
    <cellStyle name="Notiz 225 4" xfId="6734" xr:uid="{9B97DD3A-424E-4B76-B88E-F0A4A077C2A0}"/>
    <cellStyle name="Notiz 225 4 2" xfId="19514" xr:uid="{230E3AF1-AD11-4FF5-8B8F-3E3F3BC1A910}"/>
    <cellStyle name="Notiz 225 4 2 2" xfId="34576" xr:uid="{583A7676-8695-47F7-84A1-7CC355D435AE}"/>
    <cellStyle name="Notiz 225 4 3" xfId="12766" xr:uid="{84208CF6-7A9A-4B87-8996-CA5C418F8AEA}"/>
    <cellStyle name="Notiz 225 4 4" xfId="25389" xr:uid="{48300E7F-811E-4530-80BA-70FEC1D38CCC}"/>
    <cellStyle name="Notiz 225 5" xfId="8202" xr:uid="{63173513-E562-4436-89C5-B5E085A535E6}"/>
    <cellStyle name="Notiz 225 5 2" xfId="20929" xr:uid="{5F82D625-7E66-4EC5-9E0A-B7758EA5EFE9}"/>
    <cellStyle name="Notiz 225 5 3" xfId="28202" xr:uid="{3A1CD429-2ADB-4576-973D-C4745D6903F3}"/>
    <cellStyle name="Notiz 225 6" xfId="14590" xr:uid="{E7D92597-C150-4276-9A30-C5DE83302B96}"/>
    <cellStyle name="Notiz 225 6 2" xfId="30696" xr:uid="{BB3DC6A0-85CC-4EAB-B6E9-CEE70ECD1424}"/>
    <cellStyle name="Notiz 225 7" xfId="15257" xr:uid="{0522096C-A538-4B65-9E44-F0CF402EC1AF}"/>
    <cellStyle name="Notiz 225 7 2" xfId="26288" xr:uid="{38DCBA13-C4D3-4247-BCDB-C049879F7090}"/>
    <cellStyle name="Notiz 225 8" xfId="32410" xr:uid="{6BC88FB9-2A2A-40DC-A10C-DCC1A907828C}"/>
    <cellStyle name="Notiz 225 9" xfId="23792" xr:uid="{2B29D727-973A-463F-8EAB-ADD348C854F5}"/>
    <cellStyle name="Notiz 226" xfId="2363" xr:uid="{00000000-0005-0000-0000-00006B090000}"/>
    <cellStyle name="Notiz 226 2" xfId="2364" xr:uid="{00000000-0005-0000-0000-00006C090000}"/>
    <cellStyle name="Notiz 226 2 2" xfId="5503" xr:uid="{287597B4-EFE4-47A5-80EF-24D69AF16E48}"/>
    <cellStyle name="Notiz 226 2 2 2" xfId="18291" xr:uid="{7F3514D0-4398-4187-9960-B5D49C9A4AE1}"/>
    <cellStyle name="Notiz 226 2 2 2 2" xfId="28208" xr:uid="{43704769-2631-4ADF-B1EF-8986E381A665}"/>
    <cellStyle name="Notiz 226 2 2 3" xfId="11544" xr:uid="{D1C9D587-4612-4AE5-9601-1C8BDE9BF343}"/>
    <cellStyle name="Notiz 226 2 2 3 2" xfId="30702" xr:uid="{C3CD190E-B10E-4A20-B7FF-5F331102EA72}"/>
    <cellStyle name="Notiz 226 2 2 4" xfId="33616" xr:uid="{2237AC84-1157-4EDA-A24A-74EBEE6DCAA3}"/>
    <cellStyle name="Notiz 226 2 2 5" xfId="23798" xr:uid="{0D2D1034-FC99-47D4-AF17-980D2249B202}"/>
    <cellStyle name="Notiz 226 2 3" xfId="6731" xr:uid="{66F29AD5-0B94-4BDB-BC8E-FE791DA2BD9A}"/>
    <cellStyle name="Notiz 226 2 3 2" xfId="19511" xr:uid="{E615D9D3-7CC5-428E-8B13-93EDD5096625}"/>
    <cellStyle name="Notiz 226 2 3 2 2" xfId="34573" xr:uid="{88BF04C6-FD09-4C86-8582-1C80F7E03453}"/>
    <cellStyle name="Notiz 226 2 3 3" xfId="12763" xr:uid="{DAE39EFB-90BC-4658-A7DB-7FD88F853A43}"/>
    <cellStyle name="Notiz 226 2 3 4" xfId="25392" xr:uid="{F0BD1B00-8591-40A9-A994-B9183DDA276E}"/>
    <cellStyle name="Notiz 226 2 4" xfId="8205" xr:uid="{9EEA1BE9-69B9-41E2-83B0-791B0269615F}"/>
    <cellStyle name="Notiz 226 2 4 2" xfId="20932" xr:uid="{BB300FAF-E41A-4207-B9C5-C5B5115BD8E3}"/>
    <cellStyle name="Notiz 226 2 4 3" xfId="28207" xr:uid="{85B262EE-6359-4FD6-A2BA-B6A58C17B268}"/>
    <cellStyle name="Notiz 226 2 5" xfId="14593" xr:uid="{5203B500-9CDC-408F-ACFD-8DECC3C1C674}"/>
    <cellStyle name="Notiz 226 2 5 2" xfId="30701" xr:uid="{95741F36-DF55-4147-91B3-F6B2C0553F9F}"/>
    <cellStyle name="Notiz 226 2 6" xfId="15260" xr:uid="{DD078722-1436-44BE-B42B-2AB97B5ABF61}"/>
    <cellStyle name="Notiz 226 2 6 2" xfId="26291" xr:uid="{4E756411-E727-4655-8C22-AB699FDBC313}"/>
    <cellStyle name="Notiz 226 2 7" xfId="32413" xr:uid="{0AA2E6DB-16F7-449B-937E-F2C6604686E8}"/>
    <cellStyle name="Notiz 226 2 8" xfId="23797" xr:uid="{04665082-7DC1-4C6B-9CC3-F94988DD9FB0}"/>
    <cellStyle name="Notiz 226 3" xfId="5502" xr:uid="{AE4814B8-B822-4270-904E-6D3902185024}"/>
    <cellStyle name="Notiz 226 3 2" xfId="18290" xr:uid="{2D0787E8-A0C7-4F7D-92DC-66C6F8A01F7F}"/>
    <cellStyle name="Notiz 226 3 2 2" xfId="28209" xr:uid="{15365C17-519B-4732-9265-DEF75E0DDED5}"/>
    <cellStyle name="Notiz 226 3 3" xfId="11543" xr:uid="{9A0A1743-EDCC-49ED-BB24-A2681EAFD3BC}"/>
    <cellStyle name="Notiz 226 3 3 2" xfId="30703" xr:uid="{78635AF0-7C79-49A0-8716-0A181306AF7B}"/>
    <cellStyle name="Notiz 226 3 4" xfId="33615" xr:uid="{00B83D56-F8FC-45E4-BB71-0CD673031A5B}"/>
    <cellStyle name="Notiz 226 3 5" xfId="23799" xr:uid="{845DA457-2EDE-4536-A5FE-D204A7E1D6E3}"/>
    <cellStyle name="Notiz 226 4" xfId="6732" xr:uid="{2AD92D46-E870-4CC6-8819-924B7838F57A}"/>
    <cellStyle name="Notiz 226 4 2" xfId="19512" xr:uid="{DC7C7A82-4D4D-49F7-B83B-31EE6C9D5EDB}"/>
    <cellStyle name="Notiz 226 4 2 2" xfId="34574" xr:uid="{E80241F9-96F1-495F-BB39-7E7DC3F1B9E3}"/>
    <cellStyle name="Notiz 226 4 3" xfId="12764" xr:uid="{B3C543A3-BF87-41D4-8156-495614F74569}"/>
    <cellStyle name="Notiz 226 4 4" xfId="25391" xr:uid="{A2853177-2130-49EE-9728-B7169C257995}"/>
    <cellStyle name="Notiz 226 5" xfId="8204" xr:uid="{6F04056D-54F6-45E9-A47F-9985DB933E2C}"/>
    <cellStyle name="Notiz 226 5 2" xfId="20931" xr:uid="{11CA7488-D4D5-4804-AA92-358EF97FD208}"/>
    <cellStyle name="Notiz 226 5 3" xfId="28206" xr:uid="{8603AE98-7E43-4388-8D14-36CD0EDDD9A8}"/>
    <cellStyle name="Notiz 226 6" xfId="14592" xr:uid="{D93511AC-9DDA-49DE-9FBB-9921F7042B68}"/>
    <cellStyle name="Notiz 226 6 2" xfId="30700" xr:uid="{5FF2542C-8BFE-4E3F-93EF-4E7F338E5F05}"/>
    <cellStyle name="Notiz 226 7" xfId="15259" xr:uid="{1FC7F3E8-BE80-4608-B03F-FA1DD5EF5600}"/>
    <cellStyle name="Notiz 226 7 2" xfId="26290" xr:uid="{8220458C-72D4-4262-9485-12AEB6C01DFE}"/>
    <cellStyle name="Notiz 226 8" xfId="32412" xr:uid="{ADB59156-D3F1-496B-82CA-2500F0917DFD}"/>
    <cellStyle name="Notiz 226 9" xfId="23796" xr:uid="{CCEEE0FD-0E2E-47F5-941D-EF9E7C29353E}"/>
    <cellStyle name="Notiz 227" xfId="2365" xr:uid="{00000000-0005-0000-0000-00006D090000}"/>
    <cellStyle name="Notiz 227 2" xfId="2366" xr:uid="{00000000-0005-0000-0000-00006E090000}"/>
    <cellStyle name="Notiz 227 2 2" xfId="5505" xr:uid="{18584EE0-3036-4AC7-9B2B-C57A8DE17332}"/>
    <cellStyle name="Notiz 227 2 2 2" xfId="18293" xr:uid="{8A2A391B-6889-4654-8F53-ABBC4839EF69}"/>
    <cellStyle name="Notiz 227 2 2 2 2" xfId="28212" xr:uid="{012EC84F-D697-4256-96A1-342B9B5EE2AE}"/>
    <cellStyle name="Notiz 227 2 2 3" xfId="11546" xr:uid="{42040E6E-24C1-40DE-9E03-89EB07039554}"/>
    <cellStyle name="Notiz 227 2 2 3 2" xfId="30706" xr:uid="{F76EDA8F-C0B0-41F0-B0BD-C13274B8B4CD}"/>
    <cellStyle name="Notiz 227 2 2 4" xfId="33618" xr:uid="{51D1C16F-7873-4ED0-8947-D369F0484451}"/>
    <cellStyle name="Notiz 227 2 2 5" xfId="23802" xr:uid="{94A6D61C-37D9-4673-8EDD-293D2FA2E575}"/>
    <cellStyle name="Notiz 227 2 3" xfId="6729" xr:uid="{62830313-5F91-4903-8704-E6D4871FB68F}"/>
    <cellStyle name="Notiz 227 2 3 2" xfId="19509" xr:uid="{51DD960D-34FF-4FE1-ACFC-0998701219FE}"/>
    <cellStyle name="Notiz 227 2 3 2 2" xfId="34571" xr:uid="{84393973-3A06-4EE4-94EC-12030C024413}"/>
    <cellStyle name="Notiz 227 2 3 3" xfId="12761" xr:uid="{555846D5-4927-42A0-8493-09354244DBE3}"/>
    <cellStyle name="Notiz 227 2 3 4" xfId="25849" xr:uid="{1C3CEC4A-C254-449E-8D05-D967D13409D4}"/>
    <cellStyle name="Notiz 227 2 4" xfId="8207" xr:uid="{8AC6A40F-5B44-4288-812E-1A43B9A510D4}"/>
    <cellStyle name="Notiz 227 2 4 2" xfId="20934" xr:uid="{5D53D5AE-3D5E-472E-B451-309DA6F80D76}"/>
    <cellStyle name="Notiz 227 2 4 3" xfId="28211" xr:uid="{19DEF2B5-2939-4545-A1D3-AD37DD9DD6B0}"/>
    <cellStyle name="Notiz 227 2 5" xfId="14595" xr:uid="{F93E00E0-7E7C-4BBE-B8E3-0A97BC76593E}"/>
    <cellStyle name="Notiz 227 2 5 2" xfId="30705" xr:uid="{C6E8D1D7-C83C-406B-B04C-F6714F05A191}"/>
    <cellStyle name="Notiz 227 2 6" xfId="15262" xr:uid="{FFA46DC8-EDAE-4DA7-9361-978EF23946A3}"/>
    <cellStyle name="Notiz 227 2 6 2" xfId="26293" xr:uid="{1CAB59C9-DE2A-4DF0-A4E8-D3420A4146C1}"/>
    <cellStyle name="Notiz 227 2 7" xfId="32415" xr:uid="{ECFA02D4-24D5-468F-9D44-F97E91E7A995}"/>
    <cellStyle name="Notiz 227 2 8" xfId="23801" xr:uid="{8FE6D5C1-1636-43CA-BA54-BC4CC8CF8900}"/>
    <cellStyle name="Notiz 227 3" xfId="5504" xr:uid="{D40F7E45-6029-4063-8DE6-749575CFF1BB}"/>
    <cellStyle name="Notiz 227 3 2" xfId="18292" xr:uid="{FC979263-0854-4216-BB80-A8918BFD9BBA}"/>
    <cellStyle name="Notiz 227 3 2 2" xfId="28213" xr:uid="{FF5610E3-3463-4B58-AFE3-B9513E3A2508}"/>
    <cellStyle name="Notiz 227 3 3" xfId="11545" xr:uid="{679275F7-A371-43E4-8D01-B6D39BD5C014}"/>
    <cellStyle name="Notiz 227 3 3 2" xfId="30707" xr:uid="{7958E36D-CED6-4D96-A335-0F3353A5A28F}"/>
    <cellStyle name="Notiz 227 3 4" xfId="33617" xr:uid="{3785876D-76AA-47DE-85FC-38D1387BEB2D}"/>
    <cellStyle name="Notiz 227 3 5" xfId="23803" xr:uid="{B74B8220-310E-437F-AE65-5CA799947E47}"/>
    <cellStyle name="Notiz 227 4" xfId="6730" xr:uid="{0FBF25F6-EBCB-4B83-8684-DCF9CF099A9E}"/>
    <cellStyle name="Notiz 227 4 2" xfId="19510" xr:uid="{323D73B2-37EB-4E95-9BBA-CF7024D28FDA}"/>
    <cellStyle name="Notiz 227 4 2 2" xfId="34572" xr:uid="{B3B5C87C-B3B4-49A7-97D4-97960D23A1D9}"/>
    <cellStyle name="Notiz 227 4 3" xfId="12762" xr:uid="{3CECA38C-E7ED-4A22-A586-8B21EFE41101}"/>
    <cellStyle name="Notiz 227 4 4" xfId="25848" xr:uid="{F8A88AFA-F786-4373-9EFC-78FD1B5AE453}"/>
    <cellStyle name="Notiz 227 5" xfId="8206" xr:uid="{C93CF139-C7D1-4FD4-A8EC-4023CD7BD559}"/>
    <cellStyle name="Notiz 227 5 2" xfId="20933" xr:uid="{EB6CCF90-587B-4691-B778-9D5E80D273B9}"/>
    <cellStyle name="Notiz 227 5 3" xfId="28210" xr:uid="{1F8E930E-1F0A-4841-9F8A-CA8B44BC49C2}"/>
    <cellStyle name="Notiz 227 6" xfId="14594" xr:uid="{955F3FEC-1016-4872-B8D5-F71F5AFB5AB6}"/>
    <cellStyle name="Notiz 227 6 2" xfId="30704" xr:uid="{18D18FD5-3AA2-4B32-B98B-1EB92AB4FFBA}"/>
    <cellStyle name="Notiz 227 7" xfId="15261" xr:uid="{E506D027-E7D0-4DC1-AFB0-9420908EF416}"/>
    <cellStyle name="Notiz 227 7 2" xfId="26292" xr:uid="{7C1E0638-030D-4D12-88F5-884E5FC3BF5B}"/>
    <cellStyle name="Notiz 227 8" xfId="32414" xr:uid="{37F48E56-2CF3-43D2-B97F-C073D66481BC}"/>
    <cellStyle name="Notiz 227 9" xfId="23800" xr:uid="{28B6E214-57C2-48A0-BEB8-CEE6819C066E}"/>
    <cellStyle name="Notiz 228" xfId="2367" xr:uid="{00000000-0005-0000-0000-00006F090000}"/>
    <cellStyle name="Notiz 228 2" xfId="5506" xr:uid="{C0E5EEEF-3607-4C58-A7BD-8C33380CEDB7}"/>
    <cellStyle name="Notiz 228 2 2" xfId="18294" xr:uid="{1BE0C040-E19E-4851-955F-EB59B8C06C6B}"/>
    <cellStyle name="Notiz 228 2 2 2" xfId="25942" xr:uid="{584C9218-26A2-4E5C-9D90-8CC4FB4C2F3D}"/>
    <cellStyle name="Notiz 228 2 3" xfId="11547" xr:uid="{4051572D-47DF-4A9F-8426-57A5C931CA88}"/>
    <cellStyle name="Notiz 228 2 3 2" xfId="28215" xr:uid="{EABCC647-77B1-4DDD-ADC8-A591549028D8}"/>
    <cellStyle name="Notiz 228 2 4" xfId="30709" xr:uid="{6E00F379-DD9F-41D3-886D-22BC83009438}"/>
    <cellStyle name="Notiz 228 2 5" xfId="33619" xr:uid="{0B254747-0697-4D70-8666-BA0D0B7D0ACB}"/>
    <cellStyle name="Notiz 228 2 6" xfId="23805" xr:uid="{9A6DC618-6A0B-4527-97B2-0489FD1B3D2D}"/>
    <cellStyle name="Notiz 228 3" xfId="6728" xr:uid="{2E62FA84-5924-4460-9180-4AE64F876755}"/>
    <cellStyle name="Notiz 228 3 2" xfId="19508" xr:uid="{8921413C-C15F-4182-AC04-16B26F0822BC}"/>
    <cellStyle name="Notiz 228 3 2 2" xfId="34570" xr:uid="{72E3C0D6-A82C-43D1-AD92-71D912B41FCB}"/>
    <cellStyle name="Notiz 228 3 3" xfId="12760" xr:uid="{AE12EE0C-CEBF-4545-A151-B7E7BB964EE1}"/>
    <cellStyle name="Notiz 228 3 4" xfId="25881" xr:uid="{1D5E615F-6937-42DF-A05E-B4870B4BA05E}"/>
    <cellStyle name="Notiz 228 4" xfId="8208" xr:uid="{0DAAD4A1-C4C6-41A2-81AF-AA8C41E45528}"/>
    <cellStyle name="Notiz 228 4 2" xfId="20935" xr:uid="{F9250602-2BFE-43E0-BF15-BBC8965FD654}"/>
    <cellStyle name="Notiz 228 4 3" xfId="28214" xr:uid="{F17DF9C8-BF57-46BE-B2A3-4E55EA31B301}"/>
    <cellStyle name="Notiz 228 5" xfId="14596" xr:uid="{D5A4932B-8EF1-4084-B301-03B51AB444AA}"/>
    <cellStyle name="Notiz 228 5 2" xfId="30708" xr:uid="{88423EC2-797A-4CAD-AFDE-F50B3070D060}"/>
    <cellStyle name="Notiz 228 6" xfId="15263" xr:uid="{6B312888-3B3A-40DF-898E-1C6E4B186F60}"/>
    <cellStyle name="Notiz 228 6 2" xfId="26294" xr:uid="{CC458CBC-E8A3-4BB3-A099-7AD337A9CF84}"/>
    <cellStyle name="Notiz 228 7" xfId="32416" xr:uid="{43436E46-F5D0-443F-A82E-5C22089293C1}"/>
    <cellStyle name="Notiz 228 8" xfId="23804" xr:uid="{6B4ECDA2-7A1B-4199-8922-88DDDE44B05E}"/>
    <cellStyle name="Notiz 229" xfId="2368" xr:uid="{00000000-0005-0000-0000-000070090000}"/>
    <cellStyle name="Notiz 229 2" xfId="5507" xr:uid="{0636D65C-1278-4220-A5D1-00C9BE6BD47A}"/>
    <cellStyle name="Notiz 229 2 2" xfId="18295" xr:uid="{5448F709-D59C-496C-B095-CB941E9FC013}"/>
    <cellStyle name="Notiz 229 2 2 2" xfId="25967" xr:uid="{F4B1D0A1-07FD-492A-BF16-D0B438C778E8}"/>
    <cellStyle name="Notiz 229 2 3" xfId="11548" xr:uid="{9F6B9499-54A8-48EB-B430-FE93F56E2934}"/>
    <cellStyle name="Notiz 229 2 3 2" xfId="28217" xr:uid="{4270C5AF-A3F7-4E57-9CB4-2C89ACFBB2BF}"/>
    <cellStyle name="Notiz 229 2 4" xfId="30711" xr:uid="{9391CF0A-0D43-40C4-88E6-382141C72EC8}"/>
    <cellStyle name="Notiz 229 2 5" xfId="33620" xr:uid="{A7C9E7B6-AC27-4471-9D5B-ED87592CA8DD}"/>
    <cellStyle name="Notiz 229 2 6" xfId="23807" xr:uid="{214A9174-6F3E-4600-A362-20581E116877}"/>
    <cellStyle name="Notiz 229 3" xfId="6727" xr:uid="{50D382B5-7B10-44B8-9E2E-1AE1534ED1A5}"/>
    <cellStyle name="Notiz 229 3 2" xfId="19507" xr:uid="{E84B3C87-2183-4496-8BAC-826465582E30}"/>
    <cellStyle name="Notiz 229 3 2 2" xfId="34569" xr:uid="{2175A109-09B0-4090-8BCD-8967C81A1259}"/>
    <cellStyle name="Notiz 229 3 3" xfId="12759" xr:uid="{B2A8B36E-2EFB-48C9-85A1-2FDA38E5AB5D}"/>
    <cellStyle name="Notiz 229 3 4" xfId="25939" xr:uid="{FD2C564C-B605-48C9-8D83-FF1E51E04099}"/>
    <cellStyle name="Notiz 229 4" xfId="8209" xr:uid="{AB0892D5-8056-4F80-A164-30D98D93F358}"/>
    <cellStyle name="Notiz 229 4 2" xfId="20936" xr:uid="{40BD9144-44B3-40DC-8C9E-CAB6476F0748}"/>
    <cellStyle name="Notiz 229 4 3" xfId="28216" xr:uid="{96CCE9E2-2F8B-4A5C-8880-1E13E8A2CC5B}"/>
    <cellStyle name="Notiz 229 5" xfId="14597" xr:uid="{00625B92-2C4B-4B07-AE1A-27558A9B5A46}"/>
    <cellStyle name="Notiz 229 5 2" xfId="30710" xr:uid="{712AB198-500A-480B-9F68-B4B1702BDFDB}"/>
    <cellStyle name="Notiz 229 6" xfId="15264" xr:uid="{3E37F1C7-BD94-427B-97C0-4E90C6DE7C72}"/>
    <cellStyle name="Notiz 229 6 2" xfId="26295" xr:uid="{C918A0C2-C944-4203-8879-48D031EFAC5F}"/>
    <cellStyle name="Notiz 229 7" xfId="32417" xr:uid="{ADAD7CD4-E52D-4436-968C-E7FE066C8E89}"/>
    <cellStyle name="Notiz 229 8" xfId="23806" xr:uid="{A2254777-C18E-4377-812E-ECCE10895B70}"/>
    <cellStyle name="Notiz 23" xfId="2369" xr:uid="{00000000-0005-0000-0000-000071090000}"/>
    <cellStyle name="Notiz 23 2" xfId="2370" xr:uid="{00000000-0005-0000-0000-000072090000}"/>
    <cellStyle name="Notiz 23 2 2" xfId="5509" xr:uid="{02EB980E-6791-4801-AA56-4984EEDBAEBF}"/>
    <cellStyle name="Notiz 23 2 2 2" xfId="18297" xr:uid="{5D03BC91-0A5A-4130-8B23-75C1FD87EA90}"/>
    <cellStyle name="Notiz 23 2 2 2 2" xfId="28220" xr:uid="{C4B2BDBE-22BB-427A-B232-DED9E9586445}"/>
    <cellStyle name="Notiz 23 2 2 3" xfId="11550" xr:uid="{71F8C226-8E43-4DC1-BB6C-8927B2C40560}"/>
    <cellStyle name="Notiz 23 2 2 3 2" xfId="30714" xr:uid="{EB39A1F2-33F5-467C-96F8-CB141D1DC305}"/>
    <cellStyle name="Notiz 23 2 2 4" xfId="33622" xr:uid="{95FA6907-A928-4931-B7A3-E43E12D47727}"/>
    <cellStyle name="Notiz 23 2 2 5" xfId="23810" xr:uid="{3C96FEEB-24AF-4D49-92C5-7AED6500B689}"/>
    <cellStyle name="Notiz 23 2 3" xfId="6725" xr:uid="{89258E58-97AF-45F7-9026-7C26289E478C}"/>
    <cellStyle name="Notiz 23 2 3 2" xfId="19505" xr:uid="{53509781-A446-43B9-8C4B-A2F5D025BB81}"/>
    <cellStyle name="Notiz 23 2 3 2 2" xfId="34567" xr:uid="{33D19508-F2E0-4742-BBFF-C86C15F524EC}"/>
    <cellStyle name="Notiz 23 2 3 3" xfId="12757" xr:uid="{D141A217-4E6E-4459-A597-3D4BD7F25633}"/>
    <cellStyle name="Notiz 23 2 3 4" xfId="25394" xr:uid="{9A68A2A3-AC6E-4831-AB41-E2CB796937FC}"/>
    <cellStyle name="Notiz 23 2 4" xfId="8211" xr:uid="{D91B8410-EF59-4E92-BED6-0E786F285604}"/>
    <cellStyle name="Notiz 23 2 4 2" xfId="20938" xr:uid="{71B3B08E-C1F1-44D9-8703-875F0761183E}"/>
    <cellStyle name="Notiz 23 2 4 3" xfId="28219" xr:uid="{94597E20-D430-451C-9476-4D02A80BA561}"/>
    <cellStyle name="Notiz 23 2 5" xfId="14599" xr:uid="{93E10640-DAD9-4D73-82C1-82AF0FFB765C}"/>
    <cellStyle name="Notiz 23 2 5 2" xfId="30713" xr:uid="{4F330C85-4692-4926-85FC-06B9E582188F}"/>
    <cellStyle name="Notiz 23 2 6" xfId="15266" xr:uid="{CB52693F-3D4C-454F-9067-90A5914D4C0A}"/>
    <cellStyle name="Notiz 23 2 6 2" xfId="26297" xr:uid="{13DDAFDC-EDA2-4A01-B29F-7EDA4EE70658}"/>
    <cellStyle name="Notiz 23 2 7" xfId="32419" xr:uid="{FE3A57E2-D722-4A4C-B054-F0788B6B2B5F}"/>
    <cellStyle name="Notiz 23 2 8" xfId="23809" xr:uid="{1DF3263D-B63C-4581-91BD-D2E21FABAAA1}"/>
    <cellStyle name="Notiz 23 3" xfId="5508" xr:uid="{85561F5A-162D-4518-81C5-C119AE8A90A3}"/>
    <cellStyle name="Notiz 23 3 2" xfId="18296" xr:uid="{4C8F98F4-5D39-4EA9-BDB8-247F61A934D2}"/>
    <cellStyle name="Notiz 23 3 2 2" xfId="28221" xr:uid="{0FE52BD0-3D2C-4960-898C-E0503D8E6173}"/>
    <cellStyle name="Notiz 23 3 3" xfId="11549" xr:uid="{C54CB72C-FB54-4440-8212-1D66F8982E96}"/>
    <cellStyle name="Notiz 23 3 3 2" xfId="30715" xr:uid="{1C1F72BE-A3E8-40A1-8ACE-B22CF2A9157F}"/>
    <cellStyle name="Notiz 23 3 4" xfId="33621" xr:uid="{FE07A670-8E3E-4F17-BFD5-FC350BA965EC}"/>
    <cellStyle name="Notiz 23 3 5" xfId="23811" xr:uid="{C8141840-28E0-4FF7-988D-FB0D9197DFF3}"/>
    <cellStyle name="Notiz 23 4" xfId="6726" xr:uid="{16153023-408B-4FBE-B92B-606AAF2B3C45}"/>
    <cellStyle name="Notiz 23 4 2" xfId="19506" xr:uid="{19985A9F-8A44-4E79-8390-CD90E66819AF}"/>
    <cellStyle name="Notiz 23 4 2 2" xfId="34568" xr:uid="{1BC14C2E-6B66-416A-93A1-9AF8F9E7868F}"/>
    <cellStyle name="Notiz 23 4 3" xfId="12758" xr:uid="{FEA40B24-423B-4384-AA1A-3913B4AE28A6}"/>
    <cellStyle name="Notiz 23 4 4" xfId="25393" xr:uid="{54A88AF8-5072-44E8-9EBF-D996B2135B9A}"/>
    <cellStyle name="Notiz 23 5" xfId="8210" xr:uid="{B7D02590-62D2-43D2-9FE4-EAA4B9E6634F}"/>
    <cellStyle name="Notiz 23 5 2" xfId="20937" xr:uid="{07F7A59F-62F1-4C3C-A90E-DA71244D8DEB}"/>
    <cellStyle name="Notiz 23 5 3" xfId="28218" xr:uid="{C2D5C9E1-3BF5-4906-A2D4-91355B047506}"/>
    <cellStyle name="Notiz 23 6" xfId="14598" xr:uid="{BF7F138C-5267-4AA2-A497-C8127988E3F8}"/>
    <cellStyle name="Notiz 23 6 2" xfId="30712" xr:uid="{9D8FE37B-A771-4E65-84F0-FF83811932AC}"/>
    <cellStyle name="Notiz 23 7" xfId="15265" xr:uid="{939D07C3-5C54-4FBF-844F-895E28DFB61A}"/>
    <cellStyle name="Notiz 23 7 2" xfId="26296" xr:uid="{724847A5-2BA1-49B8-AAE9-A72A930D1964}"/>
    <cellStyle name="Notiz 23 8" xfId="32418" xr:uid="{85610CEF-7236-48FF-8E18-4FC363759754}"/>
    <cellStyle name="Notiz 23 9" xfId="23808" xr:uid="{87A00594-A663-44CD-919C-18F093BDEF3B}"/>
    <cellStyle name="Notiz 230" xfId="4927" xr:uid="{71C8FD8A-CA0D-4999-9C5F-3272FC708BA2}"/>
    <cellStyle name="Notiz 230 2" xfId="7377" xr:uid="{7A120B2E-3248-40DF-8C03-67F3C140577D}"/>
    <cellStyle name="Notiz 230 2 2" xfId="20122" xr:uid="{4512F6F2-55F7-4EAF-AD52-BA357DBC1A37}"/>
    <cellStyle name="Notiz 230 2 2 2" xfId="35212" xr:uid="{58E37C1D-5C00-4883-BDED-E1ECA3333CD5}"/>
    <cellStyle name="Notiz 230 2 3" xfId="13372" xr:uid="{232F9252-12AC-414C-BE96-6A9107E7BCB3}"/>
    <cellStyle name="Notiz 230 2 4" xfId="25970" xr:uid="{74496232-2A87-46BC-A520-264080F6CB06}"/>
    <cellStyle name="Notiz 230 3" xfId="7397" xr:uid="{8278132E-7B12-4389-90F9-0974D7558B2A}"/>
    <cellStyle name="Notiz 230 3 2" xfId="20131" xr:uid="{3D50AF79-FA50-46C2-9C9A-EA1DF674F0F6}"/>
    <cellStyle name="Notiz 230 3 2 2" xfId="35225" xr:uid="{434530B8-2C28-4894-9CF7-BF56206AF15D}"/>
    <cellStyle name="Notiz 230 3 3" xfId="13382" xr:uid="{3171FFC6-CB22-4B41-B0DB-F40F5329E26E}"/>
    <cellStyle name="Notiz 230 3 4" xfId="28222" xr:uid="{16BFB2C7-60F6-4996-9C94-DDE1A1B6F6B0}"/>
    <cellStyle name="Notiz 230 4" xfId="8709" xr:uid="{B19D304F-D175-4F3F-9312-09F5E2898A96}"/>
    <cellStyle name="Notiz 230 4 2" xfId="21431" xr:uid="{8615433F-F2CF-451B-B274-7C149ACA4C79}"/>
    <cellStyle name="Notiz 230 4 3" xfId="30716" xr:uid="{4D219B32-D132-4652-8A4A-71DF01D7E28C}"/>
    <cellStyle name="Notiz 230 5" xfId="15127" xr:uid="{D18B5D59-4240-49A3-B0BE-4954F6DE813D}"/>
    <cellStyle name="Notiz 230 5 2" xfId="26810" xr:uid="{CA1ED5E6-7D38-4BFC-BBE1-529AF4F311A5}"/>
    <cellStyle name="Notiz 230 6" xfId="15728" xr:uid="{FD81CF2C-F42E-4FD5-83B6-CC721B96BC85}"/>
    <cellStyle name="Notiz 230 6 2" xfId="33040" xr:uid="{8FC51A40-63A9-431C-A6FC-B0D35027C71D}"/>
    <cellStyle name="Notiz 230 7" xfId="17715" xr:uid="{5E6B8C80-3699-4D04-8A5A-9757114F7A7F}"/>
    <cellStyle name="Notiz 230 8" xfId="10968" xr:uid="{3E9E93D6-B08C-45AB-87C3-8542D9E3F1DF}"/>
    <cellStyle name="Notiz 230 9" xfId="23812" xr:uid="{3E3146F2-B237-4C61-AD9E-3DA0E4961C8D}"/>
    <cellStyle name="Notiz 231" xfId="7306" xr:uid="{3D3D4C58-58B8-4B95-B6E6-4A44C27F8BD5}"/>
    <cellStyle name="Notiz 231 2" xfId="8763" xr:uid="{224B1D36-20A1-428F-BE90-49C7255A9446}"/>
    <cellStyle name="Notiz 231 2 2" xfId="21455" xr:uid="{2968A657-18B4-448A-992E-CA3794C705CB}"/>
    <cellStyle name="Notiz 231 2 3" xfId="26849" xr:uid="{C22E62B4-9846-4008-B646-A0F5C43B4F10}"/>
    <cellStyle name="Notiz 231 3" xfId="15158" xr:uid="{B6BCA3F8-54BC-4C62-928C-9C49E32E37E5}"/>
    <cellStyle name="Notiz 231 3 2" xfId="35148" xr:uid="{28634F71-D939-485E-BAD2-17A3E22ED9DC}"/>
    <cellStyle name="Notiz 231 4" xfId="15731" xr:uid="{686E0A46-273E-4DDD-A7FD-0AF88FE7F644}"/>
    <cellStyle name="Notiz 231 5" xfId="20086" xr:uid="{C205C20E-891F-4CF2-86AE-4E49F2B01164}"/>
    <cellStyle name="Notiz 231 6" xfId="13338" xr:uid="{32D1C210-E3CA-4A7B-ABF1-9EBF60C01105}"/>
    <cellStyle name="Notiz 231 7" xfId="25978" xr:uid="{EF954622-C5AA-41A8-8C87-EE453FF18468}"/>
    <cellStyle name="Notiz 232" xfId="8808" xr:uid="{B9C148A1-06FB-4A2B-B820-92F7E13BFC93}"/>
    <cellStyle name="Notiz 232 2" xfId="15193" xr:uid="{9A4BDD05-2D76-4092-966A-24E91A409CBC}"/>
    <cellStyle name="Notiz 232 2 2" xfId="26864" xr:uid="{FDC2E7B9-E010-4B56-9900-79BA971AB36A}"/>
    <cellStyle name="Notiz 232 3" xfId="15071" xr:uid="{59A6A619-15AC-4BDE-B0C3-F61B26508270}"/>
    <cellStyle name="Notiz 232 4" xfId="21497" xr:uid="{7F20C4F4-1C40-4290-B9B9-473B6498D931}"/>
    <cellStyle name="Notiz 232 5" xfId="25985" xr:uid="{E99F4CAB-E541-43AA-A1A2-3AC56AB0C6C7}"/>
    <cellStyle name="Notiz 233" xfId="8918" xr:uid="{19DE7C4F-200F-4497-B40B-2A64CD15EA7F}"/>
    <cellStyle name="Notiz 233 2" xfId="21605" xr:uid="{EF41D938-3B06-428F-ACC2-A872960ECD42}"/>
    <cellStyle name="Notiz 233 3" xfId="13799" xr:uid="{DE289CE7-9215-456C-844D-75A33107C2D7}"/>
    <cellStyle name="Notiz 233 4" xfId="25994" xr:uid="{D64E7151-0B7E-4F71-8AB5-C3CF624E49DE}"/>
    <cellStyle name="Notiz 234" xfId="8922" xr:uid="{694E8AEF-B788-458D-98EF-313AA8DC848A}"/>
    <cellStyle name="Notiz 234 2" xfId="21608" xr:uid="{86121162-38D4-4C55-88BB-95E8EC8BD69E}"/>
    <cellStyle name="Notiz 234 3" xfId="13590" xr:uid="{D823C416-6965-441A-967A-DD64903C207F}"/>
    <cellStyle name="Notiz 234 4" xfId="24826" xr:uid="{6C844E72-670A-4FA1-8A91-83EDCA540093}"/>
    <cellStyle name="Notiz 235" xfId="9025" xr:uid="{7D50790E-F90A-4E02-AB19-E7F6AF654823}"/>
    <cellStyle name="Notiz 235 2" xfId="21711" xr:uid="{654C6927-1E45-4E0B-88D7-BE2D5D307B75}"/>
    <cellStyle name="Notiz 235 3" xfId="22138" xr:uid="{3EFC0162-C799-4185-AE0C-F24471278C2B}"/>
    <cellStyle name="Notiz 235 4" xfId="13687" xr:uid="{426EDF14-768F-4DB2-B840-12309523F1D5}"/>
    <cellStyle name="Notiz 235 5" xfId="27057" xr:uid="{55EECCD8-4E7F-4C45-B10B-E2328348ECC9}"/>
    <cellStyle name="Notiz 236" xfId="7629" xr:uid="{7B500CA7-BA3E-4EA5-8A10-248DABD834DB}"/>
    <cellStyle name="Notiz 236 2" xfId="22181" xr:uid="{EA78B0EE-6FDB-484B-9A91-F9A61675E9A7}"/>
    <cellStyle name="Notiz 236 3" xfId="29551" xr:uid="{B78C5FAD-DCE7-4557-9B2D-93B87D09B5CA}"/>
    <cellStyle name="Notiz 237" xfId="22206" xr:uid="{1855CB92-1208-46D2-AC05-7D1A3A41D5F0}"/>
    <cellStyle name="Notiz 237 2" xfId="29548" xr:uid="{F428626B-A317-4E1A-B8D3-B9CFB17A09AF}"/>
    <cellStyle name="Notiz 238" xfId="22269" xr:uid="{25E597A5-9443-48EF-A5A3-E6A06528D9D3}"/>
    <cellStyle name="Notiz 238 2" xfId="31837" xr:uid="{711BCFAE-7C59-4140-8E6F-87E201F3A50E}"/>
    <cellStyle name="Notiz 239" xfId="22351" xr:uid="{E8DE7648-CF8F-4CD6-B291-2261FB953CBC}"/>
    <cellStyle name="Notiz 24" xfId="2371" xr:uid="{00000000-0005-0000-0000-000073090000}"/>
    <cellStyle name="Notiz 24 2" xfId="2372" xr:uid="{00000000-0005-0000-0000-000074090000}"/>
    <cellStyle name="Notiz 24 2 2" xfId="5511" xr:uid="{1C42530C-8A22-472E-B98C-162A366F09C7}"/>
    <cellStyle name="Notiz 24 2 2 2" xfId="18299" xr:uid="{7BCB41CE-6048-4260-B711-EDC66EB72DDE}"/>
    <cellStyle name="Notiz 24 2 2 2 2" xfId="28225" xr:uid="{4C74830B-96AB-4997-AEFB-C32AF2906AAB}"/>
    <cellStyle name="Notiz 24 2 2 3" xfId="11552" xr:uid="{26D86E27-D886-4402-84E6-482CB1DE19AA}"/>
    <cellStyle name="Notiz 24 2 2 3 2" xfId="30719" xr:uid="{7C21F5F2-39E0-484B-9526-B58C8B6C484E}"/>
    <cellStyle name="Notiz 24 2 2 4" xfId="33624" xr:uid="{733D49E3-ED7D-4E66-9A77-F19DB9494445}"/>
    <cellStyle name="Notiz 24 2 2 5" xfId="23815" xr:uid="{A828894D-2D0F-41E7-9748-A84E09817AFF}"/>
    <cellStyle name="Notiz 24 2 3" xfId="6723" xr:uid="{40DD6F35-B158-460F-BE65-4265893FAD58}"/>
    <cellStyle name="Notiz 24 2 3 2" xfId="19503" xr:uid="{62FC0832-6C87-41E5-BAA0-2C58B2052758}"/>
    <cellStyle name="Notiz 24 2 3 2 2" xfId="34565" xr:uid="{1D922360-E692-435E-B2A7-2AC3051F765E}"/>
    <cellStyle name="Notiz 24 2 3 3" xfId="12755" xr:uid="{1824D6C9-4972-40B0-B9D0-28D34D2220B0}"/>
    <cellStyle name="Notiz 24 2 3 4" xfId="25396" xr:uid="{AF1102DC-6BD4-473F-95C4-E18C4BCD0856}"/>
    <cellStyle name="Notiz 24 2 4" xfId="8213" xr:uid="{8B755BC4-8289-4365-A2F9-08039867FEE4}"/>
    <cellStyle name="Notiz 24 2 4 2" xfId="20940" xr:uid="{059B1024-4A21-4768-9EEA-468029B9C52F}"/>
    <cellStyle name="Notiz 24 2 4 3" xfId="28224" xr:uid="{874B68E3-C9C1-4CE3-AD48-D265A41DA3E9}"/>
    <cellStyle name="Notiz 24 2 5" xfId="14601" xr:uid="{82C228EB-8662-41B8-BA22-95EA94D0A94B}"/>
    <cellStyle name="Notiz 24 2 5 2" xfId="30718" xr:uid="{20877915-CE91-4ED8-BCDB-6793F5AA0A7B}"/>
    <cellStyle name="Notiz 24 2 6" xfId="15268" xr:uid="{E8EAA966-0156-47D4-907C-0758EF91FC31}"/>
    <cellStyle name="Notiz 24 2 6 2" xfId="26299" xr:uid="{6EC913E4-C572-4450-A25F-0F4894BC2AD7}"/>
    <cellStyle name="Notiz 24 2 7" xfId="32421" xr:uid="{07AC4C79-5DA5-4F60-BC05-1937C70BCB66}"/>
    <cellStyle name="Notiz 24 2 8" xfId="23814" xr:uid="{6401CB23-AE9F-41BC-8B48-41893BAA2D8B}"/>
    <cellStyle name="Notiz 24 3" xfId="5510" xr:uid="{3856A64A-6676-453C-A750-E482E4D9A050}"/>
    <cellStyle name="Notiz 24 3 2" xfId="18298" xr:uid="{894ABB95-A4E5-4DC9-99AF-50EEC4589F65}"/>
    <cellStyle name="Notiz 24 3 2 2" xfId="28226" xr:uid="{E436291D-A0D8-4642-B9AE-AC1447FED34B}"/>
    <cellStyle name="Notiz 24 3 3" xfId="11551" xr:uid="{97DE54A4-EC53-48E0-AC5D-B76A1EBD62CD}"/>
    <cellStyle name="Notiz 24 3 3 2" xfId="30720" xr:uid="{2DDFD602-B3D7-47F3-9280-919809011CC4}"/>
    <cellStyle name="Notiz 24 3 4" xfId="33623" xr:uid="{7CFEDD65-96EA-497E-AB64-ACB6B9A9C367}"/>
    <cellStyle name="Notiz 24 3 5" xfId="23816" xr:uid="{2F112B09-A6C0-443B-BEF9-E0F1503AC9DE}"/>
    <cellStyle name="Notiz 24 4" xfId="6724" xr:uid="{18FB149F-7EDA-47CE-9301-6C333E4B9A9B}"/>
    <cellStyle name="Notiz 24 4 2" xfId="19504" xr:uid="{4F5C84A6-9EB5-426A-9AC8-2E8C1AFF67CA}"/>
    <cellStyle name="Notiz 24 4 2 2" xfId="34566" xr:uid="{B2C269C7-68CA-4418-8C7E-8EE03DA1F0C4}"/>
    <cellStyle name="Notiz 24 4 3" xfId="12756" xr:uid="{C236DE06-B98E-4A1C-8021-82A5DF361992}"/>
    <cellStyle name="Notiz 24 4 4" xfId="25395" xr:uid="{9C68DC83-F2E7-41C3-B019-C5573A39273E}"/>
    <cellStyle name="Notiz 24 5" xfId="8212" xr:uid="{C48380D4-701A-4DDE-9AEF-D3B6F5F77367}"/>
    <cellStyle name="Notiz 24 5 2" xfId="20939" xr:uid="{81F7615F-7E3A-4EF5-AB24-61788C279A1E}"/>
    <cellStyle name="Notiz 24 5 3" xfId="28223" xr:uid="{B0EAF3A8-A009-488C-A446-CE9C21582837}"/>
    <cellStyle name="Notiz 24 6" xfId="14600" xr:uid="{71C56E9B-A61E-4BD8-8822-E685C0A35275}"/>
    <cellStyle name="Notiz 24 6 2" xfId="30717" xr:uid="{81C07696-4428-4DE2-A4ED-8207E8BE9056}"/>
    <cellStyle name="Notiz 24 7" xfId="15267" xr:uid="{A5D29CC6-4727-46B5-931D-C65BCC2FFEBE}"/>
    <cellStyle name="Notiz 24 7 2" xfId="26298" xr:uid="{D55114F4-603E-4250-9761-949F2F1F7919}"/>
    <cellStyle name="Notiz 24 8" xfId="32420" xr:uid="{A41F97F2-89A1-4E70-BF14-2E258A0C12D7}"/>
    <cellStyle name="Notiz 24 9" xfId="23813" xr:uid="{7D66A558-10CD-4CBE-A8AA-BC9E649FF86D}"/>
    <cellStyle name="Notiz 240" xfId="22647" xr:uid="{A49C5659-A509-48A8-82D6-584BB8211D07}"/>
    <cellStyle name="Notiz 25" xfId="2373" xr:uid="{00000000-0005-0000-0000-000075090000}"/>
    <cellStyle name="Notiz 25 2" xfId="2374" xr:uid="{00000000-0005-0000-0000-000076090000}"/>
    <cellStyle name="Notiz 25 2 2" xfId="5513" xr:uid="{B3CF8BE6-CA0A-4EAA-91F6-245820629E25}"/>
    <cellStyle name="Notiz 25 2 2 2" xfId="18301" xr:uid="{AD4C5DAC-1EF8-4671-8626-00E04A86BE7A}"/>
    <cellStyle name="Notiz 25 2 2 2 2" xfId="28229" xr:uid="{11C93531-9D7E-4CB0-BABA-36715B970A66}"/>
    <cellStyle name="Notiz 25 2 2 3" xfId="11554" xr:uid="{B24DFA30-EF86-4DB8-B6FF-1E73C6887B53}"/>
    <cellStyle name="Notiz 25 2 2 3 2" xfId="30723" xr:uid="{39E0253B-CB23-4C0E-AB5A-2875DE49D1C1}"/>
    <cellStyle name="Notiz 25 2 2 4" xfId="33626" xr:uid="{A525BB70-E7A9-4D42-82DF-D37AC3B71A4D}"/>
    <cellStyle name="Notiz 25 2 2 5" xfId="23819" xr:uid="{C30EF194-88D4-4365-AC37-0B012BFB8E62}"/>
    <cellStyle name="Notiz 25 2 3" xfId="6721" xr:uid="{7E5F2500-1140-44CD-A656-2A895A73ABC2}"/>
    <cellStyle name="Notiz 25 2 3 2" xfId="19501" xr:uid="{85D3D785-9C6D-4115-AD1A-AA716BA450A7}"/>
    <cellStyle name="Notiz 25 2 3 2 2" xfId="34563" xr:uid="{B6E965C6-7688-47EA-A3A9-5F02ACB06BF8}"/>
    <cellStyle name="Notiz 25 2 3 3" xfId="12753" xr:uid="{5E6F492D-29DA-4AF0-9764-C27882A4BE78}"/>
    <cellStyle name="Notiz 25 2 3 4" xfId="25398" xr:uid="{0E42AFD1-772E-4CBA-81A5-1B8481F49B28}"/>
    <cellStyle name="Notiz 25 2 4" xfId="8215" xr:uid="{B20BD61D-9E1D-4A82-B3E8-F34D10B9BAAC}"/>
    <cellStyle name="Notiz 25 2 4 2" xfId="20942" xr:uid="{3380CC64-46CB-4A60-B296-7407F20A7158}"/>
    <cellStyle name="Notiz 25 2 4 3" xfId="28228" xr:uid="{3B84AE7A-A2DF-4A11-BE3D-AC5B59E9E02D}"/>
    <cellStyle name="Notiz 25 2 5" xfId="14603" xr:uid="{7C5E126E-72E2-4D7E-A156-07D93CAE25AE}"/>
    <cellStyle name="Notiz 25 2 5 2" xfId="30722" xr:uid="{C8D8FF15-4EBD-4C66-AA63-001A6D17AD15}"/>
    <cellStyle name="Notiz 25 2 6" xfId="15270" xr:uid="{4D5A84B2-424D-4526-A85A-CB8D43FF375F}"/>
    <cellStyle name="Notiz 25 2 6 2" xfId="26301" xr:uid="{98117D5A-9F09-49EC-B81D-90C167510F7F}"/>
    <cellStyle name="Notiz 25 2 7" xfId="32423" xr:uid="{F915BE0F-AB40-4500-9DFD-9CDB3B51A56D}"/>
    <cellStyle name="Notiz 25 2 8" xfId="23818" xr:uid="{EFEFDA00-2BE8-4191-B83E-E44A43E3CE12}"/>
    <cellStyle name="Notiz 25 3" xfId="5512" xr:uid="{04974756-8039-4384-B2E7-60FD753A234D}"/>
    <cellStyle name="Notiz 25 3 2" xfId="18300" xr:uid="{22B56BE8-D440-4AAA-8879-D643FE98D8BF}"/>
    <cellStyle name="Notiz 25 3 2 2" xfId="28230" xr:uid="{984EAAC7-0245-4738-9CEB-783E6261D670}"/>
    <cellStyle name="Notiz 25 3 3" xfId="11553" xr:uid="{0527722B-64A4-422F-832E-81FA3ACC9017}"/>
    <cellStyle name="Notiz 25 3 3 2" xfId="30724" xr:uid="{E9E59AA0-28C1-47E7-80AD-DAA5CE0CAC2D}"/>
    <cellStyle name="Notiz 25 3 4" xfId="33625" xr:uid="{9AEFF8F9-E1C8-4B8D-B43D-67B9C2A9A81D}"/>
    <cellStyle name="Notiz 25 3 5" xfId="23820" xr:uid="{056B5C48-ED3D-4918-AA0B-1B55D3B7EE7D}"/>
    <cellStyle name="Notiz 25 4" xfId="6722" xr:uid="{F1046B0D-0FB6-4390-9A55-087F2C7DFEFF}"/>
    <cellStyle name="Notiz 25 4 2" xfId="19502" xr:uid="{ED10271D-0A93-414E-92A4-6C6C98E3FD27}"/>
    <cellStyle name="Notiz 25 4 2 2" xfId="34564" xr:uid="{778AA274-7A02-4E57-B7B6-177C74AFBAB8}"/>
    <cellStyle name="Notiz 25 4 3" xfId="12754" xr:uid="{EFCB0463-5899-4B0F-AB3C-FEC7657540FC}"/>
    <cellStyle name="Notiz 25 4 4" xfId="25397" xr:uid="{C78A96BF-4438-4870-B22C-AB0E49A3DE50}"/>
    <cellStyle name="Notiz 25 5" xfId="8214" xr:uid="{737B2519-F046-4AC0-A42A-95420C076BDC}"/>
    <cellStyle name="Notiz 25 5 2" xfId="20941" xr:uid="{DB0DE582-6A78-4F99-922E-E1CC6B0E3852}"/>
    <cellStyle name="Notiz 25 5 3" xfId="28227" xr:uid="{320A6B4B-1B54-483A-9473-EACF1CFFAB07}"/>
    <cellStyle name="Notiz 25 6" xfId="14602" xr:uid="{53DF42DF-1C72-43B1-8384-CCAE2FCC3733}"/>
    <cellStyle name="Notiz 25 6 2" xfId="30721" xr:uid="{F45C2A23-0B6D-4717-895F-4285E33B0A16}"/>
    <cellStyle name="Notiz 25 7" xfId="15269" xr:uid="{EC29BD1F-2DBF-4240-90E5-F15735096B64}"/>
    <cellStyle name="Notiz 25 7 2" xfId="26300" xr:uid="{A2295607-74FC-4C6F-8279-7B9567A7F245}"/>
    <cellStyle name="Notiz 25 8" xfId="32422" xr:uid="{E0BFB695-303A-4B34-AA65-4EC736882F54}"/>
    <cellStyle name="Notiz 25 9" xfId="23817" xr:uid="{98438C38-5E48-4245-A6A7-A76BFAE57F75}"/>
    <cellStyle name="Notiz 26" xfId="2375" xr:uid="{00000000-0005-0000-0000-000077090000}"/>
    <cellStyle name="Notiz 26 2" xfId="2376" xr:uid="{00000000-0005-0000-0000-000078090000}"/>
    <cellStyle name="Notiz 26 2 2" xfId="5515" xr:uid="{0FAB244B-4209-4A24-B7EF-42675FCF2468}"/>
    <cellStyle name="Notiz 26 2 2 2" xfId="18303" xr:uid="{1A0C0D1E-FA09-4296-9ACA-DE50D86CEEF1}"/>
    <cellStyle name="Notiz 26 2 2 2 2" xfId="28233" xr:uid="{66049DD1-FDD2-4EF3-B27D-A30CA3D7AE28}"/>
    <cellStyle name="Notiz 26 2 2 3" xfId="11556" xr:uid="{A189C3E1-6050-4B2D-B3A8-9C11494DC4B0}"/>
    <cellStyle name="Notiz 26 2 2 3 2" xfId="30727" xr:uid="{B54BCA37-C762-4AC0-B99B-377B82B01698}"/>
    <cellStyle name="Notiz 26 2 2 4" xfId="33628" xr:uid="{4C5E5421-A37A-4870-90F5-8E6C9946C12D}"/>
    <cellStyle name="Notiz 26 2 2 5" xfId="23823" xr:uid="{1C874A6A-4EDD-41F7-8EC9-9FE634FDD2D5}"/>
    <cellStyle name="Notiz 26 2 3" xfId="6719" xr:uid="{6BD06AAF-9A46-4627-BDC4-F9892A83787C}"/>
    <cellStyle name="Notiz 26 2 3 2" xfId="19499" xr:uid="{8990C585-5615-4982-A975-A2A98DF33B1D}"/>
    <cellStyle name="Notiz 26 2 3 2 2" xfId="34561" xr:uid="{003318EB-40DF-4C07-B413-CA68EC71C609}"/>
    <cellStyle name="Notiz 26 2 3 3" xfId="12751" xr:uid="{DB248DC3-66F6-4BC0-9122-47FB52EC8073}"/>
    <cellStyle name="Notiz 26 2 3 4" xfId="25400" xr:uid="{6C15DD87-14A5-44C2-AFCB-E3A1CABA7B61}"/>
    <cellStyle name="Notiz 26 2 4" xfId="8217" xr:uid="{312E54FA-CC48-4512-8E7C-EE79689D1351}"/>
    <cellStyle name="Notiz 26 2 4 2" xfId="20944" xr:uid="{356D7A98-14F1-430C-B485-C87954299428}"/>
    <cellStyle name="Notiz 26 2 4 3" xfId="28232" xr:uid="{B44C74F8-BCCB-49BC-B545-DA8ED82972B3}"/>
    <cellStyle name="Notiz 26 2 5" xfId="14605" xr:uid="{E03F7408-A3AC-4BD7-BB46-8C288575F858}"/>
    <cellStyle name="Notiz 26 2 5 2" xfId="30726" xr:uid="{EDF0BBDD-1B87-49F0-A9B8-7101D7B3E022}"/>
    <cellStyle name="Notiz 26 2 6" xfId="15272" xr:uid="{7A583C55-5DC5-4EE3-8D58-26D31428C68A}"/>
    <cellStyle name="Notiz 26 2 6 2" xfId="26303" xr:uid="{A1C88094-5041-4F9D-AD6B-2E63A0D6D036}"/>
    <cellStyle name="Notiz 26 2 7" xfId="32425" xr:uid="{B93CBC97-92FC-48B2-9FC3-009BD06DEA26}"/>
    <cellStyle name="Notiz 26 2 8" xfId="23822" xr:uid="{3B4F9A78-95FB-46C2-A309-44FE4C0D3A87}"/>
    <cellStyle name="Notiz 26 3" xfId="5514" xr:uid="{19E52F83-0D84-4477-A492-208F6DF9B98E}"/>
    <cellStyle name="Notiz 26 3 2" xfId="18302" xr:uid="{60592693-E12B-441D-BF37-DE3BE3F0AEA4}"/>
    <cellStyle name="Notiz 26 3 2 2" xfId="28234" xr:uid="{6AB01E17-5ECE-48C2-9FFB-9CCFB0818C2C}"/>
    <cellStyle name="Notiz 26 3 3" xfId="11555" xr:uid="{B7215118-CAE3-4582-9251-865641CEDF17}"/>
    <cellStyle name="Notiz 26 3 3 2" xfId="30728" xr:uid="{F86D11B3-1E4D-47AC-AB30-84BEF180B677}"/>
    <cellStyle name="Notiz 26 3 4" xfId="33627" xr:uid="{7194F266-6B4F-4961-8819-C5C85CABE99A}"/>
    <cellStyle name="Notiz 26 3 5" xfId="23824" xr:uid="{9B604DD7-1331-4B7E-8E5F-324AD6FA2BB7}"/>
    <cellStyle name="Notiz 26 4" xfId="6720" xr:uid="{B1CFBADC-ECB5-4BFB-9243-5230971DED2B}"/>
    <cellStyle name="Notiz 26 4 2" xfId="19500" xr:uid="{306DDA24-D4E2-403F-8424-141914B71EA3}"/>
    <cellStyle name="Notiz 26 4 2 2" xfId="34562" xr:uid="{F97AB0B7-F957-4CB6-B90F-E57CC83C4A06}"/>
    <cellStyle name="Notiz 26 4 3" xfId="12752" xr:uid="{A154434F-539E-43BA-877F-2B9F1A3E23F7}"/>
    <cellStyle name="Notiz 26 4 4" xfId="25399" xr:uid="{86B37C84-036D-4EBC-9145-4CA6C4C77C62}"/>
    <cellStyle name="Notiz 26 5" xfId="8216" xr:uid="{90254707-39C7-4FC0-8402-029DE753A566}"/>
    <cellStyle name="Notiz 26 5 2" xfId="20943" xr:uid="{02BA96EE-35A0-4FC4-9BB6-A821BE3E0E18}"/>
    <cellStyle name="Notiz 26 5 3" xfId="28231" xr:uid="{07D35767-920B-4E52-8B8E-087FFF1129D6}"/>
    <cellStyle name="Notiz 26 6" xfId="14604" xr:uid="{B8CAE036-B9CD-4C03-81F0-E45CB9E0E086}"/>
    <cellStyle name="Notiz 26 6 2" xfId="30725" xr:uid="{C67A35E5-A209-47CD-AE11-A4954D3F5B4D}"/>
    <cellStyle name="Notiz 26 7" xfId="15271" xr:uid="{5CC04790-9C50-40E9-8FD5-5D5512D586CB}"/>
    <cellStyle name="Notiz 26 7 2" xfId="26302" xr:uid="{18EB3A2A-6A4E-4212-B51E-A1BCC6E6346F}"/>
    <cellStyle name="Notiz 26 8" xfId="32424" xr:uid="{C36CD1E6-CECB-4B28-8DF6-B697892C14D9}"/>
    <cellStyle name="Notiz 26 9" xfId="23821" xr:uid="{3F5302B5-ECC9-4EF0-861F-B921B4FD3062}"/>
    <cellStyle name="Notiz 27" xfId="2377" xr:uid="{00000000-0005-0000-0000-000079090000}"/>
    <cellStyle name="Notiz 27 2" xfId="2378" xr:uid="{00000000-0005-0000-0000-00007A090000}"/>
    <cellStyle name="Notiz 27 2 2" xfId="5517" xr:uid="{144D8C71-5C11-4A73-81F5-FE6BE16CC8DC}"/>
    <cellStyle name="Notiz 27 2 2 2" xfId="18305" xr:uid="{C2C63A73-8ECC-4FB5-B5C9-E23AB2892C32}"/>
    <cellStyle name="Notiz 27 2 2 2 2" xfId="28237" xr:uid="{59EC6D3F-EC58-4094-AE97-283ADDC6BD8A}"/>
    <cellStyle name="Notiz 27 2 2 3" xfId="11558" xr:uid="{9D00B6C4-E076-4423-BEA9-2BA0F91D6FFF}"/>
    <cellStyle name="Notiz 27 2 2 3 2" xfId="30731" xr:uid="{25493FAD-2486-4A61-9EF0-A4E8289CA68B}"/>
    <cellStyle name="Notiz 27 2 2 4" xfId="33630" xr:uid="{C4E1EC5D-21C5-4CE5-A761-F6A6F9281258}"/>
    <cellStyle name="Notiz 27 2 2 5" xfId="23827" xr:uid="{B8EFAB9B-E315-4C51-9085-1A67788BD146}"/>
    <cellStyle name="Notiz 27 2 3" xfId="6717" xr:uid="{640E5A85-202F-45E0-8AF4-024681ED327A}"/>
    <cellStyle name="Notiz 27 2 3 2" xfId="19497" xr:uid="{37D11EFD-023D-46C0-9C15-D950ADF36FAB}"/>
    <cellStyle name="Notiz 27 2 3 2 2" xfId="34559" xr:uid="{D1629640-C75A-429A-8573-702F1D809B95}"/>
    <cellStyle name="Notiz 27 2 3 3" xfId="12749" xr:uid="{A4C09971-6096-451F-826A-2FE26B42ACAA}"/>
    <cellStyle name="Notiz 27 2 3 4" xfId="25402" xr:uid="{D99C69F9-F692-417F-9E6D-9B3BCE67C49A}"/>
    <cellStyle name="Notiz 27 2 4" xfId="8219" xr:uid="{95D6C31E-3172-4764-9AEC-4B46939955F7}"/>
    <cellStyle name="Notiz 27 2 4 2" xfId="20946" xr:uid="{BA070099-6A29-4165-BB97-66C8F74C0B37}"/>
    <cellStyle name="Notiz 27 2 4 3" xfId="28236" xr:uid="{411F48DE-E3B9-4899-A33F-4C08F93FBCDB}"/>
    <cellStyle name="Notiz 27 2 5" xfId="14607" xr:uid="{EF304A17-A347-4FC9-8BD0-9CB61B281A33}"/>
    <cellStyle name="Notiz 27 2 5 2" xfId="30730" xr:uid="{2D69F937-23A5-4BCB-9F65-B471931BC0C9}"/>
    <cellStyle name="Notiz 27 2 6" xfId="15274" xr:uid="{D5416FDC-593D-4F24-BFB3-6A6208853A7B}"/>
    <cellStyle name="Notiz 27 2 6 2" xfId="26305" xr:uid="{A06FCBAF-2BA8-4B3F-A045-9775B7E04C9A}"/>
    <cellStyle name="Notiz 27 2 7" xfId="32427" xr:uid="{596F893B-23C6-4B21-9F1C-982FF617C237}"/>
    <cellStyle name="Notiz 27 2 8" xfId="23826" xr:uid="{7415D622-F5C0-4FD1-A88C-512D3A7EBA79}"/>
    <cellStyle name="Notiz 27 3" xfId="5516" xr:uid="{00BFC5F0-60C8-4C24-947B-569AE1540F89}"/>
    <cellStyle name="Notiz 27 3 2" xfId="18304" xr:uid="{328448D8-F9FD-4251-873C-DC65B59725FE}"/>
    <cellStyle name="Notiz 27 3 2 2" xfId="28238" xr:uid="{D16C1B3F-B2B8-42F4-9099-E5DADE74ECFC}"/>
    <cellStyle name="Notiz 27 3 3" xfId="11557" xr:uid="{8D08CF1C-DD4B-4801-A563-5BD94D2B7129}"/>
    <cellStyle name="Notiz 27 3 3 2" xfId="30732" xr:uid="{77A803E0-4041-4EEC-9958-928B965BC21E}"/>
    <cellStyle name="Notiz 27 3 4" xfId="33629" xr:uid="{FD9A0755-3693-42D7-9F00-31A797E69316}"/>
    <cellStyle name="Notiz 27 3 5" xfId="23828" xr:uid="{03A11630-82A9-4EFB-93F6-8D8B13B1FFEF}"/>
    <cellStyle name="Notiz 27 4" xfId="6718" xr:uid="{71BAD431-176D-4683-AFD0-34AEA1CBE9C6}"/>
    <cellStyle name="Notiz 27 4 2" xfId="19498" xr:uid="{B46E8A99-E70D-4A9B-BEB5-B32001BEE304}"/>
    <cellStyle name="Notiz 27 4 2 2" xfId="34560" xr:uid="{E863826D-B0B6-4BD4-92D7-3DF147447A0C}"/>
    <cellStyle name="Notiz 27 4 3" xfId="12750" xr:uid="{4C4E407C-19A2-4707-B345-124BAE601A61}"/>
    <cellStyle name="Notiz 27 4 4" xfId="25401" xr:uid="{4FC9151A-6B8F-464B-BEEC-33FD1EB43B69}"/>
    <cellStyle name="Notiz 27 5" xfId="8218" xr:uid="{FD92E8B5-4BAB-444A-B483-A7E582810771}"/>
    <cellStyle name="Notiz 27 5 2" xfId="20945" xr:uid="{D6011B7D-A71F-4394-9425-0205473A9863}"/>
    <cellStyle name="Notiz 27 5 3" xfId="28235" xr:uid="{98DFA325-0214-4FEC-AEC4-D5AD71A2D689}"/>
    <cellStyle name="Notiz 27 6" xfId="14606" xr:uid="{25A01C5A-6588-4A26-8632-54E5933150E3}"/>
    <cellStyle name="Notiz 27 6 2" xfId="30729" xr:uid="{4F37BEE3-A37C-4F7B-9C38-EC6594E7A537}"/>
    <cellStyle name="Notiz 27 7" xfId="15273" xr:uid="{21AF1438-F498-4D11-B953-C53CB7A21DEB}"/>
    <cellStyle name="Notiz 27 7 2" xfId="26304" xr:uid="{D1FA6D49-172F-43F7-AAA5-1F39F00080CB}"/>
    <cellStyle name="Notiz 27 8" xfId="32426" xr:uid="{915380D6-7E15-4103-B274-43F957D46F55}"/>
    <cellStyle name="Notiz 27 9" xfId="23825" xr:uid="{157114BE-292A-442A-8824-9D68D6A84137}"/>
    <cellStyle name="Notiz 28" xfId="2379" xr:uid="{00000000-0005-0000-0000-00007B090000}"/>
    <cellStyle name="Notiz 28 2" xfId="2380" xr:uid="{00000000-0005-0000-0000-00007C090000}"/>
    <cellStyle name="Notiz 28 2 2" xfId="5519" xr:uid="{B3BE148A-9071-4CB5-8029-EFF03619C48B}"/>
    <cellStyle name="Notiz 28 2 2 2" xfId="18307" xr:uid="{5CAF16E1-52FC-47C6-A8EF-A1365AA9FE59}"/>
    <cellStyle name="Notiz 28 2 2 2 2" xfId="28241" xr:uid="{E3779A58-C123-4498-9765-1EEDFECF573E}"/>
    <cellStyle name="Notiz 28 2 2 3" xfId="11560" xr:uid="{63AAAA57-3CB2-4DD1-B397-51BA0AFB5F85}"/>
    <cellStyle name="Notiz 28 2 2 3 2" xfId="30735" xr:uid="{CB62D48C-DE94-46DC-8011-59FEEEECE974}"/>
    <cellStyle name="Notiz 28 2 2 4" xfId="33632" xr:uid="{45D77859-E528-4539-A278-99F52CE6C400}"/>
    <cellStyle name="Notiz 28 2 2 5" xfId="23831" xr:uid="{2F1D26D2-D23A-4E18-91E0-73A27B6998A6}"/>
    <cellStyle name="Notiz 28 2 3" xfId="6715" xr:uid="{7261DF7D-4982-4BFC-888A-5E65C0C18AE5}"/>
    <cellStyle name="Notiz 28 2 3 2" xfId="19495" xr:uid="{55459C97-A8E9-47EC-B54E-E2D1A356770B}"/>
    <cellStyle name="Notiz 28 2 3 2 2" xfId="34557" xr:uid="{BCC85D53-FE4D-4645-95DB-C68AC1A4ED9F}"/>
    <cellStyle name="Notiz 28 2 3 3" xfId="12747" xr:uid="{F9B0C2B9-807C-4FF5-BEEC-6E32696720F0}"/>
    <cellStyle name="Notiz 28 2 3 4" xfId="25404" xr:uid="{71DB5C83-9CF8-47EA-A3CB-2783F3BF725C}"/>
    <cellStyle name="Notiz 28 2 4" xfId="8221" xr:uid="{517B6B10-C26B-4293-AD7A-82874E5C5C49}"/>
    <cellStyle name="Notiz 28 2 4 2" xfId="20948" xr:uid="{3EDC0E37-E2B7-4FAE-82EB-347EB1175C85}"/>
    <cellStyle name="Notiz 28 2 4 3" xfId="28240" xr:uid="{7A2A3016-D94C-44B0-A50F-33F5CA90E56D}"/>
    <cellStyle name="Notiz 28 2 5" xfId="14609" xr:uid="{F1C0BFE1-31F7-4C37-83B7-69735820BD20}"/>
    <cellStyle name="Notiz 28 2 5 2" xfId="30734" xr:uid="{C5B402C7-BD9A-4B75-9598-883C06002369}"/>
    <cellStyle name="Notiz 28 2 6" xfId="15276" xr:uid="{97B4731A-C25A-4D72-94C3-3E86E96609F1}"/>
    <cellStyle name="Notiz 28 2 6 2" xfId="26307" xr:uid="{66F4C17E-1B76-431F-A265-B5A97C1D2A72}"/>
    <cellStyle name="Notiz 28 2 7" xfId="32429" xr:uid="{EB2D9136-9610-4C20-865D-9A48DEFC1240}"/>
    <cellStyle name="Notiz 28 2 8" xfId="23830" xr:uid="{04B845C7-711D-48E7-AA7C-FE0C34BA68F1}"/>
    <cellStyle name="Notiz 28 3" xfId="5518" xr:uid="{F751E492-330B-4A59-892B-2C80585B2B14}"/>
    <cellStyle name="Notiz 28 3 2" xfId="18306" xr:uid="{71A6ECC1-DDCD-431D-A387-2F8FAF5916CB}"/>
    <cellStyle name="Notiz 28 3 2 2" xfId="28242" xr:uid="{CF003CB5-D4AB-4F41-8343-4AA4DF9D989B}"/>
    <cellStyle name="Notiz 28 3 3" xfId="11559" xr:uid="{AF29D0E6-998D-4A41-97AB-CA4C2F49BA8E}"/>
    <cellStyle name="Notiz 28 3 3 2" xfId="30736" xr:uid="{52CB95A3-87AF-4C13-A0B0-3925B3364273}"/>
    <cellStyle name="Notiz 28 3 4" xfId="33631" xr:uid="{CB213125-0BFD-44EF-B242-6CC88F9BA98D}"/>
    <cellStyle name="Notiz 28 3 5" xfId="23832" xr:uid="{45D48189-6EA5-415D-845A-F58140335123}"/>
    <cellStyle name="Notiz 28 4" xfId="6716" xr:uid="{9BC8F3A5-3F89-4147-93EF-2FDAD9B6DBB1}"/>
    <cellStyle name="Notiz 28 4 2" xfId="19496" xr:uid="{CBED842B-680B-4D53-9A4D-487CA7D353AE}"/>
    <cellStyle name="Notiz 28 4 2 2" xfId="34558" xr:uid="{B88B8B48-938E-456E-AF73-558885126E27}"/>
    <cellStyle name="Notiz 28 4 3" xfId="12748" xr:uid="{B8C42255-EC2B-48CF-8A99-78A0E0234FD2}"/>
    <cellStyle name="Notiz 28 4 4" xfId="25403" xr:uid="{04838059-9EB4-4E03-880A-286C65E6F376}"/>
    <cellStyle name="Notiz 28 5" xfId="8220" xr:uid="{7F9B1EC8-51E3-4887-B1D0-0EE3A860D14F}"/>
    <cellStyle name="Notiz 28 5 2" xfId="20947" xr:uid="{A2866155-834A-46FA-93D9-71265600E3B1}"/>
    <cellStyle name="Notiz 28 5 3" xfId="28239" xr:uid="{D5B6497F-5960-43F8-AD2D-DB5ED0EF8AC0}"/>
    <cellStyle name="Notiz 28 6" xfId="14608" xr:uid="{13F00DD8-D04A-4F0D-9D06-53D6C500C7B7}"/>
    <cellStyle name="Notiz 28 6 2" xfId="30733" xr:uid="{2B785CF1-4DB7-48E4-8CAE-20F51809120D}"/>
    <cellStyle name="Notiz 28 7" xfId="15275" xr:uid="{6D43A13E-2BDE-4843-B40E-6FBF174E403D}"/>
    <cellStyle name="Notiz 28 7 2" xfId="26306" xr:uid="{33C26A88-4408-46F9-BCCE-BB352F5AF4E7}"/>
    <cellStyle name="Notiz 28 8" xfId="32428" xr:uid="{52BA6ACB-9D26-413E-864E-E30B45C894BC}"/>
    <cellStyle name="Notiz 28 9" xfId="23829" xr:uid="{B6990E20-C0B5-4F99-A7C6-E88BAB03C8B8}"/>
    <cellStyle name="Notiz 29" xfId="2381" xr:uid="{00000000-0005-0000-0000-00007D090000}"/>
    <cellStyle name="Notiz 29 2" xfId="2382" xr:uid="{00000000-0005-0000-0000-00007E090000}"/>
    <cellStyle name="Notiz 29 2 2" xfId="5521" xr:uid="{9570B3ED-22C8-4AFC-8DD6-830D1437058E}"/>
    <cellStyle name="Notiz 29 2 2 2" xfId="18309" xr:uid="{870F7365-70F5-4B0B-B5F1-96803B5D9005}"/>
    <cellStyle name="Notiz 29 2 2 2 2" xfId="28245" xr:uid="{A15907B5-F7C9-4E87-8B59-CF52CFB7832B}"/>
    <cellStyle name="Notiz 29 2 2 3" xfId="11562" xr:uid="{5B543991-EDA3-46D8-9DC6-F07ECFB90D54}"/>
    <cellStyle name="Notiz 29 2 2 3 2" xfId="30739" xr:uid="{0F51E8B6-DB47-4875-9716-2069441CD7AA}"/>
    <cellStyle name="Notiz 29 2 2 4" xfId="33634" xr:uid="{1169648D-E653-4B75-8306-F762F193769B}"/>
    <cellStyle name="Notiz 29 2 2 5" xfId="23835" xr:uid="{10739651-AAB1-4020-94FC-9C5697060D9A}"/>
    <cellStyle name="Notiz 29 2 3" xfId="6713" xr:uid="{E08E207A-BCA3-41D5-A306-BFBE44C40812}"/>
    <cellStyle name="Notiz 29 2 3 2" xfId="19493" xr:uid="{7F5AD4F0-6E66-4331-926F-7A171317824F}"/>
    <cellStyle name="Notiz 29 2 3 2 2" xfId="34555" xr:uid="{16DB61FA-283A-427D-AC99-728628E12AF2}"/>
    <cellStyle name="Notiz 29 2 3 3" xfId="12745" xr:uid="{D52673C4-1484-497A-8DC4-1A1219DDB2CE}"/>
    <cellStyle name="Notiz 29 2 3 4" xfId="25406" xr:uid="{D95544B2-9EFF-4987-8BB8-A461CC1BE26D}"/>
    <cellStyle name="Notiz 29 2 4" xfId="8223" xr:uid="{1E9DB0A3-2601-40A8-9C44-816CB34D84D4}"/>
    <cellStyle name="Notiz 29 2 4 2" xfId="20950" xr:uid="{7576561E-EFED-4A92-9A57-57639D27BCCE}"/>
    <cellStyle name="Notiz 29 2 4 3" xfId="28244" xr:uid="{FFFDCE0A-E2FA-42D4-BDA5-1FCF65254615}"/>
    <cellStyle name="Notiz 29 2 5" xfId="14611" xr:uid="{B0B3BC1B-ABC8-4983-A7DD-F046DF2180D2}"/>
    <cellStyle name="Notiz 29 2 5 2" xfId="30738" xr:uid="{34CB1ED3-6A54-47E4-8796-6043633C36EC}"/>
    <cellStyle name="Notiz 29 2 6" xfId="15278" xr:uid="{B087E762-7319-4AE2-A461-6AF5C448E294}"/>
    <cellStyle name="Notiz 29 2 6 2" xfId="26309" xr:uid="{D2B3456D-5F39-4063-86B7-43A7B54CB886}"/>
    <cellStyle name="Notiz 29 2 7" xfId="32431" xr:uid="{CFDD3187-C42D-41DD-9D4D-689859F57C99}"/>
    <cellStyle name="Notiz 29 2 8" xfId="23834" xr:uid="{D7BC9CCA-002E-4612-9600-5CD36FDDB23D}"/>
    <cellStyle name="Notiz 29 3" xfId="5520" xr:uid="{B9858559-DD75-48FF-A7A1-2002FA87A06F}"/>
    <cellStyle name="Notiz 29 3 2" xfId="18308" xr:uid="{4701FD75-FF2F-4144-8B60-081EFAB72E29}"/>
    <cellStyle name="Notiz 29 3 2 2" xfId="28246" xr:uid="{F84866D4-2057-4143-832B-730F3C9B06B5}"/>
    <cellStyle name="Notiz 29 3 3" xfId="11561" xr:uid="{ACFD2445-490D-4FEC-8FE4-75EA2B76EF68}"/>
    <cellStyle name="Notiz 29 3 3 2" xfId="30740" xr:uid="{BECED2C6-DA98-4D90-91DD-C531E333038F}"/>
    <cellStyle name="Notiz 29 3 4" xfId="33633" xr:uid="{74780A1C-031C-4496-8DD8-8EB7E6ACC7D1}"/>
    <cellStyle name="Notiz 29 3 5" xfId="23836" xr:uid="{DB1B471F-9D06-4990-9EB9-41FF7A994DA2}"/>
    <cellStyle name="Notiz 29 4" xfId="6714" xr:uid="{B3A921C4-D750-4346-AA42-062EEF9B3D83}"/>
    <cellStyle name="Notiz 29 4 2" xfId="19494" xr:uid="{2095C017-FE96-4CCD-AE4F-864E5F9D2107}"/>
    <cellStyle name="Notiz 29 4 2 2" xfId="34556" xr:uid="{229B5DDA-F88B-4B12-B505-8698B5E5CCFD}"/>
    <cellStyle name="Notiz 29 4 3" xfId="12746" xr:uid="{1F934CB7-4D06-4741-9F0D-9D0089ADC3EB}"/>
    <cellStyle name="Notiz 29 4 4" xfId="25405" xr:uid="{20A36BAD-EE02-4297-B845-1E1FC71B195F}"/>
    <cellStyle name="Notiz 29 5" xfId="8222" xr:uid="{D9540CAE-2655-4B76-9140-A03ED77FDAB3}"/>
    <cellStyle name="Notiz 29 5 2" xfId="20949" xr:uid="{7A7FEA98-2724-4E8C-A517-113AE4B2EC55}"/>
    <cellStyle name="Notiz 29 5 3" xfId="28243" xr:uid="{87FF565C-0500-4A05-900F-C7B86A60EA2D}"/>
    <cellStyle name="Notiz 29 6" xfId="14610" xr:uid="{24645629-6EC9-47E4-9F0E-9A18C1705F6D}"/>
    <cellStyle name="Notiz 29 6 2" xfId="30737" xr:uid="{357A768D-1575-402E-ACAD-F7D839E9AA96}"/>
    <cellStyle name="Notiz 29 7" xfId="15277" xr:uid="{E48C8A1B-D45D-4029-9249-D21B4EE46249}"/>
    <cellStyle name="Notiz 29 7 2" xfId="26308" xr:uid="{87E33D83-2F4E-4DD0-89A9-83638C36F1DC}"/>
    <cellStyle name="Notiz 29 8" xfId="32430" xr:uid="{D2E8C0E5-556D-4F79-8415-3322C55796C6}"/>
    <cellStyle name="Notiz 29 9" xfId="23833" xr:uid="{5E57EE59-F718-4FEA-9656-67F43B716F96}"/>
    <cellStyle name="Notiz 3" xfId="2383" xr:uid="{00000000-0005-0000-0000-00007F090000}"/>
    <cellStyle name="Notiz 3 10" xfId="2384" xr:uid="{00000000-0005-0000-0000-000080090000}"/>
    <cellStyle name="Notiz 3 10 2" xfId="5523" xr:uid="{245094A8-2E32-4DC5-8ABA-471224474E88}"/>
    <cellStyle name="Notiz 3 10 2 2" xfId="18311" xr:uid="{81BA330D-6E41-4ABC-97CB-A039E9BD25D9}"/>
    <cellStyle name="Notiz 3 10 2 2 2" xfId="28249" xr:uid="{EA32D8EF-3751-4C21-A91C-B16EAA4A4530}"/>
    <cellStyle name="Notiz 3 10 2 3" xfId="11564" xr:uid="{FBB76494-FA8F-42D0-8E59-975FC12A0FD5}"/>
    <cellStyle name="Notiz 3 10 2 3 2" xfId="30743" xr:uid="{377D00FD-878A-4086-A814-B5880C9C07DA}"/>
    <cellStyle name="Notiz 3 10 2 4" xfId="33636" xr:uid="{4DC63ADB-D88E-4CBF-9EA0-8685B90D1E0E}"/>
    <cellStyle name="Notiz 3 10 2 5" xfId="23839" xr:uid="{9D9C3360-2B49-4308-A5AB-18147E25987C}"/>
    <cellStyle name="Notiz 3 10 3" xfId="6711" xr:uid="{4241A831-6D8C-4FF7-A6EA-7E7F84B24E53}"/>
    <cellStyle name="Notiz 3 10 3 2" xfId="19491" xr:uid="{D67D8916-7167-44AA-90A1-DD8E55705425}"/>
    <cellStyle name="Notiz 3 10 3 2 2" xfId="34553" xr:uid="{75E00CCF-C8D4-4BAC-AF5F-6AA540918367}"/>
    <cellStyle name="Notiz 3 10 3 3" xfId="12743" xr:uid="{6A9FCF5C-FE46-4190-A401-DE7A602A321A}"/>
    <cellStyle name="Notiz 3 10 3 4" xfId="25408" xr:uid="{4ABFFF5A-5E6D-4C97-9490-E8DF185DA748}"/>
    <cellStyle name="Notiz 3 10 4" xfId="8225" xr:uid="{9A5EAC06-B7F5-4B50-A67E-798039D14748}"/>
    <cellStyle name="Notiz 3 10 4 2" xfId="20951" xr:uid="{8864EDD1-7DC6-4621-A116-A705E735444F}"/>
    <cellStyle name="Notiz 3 10 4 3" xfId="28248" xr:uid="{1B76B004-79FC-40FE-8DAE-CFB5522958AD}"/>
    <cellStyle name="Notiz 3 10 5" xfId="14613" xr:uid="{23692B58-C567-43DA-8D97-A62D7EBCFDC5}"/>
    <cellStyle name="Notiz 3 10 5 2" xfId="30742" xr:uid="{71BDE267-2084-4790-9A68-9D6DEA55CEF1}"/>
    <cellStyle name="Notiz 3 10 6" xfId="15280" xr:uid="{0A02B2EF-BD00-4A1D-9D7E-C33D5813530E}"/>
    <cellStyle name="Notiz 3 10 6 2" xfId="26311" xr:uid="{29882F3A-63A0-4AE8-9945-BE38CAEC3797}"/>
    <cellStyle name="Notiz 3 10 7" xfId="32433" xr:uid="{1A3E06DB-BD6B-46B9-B383-503B0D3E3D6C}"/>
    <cellStyle name="Notiz 3 10 8" xfId="23838" xr:uid="{4225D660-FDAD-4678-A659-79EF8890C398}"/>
    <cellStyle name="Notiz 3 100" xfId="2385" xr:uid="{00000000-0005-0000-0000-000081090000}"/>
    <cellStyle name="Notiz 3 100 2" xfId="5524" xr:uid="{76CBC5BF-DE76-41E2-9572-CC72AFCE7809}"/>
    <cellStyle name="Notiz 3 100 2 2" xfId="18312" xr:uid="{D40A46AD-4B9A-4404-8F70-6231003BCB9C}"/>
    <cellStyle name="Notiz 3 100 2 2 2" xfId="28251" xr:uid="{DF1ABC99-9B2E-4899-9666-DC42C5A1A17D}"/>
    <cellStyle name="Notiz 3 100 2 3" xfId="11565" xr:uid="{051B2DA1-FA10-40EF-BCD2-F28A04AEBBDB}"/>
    <cellStyle name="Notiz 3 100 2 3 2" xfId="30745" xr:uid="{1BC8AEEB-835A-48C2-BA81-3B0948142DB7}"/>
    <cellStyle name="Notiz 3 100 2 4" xfId="33637" xr:uid="{D431A393-045A-4169-A768-4612B605DBCF}"/>
    <cellStyle name="Notiz 3 100 2 5" xfId="23841" xr:uid="{ED50361B-8024-4EA7-9964-6CBE68440105}"/>
    <cellStyle name="Notiz 3 100 3" xfId="6710" xr:uid="{B99C65B0-B4EC-4267-AD3B-781BE1A0E364}"/>
    <cellStyle name="Notiz 3 100 3 2" xfId="19490" xr:uid="{003E9F43-5E3A-4CD4-B0F4-9A593640B75C}"/>
    <cellStyle name="Notiz 3 100 3 2 2" xfId="34552" xr:uid="{FC75E810-C206-4DE1-9E64-789575F0036D}"/>
    <cellStyle name="Notiz 3 100 3 3" xfId="12742" xr:uid="{4636F4DD-314A-4CDD-B340-9F9CE3AEA4A3}"/>
    <cellStyle name="Notiz 3 100 3 4" xfId="25409" xr:uid="{E642C7B1-F442-4951-B607-46C8A0689D2A}"/>
    <cellStyle name="Notiz 3 100 4" xfId="8226" xr:uid="{A4B73B1A-20C3-47E6-A7A1-7F9545972FD0}"/>
    <cellStyle name="Notiz 3 100 4 2" xfId="20952" xr:uid="{F7EE06DD-2ACA-4F5D-B13E-B93A03AA631E}"/>
    <cellStyle name="Notiz 3 100 4 3" xfId="28250" xr:uid="{4A55A28F-290D-4402-B48E-CB8C5FD310F6}"/>
    <cellStyle name="Notiz 3 100 5" xfId="14614" xr:uid="{49C5608C-0840-4BDD-8999-FC6DFC86DD81}"/>
    <cellStyle name="Notiz 3 100 5 2" xfId="30744" xr:uid="{B0BBB6D3-8DAF-4DC5-A786-4A4FF7C752BD}"/>
    <cellStyle name="Notiz 3 100 6" xfId="15281" xr:uid="{970E775F-CA89-4FBF-BCFB-258CF68EA29D}"/>
    <cellStyle name="Notiz 3 100 6 2" xfId="26312" xr:uid="{9574232E-5A1C-41AE-BADA-1624A8421202}"/>
    <cellStyle name="Notiz 3 100 7" xfId="32434" xr:uid="{BABC8AC8-4D92-4EEE-805C-A22890013483}"/>
    <cellStyle name="Notiz 3 100 8" xfId="23840" xr:uid="{2882E733-3014-435B-A3A4-48176A17C3A1}"/>
    <cellStyle name="Notiz 3 101" xfId="2386" xr:uid="{00000000-0005-0000-0000-000082090000}"/>
    <cellStyle name="Notiz 3 101 2" xfId="5525" xr:uid="{DADBA0F7-AB36-4253-8559-2E1BF728141D}"/>
    <cellStyle name="Notiz 3 101 2 2" xfId="18313" xr:uid="{0FCBD18E-FAFA-436C-B65F-6070151F9D62}"/>
    <cellStyle name="Notiz 3 101 2 2 2" xfId="28253" xr:uid="{9D71911E-2E74-4CE3-B315-6CC61DE4C223}"/>
    <cellStyle name="Notiz 3 101 2 3" xfId="11566" xr:uid="{8CB42557-E0E2-4585-A529-1EF733B4CF27}"/>
    <cellStyle name="Notiz 3 101 2 3 2" xfId="30747" xr:uid="{8443AA94-51CD-45E6-81C1-5D1504106608}"/>
    <cellStyle name="Notiz 3 101 2 4" xfId="33638" xr:uid="{C01B9960-6DEA-472C-B391-128877805F44}"/>
    <cellStyle name="Notiz 3 101 2 5" xfId="23843" xr:uid="{B5EB51E2-A282-460E-85FD-F96C18946921}"/>
    <cellStyle name="Notiz 3 101 3" xfId="6709" xr:uid="{41D523BD-047C-4011-A45E-4DA2D5C7C7A2}"/>
    <cellStyle name="Notiz 3 101 3 2" xfId="19489" xr:uid="{40B7D69B-EB93-4061-BE7C-78A4134C3E7B}"/>
    <cellStyle name="Notiz 3 101 3 2 2" xfId="34551" xr:uid="{8AA7D578-D6D5-4C36-B91D-F2FC807A5E6C}"/>
    <cellStyle name="Notiz 3 101 3 3" xfId="12741" xr:uid="{B17DCE16-E608-417B-BF0A-E1CE0401865B}"/>
    <cellStyle name="Notiz 3 101 3 4" xfId="25410" xr:uid="{B4B506DA-CC72-4321-91AA-FB353D35CD7C}"/>
    <cellStyle name="Notiz 3 101 4" xfId="8227" xr:uid="{AC57011A-9EFD-4395-ACD9-54BB3B23B23D}"/>
    <cellStyle name="Notiz 3 101 4 2" xfId="20953" xr:uid="{F3F7E7FE-A560-46D3-BC28-1CF1E0868343}"/>
    <cellStyle name="Notiz 3 101 4 3" xfId="28252" xr:uid="{DB9A213B-04AC-4987-9B00-36BD0964BFFB}"/>
    <cellStyle name="Notiz 3 101 5" xfId="14615" xr:uid="{E0DD1008-1E9F-43F3-A88F-0FF91F1AD05B}"/>
    <cellStyle name="Notiz 3 101 5 2" xfId="30746" xr:uid="{D079A0D4-B8BA-4832-9830-15DDCE0D4FDE}"/>
    <cellStyle name="Notiz 3 101 6" xfId="15282" xr:uid="{4C6C0719-9A27-4E1E-9AD6-243C453DD80B}"/>
    <cellStyle name="Notiz 3 101 6 2" xfId="26313" xr:uid="{823ED5A8-FD87-43E9-BDD0-AEC45DF1E386}"/>
    <cellStyle name="Notiz 3 101 7" xfId="32435" xr:uid="{A2BCE30C-6614-4E76-B02C-5D2D8559ED96}"/>
    <cellStyle name="Notiz 3 101 8" xfId="23842" xr:uid="{DC8DE63A-4C66-42F5-9642-A62CDD35A7B5}"/>
    <cellStyle name="Notiz 3 102" xfId="2387" xr:uid="{00000000-0005-0000-0000-000083090000}"/>
    <cellStyle name="Notiz 3 102 2" xfId="5526" xr:uid="{0CE1FD87-D1A3-4813-95BA-849C6E5F234C}"/>
    <cellStyle name="Notiz 3 102 2 2" xfId="18314" xr:uid="{E640F209-94AC-4B41-A61B-D5976BC10CC4}"/>
    <cellStyle name="Notiz 3 102 2 2 2" xfId="28255" xr:uid="{49167CE5-B0A1-4A12-AFCE-C0E534EF7E90}"/>
    <cellStyle name="Notiz 3 102 2 3" xfId="11567" xr:uid="{9121E263-1E5D-456C-ACD9-AFF5AB8BD913}"/>
    <cellStyle name="Notiz 3 102 2 3 2" xfId="30749" xr:uid="{5AC615E5-DDEE-4551-89D9-6BFE59620324}"/>
    <cellStyle name="Notiz 3 102 2 4" xfId="33639" xr:uid="{784B1D22-C2D8-4E8D-8B50-60128EBE6A3A}"/>
    <cellStyle name="Notiz 3 102 2 5" xfId="23845" xr:uid="{9E5BA1A1-87FD-430C-978A-D4FD2E92D9A6}"/>
    <cellStyle name="Notiz 3 102 3" xfId="6708" xr:uid="{007A1630-749D-4CAB-9034-7DA107479379}"/>
    <cellStyle name="Notiz 3 102 3 2" xfId="19488" xr:uid="{898881AC-54A3-4950-A491-48D9498400DE}"/>
    <cellStyle name="Notiz 3 102 3 2 2" xfId="34550" xr:uid="{F3767D3E-AC23-47E4-9708-4BC04DDF77FE}"/>
    <cellStyle name="Notiz 3 102 3 3" xfId="12740" xr:uid="{9ED831A7-D2D6-4F68-9DFC-05E77607F533}"/>
    <cellStyle name="Notiz 3 102 3 4" xfId="25411" xr:uid="{B622F576-8FB2-441F-937E-39BE1F693370}"/>
    <cellStyle name="Notiz 3 102 4" xfId="8228" xr:uid="{D86FBB5F-A568-4018-8148-F0EC102FBA17}"/>
    <cellStyle name="Notiz 3 102 4 2" xfId="20954" xr:uid="{9D6971C1-7067-4283-82C4-CDE4FAA2D480}"/>
    <cellStyle name="Notiz 3 102 4 3" xfId="28254" xr:uid="{5035D869-F511-4771-8D42-F096C211E96B}"/>
    <cellStyle name="Notiz 3 102 5" xfId="14616" xr:uid="{954A5683-96D1-4480-9975-DED194A655CF}"/>
    <cellStyle name="Notiz 3 102 5 2" xfId="30748" xr:uid="{250E331A-69A1-4B0C-85C0-E11583BCA81C}"/>
    <cellStyle name="Notiz 3 102 6" xfId="15283" xr:uid="{030952A8-7BF8-4824-A72A-C720DCF657CD}"/>
    <cellStyle name="Notiz 3 102 6 2" xfId="26314" xr:uid="{A7F06895-AEE6-48F3-A630-C807C992E49D}"/>
    <cellStyle name="Notiz 3 102 7" xfId="32436" xr:uid="{AFE8D03B-A2A0-4953-AFDA-A79E4EB682D5}"/>
    <cellStyle name="Notiz 3 102 8" xfId="23844" xr:uid="{E9C8E55D-B935-4B52-A616-5D9FD7D9BB15}"/>
    <cellStyle name="Notiz 3 103" xfId="2388" xr:uid="{00000000-0005-0000-0000-000084090000}"/>
    <cellStyle name="Notiz 3 103 2" xfId="5527" xr:uid="{61DF1F5C-EE0C-4AD8-B122-03940757900B}"/>
    <cellStyle name="Notiz 3 103 2 2" xfId="18315" xr:uid="{26C4FD8F-EEE9-4DD4-8591-77C7624AD013}"/>
    <cellStyle name="Notiz 3 103 2 2 2" xfId="28257" xr:uid="{CB466A19-05A9-4E28-9184-BFCD53692FC4}"/>
    <cellStyle name="Notiz 3 103 2 3" xfId="11568" xr:uid="{55E69E9D-75B6-47D3-8752-61876E7E705B}"/>
    <cellStyle name="Notiz 3 103 2 3 2" xfId="30751" xr:uid="{54150C06-F40B-4E03-BB05-FE3D1F3FFA6B}"/>
    <cellStyle name="Notiz 3 103 2 4" xfId="33640" xr:uid="{E94A39FA-357D-4880-A851-71C60A594795}"/>
    <cellStyle name="Notiz 3 103 2 5" xfId="23847" xr:uid="{E14BEDA1-BEB0-45AC-99B2-8D438A31ABB7}"/>
    <cellStyle name="Notiz 3 103 3" xfId="6707" xr:uid="{B4FADF40-14F1-47CD-981D-BA654F627A3A}"/>
    <cellStyle name="Notiz 3 103 3 2" xfId="19487" xr:uid="{7F53E6FF-3D10-4F4A-B8DE-E0A346689FA6}"/>
    <cellStyle name="Notiz 3 103 3 2 2" xfId="34549" xr:uid="{C7F07737-2DE7-49D8-94D7-6F903D8FE708}"/>
    <cellStyle name="Notiz 3 103 3 3" xfId="12739" xr:uid="{F6D66801-ECB8-4F64-AB66-1CCC6251CAB2}"/>
    <cellStyle name="Notiz 3 103 3 4" xfId="25412" xr:uid="{B954B368-B974-4CDA-8ECE-11A6E15E924E}"/>
    <cellStyle name="Notiz 3 103 4" xfId="8229" xr:uid="{1857A1F2-90EF-4074-8DA8-5857AAD6FB39}"/>
    <cellStyle name="Notiz 3 103 4 2" xfId="20955" xr:uid="{D616CAD5-4D60-4F2F-AFD4-18871A043EF9}"/>
    <cellStyle name="Notiz 3 103 4 3" xfId="28256" xr:uid="{9A01D68F-8FD9-4955-B010-659714D93F97}"/>
    <cellStyle name="Notiz 3 103 5" xfId="14617" xr:uid="{B324EB1E-10D2-45AB-BA36-245D92770C44}"/>
    <cellStyle name="Notiz 3 103 5 2" xfId="30750" xr:uid="{ACCB48E2-DB0C-4642-BAE9-DAFBA1FC9FAF}"/>
    <cellStyle name="Notiz 3 103 6" xfId="15284" xr:uid="{C3786B8C-CA97-4D1F-BE7C-C9E58F68CD8D}"/>
    <cellStyle name="Notiz 3 103 6 2" xfId="26315" xr:uid="{6ACAABB1-DC25-496C-B638-02BC292E2D6A}"/>
    <cellStyle name="Notiz 3 103 7" xfId="32437" xr:uid="{F1CED184-BA08-4188-AEF6-287F3AA5F32F}"/>
    <cellStyle name="Notiz 3 103 8" xfId="23846" xr:uid="{0BD0AA24-9B99-4ADD-A57B-79914E7F37EB}"/>
    <cellStyle name="Notiz 3 104" xfId="2389" xr:uid="{00000000-0005-0000-0000-000085090000}"/>
    <cellStyle name="Notiz 3 104 2" xfId="5528" xr:uid="{6C743CB2-D2AB-40D1-9E65-8E0972D6DE86}"/>
    <cellStyle name="Notiz 3 104 2 2" xfId="18316" xr:uid="{9CE93F11-1042-493E-B3B8-1DD233E27EC7}"/>
    <cellStyle name="Notiz 3 104 2 2 2" xfId="28259" xr:uid="{EB62A882-BBE4-4E24-B440-1CB564F28781}"/>
    <cellStyle name="Notiz 3 104 2 3" xfId="11569" xr:uid="{60659117-AB39-4477-BCFE-6F10C42256E4}"/>
    <cellStyle name="Notiz 3 104 2 3 2" xfId="30753" xr:uid="{E43CE514-A462-4EF4-9E81-4C026F6667FB}"/>
    <cellStyle name="Notiz 3 104 2 4" xfId="33641" xr:uid="{FFB48C39-F6B5-428F-BAD0-5DA75EF5D421}"/>
    <cellStyle name="Notiz 3 104 2 5" xfId="23849" xr:uid="{B59142A8-7402-42B8-A696-96785A470153}"/>
    <cellStyle name="Notiz 3 104 3" xfId="6706" xr:uid="{E41624EF-99D5-48CA-9ECA-E6F8C8D77E16}"/>
    <cellStyle name="Notiz 3 104 3 2" xfId="19486" xr:uid="{B50D0BB7-5E75-4A31-AB67-9F8887564098}"/>
    <cellStyle name="Notiz 3 104 3 2 2" xfId="34548" xr:uid="{74CFD36E-6C86-46E4-9B5A-A742016C8201}"/>
    <cellStyle name="Notiz 3 104 3 3" xfId="12738" xr:uid="{1B59E749-4285-4BEC-A76A-54BC1EA70E80}"/>
    <cellStyle name="Notiz 3 104 3 4" xfId="25413" xr:uid="{BA060A64-0682-4F03-A9BE-710B91292CC9}"/>
    <cellStyle name="Notiz 3 104 4" xfId="8230" xr:uid="{E20ED5F1-6937-4929-9644-20E0FAEB11FC}"/>
    <cellStyle name="Notiz 3 104 4 2" xfId="20956" xr:uid="{EEEE4460-F65A-4350-BBD6-7424098D7C5D}"/>
    <cellStyle name="Notiz 3 104 4 3" xfId="28258" xr:uid="{BDA448CC-FEDB-4625-856E-E6D8CFDA871A}"/>
    <cellStyle name="Notiz 3 104 5" xfId="14618" xr:uid="{E839688A-7EAE-45F7-ADC0-A26C968C1415}"/>
    <cellStyle name="Notiz 3 104 5 2" xfId="30752" xr:uid="{48CA831F-3AE2-4EAA-AB50-0A355EE865FF}"/>
    <cellStyle name="Notiz 3 104 6" xfId="15285" xr:uid="{1C8F4B86-1666-44FB-9618-39203C77FF53}"/>
    <cellStyle name="Notiz 3 104 6 2" xfId="26316" xr:uid="{E2B2593B-9908-498B-8D96-239641A25CA0}"/>
    <cellStyle name="Notiz 3 104 7" xfId="32438" xr:uid="{308F2AF1-01BB-4114-A56D-4A4D13BDBC1B}"/>
    <cellStyle name="Notiz 3 104 8" xfId="23848" xr:uid="{37155A11-0EC5-491B-B249-B9CBC21AC026}"/>
    <cellStyle name="Notiz 3 105" xfId="2390" xr:uid="{00000000-0005-0000-0000-000086090000}"/>
    <cellStyle name="Notiz 3 105 2" xfId="5529" xr:uid="{D63B9F56-7F2A-43C9-80CD-8A2F1A0BD9DC}"/>
    <cellStyle name="Notiz 3 105 2 2" xfId="18317" xr:uid="{4F0F3CE6-BFD9-4A9C-A7ED-BEBBC549E5F6}"/>
    <cellStyle name="Notiz 3 105 2 2 2" xfId="28261" xr:uid="{F28DA032-A301-4058-A9E3-1A8F68C75560}"/>
    <cellStyle name="Notiz 3 105 2 3" xfId="11570" xr:uid="{5CEF67BC-DFAC-439E-9A99-629559A77470}"/>
    <cellStyle name="Notiz 3 105 2 3 2" xfId="30755" xr:uid="{98F7F895-F6F8-4A58-8D77-34F9F0F1DBEF}"/>
    <cellStyle name="Notiz 3 105 2 4" xfId="33642" xr:uid="{4D5D2B47-53E1-4B5E-821A-1E37A076ABD1}"/>
    <cellStyle name="Notiz 3 105 2 5" xfId="23851" xr:uid="{557DC91E-48CF-4AC8-894F-3F0186040CB2}"/>
    <cellStyle name="Notiz 3 105 3" xfId="6705" xr:uid="{E66CC675-BC0E-48A5-BC10-2BB9FEB8E54B}"/>
    <cellStyle name="Notiz 3 105 3 2" xfId="19485" xr:uid="{DB93754F-E695-4201-9205-C3AA2CC25B79}"/>
    <cellStyle name="Notiz 3 105 3 2 2" xfId="34547" xr:uid="{13E137BF-EE17-4D0E-8087-DE76E5BF394B}"/>
    <cellStyle name="Notiz 3 105 3 3" xfId="12737" xr:uid="{0C3001A3-AFCC-401C-819C-38252B796B48}"/>
    <cellStyle name="Notiz 3 105 3 4" xfId="25414" xr:uid="{1A2512CB-1A88-4D72-A852-15F1FAA8A793}"/>
    <cellStyle name="Notiz 3 105 4" xfId="8231" xr:uid="{8F365024-F251-48B7-8882-641CB8100A13}"/>
    <cellStyle name="Notiz 3 105 4 2" xfId="20957" xr:uid="{AD68A255-33D5-4E0B-B323-ED2BED7FF7F6}"/>
    <cellStyle name="Notiz 3 105 4 3" xfId="28260" xr:uid="{10FCA289-8E1A-4BC9-85DC-EC5B79782F5C}"/>
    <cellStyle name="Notiz 3 105 5" xfId="14619" xr:uid="{8B2B99BC-85F7-429C-A3D2-38BCEEE60497}"/>
    <cellStyle name="Notiz 3 105 5 2" xfId="30754" xr:uid="{F6DF5787-661D-4371-BABF-99F22E62C347}"/>
    <cellStyle name="Notiz 3 105 6" xfId="15286" xr:uid="{D2D1BC6B-8E3E-47FA-90D6-E59241F81AE9}"/>
    <cellStyle name="Notiz 3 105 6 2" xfId="26317" xr:uid="{A612C1A0-2005-45C4-9F75-56266F515C00}"/>
    <cellStyle name="Notiz 3 105 7" xfId="32439" xr:uid="{7D209CCB-6048-48BF-935E-03ED24DF660A}"/>
    <cellStyle name="Notiz 3 105 8" xfId="23850" xr:uid="{E6070525-50E9-4346-89F5-AA631E645DAE}"/>
    <cellStyle name="Notiz 3 106" xfId="2391" xr:uid="{00000000-0005-0000-0000-000087090000}"/>
    <cellStyle name="Notiz 3 106 2" xfId="5530" xr:uid="{495F96F8-A61B-4B3A-820D-5B0704AF04B1}"/>
    <cellStyle name="Notiz 3 106 2 2" xfId="18318" xr:uid="{F37D5C67-EFC9-4550-AD7F-BCE0364C3F72}"/>
    <cellStyle name="Notiz 3 106 2 2 2" xfId="28263" xr:uid="{672BC359-3680-468B-B379-33D8D53754AC}"/>
    <cellStyle name="Notiz 3 106 2 3" xfId="11571" xr:uid="{78270A25-7926-4795-AEAA-F7F7F75F9417}"/>
    <cellStyle name="Notiz 3 106 2 3 2" xfId="30757" xr:uid="{7620EF93-EF59-47F4-BB24-E68DB345FD83}"/>
    <cellStyle name="Notiz 3 106 2 4" xfId="33643" xr:uid="{7C6D738D-B4F7-40E9-B864-54002CD82B9F}"/>
    <cellStyle name="Notiz 3 106 2 5" xfId="23853" xr:uid="{FF2EB689-4910-4283-9F2E-8FF21CECDB80}"/>
    <cellStyle name="Notiz 3 106 3" xfId="6704" xr:uid="{A937E80E-115E-4B63-ABD9-C029B7A1A27E}"/>
    <cellStyle name="Notiz 3 106 3 2" xfId="19484" xr:uid="{7FB3270C-8F0D-4227-9CE0-5FAEB5CCDA34}"/>
    <cellStyle name="Notiz 3 106 3 2 2" xfId="34546" xr:uid="{31AC44CE-B8EA-4E9C-9032-98570955143E}"/>
    <cellStyle name="Notiz 3 106 3 3" xfId="12736" xr:uid="{A71FFCC3-4EDE-4DBD-B057-02949BC16AB3}"/>
    <cellStyle name="Notiz 3 106 3 4" xfId="25415" xr:uid="{03FC6008-A23F-4C92-96A7-8979C995A627}"/>
    <cellStyle name="Notiz 3 106 4" xfId="8232" xr:uid="{90463867-C11F-4F7F-AC41-740A2C4E9E38}"/>
    <cellStyle name="Notiz 3 106 4 2" xfId="20958" xr:uid="{434036EC-1A12-4F22-9094-43B863AFA8D0}"/>
    <cellStyle name="Notiz 3 106 4 3" xfId="28262" xr:uid="{51CB3260-79D9-4227-87D2-B165FC8FC94B}"/>
    <cellStyle name="Notiz 3 106 5" xfId="14620" xr:uid="{75640A50-4364-46E2-9D9F-171D981047DF}"/>
    <cellStyle name="Notiz 3 106 5 2" xfId="30756" xr:uid="{4BC4E0B4-394F-4C3C-A4DE-DB134209284E}"/>
    <cellStyle name="Notiz 3 106 6" xfId="15287" xr:uid="{C3E30C91-4265-4914-85DE-80A5516AF492}"/>
    <cellStyle name="Notiz 3 106 6 2" xfId="26318" xr:uid="{946409FD-6C9C-40A0-BA74-CC4121C6A7C5}"/>
    <cellStyle name="Notiz 3 106 7" xfId="32440" xr:uid="{996B1D16-91B6-4B37-9431-6A6F6DE2CBA4}"/>
    <cellStyle name="Notiz 3 106 8" xfId="23852" xr:uid="{BB9ABC5E-89E8-40D9-BBF2-8F56601EDC3D}"/>
    <cellStyle name="Notiz 3 107" xfId="2392" xr:uid="{00000000-0005-0000-0000-000088090000}"/>
    <cellStyle name="Notiz 3 107 2" xfId="5531" xr:uid="{82BF278C-1F9A-4213-9AD6-B225A715F6E3}"/>
    <cellStyle name="Notiz 3 107 2 2" xfId="18319" xr:uid="{A9E9D249-FC9D-48AF-A206-17FE10DA2C9C}"/>
    <cellStyle name="Notiz 3 107 2 2 2" xfId="28265" xr:uid="{D48CB4C7-E3E0-4D41-B9EC-A6948798B631}"/>
    <cellStyle name="Notiz 3 107 2 3" xfId="11572" xr:uid="{7E66A091-D2D7-4108-8D3D-B75284A0A3BB}"/>
    <cellStyle name="Notiz 3 107 2 3 2" xfId="30759" xr:uid="{95AC526E-778D-445B-AA39-5CBB1460A8CC}"/>
    <cellStyle name="Notiz 3 107 2 4" xfId="33644" xr:uid="{52ECA2F5-A461-4AB5-B498-4E34241150FE}"/>
    <cellStyle name="Notiz 3 107 2 5" xfId="23855" xr:uid="{7BD95229-FC83-4E58-8B31-4C2D4DC9DD40}"/>
    <cellStyle name="Notiz 3 107 3" xfId="6703" xr:uid="{1B480FC1-48AB-4CEA-AB9D-066BE5DFDEDF}"/>
    <cellStyle name="Notiz 3 107 3 2" xfId="19483" xr:uid="{3A811684-C3BB-4F66-AC6C-FAF6993A7DB1}"/>
    <cellStyle name="Notiz 3 107 3 2 2" xfId="34545" xr:uid="{97B5D59A-D2B6-4A8E-8738-31A214859B89}"/>
    <cellStyle name="Notiz 3 107 3 3" xfId="12735" xr:uid="{E966B485-683E-4805-983B-D12A87E73E62}"/>
    <cellStyle name="Notiz 3 107 3 4" xfId="25416" xr:uid="{63106123-248D-42F5-A5AF-229622BFD803}"/>
    <cellStyle name="Notiz 3 107 4" xfId="8233" xr:uid="{C5828709-FAE2-4609-B508-8F9BE4E71FA6}"/>
    <cellStyle name="Notiz 3 107 4 2" xfId="20959" xr:uid="{D0C8E6EB-F606-4742-B73B-3F68E75C4D4E}"/>
    <cellStyle name="Notiz 3 107 4 3" xfId="28264" xr:uid="{0790D0A4-8B84-4FB4-98F6-D725ECFAA463}"/>
    <cellStyle name="Notiz 3 107 5" xfId="14621" xr:uid="{040D9D5E-C54B-4D83-8DCC-464468664514}"/>
    <cellStyle name="Notiz 3 107 5 2" xfId="30758" xr:uid="{8002A058-2EE2-4314-AD5B-B364502DD436}"/>
    <cellStyle name="Notiz 3 107 6" xfId="15288" xr:uid="{BC4E13BA-A812-46FA-8A57-AC75BCCC0EA9}"/>
    <cellStyle name="Notiz 3 107 6 2" xfId="26319" xr:uid="{93945497-3677-4426-9A2B-00AB57219232}"/>
    <cellStyle name="Notiz 3 107 7" xfId="32441" xr:uid="{85AFC45C-24C7-4F7D-8500-FD775E2B94D6}"/>
    <cellStyle name="Notiz 3 107 8" xfId="23854" xr:uid="{778AF9B3-1D30-473B-8405-FBF1BE36A08B}"/>
    <cellStyle name="Notiz 3 108" xfId="2393" xr:uid="{00000000-0005-0000-0000-000089090000}"/>
    <cellStyle name="Notiz 3 108 2" xfId="5532" xr:uid="{F9DF1133-186C-47F7-863C-E4EB5A6C5C7C}"/>
    <cellStyle name="Notiz 3 108 2 2" xfId="18320" xr:uid="{F1E437CA-D580-43BA-AD9D-6D10760BA48C}"/>
    <cellStyle name="Notiz 3 108 2 2 2" xfId="28267" xr:uid="{D2EA1770-00CF-4802-B8FF-1BDB55FE5F07}"/>
    <cellStyle name="Notiz 3 108 2 3" xfId="11573" xr:uid="{980FBEB8-D1A7-4D0E-8E86-E47F5BAF4254}"/>
    <cellStyle name="Notiz 3 108 2 3 2" xfId="30761" xr:uid="{DB1148A0-E0E3-41F0-9F9F-49282D476446}"/>
    <cellStyle name="Notiz 3 108 2 4" xfId="33645" xr:uid="{7513CB2E-DE44-4BBE-99DF-86C580E66DBF}"/>
    <cellStyle name="Notiz 3 108 2 5" xfId="23857" xr:uid="{BEADB317-C0EC-4554-AA5F-787DAF6FBA3E}"/>
    <cellStyle name="Notiz 3 108 3" xfId="6702" xr:uid="{9282B7D0-D98C-40BE-868D-F8CAFD79D7AF}"/>
    <cellStyle name="Notiz 3 108 3 2" xfId="19482" xr:uid="{F0D90173-DCCC-4EA2-B268-82AD3D762905}"/>
    <cellStyle name="Notiz 3 108 3 2 2" xfId="34544" xr:uid="{D3E0CE51-B273-47AA-A338-875038F9990F}"/>
    <cellStyle name="Notiz 3 108 3 3" xfId="12734" xr:uid="{9D0BFEAC-6BA4-4878-808F-4EED1B1002F4}"/>
    <cellStyle name="Notiz 3 108 3 4" xfId="25417" xr:uid="{C702813C-F574-4740-B599-C87E1CD63956}"/>
    <cellStyle name="Notiz 3 108 4" xfId="8234" xr:uid="{CE109499-CEFC-4A29-AA7D-D5252C8B405D}"/>
    <cellStyle name="Notiz 3 108 4 2" xfId="20960" xr:uid="{36EB4D3E-C5B5-4245-8D1A-2CF2F509BAF5}"/>
    <cellStyle name="Notiz 3 108 4 3" xfId="28266" xr:uid="{73F8C108-8219-423F-AF6E-CB19DDE95606}"/>
    <cellStyle name="Notiz 3 108 5" xfId="14622" xr:uid="{8B331B3D-8003-4192-90C9-DEBDD23542BF}"/>
    <cellStyle name="Notiz 3 108 5 2" xfId="30760" xr:uid="{0A09225C-E0AB-47BC-9239-D684038139E1}"/>
    <cellStyle name="Notiz 3 108 6" xfId="15289" xr:uid="{7F73A36B-0270-43BA-9A7A-DD4F7D758BCB}"/>
    <cellStyle name="Notiz 3 108 6 2" xfId="26320" xr:uid="{CB49B3F7-4E34-41FD-94D3-E669B3B9330B}"/>
    <cellStyle name="Notiz 3 108 7" xfId="32442" xr:uid="{B32B22AE-3544-4D1C-85EE-031B3FDC84D6}"/>
    <cellStyle name="Notiz 3 108 8" xfId="23856" xr:uid="{C2665894-B7CA-4CF9-A1EF-257ED1D88723}"/>
    <cellStyle name="Notiz 3 109" xfId="2394" xr:uid="{00000000-0005-0000-0000-00008A090000}"/>
    <cellStyle name="Notiz 3 109 2" xfId="5533" xr:uid="{D0BB4D37-5D4A-4345-AD70-353AB54C6419}"/>
    <cellStyle name="Notiz 3 109 2 2" xfId="18321" xr:uid="{1419CE23-41E0-4A00-9BB0-97A93DF14AAE}"/>
    <cellStyle name="Notiz 3 109 2 2 2" xfId="28269" xr:uid="{3CC3530F-D71D-4808-A9F6-220E496E6DFD}"/>
    <cellStyle name="Notiz 3 109 2 3" xfId="11574" xr:uid="{B282B882-D924-4D39-AD57-A7F2282CF8BC}"/>
    <cellStyle name="Notiz 3 109 2 3 2" xfId="30763" xr:uid="{A2F48506-A778-4EE9-894A-EC423687B513}"/>
    <cellStyle name="Notiz 3 109 2 4" xfId="33646" xr:uid="{3719CB9D-B16C-4FBF-AACD-1133400C62C6}"/>
    <cellStyle name="Notiz 3 109 2 5" xfId="23859" xr:uid="{159FEB17-DC39-4409-AC0D-61C5C88E7183}"/>
    <cellStyle name="Notiz 3 109 3" xfId="6701" xr:uid="{FC2911ED-E73B-49A7-9B86-E201FFBF2EA8}"/>
    <cellStyle name="Notiz 3 109 3 2" xfId="19481" xr:uid="{95AC9172-4977-42E2-A626-AB6B763D3B5D}"/>
    <cellStyle name="Notiz 3 109 3 2 2" xfId="34543" xr:uid="{33163524-5D3C-4A34-8FD5-8A3F8876AFE7}"/>
    <cellStyle name="Notiz 3 109 3 3" xfId="12733" xr:uid="{E1E98F13-DDC8-4D15-AD7A-D8A1FE466637}"/>
    <cellStyle name="Notiz 3 109 3 4" xfId="25418" xr:uid="{91ABFE8D-E48E-4151-8DDC-E73A5425F3EF}"/>
    <cellStyle name="Notiz 3 109 4" xfId="8235" xr:uid="{75D720EF-CF75-4BFC-B4E3-4A1DA092D183}"/>
    <cellStyle name="Notiz 3 109 4 2" xfId="20961" xr:uid="{C4F3ABAD-5A56-433B-89B6-31EE977F41E0}"/>
    <cellStyle name="Notiz 3 109 4 3" xfId="28268" xr:uid="{BBF15B59-D335-463A-B95F-608FA4E84827}"/>
    <cellStyle name="Notiz 3 109 5" xfId="14623" xr:uid="{BF5E8C87-C15D-469D-94B0-9492AFA28C24}"/>
    <cellStyle name="Notiz 3 109 5 2" xfId="30762" xr:uid="{7594B3DE-B9C1-4744-9BE8-435DDF66F37C}"/>
    <cellStyle name="Notiz 3 109 6" xfId="15290" xr:uid="{A06B56D0-07B2-4F73-B9D6-0483AE31D628}"/>
    <cellStyle name="Notiz 3 109 6 2" xfId="26321" xr:uid="{0D00FDBE-7337-493D-9D41-E2F6D0F3EC13}"/>
    <cellStyle name="Notiz 3 109 7" xfId="32443" xr:uid="{269AD7AF-642A-4650-A379-51BCCEC79890}"/>
    <cellStyle name="Notiz 3 109 8" xfId="23858" xr:uid="{319A50F6-FC50-4DEC-A0B8-9B1974C1126F}"/>
    <cellStyle name="Notiz 3 11" xfId="2395" xr:uid="{00000000-0005-0000-0000-00008B090000}"/>
    <cellStyle name="Notiz 3 11 2" xfId="5534" xr:uid="{720C58A6-A75B-4912-8B22-DED48F8ECBD1}"/>
    <cellStyle name="Notiz 3 11 2 2" xfId="18322" xr:uid="{0B34BEB9-CA50-4239-9987-61D7352569CE}"/>
    <cellStyle name="Notiz 3 11 2 2 2" xfId="28271" xr:uid="{D53521F9-0410-4E70-8E77-BF4DD45C31F5}"/>
    <cellStyle name="Notiz 3 11 2 3" xfId="11575" xr:uid="{4A7B576C-060A-40DE-AD35-39B01BD394CD}"/>
    <cellStyle name="Notiz 3 11 2 3 2" xfId="30765" xr:uid="{69E28DBF-6F19-48F2-884D-7BEE348A8A76}"/>
    <cellStyle name="Notiz 3 11 2 4" xfId="33647" xr:uid="{91A1BEB8-E318-49CF-9DFC-574B4CD776C1}"/>
    <cellStyle name="Notiz 3 11 2 5" xfId="23861" xr:uid="{3C10FD1C-8463-4D6D-919C-B19892333D48}"/>
    <cellStyle name="Notiz 3 11 3" xfId="6700" xr:uid="{E87AE876-37E6-4D79-9B76-D94E8FE43552}"/>
    <cellStyle name="Notiz 3 11 3 2" xfId="19480" xr:uid="{987192C1-2975-4DD2-AB1F-BBF493B9C1A5}"/>
    <cellStyle name="Notiz 3 11 3 2 2" xfId="34542" xr:uid="{91485E8F-64DF-420E-B9FB-941B74647BF1}"/>
    <cellStyle name="Notiz 3 11 3 3" xfId="12732" xr:uid="{74390DAC-A92A-4694-A13D-2FFEAE1F3A8B}"/>
    <cellStyle name="Notiz 3 11 3 4" xfId="25419" xr:uid="{8CAAEFB2-2736-4BD6-A8A3-8A9CF3261EFF}"/>
    <cellStyle name="Notiz 3 11 4" xfId="8236" xr:uid="{467303FF-218B-4AAE-AD8D-A5B92E9E5FD1}"/>
    <cellStyle name="Notiz 3 11 4 2" xfId="20962" xr:uid="{4C62F16F-337E-460C-97C1-6F90223F1D49}"/>
    <cellStyle name="Notiz 3 11 4 3" xfId="28270" xr:uid="{C78D2006-4FD9-41A8-9760-14E8FC32B137}"/>
    <cellStyle name="Notiz 3 11 5" xfId="14624" xr:uid="{DB5A18B3-9636-4875-ACF6-59E186763E47}"/>
    <cellStyle name="Notiz 3 11 5 2" xfId="30764" xr:uid="{B7B1FA2C-F3D1-4978-9209-13A033D2D09E}"/>
    <cellStyle name="Notiz 3 11 6" xfId="15291" xr:uid="{EDA6B6D9-96E0-4814-AFD9-37E576CC3F78}"/>
    <cellStyle name="Notiz 3 11 6 2" xfId="26322" xr:uid="{B4CE1E50-701A-4749-8C17-EEDFB1E18F2F}"/>
    <cellStyle name="Notiz 3 11 7" xfId="32444" xr:uid="{8E8C9CA9-60EC-4EF3-9A91-D6298972331F}"/>
    <cellStyle name="Notiz 3 11 8" xfId="23860" xr:uid="{398855C7-7006-41DC-9D51-66604E6B4065}"/>
    <cellStyle name="Notiz 3 110" xfId="2396" xr:uid="{00000000-0005-0000-0000-00008C090000}"/>
    <cellStyle name="Notiz 3 110 2" xfId="5535" xr:uid="{3468BC67-6A17-4E9D-A50A-5A0BF80918EC}"/>
    <cellStyle name="Notiz 3 110 2 2" xfId="18323" xr:uid="{B40BC90D-17C9-46B3-B474-AB21FBD32F5D}"/>
    <cellStyle name="Notiz 3 110 2 2 2" xfId="28273" xr:uid="{7FC38EA6-5794-471F-B55C-A254C8DF51BA}"/>
    <cellStyle name="Notiz 3 110 2 3" xfId="11576" xr:uid="{D3DE876D-3C54-4AAF-B68C-3672764F7A0F}"/>
    <cellStyle name="Notiz 3 110 2 3 2" xfId="30767" xr:uid="{2D857472-B3B0-419A-976E-0593BD9E8006}"/>
    <cellStyle name="Notiz 3 110 2 4" xfId="33648" xr:uid="{F75DB81C-E5E9-423D-82FD-E31BCFD1DB82}"/>
    <cellStyle name="Notiz 3 110 2 5" xfId="23863" xr:uid="{952FA333-FBB2-4DAA-9B05-5409907C89F2}"/>
    <cellStyle name="Notiz 3 110 3" xfId="6699" xr:uid="{8FDCC210-CE18-4AE1-B13A-6F8EE4089390}"/>
    <cellStyle name="Notiz 3 110 3 2" xfId="19479" xr:uid="{8DE9BBD1-B592-4E3D-9016-C429161FDCF0}"/>
    <cellStyle name="Notiz 3 110 3 2 2" xfId="34541" xr:uid="{9DC92834-F742-4B56-8C9D-625B00ED1E70}"/>
    <cellStyle name="Notiz 3 110 3 3" xfId="12731" xr:uid="{6BF267CD-1C2D-4730-8A5F-A6B71B797372}"/>
    <cellStyle name="Notiz 3 110 3 4" xfId="25420" xr:uid="{ED1FD34B-4745-4272-910C-AC996D3DC5E2}"/>
    <cellStyle name="Notiz 3 110 4" xfId="8237" xr:uid="{5559FC72-DA0A-4C50-9A98-4ED5A68204C9}"/>
    <cellStyle name="Notiz 3 110 4 2" xfId="20963" xr:uid="{F908BC18-AA8A-4282-8A77-CFC4AF08B304}"/>
    <cellStyle name="Notiz 3 110 4 3" xfId="28272" xr:uid="{B92B7D04-9F87-4C26-A7A0-40D9E3138CC4}"/>
    <cellStyle name="Notiz 3 110 5" xfId="14625" xr:uid="{6EC5B149-EF1A-43AF-B5B6-4FDE400BD6C0}"/>
    <cellStyle name="Notiz 3 110 5 2" xfId="30766" xr:uid="{0E9F00AC-479C-44AA-BB70-FB59C21C5FFF}"/>
    <cellStyle name="Notiz 3 110 6" xfId="15292" xr:uid="{6DF7A903-8B00-4FFE-B85B-1B4295237FBF}"/>
    <cellStyle name="Notiz 3 110 6 2" xfId="26323" xr:uid="{831D65A4-0F38-41AB-A02B-0AD0E17DEA6A}"/>
    <cellStyle name="Notiz 3 110 7" xfId="32445" xr:uid="{EFFA3009-56DE-4185-801A-7BE00FA432EC}"/>
    <cellStyle name="Notiz 3 110 8" xfId="23862" xr:uid="{C0DC87DA-C6CF-4460-9169-F8D155E4EFDB}"/>
    <cellStyle name="Notiz 3 111" xfId="2397" xr:uid="{00000000-0005-0000-0000-00008D090000}"/>
    <cellStyle name="Notiz 3 111 2" xfId="5536" xr:uid="{8CA8B6FF-7871-4E64-8785-E3AE7F202947}"/>
    <cellStyle name="Notiz 3 111 2 2" xfId="18324" xr:uid="{D9D2C914-F7DD-4FE3-A481-109297AD567A}"/>
    <cellStyle name="Notiz 3 111 2 2 2" xfId="28275" xr:uid="{32075159-B766-40E7-B231-D2A034D40FE4}"/>
    <cellStyle name="Notiz 3 111 2 3" xfId="11577" xr:uid="{808B867B-F99C-4B6B-94DF-CD7FDE2DB247}"/>
    <cellStyle name="Notiz 3 111 2 3 2" xfId="30769" xr:uid="{5E4687B7-02D7-440C-89E4-5F4E1FF67FC8}"/>
    <cellStyle name="Notiz 3 111 2 4" xfId="33649" xr:uid="{9EDCFA9E-B111-4104-B038-D0C4FF689F7A}"/>
    <cellStyle name="Notiz 3 111 2 5" xfId="23865" xr:uid="{7BBF5A81-8CD5-4AD3-B5AE-8FB47386AB9C}"/>
    <cellStyle name="Notiz 3 111 3" xfId="6698" xr:uid="{739C631A-99F6-4034-94EE-05B23061311C}"/>
    <cellStyle name="Notiz 3 111 3 2" xfId="19478" xr:uid="{7D646C00-37E3-4994-BF7D-874F605E8DA9}"/>
    <cellStyle name="Notiz 3 111 3 2 2" xfId="34540" xr:uid="{5E9C0E25-DC08-4247-B2D0-AADB60C8DE16}"/>
    <cellStyle name="Notiz 3 111 3 3" xfId="12730" xr:uid="{6DEE6979-F580-4094-9A92-6AED9FA12EBA}"/>
    <cellStyle name="Notiz 3 111 3 4" xfId="25421" xr:uid="{1292B9B0-C973-4B91-9BBC-112FD01B2048}"/>
    <cellStyle name="Notiz 3 111 4" xfId="8238" xr:uid="{0053E2CB-E257-454D-915C-EA4B4A7F8810}"/>
    <cellStyle name="Notiz 3 111 4 2" xfId="20964" xr:uid="{004879A7-1F02-4E22-84B6-9BACEFB3DFC4}"/>
    <cellStyle name="Notiz 3 111 4 3" xfId="28274" xr:uid="{D0C90524-604F-4022-A5C9-785EA71F869B}"/>
    <cellStyle name="Notiz 3 111 5" xfId="14626" xr:uid="{3F50D66C-FA06-4B58-9C76-E93260880324}"/>
    <cellStyle name="Notiz 3 111 5 2" xfId="30768" xr:uid="{B9216B26-B6C3-4F78-A4E1-E4FD4C34AB6A}"/>
    <cellStyle name="Notiz 3 111 6" xfId="15293" xr:uid="{F7562703-6FBE-4C73-B9D0-3AABBA93AE66}"/>
    <cellStyle name="Notiz 3 111 6 2" xfId="26324" xr:uid="{79FB0574-2DB3-4624-83D4-B46D1B07B13E}"/>
    <cellStyle name="Notiz 3 111 7" xfId="32446" xr:uid="{3924688E-ADC4-4452-BB0B-C06EC635F1A1}"/>
    <cellStyle name="Notiz 3 111 8" xfId="23864" xr:uid="{F449BEB3-2AA8-4EF6-9127-73C3A2C3A5C3}"/>
    <cellStyle name="Notiz 3 112" xfId="2398" xr:uid="{00000000-0005-0000-0000-00008E090000}"/>
    <cellStyle name="Notiz 3 112 2" xfId="5537" xr:uid="{6DB56837-96B9-47F0-A057-A95F710C9E2B}"/>
    <cellStyle name="Notiz 3 112 2 2" xfId="18325" xr:uid="{00DFFC5C-0606-4B8B-91B1-3B568A2A0416}"/>
    <cellStyle name="Notiz 3 112 2 2 2" xfId="28277" xr:uid="{E0AFE957-4E42-4B05-BCAF-40C2951231DB}"/>
    <cellStyle name="Notiz 3 112 2 3" xfId="11578" xr:uid="{65B8B099-584E-44DC-A2A1-64A471C0607F}"/>
    <cellStyle name="Notiz 3 112 2 3 2" xfId="30771" xr:uid="{216C33AE-EB88-4411-93A6-D4590BEDFEE4}"/>
    <cellStyle name="Notiz 3 112 2 4" xfId="33650" xr:uid="{E221D262-DA12-4DFA-9BDA-6A9338FF1615}"/>
    <cellStyle name="Notiz 3 112 2 5" xfId="23867" xr:uid="{DF44692C-098B-4F80-9A6C-7C28730E1421}"/>
    <cellStyle name="Notiz 3 112 3" xfId="6697" xr:uid="{465EC1B0-2D26-452B-A82E-503CBF47AB1D}"/>
    <cellStyle name="Notiz 3 112 3 2" xfId="19477" xr:uid="{BBAB44BE-C6CB-49D9-934B-9E8C7377F205}"/>
    <cellStyle name="Notiz 3 112 3 2 2" xfId="34539" xr:uid="{9B059C4B-EFE8-49A3-B99F-0BB475A403C7}"/>
    <cellStyle name="Notiz 3 112 3 3" xfId="12729" xr:uid="{7C5BA069-3F19-4C9D-AB7F-DC8F77353EC2}"/>
    <cellStyle name="Notiz 3 112 3 4" xfId="25422" xr:uid="{0F51CC44-F3C1-41A7-9420-A70204A75B25}"/>
    <cellStyle name="Notiz 3 112 4" xfId="8239" xr:uid="{00F5600F-B4EC-4F44-9247-58F3D7AB6F7F}"/>
    <cellStyle name="Notiz 3 112 4 2" xfId="20965" xr:uid="{8821BCB6-906B-4962-BD05-20055F8FE3B7}"/>
    <cellStyle name="Notiz 3 112 4 3" xfId="28276" xr:uid="{B1DBFEF2-136B-4F03-93C4-A8EDA266DAED}"/>
    <cellStyle name="Notiz 3 112 5" xfId="14627" xr:uid="{A1899825-0D19-444A-A142-3072D044ED2F}"/>
    <cellStyle name="Notiz 3 112 5 2" xfId="30770" xr:uid="{6E57D0BA-00A9-4C35-A939-9F122A2B3E9A}"/>
    <cellStyle name="Notiz 3 112 6" xfId="15294" xr:uid="{5074E435-4DFC-4E13-B2D5-2C64D6678022}"/>
    <cellStyle name="Notiz 3 112 6 2" xfId="26325" xr:uid="{D9CD264F-CC71-41BA-819E-B36C24AF066D}"/>
    <cellStyle name="Notiz 3 112 7" xfId="32447" xr:uid="{A74B18D5-9B27-4CE2-99F8-A40563875205}"/>
    <cellStyle name="Notiz 3 112 8" xfId="23866" xr:uid="{B8820288-9EA0-454F-8A6F-193E10978E69}"/>
    <cellStyle name="Notiz 3 113" xfId="2399" xr:uid="{00000000-0005-0000-0000-00008F090000}"/>
    <cellStyle name="Notiz 3 113 2" xfId="5538" xr:uid="{D6D49176-C8C7-44E0-BD44-8A2BEC15C2D9}"/>
    <cellStyle name="Notiz 3 113 2 2" xfId="18326" xr:uid="{D420AD41-7C8A-456F-861C-1CB6B67BE068}"/>
    <cellStyle name="Notiz 3 113 2 2 2" xfId="28279" xr:uid="{0CF9B18B-1A18-4C68-9079-C9CF4EAA81E2}"/>
    <cellStyle name="Notiz 3 113 2 3" xfId="11579" xr:uid="{4B1AAEB6-EF4C-450C-B6EC-4749B982CA5D}"/>
    <cellStyle name="Notiz 3 113 2 3 2" xfId="30773" xr:uid="{F59D2ED0-5E68-4BF9-B116-15754D2DD3AD}"/>
    <cellStyle name="Notiz 3 113 2 4" xfId="33651" xr:uid="{F16617A5-F01B-400C-A005-679491357134}"/>
    <cellStyle name="Notiz 3 113 2 5" xfId="23869" xr:uid="{06519E63-F180-4AB5-B9B4-C0A458468E5A}"/>
    <cellStyle name="Notiz 3 113 3" xfId="6696" xr:uid="{70033061-CAB8-482A-A011-38E6672E8549}"/>
    <cellStyle name="Notiz 3 113 3 2" xfId="19476" xr:uid="{5E604616-DF8E-44CE-B630-EF1641F5E8F0}"/>
    <cellStyle name="Notiz 3 113 3 2 2" xfId="34538" xr:uid="{DBD5B7CA-8E7B-4D27-B592-EEF6F0F415D1}"/>
    <cellStyle name="Notiz 3 113 3 3" xfId="12728" xr:uid="{F596BBD9-6C66-4CDA-A311-D34F6D044C52}"/>
    <cellStyle name="Notiz 3 113 3 4" xfId="25423" xr:uid="{B9AB5ADA-5F11-4A37-A6CA-CAC0B1460B6B}"/>
    <cellStyle name="Notiz 3 113 4" xfId="8240" xr:uid="{2555E640-790E-492B-9DC3-71ECC50EDA98}"/>
    <cellStyle name="Notiz 3 113 4 2" xfId="20966" xr:uid="{2ABC6FA1-CB89-4981-A72E-AE5D0EAA86B0}"/>
    <cellStyle name="Notiz 3 113 4 3" xfId="28278" xr:uid="{FF7953BE-57A1-4A00-8A18-3D2210280CB2}"/>
    <cellStyle name="Notiz 3 113 5" xfId="14628" xr:uid="{1FB271DB-CD4C-43DC-8E6B-E3AD190463AE}"/>
    <cellStyle name="Notiz 3 113 5 2" xfId="30772" xr:uid="{997EFEC3-94D1-4D08-861D-7E7A0367F490}"/>
    <cellStyle name="Notiz 3 113 6" xfId="15295" xr:uid="{D781EE9D-B22D-476C-9BCA-87BD4EE3BD2C}"/>
    <cellStyle name="Notiz 3 113 6 2" xfId="26326" xr:uid="{C83F85BA-7D0B-44B8-A7BF-2ADDD1B8E882}"/>
    <cellStyle name="Notiz 3 113 7" xfId="32448" xr:uid="{5803132E-BBA8-42E1-A2F2-6418902AC956}"/>
    <cellStyle name="Notiz 3 113 8" xfId="23868" xr:uid="{88E02F13-BF74-46B8-81A5-ADC8FE238171}"/>
    <cellStyle name="Notiz 3 114" xfId="2400" xr:uid="{00000000-0005-0000-0000-000090090000}"/>
    <cellStyle name="Notiz 3 114 2" xfId="5539" xr:uid="{256AC88B-DBAB-46A5-86FD-C36B269DE191}"/>
    <cellStyle name="Notiz 3 114 2 2" xfId="18327" xr:uid="{ED156093-F8D6-432D-A38C-E5A4B753DD22}"/>
    <cellStyle name="Notiz 3 114 2 2 2" xfId="28281" xr:uid="{FE3C9F0A-955F-4B7C-BC69-CCBDA1442F16}"/>
    <cellStyle name="Notiz 3 114 2 3" xfId="11580" xr:uid="{F52E995D-2B75-4445-B24C-92308515C621}"/>
    <cellStyle name="Notiz 3 114 2 3 2" xfId="30775" xr:uid="{6C22ED63-4343-4807-945B-52B2476EB209}"/>
    <cellStyle name="Notiz 3 114 2 4" xfId="33652" xr:uid="{14C8E823-982C-4791-85D9-AAC3664B5392}"/>
    <cellStyle name="Notiz 3 114 2 5" xfId="23871" xr:uid="{EFFF454E-5AE6-4653-980A-86F683F2AF08}"/>
    <cellStyle name="Notiz 3 114 3" xfId="6695" xr:uid="{E6B2A73E-C189-4219-867B-1D9BD33621C9}"/>
    <cellStyle name="Notiz 3 114 3 2" xfId="19475" xr:uid="{0FB9FC90-D20A-4BC1-B54B-8D841E45BA7B}"/>
    <cellStyle name="Notiz 3 114 3 2 2" xfId="34537" xr:uid="{4A7F77B2-B00D-48B5-93D2-35D94E6862D5}"/>
    <cellStyle name="Notiz 3 114 3 3" xfId="12727" xr:uid="{27A4DAB5-801F-43F8-BA10-8D2121F050AC}"/>
    <cellStyle name="Notiz 3 114 3 4" xfId="25424" xr:uid="{DB2C3B44-2F19-4CD7-975B-2D4796F5EBCD}"/>
    <cellStyle name="Notiz 3 114 4" xfId="8241" xr:uid="{36B42B14-3924-455B-B5D4-9FC44E0A782E}"/>
    <cellStyle name="Notiz 3 114 4 2" xfId="20967" xr:uid="{313D7790-DD77-4172-BC33-1C2038B9037E}"/>
    <cellStyle name="Notiz 3 114 4 3" xfId="28280" xr:uid="{67623114-F155-4980-87E1-2F60776D2C91}"/>
    <cellStyle name="Notiz 3 114 5" xfId="14629" xr:uid="{4B65EFE0-7B78-425C-8905-9356928FC4B5}"/>
    <cellStyle name="Notiz 3 114 5 2" xfId="30774" xr:uid="{20EA9CC7-1A2B-401A-8A28-B378FE7D247E}"/>
    <cellStyle name="Notiz 3 114 6" xfId="15771" xr:uid="{C3EE1856-C347-4AF2-94A5-BFAE06B2ED58}"/>
    <cellStyle name="Notiz 3 114 6 2" xfId="26327" xr:uid="{6A01A835-ECD7-47E2-9257-290EF372F627}"/>
    <cellStyle name="Notiz 3 114 7" xfId="32449" xr:uid="{C606EC2F-37BF-48AC-B4A0-0E89B53F1B7A}"/>
    <cellStyle name="Notiz 3 114 8" xfId="23870" xr:uid="{EB5C2181-8D2C-461B-93F9-0322308247BA}"/>
    <cellStyle name="Notiz 3 115" xfId="2401" xr:uid="{00000000-0005-0000-0000-000091090000}"/>
    <cellStyle name="Notiz 3 115 2" xfId="5540" xr:uid="{725ED8E7-4FE3-45A7-B169-1454DA8ECF63}"/>
    <cellStyle name="Notiz 3 115 2 2" xfId="18328" xr:uid="{655F957C-01C5-4C68-8F86-5A32103D6EA2}"/>
    <cellStyle name="Notiz 3 115 2 2 2" xfId="28283" xr:uid="{2DC37905-1CF3-4222-BAF1-CAD713298068}"/>
    <cellStyle name="Notiz 3 115 2 3" xfId="11581" xr:uid="{9979388A-0802-445F-A974-026E1DD0AD97}"/>
    <cellStyle name="Notiz 3 115 2 3 2" xfId="30777" xr:uid="{75A2FAA7-A0DE-425C-9F3B-F2C076F9CEA0}"/>
    <cellStyle name="Notiz 3 115 2 4" xfId="33653" xr:uid="{3ACC99A5-5A63-4982-B6B3-F441F9522534}"/>
    <cellStyle name="Notiz 3 115 2 5" xfId="23873" xr:uid="{5A682069-E93E-4160-8D29-E6A18614D5DE}"/>
    <cellStyle name="Notiz 3 115 3" xfId="6694" xr:uid="{AA0B90A3-E746-4BD4-ADA6-2498C7D09EA1}"/>
    <cellStyle name="Notiz 3 115 3 2" xfId="19474" xr:uid="{C628B1AD-2892-464C-97D9-420D0ACF7669}"/>
    <cellStyle name="Notiz 3 115 3 2 2" xfId="34536" xr:uid="{327C66A5-D38E-4FE5-AF7B-EC43ABE9CE6E}"/>
    <cellStyle name="Notiz 3 115 3 3" xfId="12726" xr:uid="{215BA704-87C4-4455-87D5-BF0FB1B2CB42}"/>
    <cellStyle name="Notiz 3 115 3 4" xfId="25425" xr:uid="{1A46BF3D-7618-48C9-B962-F9B45A6A384C}"/>
    <cellStyle name="Notiz 3 115 4" xfId="8242" xr:uid="{10BE9F2A-AACD-4A8B-8B65-8C7C3B7FBF1C}"/>
    <cellStyle name="Notiz 3 115 4 2" xfId="20968" xr:uid="{ECAD737E-1D63-4F07-A867-BFF657AED7A4}"/>
    <cellStyle name="Notiz 3 115 4 3" xfId="28282" xr:uid="{79487245-37C3-4A6A-96F0-11BCF0FFD475}"/>
    <cellStyle name="Notiz 3 115 5" xfId="14630" xr:uid="{3E011B55-0667-495F-982D-218F78CF9D3F}"/>
    <cellStyle name="Notiz 3 115 5 2" xfId="30776" xr:uid="{0CF86CD1-C09F-4BA3-91CE-3E51D3413992}"/>
    <cellStyle name="Notiz 3 115 6" xfId="15754" xr:uid="{0825B7A2-4311-425E-BE22-6DE058D17A49}"/>
    <cellStyle name="Notiz 3 115 6 2" xfId="26328" xr:uid="{4C164F08-5C20-4272-980C-41F78819444B}"/>
    <cellStyle name="Notiz 3 115 7" xfId="32450" xr:uid="{D9E985C6-7642-4CDA-9DE3-ABE455CE2CCF}"/>
    <cellStyle name="Notiz 3 115 8" xfId="23872" xr:uid="{C17327E7-84D6-4E49-9FA4-7233D61984A7}"/>
    <cellStyle name="Notiz 3 116" xfId="2402" xr:uid="{00000000-0005-0000-0000-000092090000}"/>
    <cellStyle name="Notiz 3 116 2" xfId="5541" xr:uid="{7C5E173D-39EE-44BE-A463-84A4AD04FCD7}"/>
    <cellStyle name="Notiz 3 116 2 2" xfId="18329" xr:uid="{725A8499-E171-4C58-9E68-E7E027F108B2}"/>
    <cellStyle name="Notiz 3 116 2 2 2" xfId="28285" xr:uid="{59AB5693-51DD-4A18-8452-3B14BB5F4258}"/>
    <cellStyle name="Notiz 3 116 2 3" xfId="11582" xr:uid="{6E2CF7D1-B2CD-4805-A4BA-D52A0DFAC0E4}"/>
    <cellStyle name="Notiz 3 116 2 3 2" xfId="30779" xr:uid="{8C6F5A79-5FA8-471D-8358-5DF08632094D}"/>
    <cellStyle name="Notiz 3 116 2 4" xfId="33654" xr:uid="{17E18133-95C6-46CD-A7F4-047B8C2B2C9E}"/>
    <cellStyle name="Notiz 3 116 2 5" xfId="23875" xr:uid="{F3D763D0-1D83-4B18-A802-9B097DFD9A6B}"/>
    <cellStyle name="Notiz 3 116 3" xfId="6693" xr:uid="{9495A3FB-A401-4487-B416-B796B4AEEB6E}"/>
    <cellStyle name="Notiz 3 116 3 2" xfId="19473" xr:uid="{54A43253-27D9-40AD-ABB7-F7544D8D468E}"/>
    <cellStyle name="Notiz 3 116 3 2 2" xfId="34535" xr:uid="{2F6DC9A4-AFD1-4A46-B6BD-88AE681693B5}"/>
    <cellStyle name="Notiz 3 116 3 3" xfId="12725" xr:uid="{912A76F8-377C-407A-B68A-B3ADB297F1C5}"/>
    <cellStyle name="Notiz 3 116 3 4" xfId="25426" xr:uid="{FF81EC8F-E0B3-4A02-991F-68E860932E5C}"/>
    <cellStyle name="Notiz 3 116 4" xfId="8243" xr:uid="{2498498B-61A3-45B7-B7CD-8AC581BE53F1}"/>
    <cellStyle name="Notiz 3 116 4 2" xfId="20969" xr:uid="{F4BDC3B1-F357-44C9-BC66-8272B3DC2812}"/>
    <cellStyle name="Notiz 3 116 4 3" xfId="28284" xr:uid="{B3E645CD-0E01-4DCD-89BC-CAF1756EDED0}"/>
    <cellStyle name="Notiz 3 116 5" xfId="14631" xr:uid="{AF35004B-D972-4A68-A89A-1F2A1B0C89F0}"/>
    <cellStyle name="Notiz 3 116 5 2" xfId="30778" xr:uid="{2BA3F2C9-C914-4E2B-BFCB-54712F757FB5}"/>
    <cellStyle name="Notiz 3 116 6" xfId="15094" xr:uid="{09296B39-3CAB-4868-800F-DDAB25EA63FD}"/>
    <cellStyle name="Notiz 3 116 6 2" xfId="26329" xr:uid="{0C71D647-B439-427D-94CA-C67A6C62A866}"/>
    <cellStyle name="Notiz 3 116 7" xfId="32451" xr:uid="{E499A202-0928-4293-8662-B77422422DB7}"/>
    <cellStyle name="Notiz 3 116 8" xfId="23874" xr:uid="{6B56A07B-93C4-4691-A1E2-E53FD6416F01}"/>
    <cellStyle name="Notiz 3 117" xfId="2403" xr:uid="{00000000-0005-0000-0000-000093090000}"/>
    <cellStyle name="Notiz 3 117 2" xfId="5542" xr:uid="{15309CE8-9294-4742-836E-DABA47BB6963}"/>
    <cellStyle name="Notiz 3 117 2 2" xfId="18330" xr:uid="{BDDDC585-9FD3-4228-9159-BF278BF29D25}"/>
    <cellStyle name="Notiz 3 117 2 2 2" xfId="28287" xr:uid="{4B48EF95-EC28-42B4-9D6B-4914AE6DFD64}"/>
    <cellStyle name="Notiz 3 117 2 3" xfId="11583" xr:uid="{19B76A02-54A1-4A31-95E4-1D21E714147A}"/>
    <cellStyle name="Notiz 3 117 2 3 2" xfId="30781" xr:uid="{E34A5647-B779-40EB-91C4-5DA510C0CDD6}"/>
    <cellStyle name="Notiz 3 117 2 4" xfId="33655" xr:uid="{C5780B9C-F7E4-4755-8295-960400A6D9BF}"/>
    <cellStyle name="Notiz 3 117 2 5" xfId="23877" xr:uid="{C6B918DD-F1DB-444D-9E0C-BBEADB1BA1AE}"/>
    <cellStyle name="Notiz 3 117 3" xfId="6692" xr:uid="{638C4B11-B31E-41FE-B8C7-19B906E6D24F}"/>
    <cellStyle name="Notiz 3 117 3 2" xfId="19472" xr:uid="{CA63B7C4-5E25-4A5A-8797-638124C3E386}"/>
    <cellStyle name="Notiz 3 117 3 2 2" xfId="34534" xr:uid="{ED5E0966-30BE-40CA-BAB9-9732E733739C}"/>
    <cellStyle name="Notiz 3 117 3 3" xfId="12724" xr:uid="{D7D12241-4155-476A-8072-0E774553C909}"/>
    <cellStyle name="Notiz 3 117 3 4" xfId="25427" xr:uid="{F1863EC5-04B5-4011-B309-7E6299840AFF}"/>
    <cellStyle name="Notiz 3 117 4" xfId="8244" xr:uid="{FDAD29E2-93EC-473B-90AB-086953BE63BB}"/>
    <cellStyle name="Notiz 3 117 4 2" xfId="20970" xr:uid="{8EB05E61-A3B4-4C97-835F-CC65A8381397}"/>
    <cellStyle name="Notiz 3 117 4 3" xfId="28286" xr:uid="{7E286AB1-0672-4512-ABC5-9026B92F167D}"/>
    <cellStyle name="Notiz 3 117 5" xfId="14632" xr:uid="{0C6833B2-5BBA-41CE-A54D-267844143004}"/>
    <cellStyle name="Notiz 3 117 5 2" xfId="30780" xr:uid="{8AEDAD90-197D-44B3-8D87-0AB8125DA872}"/>
    <cellStyle name="Notiz 3 117 6" xfId="15767" xr:uid="{D14CE02C-3396-4C58-AFEA-71C44848E753}"/>
    <cellStyle name="Notiz 3 117 6 2" xfId="26330" xr:uid="{A9BE1B2D-70AE-4A4D-B9AB-FBB82D26974D}"/>
    <cellStyle name="Notiz 3 117 7" xfId="32452" xr:uid="{8B7580AE-05AC-44BE-880F-79B9D826DED9}"/>
    <cellStyle name="Notiz 3 117 8" xfId="23876" xr:uid="{FD6DB67C-9083-4977-BE70-1F577E14565B}"/>
    <cellStyle name="Notiz 3 118" xfId="2404" xr:uid="{00000000-0005-0000-0000-000094090000}"/>
    <cellStyle name="Notiz 3 118 2" xfId="5543" xr:uid="{E4851327-6BAD-43E0-8A10-7CE84A9EE816}"/>
    <cellStyle name="Notiz 3 118 2 2" xfId="18331" xr:uid="{20CB245D-9AB7-45A0-A368-CED6AF52C58F}"/>
    <cellStyle name="Notiz 3 118 2 2 2" xfId="28289" xr:uid="{6B9915FD-2F05-4B15-80FA-9B5EA9675237}"/>
    <cellStyle name="Notiz 3 118 2 3" xfId="11584" xr:uid="{13D75092-81D2-4E8D-9C01-8B1BCE54BED9}"/>
    <cellStyle name="Notiz 3 118 2 3 2" xfId="30783" xr:uid="{19CF1CB3-7665-454B-AC5A-4AAD6A66C2C0}"/>
    <cellStyle name="Notiz 3 118 2 4" xfId="33656" xr:uid="{716F8845-5177-4157-8B08-344E7D539A95}"/>
    <cellStyle name="Notiz 3 118 2 5" xfId="23879" xr:uid="{C671A79A-3740-472D-8534-C390A973DB31}"/>
    <cellStyle name="Notiz 3 118 3" xfId="6691" xr:uid="{75BB6B19-3E50-4B5E-8AFB-71FFE48B2CB3}"/>
    <cellStyle name="Notiz 3 118 3 2" xfId="19471" xr:uid="{4BB54407-2C2C-4349-9289-DAD945620ACF}"/>
    <cellStyle name="Notiz 3 118 3 2 2" xfId="34533" xr:uid="{B6E4A9EA-1D56-44F2-87E0-09EA6316EAD0}"/>
    <cellStyle name="Notiz 3 118 3 3" xfId="12723" xr:uid="{F88B0341-8C6F-422A-9BC1-F3D08046D609}"/>
    <cellStyle name="Notiz 3 118 3 4" xfId="25428" xr:uid="{A2B5AA15-606C-4CDA-A3E2-B28AE4378C21}"/>
    <cellStyle name="Notiz 3 118 4" xfId="8245" xr:uid="{20781A0E-81DD-446B-8CC0-5BA0BDE4C400}"/>
    <cellStyle name="Notiz 3 118 4 2" xfId="20971" xr:uid="{1FF3182D-075D-4583-A4EA-46DE5D69F53D}"/>
    <cellStyle name="Notiz 3 118 4 3" xfId="28288" xr:uid="{19B91891-0160-4114-8339-125B0040E1FD}"/>
    <cellStyle name="Notiz 3 118 5" xfId="14633" xr:uid="{232AD49B-0C9F-4CC2-8550-92F85E856B2A}"/>
    <cellStyle name="Notiz 3 118 5 2" xfId="30782" xr:uid="{333BEDD8-6CE8-48AC-8A78-752DC746BBE5}"/>
    <cellStyle name="Notiz 3 118 6" xfId="15736" xr:uid="{C4E04909-54AB-4BAC-B965-20A52E3DCC81}"/>
    <cellStyle name="Notiz 3 118 6 2" xfId="26331" xr:uid="{15A51E86-E0CB-4AED-96E0-7448D76D5692}"/>
    <cellStyle name="Notiz 3 118 7" xfId="32453" xr:uid="{DFF1764A-C374-4C5A-A490-33C8B8965A0B}"/>
    <cellStyle name="Notiz 3 118 8" xfId="23878" xr:uid="{5257619D-7703-4587-B134-C43D296BD2E7}"/>
    <cellStyle name="Notiz 3 119" xfId="2405" xr:uid="{00000000-0005-0000-0000-000095090000}"/>
    <cellStyle name="Notiz 3 119 2" xfId="5544" xr:uid="{ED4E8B07-3B9C-456A-AFE2-6FDE4FA4DC10}"/>
    <cellStyle name="Notiz 3 119 2 2" xfId="18332" xr:uid="{920B3163-6AF2-4AB0-AD15-408C10B7374D}"/>
    <cellStyle name="Notiz 3 119 2 2 2" xfId="28291" xr:uid="{A84DD7E7-9753-4DB3-9C54-B0B68B233AE7}"/>
    <cellStyle name="Notiz 3 119 2 3" xfId="11585" xr:uid="{B8BF557E-D8D1-400F-87F6-3BB1DBEF549F}"/>
    <cellStyle name="Notiz 3 119 2 3 2" xfId="30785" xr:uid="{757A9923-2E12-4F7F-BAFD-429CB519DD16}"/>
    <cellStyle name="Notiz 3 119 2 4" xfId="33657" xr:uid="{670DDAB6-C84E-438E-94E3-23F9E80F6A88}"/>
    <cellStyle name="Notiz 3 119 2 5" xfId="23881" xr:uid="{9DAC6AE1-FD6B-4A69-9FBF-E6D625F2E8F7}"/>
    <cellStyle name="Notiz 3 119 3" xfId="6690" xr:uid="{72DD0E6D-43BF-4E5C-947D-D745D2209936}"/>
    <cellStyle name="Notiz 3 119 3 2" xfId="19470" xr:uid="{E8602ECB-5324-4ADE-938D-6C8D6B0D72F4}"/>
    <cellStyle name="Notiz 3 119 3 2 2" xfId="34532" xr:uid="{3EE73A15-CE2E-48E7-993E-0B5C8C552466}"/>
    <cellStyle name="Notiz 3 119 3 3" xfId="12722" xr:uid="{5F490E52-10C4-435C-88C6-36248569F4D7}"/>
    <cellStyle name="Notiz 3 119 3 4" xfId="25429" xr:uid="{368032D0-B689-4B81-B4B1-D6D3426608D6}"/>
    <cellStyle name="Notiz 3 119 4" xfId="8246" xr:uid="{2DEC8B29-BF94-41E6-A129-5A5BB522F333}"/>
    <cellStyle name="Notiz 3 119 4 2" xfId="20972" xr:uid="{1DDA8C9B-288B-4364-B687-B224D25B62F1}"/>
    <cellStyle name="Notiz 3 119 4 3" xfId="28290" xr:uid="{31E8F52F-4404-4AE0-B8BE-338B58CC9CFD}"/>
    <cellStyle name="Notiz 3 119 5" xfId="14634" xr:uid="{C12F3F5C-AC0D-444B-960B-C412AC9D793A}"/>
    <cellStyle name="Notiz 3 119 5 2" xfId="30784" xr:uid="{94DC73B7-DC9E-4810-ADFC-30560E618FCA}"/>
    <cellStyle name="Notiz 3 119 6" xfId="15074" xr:uid="{C526B983-8C70-4DEF-9D2F-456992FA7E85}"/>
    <cellStyle name="Notiz 3 119 6 2" xfId="26332" xr:uid="{7322E445-EBE8-4C35-BE8D-D26AEB4E27E8}"/>
    <cellStyle name="Notiz 3 119 7" xfId="32454" xr:uid="{1E6A7BDA-7518-4B92-A741-8DAD96CCDBDA}"/>
    <cellStyle name="Notiz 3 119 8" xfId="23880" xr:uid="{7779E93C-B3E6-4E39-B1E1-725BC48FE406}"/>
    <cellStyle name="Notiz 3 12" xfId="2406" xr:uid="{00000000-0005-0000-0000-000096090000}"/>
    <cellStyle name="Notiz 3 12 2" xfId="5545" xr:uid="{7A472EC4-6FED-4477-A746-7D590725A02C}"/>
    <cellStyle name="Notiz 3 12 2 2" xfId="18333" xr:uid="{FC84CD66-ECD8-4226-8362-4E7E38D4E57B}"/>
    <cellStyle name="Notiz 3 12 2 2 2" xfId="28293" xr:uid="{0D0236FC-EB51-423A-8DA1-4DFF6361F5F0}"/>
    <cellStyle name="Notiz 3 12 2 3" xfId="11586" xr:uid="{087DEA55-9FFB-463D-8B5B-315056B95CDB}"/>
    <cellStyle name="Notiz 3 12 2 3 2" xfId="30787" xr:uid="{6C379EA6-13C1-466E-BF02-267FAA26B181}"/>
    <cellStyle name="Notiz 3 12 2 4" xfId="33658" xr:uid="{733FEEF5-8311-4B4B-9BBA-51EC6320E22D}"/>
    <cellStyle name="Notiz 3 12 2 5" xfId="23883" xr:uid="{D1028763-23C5-4855-8577-D7DC33CE923A}"/>
    <cellStyle name="Notiz 3 12 3" xfId="6689" xr:uid="{75850051-2D42-46AB-9376-214C3E7239DC}"/>
    <cellStyle name="Notiz 3 12 3 2" xfId="19469" xr:uid="{638F220F-BA71-43B1-9977-F618881D7A13}"/>
    <cellStyle name="Notiz 3 12 3 2 2" xfId="34531" xr:uid="{62AFA5F6-3A80-473A-B656-A0801D1F1BAD}"/>
    <cellStyle name="Notiz 3 12 3 3" xfId="12721" xr:uid="{A9214367-7B7C-4511-ACAE-4BFD30999E1F}"/>
    <cellStyle name="Notiz 3 12 3 4" xfId="25430" xr:uid="{E536591E-3085-46CA-A401-EC80C79B88E7}"/>
    <cellStyle name="Notiz 3 12 4" xfId="8247" xr:uid="{51B6B8E4-8675-4847-AF7C-A803A7AAE18B}"/>
    <cellStyle name="Notiz 3 12 4 2" xfId="20973" xr:uid="{EE5AB42C-CF26-44DD-B4E6-B3874EEAE93E}"/>
    <cellStyle name="Notiz 3 12 4 3" xfId="28292" xr:uid="{4E8DAB20-11E6-49EF-BCB7-3A6635E9EE6C}"/>
    <cellStyle name="Notiz 3 12 5" xfId="14635" xr:uid="{61836D68-1A37-4A29-A645-8BDD5740A139}"/>
    <cellStyle name="Notiz 3 12 5 2" xfId="30786" xr:uid="{04BDAA78-C306-416C-9A9F-68DD64BEB29E}"/>
    <cellStyle name="Notiz 3 12 6" xfId="15296" xr:uid="{7079D2A4-CA93-4E56-A96C-23720ECC636F}"/>
    <cellStyle name="Notiz 3 12 6 2" xfId="26333" xr:uid="{540336E1-50E5-47D5-83AB-3405C6A2D802}"/>
    <cellStyle name="Notiz 3 12 7" xfId="32455" xr:uid="{73B38B01-379F-4F26-A3EC-DA376432AE95}"/>
    <cellStyle name="Notiz 3 12 8" xfId="23882" xr:uid="{ED241A05-FD27-4382-A88D-CC02E59467AF}"/>
    <cellStyle name="Notiz 3 120" xfId="2407" xr:uid="{00000000-0005-0000-0000-000097090000}"/>
    <cellStyle name="Notiz 3 120 2" xfId="5546" xr:uid="{A8177884-ECC0-47CC-AAA1-072B0A7ADE9D}"/>
    <cellStyle name="Notiz 3 120 2 2" xfId="18334" xr:uid="{F8950034-EFFE-4074-9F60-7CCDDE49D5C7}"/>
    <cellStyle name="Notiz 3 120 2 2 2" xfId="28295" xr:uid="{4866E0C2-2C50-4DD9-B506-D6909FEA459B}"/>
    <cellStyle name="Notiz 3 120 2 3" xfId="11587" xr:uid="{6F5494D1-1FA8-4EA3-9899-FA029F10A2B7}"/>
    <cellStyle name="Notiz 3 120 2 3 2" xfId="30789" xr:uid="{A697EE09-AC1E-4E9A-B924-86528EEA7429}"/>
    <cellStyle name="Notiz 3 120 2 4" xfId="33659" xr:uid="{C721C537-37FF-4CAC-9133-D6F9159FE7FF}"/>
    <cellStyle name="Notiz 3 120 2 5" xfId="23885" xr:uid="{0C8BCD23-6C29-44A5-926F-FCBE34367892}"/>
    <cellStyle name="Notiz 3 120 3" xfId="6688" xr:uid="{0F80AB74-13A3-4F01-8908-519DD7279CB5}"/>
    <cellStyle name="Notiz 3 120 3 2" xfId="19468" xr:uid="{EA3AC774-6F02-419D-9450-D2749BA6F5CE}"/>
    <cellStyle name="Notiz 3 120 3 2 2" xfId="34530" xr:uid="{4911ACE7-3E65-4C64-A738-FB4DB7149C07}"/>
    <cellStyle name="Notiz 3 120 3 3" xfId="12720" xr:uid="{A461A39D-10C7-496A-98FA-5C97D22F7460}"/>
    <cellStyle name="Notiz 3 120 3 4" xfId="25431" xr:uid="{8D5352B4-EF03-445C-B7F1-1A988773EDEB}"/>
    <cellStyle name="Notiz 3 120 4" xfId="8248" xr:uid="{0FC7BB32-8FA5-4958-90A4-1BB219035E27}"/>
    <cellStyle name="Notiz 3 120 4 2" xfId="20974" xr:uid="{20BAFD64-1421-460D-966F-F50169EC1A57}"/>
    <cellStyle name="Notiz 3 120 4 3" xfId="28294" xr:uid="{D0201767-28CE-467C-85AF-74AF8D6B8E80}"/>
    <cellStyle name="Notiz 3 120 5" xfId="14636" xr:uid="{70843B99-27D5-4703-ABEB-19900F3EC40F}"/>
    <cellStyle name="Notiz 3 120 5 2" xfId="30788" xr:uid="{2BAB4691-5098-4BD4-9D73-E3355B2FFB16}"/>
    <cellStyle name="Notiz 3 120 6" xfId="15297" xr:uid="{A96CA39F-57C1-4A51-9D80-1B062C45EFE7}"/>
    <cellStyle name="Notiz 3 120 6 2" xfId="26334" xr:uid="{F9E56D3B-7278-4394-9DFF-0106B352CBFB}"/>
    <cellStyle name="Notiz 3 120 7" xfId="32456" xr:uid="{66A68D54-5B67-463B-BF5A-61E7D54D1DD1}"/>
    <cellStyle name="Notiz 3 120 8" xfId="23884" xr:uid="{7EE7E026-7E27-4831-B4E0-847DE87BE354}"/>
    <cellStyle name="Notiz 3 121" xfId="2408" xr:uid="{00000000-0005-0000-0000-000098090000}"/>
    <cellStyle name="Notiz 3 121 2" xfId="5547" xr:uid="{F8CDBB4C-9BAA-4D31-8E4E-6A07A14B7964}"/>
    <cellStyle name="Notiz 3 121 2 2" xfId="18335" xr:uid="{B358E13E-3B57-40B2-9AA4-2AF83348B294}"/>
    <cellStyle name="Notiz 3 121 2 2 2" xfId="28297" xr:uid="{CEC1F9BC-07D5-459F-8077-5D02D189D484}"/>
    <cellStyle name="Notiz 3 121 2 3" xfId="11588" xr:uid="{6B613623-DDFA-4FDC-9B5E-CA33C4B851D3}"/>
    <cellStyle name="Notiz 3 121 2 3 2" xfId="30791" xr:uid="{BDA7D4D6-D1EB-4E11-AA18-E9807327F9B4}"/>
    <cellStyle name="Notiz 3 121 2 4" xfId="33660" xr:uid="{15E96EBB-1271-4DBB-A9F3-34BF8491C33A}"/>
    <cellStyle name="Notiz 3 121 2 5" xfId="23887" xr:uid="{BDB7E94C-9BD1-4A89-B3B9-AF675FC29DF7}"/>
    <cellStyle name="Notiz 3 121 3" xfId="6687" xr:uid="{A4740620-568A-4B32-AAE9-F68245C03526}"/>
    <cellStyle name="Notiz 3 121 3 2" xfId="19467" xr:uid="{1D8E41D0-3EA9-4477-9595-C04975862E31}"/>
    <cellStyle name="Notiz 3 121 3 2 2" xfId="34529" xr:uid="{861B5574-B51B-435A-B58E-39D430AC5981}"/>
    <cellStyle name="Notiz 3 121 3 3" xfId="12719" xr:uid="{CA769B22-D050-4B03-804A-32F691C1FD0F}"/>
    <cellStyle name="Notiz 3 121 3 4" xfId="25432" xr:uid="{2CE96F7C-90FA-4AC6-8760-C7A090F35E6C}"/>
    <cellStyle name="Notiz 3 121 4" xfId="8249" xr:uid="{3FE30402-FDCA-4AD0-9220-9960598E7EE7}"/>
    <cellStyle name="Notiz 3 121 4 2" xfId="20975" xr:uid="{585B6157-9C0A-4D66-A023-9E25ACD875A7}"/>
    <cellStyle name="Notiz 3 121 4 3" xfId="28296" xr:uid="{FC0735C7-A4DF-48B6-85B4-33CFBB57CF89}"/>
    <cellStyle name="Notiz 3 121 5" xfId="14637" xr:uid="{6009C2E1-346F-417D-A2B2-5240D9BF727B}"/>
    <cellStyle name="Notiz 3 121 5 2" xfId="30790" xr:uid="{AF75D814-946A-4058-8521-824A192E482A}"/>
    <cellStyle name="Notiz 3 121 6" xfId="15298" xr:uid="{24B0516C-CF0C-4BEA-8B00-12DB32AFE311}"/>
    <cellStyle name="Notiz 3 121 6 2" xfId="26335" xr:uid="{F9A992C8-A842-4F00-A236-E5E1C38AA09E}"/>
    <cellStyle name="Notiz 3 121 7" xfId="32457" xr:uid="{2374EB81-ADFF-4CEC-B289-48EC3F213836}"/>
    <cellStyle name="Notiz 3 121 8" xfId="23886" xr:uid="{D5E71925-56C6-4315-AA4F-0E36924ADEC8}"/>
    <cellStyle name="Notiz 3 122" xfId="2409" xr:uid="{00000000-0005-0000-0000-000099090000}"/>
    <cellStyle name="Notiz 3 122 2" xfId="5548" xr:uid="{C88B4B5E-4F08-4B37-BA42-5A93C540AA98}"/>
    <cellStyle name="Notiz 3 122 2 2" xfId="18336" xr:uid="{2D8E3CD6-B774-4CAD-A759-CE454C197941}"/>
    <cellStyle name="Notiz 3 122 2 2 2" xfId="28299" xr:uid="{7107AF06-9235-4BC5-AC14-89A77B987BDF}"/>
    <cellStyle name="Notiz 3 122 2 3" xfId="11589" xr:uid="{333540EF-F6C4-45AA-A5ED-342468217D30}"/>
    <cellStyle name="Notiz 3 122 2 3 2" xfId="30793" xr:uid="{5A5A5C03-0B71-4B86-85D7-7E500ED608A5}"/>
    <cellStyle name="Notiz 3 122 2 4" xfId="33661" xr:uid="{DA8A1F9B-53D6-41CA-A93C-A398CD13DEBD}"/>
    <cellStyle name="Notiz 3 122 2 5" xfId="23889" xr:uid="{5B4CB304-F3D9-49C7-BAFD-A2593A76AB0F}"/>
    <cellStyle name="Notiz 3 122 3" xfId="6686" xr:uid="{68B2C358-40FD-4A0B-9F66-D88D1D72D336}"/>
    <cellStyle name="Notiz 3 122 3 2" xfId="19466" xr:uid="{3BC4860D-4129-42DE-B2BD-082770B792AA}"/>
    <cellStyle name="Notiz 3 122 3 2 2" xfId="34528" xr:uid="{569CAF35-FBCF-4D4B-9856-414A0EE8056D}"/>
    <cellStyle name="Notiz 3 122 3 3" xfId="12718" xr:uid="{CDA0A396-AF3C-4180-924D-4EA930647C6C}"/>
    <cellStyle name="Notiz 3 122 3 4" xfId="25433" xr:uid="{1A0D0D71-C519-445C-A91C-3476729B6765}"/>
    <cellStyle name="Notiz 3 122 4" xfId="8250" xr:uid="{780FBBD7-AED3-46CB-B61E-8611B9FF562E}"/>
    <cellStyle name="Notiz 3 122 4 2" xfId="20976" xr:uid="{45251A18-194E-477C-BDED-59D54F052228}"/>
    <cellStyle name="Notiz 3 122 4 3" xfId="28298" xr:uid="{C50EFE7F-BF29-4EBC-951C-E2908556FE0E}"/>
    <cellStyle name="Notiz 3 122 5" xfId="14638" xr:uid="{83F2ED13-76E1-42DE-9C3B-6870BD115774}"/>
    <cellStyle name="Notiz 3 122 5 2" xfId="30792" xr:uid="{0F47F575-13A1-4CD4-9610-55077591DA63}"/>
    <cellStyle name="Notiz 3 122 6" xfId="15299" xr:uid="{2E22167D-3DF9-4B2F-A3ED-849D185FC6CD}"/>
    <cellStyle name="Notiz 3 122 6 2" xfId="26336" xr:uid="{FB6B2719-7A50-46CE-B3B9-3AB95650BA35}"/>
    <cellStyle name="Notiz 3 122 7" xfId="32458" xr:uid="{DBBA8A92-7A63-4882-BA3C-2561A353F663}"/>
    <cellStyle name="Notiz 3 122 8" xfId="23888" xr:uid="{C9A4890C-A782-4F39-A5E4-7985FF314EA0}"/>
    <cellStyle name="Notiz 3 123" xfId="2410" xr:uid="{00000000-0005-0000-0000-00009A090000}"/>
    <cellStyle name="Notiz 3 123 2" xfId="5549" xr:uid="{2885F81C-997F-4119-93C4-BC2BCCAAA06F}"/>
    <cellStyle name="Notiz 3 123 2 2" xfId="18337" xr:uid="{3F40EF83-7A45-4ECA-84FF-0F71EE1036ED}"/>
    <cellStyle name="Notiz 3 123 2 2 2" xfId="28301" xr:uid="{038C73B6-BC13-43E2-B86A-F2AA2967D5AE}"/>
    <cellStyle name="Notiz 3 123 2 3" xfId="11590" xr:uid="{3EEF55FF-0394-4E19-BABA-0281D08F9300}"/>
    <cellStyle name="Notiz 3 123 2 3 2" xfId="30795" xr:uid="{98B8096D-324F-459E-9299-EE6D62FEE451}"/>
    <cellStyle name="Notiz 3 123 2 4" xfId="33662" xr:uid="{3277F6D3-030F-4EF6-AB30-CA37D029D948}"/>
    <cellStyle name="Notiz 3 123 2 5" xfId="23891" xr:uid="{3AEE18BA-E833-44EC-86E2-19C87C3EA0CB}"/>
    <cellStyle name="Notiz 3 123 3" xfId="6685" xr:uid="{02CE3533-F9A2-495D-86E9-E9A522C5DA7E}"/>
    <cellStyle name="Notiz 3 123 3 2" xfId="19465" xr:uid="{BC0A3B96-CDA4-4A89-BFEE-4A90B9EBE904}"/>
    <cellStyle name="Notiz 3 123 3 2 2" xfId="34527" xr:uid="{126C42A3-8F04-40A4-8CB7-77DE82F0333A}"/>
    <cellStyle name="Notiz 3 123 3 3" xfId="12717" xr:uid="{3F189D8E-40A4-48BF-B95D-7B8F9764E399}"/>
    <cellStyle name="Notiz 3 123 3 4" xfId="25434" xr:uid="{E117C9C4-9E4D-4113-B0EB-EC1B025682FC}"/>
    <cellStyle name="Notiz 3 123 4" xfId="8251" xr:uid="{BC27285C-8D81-4B30-A6C5-823F6781E8D7}"/>
    <cellStyle name="Notiz 3 123 4 2" xfId="20977" xr:uid="{CD8F6972-7EE2-46EF-B394-76CF7F8A8345}"/>
    <cellStyle name="Notiz 3 123 4 3" xfId="28300" xr:uid="{9B6EA275-9A99-4693-B8D3-346464CD1DD1}"/>
    <cellStyle name="Notiz 3 123 5" xfId="14639" xr:uid="{8BCA0976-C990-4560-9EE8-A09472E72BA1}"/>
    <cellStyle name="Notiz 3 123 5 2" xfId="30794" xr:uid="{E8E8CC00-FD2B-424F-AB9D-7A2C0D9570E3}"/>
    <cellStyle name="Notiz 3 123 6" xfId="15300" xr:uid="{83CAA4FB-42BD-4AAB-913A-47AB5CC68CFD}"/>
    <cellStyle name="Notiz 3 123 6 2" xfId="26337" xr:uid="{292F8DA2-D485-4FFF-8A9E-574EE0B55A50}"/>
    <cellStyle name="Notiz 3 123 7" xfId="32459" xr:uid="{72D70603-6285-4D3D-82AB-D8E1BAB7AA9B}"/>
    <cellStyle name="Notiz 3 123 8" xfId="23890" xr:uid="{06505D3E-8C82-4E35-9279-48848A0882DB}"/>
    <cellStyle name="Notiz 3 124" xfId="2411" xr:uid="{00000000-0005-0000-0000-00009B090000}"/>
    <cellStyle name="Notiz 3 124 2" xfId="5550" xr:uid="{B05F0383-49A9-4C98-BE35-A3B9A9714082}"/>
    <cellStyle name="Notiz 3 124 2 2" xfId="18338" xr:uid="{A1369F53-7396-4FD8-91D9-A45AC268F1CF}"/>
    <cellStyle name="Notiz 3 124 2 2 2" xfId="28303" xr:uid="{C6E499FF-6EF6-48E6-A82D-7922AB0A448A}"/>
    <cellStyle name="Notiz 3 124 2 3" xfId="11591" xr:uid="{8AB557B6-B1AB-41F5-A0A8-C86C7B3F64DB}"/>
    <cellStyle name="Notiz 3 124 2 3 2" xfId="30797" xr:uid="{084CEDB8-D7F6-4E74-96C4-0AB61E45C81E}"/>
    <cellStyle name="Notiz 3 124 2 4" xfId="33663" xr:uid="{FCD56E01-DB34-4254-9846-5EC7762478C1}"/>
    <cellStyle name="Notiz 3 124 2 5" xfId="23893" xr:uid="{97BF3248-9B9C-493C-B551-81C8E4EB74AA}"/>
    <cellStyle name="Notiz 3 124 3" xfId="6684" xr:uid="{BADD8C7F-A4F2-4E1A-AF30-CB4FDE252F35}"/>
    <cellStyle name="Notiz 3 124 3 2" xfId="19464" xr:uid="{C9B40F92-466F-47EC-B115-658A8513BF93}"/>
    <cellStyle name="Notiz 3 124 3 2 2" xfId="34526" xr:uid="{9EBDCA7F-FDAD-44CF-A3FD-47F80306BB07}"/>
    <cellStyle name="Notiz 3 124 3 3" xfId="12716" xr:uid="{ECB3964C-DA7C-4467-A24A-DF3F230EE41E}"/>
    <cellStyle name="Notiz 3 124 3 4" xfId="25435" xr:uid="{A233FE23-FD50-4BFF-9413-3D2864858C0A}"/>
    <cellStyle name="Notiz 3 124 4" xfId="8252" xr:uid="{78A1B0C5-24A1-4327-942F-5DDAEAA2C07C}"/>
    <cellStyle name="Notiz 3 124 4 2" xfId="20978" xr:uid="{58F83DF4-880D-4676-968D-518F11FC2CD6}"/>
    <cellStyle name="Notiz 3 124 4 3" xfId="28302" xr:uid="{8038A8B3-1085-42C1-994F-72081FC6956E}"/>
    <cellStyle name="Notiz 3 124 5" xfId="14640" xr:uid="{7BAEE2D9-3EA2-4D17-BD38-4A6273281905}"/>
    <cellStyle name="Notiz 3 124 5 2" xfId="30796" xr:uid="{7B4A6AC0-EB86-48EE-A3F4-52F4A61F42AF}"/>
    <cellStyle name="Notiz 3 124 6" xfId="15301" xr:uid="{78CFE970-25B2-4A52-8904-0B4074012D4E}"/>
    <cellStyle name="Notiz 3 124 6 2" xfId="26338" xr:uid="{598E038A-E9D2-4DE2-9978-C52DC3B5BAF6}"/>
    <cellStyle name="Notiz 3 124 7" xfId="32460" xr:uid="{55192D59-1F72-499A-B268-BF526A017AC5}"/>
    <cellStyle name="Notiz 3 124 8" xfId="23892" xr:uid="{74681D1F-B101-4B96-BFA5-DEA30729ADF7}"/>
    <cellStyle name="Notiz 3 125" xfId="2412" xr:uid="{00000000-0005-0000-0000-00009C090000}"/>
    <cellStyle name="Notiz 3 125 2" xfId="5551" xr:uid="{5DAB8280-8BBB-493F-B097-272B666FCA41}"/>
    <cellStyle name="Notiz 3 125 2 2" xfId="18339" xr:uid="{EDE845D0-54C8-4BE9-A753-1A101A17B199}"/>
    <cellStyle name="Notiz 3 125 2 2 2" xfId="28305" xr:uid="{35627A94-756B-4870-BF8C-FC8707B46556}"/>
    <cellStyle name="Notiz 3 125 2 3" xfId="11592" xr:uid="{8A997FF0-A6C8-4809-AAC4-338C7A3C4D02}"/>
    <cellStyle name="Notiz 3 125 2 3 2" xfId="30799" xr:uid="{7F860562-4F08-4204-87DE-3A660F0CF757}"/>
    <cellStyle name="Notiz 3 125 2 4" xfId="33664" xr:uid="{499A48B4-F9CD-44CE-90A8-9E07801C4D3F}"/>
    <cellStyle name="Notiz 3 125 2 5" xfId="23895" xr:uid="{1C11068B-9E4D-4EE8-80CD-CA7E06EBF72F}"/>
    <cellStyle name="Notiz 3 125 3" xfId="6683" xr:uid="{FC5D4530-1AE0-4777-B181-2C2BE5C2496D}"/>
    <cellStyle name="Notiz 3 125 3 2" xfId="19463" xr:uid="{6574A089-275C-451D-A183-9DB9D24B2114}"/>
    <cellStyle name="Notiz 3 125 3 2 2" xfId="34525" xr:uid="{96CFE3F2-B8C0-4136-8D46-D41E964205C8}"/>
    <cellStyle name="Notiz 3 125 3 3" xfId="12715" xr:uid="{F6EC79F6-ED34-4D22-944B-E7B565A13633}"/>
    <cellStyle name="Notiz 3 125 3 4" xfId="25436" xr:uid="{4983F4A8-CCD6-4A82-AAA8-1B37A8E63D6C}"/>
    <cellStyle name="Notiz 3 125 4" xfId="8253" xr:uid="{F0496B2B-E187-4F11-ACEE-0844FBB57137}"/>
    <cellStyle name="Notiz 3 125 4 2" xfId="20979" xr:uid="{60FFC2B0-3CAF-484D-BDE1-4B25175A92F3}"/>
    <cellStyle name="Notiz 3 125 4 3" xfId="28304" xr:uid="{2A3F98BA-10EA-4745-BAD6-07FA2C8F1C32}"/>
    <cellStyle name="Notiz 3 125 5" xfId="14641" xr:uid="{C9EE09BB-310C-46CD-B4D5-84167BFC50B6}"/>
    <cellStyle name="Notiz 3 125 5 2" xfId="30798" xr:uid="{FEFE694B-C9DE-4CBB-8F84-2E20A0FCBAEF}"/>
    <cellStyle name="Notiz 3 125 6" xfId="15302" xr:uid="{187A2BA6-5593-45D3-9FB5-6BF54F28414C}"/>
    <cellStyle name="Notiz 3 125 6 2" xfId="26339" xr:uid="{F9148F1F-FD86-4263-8C52-DFCD178D51AE}"/>
    <cellStyle name="Notiz 3 125 7" xfId="32461" xr:uid="{73A2109F-FDB3-4A48-A072-7ED9A4D9C282}"/>
    <cellStyle name="Notiz 3 125 8" xfId="23894" xr:uid="{99DE61D5-026F-47D8-AD44-2ACE1E6DAEC3}"/>
    <cellStyle name="Notiz 3 126" xfId="2413" xr:uid="{00000000-0005-0000-0000-00009D090000}"/>
    <cellStyle name="Notiz 3 126 2" xfId="2414" xr:uid="{00000000-0005-0000-0000-00009E090000}"/>
    <cellStyle name="Notiz 3 126 2 2" xfId="5553" xr:uid="{BB283351-FC3C-4BC6-B6A6-00B97F55E935}"/>
    <cellStyle name="Notiz 3 126 2 2 2" xfId="18341" xr:uid="{C0D16EC2-BDA1-4F01-AB19-2052D5E11126}"/>
    <cellStyle name="Notiz 3 126 2 2 2 2" xfId="28308" xr:uid="{E7617741-D423-4DCE-BDB1-1A90DD623B3C}"/>
    <cellStyle name="Notiz 3 126 2 2 3" xfId="11594" xr:uid="{34078248-8E00-444F-AA1F-3503F1E5839B}"/>
    <cellStyle name="Notiz 3 126 2 2 3 2" xfId="30802" xr:uid="{19DEF87C-1377-47FE-BA42-35AD0AC8E13E}"/>
    <cellStyle name="Notiz 3 126 2 2 4" xfId="33666" xr:uid="{A36AC103-4A34-4D6A-BEB8-53DC19A8CCB2}"/>
    <cellStyle name="Notiz 3 126 2 2 5" xfId="23898" xr:uid="{661CB1C0-EF7C-4208-9EC0-0AA563F34B7A}"/>
    <cellStyle name="Notiz 3 126 2 3" xfId="6681" xr:uid="{D375FBDE-5284-4589-BF6C-F696FDC5A399}"/>
    <cellStyle name="Notiz 3 126 2 3 2" xfId="19461" xr:uid="{64BF107C-9F4E-4C47-BE7E-54354078078B}"/>
    <cellStyle name="Notiz 3 126 2 3 2 2" xfId="34523" xr:uid="{E75BBBDB-5238-4F91-A21E-CC041930A84E}"/>
    <cellStyle name="Notiz 3 126 2 3 3" xfId="12713" xr:uid="{375A5374-9A09-45FC-B3DA-3578F0509CBC}"/>
    <cellStyle name="Notiz 3 126 2 3 4" xfId="25438" xr:uid="{F7663EA6-FB7C-4737-AE65-90036094DFC4}"/>
    <cellStyle name="Notiz 3 126 2 4" xfId="8255" xr:uid="{5922D069-EA4E-46BD-A466-0A2AAD1FA975}"/>
    <cellStyle name="Notiz 3 126 2 4 2" xfId="20981" xr:uid="{72C029D9-D33F-4CC1-8E73-D1B8C29D3B93}"/>
    <cellStyle name="Notiz 3 126 2 4 3" xfId="28307" xr:uid="{474C9EFD-961D-4A2E-ACC7-7FBC3F6EB536}"/>
    <cellStyle name="Notiz 3 126 2 5" xfId="14643" xr:uid="{C9D4A8F6-DF47-47C5-982F-1D067DAFADF2}"/>
    <cellStyle name="Notiz 3 126 2 5 2" xfId="30801" xr:uid="{94D2493B-B649-42EC-B0BC-C98F33BBE861}"/>
    <cellStyle name="Notiz 3 126 2 6" xfId="15304" xr:uid="{CC0B6818-04FE-4B36-A8C9-5884FD3976FC}"/>
    <cellStyle name="Notiz 3 126 2 6 2" xfId="26341" xr:uid="{C97A854C-6F71-4578-9EF8-B6ADBF4DEE26}"/>
    <cellStyle name="Notiz 3 126 2 7" xfId="32463" xr:uid="{21C0B855-FD19-4810-BB76-0C55F60B7E39}"/>
    <cellStyle name="Notiz 3 126 2 8" xfId="23897" xr:uid="{F60C09DF-BDB7-4A59-9B99-E8360036C7BC}"/>
    <cellStyle name="Notiz 3 126 3" xfId="5552" xr:uid="{2420BB74-AD4F-47E5-9889-2699EC445D44}"/>
    <cellStyle name="Notiz 3 126 3 2" xfId="18340" xr:uid="{287BB620-556F-4A94-96EF-979A86251F84}"/>
    <cellStyle name="Notiz 3 126 3 2 2" xfId="28309" xr:uid="{EA11EE11-0847-406A-92C0-4F186140A3C7}"/>
    <cellStyle name="Notiz 3 126 3 3" xfId="11593" xr:uid="{C74F2819-F55E-4BE1-B618-5E52817946BB}"/>
    <cellStyle name="Notiz 3 126 3 3 2" xfId="30803" xr:uid="{C91A5C9C-BAD8-447A-8666-18BA5EE46787}"/>
    <cellStyle name="Notiz 3 126 3 4" xfId="33665" xr:uid="{D90BD5AF-8241-4626-A1FA-C7ED225DDD0B}"/>
    <cellStyle name="Notiz 3 126 3 5" xfId="23899" xr:uid="{F571088F-88FF-4497-872F-41466076B2EE}"/>
    <cellStyle name="Notiz 3 126 4" xfId="6682" xr:uid="{7D4B0D59-FBF2-41A6-83DA-9BC98B11666A}"/>
    <cellStyle name="Notiz 3 126 4 2" xfId="19462" xr:uid="{A46E4452-FEBB-44B6-AD27-A0CFD2F5F8C4}"/>
    <cellStyle name="Notiz 3 126 4 2 2" xfId="34524" xr:uid="{3197C25E-C186-4BFC-96D3-B168CD726C84}"/>
    <cellStyle name="Notiz 3 126 4 3" xfId="12714" xr:uid="{0978623F-BFF6-4B8D-BE89-96EF612EE9E2}"/>
    <cellStyle name="Notiz 3 126 4 4" xfId="25437" xr:uid="{7F550274-6BAC-474A-9C3C-BC23880B3045}"/>
    <cellStyle name="Notiz 3 126 5" xfId="8254" xr:uid="{20FE7209-2C84-44D7-9DAE-693130B996E8}"/>
    <cellStyle name="Notiz 3 126 5 2" xfId="20980" xr:uid="{DED9D560-E694-4C96-A860-52CC52A3275E}"/>
    <cellStyle name="Notiz 3 126 5 3" xfId="28306" xr:uid="{8F726F9E-41B4-4463-B8DF-7F1DC6B1362E}"/>
    <cellStyle name="Notiz 3 126 6" xfId="14642" xr:uid="{AD4CAC40-0CA5-4596-B741-92B592840653}"/>
    <cellStyle name="Notiz 3 126 6 2" xfId="30800" xr:uid="{5593A5B1-6C2C-48DC-B588-B75641A8D66B}"/>
    <cellStyle name="Notiz 3 126 7" xfId="15303" xr:uid="{53416E11-B521-4648-8F07-A2AF8D50F905}"/>
    <cellStyle name="Notiz 3 126 7 2" xfId="26340" xr:uid="{7AF73C08-84A5-479B-8891-9F03DB50A021}"/>
    <cellStyle name="Notiz 3 126 8" xfId="32462" xr:uid="{EBB810F5-DFCD-4CF1-91B6-0A53E46A1AF7}"/>
    <cellStyle name="Notiz 3 126 9" xfId="23896" xr:uid="{3D98E286-1095-42ED-B9F5-9B6735AAFCB4}"/>
    <cellStyle name="Notiz 3 127" xfId="2415" xr:uid="{00000000-0005-0000-0000-00009F090000}"/>
    <cellStyle name="Notiz 3 127 2" xfId="2416" xr:uid="{00000000-0005-0000-0000-0000A0090000}"/>
    <cellStyle name="Notiz 3 127 2 2" xfId="5555" xr:uid="{4D9498BF-15C5-4D0E-A33C-B024A08862C1}"/>
    <cellStyle name="Notiz 3 127 2 2 2" xfId="18343" xr:uid="{A9D0F1BB-4C23-4C2D-AD4D-CEE4741FE6B9}"/>
    <cellStyle name="Notiz 3 127 2 2 2 2" xfId="28312" xr:uid="{7367EC29-2E55-4DF7-900F-68ED448827A0}"/>
    <cellStyle name="Notiz 3 127 2 2 3" xfId="11596" xr:uid="{87509575-B7A2-425A-B6F7-169B836BFDB0}"/>
    <cellStyle name="Notiz 3 127 2 2 3 2" xfId="30806" xr:uid="{BCFA379E-7E2E-47D7-8CD4-3060E512DD8B}"/>
    <cellStyle name="Notiz 3 127 2 2 4" xfId="33668" xr:uid="{E5F53964-98BE-491F-A89F-1BEB8029233B}"/>
    <cellStyle name="Notiz 3 127 2 2 5" xfId="23902" xr:uid="{2649C4B0-AEF0-4BE1-A52D-E5A44C90B541}"/>
    <cellStyle name="Notiz 3 127 2 3" xfId="6679" xr:uid="{422E545A-EC55-4A28-856A-8C96E9BB84D3}"/>
    <cellStyle name="Notiz 3 127 2 3 2" xfId="19459" xr:uid="{991FF0D8-597E-4985-AF02-39F577260182}"/>
    <cellStyle name="Notiz 3 127 2 3 2 2" xfId="34521" xr:uid="{16190C3F-39E4-44CC-A749-02C714BB7F13}"/>
    <cellStyle name="Notiz 3 127 2 3 3" xfId="12711" xr:uid="{E6E2085B-2FA6-4862-BA21-5BF2E2FE1A64}"/>
    <cellStyle name="Notiz 3 127 2 3 4" xfId="25440" xr:uid="{C7286925-BDCF-40CC-9506-C2D3BB1C9CB9}"/>
    <cellStyle name="Notiz 3 127 2 4" xfId="8257" xr:uid="{7C134476-2A2A-4008-9989-7B3AF4677BB5}"/>
    <cellStyle name="Notiz 3 127 2 4 2" xfId="20983" xr:uid="{F2AD3D57-A8D1-47CB-BC57-FA5F4D137CD8}"/>
    <cellStyle name="Notiz 3 127 2 4 3" xfId="28311" xr:uid="{B7EFABD9-231C-44C3-8B65-591D8B8A4E7E}"/>
    <cellStyle name="Notiz 3 127 2 5" xfId="14645" xr:uid="{7D1C2B88-0101-4F40-9CC8-7CB552EEE7CF}"/>
    <cellStyle name="Notiz 3 127 2 5 2" xfId="30805" xr:uid="{4A88D4AE-E63F-4027-B170-3176EED811F7}"/>
    <cellStyle name="Notiz 3 127 2 6" xfId="15306" xr:uid="{0073FF56-283C-4779-A3B5-D13823E0F35B}"/>
    <cellStyle name="Notiz 3 127 2 6 2" xfId="26343" xr:uid="{14446508-8664-41D3-A3BE-DB9EFD4D279F}"/>
    <cellStyle name="Notiz 3 127 2 7" xfId="32465" xr:uid="{23E5D84E-F5CF-4BC6-929D-232D863A26A3}"/>
    <cellStyle name="Notiz 3 127 2 8" xfId="23901" xr:uid="{23A2C9D9-6C70-494A-8E6D-CD0D94844F41}"/>
    <cellStyle name="Notiz 3 127 3" xfId="5554" xr:uid="{0E90359D-76E0-48B5-A14C-1330A1F6D229}"/>
    <cellStyle name="Notiz 3 127 3 2" xfId="18342" xr:uid="{0B73566C-9661-484E-A9F8-92EEED67062D}"/>
    <cellStyle name="Notiz 3 127 3 2 2" xfId="28313" xr:uid="{AC0333EC-BEBC-4926-98D8-55489A28D608}"/>
    <cellStyle name="Notiz 3 127 3 3" xfId="11595" xr:uid="{84CBD690-3EBC-455F-B58C-02E7ED117C04}"/>
    <cellStyle name="Notiz 3 127 3 3 2" xfId="30807" xr:uid="{8DF52632-A7A1-4444-BAF4-285D4BF3BA96}"/>
    <cellStyle name="Notiz 3 127 3 4" xfId="33667" xr:uid="{993C9AD3-EA25-4BAD-AA82-803AE911CEE1}"/>
    <cellStyle name="Notiz 3 127 3 5" xfId="23903" xr:uid="{D047FBC4-289D-450A-A764-1BE0782F5F40}"/>
    <cellStyle name="Notiz 3 127 4" xfId="6680" xr:uid="{2F628CE6-2851-44D3-86D0-D815EC777655}"/>
    <cellStyle name="Notiz 3 127 4 2" xfId="19460" xr:uid="{F4532202-414B-4126-958A-F794AEAD629E}"/>
    <cellStyle name="Notiz 3 127 4 2 2" xfId="34522" xr:uid="{B9AD11F8-C9E6-4E95-840D-C0B7BED2FB19}"/>
    <cellStyle name="Notiz 3 127 4 3" xfId="12712" xr:uid="{75A5A7A0-476C-432A-9CD4-315962C160B5}"/>
    <cellStyle name="Notiz 3 127 4 4" xfId="25439" xr:uid="{F131CBD1-08CA-4DF3-985F-499D36B89204}"/>
    <cellStyle name="Notiz 3 127 5" xfId="8256" xr:uid="{F4E43B7B-EB88-4D77-B43B-BA555769E983}"/>
    <cellStyle name="Notiz 3 127 5 2" xfId="20982" xr:uid="{184BE403-25B6-4B70-8643-79AD27720EAE}"/>
    <cellStyle name="Notiz 3 127 5 3" xfId="28310" xr:uid="{7E0E2847-9857-450D-84AF-B68AD77D48A5}"/>
    <cellStyle name="Notiz 3 127 6" xfId="14644" xr:uid="{F9329EC8-6928-4EA9-816A-791C096FB52A}"/>
    <cellStyle name="Notiz 3 127 6 2" xfId="30804" xr:uid="{015EAEB1-5001-4A55-A1FC-E6278CFF68EA}"/>
    <cellStyle name="Notiz 3 127 7" xfId="15305" xr:uid="{E934E47C-971B-4B24-BF43-FE1DA5E3B99E}"/>
    <cellStyle name="Notiz 3 127 7 2" xfId="26342" xr:uid="{D4AD0F6B-5A5A-49DC-A435-03972D932745}"/>
    <cellStyle name="Notiz 3 127 8" xfId="32464" xr:uid="{1A515CBD-89DF-4713-81CB-2B1B1BF4DDAD}"/>
    <cellStyle name="Notiz 3 127 9" xfId="23900" xr:uid="{119762BB-1D33-4D85-90B8-6E2531F8116F}"/>
    <cellStyle name="Notiz 3 128" xfId="2417" xr:uid="{00000000-0005-0000-0000-0000A1090000}"/>
    <cellStyle name="Notiz 3 128 2" xfId="5556" xr:uid="{F0C8314E-BE4C-46A6-BA34-66BA6DB9968E}"/>
    <cellStyle name="Notiz 3 128 2 2" xfId="18344" xr:uid="{3A574C9F-9E8C-4930-A2CB-B67E7ACEFD31}"/>
    <cellStyle name="Notiz 3 128 2 2 2" xfId="28315" xr:uid="{6DA12128-4F5F-46EE-AF78-FC94683710F7}"/>
    <cellStyle name="Notiz 3 128 2 3" xfId="11597" xr:uid="{ECFFE109-9666-4E14-8703-1318D77D87C4}"/>
    <cellStyle name="Notiz 3 128 2 3 2" xfId="30809" xr:uid="{04BFAE6D-C1CA-4BDD-867E-A0BAED046A11}"/>
    <cellStyle name="Notiz 3 128 2 4" xfId="33669" xr:uid="{D950C1DB-808D-4285-9D08-896E2541D1E6}"/>
    <cellStyle name="Notiz 3 128 2 5" xfId="23905" xr:uid="{67D22E00-72F0-4976-B2BE-C0B7B243AF85}"/>
    <cellStyle name="Notiz 3 128 3" xfId="6678" xr:uid="{5A3C79F2-7826-4723-A523-1EA15AAB39CD}"/>
    <cellStyle name="Notiz 3 128 3 2" xfId="19458" xr:uid="{2305E1A6-2728-4768-994F-53133AF38F09}"/>
    <cellStyle name="Notiz 3 128 3 2 2" xfId="34520" xr:uid="{AF8F5FE2-E18B-4CA4-8B5F-49BDC82C41AF}"/>
    <cellStyle name="Notiz 3 128 3 3" xfId="12710" xr:uid="{10B6EDFD-1E30-4EF8-A715-E547C7208F63}"/>
    <cellStyle name="Notiz 3 128 3 4" xfId="25441" xr:uid="{7E4235DD-2CAF-4621-A1B9-3FFC4EA4F881}"/>
    <cellStyle name="Notiz 3 128 4" xfId="8258" xr:uid="{1CCB0D8F-D9F2-4F02-9EA0-D2626912E6BA}"/>
    <cellStyle name="Notiz 3 128 4 2" xfId="20984" xr:uid="{DC8FA218-B422-44B0-A9D4-F989A4245FCC}"/>
    <cellStyle name="Notiz 3 128 4 3" xfId="28314" xr:uid="{F5DBFB57-C32F-43A5-9F0A-FA9A646EAC39}"/>
    <cellStyle name="Notiz 3 128 5" xfId="14646" xr:uid="{57565A71-72FF-4F21-A042-6E093738512C}"/>
    <cellStyle name="Notiz 3 128 5 2" xfId="30808" xr:uid="{00E797BC-8D15-4DCE-B79C-C86CB083F602}"/>
    <cellStyle name="Notiz 3 128 6" xfId="15307" xr:uid="{0C18D1FC-F8C8-44DF-B896-C0B0C9839254}"/>
    <cellStyle name="Notiz 3 128 6 2" xfId="26344" xr:uid="{D3DD637D-3E06-497A-A46E-2855247D33E4}"/>
    <cellStyle name="Notiz 3 128 7" xfId="32466" xr:uid="{FAF37F63-5E29-440D-A237-B7A0AE41F4E5}"/>
    <cellStyle name="Notiz 3 128 8" xfId="23904" xr:uid="{A8D61E12-C870-4171-968D-55E733CE7E86}"/>
    <cellStyle name="Notiz 3 129" xfId="2418" xr:uid="{00000000-0005-0000-0000-0000A2090000}"/>
    <cellStyle name="Notiz 3 129 2" xfId="5557" xr:uid="{2613581D-30B1-443F-B5B1-E4518ACCA97E}"/>
    <cellStyle name="Notiz 3 129 2 2" xfId="18345" xr:uid="{27B68A3A-8A44-4D6C-A589-ACD69460C413}"/>
    <cellStyle name="Notiz 3 129 2 2 2" xfId="28317" xr:uid="{B61A081B-8FF7-44D1-B42F-FE86F6F2E145}"/>
    <cellStyle name="Notiz 3 129 2 3" xfId="11598" xr:uid="{A8CEA962-ADFA-4B73-AFBF-A22D177AFE63}"/>
    <cellStyle name="Notiz 3 129 2 3 2" xfId="30811" xr:uid="{CBA6ADB8-F1B8-4630-9AB2-E967513E25F7}"/>
    <cellStyle name="Notiz 3 129 2 4" xfId="33670" xr:uid="{798484B6-186F-429C-ACFB-F0A6C5F3D973}"/>
    <cellStyle name="Notiz 3 129 2 5" xfId="23907" xr:uid="{9F79D7A6-FA3B-4DF8-B6E4-A49023BDCBA8}"/>
    <cellStyle name="Notiz 3 129 3" xfId="6677" xr:uid="{FF4E3770-1F14-4925-AF19-58390AB0D607}"/>
    <cellStyle name="Notiz 3 129 3 2" xfId="19457" xr:uid="{00DCD9D4-3B7A-4BB5-B2F4-9667C24639C1}"/>
    <cellStyle name="Notiz 3 129 3 2 2" xfId="34519" xr:uid="{B3760263-76B8-46B0-A769-DA12C1F7C7D9}"/>
    <cellStyle name="Notiz 3 129 3 3" xfId="12709" xr:uid="{1652F154-2ACB-4B50-9730-54A9726A5E94}"/>
    <cellStyle name="Notiz 3 129 3 4" xfId="25442" xr:uid="{648E595C-C372-4E17-AE12-53901A070061}"/>
    <cellStyle name="Notiz 3 129 4" xfId="8259" xr:uid="{77F54100-D351-42CE-A8EE-ACBE10D30F63}"/>
    <cellStyle name="Notiz 3 129 4 2" xfId="20985" xr:uid="{360D8DAF-1AFF-4283-AE42-6FAF0234D06A}"/>
    <cellStyle name="Notiz 3 129 4 3" xfId="28316" xr:uid="{4361705D-B226-473F-AA9B-061F837ABC52}"/>
    <cellStyle name="Notiz 3 129 5" xfId="14647" xr:uid="{80FDCBCD-AB7A-467E-92DA-711A24237BFE}"/>
    <cellStyle name="Notiz 3 129 5 2" xfId="30810" xr:uid="{89CCCF6D-A4F3-44C8-AD1D-D8C6686B24FA}"/>
    <cellStyle name="Notiz 3 129 6" xfId="15308" xr:uid="{F25AACC7-FB4B-4F99-A503-8DCE63D2086F}"/>
    <cellStyle name="Notiz 3 129 6 2" xfId="26345" xr:uid="{365FE3CB-6A03-4BF9-8285-3995A915E966}"/>
    <cellStyle name="Notiz 3 129 7" xfId="32467" xr:uid="{F50F1ACD-5935-49E5-8499-822C73C40A4C}"/>
    <cellStyle name="Notiz 3 129 8" xfId="23906" xr:uid="{497BB2BD-5FFB-4C35-B86A-A5A588751505}"/>
    <cellStyle name="Notiz 3 13" xfId="2419" xr:uid="{00000000-0005-0000-0000-0000A3090000}"/>
    <cellStyle name="Notiz 3 13 2" xfId="5558" xr:uid="{5F03DAB9-1955-45CB-8A40-BDDA71675116}"/>
    <cellStyle name="Notiz 3 13 2 2" xfId="18346" xr:uid="{3FF427F9-9D87-4200-9A1E-116A92A14A00}"/>
    <cellStyle name="Notiz 3 13 2 2 2" xfId="28319" xr:uid="{D8C30793-7382-45E1-A0D4-3276D30D0A00}"/>
    <cellStyle name="Notiz 3 13 2 3" xfId="11599" xr:uid="{7143180B-FB8F-4C0E-8622-918FE5A3EF0E}"/>
    <cellStyle name="Notiz 3 13 2 3 2" xfId="30813" xr:uid="{71BEA077-25C0-4259-B687-AE71E1D52D69}"/>
    <cellStyle name="Notiz 3 13 2 4" xfId="33671" xr:uid="{ACA66902-AD19-45F6-9282-6E6F669CBCBA}"/>
    <cellStyle name="Notiz 3 13 2 5" xfId="23909" xr:uid="{1804A336-E624-41B8-A7D7-E9D73B1B703D}"/>
    <cellStyle name="Notiz 3 13 3" xfId="6676" xr:uid="{3B7EA745-6AC3-4B7C-9458-16DEB78F8DC8}"/>
    <cellStyle name="Notiz 3 13 3 2" xfId="19456" xr:uid="{762BCEF5-8693-465F-86C0-3CA64D7AEBBA}"/>
    <cellStyle name="Notiz 3 13 3 2 2" xfId="34518" xr:uid="{23EF5647-D241-495D-9227-F3AC86340BE7}"/>
    <cellStyle name="Notiz 3 13 3 3" xfId="12708" xr:uid="{BAF2909F-3BDB-487A-B244-A928A8149C2D}"/>
    <cellStyle name="Notiz 3 13 3 4" xfId="25443" xr:uid="{4F751E9E-C431-429A-BA57-AFFE2A431A09}"/>
    <cellStyle name="Notiz 3 13 4" xfId="8260" xr:uid="{34D3A52C-4741-4F50-929A-8B69ED5B3227}"/>
    <cellStyle name="Notiz 3 13 4 2" xfId="20986" xr:uid="{B5163EA3-1F65-4F66-8BAA-F07E956CA4BA}"/>
    <cellStyle name="Notiz 3 13 4 3" xfId="28318" xr:uid="{DD3D1B01-A12A-4E7A-9BC6-776A9BE8F781}"/>
    <cellStyle name="Notiz 3 13 5" xfId="14648" xr:uid="{A1C2553B-992E-40A2-B3E8-0A22FC2B9C9E}"/>
    <cellStyle name="Notiz 3 13 5 2" xfId="30812" xr:uid="{80A68CE9-F420-4E6C-AB6E-F3167ED763A6}"/>
    <cellStyle name="Notiz 3 13 6" xfId="15309" xr:uid="{707224C4-67FF-4833-B1A6-63B60D715949}"/>
    <cellStyle name="Notiz 3 13 6 2" xfId="26346" xr:uid="{19051C06-6C5C-4625-93DF-8FB8DA6CB960}"/>
    <cellStyle name="Notiz 3 13 7" xfId="32468" xr:uid="{30971CAB-8818-4B16-82E9-5491E47A0F43}"/>
    <cellStyle name="Notiz 3 13 8" xfId="23908" xr:uid="{1A360EE7-078A-409C-B16E-BA843840EA31}"/>
    <cellStyle name="Notiz 3 130" xfId="2420" xr:uid="{00000000-0005-0000-0000-0000A4090000}"/>
    <cellStyle name="Notiz 3 130 2" xfId="5559" xr:uid="{37E48A68-773D-44E0-81B6-6F60931D8982}"/>
    <cellStyle name="Notiz 3 130 2 2" xfId="18347" xr:uid="{63F612EC-B48F-4833-B688-4676E0B966CD}"/>
    <cellStyle name="Notiz 3 130 2 2 2" xfId="28321" xr:uid="{256DE5AF-EC83-4345-99FF-287ECC187413}"/>
    <cellStyle name="Notiz 3 130 2 3" xfId="11600" xr:uid="{38E6A0EE-6864-4395-A460-61620C8E17C4}"/>
    <cellStyle name="Notiz 3 130 2 3 2" xfId="30815" xr:uid="{ACB76D2C-722E-4C09-9C40-AA1A2B16EFBF}"/>
    <cellStyle name="Notiz 3 130 2 4" xfId="33672" xr:uid="{C4B0C67B-BD19-433F-A29C-F0B98E70BCBC}"/>
    <cellStyle name="Notiz 3 130 2 5" xfId="23911" xr:uid="{4C62E1D2-C3A3-4A14-B021-F5E7652823F0}"/>
    <cellStyle name="Notiz 3 130 3" xfId="6675" xr:uid="{BD96DAC7-61F5-41DE-B03B-69C6CA3B346E}"/>
    <cellStyle name="Notiz 3 130 3 2" xfId="19455" xr:uid="{7B5E5F23-A0F0-4D19-9931-29A035A96E21}"/>
    <cellStyle name="Notiz 3 130 3 2 2" xfId="34517" xr:uid="{8FA2E5DE-7CD0-46FE-8853-4AB9C8519C12}"/>
    <cellStyle name="Notiz 3 130 3 3" xfId="12707" xr:uid="{71AF356E-616C-4824-8E13-5E86F04B4A9B}"/>
    <cellStyle name="Notiz 3 130 3 4" xfId="25444" xr:uid="{F8543CC2-A34C-4322-83FD-97AC2E4F1CCD}"/>
    <cellStyle name="Notiz 3 130 4" xfId="8261" xr:uid="{FBE9EC78-29CE-4B73-A527-FF757DBEDED7}"/>
    <cellStyle name="Notiz 3 130 4 2" xfId="20987" xr:uid="{5C2821AC-D0F3-44D6-AE52-7519621B5EEE}"/>
    <cellStyle name="Notiz 3 130 4 3" xfId="28320" xr:uid="{1D242AF7-0435-42D8-A5AC-3F3E7C5A07B2}"/>
    <cellStyle name="Notiz 3 130 5" xfId="14649" xr:uid="{3717AC73-1BA4-41EA-A906-2F7AF39944BE}"/>
    <cellStyle name="Notiz 3 130 5 2" xfId="30814" xr:uid="{2A0BB741-FE74-42A6-B994-D91136698E08}"/>
    <cellStyle name="Notiz 3 130 6" xfId="15310" xr:uid="{9E69C6FF-199F-49AA-B2A5-E5203EF8B717}"/>
    <cellStyle name="Notiz 3 130 6 2" xfId="26347" xr:uid="{EFA8FDBB-D165-42E5-AA9E-182F2825E4F5}"/>
    <cellStyle name="Notiz 3 130 7" xfId="32469" xr:uid="{916876CF-B624-491D-8D45-C22E2B77F96C}"/>
    <cellStyle name="Notiz 3 130 8" xfId="23910" xr:uid="{A735E1AE-74C0-4BF1-88D5-B08B2810AB9C}"/>
    <cellStyle name="Notiz 3 131" xfId="2421" xr:uid="{00000000-0005-0000-0000-0000A5090000}"/>
    <cellStyle name="Notiz 3 131 2" xfId="5560" xr:uid="{D04B96FA-80D5-46C6-A414-611E7DB891A7}"/>
    <cellStyle name="Notiz 3 131 2 2" xfId="18348" xr:uid="{7F0D2370-7768-4FFE-8F84-36DCC8591032}"/>
    <cellStyle name="Notiz 3 131 2 2 2" xfId="28323" xr:uid="{0462E08D-C7B7-44F0-BACC-43B2028A6809}"/>
    <cellStyle name="Notiz 3 131 2 3" xfId="11601" xr:uid="{3FA4B6CD-8FAB-44A5-A571-D1D4E679029A}"/>
    <cellStyle name="Notiz 3 131 2 3 2" xfId="30817" xr:uid="{3B3AA11C-E135-4C61-99CF-CEEE0AFCD215}"/>
    <cellStyle name="Notiz 3 131 2 4" xfId="33673" xr:uid="{85D0A0BD-8513-4C0D-AB34-D97EFBAE6192}"/>
    <cellStyle name="Notiz 3 131 2 5" xfId="23913" xr:uid="{50AE5122-66E7-491C-B775-1C6A64B72254}"/>
    <cellStyle name="Notiz 3 131 3" xfId="6674" xr:uid="{94FB7107-FF52-4B89-BF41-41CA4289D1DF}"/>
    <cellStyle name="Notiz 3 131 3 2" xfId="19454" xr:uid="{39D84F58-ECE5-4547-A45A-F8A012B28E00}"/>
    <cellStyle name="Notiz 3 131 3 2 2" xfId="34516" xr:uid="{E35D8318-0184-4842-8B5F-A4BD36EAD096}"/>
    <cellStyle name="Notiz 3 131 3 3" xfId="12706" xr:uid="{2B859919-D87B-4908-917C-21ADBFE3B9E2}"/>
    <cellStyle name="Notiz 3 131 3 4" xfId="25445" xr:uid="{C0AACAB7-CDED-46A1-A8DC-0D27ECA5257E}"/>
    <cellStyle name="Notiz 3 131 4" xfId="8262" xr:uid="{A538B994-244C-43D5-905A-334042A891E0}"/>
    <cellStyle name="Notiz 3 131 4 2" xfId="20988" xr:uid="{886FBEA0-1B91-4DD4-B8BE-08528F301AA4}"/>
    <cellStyle name="Notiz 3 131 4 3" xfId="28322" xr:uid="{C202680C-8773-49CA-9CF4-204D8D215054}"/>
    <cellStyle name="Notiz 3 131 5" xfId="14650" xr:uid="{D4672ACF-A127-419C-A7AD-5AF0055EC9FD}"/>
    <cellStyle name="Notiz 3 131 5 2" xfId="30816" xr:uid="{3444899C-2BC5-4236-85B4-6F7E3988D0B6}"/>
    <cellStyle name="Notiz 3 131 6" xfId="15311" xr:uid="{99C20653-48A4-496C-A243-30EF91C8D46D}"/>
    <cellStyle name="Notiz 3 131 6 2" xfId="26348" xr:uid="{988F8EDF-2BA0-4123-9EF8-B1C23BBEE964}"/>
    <cellStyle name="Notiz 3 131 7" xfId="32470" xr:uid="{BD0F3308-6790-4FA3-9787-142556968097}"/>
    <cellStyle name="Notiz 3 131 8" xfId="23912" xr:uid="{8CBCCD29-0DC7-4102-B231-A5D4EC9A3DC0}"/>
    <cellStyle name="Notiz 3 132" xfId="2422" xr:uid="{00000000-0005-0000-0000-0000A6090000}"/>
    <cellStyle name="Notiz 3 132 2" xfId="5561" xr:uid="{4DBC5F75-242B-4A2F-B962-14995E40F7A8}"/>
    <cellStyle name="Notiz 3 132 2 2" xfId="18349" xr:uid="{1B5C6AB5-0CE4-475A-80E7-557DC319272E}"/>
    <cellStyle name="Notiz 3 132 2 2 2" xfId="28325" xr:uid="{7690A860-20B5-4804-AA6A-CB7DC79BCE05}"/>
    <cellStyle name="Notiz 3 132 2 3" xfId="11602" xr:uid="{9ED5C08A-D5D5-4484-B925-BEB685D82C97}"/>
    <cellStyle name="Notiz 3 132 2 3 2" xfId="30819" xr:uid="{DE02B9CF-0B9D-4EE2-BF60-216290DB3CE0}"/>
    <cellStyle name="Notiz 3 132 2 4" xfId="33674" xr:uid="{D3DC48FB-6D51-4161-A160-599B508A0F73}"/>
    <cellStyle name="Notiz 3 132 2 5" xfId="23915" xr:uid="{543C5830-187F-472E-AE32-FAE920B9728A}"/>
    <cellStyle name="Notiz 3 132 3" xfId="6673" xr:uid="{041C5CB8-98BA-47B5-8A2D-FBB1DBF53FF8}"/>
    <cellStyle name="Notiz 3 132 3 2" xfId="19453" xr:uid="{7C332BD3-D79E-4C74-9306-544430046BE7}"/>
    <cellStyle name="Notiz 3 132 3 2 2" xfId="34515" xr:uid="{97A7C63B-DC30-47B3-8409-4A31C0F00685}"/>
    <cellStyle name="Notiz 3 132 3 3" xfId="12705" xr:uid="{28C7927A-22CA-40CC-91B6-B68CB0EA9DA9}"/>
    <cellStyle name="Notiz 3 132 3 4" xfId="25446" xr:uid="{32639C12-262C-40BD-8BEB-16C84E578A83}"/>
    <cellStyle name="Notiz 3 132 4" xfId="8263" xr:uid="{8AEDA504-46C3-49B1-B1A6-D5F82FACCA4B}"/>
    <cellStyle name="Notiz 3 132 4 2" xfId="20989" xr:uid="{D5DD0CA1-B1CC-4DD0-9DB0-2B30AD00DFAC}"/>
    <cellStyle name="Notiz 3 132 4 3" xfId="28324" xr:uid="{7D7934D0-C619-4A03-9039-BEFC25D4AED4}"/>
    <cellStyle name="Notiz 3 132 5" xfId="14651" xr:uid="{F826F942-27EE-46DF-8E43-EBE701314C23}"/>
    <cellStyle name="Notiz 3 132 5 2" xfId="30818" xr:uid="{AC3E3CA1-9B51-4A41-8769-2E84AEC5A9FB}"/>
    <cellStyle name="Notiz 3 132 6" xfId="15312" xr:uid="{3BA1CD0B-AA1C-46FA-85DA-9C11A7DDBC8E}"/>
    <cellStyle name="Notiz 3 132 6 2" xfId="26349" xr:uid="{35291EE5-2D4C-4428-BC1C-1B8A7A189120}"/>
    <cellStyle name="Notiz 3 132 7" xfId="32471" xr:uid="{BBAACAA5-2355-4298-9DBA-9860520959A3}"/>
    <cellStyle name="Notiz 3 132 8" xfId="23914" xr:uid="{155144E4-0C1F-4D1E-A800-6CE81D6B4A59}"/>
    <cellStyle name="Notiz 3 133" xfId="2423" xr:uid="{00000000-0005-0000-0000-0000A7090000}"/>
    <cellStyle name="Notiz 3 133 2" xfId="5562" xr:uid="{BAA4618F-A88E-4A7A-AE04-0CDDA50B1FEC}"/>
    <cellStyle name="Notiz 3 133 2 2" xfId="18350" xr:uid="{181DDDED-B2D8-4EBD-B260-3814025DA93E}"/>
    <cellStyle name="Notiz 3 133 2 2 2" xfId="28327" xr:uid="{D486D4E3-8518-4617-BA13-CF44A682E492}"/>
    <cellStyle name="Notiz 3 133 2 3" xfId="11603" xr:uid="{B56498E7-2689-4E4B-B4CF-6F399B52BDD5}"/>
    <cellStyle name="Notiz 3 133 2 3 2" xfId="30821" xr:uid="{4D573F3A-6D76-4950-B6FE-9BC529D96141}"/>
    <cellStyle name="Notiz 3 133 2 4" xfId="33675" xr:uid="{77CCF279-4D00-4F9D-A766-83FFB86BB5FD}"/>
    <cellStyle name="Notiz 3 133 2 5" xfId="23917" xr:uid="{C15E0061-7C27-4CE0-AC7D-213FE6844A88}"/>
    <cellStyle name="Notiz 3 133 3" xfId="6672" xr:uid="{F4DEA9B3-6A8F-4249-82CB-1E373E83FED0}"/>
    <cellStyle name="Notiz 3 133 3 2" xfId="19452" xr:uid="{9F2AE106-5AD9-41AE-9DFB-D9CBDD61D589}"/>
    <cellStyle name="Notiz 3 133 3 2 2" xfId="34514" xr:uid="{B5E7DA07-38C2-4F43-AA76-489A8EC92B89}"/>
    <cellStyle name="Notiz 3 133 3 3" xfId="12704" xr:uid="{805B04F7-CC5F-470C-86BD-606CF6A52738}"/>
    <cellStyle name="Notiz 3 133 3 4" xfId="25447" xr:uid="{E88A842C-FC6A-4F4C-A77D-F8BBE6DDDC89}"/>
    <cellStyle name="Notiz 3 133 4" xfId="8264" xr:uid="{AA95BC55-9288-4B27-AD60-EC39B2D660C7}"/>
    <cellStyle name="Notiz 3 133 4 2" xfId="20990" xr:uid="{A1B8BA33-1CCA-4FD8-8D9B-88077663A572}"/>
    <cellStyle name="Notiz 3 133 4 3" xfId="28326" xr:uid="{C96B681B-A0D9-412E-9299-1A19181E2A2D}"/>
    <cellStyle name="Notiz 3 133 5" xfId="14652" xr:uid="{3202F080-35B4-4434-AC1B-7593EB98F651}"/>
    <cellStyle name="Notiz 3 133 5 2" xfId="30820" xr:uid="{6FE050A1-18C6-4162-A2C7-8F60BFED3FEC}"/>
    <cellStyle name="Notiz 3 133 6" xfId="15313" xr:uid="{B3551165-1CAA-4C71-B42D-0DE581B4F6B2}"/>
    <cellStyle name="Notiz 3 133 6 2" xfId="26350" xr:uid="{2E8E1219-B595-451F-AE47-A8D39F66EEA7}"/>
    <cellStyle name="Notiz 3 133 7" xfId="32472" xr:uid="{94C34481-255F-44A7-A6CE-10804F333DE2}"/>
    <cellStyle name="Notiz 3 133 8" xfId="23916" xr:uid="{668794BB-DD29-4C43-9389-C8D14CF71F0B}"/>
    <cellStyle name="Notiz 3 134" xfId="2424" xr:uid="{00000000-0005-0000-0000-0000A8090000}"/>
    <cellStyle name="Notiz 3 134 2" xfId="5563" xr:uid="{E3E18087-FC44-4C16-BF76-6198D92C51D2}"/>
    <cellStyle name="Notiz 3 134 2 2" xfId="18351" xr:uid="{F946FFC6-53E6-470F-8A77-2EAC81F56EAA}"/>
    <cellStyle name="Notiz 3 134 2 2 2" xfId="28329" xr:uid="{CFBB8F66-D882-4C8C-B195-F83DFC9B794C}"/>
    <cellStyle name="Notiz 3 134 2 3" xfId="11604" xr:uid="{C5159E53-3E9A-4876-9777-0D86427308E4}"/>
    <cellStyle name="Notiz 3 134 2 3 2" xfId="30823" xr:uid="{129036C5-256A-4F95-84DD-3369733FEC39}"/>
    <cellStyle name="Notiz 3 134 2 4" xfId="33676" xr:uid="{714FCEF0-2F9E-42EF-8EEB-815B9B5BB71F}"/>
    <cellStyle name="Notiz 3 134 2 5" xfId="23919" xr:uid="{285DAE43-D681-4E77-94ED-3F5BC0F85E6A}"/>
    <cellStyle name="Notiz 3 134 3" xfId="6671" xr:uid="{EAA9D4B9-6CD2-4087-A10F-7B58D40E6167}"/>
    <cellStyle name="Notiz 3 134 3 2" xfId="19451" xr:uid="{AAA9EB43-6BD4-4239-A143-5C83B1BD4319}"/>
    <cellStyle name="Notiz 3 134 3 2 2" xfId="34513" xr:uid="{0EF02064-8423-48FC-83C7-A5E9D177FB6E}"/>
    <cellStyle name="Notiz 3 134 3 3" xfId="12703" xr:uid="{367F1382-FB66-40BE-B08E-DC48CE4B44C5}"/>
    <cellStyle name="Notiz 3 134 3 4" xfId="25448" xr:uid="{D874A556-2F1C-4308-8790-E7DA47B96139}"/>
    <cellStyle name="Notiz 3 134 4" xfId="8265" xr:uid="{9C9C5937-17EF-4E5F-BDC7-5779F899ED06}"/>
    <cellStyle name="Notiz 3 134 4 2" xfId="20991" xr:uid="{09221ED7-9B62-4DD2-980F-590281B8545D}"/>
    <cellStyle name="Notiz 3 134 4 3" xfId="28328" xr:uid="{2735097D-D248-4928-BD47-A00D7B9C468B}"/>
    <cellStyle name="Notiz 3 134 5" xfId="14653" xr:uid="{1961125C-0898-4A56-97EE-C0BB839888DA}"/>
    <cellStyle name="Notiz 3 134 5 2" xfId="30822" xr:uid="{D315BA7A-DC80-4523-BD86-E3E4B02C1D98}"/>
    <cellStyle name="Notiz 3 134 6" xfId="15314" xr:uid="{E1A7D062-290F-4A0E-AE30-B387A1862D2E}"/>
    <cellStyle name="Notiz 3 134 6 2" xfId="26351" xr:uid="{C0751E00-A439-4C76-A35F-0D9A74743F0B}"/>
    <cellStyle name="Notiz 3 134 7" xfId="32473" xr:uid="{0B9BF717-A4C5-4CF2-81A6-4113D3D3BB21}"/>
    <cellStyle name="Notiz 3 134 8" xfId="23918" xr:uid="{F3496FA4-5409-4915-8162-53A4A9CE1CB6}"/>
    <cellStyle name="Notiz 3 135" xfId="2425" xr:uid="{00000000-0005-0000-0000-0000A9090000}"/>
    <cellStyle name="Notiz 3 135 2" xfId="5564" xr:uid="{FC7E56AF-5CD5-4CFB-AEE4-3B830F722BCB}"/>
    <cellStyle name="Notiz 3 135 2 2" xfId="18352" xr:uid="{8EDF6158-7249-4946-8346-43B99D63C23D}"/>
    <cellStyle name="Notiz 3 135 2 2 2" xfId="28331" xr:uid="{51018D32-87DA-49B7-A63C-1E99200C8717}"/>
    <cellStyle name="Notiz 3 135 2 3" xfId="11605" xr:uid="{D4DEB64C-F906-4A56-97FE-78A946EA359C}"/>
    <cellStyle name="Notiz 3 135 2 3 2" xfId="30825" xr:uid="{54045F73-31E5-4CD5-826E-2EC589B6608E}"/>
    <cellStyle name="Notiz 3 135 2 4" xfId="33677" xr:uid="{367ED7B3-D6AA-412E-9A5E-2C734D6399A9}"/>
    <cellStyle name="Notiz 3 135 2 5" xfId="23921" xr:uid="{5F1B5492-F583-403A-803B-6374C723488B}"/>
    <cellStyle name="Notiz 3 135 3" xfId="6670" xr:uid="{FE2E78F7-E08E-4D95-9021-5028ACB6E080}"/>
    <cellStyle name="Notiz 3 135 3 2" xfId="19450" xr:uid="{AA5F8442-8DC9-43C6-9D87-5D351B401027}"/>
    <cellStyle name="Notiz 3 135 3 2 2" xfId="34512" xr:uid="{5A717159-03CE-4FFC-A9D0-B1AB06ABC9DB}"/>
    <cellStyle name="Notiz 3 135 3 3" xfId="12702" xr:uid="{DA386FAB-27D9-4FBD-9A5A-7743C93EFE1E}"/>
    <cellStyle name="Notiz 3 135 3 4" xfId="25449" xr:uid="{F388F17A-A333-41BE-B90E-D15AEE819162}"/>
    <cellStyle name="Notiz 3 135 4" xfId="8266" xr:uid="{66FABF8B-1E56-4621-99DA-57F1B47C2157}"/>
    <cellStyle name="Notiz 3 135 4 2" xfId="20992" xr:uid="{772A308A-BF3F-4585-BE33-583C71ECDF2B}"/>
    <cellStyle name="Notiz 3 135 4 3" xfId="28330" xr:uid="{BA41C47A-D8A9-4AD2-81FD-D26A9F491CFA}"/>
    <cellStyle name="Notiz 3 135 5" xfId="14654" xr:uid="{CE953762-EA62-4CA5-A8D0-9CF84DA9902F}"/>
    <cellStyle name="Notiz 3 135 5 2" xfId="30824" xr:uid="{FBBCEB6C-2506-4A02-B24B-720A08A7E3AF}"/>
    <cellStyle name="Notiz 3 135 6" xfId="15315" xr:uid="{E5CDF642-34FF-4F8F-A061-4B2812F85CDD}"/>
    <cellStyle name="Notiz 3 135 6 2" xfId="26352" xr:uid="{D468E172-1C3C-4760-977B-360AF9637BAB}"/>
    <cellStyle name="Notiz 3 135 7" xfId="32474" xr:uid="{B3A5EE15-C40F-4DB5-B5B6-2D838D838814}"/>
    <cellStyle name="Notiz 3 135 8" xfId="23920" xr:uid="{AF2371B7-DC52-42CA-B496-1DF717BB14C9}"/>
    <cellStyle name="Notiz 3 136" xfId="2426" xr:uid="{00000000-0005-0000-0000-0000AA090000}"/>
    <cellStyle name="Notiz 3 136 2" xfId="5565" xr:uid="{F2DC7AD8-91D8-4D45-849B-D3C28BA413EC}"/>
    <cellStyle name="Notiz 3 136 2 2" xfId="18353" xr:uid="{059DA027-03CE-4874-A721-410ED1F77417}"/>
    <cellStyle name="Notiz 3 136 2 2 2" xfId="28333" xr:uid="{B257693E-AD96-4CD3-91F7-83AAFD79906E}"/>
    <cellStyle name="Notiz 3 136 2 3" xfId="11606" xr:uid="{50A9C48B-7FCA-40FF-B481-294FB8C8615A}"/>
    <cellStyle name="Notiz 3 136 2 3 2" xfId="30827" xr:uid="{C0DAD295-29D9-4314-8104-CA49F9281CA7}"/>
    <cellStyle name="Notiz 3 136 2 4" xfId="33678" xr:uid="{7E150982-E0CF-4682-BD40-DB33652E39F4}"/>
    <cellStyle name="Notiz 3 136 2 5" xfId="23923" xr:uid="{3DA2CB7D-0B75-41AC-857C-B48F4EC44195}"/>
    <cellStyle name="Notiz 3 136 3" xfId="6669" xr:uid="{5C7BD75C-8B4B-4C74-9D96-D7B8E37E6754}"/>
    <cellStyle name="Notiz 3 136 3 2" xfId="19449" xr:uid="{6874E443-FE7A-449D-9267-5795ED36EDA8}"/>
    <cellStyle name="Notiz 3 136 3 2 2" xfId="34511" xr:uid="{89186B34-B1F4-4CF6-B318-1FD1E86B4A9F}"/>
    <cellStyle name="Notiz 3 136 3 3" xfId="12701" xr:uid="{D45F55FE-BF7D-4D37-8D31-A51BF092E22C}"/>
    <cellStyle name="Notiz 3 136 3 4" xfId="25450" xr:uid="{73FF55C2-4C14-490D-8655-6B3A2BC2290E}"/>
    <cellStyle name="Notiz 3 136 4" xfId="8267" xr:uid="{4AF20571-1BB3-4679-BBEB-BA4B3C4094EB}"/>
    <cellStyle name="Notiz 3 136 4 2" xfId="20993" xr:uid="{DB5D6FDE-2E73-401F-9FFD-123856C58798}"/>
    <cellStyle name="Notiz 3 136 4 3" xfId="28332" xr:uid="{178A7548-F27C-4F6B-AE1A-56BEEBC5C299}"/>
    <cellStyle name="Notiz 3 136 5" xfId="14655" xr:uid="{BB2BB160-A0CF-4671-9E20-004A60A393E9}"/>
    <cellStyle name="Notiz 3 136 5 2" xfId="30826" xr:uid="{F38EC98A-AC69-4CF9-A1E3-975C544B6691}"/>
    <cellStyle name="Notiz 3 136 6" xfId="15316" xr:uid="{B613EBFA-C98E-4C6D-9B25-CE11823A1C15}"/>
    <cellStyle name="Notiz 3 136 6 2" xfId="26353" xr:uid="{E086C120-CA84-4F6A-8035-6C62C437ED1B}"/>
    <cellStyle name="Notiz 3 136 7" xfId="32475" xr:uid="{8EC022CB-6A32-4754-A8E6-240304595698}"/>
    <cellStyle name="Notiz 3 136 8" xfId="23922" xr:uid="{5CDC8C04-E93E-4AB2-8197-6413ED89E59B}"/>
    <cellStyle name="Notiz 3 137" xfId="2427" xr:uid="{00000000-0005-0000-0000-0000AB090000}"/>
    <cellStyle name="Notiz 3 137 2" xfId="5566" xr:uid="{340DE844-33E9-4561-85F5-2204601D09CC}"/>
    <cellStyle name="Notiz 3 137 2 2" xfId="18354" xr:uid="{79D06D9D-7E80-49D6-A5AA-5DAC17569686}"/>
    <cellStyle name="Notiz 3 137 2 2 2" xfId="28335" xr:uid="{D62F2158-DD2C-4C81-9AD8-54C364BB2A1A}"/>
    <cellStyle name="Notiz 3 137 2 3" xfId="11607" xr:uid="{54660513-4495-4B10-96E9-B44DBC247620}"/>
    <cellStyle name="Notiz 3 137 2 3 2" xfId="30829" xr:uid="{5DD43817-BA46-4E52-9C86-3DFA9F184C88}"/>
    <cellStyle name="Notiz 3 137 2 4" xfId="33679" xr:uid="{43C22FA9-4A42-4F00-AF4A-4A5F11E4FC1B}"/>
    <cellStyle name="Notiz 3 137 2 5" xfId="23925" xr:uid="{AFFF83DA-DEED-4458-9154-EBEAF1255EA3}"/>
    <cellStyle name="Notiz 3 137 3" xfId="6668" xr:uid="{E3838133-2E74-41DD-BC42-08A8A7897E75}"/>
    <cellStyle name="Notiz 3 137 3 2" xfId="19448" xr:uid="{A88D5842-70C1-4976-876D-F4C731501B3D}"/>
    <cellStyle name="Notiz 3 137 3 2 2" xfId="34510" xr:uid="{F83283F2-65DD-497F-92EC-E261DD400B13}"/>
    <cellStyle name="Notiz 3 137 3 3" xfId="12700" xr:uid="{AF94A64B-0A06-4CFF-8797-5BC10B09C197}"/>
    <cellStyle name="Notiz 3 137 3 4" xfId="25451" xr:uid="{F8B0C2B6-A68B-4C46-8C9F-4F7CA910E970}"/>
    <cellStyle name="Notiz 3 137 4" xfId="8268" xr:uid="{B4F669BB-F7AB-4D45-812E-62E85ED7A676}"/>
    <cellStyle name="Notiz 3 137 4 2" xfId="20994" xr:uid="{2E77B74C-7569-4A58-8704-D831958787A1}"/>
    <cellStyle name="Notiz 3 137 4 3" xfId="28334" xr:uid="{43F13E2A-AAA0-4E4B-97E0-6BF5F1249879}"/>
    <cellStyle name="Notiz 3 137 5" xfId="14656" xr:uid="{BC318E6F-DE5B-47D5-A112-6E9FF7D1011E}"/>
    <cellStyle name="Notiz 3 137 5 2" xfId="30828" xr:uid="{66898E37-8051-4D48-9E86-21F4C7C59E59}"/>
    <cellStyle name="Notiz 3 137 6" xfId="15317" xr:uid="{BD4AD307-7087-4E0A-9892-8A67697D7BED}"/>
    <cellStyle name="Notiz 3 137 6 2" xfId="26354" xr:uid="{2F8A10F2-5B4C-453B-8E47-341ED4DB1F3D}"/>
    <cellStyle name="Notiz 3 137 7" xfId="32476" xr:uid="{1D4D5AD3-A145-49B4-BD5A-CF7AC81229AF}"/>
    <cellStyle name="Notiz 3 137 8" xfId="23924" xr:uid="{75835CA4-EC1E-4568-9597-D3A373D44730}"/>
    <cellStyle name="Notiz 3 138" xfId="2428" xr:uid="{00000000-0005-0000-0000-0000AC090000}"/>
    <cellStyle name="Notiz 3 138 2" xfId="5567" xr:uid="{528E5ACE-BF48-4FB5-9D68-653B1BF40647}"/>
    <cellStyle name="Notiz 3 138 2 2" xfId="18355" xr:uid="{63705FA7-B5F4-4AC9-8C12-4C8B2CE228CE}"/>
    <cellStyle name="Notiz 3 138 2 2 2" xfId="28337" xr:uid="{42DC1A6D-42F8-46AC-900C-091C5671A314}"/>
    <cellStyle name="Notiz 3 138 2 3" xfId="11608" xr:uid="{A60ED6E3-794F-4CC3-A1D1-216D15C69C69}"/>
    <cellStyle name="Notiz 3 138 2 3 2" xfId="30831" xr:uid="{4A62BBE2-0A13-4D3E-81F8-ED45AB472293}"/>
    <cellStyle name="Notiz 3 138 2 4" xfId="33680" xr:uid="{86B0FFD8-4E29-4BC1-AD17-5CFC905EA1CA}"/>
    <cellStyle name="Notiz 3 138 2 5" xfId="23927" xr:uid="{E39ED58C-9ACD-4CD5-80FA-99D297BE5C2D}"/>
    <cellStyle name="Notiz 3 138 3" xfId="6667" xr:uid="{FBF3DE57-BE7E-4731-8CD5-D40FCDC00B98}"/>
    <cellStyle name="Notiz 3 138 3 2" xfId="19447" xr:uid="{1DFDD2EF-82AD-4C1E-A9CB-30484CA3ABC0}"/>
    <cellStyle name="Notiz 3 138 3 2 2" xfId="34509" xr:uid="{D53D8210-0EED-466E-BC86-73799DFB00EE}"/>
    <cellStyle name="Notiz 3 138 3 3" xfId="12699" xr:uid="{7F0C7A53-4779-4366-AAB1-721ACD7D91CE}"/>
    <cellStyle name="Notiz 3 138 3 4" xfId="25452" xr:uid="{B523E1AD-B93C-4D31-839D-B0D0B810EF54}"/>
    <cellStyle name="Notiz 3 138 4" xfId="8269" xr:uid="{5C6BF31A-02E4-44B5-9A44-8D6E51E6E356}"/>
    <cellStyle name="Notiz 3 138 4 2" xfId="20995" xr:uid="{27E61680-63A6-4CE2-841F-0953C15590C7}"/>
    <cellStyle name="Notiz 3 138 4 3" xfId="28336" xr:uid="{E016DE23-FA0E-48C7-824B-F912F441856C}"/>
    <cellStyle name="Notiz 3 138 5" xfId="14657" xr:uid="{74D5C516-D46D-4CFD-A740-C4AC68101B9D}"/>
    <cellStyle name="Notiz 3 138 5 2" xfId="30830" xr:uid="{399AC7F4-9BEB-4208-9310-1A1FF80589E9}"/>
    <cellStyle name="Notiz 3 138 6" xfId="15318" xr:uid="{D9E0541B-B101-459A-8AB2-F16CD1F25CE7}"/>
    <cellStyle name="Notiz 3 138 6 2" xfId="26355" xr:uid="{5D9E0468-9C34-40FE-9821-8DB727D5D485}"/>
    <cellStyle name="Notiz 3 138 7" xfId="32477" xr:uid="{11A65AEF-D98B-4355-922C-95C6476E2E00}"/>
    <cellStyle name="Notiz 3 138 8" xfId="23926" xr:uid="{C9B3C864-4156-4BD8-AE54-C135E4E8B3E7}"/>
    <cellStyle name="Notiz 3 139" xfId="2429" xr:uid="{00000000-0005-0000-0000-0000AD090000}"/>
    <cellStyle name="Notiz 3 139 2" xfId="5568" xr:uid="{C1A0EABE-7E5C-4902-A0E1-EB66F8074EE1}"/>
    <cellStyle name="Notiz 3 139 2 2" xfId="18356" xr:uid="{D0CC9C80-7A63-47CE-A29D-98E66B83721C}"/>
    <cellStyle name="Notiz 3 139 2 2 2" xfId="28339" xr:uid="{BEB42215-46AB-4850-A55A-3E892C3E32AA}"/>
    <cellStyle name="Notiz 3 139 2 3" xfId="11609" xr:uid="{EC024D62-80F6-444A-BFE3-EB07808E0D00}"/>
    <cellStyle name="Notiz 3 139 2 3 2" xfId="30833" xr:uid="{CE2F54D3-D296-42EF-AC18-17D8FD0EC981}"/>
    <cellStyle name="Notiz 3 139 2 4" xfId="33681" xr:uid="{6FE857BF-4B0C-48E0-86C7-8BA1A4C2F2AF}"/>
    <cellStyle name="Notiz 3 139 2 5" xfId="23929" xr:uid="{9F4715FB-72F5-4E7D-9B6E-1F271E99A898}"/>
    <cellStyle name="Notiz 3 139 3" xfId="6666" xr:uid="{7C6F446A-DC15-4FA4-BA57-D724A3DD172A}"/>
    <cellStyle name="Notiz 3 139 3 2" xfId="19446" xr:uid="{7C2F6E7F-0D45-4586-BA62-A3711E7DAB2C}"/>
    <cellStyle name="Notiz 3 139 3 2 2" xfId="34508" xr:uid="{81AA00C3-BC0A-4884-B15C-CFE954C36FC2}"/>
    <cellStyle name="Notiz 3 139 3 3" xfId="12698" xr:uid="{34F64501-BCF8-4F92-BA42-6BD3DB086A07}"/>
    <cellStyle name="Notiz 3 139 3 4" xfId="25453" xr:uid="{A13383A4-8F78-4C64-A894-0B537B66E89E}"/>
    <cellStyle name="Notiz 3 139 4" xfId="8270" xr:uid="{239756CB-6286-495C-9407-E01FA98CA44D}"/>
    <cellStyle name="Notiz 3 139 4 2" xfId="20996" xr:uid="{5AEB0626-0B3A-449B-84A2-4068EEEFEF9D}"/>
    <cellStyle name="Notiz 3 139 4 3" xfId="28338" xr:uid="{23080364-8F90-48D5-AC18-AFC1943A6502}"/>
    <cellStyle name="Notiz 3 139 5" xfId="14658" xr:uid="{A72F8B1A-ABF4-43D3-BFE3-DADB8A680079}"/>
    <cellStyle name="Notiz 3 139 5 2" xfId="30832" xr:uid="{86D6561F-53EF-42EB-848E-785A50D6F7EE}"/>
    <cellStyle name="Notiz 3 139 6" xfId="15319" xr:uid="{C5D8DF68-31F0-462C-9CCD-59221906BE27}"/>
    <cellStyle name="Notiz 3 139 6 2" xfId="26356" xr:uid="{3C6779F4-8D02-41F7-9779-B395A241CC3F}"/>
    <cellStyle name="Notiz 3 139 7" xfId="32478" xr:uid="{B88D6423-3763-45F5-BBD9-34790867AA3B}"/>
    <cellStyle name="Notiz 3 139 8" xfId="23928" xr:uid="{C6229494-FA0B-47C1-9F94-05744A192DA0}"/>
    <cellStyle name="Notiz 3 14" xfId="2430" xr:uid="{00000000-0005-0000-0000-0000AE090000}"/>
    <cellStyle name="Notiz 3 14 2" xfId="5569" xr:uid="{2F68635D-8525-43B4-9EE5-61B84200F219}"/>
    <cellStyle name="Notiz 3 14 2 2" xfId="18357" xr:uid="{1F69D57E-5A36-4134-9D5F-11AC273E1845}"/>
    <cellStyle name="Notiz 3 14 2 2 2" xfId="28341" xr:uid="{8C9D630B-A4ED-488C-886A-88B6CBC1A498}"/>
    <cellStyle name="Notiz 3 14 2 3" xfId="11610" xr:uid="{204C66C4-2AD4-48E1-8C2A-B41915926C3C}"/>
    <cellStyle name="Notiz 3 14 2 3 2" xfId="30835" xr:uid="{6CFDB1D7-51DA-4237-98C0-C4EDE2DD4F46}"/>
    <cellStyle name="Notiz 3 14 2 4" xfId="33682" xr:uid="{955E27F4-FE1B-4B35-BADC-A67C89D0D0DA}"/>
    <cellStyle name="Notiz 3 14 2 5" xfId="23931" xr:uid="{183F0A16-E074-4812-AD29-3F57F9EBC496}"/>
    <cellStyle name="Notiz 3 14 3" xfId="6665" xr:uid="{B669FED6-7159-4222-AEA5-2265092FA6EE}"/>
    <cellStyle name="Notiz 3 14 3 2" xfId="19445" xr:uid="{5BF99E39-A729-432F-86E0-1E3C71551645}"/>
    <cellStyle name="Notiz 3 14 3 2 2" xfId="34507" xr:uid="{F6EAEA1C-55CC-4DFD-A022-F59D84D3D473}"/>
    <cellStyle name="Notiz 3 14 3 3" xfId="12697" xr:uid="{A3C82E09-A62D-4941-A053-6E650E85F9DB}"/>
    <cellStyle name="Notiz 3 14 3 4" xfId="25454" xr:uid="{F0022C8A-9901-4C71-B36B-2603C8CF195F}"/>
    <cellStyle name="Notiz 3 14 4" xfId="8271" xr:uid="{774072CB-79C4-497B-8A46-74B98F1FE331}"/>
    <cellStyle name="Notiz 3 14 4 2" xfId="20997" xr:uid="{A8B6A5D1-86F5-4C8E-B6CA-4EDCE77FF38F}"/>
    <cellStyle name="Notiz 3 14 4 3" xfId="28340" xr:uid="{19F91EA6-E1BA-4B12-AE65-E43F1A417DDF}"/>
    <cellStyle name="Notiz 3 14 5" xfId="14659" xr:uid="{9998D270-DD8C-4D71-ACE2-CCC67A0F906B}"/>
    <cellStyle name="Notiz 3 14 5 2" xfId="30834" xr:uid="{BE8D8B02-F076-4ABD-B0DC-076DDBC242C0}"/>
    <cellStyle name="Notiz 3 14 6" xfId="15320" xr:uid="{409ABA80-6E45-44C7-8DD2-385DAE2A04F3}"/>
    <cellStyle name="Notiz 3 14 6 2" xfId="26357" xr:uid="{67DF1ED0-01B5-432E-8BB8-76F03032B3D5}"/>
    <cellStyle name="Notiz 3 14 7" xfId="32479" xr:uid="{6E7529CF-CD0C-4302-9057-54F8A5768206}"/>
    <cellStyle name="Notiz 3 14 8" xfId="23930" xr:uid="{7C389683-610A-451A-8213-B49FF3AEBDD3}"/>
    <cellStyle name="Notiz 3 140" xfId="2431" xr:uid="{00000000-0005-0000-0000-0000AF090000}"/>
    <cellStyle name="Notiz 3 140 2" xfId="2432" xr:uid="{00000000-0005-0000-0000-0000B0090000}"/>
    <cellStyle name="Notiz 3 140 2 2" xfId="5571" xr:uid="{F18CD101-0EFA-4E9F-8828-A34A4D79A1B6}"/>
    <cellStyle name="Notiz 3 140 2 2 2" xfId="18359" xr:uid="{A739EAB8-4717-4592-8A85-F376B3F28A7A}"/>
    <cellStyle name="Notiz 3 140 2 2 2 2" xfId="28344" xr:uid="{1C894929-19B9-4B5D-B094-E9B1C09D8971}"/>
    <cellStyle name="Notiz 3 140 2 2 3" xfId="11612" xr:uid="{0459C8E8-AEA8-41CB-AC39-B7CB0EB5AF67}"/>
    <cellStyle name="Notiz 3 140 2 2 3 2" xfId="30838" xr:uid="{5F1C6ACD-B1CD-4FC3-8545-95DF382A2AA6}"/>
    <cellStyle name="Notiz 3 140 2 2 4" xfId="33684" xr:uid="{FADFD9F5-0295-4962-AFAD-A4766C223A83}"/>
    <cellStyle name="Notiz 3 140 2 2 5" xfId="23934" xr:uid="{A8AB6661-1B60-4BE1-96C4-C0D893F5407B}"/>
    <cellStyle name="Notiz 3 140 2 3" xfId="6663" xr:uid="{BBC1508A-82E2-4CD8-8B1B-4FA75FCC55F2}"/>
    <cellStyle name="Notiz 3 140 2 3 2" xfId="19443" xr:uid="{B3BFD35F-14E5-4FBF-8BAB-3E47F1866066}"/>
    <cellStyle name="Notiz 3 140 2 3 2 2" xfId="34505" xr:uid="{68760FEC-513A-47D4-BBFE-C96372B60E67}"/>
    <cellStyle name="Notiz 3 140 2 3 3" xfId="12695" xr:uid="{8F951ACA-1775-46DF-BA38-8CB2B4928C5A}"/>
    <cellStyle name="Notiz 3 140 2 3 4" xfId="25456" xr:uid="{69BE636B-D4CD-4152-8236-32F46D8AE2AE}"/>
    <cellStyle name="Notiz 3 140 2 4" xfId="8273" xr:uid="{7CCB7661-0838-4747-B725-8440B12028E9}"/>
    <cellStyle name="Notiz 3 140 2 4 2" xfId="20999" xr:uid="{F0C0C681-EE88-4C2C-BE98-648C6D927828}"/>
    <cellStyle name="Notiz 3 140 2 4 3" xfId="28343" xr:uid="{8E4213F1-F9C0-4C94-8793-72F9BB968FDC}"/>
    <cellStyle name="Notiz 3 140 2 5" xfId="14661" xr:uid="{1E2D3DD4-5CCB-4A6E-A53B-B3480663B118}"/>
    <cellStyle name="Notiz 3 140 2 5 2" xfId="30837" xr:uid="{ADE4F197-4119-4735-9786-6EC544148C94}"/>
    <cellStyle name="Notiz 3 140 2 6" xfId="15322" xr:uid="{C10C7A34-78FF-48AD-86C7-B72EEC37BAFC}"/>
    <cellStyle name="Notiz 3 140 2 6 2" xfId="26359" xr:uid="{DA654DBE-20DD-4447-99C4-972DCD417E62}"/>
    <cellStyle name="Notiz 3 140 2 7" xfId="32481" xr:uid="{00493131-071E-459C-AD52-D94A6324AEC5}"/>
    <cellStyle name="Notiz 3 140 2 8" xfId="23933" xr:uid="{65B6AF1E-4AA4-4CB4-B772-560EA9EB121F}"/>
    <cellStyle name="Notiz 3 140 3" xfId="5570" xr:uid="{4CB57936-975A-40EC-B3B8-826109476D75}"/>
    <cellStyle name="Notiz 3 140 3 2" xfId="18358" xr:uid="{028537CA-7389-4184-9B56-7F132FC97D0D}"/>
    <cellStyle name="Notiz 3 140 3 2 2" xfId="28345" xr:uid="{F7BACEE3-68D1-4BD8-ABD0-BF14F959B16E}"/>
    <cellStyle name="Notiz 3 140 3 3" xfId="11611" xr:uid="{631FC9B8-F820-4C72-8C73-D8B337601577}"/>
    <cellStyle name="Notiz 3 140 3 3 2" xfId="30839" xr:uid="{2202F268-2DD1-4833-8FA8-FF1ED316D649}"/>
    <cellStyle name="Notiz 3 140 3 4" xfId="33683" xr:uid="{BB669EDC-E0B6-4B3D-9A9E-3E8FF04476CC}"/>
    <cellStyle name="Notiz 3 140 3 5" xfId="23935" xr:uid="{3FDD55FB-9928-4546-9D3C-AA68F4D3E2C8}"/>
    <cellStyle name="Notiz 3 140 4" xfId="6664" xr:uid="{C1EA2B86-9B18-4122-B94B-4245B3A69F04}"/>
    <cellStyle name="Notiz 3 140 4 2" xfId="19444" xr:uid="{C1578889-2CC7-45C4-8C05-CF8F1DAA4D4B}"/>
    <cellStyle name="Notiz 3 140 4 2 2" xfId="34506" xr:uid="{FD81DCBE-DA21-4AB1-BA06-3EE208B99B9A}"/>
    <cellStyle name="Notiz 3 140 4 3" xfId="12696" xr:uid="{76843C8B-4115-4043-8947-A647DEF72C1C}"/>
    <cellStyle name="Notiz 3 140 4 4" xfId="25455" xr:uid="{4CADFBE1-C573-432C-B4DB-8006072BEFCF}"/>
    <cellStyle name="Notiz 3 140 5" xfId="8272" xr:uid="{5FC76565-43A8-4A9F-8328-0EBA61B8479F}"/>
    <cellStyle name="Notiz 3 140 5 2" xfId="20998" xr:uid="{591DF31F-C7CD-4551-B73C-A959300B5951}"/>
    <cellStyle name="Notiz 3 140 5 3" xfId="28342" xr:uid="{C36F460B-E485-4DA8-A8E5-6303ABD352F8}"/>
    <cellStyle name="Notiz 3 140 6" xfId="14660" xr:uid="{F1BFBCA2-2307-46CF-A080-37065C16D5DF}"/>
    <cellStyle name="Notiz 3 140 6 2" xfId="30836" xr:uid="{DE6F9369-F780-44E3-9874-02E4292D98F1}"/>
    <cellStyle name="Notiz 3 140 7" xfId="15321" xr:uid="{C7CFA4F9-58DE-479C-AA79-CE859A4AFD27}"/>
    <cellStyle name="Notiz 3 140 7 2" xfId="26358" xr:uid="{3A2AEE3A-4A74-4EA6-826B-7731F42EE9C3}"/>
    <cellStyle name="Notiz 3 140 8" xfId="32480" xr:uid="{DD5E1451-04DD-418C-A44E-EA44791B9B7F}"/>
    <cellStyle name="Notiz 3 140 9" xfId="23932" xr:uid="{D64C767D-95A4-4E47-9DB2-FF597088C663}"/>
    <cellStyle name="Notiz 3 141" xfId="2433" xr:uid="{00000000-0005-0000-0000-0000B1090000}"/>
    <cellStyle name="Notiz 3 141 2" xfId="2434" xr:uid="{00000000-0005-0000-0000-0000B2090000}"/>
    <cellStyle name="Notiz 3 141 2 2" xfId="5573" xr:uid="{5BA03DCD-D0A2-4D86-8714-D4BB0A81ED79}"/>
    <cellStyle name="Notiz 3 141 2 2 2" xfId="18361" xr:uid="{1F7B08AA-801E-4B6D-90EB-19474B4B37CE}"/>
    <cellStyle name="Notiz 3 141 2 2 2 2" xfId="28348" xr:uid="{D0814974-9824-4852-AC17-7EED41C1719B}"/>
    <cellStyle name="Notiz 3 141 2 2 3" xfId="11614" xr:uid="{A772DA3E-C90E-4B16-B2DE-1934AD5231E0}"/>
    <cellStyle name="Notiz 3 141 2 2 3 2" xfId="30842" xr:uid="{A7FF3F6A-232B-4F36-94F0-1043C44CDC3B}"/>
    <cellStyle name="Notiz 3 141 2 2 4" xfId="33686" xr:uid="{6C6A4095-9AC6-49D0-90D5-D887D8FF8F35}"/>
    <cellStyle name="Notiz 3 141 2 2 5" xfId="23938" xr:uid="{CBF6F760-790F-4199-A381-E8B017D897D5}"/>
    <cellStyle name="Notiz 3 141 2 3" xfId="6661" xr:uid="{C3A92382-47DF-4F6E-BDF1-29BAD24206D2}"/>
    <cellStyle name="Notiz 3 141 2 3 2" xfId="19441" xr:uid="{0F129202-A891-44E6-8FEF-846D9B552242}"/>
    <cellStyle name="Notiz 3 141 2 3 2 2" xfId="34503" xr:uid="{3D05CB22-B682-476E-9292-7D2A61A5AAAF}"/>
    <cellStyle name="Notiz 3 141 2 3 3" xfId="12693" xr:uid="{D27C5279-3057-4510-B5DC-E9113FA0BD6D}"/>
    <cellStyle name="Notiz 3 141 2 3 4" xfId="25458" xr:uid="{220B1575-86FC-49A1-9B5A-5A8C417F2C4D}"/>
    <cellStyle name="Notiz 3 141 2 4" xfId="8275" xr:uid="{47EC7123-3684-4421-AD3A-54620B709873}"/>
    <cellStyle name="Notiz 3 141 2 4 2" xfId="21001" xr:uid="{7E675EB0-4A0B-4570-9A8F-D22E19AB99AB}"/>
    <cellStyle name="Notiz 3 141 2 4 3" xfId="28347" xr:uid="{013CB289-2737-4D4D-B04E-619EA99B1600}"/>
    <cellStyle name="Notiz 3 141 2 5" xfId="14663" xr:uid="{455D4F12-D8A0-4DDD-B4C7-FE487EF6C0F5}"/>
    <cellStyle name="Notiz 3 141 2 5 2" xfId="30841" xr:uid="{97728D16-9E47-4358-BDF5-72BE86E24EF9}"/>
    <cellStyle name="Notiz 3 141 2 6" xfId="15324" xr:uid="{C76FDAFB-8165-451D-B50B-388D45C59E5E}"/>
    <cellStyle name="Notiz 3 141 2 6 2" xfId="26361" xr:uid="{C324B892-E24E-4A50-94F6-77DD85CA542D}"/>
    <cellStyle name="Notiz 3 141 2 7" xfId="32483" xr:uid="{554D6BBE-96CE-46CB-A67B-A5FF1745B12B}"/>
    <cellStyle name="Notiz 3 141 2 8" xfId="23937" xr:uid="{E0CB3D95-AE7C-474E-88AB-77CE9F24E7D7}"/>
    <cellStyle name="Notiz 3 141 3" xfId="5572" xr:uid="{248939CD-4A35-41DF-9B7E-E607DB13F587}"/>
    <cellStyle name="Notiz 3 141 3 2" xfId="18360" xr:uid="{D05AE554-40BD-4FAB-A787-1DBDCC049266}"/>
    <cellStyle name="Notiz 3 141 3 2 2" xfId="28349" xr:uid="{675C9F3F-E1EA-4281-9D01-2725D4A3F88B}"/>
    <cellStyle name="Notiz 3 141 3 3" xfId="11613" xr:uid="{1E25BC66-A2B0-44DA-9618-20D82F3F45C8}"/>
    <cellStyle name="Notiz 3 141 3 3 2" xfId="30843" xr:uid="{BD24B9F8-9296-4891-92A1-57EC2D7F55F8}"/>
    <cellStyle name="Notiz 3 141 3 4" xfId="33685" xr:uid="{2131A872-D106-4739-B9E2-A8B1C00BFAF6}"/>
    <cellStyle name="Notiz 3 141 3 5" xfId="23939" xr:uid="{AC58E1CA-175B-4401-BF1B-0F4258731887}"/>
    <cellStyle name="Notiz 3 141 4" xfId="6662" xr:uid="{BF9B7E2F-5B29-4CCD-A64C-22C843B07D40}"/>
    <cellStyle name="Notiz 3 141 4 2" xfId="19442" xr:uid="{19DC49F4-0C8F-4606-8742-36C17B53F106}"/>
    <cellStyle name="Notiz 3 141 4 2 2" xfId="34504" xr:uid="{D32AE1C1-CA64-43D3-86E8-E2C1FDC74EC1}"/>
    <cellStyle name="Notiz 3 141 4 3" xfId="12694" xr:uid="{E9C743D5-D659-435B-840F-D8977407624E}"/>
    <cellStyle name="Notiz 3 141 4 4" xfId="25457" xr:uid="{2BFCD468-B140-4C21-8193-135B3C755FD0}"/>
    <cellStyle name="Notiz 3 141 5" xfId="8274" xr:uid="{8FF2C6FA-F4AE-4436-A160-9095B9D1C039}"/>
    <cellStyle name="Notiz 3 141 5 2" xfId="21000" xr:uid="{C016C76F-3255-4F39-A8AE-DEB825BF6E97}"/>
    <cellStyle name="Notiz 3 141 5 3" xfId="28346" xr:uid="{73F39A1F-ABCF-4979-B4B1-90BC3E8CC840}"/>
    <cellStyle name="Notiz 3 141 6" xfId="14662" xr:uid="{99A03434-0889-4936-8FA0-2376B62BECDB}"/>
    <cellStyle name="Notiz 3 141 6 2" xfId="30840" xr:uid="{B815B4F0-8465-4E0B-9F96-43A7E410C370}"/>
    <cellStyle name="Notiz 3 141 7" xfId="15323" xr:uid="{4A80FB57-ADD2-48EF-8002-9C14CD7F28FE}"/>
    <cellStyle name="Notiz 3 141 7 2" xfId="26360" xr:uid="{C0A5C800-2F60-4CE7-9D5B-22FFA82697A3}"/>
    <cellStyle name="Notiz 3 141 8" xfId="32482" xr:uid="{FA45A3EE-955C-4643-98A8-A2BFA2FBE0F3}"/>
    <cellStyle name="Notiz 3 141 9" xfId="23936" xr:uid="{8DDBD580-564F-4D78-B70E-17B52EA89C41}"/>
    <cellStyle name="Notiz 3 142" xfId="2435" xr:uid="{00000000-0005-0000-0000-0000B3090000}"/>
    <cellStyle name="Notiz 3 142 2" xfId="5574" xr:uid="{3B0EB7C0-183D-43D1-B241-AB8DA19E7DC7}"/>
    <cellStyle name="Notiz 3 142 2 2" xfId="18362" xr:uid="{4E6D4982-3511-47FE-A1FD-2E5A34CE44DA}"/>
    <cellStyle name="Notiz 3 142 2 2 2" xfId="28351" xr:uid="{E8DD3D1F-5DB3-440E-A3B6-D4BE030F2225}"/>
    <cellStyle name="Notiz 3 142 2 3" xfId="11615" xr:uid="{1A3464C7-11EA-4632-9DD1-9A6EDAC5E7FB}"/>
    <cellStyle name="Notiz 3 142 2 3 2" xfId="30845" xr:uid="{2A74A8C1-C6B7-46FA-B547-2D48BE8E4D70}"/>
    <cellStyle name="Notiz 3 142 2 4" xfId="33687" xr:uid="{E31FB47B-313C-4229-8526-19A32F44FCDA}"/>
    <cellStyle name="Notiz 3 142 2 5" xfId="23941" xr:uid="{AF800D2E-105B-466E-B60A-37CB31319501}"/>
    <cellStyle name="Notiz 3 142 3" xfId="6660" xr:uid="{EC39F0CE-A403-4592-8C52-0E03078FB801}"/>
    <cellStyle name="Notiz 3 142 3 2" xfId="19440" xr:uid="{7220A8C0-009A-446C-A2C6-765A9557E188}"/>
    <cellStyle name="Notiz 3 142 3 2 2" xfId="34502" xr:uid="{2E139185-12DC-4791-B217-98059F105681}"/>
    <cellStyle name="Notiz 3 142 3 3" xfId="12692" xr:uid="{D25AB655-524A-47DB-B3ED-F476FB7DAD49}"/>
    <cellStyle name="Notiz 3 142 3 4" xfId="25459" xr:uid="{CABC621E-1589-40A4-A62F-1FE54E2D3A60}"/>
    <cellStyle name="Notiz 3 142 4" xfId="8276" xr:uid="{401F7100-24A2-4FAB-A5F4-33245BC14E6F}"/>
    <cellStyle name="Notiz 3 142 4 2" xfId="21002" xr:uid="{7552C237-9E1A-4253-9724-9513E25B4EE5}"/>
    <cellStyle name="Notiz 3 142 4 3" xfId="28350" xr:uid="{039463DC-D681-458A-9743-88A4AD2B6DEA}"/>
    <cellStyle name="Notiz 3 142 5" xfId="14664" xr:uid="{64D6303E-BD48-4E6F-834B-11815F88F0C6}"/>
    <cellStyle name="Notiz 3 142 5 2" xfId="30844" xr:uid="{D3CCE30C-F0E6-45CC-AFAF-44F9EF1041EA}"/>
    <cellStyle name="Notiz 3 142 6" xfId="15325" xr:uid="{D1CF17DB-D9B0-4C01-A586-944F67615380}"/>
    <cellStyle name="Notiz 3 142 6 2" xfId="26362" xr:uid="{B093C90A-3262-4CB0-96B3-5342C1BB9199}"/>
    <cellStyle name="Notiz 3 142 7" xfId="32484" xr:uid="{A684E81E-2710-4F9F-B4D5-CC5A8653EC04}"/>
    <cellStyle name="Notiz 3 142 8" xfId="23940" xr:uid="{D50BAB90-D3B5-436F-88F9-746B5494F398}"/>
    <cellStyle name="Notiz 3 143" xfId="2436" xr:uid="{00000000-0005-0000-0000-0000B4090000}"/>
    <cellStyle name="Notiz 3 143 2" xfId="5575" xr:uid="{4ADF3F47-A955-422B-8182-02C7DD92264D}"/>
    <cellStyle name="Notiz 3 143 2 2" xfId="18363" xr:uid="{D26DE8F9-1454-4491-A075-C593ABFD626D}"/>
    <cellStyle name="Notiz 3 143 2 2 2" xfId="28353" xr:uid="{215B206B-60F2-4AD4-B5ED-14DEAA14E493}"/>
    <cellStyle name="Notiz 3 143 2 3" xfId="11616" xr:uid="{09AF5E8F-D783-428E-B66C-0C279AB3F119}"/>
    <cellStyle name="Notiz 3 143 2 3 2" xfId="30847" xr:uid="{82C5D7FB-FE75-4586-A35B-F1C38CFEA7B9}"/>
    <cellStyle name="Notiz 3 143 2 4" xfId="33688" xr:uid="{86F8DDB9-3CDE-4AD2-A3C8-1E5D3E3BEEF6}"/>
    <cellStyle name="Notiz 3 143 2 5" xfId="23943" xr:uid="{3481ABAD-0AB8-46BD-91F1-BA0CF3888EA4}"/>
    <cellStyle name="Notiz 3 143 3" xfId="6659" xr:uid="{225871D3-E777-4E78-8FD1-7112AA70475E}"/>
    <cellStyle name="Notiz 3 143 3 2" xfId="19439" xr:uid="{B4B97932-A43E-44CD-BE72-30220FE1D6DC}"/>
    <cellStyle name="Notiz 3 143 3 2 2" xfId="34501" xr:uid="{8F91DA06-1973-4592-AEF1-8377BABD6E95}"/>
    <cellStyle name="Notiz 3 143 3 3" xfId="12691" xr:uid="{4A83A35F-1A1F-44CA-B44A-ADDDA8323A28}"/>
    <cellStyle name="Notiz 3 143 3 4" xfId="25460" xr:uid="{6564E55C-4992-4A70-B7A3-2DFDB844D7AE}"/>
    <cellStyle name="Notiz 3 143 4" xfId="8277" xr:uid="{DB57283D-0135-48AF-A5A6-BED1AE9AF369}"/>
    <cellStyle name="Notiz 3 143 4 2" xfId="21003" xr:uid="{76A444AD-CFA9-46AE-84E7-D735D9E9CFDB}"/>
    <cellStyle name="Notiz 3 143 4 3" xfId="28352" xr:uid="{BCD986E3-C782-4C75-B55D-BFA0099FCCE0}"/>
    <cellStyle name="Notiz 3 143 5" xfId="14665" xr:uid="{C107FB91-AB7C-4B41-BE5C-018A74D17F9D}"/>
    <cellStyle name="Notiz 3 143 5 2" xfId="30846" xr:uid="{4CA2B761-6371-4A23-8FE0-63EAA5E1B8F1}"/>
    <cellStyle name="Notiz 3 143 6" xfId="15326" xr:uid="{FE8BCF92-33EE-484B-89EF-605221306461}"/>
    <cellStyle name="Notiz 3 143 6 2" xfId="26363" xr:uid="{F21F2EDB-DB4B-41A0-8576-C6564D104368}"/>
    <cellStyle name="Notiz 3 143 7" xfId="32485" xr:uid="{F278EEC0-2229-4D0D-8F11-38BE80BC20D7}"/>
    <cellStyle name="Notiz 3 143 8" xfId="23942" xr:uid="{8AE48317-D3D5-4A8B-9614-5432EE6B195F}"/>
    <cellStyle name="Notiz 3 144" xfId="2437" xr:uid="{00000000-0005-0000-0000-0000B5090000}"/>
    <cellStyle name="Notiz 3 144 2" xfId="5576" xr:uid="{F55F51BB-94FA-4BC4-BFCD-8363AFF26F10}"/>
    <cellStyle name="Notiz 3 144 2 2" xfId="18364" xr:uid="{C2525EDD-0638-4159-80F7-7F8DB9F135D6}"/>
    <cellStyle name="Notiz 3 144 2 2 2" xfId="28355" xr:uid="{3A1BAD76-1323-4F83-AA69-B3EDE4AC3368}"/>
    <cellStyle name="Notiz 3 144 2 3" xfId="11617" xr:uid="{BF3065A5-6851-4570-93DD-FEC0CC099CB4}"/>
    <cellStyle name="Notiz 3 144 2 3 2" xfId="30849" xr:uid="{B435ECE3-ACF5-478D-AF0B-9DEB1DDDE65A}"/>
    <cellStyle name="Notiz 3 144 2 4" xfId="33689" xr:uid="{792D6308-7E60-4D53-95D4-754029B0528E}"/>
    <cellStyle name="Notiz 3 144 2 5" xfId="23945" xr:uid="{395D364B-49E8-436F-B02D-20DCD706CC5E}"/>
    <cellStyle name="Notiz 3 144 3" xfId="6658" xr:uid="{AEEAB3D7-6E9E-4991-A69B-75D83C68C5A3}"/>
    <cellStyle name="Notiz 3 144 3 2" xfId="19438" xr:uid="{FCD78E12-6781-41A5-8AFD-711F3B33F428}"/>
    <cellStyle name="Notiz 3 144 3 2 2" xfId="34500" xr:uid="{A13D5AEE-A890-42D5-A6D1-852D1B4CB102}"/>
    <cellStyle name="Notiz 3 144 3 3" xfId="12690" xr:uid="{91AFC69A-FBC7-4284-A7F6-629431D8507E}"/>
    <cellStyle name="Notiz 3 144 3 4" xfId="25461" xr:uid="{1F06A160-7C7F-4878-A0C1-31411583C0B4}"/>
    <cellStyle name="Notiz 3 144 4" xfId="8278" xr:uid="{B67B3109-EA77-4B74-AC90-BAD037088AC3}"/>
    <cellStyle name="Notiz 3 144 4 2" xfId="21004" xr:uid="{CB390B38-1E62-4BDF-8EB1-5D19A6636083}"/>
    <cellStyle name="Notiz 3 144 4 3" xfId="28354" xr:uid="{87E87E73-7A0C-483D-91C8-99EE81834F0D}"/>
    <cellStyle name="Notiz 3 144 5" xfId="14666" xr:uid="{9AAA9463-7783-49A3-B929-BC235078B97A}"/>
    <cellStyle name="Notiz 3 144 5 2" xfId="30848" xr:uid="{E0A7D49C-1679-476C-8C16-ECD819C4C6C3}"/>
    <cellStyle name="Notiz 3 144 6" xfId="15327" xr:uid="{703F4126-DBC9-4EE2-BD12-B027638323D9}"/>
    <cellStyle name="Notiz 3 144 6 2" xfId="26364" xr:uid="{5846520D-F85E-4639-A0D7-3DEE5CCF6870}"/>
    <cellStyle name="Notiz 3 144 7" xfId="32486" xr:uid="{B8796CE7-F62C-4A43-A2B5-880512E3F046}"/>
    <cellStyle name="Notiz 3 144 8" xfId="23944" xr:uid="{CDB0DC3B-DE79-4010-899E-AE418932CBA9}"/>
    <cellStyle name="Notiz 3 145" xfId="2438" xr:uid="{00000000-0005-0000-0000-0000B6090000}"/>
    <cellStyle name="Notiz 3 145 2" xfId="5577" xr:uid="{93222B1E-DA36-4395-9E10-4FC963CDF066}"/>
    <cellStyle name="Notiz 3 145 2 2" xfId="18365" xr:uid="{E251E5D1-16FB-443B-A81D-40F69E077E3A}"/>
    <cellStyle name="Notiz 3 145 2 2 2" xfId="28357" xr:uid="{72DE5A7D-C62C-4973-A618-212956F23273}"/>
    <cellStyle name="Notiz 3 145 2 3" xfId="11618" xr:uid="{4CFC0D73-3AC5-4422-AF91-F9315F827CA0}"/>
    <cellStyle name="Notiz 3 145 2 3 2" xfId="30851" xr:uid="{11CB2133-9A8A-441C-9B5B-6AD055C38623}"/>
    <cellStyle name="Notiz 3 145 2 4" xfId="33690" xr:uid="{C7B13C49-E63F-42D2-85B1-5EB6C9B23546}"/>
    <cellStyle name="Notiz 3 145 2 5" xfId="23947" xr:uid="{BF2FFD37-C2DF-4A5A-AA31-B69688A5CF95}"/>
    <cellStyle name="Notiz 3 145 3" xfId="6657" xr:uid="{343D08A1-42C4-4E34-874F-9EF7EEBFA09B}"/>
    <cellStyle name="Notiz 3 145 3 2" xfId="19437" xr:uid="{7524923A-5EFF-4BCC-958D-CB5F8D658B3C}"/>
    <cellStyle name="Notiz 3 145 3 2 2" xfId="34499" xr:uid="{C132C8F1-2313-4BA4-9E4D-EEFC84A87312}"/>
    <cellStyle name="Notiz 3 145 3 3" xfId="12689" xr:uid="{CC3B2A75-0278-4FD4-A013-6F35DDA58E33}"/>
    <cellStyle name="Notiz 3 145 3 4" xfId="25462" xr:uid="{E309C50B-8155-4636-9422-059BD8195F8F}"/>
    <cellStyle name="Notiz 3 145 4" xfId="8279" xr:uid="{901A1005-DBF7-4372-B108-66C240BB2AA4}"/>
    <cellStyle name="Notiz 3 145 4 2" xfId="21005" xr:uid="{0E0EB9EA-8DE7-4F86-8E5C-9EE96261EF29}"/>
    <cellStyle name="Notiz 3 145 4 3" xfId="28356" xr:uid="{1A20F222-E4EA-471B-8837-8AC277098F75}"/>
    <cellStyle name="Notiz 3 145 5" xfId="14667" xr:uid="{62ABA43C-BDFC-4595-BDF6-EEEE1400B4D2}"/>
    <cellStyle name="Notiz 3 145 5 2" xfId="30850" xr:uid="{E09A20F4-C78C-4C37-952A-F8B29080DBC8}"/>
    <cellStyle name="Notiz 3 145 6" xfId="15328" xr:uid="{9EAF1F50-F263-4C5C-BBCC-999FD12D303E}"/>
    <cellStyle name="Notiz 3 145 6 2" xfId="26365" xr:uid="{8F293224-A305-41A3-94CE-B434FE5F6358}"/>
    <cellStyle name="Notiz 3 145 7" xfId="32487" xr:uid="{4DA1C94D-A7AA-4380-8A96-7D5141782078}"/>
    <cellStyle name="Notiz 3 145 8" xfId="23946" xr:uid="{15351703-582F-4348-9CEA-CD4DF43049A6}"/>
    <cellStyle name="Notiz 3 146" xfId="2439" xr:uid="{00000000-0005-0000-0000-0000B7090000}"/>
    <cellStyle name="Notiz 3 146 2" xfId="2440" xr:uid="{00000000-0005-0000-0000-0000B8090000}"/>
    <cellStyle name="Notiz 3 146 2 2" xfId="5579" xr:uid="{D82BB6C5-09E1-47DB-9FA6-2CB9F322F1A1}"/>
    <cellStyle name="Notiz 3 146 2 2 2" xfId="18367" xr:uid="{FA77417A-0FF8-4BC6-BA53-869B7C0ED825}"/>
    <cellStyle name="Notiz 3 146 2 2 2 2" xfId="28360" xr:uid="{D62E4FA2-CBAE-4E14-9C25-840B0ACA75EC}"/>
    <cellStyle name="Notiz 3 146 2 2 3" xfId="11620" xr:uid="{C7E3F80C-8BFB-4688-9148-0A86B3E93804}"/>
    <cellStyle name="Notiz 3 146 2 2 3 2" xfId="30854" xr:uid="{3456DDBA-C38F-409A-95B2-C9528BC05B97}"/>
    <cellStyle name="Notiz 3 146 2 2 4" xfId="33692" xr:uid="{696F2CE1-60DF-4815-9FC8-82AA62FC7EC9}"/>
    <cellStyle name="Notiz 3 146 2 2 5" xfId="23950" xr:uid="{E3945A3F-A72B-4925-B2D4-CC191495EB3D}"/>
    <cellStyle name="Notiz 3 146 2 3" xfId="6655" xr:uid="{062308AD-82A7-4926-86B3-A8C840FC36A0}"/>
    <cellStyle name="Notiz 3 146 2 3 2" xfId="19435" xr:uid="{49AED31D-58E0-4E0A-A935-702E4D1A98A9}"/>
    <cellStyle name="Notiz 3 146 2 3 2 2" xfId="34497" xr:uid="{3763603E-73DF-47A1-A64A-679CBAAAE333}"/>
    <cellStyle name="Notiz 3 146 2 3 3" xfId="12687" xr:uid="{EE9C47B3-3B99-48CF-A9F8-0D9E1E90B104}"/>
    <cellStyle name="Notiz 3 146 2 3 4" xfId="25464" xr:uid="{AF271E2B-576B-4224-A0DF-CE302905537E}"/>
    <cellStyle name="Notiz 3 146 2 4" xfId="8281" xr:uid="{1C3ED303-D42C-4056-835A-C663D8B3A2D5}"/>
    <cellStyle name="Notiz 3 146 2 4 2" xfId="21007" xr:uid="{2314DB7D-FE43-4CC2-BC93-C891A55C77F9}"/>
    <cellStyle name="Notiz 3 146 2 4 3" xfId="28359" xr:uid="{4FDE796D-BFB4-497F-941A-B8B35FA6B8F5}"/>
    <cellStyle name="Notiz 3 146 2 5" xfId="14669" xr:uid="{524FB528-E9A4-49DC-9E35-0A96B9433234}"/>
    <cellStyle name="Notiz 3 146 2 5 2" xfId="30853" xr:uid="{D782D838-F03E-4E04-97C0-C27C3DA408E4}"/>
    <cellStyle name="Notiz 3 146 2 6" xfId="15330" xr:uid="{CF42EFE6-71E9-4168-93FE-316BB5E64288}"/>
    <cellStyle name="Notiz 3 146 2 6 2" xfId="26367" xr:uid="{2923D2D8-2195-404E-BC02-850E87C4DDEE}"/>
    <cellStyle name="Notiz 3 146 2 7" xfId="32489" xr:uid="{9DBBEC14-605E-47D2-B36C-FE905EB19F4D}"/>
    <cellStyle name="Notiz 3 146 2 8" xfId="23949" xr:uid="{10503068-AAA2-47DA-9CC3-84D31E1EA1D8}"/>
    <cellStyle name="Notiz 3 146 3" xfId="5578" xr:uid="{8CE11625-FC07-4639-8850-E4F6B67EE701}"/>
    <cellStyle name="Notiz 3 146 3 2" xfId="18366" xr:uid="{35F721CE-5C9C-4137-84B5-48CE43F97F27}"/>
    <cellStyle name="Notiz 3 146 3 2 2" xfId="28361" xr:uid="{F10B98CE-45B8-4D51-B39A-A75833269296}"/>
    <cellStyle name="Notiz 3 146 3 3" xfId="11619" xr:uid="{EF9FEDEE-1378-42B5-ADCF-C1C531134A5E}"/>
    <cellStyle name="Notiz 3 146 3 3 2" xfId="30855" xr:uid="{991A6B79-B948-4C50-A9D7-705970F55AAB}"/>
    <cellStyle name="Notiz 3 146 3 4" xfId="33691" xr:uid="{E062CB7C-CE85-4781-A719-11A5AB7BA34C}"/>
    <cellStyle name="Notiz 3 146 3 5" xfId="23951" xr:uid="{50135B09-B35A-4B7E-9310-F0752EEE6868}"/>
    <cellStyle name="Notiz 3 146 4" xfId="6656" xr:uid="{F48D78D6-6C81-4CB2-A02A-BCFB80C1871E}"/>
    <cellStyle name="Notiz 3 146 4 2" xfId="19436" xr:uid="{02C305D5-07E2-4F9A-8F7A-1A659D2A88E1}"/>
    <cellStyle name="Notiz 3 146 4 2 2" xfId="34498" xr:uid="{3CE6F7E4-710E-4F44-BE78-0329F3B42C8D}"/>
    <cellStyle name="Notiz 3 146 4 3" xfId="12688" xr:uid="{C356E0BE-5337-45C4-B745-B4F521AA262C}"/>
    <cellStyle name="Notiz 3 146 4 4" xfId="25463" xr:uid="{6254C0E3-4B59-4F4F-B887-335C0ECA7A5D}"/>
    <cellStyle name="Notiz 3 146 5" xfId="8280" xr:uid="{7979B903-6203-4339-87ED-FC548275C8F4}"/>
    <cellStyle name="Notiz 3 146 5 2" xfId="21006" xr:uid="{DCF7F702-DF75-463F-B980-53CE61F34358}"/>
    <cellStyle name="Notiz 3 146 5 3" xfId="28358" xr:uid="{777FCEA3-F4ED-400F-B97A-D5E1A08BE12C}"/>
    <cellStyle name="Notiz 3 146 6" xfId="14668" xr:uid="{589A8468-48A2-42F7-B576-243B96034F55}"/>
    <cellStyle name="Notiz 3 146 6 2" xfId="30852" xr:uid="{B6296DAB-7164-42F2-AEE9-3512F287286C}"/>
    <cellStyle name="Notiz 3 146 7" xfId="15329" xr:uid="{E6E52E41-119D-4A64-B9D6-4BDC0D0A2BCF}"/>
    <cellStyle name="Notiz 3 146 7 2" xfId="26366" xr:uid="{E34EBF7F-F408-4A11-9DBA-741B857879E6}"/>
    <cellStyle name="Notiz 3 146 8" xfId="32488" xr:uid="{CAAFF042-0067-4663-BAE7-D875E1274E32}"/>
    <cellStyle name="Notiz 3 146 9" xfId="23948" xr:uid="{45F0B5A5-C8BF-400C-9AB7-07D1E5F77B47}"/>
    <cellStyle name="Notiz 3 147" xfId="2441" xr:uid="{00000000-0005-0000-0000-0000B9090000}"/>
    <cellStyle name="Notiz 3 147 2" xfId="2442" xr:uid="{00000000-0005-0000-0000-0000BA090000}"/>
    <cellStyle name="Notiz 3 147 2 2" xfId="5581" xr:uid="{3D81FB27-BADD-45A6-A2C3-BEBB7AC4A087}"/>
    <cellStyle name="Notiz 3 147 2 2 2" xfId="18369" xr:uid="{5147CBFF-B134-4E79-A0D4-A0660AA2728A}"/>
    <cellStyle name="Notiz 3 147 2 2 2 2" xfId="28364" xr:uid="{32AECDE6-D9C4-4F28-93F9-0C5337B572AF}"/>
    <cellStyle name="Notiz 3 147 2 2 3" xfId="11622" xr:uid="{16482F9B-94AD-4C26-B1F0-AF8B6C796C00}"/>
    <cellStyle name="Notiz 3 147 2 2 3 2" xfId="30858" xr:uid="{08DC782B-08BA-4E5B-B716-0C8E81954759}"/>
    <cellStyle name="Notiz 3 147 2 2 4" xfId="33694" xr:uid="{51F8D771-1071-40C6-ADEE-BBF13ACDA3CC}"/>
    <cellStyle name="Notiz 3 147 2 2 5" xfId="23954" xr:uid="{2BAB8C8B-04C0-4A67-AE0E-292BFC4DF5BD}"/>
    <cellStyle name="Notiz 3 147 2 3" xfId="6653" xr:uid="{B882063E-4CA4-4AE7-8B9B-A5253E714275}"/>
    <cellStyle name="Notiz 3 147 2 3 2" xfId="19433" xr:uid="{2B32B1D2-5C21-4B99-A54A-E0B5760F6097}"/>
    <cellStyle name="Notiz 3 147 2 3 2 2" xfId="34495" xr:uid="{8E69A72A-6382-44FD-80CA-7EE63F1DBE28}"/>
    <cellStyle name="Notiz 3 147 2 3 3" xfId="12685" xr:uid="{6EC1AA40-B7FA-413C-B4FA-E8894EDAA2A4}"/>
    <cellStyle name="Notiz 3 147 2 3 4" xfId="25466" xr:uid="{984D95DE-25FA-4457-8AB6-BE07D07069D3}"/>
    <cellStyle name="Notiz 3 147 2 4" xfId="8283" xr:uid="{34A6D9AE-C78E-4F30-AA22-28901C0CEE0D}"/>
    <cellStyle name="Notiz 3 147 2 4 2" xfId="21009" xr:uid="{39BA2F93-88AE-44FB-BD25-FED6F0822E90}"/>
    <cellStyle name="Notiz 3 147 2 4 3" xfId="28363" xr:uid="{198DCF61-D1FE-490E-952A-19B0340D33D7}"/>
    <cellStyle name="Notiz 3 147 2 5" xfId="14671" xr:uid="{046131D1-3A85-4FE5-A2EC-EFB811D72815}"/>
    <cellStyle name="Notiz 3 147 2 5 2" xfId="30857" xr:uid="{978D72D0-F81A-4628-8D7D-EC38DD08B2CB}"/>
    <cellStyle name="Notiz 3 147 2 6" xfId="15332" xr:uid="{D27A1838-872F-4500-8C9E-F5D83CCC23C2}"/>
    <cellStyle name="Notiz 3 147 2 6 2" xfId="26369" xr:uid="{19DBDBD2-365D-4FF8-9E3B-43CE1C7AF2EB}"/>
    <cellStyle name="Notiz 3 147 2 7" xfId="32491" xr:uid="{9BE04390-D148-4E23-AB4B-3CE27EDA354A}"/>
    <cellStyle name="Notiz 3 147 2 8" xfId="23953" xr:uid="{F664D0F5-F2F2-46A9-830D-EB04D30E3017}"/>
    <cellStyle name="Notiz 3 147 3" xfId="5580" xr:uid="{9D0B7DEB-ED0B-4056-9277-2413D7381814}"/>
    <cellStyle name="Notiz 3 147 3 2" xfId="18368" xr:uid="{A130F7BB-E282-450A-BB32-A7E1972624D2}"/>
    <cellStyle name="Notiz 3 147 3 2 2" xfId="28365" xr:uid="{645424E8-92F0-4DBD-B909-1ED6F4828A18}"/>
    <cellStyle name="Notiz 3 147 3 3" xfId="11621" xr:uid="{902D5EBD-D418-4E2F-8849-EB7BF395924F}"/>
    <cellStyle name="Notiz 3 147 3 3 2" xfId="30859" xr:uid="{3A6DCAA1-7511-44CE-A7EE-EC987EB7FB28}"/>
    <cellStyle name="Notiz 3 147 3 4" xfId="33693" xr:uid="{C72E7F7C-9A38-4FA8-A80F-5113A6BF5F56}"/>
    <cellStyle name="Notiz 3 147 3 5" xfId="23955" xr:uid="{80A98629-EAEE-4FBF-90A0-0A64B0CB87A1}"/>
    <cellStyle name="Notiz 3 147 4" xfId="6654" xr:uid="{4D153133-65A7-4D3F-97BE-30C362DC95EC}"/>
    <cellStyle name="Notiz 3 147 4 2" xfId="19434" xr:uid="{28CCE418-E7EC-4ADC-A137-9222EF8A5603}"/>
    <cellStyle name="Notiz 3 147 4 2 2" xfId="34496" xr:uid="{8FDAADEC-E81A-4DD6-9EFE-5693C21E9C0C}"/>
    <cellStyle name="Notiz 3 147 4 3" xfId="12686" xr:uid="{49A0C32B-3DD8-4439-B5AE-CBBD1FB4304B}"/>
    <cellStyle name="Notiz 3 147 4 4" xfId="25465" xr:uid="{6B32AFEA-481D-4189-8D9B-4D3FBA62FFA9}"/>
    <cellStyle name="Notiz 3 147 5" xfId="8282" xr:uid="{5A774397-59D4-44BE-A838-CD3B5DB85498}"/>
    <cellStyle name="Notiz 3 147 5 2" xfId="21008" xr:uid="{E49DF8F0-1536-4A04-B1BD-EBCF508BAF0F}"/>
    <cellStyle name="Notiz 3 147 5 3" xfId="28362" xr:uid="{4B352066-BCB7-418D-B5B4-ACEB01B655BA}"/>
    <cellStyle name="Notiz 3 147 6" xfId="14670" xr:uid="{D6322EFE-9EB4-4880-B369-F6A67EABBE21}"/>
    <cellStyle name="Notiz 3 147 6 2" xfId="30856" xr:uid="{90E04128-BDA2-470E-8489-31919B24F0EE}"/>
    <cellStyle name="Notiz 3 147 7" xfId="15331" xr:uid="{8D4F390A-F3A6-4007-A525-7BA119A6BC24}"/>
    <cellStyle name="Notiz 3 147 7 2" xfId="26368" xr:uid="{E7CF7A4F-70BF-4DDF-AA0F-F3C595E371F6}"/>
    <cellStyle name="Notiz 3 147 8" xfId="32490" xr:uid="{49E80DCD-F9AC-47C9-9396-EF9DD1AF2C5C}"/>
    <cellStyle name="Notiz 3 147 9" xfId="23952" xr:uid="{D23D9DC9-493F-477B-A262-D2B2C47B01E2}"/>
    <cellStyle name="Notiz 3 148" xfId="2443" xr:uid="{00000000-0005-0000-0000-0000BB090000}"/>
    <cellStyle name="Notiz 3 148 2" xfId="5582" xr:uid="{106144BA-8A84-4304-8D37-D9E033867BFF}"/>
    <cellStyle name="Notiz 3 148 2 2" xfId="18370" xr:uid="{8D7DDE3B-FD6E-4861-963B-DEC7B463562D}"/>
    <cellStyle name="Notiz 3 148 2 2 2" xfId="28367" xr:uid="{83D6A8BE-DDC3-4A26-95A8-211F356580CF}"/>
    <cellStyle name="Notiz 3 148 2 3" xfId="11623" xr:uid="{8C81B37F-84FF-4E77-B4E6-9CB468BA5E73}"/>
    <cellStyle name="Notiz 3 148 2 3 2" xfId="30861" xr:uid="{8EAD851C-23C3-4B59-BF77-C31C9214B977}"/>
    <cellStyle name="Notiz 3 148 2 4" xfId="33695" xr:uid="{3424BFD4-097C-4F20-9E2D-1F93AF7429C8}"/>
    <cellStyle name="Notiz 3 148 2 5" xfId="23957" xr:uid="{B6CD1B6E-8D0F-4BB4-B5B5-1CE3C9B59158}"/>
    <cellStyle name="Notiz 3 148 3" xfId="6652" xr:uid="{D82BB094-CBF1-464E-9E02-2031233A7BFC}"/>
    <cellStyle name="Notiz 3 148 3 2" xfId="19432" xr:uid="{B5833694-DC45-4275-8A1B-C9591C1F1A3E}"/>
    <cellStyle name="Notiz 3 148 3 2 2" xfId="34494" xr:uid="{5A128C58-F140-45E2-89A1-B9BA06EB0E7F}"/>
    <cellStyle name="Notiz 3 148 3 3" xfId="12684" xr:uid="{EFCDC971-62B8-4DE7-8C4F-EA4521FC7087}"/>
    <cellStyle name="Notiz 3 148 3 4" xfId="25467" xr:uid="{7B834229-6E21-49A9-BD8C-F815AB57EE1A}"/>
    <cellStyle name="Notiz 3 148 4" xfId="8284" xr:uid="{E9EDD503-9944-4D6D-A5CC-4A7CCFFF698A}"/>
    <cellStyle name="Notiz 3 148 4 2" xfId="21010" xr:uid="{20423EAA-C51F-46D4-8051-784F9942AE8E}"/>
    <cellStyle name="Notiz 3 148 4 3" xfId="28366" xr:uid="{773CDFC5-B382-498B-84CB-E939B8007CCD}"/>
    <cellStyle name="Notiz 3 148 5" xfId="14672" xr:uid="{BFB16A06-A2F3-4D4C-AB9B-44B08FC3F462}"/>
    <cellStyle name="Notiz 3 148 5 2" xfId="30860" xr:uid="{D02A7339-6117-4DFC-981F-EB7119E6436F}"/>
    <cellStyle name="Notiz 3 148 6" xfId="15333" xr:uid="{5F1821F6-4869-4CE9-B398-DA540C4FCD16}"/>
    <cellStyle name="Notiz 3 148 6 2" xfId="26370" xr:uid="{437091EE-A9F7-47EE-81F8-FD4D99EE2EE8}"/>
    <cellStyle name="Notiz 3 148 7" xfId="32492" xr:uid="{3B474E50-37EE-449E-9137-005BC150654F}"/>
    <cellStyle name="Notiz 3 148 8" xfId="23956" xr:uid="{1FD2EA23-9D2A-4063-B783-A85ED1C2ACA2}"/>
    <cellStyle name="Notiz 3 149" xfId="2444" xr:uid="{00000000-0005-0000-0000-0000BC090000}"/>
    <cellStyle name="Notiz 3 149 2" xfId="5583" xr:uid="{AEFB86ED-748F-4298-93F7-59907A6CBE16}"/>
    <cellStyle name="Notiz 3 149 2 2" xfId="18371" xr:uid="{101F2C21-8C3F-4F4E-A780-4131E2EBCC40}"/>
    <cellStyle name="Notiz 3 149 2 2 2" xfId="28369" xr:uid="{9AD3CFAC-9588-4CA3-A5BB-8011406E4FCD}"/>
    <cellStyle name="Notiz 3 149 2 3" xfId="11624" xr:uid="{734FC4D0-769C-48B0-8001-5B9D83F87487}"/>
    <cellStyle name="Notiz 3 149 2 3 2" xfId="30863" xr:uid="{2A6E1EF8-792B-48EA-9F3D-5ABC7EE7C35C}"/>
    <cellStyle name="Notiz 3 149 2 4" xfId="33696" xr:uid="{F1451089-378B-46C8-A5FA-3E0198CDD0D1}"/>
    <cellStyle name="Notiz 3 149 2 5" xfId="23959" xr:uid="{8DE858D0-35D0-4BFB-9774-6389962C2A46}"/>
    <cellStyle name="Notiz 3 149 3" xfId="6651" xr:uid="{C0F0FD01-9A42-4455-BB66-30D6E97F30E1}"/>
    <cellStyle name="Notiz 3 149 3 2" xfId="19431" xr:uid="{1440E0B8-D93F-4B11-B135-C259F8D33BE3}"/>
    <cellStyle name="Notiz 3 149 3 2 2" xfId="34493" xr:uid="{81E45086-62AC-4F7C-BE17-83B6FB3400CD}"/>
    <cellStyle name="Notiz 3 149 3 3" xfId="12683" xr:uid="{13F65A88-36EF-4D2C-BE55-73FE589C1062}"/>
    <cellStyle name="Notiz 3 149 3 4" xfId="25468" xr:uid="{07337ED9-7D69-470E-8DE6-21252C3B106F}"/>
    <cellStyle name="Notiz 3 149 4" xfId="8285" xr:uid="{7754A077-341D-4B80-AD9F-14312797678F}"/>
    <cellStyle name="Notiz 3 149 4 2" xfId="21011" xr:uid="{04AEC207-1BAA-4D35-8D06-76544B12C95A}"/>
    <cellStyle name="Notiz 3 149 4 3" xfId="28368" xr:uid="{52CA8754-52B7-40AA-9E86-60C12857CD1B}"/>
    <cellStyle name="Notiz 3 149 5" xfId="14673" xr:uid="{03F5F9A2-BFA9-4859-A035-708425D02964}"/>
    <cellStyle name="Notiz 3 149 5 2" xfId="30862" xr:uid="{4A081112-AB10-473B-B15D-1739DCADAA78}"/>
    <cellStyle name="Notiz 3 149 6" xfId="15334" xr:uid="{68705F92-A25C-41E3-B73B-C15D32FF8360}"/>
    <cellStyle name="Notiz 3 149 6 2" xfId="26371" xr:uid="{CBABC14F-5E6B-4705-B0DA-8449EA8E577E}"/>
    <cellStyle name="Notiz 3 149 7" xfId="32493" xr:uid="{070326F7-36F4-4B3D-BEAF-70B8882DABDD}"/>
    <cellStyle name="Notiz 3 149 8" xfId="23958" xr:uid="{E2FC0BFD-16B5-48C8-9721-9ABC0A359409}"/>
    <cellStyle name="Notiz 3 15" xfId="2445" xr:uid="{00000000-0005-0000-0000-0000BD090000}"/>
    <cellStyle name="Notiz 3 15 2" xfId="5584" xr:uid="{B8BDA1A9-919E-4B05-9E1D-893EF6678409}"/>
    <cellStyle name="Notiz 3 15 2 2" xfId="18372" xr:uid="{6B9103F3-A88B-4393-9623-0AE4133DD8BC}"/>
    <cellStyle name="Notiz 3 15 2 2 2" xfId="28371" xr:uid="{6CDE50CF-5CF7-48F7-BBD0-09CED11C462E}"/>
    <cellStyle name="Notiz 3 15 2 3" xfId="11625" xr:uid="{BE2F70C6-E5AC-48DE-8748-3C626607C0DB}"/>
    <cellStyle name="Notiz 3 15 2 3 2" xfId="30865" xr:uid="{2CFA5DFB-54FA-4638-A326-FE060F211B1B}"/>
    <cellStyle name="Notiz 3 15 2 4" xfId="33697" xr:uid="{4EB15491-3FD0-497F-866C-EFD356E301FB}"/>
    <cellStyle name="Notiz 3 15 2 5" xfId="23961" xr:uid="{8A5DEE27-A8A2-4699-9F73-D2D95388D2BA}"/>
    <cellStyle name="Notiz 3 15 3" xfId="6650" xr:uid="{9F4D6EF1-79F5-40C4-8875-B702E0337879}"/>
    <cellStyle name="Notiz 3 15 3 2" xfId="19430" xr:uid="{7E968A08-1C84-42AD-8FB8-C3E3511764AF}"/>
    <cellStyle name="Notiz 3 15 3 2 2" xfId="34492" xr:uid="{8E8E3CF0-88FA-4FF4-85BD-70F9F1857B27}"/>
    <cellStyle name="Notiz 3 15 3 3" xfId="12682" xr:uid="{65E6A817-24A5-4788-879A-82632D66D7D4}"/>
    <cellStyle name="Notiz 3 15 3 4" xfId="25469" xr:uid="{9BAA3C13-771A-4E8E-9AA5-064B74DA9AB5}"/>
    <cellStyle name="Notiz 3 15 4" xfId="8286" xr:uid="{A3A95555-E5E3-4AE4-A054-E9C243F414BB}"/>
    <cellStyle name="Notiz 3 15 4 2" xfId="21012" xr:uid="{98F33317-AD9F-49CC-B7F8-5BA0976F1FB4}"/>
    <cellStyle name="Notiz 3 15 4 3" xfId="28370" xr:uid="{1E14E05B-B442-4B91-9004-E8DBD8D2BFA2}"/>
    <cellStyle name="Notiz 3 15 5" xfId="14674" xr:uid="{0BAB6AAD-A57B-4536-8A8E-689C17B04CF4}"/>
    <cellStyle name="Notiz 3 15 5 2" xfId="30864" xr:uid="{D35766B7-29B2-4334-9CE7-07AA48F370D6}"/>
    <cellStyle name="Notiz 3 15 6" xfId="15335" xr:uid="{D9613B6F-1EDD-44FA-BB5A-D81089445B4D}"/>
    <cellStyle name="Notiz 3 15 6 2" xfId="26372" xr:uid="{6626EF53-F7AA-4BEC-89AB-62AB9730F7C3}"/>
    <cellStyle name="Notiz 3 15 7" xfId="32494" xr:uid="{0F8D97D3-ECEF-4B41-8B22-ACA85C4352AF}"/>
    <cellStyle name="Notiz 3 15 8" xfId="23960" xr:uid="{90C11BF1-8852-4393-9A6B-43511F6FB482}"/>
    <cellStyle name="Notiz 3 150" xfId="2446" xr:uid="{00000000-0005-0000-0000-0000BE090000}"/>
    <cellStyle name="Notiz 3 150 2" xfId="5585" xr:uid="{BFC28C94-4F96-4C47-ABF7-3FBF69C7A0F0}"/>
    <cellStyle name="Notiz 3 150 2 2" xfId="18373" xr:uid="{3AA3AB89-D093-4F0E-A143-13C22EB421EC}"/>
    <cellStyle name="Notiz 3 150 2 2 2" xfId="28373" xr:uid="{17677F0B-B260-44A9-A0F3-D29230ABDEFE}"/>
    <cellStyle name="Notiz 3 150 2 3" xfId="11626" xr:uid="{79160066-7580-4E8A-AA3C-77D88F295CC8}"/>
    <cellStyle name="Notiz 3 150 2 3 2" xfId="30867" xr:uid="{D67CBDF5-3C49-4B69-9AFA-137E15A52CCF}"/>
    <cellStyle name="Notiz 3 150 2 4" xfId="33698" xr:uid="{DFFC6C62-FA76-4634-BF47-962307D141E3}"/>
    <cellStyle name="Notiz 3 150 2 5" xfId="23963" xr:uid="{3BE7ACB0-671D-4372-9408-0214DFB3BEB6}"/>
    <cellStyle name="Notiz 3 150 3" xfId="6649" xr:uid="{599DB33B-18A3-4EFD-BA93-E6F05797B030}"/>
    <cellStyle name="Notiz 3 150 3 2" xfId="19429" xr:uid="{75EA0675-4772-4AE2-95B7-27988A4275E1}"/>
    <cellStyle name="Notiz 3 150 3 2 2" xfId="34491" xr:uid="{B3F9C98A-7B7C-4342-BB87-9A52C501139D}"/>
    <cellStyle name="Notiz 3 150 3 3" xfId="12681" xr:uid="{C1E70297-99E9-4598-B51C-2DB664B9FF7A}"/>
    <cellStyle name="Notiz 3 150 3 4" xfId="25470" xr:uid="{A1306AA7-9817-4E5A-A088-A8C8176A8B84}"/>
    <cellStyle name="Notiz 3 150 4" xfId="8287" xr:uid="{9070EE85-E56F-4E86-850D-546ED3D2ED7D}"/>
    <cellStyle name="Notiz 3 150 4 2" xfId="21013" xr:uid="{0B39B9F1-63F8-47F9-B030-0F582BDD770D}"/>
    <cellStyle name="Notiz 3 150 4 3" xfId="28372" xr:uid="{D7396324-7EF2-49C7-9A99-A8BA87C2013D}"/>
    <cellStyle name="Notiz 3 150 5" xfId="14675" xr:uid="{2D18388E-5F10-4EE1-8BD8-B39152EF6FBC}"/>
    <cellStyle name="Notiz 3 150 5 2" xfId="30866" xr:uid="{A1C05721-7C2E-4077-800D-9E5E415A7FF9}"/>
    <cellStyle name="Notiz 3 150 6" xfId="15336" xr:uid="{757A2EE0-837E-45A3-8C68-A26ECC27543A}"/>
    <cellStyle name="Notiz 3 150 6 2" xfId="26373" xr:uid="{3D5658E2-BF52-4E85-83FE-7B83689DFDFE}"/>
    <cellStyle name="Notiz 3 150 7" xfId="32495" xr:uid="{F3ED453F-86BA-4C2A-8A1E-C108CDAE4EE0}"/>
    <cellStyle name="Notiz 3 150 8" xfId="23962" xr:uid="{D95E974C-70D0-4207-A986-BCFE21D57E92}"/>
    <cellStyle name="Notiz 3 151" xfId="2447" xr:uid="{00000000-0005-0000-0000-0000BF090000}"/>
    <cellStyle name="Notiz 3 151 2" xfId="5586" xr:uid="{77AC490E-BD74-4068-8FA5-147BBC775CE6}"/>
    <cellStyle name="Notiz 3 151 2 2" xfId="18374" xr:uid="{842396D1-87F8-43D7-8996-91BAE400BC6F}"/>
    <cellStyle name="Notiz 3 151 2 2 2" xfId="28375" xr:uid="{3773FCAE-0DC8-4392-9AD3-B7256C94EAFA}"/>
    <cellStyle name="Notiz 3 151 2 3" xfId="11627" xr:uid="{506FE277-0A36-4579-817B-D1E44DBB39AF}"/>
    <cellStyle name="Notiz 3 151 2 3 2" xfId="30869" xr:uid="{7EA82BC7-F78E-4484-80AC-AAC6B6115D43}"/>
    <cellStyle name="Notiz 3 151 2 4" xfId="33699" xr:uid="{77C636A5-BDA2-44E0-BA02-895B53B81E0F}"/>
    <cellStyle name="Notiz 3 151 2 5" xfId="23965" xr:uid="{5BCC4CC4-9AF0-4293-AB91-643CC50CEE35}"/>
    <cellStyle name="Notiz 3 151 3" xfId="6648" xr:uid="{EE704125-EAE7-41A9-89D3-A47D946925F8}"/>
    <cellStyle name="Notiz 3 151 3 2" xfId="19428" xr:uid="{84AC3F41-28B3-4289-918B-F34FF53A7081}"/>
    <cellStyle name="Notiz 3 151 3 2 2" xfId="34490" xr:uid="{DA168229-5CF0-4704-A97E-E6451AF27CA0}"/>
    <cellStyle name="Notiz 3 151 3 3" xfId="12680" xr:uid="{B6C141CE-C426-410C-B624-89A68A2C5906}"/>
    <cellStyle name="Notiz 3 151 3 4" xfId="25471" xr:uid="{94F0A057-9FEF-4852-8FAA-754523B4A791}"/>
    <cellStyle name="Notiz 3 151 4" xfId="8288" xr:uid="{5A57D9E8-368B-4A6F-8ED9-421070F09EF0}"/>
    <cellStyle name="Notiz 3 151 4 2" xfId="21014" xr:uid="{5A346C48-A4EB-4595-AAAA-CC05C6918B4C}"/>
    <cellStyle name="Notiz 3 151 4 3" xfId="28374" xr:uid="{B439DEC3-FBB6-46B6-AB74-E5DE16DC9B62}"/>
    <cellStyle name="Notiz 3 151 5" xfId="14676" xr:uid="{13A8D358-D3C3-4409-A580-EB03682678DE}"/>
    <cellStyle name="Notiz 3 151 5 2" xfId="30868" xr:uid="{FECFDF93-C08E-4959-9969-F5D0DB3C8FD9}"/>
    <cellStyle name="Notiz 3 151 6" xfId="15337" xr:uid="{3200F912-C1B9-4E82-810F-BCF9E98C4BE8}"/>
    <cellStyle name="Notiz 3 151 6 2" xfId="26374" xr:uid="{4BF04E95-B49D-4448-9CBE-383B9EBEE5B3}"/>
    <cellStyle name="Notiz 3 151 7" xfId="32496" xr:uid="{D66F54BD-7089-4AC0-83C7-18F22CFBCE82}"/>
    <cellStyle name="Notiz 3 151 8" xfId="23964" xr:uid="{43183B85-6BE2-4084-9DE5-12EDD3920307}"/>
    <cellStyle name="Notiz 3 152" xfId="2448" xr:uid="{00000000-0005-0000-0000-0000C0090000}"/>
    <cellStyle name="Notiz 3 152 2" xfId="5587" xr:uid="{E3B6D622-0F9A-4431-BAF4-206F0178BD57}"/>
    <cellStyle name="Notiz 3 152 2 2" xfId="18375" xr:uid="{CE1F4F8B-F56D-44FD-9403-3DB9F6CF4F8C}"/>
    <cellStyle name="Notiz 3 152 2 2 2" xfId="28377" xr:uid="{7576BCE7-CCF2-412B-A2EF-FF720BE6BF73}"/>
    <cellStyle name="Notiz 3 152 2 3" xfId="11628" xr:uid="{DA45CC28-7FF8-4F84-8ECC-B626E6F0CC8D}"/>
    <cellStyle name="Notiz 3 152 2 3 2" xfId="30871" xr:uid="{49753794-578D-4925-9C64-160CFCF1EEF2}"/>
    <cellStyle name="Notiz 3 152 2 4" xfId="33700" xr:uid="{60F13EB9-3C0D-46CC-AC4A-B30718B5A9BA}"/>
    <cellStyle name="Notiz 3 152 2 5" xfId="23967" xr:uid="{060201D8-7FAA-4416-98E1-340B86FB64CA}"/>
    <cellStyle name="Notiz 3 152 3" xfId="6647" xr:uid="{1599F8E8-3F71-494A-AF7A-8CEAAA2DCEC6}"/>
    <cellStyle name="Notiz 3 152 3 2" xfId="19427" xr:uid="{E65FD355-D9B9-448A-AD25-8161409A9A46}"/>
    <cellStyle name="Notiz 3 152 3 2 2" xfId="34489" xr:uid="{BCCBAB1F-2F2F-4D60-8615-07A00E23787C}"/>
    <cellStyle name="Notiz 3 152 3 3" xfId="12679" xr:uid="{9037B4F1-4B7A-430D-8381-40082EDDA72D}"/>
    <cellStyle name="Notiz 3 152 3 4" xfId="25472" xr:uid="{8758FB76-3449-4627-8ADD-4908FD11AC06}"/>
    <cellStyle name="Notiz 3 152 4" xfId="8289" xr:uid="{BA673308-A391-42AA-845B-8A39CF09D526}"/>
    <cellStyle name="Notiz 3 152 4 2" xfId="21015" xr:uid="{E51AF549-795F-4953-8BC8-8E3343E50227}"/>
    <cellStyle name="Notiz 3 152 4 3" xfId="28376" xr:uid="{A734C837-CF54-4211-A649-917B61B1B656}"/>
    <cellStyle name="Notiz 3 152 5" xfId="14677" xr:uid="{7B571029-DFD6-46F8-A9A3-6857F2E37D19}"/>
    <cellStyle name="Notiz 3 152 5 2" xfId="30870" xr:uid="{36AB2A03-1D77-4128-A299-21BF0EDD78ED}"/>
    <cellStyle name="Notiz 3 152 6" xfId="15338" xr:uid="{63061B05-10B0-41A0-9FEA-655EDC0E4D22}"/>
    <cellStyle name="Notiz 3 152 6 2" xfId="26375" xr:uid="{8FC40994-EE14-4CBA-9856-C54BE89F4376}"/>
    <cellStyle name="Notiz 3 152 7" xfId="32497" xr:uid="{0300404D-AA49-4D30-BFC5-579DAEBE8390}"/>
    <cellStyle name="Notiz 3 152 8" xfId="23966" xr:uid="{9FBF0BA3-BFFD-4AD6-AD98-6E02A44B5008}"/>
    <cellStyle name="Notiz 3 153" xfId="2449" xr:uid="{00000000-0005-0000-0000-0000C1090000}"/>
    <cellStyle name="Notiz 3 153 2" xfId="5588" xr:uid="{F636681A-91AC-4182-BF84-804026E592B9}"/>
    <cellStyle name="Notiz 3 153 2 2" xfId="18376" xr:uid="{542A7153-F5BD-4CB8-9E12-669A1CDF94DB}"/>
    <cellStyle name="Notiz 3 153 2 2 2" xfId="28379" xr:uid="{06959975-CE1F-445A-AD54-636E8EE2CAA8}"/>
    <cellStyle name="Notiz 3 153 2 3" xfId="11629" xr:uid="{B4E624FE-B5E6-4D46-8CAA-28D587EAEF66}"/>
    <cellStyle name="Notiz 3 153 2 3 2" xfId="30873" xr:uid="{1F5BA30C-4D80-43D9-B795-4857CF672988}"/>
    <cellStyle name="Notiz 3 153 2 4" xfId="33701" xr:uid="{36ACA7B4-4B2E-4138-B09F-AE8F01849FB4}"/>
    <cellStyle name="Notiz 3 153 2 5" xfId="23969" xr:uid="{67AB7D31-9A6B-4283-A3B1-537F452D9D82}"/>
    <cellStyle name="Notiz 3 153 3" xfId="6646" xr:uid="{03CA6BA4-53B8-4AB0-A107-A1D9D2D67F31}"/>
    <cellStyle name="Notiz 3 153 3 2" xfId="19426" xr:uid="{A81E03BB-49EB-4421-B5D3-FDAC614E47BB}"/>
    <cellStyle name="Notiz 3 153 3 2 2" xfId="34488" xr:uid="{D2D924B3-C73C-4072-ABF9-2D75DDDA8ADF}"/>
    <cellStyle name="Notiz 3 153 3 3" xfId="12678" xr:uid="{C4B949B3-A6D5-43B7-B9F5-BF5010954E25}"/>
    <cellStyle name="Notiz 3 153 3 4" xfId="25473" xr:uid="{1879754D-6806-4115-B2EB-062DC0C7ADF3}"/>
    <cellStyle name="Notiz 3 153 4" xfId="8290" xr:uid="{DFF7F52F-0EB1-49FC-B77C-EF82D9072708}"/>
    <cellStyle name="Notiz 3 153 4 2" xfId="21016" xr:uid="{54E1B44A-40FA-476F-93D3-39745ED68B10}"/>
    <cellStyle name="Notiz 3 153 4 3" xfId="28378" xr:uid="{9B74707C-44F3-407A-B419-377DD1A946A8}"/>
    <cellStyle name="Notiz 3 153 5" xfId="14678" xr:uid="{AF593829-9B95-47F0-8231-9F2A73814E2C}"/>
    <cellStyle name="Notiz 3 153 5 2" xfId="30872" xr:uid="{EE494AB8-2AAF-48A7-8296-704D10EEB337}"/>
    <cellStyle name="Notiz 3 153 6" xfId="15339" xr:uid="{E3436D3E-00D5-42B8-A9F7-84C420D7ADAA}"/>
    <cellStyle name="Notiz 3 153 6 2" xfId="26376" xr:uid="{F15D5A13-85DF-43B2-95F3-D10498B7ECF2}"/>
    <cellStyle name="Notiz 3 153 7" xfId="32498" xr:uid="{1373A3B1-63B6-4754-A3B2-E702A34918C1}"/>
    <cellStyle name="Notiz 3 153 8" xfId="23968" xr:uid="{F5ABDAEA-8592-4D19-A539-A536B8957930}"/>
    <cellStyle name="Notiz 3 154" xfId="2450" xr:uid="{00000000-0005-0000-0000-0000C2090000}"/>
    <cellStyle name="Notiz 3 154 2" xfId="5589" xr:uid="{AA54CADD-F292-4A8B-B4B2-B2A4698749C2}"/>
    <cellStyle name="Notiz 3 154 2 2" xfId="18377" xr:uid="{232EFA6D-B2DD-40E4-9C70-27C3310CD6C5}"/>
    <cellStyle name="Notiz 3 154 2 2 2" xfId="28381" xr:uid="{8A6D3548-80A4-456F-ABEF-E1FE485FF8A2}"/>
    <cellStyle name="Notiz 3 154 2 3" xfId="11630" xr:uid="{E2B3EFE8-263E-4890-A6A4-A0DD48AE02E5}"/>
    <cellStyle name="Notiz 3 154 2 3 2" xfId="30875" xr:uid="{E09B7AA9-D23E-43F9-B752-04E043A05368}"/>
    <cellStyle name="Notiz 3 154 2 4" xfId="33702" xr:uid="{25AB4F2D-8E4D-4C6F-9449-4251D0ACC5B4}"/>
    <cellStyle name="Notiz 3 154 2 5" xfId="23971" xr:uid="{63C61B4B-89DE-45E0-94C7-DC5B4462033F}"/>
    <cellStyle name="Notiz 3 154 3" xfId="6645" xr:uid="{5513D589-9782-4985-A8B5-260BBE9D9534}"/>
    <cellStyle name="Notiz 3 154 3 2" xfId="19425" xr:uid="{D1CB089E-92E2-4EFB-AC24-9ABF9FA4AF65}"/>
    <cellStyle name="Notiz 3 154 3 2 2" xfId="34487" xr:uid="{132DCC64-EB6A-4147-BDFC-223B4A802636}"/>
    <cellStyle name="Notiz 3 154 3 3" xfId="12677" xr:uid="{ED586F92-F1F2-4A12-BC14-84BA9896EF3C}"/>
    <cellStyle name="Notiz 3 154 3 4" xfId="25474" xr:uid="{5A4C613E-4330-4FCA-9124-FCE6E31D9CF0}"/>
    <cellStyle name="Notiz 3 154 4" xfId="8291" xr:uid="{3D2ACDCD-ADAD-4B89-BC22-A4431F83CE86}"/>
    <cellStyle name="Notiz 3 154 4 2" xfId="21017" xr:uid="{A1F37B14-F655-4626-82BB-0776511DED36}"/>
    <cellStyle name="Notiz 3 154 4 3" xfId="28380" xr:uid="{4E30D0D0-19FC-4A23-9591-6ECD17089CD6}"/>
    <cellStyle name="Notiz 3 154 5" xfId="14679" xr:uid="{948CF2AF-AD68-47EC-899D-66AA3A66F16D}"/>
    <cellStyle name="Notiz 3 154 5 2" xfId="30874" xr:uid="{8A14B0D1-6147-401F-9D78-82C3B3AB347E}"/>
    <cellStyle name="Notiz 3 154 6" xfId="15340" xr:uid="{D09F295E-2D76-4C98-A579-7C5B805CB296}"/>
    <cellStyle name="Notiz 3 154 6 2" xfId="26377" xr:uid="{73E931EE-7C7B-4D88-A31A-F81F376E5927}"/>
    <cellStyle name="Notiz 3 154 7" xfId="32499" xr:uid="{119103A0-3CA0-4533-956F-0BAF3AE0CB37}"/>
    <cellStyle name="Notiz 3 154 8" xfId="23970" xr:uid="{B65D0A9E-C494-4827-ABD7-407B7763CF8B}"/>
    <cellStyle name="Notiz 3 155" xfId="2451" xr:uid="{00000000-0005-0000-0000-0000C3090000}"/>
    <cellStyle name="Notiz 3 155 2" xfId="5590" xr:uid="{75C92074-FE9D-47F0-9CC0-E3CFF77E2D73}"/>
    <cellStyle name="Notiz 3 155 2 2" xfId="18378" xr:uid="{50F8CF52-2108-4B68-AEA0-466FAF3ED8B7}"/>
    <cellStyle name="Notiz 3 155 2 2 2" xfId="28383" xr:uid="{C6BC937A-DDD5-407A-AF97-DAEE8EAC163E}"/>
    <cellStyle name="Notiz 3 155 2 3" xfId="11631" xr:uid="{D33E5CA7-A3B1-4B5B-86AE-B509B697ED2D}"/>
    <cellStyle name="Notiz 3 155 2 3 2" xfId="30877" xr:uid="{BD16C714-B572-413B-8F63-26FBE35D0169}"/>
    <cellStyle name="Notiz 3 155 2 4" xfId="33703" xr:uid="{9F7ADE36-3C4B-4702-A287-66A352B7773E}"/>
    <cellStyle name="Notiz 3 155 2 5" xfId="23973" xr:uid="{2749D57A-32BB-45C3-810B-3BD2B681DD40}"/>
    <cellStyle name="Notiz 3 155 3" xfId="6644" xr:uid="{2876A792-E79F-4C73-BDD8-399AFCFA0E95}"/>
    <cellStyle name="Notiz 3 155 3 2" xfId="19424" xr:uid="{4983FA75-46E6-45C9-B37B-E6B67E04DB69}"/>
    <cellStyle name="Notiz 3 155 3 2 2" xfId="34486" xr:uid="{79127154-D383-4423-8297-823F9A599AC3}"/>
    <cellStyle name="Notiz 3 155 3 3" xfId="12676" xr:uid="{C558E2FB-B28B-4C3B-8FBC-8983295146E5}"/>
    <cellStyle name="Notiz 3 155 3 4" xfId="25475" xr:uid="{CD859CF6-DB3E-4AA5-8025-E7A6FBDA0F24}"/>
    <cellStyle name="Notiz 3 155 4" xfId="8292" xr:uid="{51C2CE31-6421-45B5-9171-10BC65BD4C06}"/>
    <cellStyle name="Notiz 3 155 4 2" xfId="21018" xr:uid="{2E47CAD4-E38D-4974-B4BC-B6CF4E622131}"/>
    <cellStyle name="Notiz 3 155 4 3" xfId="28382" xr:uid="{E2DCD091-457A-47B0-BA10-3BF6FB6DD7D7}"/>
    <cellStyle name="Notiz 3 155 5" xfId="14680" xr:uid="{DEA60EC6-4B20-4A59-9466-FC57590EAC24}"/>
    <cellStyle name="Notiz 3 155 5 2" xfId="30876" xr:uid="{176A9FB4-7474-4D86-A8E7-4043438CCA08}"/>
    <cellStyle name="Notiz 3 155 6" xfId="15341" xr:uid="{BBA0A73B-C82C-40F4-BD47-0711FCC958CB}"/>
    <cellStyle name="Notiz 3 155 6 2" xfId="26386" xr:uid="{EC0DEA14-F029-4F77-A740-FD5EBB11D4E6}"/>
    <cellStyle name="Notiz 3 155 7" xfId="32500" xr:uid="{0026399C-3883-4391-81A7-7996D3688F5D}"/>
    <cellStyle name="Notiz 3 155 8" xfId="23972" xr:uid="{82FB752A-64E4-4F3D-9C05-5EA3D55ABEF5}"/>
    <cellStyle name="Notiz 3 156" xfId="2452" xr:uid="{00000000-0005-0000-0000-0000C4090000}"/>
    <cellStyle name="Notiz 3 156 2" xfId="5591" xr:uid="{1D077B84-6E69-4F22-A311-88024C11E484}"/>
    <cellStyle name="Notiz 3 156 2 2" xfId="18379" xr:uid="{6EAAF503-751C-4B83-8CD8-4992E7AFACD2}"/>
    <cellStyle name="Notiz 3 156 2 2 2" xfId="28385" xr:uid="{3EBFA2B0-92C6-405A-812B-41AA29965C32}"/>
    <cellStyle name="Notiz 3 156 2 3" xfId="11632" xr:uid="{B0CD301B-E797-40AD-B145-E504DD432A44}"/>
    <cellStyle name="Notiz 3 156 2 3 2" xfId="30879" xr:uid="{0BC8A5D7-EC65-480A-BCA2-320E9F77B932}"/>
    <cellStyle name="Notiz 3 156 2 4" xfId="33704" xr:uid="{B176DC8C-2805-4F74-A837-CE2E0AC2D720}"/>
    <cellStyle name="Notiz 3 156 2 5" xfId="23975" xr:uid="{109C500A-E33C-4B7B-B84B-2299E89A3A9D}"/>
    <cellStyle name="Notiz 3 156 3" xfId="6643" xr:uid="{B8C90ABB-6FE5-4668-85D6-DD1F533D26FE}"/>
    <cellStyle name="Notiz 3 156 3 2" xfId="19423" xr:uid="{C698FC69-029C-4D58-9D0F-9C502FD84FEC}"/>
    <cellStyle name="Notiz 3 156 3 2 2" xfId="34485" xr:uid="{1726BBB6-B3A4-4CA2-9796-026775C31EAC}"/>
    <cellStyle name="Notiz 3 156 3 3" xfId="12675" xr:uid="{D6D61642-B57E-4341-A93D-76CEB98BBB09}"/>
    <cellStyle name="Notiz 3 156 3 4" xfId="25476" xr:uid="{81E04572-7220-4977-A27C-EE4C349D2BDA}"/>
    <cellStyle name="Notiz 3 156 4" xfId="8293" xr:uid="{D5994C9F-BB8C-4069-9151-4D6B2660877A}"/>
    <cellStyle name="Notiz 3 156 4 2" xfId="21019" xr:uid="{7C07B94D-0129-41C5-A73E-35AF0C30D40E}"/>
    <cellStyle name="Notiz 3 156 4 3" xfId="28384" xr:uid="{C12D1ABA-C9B4-4DCF-82C1-DD862604B0F6}"/>
    <cellStyle name="Notiz 3 156 5" xfId="14681" xr:uid="{5F6B96F4-F86F-4AB8-A031-5A256E5FC2B0}"/>
    <cellStyle name="Notiz 3 156 5 2" xfId="30878" xr:uid="{2D853469-61E0-42EA-9990-57312E2318B9}"/>
    <cellStyle name="Notiz 3 156 6" xfId="15738" xr:uid="{B8493F9F-3836-4477-B750-A3E895188C96}"/>
    <cellStyle name="Notiz 3 156 6 2" xfId="29185" xr:uid="{5707EB7F-9D53-4370-A09F-C48E72720256}"/>
    <cellStyle name="Notiz 3 156 7" xfId="32501" xr:uid="{F7FCECE7-C49A-4DE0-B070-47871F2CC1B3}"/>
    <cellStyle name="Notiz 3 156 8" xfId="23974" xr:uid="{3312BBF5-6194-4073-A7BC-BBAEAEC1DC69}"/>
    <cellStyle name="Notiz 3 157" xfId="2453" xr:uid="{00000000-0005-0000-0000-0000C5090000}"/>
    <cellStyle name="Notiz 3 157 2" xfId="5592" xr:uid="{16D3E1A9-0378-43BF-8350-290EE5E82602}"/>
    <cellStyle name="Notiz 3 157 2 2" xfId="18380" xr:uid="{D83F28EB-4F19-4FA6-B6A0-4B849F0FDA33}"/>
    <cellStyle name="Notiz 3 157 2 2 2" xfId="28387" xr:uid="{F7BDF7FA-D2C4-4114-AD48-CCAE9CB6270D}"/>
    <cellStyle name="Notiz 3 157 2 3" xfId="11633" xr:uid="{089B48AB-C8C1-4ECE-B782-29E09DA0BC75}"/>
    <cellStyle name="Notiz 3 157 2 3 2" xfId="30881" xr:uid="{70CB4363-4029-4623-862B-35BA27F7D7CA}"/>
    <cellStyle name="Notiz 3 157 2 4" xfId="33705" xr:uid="{A02BDE3D-84F2-4CE4-9667-C5C3D2B93163}"/>
    <cellStyle name="Notiz 3 157 2 5" xfId="23977" xr:uid="{BBCE346D-7C4F-48AC-B429-EB71D0D3AF16}"/>
    <cellStyle name="Notiz 3 157 3" xfId="6642" xr:uid="{5DC847ED-D302-4D61-A038-747E5D292173}"/>
    <cellStyle name="Notiz 3 157 3 2" xfId="19422" xr:uid="{DE65CC7A-9468-4FB2-AC71-986CB0535F8A}"/>
    <cellStyle name="Notiz 3 157 3 2 2" xfId="34484" xr:uid="{3C87373B-1D8B-41B6-BBD7-59BB5F7F166A}"/>
    <cellStyle name="Notiz 3 157 3 3" xfId="12674" xr:uid="{FBBE0F19-675B-403A-9B14-4BC0849EF0FA}"/>
    <cellStyle name="Notiz 3 157 3 4" xfId="25477" xr:uid="{7B58725C-0944-4699-A994-2F05C9D21FC6}"/>
    <cellStyle name="Notiz 3 157 4" xfId="8294" xr:uid="{064D8086-1ECA-4BCA-8846-EBAAD1618C75}"/>
    <cellStyle name="Notiz 3 157 4 2" xfId="21020" xr:uid="{65877097-31FE-43DE-BA10-D3CF618235FE}"/>
    <cellStyle name="Notiz 3 157 4 3" xfId="28386" xr:uid="{A939D6A8-C05B-46FD-B3AC-4C81E809BA79}"/>
    <cellStyle name="Notiz 3 157 5" xfId="14682" xr:uid="{BD5067FD-8DE0-4154-A8F9-8C5686083A06}"/>
    <cellStyle name="Notiz 3 157 5 2" xfId="30880" xr:uid="{E9D4A186-9110-43F4-BBDA-EE7B2BC08FBF}"/>
    <cellStyle name="Notiz 3 157 6" xfId="15748" xr:uid="{F91BD1E1-20AF-4E76-A3F4-A40859369207}"/>
    <cellStyle name="Notiz 3 157 6 2" xfId="26391" xr:uid="{07FC7448-31BA-4993-8DDF-CCD136129D14}"/>
    <cellStyle name="Notiz 3 157 7" xfId="32502" xr:uid="{7B8B00A5-43EE-4645-8D5C-1645C5BCD71A}"/>
    <cellStyle name="Notiz 3 157 8" xfId="23976" xr:uid="{ED84632B-7B21-4819-95AD-07F55B2355E8}"/>
    <cellStyle name="Notiz 3 158" xfId="2454" xr:uid="{00000000-0005-0000-0000-0000C6090000}"/>
    <cellStyle name="Notiz 3 158 2" xfId="5593" xr:uid="{5228227F-E3C7-40BF-BD19-92B815988CAF}"/>
    <cellStyle name="Notiz 3 158 2 2" xfId="18381" xr:uid="{C4E3FB7A-4D69-4779-B008-7FB470B655D3}"/>
    <cellStyle name="Notiz 3 158 2 2 2" xfId="28389" xr:uid="{8C1A874A-C1B4-4244-89BB-B753AC6DCAE7}"/>
    <cellStyle name="Notiz 3 158 2 3" xfId="11634" xr:uid="{44304447-C7C1-4D1E-821A-A6070136F316}"/>
    <cellStyle name="Notiz 3 158 2 3 2" xfId="30883" xr:uid="{AD127CD2-F74C-45AA-8152-F8CDCBE9DC0B}"/>
    <cellStyle name="Notiz 3 158 2 4" xfId="33706" xr:uid="{C3033437-E5F7-4501-ADE8-B5614563C3E6}"/>
    <cellStyle name="Notiz 3 158 2 5" xfId="23979" xr:uid="{8BBA22B7-4150-43CC-B61C-46D7737814F2}"/>
    <cellStyle name="Notiz 3 158 3" xfId="6641" xr:uid="{32D0EFD9-1E6C-4B05-956A-EBBC0143A6D6}"/>
    <cellStyle name="Notiz 3 158 3 2" xfId="19421" xr:uid="{39FE47BC-C50F-446F-B95D-2A84042DB710}"/>
    <cellStyle name="Notiz 3 158 3 2 2" xfId="34483" xr:uid="{F151E241-B39B-4225-9937-E71978A992CF}"/>
    <cellStyle name="Notiz 3 158 3 3" xfId="12673" xr:uid="{8F489BED-1E96-4DC5-BDA9-2539C348CAAD}"/>
    <cellStyle name="Notiz 3 158 3 4" xfId="25478" xr:uid="{C5D766CC-3AB7-43DE-B664-74AE57045291}"/>
    <cellStyle name="Notiz 3 158 4" xfId="8295" xr:uid="{60374C82-7AB4-4B02-AA1A-6F234DF341C6}"/>
    <cellStyle name="Notiz 3 158 4 2" xfId="21021" xr:uid="{F232BE98-1EC2-4B34-A006-BECDACEE211E}"/>
    <cellStyle name="Notiz 3 158 4 3" xfId="28388" xr:uid="{BCCD4233-F4D7-4B81-A658-28CCCC79DA14}"/>
    <cellStyle name="Notiz 3 158 5" xfId="14683" xr:uid="{63FC93B7-5FAD-4572-80E6-425D3339520B}"/>
    <cellStyle name="Notiz 3 158 5 2" xfId="30882" xr:uid="{28478A51-34AC-4D88-BBCD-00B9F89AAFC1}"/>
    <cellStyle name="Notiz 3 158 6" xfId="15760" xr:uid="{3710DEBE-D7CE-409F-BBEC-201FF9FDBFF5}"/>
    <cellStyle name="Notiz 3 158 6 2" xfId="26392" xr:uid="{8B1F01D3-9DBC-4CDC-B773-22556D4E40D2}"/>
    <cellStyle name="Notiz 3 158 7" xfId="32503" xr:uid="{91060704-9083-4B4A-95C9-AEFB9DB5EB42}"/>
    <cellStyle name="Notiz 3 158 8" xfId="23978" xr:uid="{07AE59E3-0F98-4B82-8A87-1C7EB19FD95F}"/>
    <cellStyle name="Notiz 3 159" xfId="2455" xr:uid="{00000000-0005-0000-0000-0000C7090000}"/>
    <cellStyle name="Notiz 3 159 2" xfId="5594" xr:uid="{EEB16B05-DA35-44C3-8E04-9DF390A7CE9B}"/>
    <cellStyle name="Notiz 3 159 2 2" xfId="18382" xr:uid="{C1DB826D-80F0-4EE4-B80C-BBB9FD341C37}"/>
    <cellStyle name="Notiz 3 159 2 2 2" xfId="28391" xr:uid="{B7720549-BC27-4845-BA8E-BFCB8842EEF2}"/>
    <cellStyle name="Notiz 3 159 2 3" xfId="11635" xr:uid="{3DAC07DB-88FF-41F3-A545-F007CE57F150}"/>
    <cellStyle name="Notiz 3 159 2 3 2" xfId="30885" xr:uid="{184D47C9-3147-41DB-B014-361941FA8DBD}"/>
    <cellStyle name="Notiz 3 159 2 4" xfId="33707" xr:uid="{4F8F8BCC-59F8-4DA7-ACD6-5FCEFD7EDA02}"/>
    <cellStyle name="Notiz 3 159 2 5" xfId="23981" xr:uid="{7444BAE6-526A-47EC-9CDD-C4BE7F39FD04}"/>
    <cellStyle name="Notiz 3 159 3" xfId="6640" xr:uid="{24464E83-F35A-4772-ADD7-AC26CA79D2E8}"/>
    <cellStyle name="Notiz 3 159 3 2" xfId="19420" xr:uid="{81904DD3-1B50-4D1D-9C11-1D75EBA1ADD3}"/>
    <cellStyle name="Notiz 3 159 3 2 2" xfId="34482" xr:uid="{4F0EC970-6998-4571-A4E6-3E3529B7EE61}"/>
    <cellStyle name="Notiz 3 159 3 3" xfId="12672" xr:uid="{D27AADE3-945B-426A-9EC3-8E367DC8FA95}"/>
    <cellStyle name="Notiz 3 159 3 4" xfId="25479" xr:uid="{4B394837-76E6-4F0F-A31D-5C0513C8ABE8}"/>
    <cellStyle name="Notiz 3 159 4" xfId="8296" xr:uid="{EAE1AD92-C3B0-401D-BA06-76E102AB6BF1}"/>
    <cellStyle name="Notiz 3 159 4 2" xfId="21022" xr:uid="{3B48D4BC-DEF8-43E7-B501-A432D254EA2D}"/>
    <cellStyle name="Notiz 3 159 4 3" xfId="28390" xr:uid="{69C3C204-8EB5-4A02-92D5-B8EAADF849A8}"/>
    <cellStyle name="Notiz 3 159 5" xfId="14684" xr:uid="{150BD2B7-19E3-4ADE-8E8D-328C1BAE5B91}"/>
    <cellStyle name="Notiz 3 159 5 2" xfId="30884" xr:uid="{F0541B53-3023-4D23-81C9-A44BE66DD327}"/>
    <cellStyle name="Notiz 3 159 6" xfId="15342" xr:uid="{E4B7FF9B-34EE-43AE-8A33-39E44A24FB8B}"/>
    <cellStyle name="Notiz 3 159 6 2" xfId="26393" xr:uid="{ACD2FCB9-9F87-4BF2-A9FC-FB90D2AFE993}"/>
    <cellStyle name="Notiz 3 159 7" xfId="32504" xr:uid="{29DC3818-AF1D-4F6E-A6DA-7A108FB50E99}"/>
    <cellStyle name="Notiz 3 159 8" xfId="23980" xr:uid="{7290CEE9-E2C2-4018-92EC-99B554B9B661}"/>
    <cellStyle name="Notiz 3 16" xfId="2456" xr:uid="{00000000-0005-0000-0000-0000C8090000}"/>
    <cellStyle name="Notiz 3 16 2" xfId="5595" xr:uid="{0388C332-96AA-4938-AF3E-296EF871A711}"/>
    <cellStyle name="Notiz 3 16 2 2" xfId="18383" xr:uid="{373845A7-2871-40D9-A7CC-190BD313CAC9}"/>
    <cellStyle name="Notiz 3 16 2 2 2" xfId="28393" xr:uid="{FA76FD9E-0FE4-4E75-ADB9-AAC477B9F887}"/>
    <cellStyle name="Notiz 3 16 2 3" xfId="11636" xr:uid="{F1F32D24-2FA3-442F-9955-377380771742}"/>
    <cellStyle name="Notiz 3 16 2 3 2" xfId="30887" xr:uid="{08B6A39F-0520-465A-B89F-55D413F54FD5}"/>
    <cellStyle name="Notiz 3 16 2 4" xfId="33708" xr:uid="{AA387CE3-AA70-4B46-BB43-D2E89461666C}"/>
    <cellStyle name="Notiz 3 16 2 5" xfId="23983" xr:uid="{D37E3761-9CEC-45E5-994D-14F09BCC32DB}"/>
    <cellStyle name="Notiz 3 16 3" xfId="6639" xr:uid="{73624AF0-BD28-4CB5-B5E0-C45970260FF6}"/>
    <cellStyle name="Notiz 3 16 3 2" xfId="19419" xr:uid="{F6421A4C-2F61-413F-A6F5-D1955CF4E1BD}"/>
    <cellStyle name="Notiz 3 16 3 2 2" xfId="34481" xr:uid="{7F79A786-5B3A-41F7-92DE-2155A8EE0680}"/>
    <cellStyle name="Notiz 3 16 3 3" xfId="12671" xr:uid="{043CF8A7-E301-4125-B0E3-BA7A5C9F26A0}"/>
    <cellStyle name="Notiz 3 16 3 4" xfId="25480" xr:uid="{069D6898-7F24-49EC-A9C1-0E2FC9723672}"/>
    <cellStyle name="Notiz 3 16 4" xfId="8297" xr:uid="{417C3981-E089-4BA6-9172-63058F227F21}"/>
    <cellStyle name="Notiz 3 16 4 2" xfId="21023" xr:uid="{7E11ADD2-1110-4EB0-BD5B-83C25B70B0F9}"/>
    <cellStyle name="Notiz 3 16 4 3" xfId="28392" xr:uid="{5F2174E5-C513-4DAB-BE30-A8D151D5C4DA}"/>
    <cellStyle name="Notiz 3 16 5" xfId="14685" xr:uid="{4035A3BC-420D-4D86-B539-0620C9925CA2}"/>
    <cellStyle name="Notiz 3 16 5 2" xfId="30886" xr:uid="{F6E32D70-752E-429C-B10E-09A4E82163FF}"/>
    <cellStyle name="Notiz 3 16 6" xfId="15343" xr:uid="{B208BFED-FD71-48C8-8A69-834AE58DD93D}"/>
    <cellStyle name="Notiz 3 16 6 2" xfId="26394" xr:uid="{15E2D704-426D-4687-9A65-F2B1263F425E}"/>
    <cellStyle name="Notiz 3 16 7" xfId="32505" xr:uid="{ADE25326-417A-435E-ACDA-DD9F336B9278}"/>
    <cellStyle name="Notiz 3 16 8" xfId="23982" xr:uid="{028B30CD-B86D-4373-9C15-558A17F2766B}"/>
    <cellStyle name="Notiz 3 160" xfId="2457" xr:uid="{00000000-0005-0000-0000-0000C9090000}"/>
    <cellStyle name="Notiz 3 160 2" xfId="5596" xr:uid="{3ABAE8B1-828D-4AE9-8C15-79F75C2B8E97}"/>
    <cellStyle name="Notiz 3 160 2 2" xfId="18384" xr:uid="{E3F12EEF-5280-46C7-A988-EDF204D46BA1}"/>
    <cellStyle name="Notiz 3 160 2 2 2" xfId="28395" xr:uid="{003FE8BE-7E9B-4C8D-8E81-A210218D90DE}"/>
    <cellStyle name="Notiz 3 160 2 3" xfId="11637" xr:uid="{316BC213-1D9D-4561-898E-D0CE4B59345A}"/>
    <cellStyle name="Notiz 3 160 2 3 2" xfId="30889" xr:uid="{BD5AE018-055B-4A0D-9447-C5658917B42A}"/>
    <cellStyle name="Notiz 3 160 2 4" xfId="33709" xr:uid="{212D71BB-D011-4D52-BC41-367F97F23743}"/>
    <cellStyle name="Notiz 3 160 2 5" xfId="23985" xr:uid="{ED0EC82D-0355-4916-877C-C6F958724309}"/>
    <cellStyle name="Notiz 3 160 3" xfId="6638" xr:uid="{1F142F83-8D11-4037-830E-E46455304C4E}"/>
    <cellStyle name="Notiz 3 160 3 2" xfId="19418" xr:uid="{A67F538C-D249-430A-9A57-82561E488CE5}"/>
    <cellStyle name="Notiz 3 160 3 2 2" xfId="34480" xr:uid="{C9E18A5F-1456-4D4C-9251-E6BE50FD428B}"/>
    <cellStyle name="Notiz 3 160 3 3" xfId="12670" xr:uid="{03B07E1B-4796-4916-99DE-8ABDF48B0B8A}"/>
    <cellStyle name="Notiz 3 160 3 4" xfId="25481" xr:uid="{0E7BFF5D-8A66-443E-83D9-4CCED27398B8}"/>
    <cellStyle name="Notiz 3 160 4" xfId="8298" xr:uid="{01407271-0E3D-4B8B-A0B4-2BA8E680B478}"/>
    <cellStyle name="Notiz 3 160 4 2" xfId="21024" xr:uid="{79F9A9C0-894A-401A-84CB-8F8D0D244AEA}"/>
    <cellStyle name="Notiz 3 160 4 3" xfId="28394" xr:uid="{0966A7BD-1595-4744-8F07-2B6AC8CB5364}"/>
    <cellStyle name="Notiz 3 160 5" xfId="14686" xr:uid="{A805BC1D-559E-4C27-893D-C81FF20DFB65}"/>
    <cellStyle name="Notiz 3 160 5 2" xfId="30888" xr:uid="{547467C1-7B04-478B-8174-B5A8CA70CD4C}"/>
    <cellStyle name="Notiz 3 160 6" xfId="15344" xr:uid="{D12B3305-0B5E-41CA-A4F7-C2B17CED2A8C}"/>
    <cellStyle name="Notiz 3 160 6 2" xfId="26395" xr:uid="{46DF0128-6AF7-4DEA-93E3-5985C7634981}"/>
    <cellStyle name="Notiz 3 160 7" xfId="32506" xr:uid="{AA53DC9A-B71F-4F63-8749-7BA98B97A0A2}"/>
    <cellStyle name="Notiz 3 160 8" xfId="23984" xr:uid="{B161D886-30D1-47E8-9FD5-40E660FB3A33}"/>
    <cellStyle name="Notiz 3 161" xfId="2458" xr:uid="{00000000-0005-0000-0000-0000CA090000}"/>
    <cellStyle name="Notiz 3 161 2" xfId="5597" xr:uid="{89124D7C-09A8-4A3B-AC50-500BAE2D3327}"/>
    <cellStyle name="Notiz 3 161 2 2" xfId="18385" xr:uid="{2F5406D9-7A66-4520-8469-10DB7432CF30}"/>
    <cellStyle name="Notiz 3 161 2 2 2" xfId="28397" xr:uid="{ED7C5CAC-610C-4E9C-A2A6-FA53ECFA6DEB}"/>
    <cellStyle name="Notiz 3 161 2 3" xfId="11638" xr:uid="{FA376CAF-EBBB-4B39-867D-06FFD5E56306}"/>
    <cellStyle name="Notiz 3 161 2 3 2" xfId="30891" xr:uid="{590B92D5-C15A-4FF5-85E0-4DFA60D349D1}"/>
    <cellStyle name="Notiz 3 161 2 4" xfId="33710" xr:uid="{C1840309-E362-4866-9ED7-B37400602D81}"/>
    <cellStyle name="Notiz 3 161 2 5" xfId="23987" xr:uid="{118A947D-3D44-4AA4-902C-1837A8906906}"/>
    <cellStyle name="Notiz 3 161 3" xfId="6637" xr:uid="{E54358E1-C185-4970-860E-5B3B7D57BE1E}"/>
    <cellStyle name="Notiz 3 161 3 2" xfId="19417" xr:uid="{85C2692F-F866-42E5-B83F-0A7553363384}"/>
    <cellStyle name="Notiz 3 161 3 2 2" xfId="34479" xr:uid="{7935AFD3-D724-472B-9FA3-7F7F149B4CCB}"/>
    <cellStyle name="Notiz 3 161 3 3" xfId="12669" xr:uid="{E0D6A003-0371-4749-B85C-DAD847E33767}"/>
    <cellStyle name="Notiz 3 161 3 4" xfId="25482" xr:uid="{7AFA5B42-2192-4ACF-A2F4-E6A329534BFD}"/>
    <cellStyle name="Notiz 3 161 4" xfId="8299" xr:uid="{21958CD0-AA7C-45A7-9732-DABBD73044A2}"/>
    <cellStyle name="Notiz 3 161 4 2" xfId="21025" xr:uid="{65337A50-28E5-4A75-A2BC-C21421FC4A01}"/>
    <cellStyle name="Notiz 3 161 4 3" xfId="28396" xr:uid="{B2FF867F-301F-41E3-B7B6-8D7FE349DE57}"/>
    <cellStyle name="Notiz 3 161 5" xfId="14687" xr:uid="{A920E498-F792-448F-B2E7-2CC6168188CE}"/>
    <cellStyle name="Notiz 3 161 5 2" xfId="30890" xr:uid="{7FFDB5E1-C195-496D-B28D-53CEE2DFC9D1}"/>
    <cellStyle name="Notiz 3 161 6" xfId="15345" xr:uid="{258337B5-636F-49BD-B9E6-2CAC73509A05}"/>
    <cellStyle name="Notiz 3 161 6 2" xfId="26396" xr:uid="{86AB5BB6-91F9-44FA-BD74-E34CC53BF4E3}"/>
    <cellStyle name="Notiz 3 161 7" xfId="32507" xr:uid="{7A995DCE-5ECD-4617-87CD-69D41EBCDFF5}"/>
    <cellStyle name="Notiz 3 161 8" xfId="23986" xr:uid="{F93C8192-218B-450A-B743-1160D7221B8D}"/>
    <cellStyle name="Notiz 3 162" xfId="2459" xr:uid="{00000000-0005-0000-0000-0000CB090000}"/>
    <cellStyle name="Notiz 3 162 2" xfId="5598" xr:uid="{B4F50490-F1DA-43DD-8F9C-C0D70D9259CC}"/>
    <cellStyle name="Notiz 3 162 2 2" xfId="18386" xr:uid="{485F576E-E497-4367-B096-0408BB445E19}"/>
    <cellStyle name="Notiz 3 162 2 2 2" xfId="28399" xr:uid="{D18B5E40-615E-41F5-BA6A-B8EBC4DF13B5}"/>
    <cellStyle name="Notiz 3 162 2 3" xfId="11639" xr:uid="{B344094C-7B1D-4A57-BB00-2DBC3287C530}"/>
    <cellStyle name="Notiz 3 162 2 3 2" xfId="30893" xr:uid="{C1088EF5-1ADC-4A09-B29E-8C7A39D56702}"/>
    <cellStyle name="Notiz 3 162 2 4" xfId="33711" xr:uid="{C4B135F0-5798-4CFD-B8F9-140496479003}"/>
    <cellStyle name="Notiz 3 162 2 5" xfId="23989" xr:uid="{5FB91512-6CD1-4336-BFB7-75A6E8FEA69E}"/>
    <cellStyle name="Notiz 3 162 3" xfId="6636" xr:uid="{682F3FF5-4463-4856-B63C-6505A039D12E}"/>
    <cellStyle name="Notiz 3 162 3 2" xfId="19416" xr:uid="{568E766F-1161-4B77-B63D-A21090912404}"/>
    <cellStyle name="Notiz 3 162 3 2 2" xfId="34478" xr:uid="{873898ED-5C35-4FC0-BEEE-A4D511E22AB5}"/>
    <cellStyle name="Notiz 3 162 3 3" xfId="12668" xr:uid="{F5527A8A-C6C3-45CB-9BC1-26C5C783E898}"/>
    <cellStyle name="Notiz 3 162 3 4" xfId="25483" xr:uid="{2780E973-17DB-482D-A96C-A59D56871ECA}"/>
    <cellStyle name="Notiz 3 162 4" xfId="8300" xr:uid="{B59EED07-BE92-4277-9E4C-403C6B8139CA}"/>
    <cellStyle name="Notiz 3 162 4 2" xfId="21026" xr:uid="{D462D316-416F-42F4-BD37-F498DBCA4456}"/>
    <cellStyle name="Notiz 3 162 4 3" xfId="28398" xr:uid="{DF9A3ED5-E755-40B4-A6C6-5A1837711057}"/>
    <cellStyle name="Notiz 3 162 5" xfId="14688" xr:uid="{32C303F9-2266-4601-8DC6-6DF92087EFB7}"/>
    <cellStyle name="Notiz 3 162 5 2" xfId="30892" xr:uid="{078D608D-944D-4A46-9EB3-2730453C1079}"/>
    <cellStyle name="Notiz 3 162 6" xfId="15346" xr:uid="{F7A82939-5591-442D-99D6-8E807A4297B0}"/>
    <cellStyle name="Notiz 3 162 6 2" xfId="26397" xr:uid="{F1BC77C5-A37E-4CF4-AC26-D8040D8873B6}"/>
    <cellStyle name="Notiz 3 162 7" xfId="32508" xr:uid="{C048EE63-2493-48CB-AB49-BA6A66F64EA5}"/>
    <cellStyle name="Notiz 3 162 8" xfId="23988" xr:uid="{EBF12A9E-EF6C-4205-8A02-4277B4E7A489}"/>
    <cellStyle name="Notiz 3 163" xfId="2460" xr:uid="{00000000-0005-0000-0000-0000CC090000}"/>
    <cellStyle name="Notiz 3 163 2" xfId="5599" xr:uid="{455D3F7C-7BF6-4813-A570-741B691700CA}"/>
    <cellStyle name="Notiz 3 163 2 2" xfId="18387" xr:uid="{79706A7E-BCCD-4570-AB72-42AA2608B4D3}"/>
    <cellStyle name="Notiz 3 163 2 2 2" xfId="28401" xr:uid="{E48A05BA-24D0-4009-A63F-A314A2BBFB7C}"/>
    <cellStyle name="Notiz 3 163 2 3" xfId="11640" xr:uid="{EE36FDDD-7A50-49AE-B86B-33D0789C920A}"/>
    <cellStyle name="Notiz 3 163 2 3 2" xfId="30895" xr:uid="{6295D9FD-5000-43A3-930D-5F2BA76D4680}"/>
    <cellStyle name="Notiz 3 163 2 4" xfId="33712" xr:uid="{B5FE5312-D44C-4D17-9201-9E6D49083C1D}"/>
    <cellStyle name="Notiz 3 163 2 5" xfId="23991" xr:uid="{D9BFE931-223C-411F-BCAD-46B2FE81AF37}"/>
    <cellStyle name="Notiz 3 163 3" xfId="6635" xr:uid="{A7CC5F35-29D4-43F4-858D-3118F88FD3F3}"/>
    <cellStyle name="Notiz 3 163 3 2" xfId="19415" xr:uid="{0938FFAC-DD3A-492B-B8EB-5FCD9FAC17E0}"/>
    <cellStyle name="Notiz 3 163 3 2 2" xfId="34477" xr:uid="{4608EA9C-05AD-44A6-B35F-87E7D8824822}"/>
    <cellStyle name="Notiz 3 163 3 3" xfId="12667" xr:uid="{92E6CCCD-D676-449C-9435-D92B85DDF59C}"/>
    <cellStyle name="Notiz 3 163 3 4" xfId="25484" xr:uid="{7D19CFA0-BED0-43D7-B901-99DB618CFB86}"/>
    <cellStyle name="Notiz 3 163 4" xfId="8301" xr:uid="{883F51EA-75EC-4252-87AA-77C2DE45F114}"/>
    <cellStyle name="Notiz 3 163 4 2" xfId="21027" xr:uid="{BE8BAE91-B064-484F-A809-75D80C2DDEED}"/>
    <cellStyle name="Notiz 3 163 4 3" xfId="28400" xr:uid="{6C95475F-8FA0-4D42-ABF8-E1D2A6712351}"/>
    <cellStyle name="Notiz 3 163 5" xfId="14689" xr:uid="{2B7BB2A8-453F-4427-ADA3-D46FD0EF7E0C}"/>
    <cellStyle name="Notiz 3 163 5 2" xfId="30894" xr:uid="{0A5E41E1-C037-4537-AA60-E545CCD9DADF}"/>
    <cellStyle name="Notiz 3 163 6" xfId="15347" xr:uid="{C762A9FA-05FF-4F2B-9C45-D3CE30B953BC}"/>
    <cellStyle name="Notiz 3 163 6 2" xfId="26398" xr:uid="{C569128F-9445-41F7-9B8A-90410B169197}"/>
    <cellStyle name="Notiz 3 163 7" xfId="32509" xr:uid="{8B5C7E88-BB0F-4666-B5EC-3DD2908DF20A}"/>
    <cellStyle name="Notiz 3 163 8" xfId="23990" xr:uid="{DB735486-1AF3-4C88-8EFD-ACBD1CD89DBB}"/>
    <cellStyle name="Notiz 3 164" xfId="2461" xr:uid="{00000000-0005-0000-0000-0000CD090000}"/>
    <cellStyle name="Notiz 3 164 2" xfId="2462" xr:uid="{00000000-0005-0000-0000-0000CE090000}"/>
    <cellStyle name="Notiz 3 164 2 2" xfId="5601" xr:uid="{B9C00505-4870-4D70-91E9-52711A5BEAB8}"/>
    <cellStyle name="Notiz 3 164 2 2 2" xfId="18389" xr:uid="{5ACF08D5-A8AE-455E-A109-2C877A2D99EE}"/>
    <cellStyle name="Notiz 3 164 2 2 2 2" xfId="28404" xr:uid="{F893F29A-4C78-4B70-927E-454066238E1A}"/>
    <cellStyle name="Notiz 3 164 2 2 3" xfId="11642" xr:uid="{1BCDE8D3-8BE3-4007-BE72-0F8D4CA0F58A}"/>
    <cellStyle name="Notiz 3 164 2 2 3 2" xfId="30898" xr:uid="{3B04097D-BC93-49BB-8745-F5E77F0B2A96}"/>
    <cellStyle name="Notiz 3 164 2 2 4" xfId="33714" xr:uid="{D1CD9498-8A0A-40DD-B783-6B1BB4D2C342}"/>
    <cellStyle name="Notiz 3 164 2 2 5" xfId="23994" xr:uid="{9DB1D6CF-9D27-4118-922B-D0B7D108484E}"/>
    <cellStyle name="Notiz 3 164 2 3" xfId="6633" xr:uid="{56E1143D-91F7-4899-86D2-C50A7674BEBC}"/>
    <cellStyle name="Notiz 3 164 2 3 2" xfId="19413" xr:uid="{40B7A4C9-52C8-44FC-834B-A3D7B8B6B3D8}"/>
    <cellStyle name="Notiz 3 164 2 3 2 2" xfId="34475" xr:uid="{FC05F641-EE71-45CC-9FE3-1AE4EA6C47BD}"/>
    <cellStyle name="Notiz 3 164 2 3 3" xfId="12665" xr:uid="{01CDE17F-EB29-4F83-B94A-15CE7B370156}"/>
    <cellStyle name="Notiz 3 164 2 3 4" xfId="25486" xr:uid="{531AE487-87B1-4EE6-9F4F-7EFAFF02AC9D}"/>
    <cellStyle name="Notiz 3 164 2 4" xfId="8303" xr:uid="{AACDCBED-5816-46CC-9559-2ABFD186F35A}"/>
    <cellStyle name="Notiz 3 164 2 4 2" xfId="21029" xr:uid="{8078AF92-66D8-4252-A283-53E114B59B1E}"/>
    <cellStyle name="Notiz 3 164 2 4 3" xfId="28403" xr:uid="{4B30F61B-78C8-444E-AB46-5D8BE2474EAD}"/>
    <cellStyle name="Notiz 3 164 2 5" xfId="14691" xr:uid="{3A1CA08A-E941-45EB-9529-C10149C51592}"/>
    <cellStyle name="Notiz 3 164 2 5 2" xfId="30897" xr:uid="{401CC7A8-BF3E-48FF-AE62-C126B8F34B43}"/>
    <cellStyle name="Notiz 3 164 2 6" xfId="15349" xr:uid="{BA97AA7B-3DBA-48F6-8BC1-BC2D1CEFB172}"/>
    <cellStyle name="Notiz 3 164 2 6 2" xfId="26400" xr:uid="{2A589005-C9DD-4840-BDD9-5736F13C7092}"/>
    <cellStyle name="Notiz 3 164 2 7" xfId="32511" xr:uid="{32464980-2AE3-4DE9-8287-5BFFF6B7DD6A}"/>
    <cellStyle name="Notiz 3 164 2 8" xfId="23993" xr:uid="{23B03CD9-07AD-4B6F-84EF-844F519FA6AB}"/>
    <cellStyle name="Notiz 3 164 3" xfId="5600" xr:uid="{3DE23AC5-B412-4DFA-A8FB-99DDA373EC6F}"/>
    <cellStyle name="Notiz 3 164 3 2" xfId="18388" xr:uid="{2CD3CC30-C24F-47F4-B1F5-4A7B99798D5D}"/>
    <cellStyle name="Notiz 3 164 3 2 2" xfId="28405" xr:uid="{8CDBDC0F-7F60-4E02-B8C7-1C2A7CD9C755}"/>
    <cellStyle name="Notiz 3 164 3 3" xfId="11641" xr:uid="{DBCDE6B4-9712-4138-A3F4-8FDF6C821301}"/>
    <cellStyle name="Notiz 3 164 3 3 2" xfId="30899" xr:uid="{98032EF8-5A54-4FF8-BEC6-B0E06C2B85C2}"/>
    <cellStyle name="Notiz 3 164 3 4" xfId="33713" xr:uid="{F31EAA21-6E1F-4AC0-BDA0-36F024EDD83C}"/>
    <cellStyle name="Notiz 3 164 3 5" xfId="23995" xr:uid="{011B081B-0829-47B0-B101-A8FD295758A9}"/>
    <cellStyle name="Notiz 3 164 4" xfId="6634" xr:uid="{73A0C836-F045-4E28-A24C-5F345C37E410}"/>
    <cellStyle name="Notiz 3 164 4 2" xfId="19414" xr:uid="{52684BDF-12E5-4BF5-84E0-80A3EBAA7792}"/>
    <cellStyle name="Notiz 3 164 4 2 2" xfId="34476" xr:uid="{A0D0463C-9FF1-41E2-9558-0721C606E928}"/>
    <cellStyle name="Notiz 3 164 4 3" xfId="12666" xr:uid="{97103ADF-2C03-4C37-A91C-71B8A51A46B2}"/>
    <cellStyle name="Notiz 3 164 4 4" xfId="25485" xr:uid="{50FCEC4B-F5F8-44A9-9DE2-F2B481B9F3A2}"/>
    <cellStyle name="Notiz 3 164 5" xfId="8302" xr:uid="{B603A26C-AD75-4953-95EE-3157E86E0FC1}"/>
    <cellStyle name="Notiz 3 164 5 2" xfId="21028" xr:uid="{4C21D8D5-A91F-4F3D-8F89-E7F3F1B493F5}"/>
    <cellStyle name="Notiz 3 164 5 3" xfId="28402" xr:uid="{08AA3B32-87EF-4C81-AB03-065779FD14A3}"/>
    <cellStyle name="Notiz 3 164 6" xfId="14690" xr:uid="{2AF3D000-0BEB-46E9-8BCF-2DF6699AE181}"/>
    <cellStyle name="Notiz 3 164 6 2" xfId="30896" xr:uid="{66BC654D-1778-41CC-80BD-ABF568035FFB}"/>
    <cellStyle name="Notiz 3 164 7" xfId="15348" xr:uid="{86DFB862-F69F-4A40-84AF-A026AC07E4DE}"/>
    <cellStyle name="Notiz 3 164 7 2" xfId="26399" xr:uid="{E69A4298-1C25-4EED-A22A-636FFB7F0986}"/>
    <cellStyle name="Notiz 3 164 8" xfId="32510" xr:uid="{1349178B-7914-4D70-84D5-A98516C0083A}"/>
    <cellStyle name="Notiz 3 164 9" xfId="23992" xr:uid="{B48C7BC2-3FAB-4050-A286-7F62FBB32972}"/>
    <cellStyle name="Notiz 3 165" xfId="2463" xr:uid="{00000000-0005-0000-0000-0000CF090000}"/>
    <cellStyle name="Notiz 3 165 2" xfId="2464" xr:uid="{00000000-0005-0000-0000-0000D0090000}"/>
    <cellStyle name="Notiz 3 165 2 2" xfId="5603" xr:uid="{1209C7F0-C05A-4DB3-830D-3120856993FB}"/>
    <cellStyle name="Notiz 3 165 2 2 2" xfId="18391" xr:uid="{2D649E55-4943-47F6-9693-FC7A48571165}"/>
    <cellStyle name="Notiz 3 165 2 2 2 2" xfId="28408" xr:uid="{2A034E35-EC0E-4443-9525-AB7C242E1EF8}"/>
    <cellStyle name="Notiz 3 165 2 2 3" xfId="11644" xr:uid="{ED76D280-295C-4B81-8A6B-11AE5D4A9C1D}"/>
    <cellStyle name="Notiz 3 165 2 2 3 2" xfId="30902" xr:uid="{3A260898-9A2B-4E82-8EEA-ABA3DDD72C45}"/>
    <cellStyle name="Notiz 3 165 2 2 4" xfId="33716" xr:uid="{CD013D90-2D0E-487A-985A-5C1C6041090B}"/>
    <cellStyle name="Notiz 3 165 2 2 5" xfId="23998" xr:uid="{9CFBD72C-6D58-4D2B-B806-BCBAA3A196B8}"/>
    <cellStyle name="Notiz 3 165 2 3" xfId="6631" xr:uid="{BB1C4EF5-540F-4EA6-A599-55BBF68D535A}"/>
    <cellStyle name="Notiz 3 165 2 3 2" xfId="19411" xr:uid="{69599909-CC34-4A93-B112-F77D4D9F89C6}"/>
    <cellStyle name="Notiz 3 165 2 3 2 2" xfId="34473" xr:uid="{E8D8B13A-8DCE-4263-BA49-55B88B4C5023}"/>
    <cellStyle name="Notiz 3 165 2 3 3" xfId="12663" xr:uid="{6652AA1A-1166-4119-B494-37075B513E55}"/>
    <cellStyle name="Notiz 3 165 2 3 4" xfId="25488" xr:uid="{351D7321-1B98-48E1-9DF4-2B5E2FDEA483}"/>
    <cellStyle name="Notiz 3 165 2 4" xfId="8305" xr:uid="{549C1101-934F-4C14-BB83-94A2AB36A5E1}"/>
    <cellStyle name="Notiz 3 165 2 4 2" xfId="21031" xr:uid="{8968DCE1-CBC7-4476-B163-49E291ACBBF5}"/>
    <cellStyle name="Notiz 3 165 2 4 3" xfId="28407" xr:uid="{104F7569-2152-4A3A-88FD-9B9762996769}"/>
    <cellStyle name="Notiz 3 165 2 5" xfId="14693" xr:uid="{98DA7333-96AF-4724-9E79-A5DEA0740C2E}"/>
    <cellStyle name="Notiz 3 165 2 5 2" xfId="30901" xr:uid="{991AE0E9-6679-4881-BA27-29D9B2637566}"/>
    <cellStyle name="Notiz 3 165 2 6" xfId="15351" xr:uid="{351684C0-D170-4B41-AFEC-6F74589D063C}"/>
    <cellStyle name="Notiz 3 165 2 6 2" xfId="26402" xr:uid="{F4FA61A8-F63D-4813-89A8-39E2B53C85BB}"/>
    <cellStyle name="Notiz 3 165 2 7" xfId="32513" xr:uid="{51A27B41-B3F7-4430-8DCF-AA74EE861D8F}"/>
    <cellStyle name="Notiz 3 165 2 8" xfId="23997" xr:uid="{09E87F0B-1FCC-4B68-ACAE-753EF0BBCFD7}"/>
    <cellStyle name="Notiz 3 165 3" xfId="5602" xr:uid="{AD6C13EA-3375-4533-8A62-9DD4CC35BB8E}"/>
    <cellStyle name="Notiz 3 165 3 2" xfId="18390" xr:uid="{56C71AA1-68B3-40FF-AA80-FF21AE086386}"/>
    <cellStyle name="Notiz 3 165 3 2 2" xfId="28409" xr:uid="{2E827642-6513-407E-8C86-A5109E89CA60}"/>
    <cellStyle name="Notiz 3 165 3 3" xfId="11643" xr:uid="{F3CE9056-BD26-4BB5-9A04-A0C2EDD110E9}"/>
    <cellStyle name="Notiz 3 165 3 3 2" xfId="30903" xr:uid="{317CB4C0-4672-42C4-90E8-028B6D713B1C}"/>
    <cellStyle name="Notiz 3 165 3 4" xfId="33715" xr:uid="{E3DD39FF-B79D-4BC1-90CC-1E144A223BFB}"/>
    <cellStyle name="Notiz 3 165 3 5" xfId="23999" xr:uid="{81F5101A-F3DA-47A3-91B6-BF223A12EEA2}"/>
    <cellStyle name="Notiz 3 165 4" xfId="6632" xr:uid="{1C6421F7-6A84-4E2E-87D5-B8C74270CC2B}"/>
    <cellStyle name="Notiz 3 165 4 2" xfId="19412" xr:uid="{754596CD-3F66-41C0-BF32-9C8F875AD3F6}"/>
    <cellStyle name="Notiz 3 165 4 2 2" xfId="34474" xr:uid="{A4A01579-0469-4E2F-9150-3527D3B67F7D}"/>
    <cellStyle name="Notiz 3 165 4 3" xfId="12664" xr:uid="{8A3C574B-AC1F-4A25-86FA-B74A64D198BD}"/>
    <cellStyle name="Notiz 3 165 4 4" xfId="25487" xr:uid="{EC537017-4B27-46FA-9868-0C34FDFCF054}"/>
    <cellStyle name="Notiz 3 165 5" xfId="8304" xr:uid="{FF46B0D9-6FCC-4F6D-8C4D-787B62D4A55B}"/>
    <cellStyle name="Notiz 3 165 5 2" xfId="21030" xr:uid="{2D8C991D-9E41-43A8-BAEC-ABDF737004CE}"/>
    <cellStyle name="Notiz 3 165 5 3" xfId="28406" xr:uid="{57015D3C-83C5-49AA-A77F-B84DD8634B1E}"/>
    <cellStyle name="Notiz 3 165 6" xfId="14692" xr:uid="{842F55AF-7905-48AF-A2C5-D27EE189D3FD}"/>
    <cellStyle name="Notiz 3 165 6 2" xfId="30900" xr:uid="{A360259E-9776-43ED-89D6-A2D01DDDF82D}"/>
    <cellStyle name="Notiz 3 165 7" xfId="15350" xr:uid="{3F735E6F-F56B-49F0-BB3B-A96007768E47}"/>
    <cellStyle name="Notiz 3 165 7 2" xfId="26401" xr:uid="{889E6E92-7446-4AFC-863E-B821F41C5817}"/>
    <cellStyle name="Notiz 3 165 8" xfId="32512" xr:uid="{E2C2A067-A946-446D-9236-42236C753039}"/>
    <cellStyle name="Notiz 3 165 9" xfId="23996" xr:uid="{3AB534F9-6AA8-4B56-B20D-069C5938E0F9}"/>
    <cellStyle name="Notiz 3 166" xfId="2465" xr:uid="{00000000-0005-0000-0000-0000D1090000}"/>
    <cellStyle name="Notiz 3 166 2" xfId="5604" xr:uid="{1387CD59-4546-47BF-A8F5-CA985D2BAB31}"/>
    <cellStyle name="Notiz 3 166 2 2" xfId="18392" xr:uid="{FA867123-8831-4FEE-AB96-53B6B772A2A5}"/>
    <cellStyle name="Notiz 3 166 2 2 2" xfId="28411" xr:uid="{AD97C27D-AB0F-4D61-A183-EDCE93653DFD}"/>
    <cellStyle name="Notiz 3 166 2 3" xfId="11645" xr:uid="{72A3B74F-03D6-4B20-BF9A-0B89024D11CF}"/>
    <cellStyle name="Notiz 3 166 2 3 2" xfId="30905" xr:uid="{2502BD82-713A-45A3-9CCD-600D58F4B6A8}"/>
    <cellStyle name="Notiz 3 166 2 4" xfId="33717" xr:uid="{14AD66B2-6D65-4E98-8758-6D1D89200FF7}"/>
    <cellStyle name="Notiz 3 166 2 5" xfId="24001" xr:uid="{B6291AC0-DF5F-4257-8C2F-32EED4E1B875}"/>
    <cellStyle name="Notiz 3 166 3" xfId="6630" xr:uid="{BD8875A2-D57E-4ACA-A8EC-38C990B0D320}"/>
    <cellStyle name="Notiz 3 166 3 2" xfId="19410" xr:uid="{968668F3-0D3E-44B8-A3BA-7CAFFBF0E1A9}"/>
    <cellStyle name="Notiz 3 166 3 2 2" xfId="34472" xr:uid="{AFF9D759-10ED-4FFF-90DA-F4EC6ACECBD5}"/>
    <cellStyle name="Notiz 3 166 3 3" xfId="12662" xr:uid="{3D771908-CF5C-49B3-B665-54123DB3CA60}"/>
    <cellStyle name="Notiz 3 166 3 4" xfId="25489" xr:uid="{5B512944-FCD8-40EB-BD22-57BC3B6A3968}"/>
    <cellStyle name="Notiz 3 166 4" xfId="8306" xr:uid="{A231A65F-F1F0-4856-8AEE-E7C90B3AC827}"/>
    <cellStyle name="Notiz 3 166 4 2" xfId="21032" xr:uid="{AAB7CD85-DB36-4F12-88CA-9C71E24908C4}"/>
    <cellStyle name="Notiz 3 166 4 3" xfId="28410" xr:uid="{372C8E67-EE0D-4795-A70C-FD8DFA58AEB5}"/>
    <cellStyle name="Notiz 3 166 5" xfId="14694" xr:uid="{36D77C22-EC02-4A63-B04A-8CBC07796FAD}"/>
    <cellStyle name="Notiz 3 166 5 2" xfId="30904" xr:uid="{609EA512-7CCB-4017-A45F-6048DC5C90BE}"/>
    <cellStyle name="Notiz 3 166 6" xfId="15352" xr:uid="{7097FCAC-26F9-4561-A573-736FAF7EA10F}"/>
    <cellStyle name="Notiz 3 166 6 2" xfId="26403" xr:uid="{9A071B26-E87C-489F-8B79-8B2D1E80C581}"/>
    <cellStyle name="Notiz 3 166 7" xfId="32514" xr:uid="{6CDDDEAA-6C05-4181-97B9-3E2E408B58E0}"/>
    <cellStyle name="Notiz 3 166 8" xfId="24000" xr:uid="{A05BF210-FDC3-4662-9529-925258C7134C}"/>
    <cellStyle name="Notiz 3 167" xfId="2466" xr:uid="{00000000-0005-0000-0000-0000D2090000}"/>
    <cellStyle name="Notiz 3 167 2" xfId="5605" xr:uid="{C3E90891-00AB-4E54-8CF1-8D41EC77E567}"/>
    <cellStyle name="Notiz 3 167 2 2" xfId="18393" xr:uid="{ACE21C5C-F0D3-4200-B641-B87D53F6B2CE}"/>
    <cellStyle name="Notiz 3 167 2 2 2" xfId="28413" xr:uid="{F73C1DB2-EE7B-4FCA-97B9-E030C6BE71D7}"/>
    <cellStyle name="Notiz 3 167 2 3" xfId="11646" xr:uid="{4D97E1A3-58D3-4F5D-AE7C-A77ACAA6071C}"/>
    <cellStyle name="Notiz 3 167 2 3 2" xfId="30907" xr:uid="{05369098-B5B5-4990-B6F0-B7D497F66077}"/>
    <cellStyle name="Notiz 3 167 2 4" xfId="33718" xr:uid="{B9EF515C-6E7B-4A8C-97F0-98CC3AA14258}"/>
    <cellStyle name="Notiz 3 167 2 5" xfId="24003" xr:uid="{656BB869-1776-48A9-B9AC-4DABB008B545}"/>
    <cellStyle name="Notiz 3 167 3" xfId="6629" xr:uid="{7C642B30-C0AA-4457-8C60-DF63FA94CA84}"/>
    <cellStyle name="Notiz 3 167 3 2" xfId="19409" xr:uid="{6E72F568-80CF-483E-B6B5-4430E9373728}"/>
    <cellStyle name="Notiz 3 167 3 2 2" xfId="34471" xr:uid="{FCE806E8-DC97-4FCF-B886-E34E132D4851}"/>
    <cellStyle name="Notiz 3 167 3 3" xfId="12661" xr:uid="{CBC5CA5C-E49F-4CB6-A73E-08085E45FF67}"/>
    <cellStyle name="Notiz 3 167 3 4" xfId="25490" xr:uid="{634321A5-FD20-41A3-8442-FED67E9E74A5}"/>
    <cellStyle name="Notiz 3 167 4" xfId="8307" xr:uid="{D4103EFE-79DA-4287-BFBA-1F5F0D3F9014}"/>
    <cellStyle name="Notiz 3 167 4 2" xfId="21033" xr:uid="{64D9CFA7-57EB-4C41-9AD9-069E6E74EB60}"/>
    <cellStyle name="Notiz 3 167 4 3" xfId="28412" xr:uid="{74DDD006-A64A-4FB3-8310-420BE8180A94}"/>
    <cellStyle name="Notiz 3 167 5" xfId="14695" xr:uid="{21DA3EBE-DDAA-40BE-AF7C-8F794759B023}"/>
    <cellStyle name="Notiz 3 167 5 2" xfId="30906" xr:uid="{8274F884-5DA3-4B17-84C0-7796E99E77E8}"/>
    <cellStyle name="Notiz 3 167 6" xfId="15353" xr:uid="{E7855EDE-3329-4940-AEFA-0E7AE6DD1267}"/>
    <cellStyle name="Notiz 3 167 6 2" xfId="26404" xr:uid="{E0915D93-AB6A-4A0B-B83F-F2B857764A4B}"/>
    <cellStyle name="Notiz 3 167 7" xfId="32515" xr:uid="{CE7795EE-67B4-4BA7-A480-1724F29E7FE0}"/>
    <cellStyle name="Notiz 3 167 8" xfId="24002" xr:uid="{B8E06098-47DC-46C0-A992-8BE4A4BF050E}"/>
    <cellStyle name="Notiz 3 168" xfId="2467" xr:uid="{00000000-0005-0000-0000-0000D3090000}"/>
    <cellStyle name="Notiz 3 168 2" xfId="5606" xr:uid="{B0DBF451-3A79-4E7A-A687-314DB82E438F}"/>
    <cellStyle name="Notiz 3 168 2 2" xfId="18394" xr:uid="{C75C2801-2388-45B1-9EE4-F7149764AC43}"/>
    <cellStyle name="Notiz 3 168 2 2 2" xfId="28415" xr:uid="{64376D04-C376-4D5C-BCA7-14D0C81E603F}"/>
    <cellStyle name="Notiz 3 168 2 3" xfId="11647" xr:uid="{5CF92EAB-A8BE-4F93-8DC9-019DBC0C4904}"/>
    <cellStyle name="Notiz 3 168 2 3 2" xfId="30909" xr:uid="{B80453FF-2145-4C90-A72B-A4A7F8A2B91F}"/>
    <cellStyle name="Notiz 3 168 2 4" xfId="33719" xr:uid="{CABBE04B-62E1-4290-BA35-3A63656BB3E6}"/>
    <cellStyle name="Notiz 3 168 2 5" xfId="24005" xr:uid="{2808A128-7B23-46CE-9650-DE50EB794101}"/>
    <cellStyle name="Notiz 3 168 3" xfId="6628" xr:uid="{1E47D2EF-33F4-486C-A44D-948544B90714}"/>
    <cellStyle name="Notiz 3 168 3 2" xfId="19408" xr:uid="{7A86C954-6C77-47E7-95FC-C58E8A5B5DB7}"/>
    <cellStyle name="Notiz 3 168 3 2 2" xfId="34470" xr:uid="{6C9A6C6E-D585-4A87-9133-5996E4115F3C}"/>
    <cellStyle name="Notiz 3 168 3 3" xfId="12660" xr:uid="{C3C712E4-3D07-457A-ABC3-8649ABDF160E}"/>
    <cellStyle name="Notiz 3 168 3 4" xfId="25491" xr:uid="{836D115E-9C7A-4FE9-A466-412CAF125F8B}"/>
    <cellStyle name="Notiz 3 168 4" xfId="8308" xr:uid="{5879906F-ADA7-476B-BB5B-EB2B3B4DA689}"/>
    <cellStyle name="Notiz 3 168 4 2" xfId="21034" xr:uid="{DBE7DBAC-6A9F-4E3E-B172-57D388ABE126}"/>
    <cellStyle name="Notiz 3 168 4 3" xfId="28414" xr:uid="{224FE910-5FB6-4EC1-90BB-F1B620383BD8}"/>
    <cellStyle name="Notiz 3 168 5" xfId="14696" xr:uid="{A063BB46-BC92-49AA-A156-FD957F9788AD}"/>
    <cellStyle name="Notiz 3 168 5 2" xfId="30908" xr:uid="{8E83CE2D-2868-459E-A47E-7F01FE5E0235}"/>
    <cellStyle name="Notiz 3 168 6" xfId="15354" xr:uid="{2EC2EF1A-6458-46E5-B5AC-F312E9990C3B}"/>
    <cellStyle name="Notiz 3 168 6 2" xfId="26405" xr:uid="{F6DF098F-DF51-4A3B-9C7A-B33D1FF85BAE}"/>
    <cellStyle name="Notiz 3 168 7" xfId="32516" xr:uid="{6D2DF840-7939-4FD3-A5D1-4C38DB166780}"/>
    <cellStyle name="Notiz 3 168 8" xfId="24004" xr:uid="{DE95A65A-5349-417D-94D9-89867F703C9D}"/>
    <cellStyle name="Notiz 3 169" xfId="2468" xr:uid="{00000000-0005-0000-0000-0000D4090000}"/>
    <cellStyle name="Notiz 3 169 2" xfId="5607" xr:uid="{79F5D0E6-AE26-4EFA-A56A-2641780410E3}"/>
    <cellStyle name="Notiz 3 169 2 2" xfId="18395" xr:uid="{A660C87B-0E18-426E-972A-0B86357B2585}"/>
    <cellStyle name="Notiz 3 169 2 2 2" xfId="28417" xr:uid="{AA0BA170-4432-428E-8832-FBE313BBC45F}"/>
    <cellStyle name="Notiz 3 169 2 3" xfId="11648" xr:uid="{EFBC86CF-CD9D-4FE7-B823-656461351DA5}"/>
    <cellStyle name="Notiz 3 169 2 3 2" xfId="30911" xr:uid="{8CCAC604-08B6-422F-9981-264F82D919AA}"/>
    <cellStyle name="Notiz 3 169 2 4" xfId="33720" xr:uid="{1C8E56FA-4A7A-46C5-916B-F40C4E6298E7}"/>
    <cellStyle name="Notiz 3 169 2 5" xfId="24007" xr:uid="{42BC05EB-3149-4C51-9005-74035EE2CFB9}"/>
    <cellStyle name="Notiz 3 169 3" xfId="6627" xr:uid="{4FAA16D0-626E-4903-B5FE-BE8B005E6714}"/>
    <cellStyle name="Notiz 3 169 3 2" xfId="19407" xr:uid="{C6D8A60E-6B46-4731-85B5-6C28C199D613}"/>
    <cellStyle name="Notiz 3 169 3 2 2" xfId="34469" xr:uid="{9681F15C-A3FF-4C56-9280-FCA645279FC2}"/>
    <cellStyle name="Notiz 3 169 3 3" xfId="12659" xr:uid="{201C87CE-5F0F-4FFE-A0D7-ADACD23A8357}"/>
    <cellStyle name="Notiz 3 169 3 4" xfId="25492" xr:uid="{90F80264-25A1-443B-A9BE-7B3F22891C4E}"/>
    <cellStyle name="Notiz 3 169 4" xfId="8309" xr:uid="{156BFA30-A2C2-4C55-97B6-B727E50EE2CA}"/>
    <cellStyle name="Notiz 3 169 4 2" xfId="21035" xr:uid="{73B03022-2332-4302-B474-547100FE8321}"/>
    <cellStyle name="Notiz 3 169 4 3" xfId="28416" xr:uid="{ECD08BEC-9F1D-4324-A2F6-A09594C433A7}"/>
    <cellStyle name="Notiz 3 169 5" xfId="14697" xr:uid="{23D392A2-F53A-4928-9C02-0B0C4412D1E5}"/>
    <cellStyle name="Notiz 3 169 5 2" xfId="30910" xr:uid="{8D2CE65B-1D25-4897-B0FB-D90E8BD43652}"/>
    <cellStyle name="Notiz 3 169 6" xfId="15355" xr:uid="{620A2EC1-1E99-44D2-B71F-BB7A09065D9F}"/>
    <cellStyle name="Notiz 3 169 6 2" xfId="26406" xr:uid="{04C3C53D-1D0B-4840-B208-02369019FA8F}"/>
    <cellStyle name="Notiz 3 169 7" xfId="32517" xr:uid="{C99580D5-0D33-4459-A8BE-2F520A9B8865}"/>
    <cellStyle name="Notiz 3 169 8" xfId="24006" xr:uid="{9CC3D465-9B16-4622-B8C3-FEA7BB1F34A3}"/>
    <cellStyle name="Notiz 3 17" xfId="2469" xr:uid="{00000000-0005-0000-0000-0000D5090000}"/>
    <cellStyle name="Notiz 3 17 2" xfId="5608" xr:uid="{46DB1EC1-555B-4860-8FC9-109CD1E57374}"/>
    <cellStyle name="Notiz 3 17 2 2" xfId="18396" xr:uid="{2A9FDF95-C13E-41E8-9AAA-9C35DE4A2970}"/>
    <cellStyle name="Notiz 3 17 2 2 2" xfId="28419" xr:uid="{E5336DC4-03F7-4D66-85FA-A8E5882F3040}"/>
    <cellStyle name="Notiz 3 17 2 3" xfId="11649" xr:uid="{D78D13E5-2DB9-4C7B-AACD-7E91AC9D0BD0}"/>
    <cellStyle name="Notiz 3 17 2 3 2" xfId="30913" xr:uid="{56340D30-C82A-4A49-8F48-711CE695E70C}"/>
    <cellStyle name="Notiz 3 17 2 4" xfId="33721" xr:uid="{BDA2BF10-BC71-4484-8AEE-E5E0FADDA2D2}"/>
    <cellStyle name="Notiz 3 17 2 5" xfId="24009" xr:uid="{AFA674E4-78F0-4168-A3E8-F50A0860D3D7}"/>
    <cellStyle name="Notiz 3 17 3" xfId="6626" xr:uid="{5B71B9CB-AC82-4D30-AC1D-58209A0B0855}"/>
    <cellStyle name="Notiz 3 17 3 2" xfId="19406" xr:uid="{FFD7ED5C-3F9A-4FFF-93EC-4CC90A0409ED}"/>
    <cellStyle name="Notiz 3 17 3 2 2" xfId="34468" xr:uid="{3B329050-72AA-4CB8-884C-57CDE532245F}"/>
    <cellStyle name="Notiz 3 17 3 3" xfId="12658" xr:uid="{D0125A7E-6969-4B2B-8FC9-6F79A576564B}"/>
    <cellStyle name="Notiz 3 17 3 4" xfId="25493" xr:uid="{D7FB1ED5-4151-41B0-B527-B423CFCD47C9}"/>
    <cellStyle name="Notiz 3 17 4" xfId="8310" xr:uid="{C108FA98-959A-43E4-A515-3C9D7F9ECCAF}"/>
    <cellStyle name="Notiz 3 17 4 2" xfId="21036" xr:uid="{094B5155-6A5C-449B-85DF-9D643F0CA6F9}"/>
    <cellStyle name="Notiz 3 17 4 3" xfId="28418" xr:uid="{A346075C-07C0-4B06-AD7B-10012C248BF7}"/>
    <cellStyle name="Notiz 3 17 5" xfId="14698" xr:uid="{271CB9B7-E065-49D4-9F6E-182B29084759}"/>
    <cellStyle name="Notiz 3 17 5 2" xfId="30912" xr:uid="{5EECB6FF-7A48-4CEC-8D19-6C93AFEC63DA}"/>
    <cellStyle name="Notiz 3 17 6" xfId="15356" xr:uid="{D7465099-0852-47BC-926F-073F2BA31D95}"/>
    <cellStyle name="Notiz 3 17 6 2" xfId="26407" xr:uid="{EDDA43F7-A357-448F-8F8D-C8AA37601D65}"/>
    <cellStyle name="Notiz 3 17 7" xfId="32518" xr:uid="{5B7EE933-AED0-4BD8-BD9D-36B6F4C0A2A2}"/>
    <cellStyle name="Notiz 3 17 8" xfId="24008" xr:uid="{675849D2-655E-43C4-AC80-5FFA63463852}"/>
    <cellStyle name="Notiz 3 170" xfId="2470" xr:uid="{00000000-0005-0000-0000-0000D6090000}"/>
    <cellStyle name="Notiz 3 170 2" xfId="5609" xr:uid="{E9078720-7F5B-4EB0-B3FE-FE63DEFEAE4B}"/>
    <cellStyle name="Notiz 3 170 2 2" xfId="18397" xr:uid="{DB5D4F7C-DEFB-4029-AC0D-40A6748E8929}"/>
    <cellStyle name="Notiz 3 170 2 2 2" xfId="28421" xr:uid="{DB221210-BF96-4C63-B334-98A10E670343}"/>
    <cellStyle name="Notiz 3 170 2 3" xfId="11650" xr:uid="{F1C75E11-A533-41AE-B60F-476C5593C71C}"/>
    <cellStyle name="Notiz 3 170 2 3 2" xfId="30915" xr:uid="{FA420FE3-6B87-4144-9787-395042CDBEA5}"/>
    <cellStyle name="Notiz 3 170 2 4" xfId="33722" xr:uid="{CA2BDA9A-4429-433B-8966-CB76096F2602}"/>
    <cellStyle name="Notiz 3 170 2 5" xfId="24011" xr:uid="{4C08ED05-2135-4A1E-8FD4-88F83A486FFC}"/>
    <cellStyle name="Notiz 3 170 3" xfId="6625" xr:uid="{682FB154-507C-487D-852B-D5D1A31888A5}"/>
    <cellStyle name="Notiz 3 170 3 2" xfId="19405" xr:uid="{147E30FB-CC44-402B-931D-768B830D700F}"/>
    <cellStyle name="Notiz 3 170 3 2 2" xfId="34467" xr:uid="{83066BD8-6632-48D4-AAAF-82CCAE2291A6}"/>
    <cellStyle name="Notiz 3 170 3 3" xfId="12657" xr:uid="{AC420282-EFD1-4CF4-BF1A-ADE0CDA3372C}"/>
    <cellStyle name="Notiz 3 170 3 4" xfId="25494" xr:uid="{DADB8369-1BBA-4370-8FD8-2B4AAE7C83C0}"/>
    <cellStyle name="Notiz 3 170 4" xfId="8311" xr:uid="{3794AD20-03F5-4F43-B76E-F4E2E4726D59}"/>
    <cellStyle name="Notiz 3 170 4 2" xfId="21037" xr:uid="{41BFDE1A-700C-4883-AB2C-AF346B5DBA6D}"/>
    <cellStyle name="Notiz 3 170 4 3" xfId="28420" xr:uid="{4EDE40CD-4F27-4603-8185-BD5D425FBC8A}"/>
    <cellStyle name="Notiz 3 170 5" xfId="14699" xr:uid="{A09A670D-4078-4C5A-9484-CB8955E6F953}"/>
    <cellStyle name="Notiz 3 170 5 2" xfId="30914" xr:uid="{D989DE83-4C1A-4F70-B78B-B65B2AD1E152}"/>
    <cellStyle name="Notiz 3 170 6" xfId="15357" xr:uid="{59311A63-1C9B-477D-A35C-0FFCC240B6EE}"/>
    <cellStyle name="Notiz 3 170 6 2" xfId="26408" xr:uid="{74C96C7F-0471-4739-9F8A-2F28DA4142BA}"/>
    <cellStyle name="Notiz 3 170 7" xfId="32519" xr:uid="{95AFA086-1936-4F60-82FF-AF6B16332572}"/>
    <cellStyle name="Notiz 3 170 8" xfId="24010" xr:uid="{239B40ED-40B1-4364-8295-0BAC7AAB821C}"/>
    <cellStyle name="Notiz 3 171" xfId="2471" xr:uid="{00000000-0005-0000-0000-0000D7090000}"/>
    <cellStyle name="Notiz 3 171 2" xfId="5610" xr:uid="{194DE0EE-7401-4261-8470-621DFC7D8199}"/>
    <cellStyle name="Notiz 3 171 2 2" xfId="18398" xr:uid="{E5B5AAEA-EAE3-4668-B01F-9B2B8885EF86}"/>
    <cellStyle name="Notiz 3 171 2 2 2" xfId="28423" xr:uid="{84A71D26-375C-4DA5-8F28-0754CB91DBD3}"/>
    <cellStyle name="Notiz 3 171 2 3" xfId="11651" xr:uid="{0A1B07EB-9BC0-4EFB-AE79-DC9D4DF36F29}"/>
    <cellStyle name="Notiz 3 171 2 3 2" xfId="30917" xr:uid="{FCE9263E-1B2E-40C1-ABCA-84101F2C232B}"/>
    <cellStyle name="Notiz 3 171 2 4" xfId="33723" xr:uid="{626EC7F2-9739-4D89-AC2D-0B06F3A49C4A}"/>
    <cellStyle name="Notiz 3 171 2 5" xfId="24013" xr:uid="{28B70848-3BB8-4726-A963-FF1A5C11ED31}"/>
    <cellStyle name="Notiz 3 171 3" xfId="6624" xr:uid="{5193F05B-9B28-418A-8552-91CC53A0D629}"/>
    <cellStyle name="Notiz 3 171 3 2" xfId="19404" xr:uid="{61947FFA-5E93-4EB8-82B0-AF4215BED0A3}"/>
    <cellStyle name="Notiz 3 171 3 2 2" xfId="34466" xr:uid="{88DE011D-6BB0-422F-8B68-E51D06B81681}"/>
    <cellStyle name="Notiz 3 171 3 3" xfId="12656" xr:uid="{DBCBA7B6-B879-4068-9AF3-AFE50C667BA3}"/>
    <cellStyle name="Notiz 3 171 3 4" xfId="25495" xr:uid="{477BC6DD-5238-4083-88C5-27184A34E8A2}"/>
    <cellStyle name="Notiz 3 171 4" xfId="8312" xr:uid="{D3212800-3CC3-4213-BB31-D9E0A17C29C5}"/>
    <cellStyle name="Notiz 3 171 4 2" xfId="21038" xr:uid="{5A26D8F1-03A8-486B-87AC-43F97F16F032}"/>
    <cellStyle name="Notiz 3 171 4 3" xfId="28422" xr:uid="{133DA63C-0783-46C3-86FF-8F9E6EF08619}"/>
    <cellStyle name="Notiz 3 171 5" xfId="14700" xr:uid="{E5B098B3-20C8-478E-8664-FC8BA788391F}"/>
    <cellStyle name="Notiz 3 171 5 2" xfId="30916" xr:uid="{301644E1-EFB3-4999-893D-2C69B31CA8FE}"/>
    <cellStyle name="Notiz 3 171 6" xfId="15358" xr:uid="{35E8120A-DF71-4CC6-B07B-FEA2496125F9}"/>
    <cellStyle name="Notiz 3 171 6 2" xfId="26409" xr:uid="{9615E1C6-201F-4575-BA96-1F88C14859B7}"/>
    <cellStyle name="Notiz 3 171 7" xfId="32520" xr:uid="{9E3381ED-348C-48A7-818C-CFEA2239EA90}"/>
    <cellStyle name="Notiz 3 171 8" xfId="24012" xr:uid="{04FAF4BD-F0F0-4A8F-9BC1-2CB40BE94836}"/>
    <cellStyle name="Notiz 3 172" xfId="2472" xr:uid="{00000000-0005-0000-0000-0000D8090000}"/>
    <cellStyle name="Notiz 3 172 2" xfId="5611" xr:uid="{5884EE0A-63BA-4281-A1CF-FCB7DE9D6069}"/>
    <cellStyle name="Notiz 3 172 2 2" xfId="18399" xr:uid="{47A686EB-9B3A-4BED-90D3-E880F94315F4}"/>
    <cellStyle name="Notiz 3 172 2 2 2" xfId="28425" xr:uid="{D798D11A-D8FE-497E-B427-91BE74C64F03}"/>
    <cellStyle name="Notiz 3 172 2 3" xfId="11652" xr:uid="{0623D25F-4E7E-44D7-8B2C-7AA9AA7502DF}"/>
    <cellStyle name="Notiz 3 172 2 3 2" xfId="30919" xr:uid="{8D65CAF5-9BFA-4F76-B94A-D83130EC3833}"/>
    <cellStyle name="Notiz 3 172 2 4" xfId="33724" xr:uid="{829DC96E-6530-404A-8EB1-F2A75894CACA}"/>
    <cellStyle name="Notiz 3 172 2 5" xfId="24015" xr:uid="{FEC77DDB-3F94-42CC-A694-36D48AD9DAE7}"/>
    <cellStyle name="Notiz 3 172 3" xfId="6623" xr:uid="{21A2591F-A3B7-4636-BAE5-F68C8A3A754F}"/>
    <cellStyle name="Notiz 3 172 3 2" xfId="19403" xr:uid="{976E2D87-47E4-4497-A187-85CE85B679C8}"/>
    <cellStyle name="Notiz 3 172 3 2 2" xfId="34465" xr:uid="{7B32EF60-BBA9-4FE6-811F-55F974BF1205}"/>
    <cellStyle name="Notiz 3 172 3 3" xfId="12655" xr:uid="{4D2B6E2D-77FD-4807-BB01-BDF8107DF6F1}"/>
    <cellStyle name="Notiz 3 172 3 4" xfId="25496" xr:uid="{868E89A7-0168-4E5D-A4DF-CC4AB3A7027E}"/>
    <cellStyle name="Notiz 3 172 4" xfId="8313" xr:uid="{C35915A2-DFBD-4599-A162-E529C3CC627F}"/>
    <cellStyle name="Notiz 3 172 4 2" xfId="21039" xr:uid="{AD82E60C-ED14-45FE-9DCB-53DE46C3434A}"/>
    <cellStyle name="Notiz 3 172 4 3" xfId="28424" xr:uid="{4682B837-E7A7-4B26-9B26-A4DBD11054F9}"/>
    <cellStyle name="Notiz 3 172 5" xfId="14701" xr:uid="{F71E7294-D582-4BF5-8AE1-54D158B4F963}"/>
    <cellStyle name="Notiz 3 172 5 2" xfId="30918" xr:uid="{4287BA28-1925-49E0-B3AB-6EE3303BD99F}"/>
    <cellStyle name="Notiz 3 172 6" xfId="15359" xr:uid="{BB2B43D9-FF1A-4B40-B914-D96CA71A506C}"/>
    <cellStyle name="Notiz 3 172 6 2" xfId="26410" xr:uid="{54CE8FE6-0EAD-4B6D-99C4-F112BC7983BA}"/>
    <cellStyle name="Notiz 3 172 7" xfId="32521" xr:uid="{C1B4FC80-04C2-4A7E-915D-BBCB49CC9107}"/>
    <cellStyle name="Notiz 3 172 8" xfId="24014" xr:uid="{58E4E7C4-633D-4BAD-BEF4-00FDC4E30355}"/>
    <cellStyle name="Notiz 3 173" xfId="2473" xr:uid="{00000000-0005-0000-0000-0000D9090000}"/>
    <cellStyle name="Notiz 3 173 2" xfId="5612" xr:uid="{9CBD13FB-7FD8-4D13-8AB4-980D69F6058A}"/>
    <cellStyle name="Notiz 3 173 2 2" xfId="18400" xr:uid="{B9E146BB-0D82-40DC-91EB-9886A52FB4C5}"/>
    <cellStyle name="Notiz 3 173 2 2 2" xfId="28427" xr:uid="{51D345CB-FB3B-4C7D-8594-E3130E6C4008}"/>
    <cellStyle name="Notiz 3 173 2 3" xfId="11653" xr:uid="{7178F0CD-D3B5-43C6-A0A4-692222D75828}"/>
    <cellStyle name="Notiz 3 173 2 3 2" xfId="30921" xr:uid="{B5C9C1B5-EC77-446A-A1C7-0B1B2386499E}"/>
    <cellStyle name="Notiz 3 173 2 4" xfId="33725" xr:uid="{353A3FA5-ADD2-4428-A9D1-AD2D1E815829}"/>
    <cellStyle name="Notiz 3 173 2 5" xfId="24017" xr:uid="{9DA5C845-6694-4154-9F4D-233CA67E830D}"/>
    <cellStyle name="Notiz 3 173 3" xfId="6622" xr:uid="{2C9D0C13-1D68-4EEC-8BBA-1A945CD189AA}"/>
    <cellStyle name="Notiz 3 173 3 2" xfId="19402" xr:uid="{6AC69A97-C0A9-4741-8ED2-707473D282C8}"/>
    <cellStyle name="Notiz 3 173 3 2 2" xfId="34464" xr:uid="{3C6920A3-90DB-4E11-AC65-19BC6264B551}"/>
    <cellStyle name="Notiz 3 173 3 3" xfId="12654" xr:uid="{0857334C-1487-45E6-A225-FC0718224257}"/>
    <cellStyle name="Notiz 3 173 3 4" xfId="25497" xr:uid="{41F206E2-065E-445F-A94B-449B5C04DAB8}"/>
    <cellStyle name="Notiz 3 173 4" xfId="8314" xr:uid="{13BC8F2E-D0F5-418F-ACAC-222136939BEE}"/>
    <cellStyle name="Notiz 3 173 4 2" xfId="21040" xr:uid="{00E598B1-675D-491A-98BD-CB7F156A29D0}"/>
    <cellStyle name="Notiz 3 173 4 3" xfId="28426" xr:uid="{31C3E12D-3E70-455F-A3A3-F3150DFD0660}"/>
    <cellStyle name="Notiz 3 173 5" xfId="14702" xr:uid="{9329FF84-361B-42F8-A1B3-BB6CF98ECB70}"/>
    <cellStyle name="Notiz 3 173 5 2" xfId="30920" xr:uid="{CDADC374-1B6A-4313-AF09-D591458B0BA7}"/>
    <cellStyle name="Notiz 3 173 6" xfId="15360" xr:uid="{EAF172AC-40AA-4C6A-ACA1-B92614947494}"/>
    <cellStyle name="Notiz 3 173 6 2" xfId="26411" xr:uid="{A68E49D6-7B77-4128-A5BF-80D1CDDCFA64}"/>
    <cellStyle name="Notiz 3 173 7" xfId="32522" xr:uid="{42EC0853-B781-4825-85E1-19D8CCCD2CF6}"/>
    <cellStyle name="Notiz 3 173 8" xfId="24016" xr:uid="{2547810B-30D9-4D92-A1B0-A4DE9C01D0EA}"/>
    <cellStyle name="Notiz 3 174" xfId="2474" xr:uid="{00000000-0005-0000-0000-0000DA090000}"/>
    <cellStyle name="Notiz 3 174 2" xfId="5613" xr:uid="{86A915AC-667F-4E48-8A1D-B0FAE5D5938F}"/>
    <cellStyle name="Notiz 3 174 2 2" xfId="18401" xr:uid="{B335A0CB-BA7E-4CD5-87DF-7D3CAC8621D0}"/>
    <cellStyle name="Notiz 3 174 2 2 2" xfId="28429" xr:uid="{748C93C5-A002-4F75-8D6F-38AE075AFBC3}"/>
    <cellStyle name="Notiz 3 174 2 3" xfId="11654" xr:uid="{CF3A54E7-7FCE-4638-870D-0BA1CD20DB4F}"/>
    <cellStyle name="Notiz 3 174 2 3 2" xfId="30923" xr:uid="{FAEDB5D2-50B7-49BD-92E1-038B3946950E}"/>
    <cellStyle name="Notiz 3 174 2 4" xfId="33726" xr:uid="{378D708F-84B6-4B58-98DB-F08E33BFE2A0}"/>
    <cellStyle name="Notiz 3 174 2 5" xfId="24019" xr:uid="{5D4CD2F3-80E0-426B-90AA-4EF5E667B7A4}"/>
    <cellStyle name="Notiz 3 174 3" xfId="6621" xr:uid="{B4C863D4-C15F-44E5-B670-3A2F86B17022}"/>
    <cellStyle name="Notiz 3 174 3 2" xfId="19401" xr:uid="{CDF4A55D-C491-4095-A227-ED47B6E3A2B3}"/>
    <cellStyle name="Notiz 3 174 3 2 2" xfId="34463" xr:uid="{2E155938-187D-4B04-8B2C-A52357792789}"/>
    <cellStyle name="Notiz 3 174 3 3" xfId="12653" xr:uid="{D34D2979-6B0C-4E67-89DE-8BB1DA8F4B4A}"/>
    <cellStyle name="Notiz 3 174 3 4" xfId="25498" xr:uid="{CF78B7C6-AD86-47C9-A80A-51E758B7E54B}"/>
    <cellStyle name="Notiz 3 174 4" xfId="8315" xr:uid="{976A1CB5-8381-43D8-804E-C0836E7EAE17}"/>
    <cellStyle name="Notiz 3 174 4 2" xfId="21041" xr:uid="{E854DF8E-C8AE-42B0-A52D-39FDD9EC6F86}"/>
    <cellStyle name="Notiz 3 174 4 3" xfId="28428" xr:uid="{F27D0AE8-23FA-4385-814D-1D046B85FD27}"/>
    <cellStyle name="Notiz 3 174 5" xfId="14703" xr:uid="{8F6F3B5D-D740-4D34-847A-0B4C0D06098C}"/>
    <cellStyle name="Notiz 3 174 5 2" xfId="30922" xr:uid="{CA710AFB-98AF-4BD2-979E-CA94B0AC39F3}"/>
    <cellStyle name="Notiz 3 174 6" xfId="15361" xr:uid="{46ED8D90-FCE1-4BBC-8AB6-F6FE22F28FB2}"/>
    <cellStyle name="Notiz 3 174 6 2" xfId="26412" xr:uid="{475ABABB-BEEB-4265-9DA1-CAE6A2F48AF5}"/>
    <cellStyle name="Notiz 3 174 7" xfId="32523" xr:uid="{01D22A6B-D4EB-4248-8094-1A2CE5D77924}"/>
    <cellStyle name="Notiz 3 174 8" xfId="24018" xr:uid="{8DB74143-0E79-40D3-B34C-3B4170222747}"/>
    <cellStyle name="Notiz 3 175" xfId="2475" xr:uid="{00000000-0005-0000-0000-0000DB090000}"/>
    <cellStyle name="Notiz 3 175 2" xfId="5614" xr:uid="{3622BF0C-6DB0-4378-BF1D-0F5EE9F276D6}"/>
    <cellStyle name="Notiz 3 175 2 2" xfId="18402" xr:uid="{D5D43EAC-74AB-4E31-B2C7-E3C6A2778EC1}"/>
    <cellStyle name="Notiz 3 175 2 2 2" xfId="28431" xr:uid="{6B96ACD1-681E-4559-B1C2-11CF40603ECE}"/>
    <cellStyle name="Notiz 3 175 2 3" xfId="11655" xr:uid="{2CCD2631-94BA-42DA-A102-AD6A8BA6D040}"/>
    <cellStyle name="Notiz 3 175 2 3 2" xfId="30925" xr:uid="{9E787C22-5A08-45D8-AA8E-EDBA9AB3F7DB}"/>
    <cellStyle name="Notiz 3 175 2 4" xfId="33727" xr:uid="{EAC9E3DE-0DB6-4ACC-AF1F-E6E3C6047A79}"/>
    <cellStyle name="Notiz 3 175 2 5" xfId="24021" xr:uid="{247A7A31-561D-402E-AF79-7D287F4A591D}"/>
    <cellStyle name="Notiz 3 175 3" xfId="6620" xr:uid="{74B6E426-C3E9-4488-ACFC-8E602F830189}"/>
    <cellStyle name="Notiz 3 175 3 2" xfId="19400" xr:uid="{6ADF15D1-4B78-4C33-AED3-DC375116E3F8}"/>
    <cellStyle name="Notiz 3 175 3 2 2" xfId="34462" xr:uid="{955E84FE-BF64-4C23-8338-99231881E0FB}"/>
    <cellStyle name="Notiz 3 175 3 3" xfId="12652" xr:uid="{26E02AEC-740B-4BFE-AFF9-9DEF1CFD6EF9}"/>
    <cellStyle name="Notiz 3 175 3 4" xfId="25499" xr:uid="{EF3D190E-17F1-4776-BAEB-CDB8C46AD316}"/>
    <cellStyle name="Notiz 3 175 4" xfId="8316" xr:uid="{C17E40F7-A160-4BEE-8944-D9C1196ADE09}"/>
    <cellStyle name="Notiz 3 175 4 2" xfId="21042" xr:uid="{D7472C03-5C1F-4C5A-8350-79B0B8148354}"/>
    <cellStyle name="Notiz 3 175 4 3" xfId="28430" xr:uid="{0FEEF347-39B1-4F5A-A566-703EB628C95A}"/>
    <cellStyle name="Notiz 3 175 5" xfId="14704" xr:uid="{F1CD2441-C32B-4050-81B1-868240CAE75F}"/>
    <cellStyle name="Notiz 3 175 5 2" xfId="30924" xr:uid="{39BDAE84-E2F9-4412-B9F9-B7D071AE9767}"/>
    <cellStyle name="Notiz 3 175 6" xfId="15362" xr:uid="{9D863557-C380-49E5-96F8-7754455EDF1E}"/>
    <cellStyle name="Notiz 3 175 6 2" xfId="26413" xr:uid="{EACE76BC-7C15-4A4B-863C-788BFF512E9F}"/>
    <cellStyle name="Notiz 3 175 7" xfId="32524" xr:uid="{AD3B2A8B-4DCA-464D-A735-35722A1001CD}"/>
    <cellStyle name="Notiz 3 175 8" xfId="24020" xr:uid="{DDDA877A-930D-4ECF-A39D-607BF95DE4B6}"/>
    <cellStyle name="Notiz 3 176" xfId="2476" xr:uid="{00000000-0005-0000-0000-0000DC090000}"/>
    <cellStyle name="Notiz 3 176 2" xfId="5615" xr:uid="{784F5853-7631-4328-AB58-DF0A7FCC07FB}"/>
    <cellStyle name="Notiz 3 176 2 2" xfId="18403" xr:uid="{F9330C49-D9AD-47B5-966C-F120AA2C01FF}"/>
    <cellStyle name="Notiz 3 176 2 2 2" xfId="28433" xr:uid="{050D1D57-7EE8-4C2A-BB37-7EA07FFD6843}"/>
    <cellStyle name="Notiz 3 176 2 3" xfId="11656" xr:uid="{CBE80FA1-26D9-4AE3-8F10-432F85E46118}"/>
    <cellStyle name="Notiz 3 176 2 3 2" xfId="30927" xr:uid="{B34431F6-65B7-405C-A3FB-39283067BA21}"/>
    <cellStyle name="Notiz 3 176 2 4" xfId="33728" xr:uid="{DC4A8265-9DFF-4492-90F2-0AE208E6DFC0}"/>
    <cellStyle name="Notiz 3 176 2 5" xfId="24023" xr:uid="{B5CD46D1-D980-4FE7-9A7D-6E5EBE9E33A1}"/>
    <cellStyle name="Notiz 3 176 3" xfId="6619" xr:uid="{4E4507A6-61B2-433A-97B0-ED72D9C07C16}"/>
    <cellStyle name="Notiz 3 176 3 2" xfId="19399" xr:uid="{537D4363-85A9-4B78-8509-E0B02E0123FF}"/>
    <cellStyle name="Notiz 3 176 3 2 2" xfId="34461" xr:uid="{5C85B7DF-BEFD-4D7B-865B-66BC450A7380}"/>
    <cellStyle name="Notiz 3 176 3 3" xfId="12651" xr:uid="{7AB59E1A-E471-4BB3-AA26-4A0E2A4ED9A1}"/>
    <cellStyle name="Notiz 3 176 3 4" xfId="25500" xr:uid="{8FB9A122-EBD1-4E43-B6ED-E5B24BF19E94}"/>
    <cellStyle name="Notiz 3 176 4" xfId="8317" xr:uid="{4A8F0BBC-8DCE-4EC0-A2AF-73DBBAEAAC42}"/>
    <cellStyle name="Notiz 3 176 4 2" xfId="21043" xr:uid="{86768643-7E71-4271-AC1D-8495F1905C02}"/>
    <cellStyle name="Notiz 3 176 4 3" xfId="28432" xr:uid="{DAA2347D-55B1-4E86-AFB4-6F62E5FD7C22}"/>
    <cellStyle name="Notiz 3 176 5" xfId="14705" xr:uid="{E368DB79-11BB-4AC4-8C06-749D3B380186}"/>
    <cellStyle name="Notiz 3 176 5 2" xfId="30926" xr:uid="{73CA65AB-1BD2-4B47-A042-C5B5ADBBAACE}"/>
    <cellStyle name="Notiz 3 176 6" xfId="15363" xr:uid="{F4A4911F-E2BA-4AB9-9EAF-D5C7CBD999B3}"/>
    <cellStyle name="Notiz 3 176 6 2" xfId="26414" xr:uid="{411AA662-6971-42D6-AF37-D6209E52AAF2}"/>
    <cellStyle name="Notiz 3 176 7" xfId="32525" xr:uid="{56033173-5CC1-4284-A3D7-1426B0806F14}"/>
    <cellStyle name="Notiz 3 176 8" xfId="24022" xr:uid="{306B62F5-A25B-4273-9C21-F1876E774797}"/>
    <cellStyle name="Notiz 3 177" xfId="2477" xr:uid="{00000000-0005-0000-0000-0000DD090000}"/>
    <cellStyle name="Notiz 3 177 2" xfId="5616" xr:uid="{B07B0DAB-56AE-417C-AF82-C35043DE0FD4}"/>
    <cellStyle name="Notiz 3 177 2 2" xfId="18404" xr:uid="{EC78090B-4892-4C78-8EF9-574608EF3EC0}"/>
    <cellStyle name="Notiz 3 177 2 2 2" xfId="28435" xr:uid="{58E18B3E-2C94-4B33-9D93-CF649A7F5D64}"/>
    <cellStyle name="Notiz 3 177 2 3" xfId="11657" xr:uid="{3F9CF0D4-FD3C-44BD-9EBA-DE9A4110487B}"/>
    <cellStyle name="Notiz 3 177 2 3 2" xfId="30929" xr:uid="{6153A6B6-E0CB-4F7A-B702-211DDBC8B671}"/>
    <cellStyle name="Notiz 3 177 2 4" xfId="33729" xr:uid="{FB78E81D-2424-42C5-852C-00A02F881182}"/>
    <cellStyle name="Notiz 3 177 2 5" xfId="24025" xr:uid="{183D5DD1-057F-4EF1-8880-02330C9B5C37}"/>
    <cellStyle name="Notiz 3 177 3" xfId="6618" xr:uid="{C7A82109-772E-4227-ACC6-7E1B7F8F9E88}"/>
    <cellStyle name="Notiz 3 177 3 2" xfId="19398" xr:uid="{50D8468B-60C1-4574-A806-456A3E5918E0}"/>
    <cellStyle name="Notiz 3 177 3 2 2" xfId="34460" xr:uid="{42B86569-C897-439C-AFC8-1EEF83692734}"/>
    <cellStyle name="Notiz 3 177 3 3" xfId="12650" xr:uid="{89EFA010-21D4-44DE-AA0F-121A880F4EF2}"/>
    <cellStyle name="Notiz 3 177 3 4" xfId="25501" xr:uid="{DA4A5E33-E505-4B97-B63E-338C33C6ECBF}"/>
    <cellStyle name="Notiz 3 177 4" xfId="8318" xr:uid="{7D22B034-255D-42F5-99D4-D6C37D723A79}"/>
    <cellStyle name="Notiz 3 177 4 2" xfId="21044" xr:uid="{5D58ED0F-4427-466F-9EBA-543B33351323}"/>
    <cellStyle name="Notiz 3 177 4 3" xfId="28434" xr:uid="{9F688E59-1A77-45C2-820A-BEE269198623}"/>
    <cellStyle name="Notiz 3 177 5" xfId="14706" xr:uid="{F2611392-E838-4465-A677-31B428E3012E}"/>
    <cellStyle name="Notiz 3 177 5 2" xfId="30928" xr:uid="{8C2A245B-C618-464B-92BF-0626405CCF8F}"/>
    <cellStyle name="Notiz 3 177 6" xfId="15364" xr:uid="{93C950EA-298B-4201-B2B3-D9036EF8CFB3}"/>
    <cellStyle name="Notiz 3 177 6 2" xfId="31683" xr:uid="{6C591606-33E2-4FBB-990F-332C4C1FC884}"/>
    <cellStyle name="Notiz 3 177 7" xfId="32526" xr:uid="{1B1212F6-B314-4A27-A1E8-EFAABF82ADB9}"/>
    <cellStyle name="Notiz 3 177 8" xfId="24024" xr:uid="{E0A147F1-4D9C-46B1-BABC-D2095BE30616}"/>
    <cellStyle name="Notiz 3 178" xfId="2478" xr:uid="{00000000-0005-0000-0000-0000DE090000}"/>
    <cellStyle name="Notiz 3 178 2" xfId="5617" xr:uid="{4E0CD7BA-45E0-4608-BE8B-8E97CF1768FC}"/>
    <cellStyle name="Notiz 3 178 2 2" xfId="18405" xr:uid="{918F9A04-37F0-48CB-A68A-2AA95DFBF0DF}"/>
    <cellStyle name="Notiz 3 178 2 2 2" xfId="28437" xr:uid="{E7FFFE3A-24D7-4A4C-BB67-C99864CDF04B}"/>
    <cellStyle name="Notiz 3 178 2 3" xfId="11658" xr:uid="{440B2182-E810-4840-9E64-A8AF735B092E}"/>
    <cellStyle name="Notiz 3 178 2 3 2" xfId="30931" xr:uid="{6301313D-AFD4-4E3A-9BBB-0F2E47956AD1}"/>
    <cellStyle name="Notiz 3 178 2 4" xfId="33730" xr:uid="{9FE0DA59-2C46-496A-B159-9762119D3FB3}"/>
    <cellStyle name="Notiz 3 178 2 5" xfId="24027" xr:uid="{54496743-13A5-4720-9C2A-B18CE959ADB0}"/>
    <cellStyle name="Notiz 3 178 3" xfId="6617" xr:uid="{CFEC602A-6C0D-4138-AC5D-4B01BD1DA56E}"/>
    <cellStyle name="Notiz 3 178 3 2" xfId="19397" xr:uid="{0804CF0D-D3B2-4E56-A004-A0C8DAF829CE}"/>
    <cellStyle name="Notiz 3 178 3 2 2" xfId="34459" xr:uid="{E42724AC-44A7-47CE-BD48-D6BD9FA2A6FF}"/>
    <cellStyle name="Notiz 3 178 3 3" xfId="12649" xr:uid="{AAEE9627-E057-4541-99FC-86EA0BFF2B69}"/>
    <cellStyle name="Notiz 3 178 3 4" xfId="25502" xr:uid="{09B22D0D-25AF-4939-B620-D2E8095F2E5E}"/>
    <cellStyle name="Notiz 3 178 4" xfId="8319" xr:uid="{BB09F789-F9D6-4DC9-BECC-4D26E642ECAD}"/>
    <cellStyle name="Notiz 3 178 4 2" xfId="21045" xr:uid="{B9FD5E8C-AA38-48F3-92B7-3554ECC12402}"/>
    <cellStyle name="Notiz 3 178 4 3" xfId="28436" xr:uid="{B5CFF8C7-C7A6-4BB1-8C94-D1F2D463E269}"/>
    <cellStyle name="Notiz 3 178 5" xfId="14707" xr:uid="{B05649E6-83ED-4DB7-8473-CF951ABD3D2F}"/>
    <cellStyle name="Notiz 3 178 5 2" xfId="30930" xr:uid="{A8B170FE-82F0-49A9-85D2-90A93BA08263}"/>
    <cellStyle name="Notiz 3 178 6" xfId="15365" xr:uid="{665B2E31-0A41-4710-BFFC-1238994ADF40}"/>
    <cellStyle name="Notiz 3 178 6 2" xfId="31682" xr:uid="{75A424EE-E8EA-4787-B02D-B1C035B3D6ED}"/>
    <cellStyle name="Notiz 3 178 7" xfId="32527" xr:uid="{2ED1E6DA-587D-4B13-AE33-AC041D57A922}"/>
    <cellStyle name="Notiz 3 178 8" xfId="24026" xr:uid="{CEA80B71-9E88-482B-81B8-65ADCD7DD8E3}"/>
    <cellStyle name="Notiz 3 179" xfId="2479" xr:uid="{00000000-0005-0000-0000-0000DF090000}"/>
    <cellStyle name="Notiz 3 179 2" xfId="5618" xr:uid="{B92CD4A2-10C9-4AB2-ADAC-B7BE0872FD55}"/>
    <cellStyle name="Notiz 3 179 2 2" xfId="18406" xr:uid="{601C3DDF-D70B-4387-AAA6-8EEF2254C951}"/>
    <cellStyle name="Notiz 3 179 2 2 2" xfId="28439" xr:uid="{A2C66262-63E0-441D-900A-B56D965CDC0C}"/>
    <cellStyle name="Notiz 3 179 2 3" xfId="11659" xr:uid="{97AB168D-5492-4D8C-BF66-834E4C8138AE}"/>
    <cellStyle name="Notiz 3 179 2 3 2" xfId="30933" xr:uid="{C9AD9E2B-38EF-499D-A811-A80A14578E2D}"/>
    <cellStyle name="Notiz 3 179 2 4" xfId="33731" xr:uid="{D1DBCA64-3C87-46DD-889F-AD01FDDDB79A}"/>
    <cellStyle name="Notiz 3 179 2 5" xfId="24029" xr:uid="{DEC57DDB-39B1-435D-AA2D-BB484D50153E}"/>
    <cellStyle name="Notiz 3 179 3" xfId="6616" xr:uid="{F2D6C55A-0662-4C31-9B7E-CEBDCDF55DB8}"/>
    <cellStyle name="Notiz 3 179 3 2" xfId="19396" xr:uid="{5C5F07B6-0575-4F39-8348-C37FA92F6F1A}"/>
    <cellStyle name="Notiz 3 179 3 2 2" xfId="34458" xr:uid="{7B4B541F-41EA-4525-A804-F3CC878FFFC6}"/>
    <cellStyle name="Notiz 3 179 3 3" xfId="12648" xr:uid="{BDC7DAEF-5F31-4C3B-AE29-9D174A00D5CF}"/>
    <cellStyle name="Notiz 3 179 3 4" xfId="25503" xr:uid="{8AD65086-0B43-4CB7-83D6-256C2E3855FB}"/>
    <cellStyle name="Notiz 3 179 4" xfId="8320" xr:uid="{3025F9CE-D65A-414A-9088-62C26E2BE487}"/>
    <cellStyle name="Notiz 3 179 4 2" xfId="21046" xr:uid="{3B188527-412C-4479-A953-549C27335E61}"/>
    <cellStyle name="Notiz 3 179 4 3" xfId="28438" xr:uid="{95837C46-9E72-43BD-9394-C362543668F9}"/>
    <cellStyle name="Notiz 3 179 5" xfId="14708" xr:uid="{BBDD1BF0-95E9-4139-A14A-154E39F5814D}"/>
    <cellStyle name="Notiz 3 179 5 2" xfId="30932" xr:uid="{F9E638D0-4241-4764-BF5F-77FC5706520E}"/>
    <cellStyle name="Notiz 3 179 6" xfId="15366" xr:uid="{4591FBE6-C636-4E39-8616-6EDAE1764C59}"/>
    <cellStyle name="Notiz 3 179 6 2" xfId="31681" xr:uid="{A2300730-4B43-47B2-B1A1-4E9EB9573130}"/>
    <cellStyle name="Notiz 3 179 7" xfId="32528" xr:uid="{E8B82DE6-81FC-4DD5-8418-F86A59AE1879}"/>
    <cellStyle name="Notiz 3 179 8" xfId="24028" xr:uid="{CF1550B2-53D0-4AE6-8C78-A558A2FB894D}"/>
    <cellStyle name="Notiz 3 18" xfId="2480" xr:uid="{00000000-0005-0000-0000-0000E0090000}"/>
    <cellStyle name="Notiz 3 18 2" xfId="5619" xr:uid="{0F293CC3-77CC-43A9-96BF-BA255765BB1A}"/>
    <cellStyle name="Notiz 3 18 2 2" xfId="18407" xr:uid="{874BB0B3-8EE4-4E52-8125-50C5DCE7170F}"/>
    <cellStyle name="Notiz 3 18 2 2 2" xfId="28441" xr:uid="{91522720-5048-4128-9325-F329E8D03430}"/>
    <cellStyle name="Notiz 3 18 2 3" xfId="11660" xr:uid="{6ECEB12E-E3C1-400A-BB80-3C4265F2DC41}"/>
    <cellStyle name="Notiz 3 18 2 3 2" xfId="30935" xr:uid="{2BFAD688-1894-4673-88BC-07A40403B7D6}"/>
    <cellStyle name="Notiz 3 18 2 4" xfId="33732" xr:uid="{1A4A5507-FE60-4A04-8A67-D471B224BEB8}"/>
    <cellStyle name="Notiz 3 18 2 5" xfId="24031" xr:uid="{945856AD-5F28-4A83-A64D-6F38830EFE1A}"/>
    <cellStyle name="Notiz 3 18 3" xfId="6615" xr:uid="{8F44C0CE-24A9-4C26-ACFD-63103BB3DB65}"/>
    <cellStyle name="Notiz 3 18 3 2" xfId="19395" xr:uid="{4116E4E0-1ABF-40FA-BE5A-013CEBF65E2D}"/>
    <cellStyle name="Notiz 3 18 3 2 2" xfId="34457" xr:uid="{E0023626-7ACB-47F5-B21C-2D6CCC69176F}"/>
    <cellStyle name="Notiz 3 18 3 3" xfId="12647" xr:uid="{40A96A2C-0B0D-44D8-9CB0-8C824149C220}"/>
    <cellStyle name="Notiz 3 18 3 4" xfId="25504" xr:uid="{5527C247-F3C3-44D7-8553-9E7E6F2098DC}"/>
    <cellStyle name="Notiz 3 18 4" xfId="8321" xr:uid="{18987853-FF3D-44C7-A8E0-171094DE1234}"/>
    <cellStyle name="Notiz 3 18 4 2" xfId="21047" xr:uid="{0F698DDD-8C53-48DC-BAA0-F45E00521090}"/>
    <cellStyle name="Notiz 3 18 4 3" xfId="28440" xr:uid="{D0FAAF78-DCB4-406E-A93B-06C9C485F8D4}"/>
    <cellStyle name="Notiz 3 18 5" xfId="14709" xr:uid="{FC4574D4-374E-4B6F-A39B-6F18CB77E802}"/>
    <cellStyle name="Notiz 3 18 5 2" xfId="30934" xr:uid="{DD4A0AD9-9FA3-4EA1-B950-2C3688DBDA25}"/>
    <cellStyle name="Notiz 3 18 6" xfId="15367" xr:uid="{A6A60B22-97B8-4AF8-981D-5B9EFF8373E4}"/>
    <cellStyle name="Notiz 3 18 6 2" xfId="31680" xr:uid="{0D2E8C1D-2A98-48CE-85A8-A4DF2E4A3F74}"/>
    <cellStyle name="Notiz 3 18 7" xfId="32529" xr:uid="{46AA3176-956A-45B5-B0ED-EC7066F891E9}"/>
    <cellStyle name="Notiz 3 18 8" xfId="24030" xr:uid="{DD01F392-C4EA-4570-9B9C-FE0786191F56}"/>
    <cellStyle name="Notiz 3 180" xfId="2481" xr:uid="{00000000-0005-0000-0000-0000E1090000}"/>
    <cellStyle name="Notiz 3 180 2" xfId="5620" xr:uid="{BE95BC44-A410-4BDA-A458-DA35B8E92E5B}"/>
    <cellStyle name="Notiz 3 180 2 2" xfId="18408" xr:uid="{84AADC13-499A-4B98-9AA5-D9E86CD217B6}"/>
    <cellStyle name="Notiz 3 180 2 2 2" xfId="28443" xr:uid="{0E36783D-98F5-48AC-B006-5F8FDDAE90C7}"/>
    <cellStyle name="Notiz 3 180 2 3" xfId="11661" xr:uid="{ED4B68AF-E6D5-4DA9-82D6-D4065A8CFE35}"/>
    <cellStyle name="Notiz 3 180 2 3 2" xfId="30937" xr:uid="{D8796667-08DA-48E1-BB3A-CB2A93F6BC95}"/>
    <cellStyle name="Notiz 3 180 2 4" xfId="33733" xr:uid="{62675234-596D-4F44-88DF-444D8A369344}"/>
    <cellStyle name="Notiz 3 180 2 5" xfId="24033" xr:uid="{E6F5DF5D-825C-4B26-B0E2-D1608707C321}"/>
    <cellStyle name="Notiz 3 180 3" xfId="6614" xr:uid="{F8F45122-AB76-4B48-98EC-E9FE713425EA}"/>
    <cellStyle name="Notiz 3 180 3 2" xfId="19394" xr:uid="{962E65AC-3963-460C-A9F3-1DB3AD5FE4AF}"/>
    <cellStyle name="Notiz 3 180 3 2 2" xfId="34456" xr:uid="{16E857E1-2AB4-4600-9379-0EA706B7F104}"/>
    <cellStyle name="Notiz 3 180 3 3" xfId="12646" xr:uid="{2BA90BD7-FF54-4ADD-B433-7CA23C3895D4}"/>
    <cellStyle name="Notiz 3 180 3 4" xfId="25505" xr:uid="{8C8B3A6A-DE87-4687-AD1E-F7BE8406AA48}"/>
    <cellStyle name="Notiz 3 180 4" xfId="8322" xr:uid="{F1E1A1E8-A3B3-41B4-880C-B22F1524DFB2}"/>
    <cellStyle name="Notiz 3 180 4 2" xfId="21048" xr:uid="{28B3E398-B301-4465-9BF3-12D582AC5195}"/>
    <cellStyle name="Notiz 3 180 4 3" xfId="28442" xr:uid="{393C610C-9FAC-4CCF-8FFF-60F93B54FA77}"/>
    <cellStyle name="Notiz 3 180 5" xfId="14710" xr:uid="{25C255AE-A750-4BAA-91E1-621CB799217C}"/>
    <cellStyle name="Notiz 3 180 5 2" xfId="30936" xr:uid="{80058F82-0AD6-4AA4-B457-1A7694BDBAC3}"/>
    <cellStyle name="Notiz 3 180 6" xfId="15368" xr:uid="{5AB62274-E120-4EF3-8212-2F807A468897}"/>
    <cellStyle name="Notiz 3 180 6 2" xfId="26415" xr:uid="{8825B666-6B05-42EA-821C-CEBF2B2FFD9C}"/>
    <cellStyle name="Notiz 3 180 7" xfId="32530" xr:uid="{7112DE57-FC1C-4787-A651-9402AB609E05}"/>
    <cellStyle name="Notiz 3 180 8" xfId="24032" xr:uid="{2B7E7981-ABB0-4E06-8E9A-3394C10AEC15}"/>
    <cellStyle name="Notiz 3 181" xfId="2482" xr:uid="{00000000-0005-0000-0000-0000E2090000}"/>
    <cellStyle name="Notiz 3 181 2" xfId="5621" xr:uid="{82AA44AF-0937-4612-B11A-1E23037BDA9E}"/>
    <cellStyle name="Notiz 3 181 2 2" xfId="18409" xr:uid="{203EFF78-82BD-4673-AACB-27EFE449163C}"/>
    <cellStyle name="Notiz 3 181 2 2 2" xfId="28445" xr:uid="{99498A0D-CEB8-4C3B-82D5-6A86500BA3E1}"/>
    <cellStyle name="Notiz 3 181 2 3" xfId="11662" xr:uid="{80BA39D1-01A8-4D79-A8CA-C6CFAEB7EAE3}"/>
    <cellStyle name="Notiz 3 181 2 3 2" xfId="30939" xr:uid="{E92A60F3-99A7-42DE-BB32-97BC04BCEFE5}"/>
    <cellStyle name="Notiz 3 181 2 4" xfId="33734" xr:uid="{FD399BC3-208A-4CEA-9D24-7FC2EA4DC8E5}"/>
    <cellStyle name="Notiz 3 181 2 5" xfId="24035" xr:uid="{C317153A-0793-49BB-8C12-995C56D57C40}"/>
    <cellStyle name="Notiz 3 181 3" xfId="6613" xr:uid="{787FE2A9-72A4-4831-BCB2-B61DBA68D7B2}"/>
    <cellStyle name="Notiz 3 181 3 2" xfId="19393" xr:uid="{4942C02B-D79C-4944-A5F8-D7FE16FA9027}"/>
    <cellStyle name="Notiz 3 181 3 2 2" xfId="34455" xr:uid="{30EAB2D8-1593-4575-9A93-0FD716218D54}"/>
    <cellStyle name="Notiz 3 181 3 3" xfId="12645" xr:uid="{9B12FCC1-599D-491E-97B6-FCD9A04AF2F6}"/>
    <cellStyle name="Notiz 3 181 3 4" xfId="25506" xr:uid="{19F1DD4C-21EA-4A4F-A4E9-41F4A59BB7FF}"/>
    <cellStyle name="Notiz 3 181 4" xfId="8323" xr:uid="{19E8F5DD-0F2B-46E0-89AD-00BC2C071BCB}"/>
    <cellStyle name="Notiz 3 181 4 2" xfId="21049" xr:uid="{3F1708D2-9482-4424-B6F7-981F6C3F04F1}"/>
    <cellStyle name="Notiz 3 181 4 3" xfId="28444" xr:uid="{DA132434-B74D-4F95-89C3-F8D78DAC889E}"/>
    <cellStyle name="Notiz 3 181 5" xfId="14711" xr:uid="{1B52125F-0638-4559-AA86-562E6771EBE9}"/>
    <cellStyle name="Notiz 3 181 5 2" xfId="30938" xr:uid="{9764E6F1-CA4F-4226-B043-75F802A1ADF1}"/>
    <cellStyle name="Notiz 3 181 6" xfId="15369" xr:uid="{645FC42A-F4A9-4990-B0EA-7F9A1C395BC0}"/>
    <cellStyle name="Notiz 3 181 6 2" xfId="26416" xr:uid="{C4E2C1F7-77A2-45E7-AECF-9E9F3C09FD40}"/>
    <cellStyle name="Notiz 3 181 7" xfId="32531" xr:uid="{24264399-FE7F-4531-95E2-06A4AAFCC469}"/>
    <cellStyle name="Notiz 3 181 8" xfId="24034" xr:uid="{3635851F-7115-4727-B998-BCF4D8DEAD79}"/>
    <cellStyle name="Notiz 3 182" xfId="2483" xr:uid="{00000000-0005-0000-0000-0000E3090000}"/>
    <cellStyle name="Notiz 3 182 2" xfId="5622" xr:uid="{F35A52EB-5303-4494-882D-37418B0DF7F4}"/>
    <cellStyle name="Notiz 3 182 2 2" xfId="18410" xr:uid="{5C9498F6-9ADB-441E-8A64-52FD608B603A}"/>
    <cellStyle name="Notiz 3 182 2 2 2" xfId="28447" xr:uid="{CF62232E-0FFB-42F6-A986-C0E0CE793816}"/>
    <cellStyle name="Notiz 3 182 2 3" xfId="11663" xr:uid="{F3F76D66-13A6-4950-B592-0BB29FDF4808}"/>
    <cellStyle name="Notiz 3 182 2 3 2" xfId="30941" xr:uid="{976C1E8F-867E-47CB-A56C-D238DDB9B643}"/>
    <cellStyle name="Notiz 3 182 2 4" xfId="33735" xr:uid="{F0BCC3FB-7584-4B77-8B7E-ECCBA4ABAFAC}"/>
    <cellStyle name="Notiz 3 182 2 5" xfId="24037" xr:uid="{EEB8309B-8656-4571-BA32-ED0D8AB5A9F9}"/>
    <cellStyle name="Notiz 3 182 3" xfId="6612" xr:uid="{98D331D2-E09B-4556-879B-02D239725BE5}"/>
    <cellStyle name="Notiz 3 182 3 2" xfId="19392" xr:uid="{02810158-FFFD-4E2B-A3A0-4C35F1EFB86C}"/>
    <cellStyle name="Notiz 3 182 3 2 2" xfId="34454" xr:uid="{B015C8AA-8BE7-4ABE-9B30-68FA66C59614}"/>
    <cellStyle name="Notiz 3 182 3 3" xfId="12644" xr:uid="{21EF89EB-5C2D-44B5-B7A6-90FCC59D0A2F}"/>
    <cellStyle name="Notiz 3 182 3 4" xfId="25507" xr:uid="{6B473CEA-6878-473D-A901-FFBB84607118}"/>
    <cellStyle name="Notiz 3 182 4" xfId="8324" xr:uid="{1ACCCBDA-534B-44AD-B5F9-0575161EB25C}"/>
    <cellStyle name="Notiz 3 182 4 2" xfId="21050" xr:uid="{FA76F7E7-E2B8-46D6-BA01-368A52FCA8C8}"/>
    <cellStyle name="Notiz 3 182 4 3" xfId="28446" xr:uid="{46A6BC41-9253-4093-A447-B67D0EF75A54}"/>
    <cellStyle name="Notiz 3 182 5" xfId="14712" xr:uid="{421FDD37-932C-4E34-862A-31ACBFCD9478}"/>
    <cellStyle name="Notiz 3 182 5 2" xfId="30940" xr:uid="{E20BFA00-6E8A-443D-B8F0-441521AAB673}"/>
    <cellStyle name="Notiz 3 182 6" xfId="15370" xr:uid="{6E51E5B4-34E1-4C23-AC33-EEE5B28AF50D}"/>
    <cellStyle name="Notiz 3 182 6 2" xfId="26417" xr:uid="{C4B198C5-4D90-4E05-8989-DFBB7EE79D1C}"/>
    <cellStyle name="Notiz 3 182 7" xfId="32532" xr:uid="{C3EC84F7-A3BD-4F12-8B79-6F4A0778E740}"/>
    <cellStyle name="Notiz 3 182 8" xfId="24036" xr:uid="{A9CAB5EA-14EF-4FFA-AA79-2FEF20832DAE}"/>
    <cellStyle name="Notiz 3 183" xfId="2484" xr:uid="{00000000-0005-0000-0000-0000E4090000}"/>
    <cellStyle name="Notiz 3 183 2" xfId="5623" xr:uid="{08167361-8E4B-4CB8-A1E9-29C56C7A1A42}"/>
    <cellStyle name="Notiz 3 183 2 2" xfId="18411" xr:uid="{D020E30F-40CA-4BC3-B32E-D513949AFFCE}"/>
    <cellStyle name="Notiz 3 183 2 2 2" xfId="28449" xr:uid="{4EF998D7-15B2-428E-9905-54C4726CC544}"/>
    <cellStyle name="Notiz 3 183 2 3" xfId="11664" xr:uid="{8F557E29-A787-4E64-BFCF-0B382460658D}"/>
    <cellStyle name="Notiz 3 183 2 3 2" xfId="30943" xr:uid="{F406AEBD-7969-45DB-A7CF-9F1C454D58C0}"/>
    <cellStyle name="Notiz 3 183 2 4" xfId="33736" xr:uid="{33BA87F6-246F-4AD8-B715-E83E20CD2C16}"/>
    <cellStyle name="Notiz 3 183 2 5" xfId="24039" xr:uid="{9F5D77FD-890E-453A-AB1B-C67F5F9FD5C4}"/>
    <cellStyle name="Notiz 3 183 3" xfId="6611" xr:uid="{C4D3E4BD-A0CD-43FC-B38E-E3CE09CE9AB1}"/>
    <cellStyle name="Notiz 3 183 3 2" xfId="19391" xr:uid="{374E2772-CDF2-4B56-ADD1-51D0088EADBB}"/>
    <cellStyle name="Notiz 3 183 3 2 2" xfId="34453" xr:uid="{E51C7063-F307-4139-8793-9AAA2903BB9B}"/>
    <cellStyle name="Notiz 3 183 3 3" xfId="12643" xr:uid="{36AD3164-2488-49EE-B098-8E253E445810}"/>
    <cellStyle name="Notiz 3 183 3 4" xfId="25508" xr:uid="{EC636AD7-CFE8-4366-A3AE-71CF56A500FB}"/>
    <cellStyle name="Notiz 3 183 4" xfId="8325" xr:uid="{A914D724-29BD-49D3-94EF-2C7050E6791D}"/>
    <cellStyle name="Notiz 3 183 4 2" xfId="21051" xr:uid="{686ED9CC-E942-48CD-99D4-F536A47A667D}"/>
    <cellStyle name="Notiz 3 183 4 3" xfId="28448" xr:uid="{E615E2DE-6FD3-4AE2-9904-B885A0E1B7B5}"/>
    <cellStyle name="Notiz 3 183 5" xfId="14713" xr:uid="{4565A60C-9C4B-4112-B2FA-E0C5629C6214}"/>
    <cellStyle name="Notiz 3 183 5 2" xfId="30942" xr:uid="{B134C01B-7BD8-43D6-AA5D-F609A6B7B287}"/>
    <cellStyle name="Notiz 3 183 6" xfId="15371" xr:uid="{B2FA1F62-3A10-418E-95CB-5B1A1055A1D2}"/>
    <cellStyle name="Notiz 3 183 6 2" xfId="26418" xr:uid="{94518C91-2A48-4BAF-99FD-AA41F6E25C2E}"/>
    <cellStyle name="Notiz 3 183 7" xfId="32533" xr:uid="{94337175-DF12-439B-8CBB-CC6440FBDCD1}"/>
    <cellStyle name="Notiz 3 183 8" xfId="24038" xr:uid="{3A645E42-C751-497B-BE05-34DAEC868327}"/>
    <cellStyle name="Notiz 3 184" xfId="2485" xr:uid="{00000000-0005-0000-0000-0000E5090000}"/>
    <cellStyle name="Notiz 3 184 2" xfId="2486" xr:uid="{00000000-0005-0000-0000-0000E6090000}"/>
    <cellStyle name="Notiz 3 184 2 2" xfId="5625" xr:uid="{03E15ED4-7319-4474-B85A-91A3F084A563}"/>
    <cellStyle name="Notiz 3 184 2 2 2" xfId="18413" xr:uid="{E04F1673-3D77-4C77-8938-A80047E6A5D5}"/>
    <cellStyle name="Notiz 3 184 2 2 2 2" xfId="28452" xr:uid="{B746984C-3BE7-4910-8616-2C13500A2943}"/>
    <cellStyle name="Notiz 3 184 2 2 3" xfId="11666" xr:uid="{2A20A2A5-1C82-4C45-B974-802A89C1B13E}"/>
    <cellStyle name="Notiz 3 184 2 2 3 2" xfId="30946" xr:uid="{CF3768E8-7324-4D15-9097-07AAD9C5B36E}"/>
    <cellStyle name="Notiz 3 184 2 2 4" xfId="33738" xr:uid="{28DA012E-DBB1-4F11-A3FC-07670A83E9E0}"/>
    <cellStyle name="Notiz 3 184 2 2 5" xfId="24042" xr:uid="{1454B7C5-DEB5-4521-B51B-70C02B3F976B}"/>
    <cellStyle name="Notiz 3 184 2 3" xfId="6609" xr:uid="{53C35C8B-7615-42CD-B0EC-71476260F0DA}"/>
    <cellStyle name="Notiz 3 184 2 3 2" xfId="19389" xr:uid="{F9776668-64E6-48D3-B679-77857BAA3167}"/>
    <cellStyle name="Notiz 3 184 2 3 2 2" xfId="34451" xr:uid="{27B4E4CE-B36C-4C9D-B8B7-F600F1EE5ACF}"/>
    <cellStyle name="Notiz 3 184 2 3 3" xfId="12641" xr:uid="{A3185536-B499-4BAB-9B7E-8006A3992658}"/>
    <cellStyle name="Notiz 3 184 2 3 4" xfId="25510" xr:uid="{BF4017BB-6E1A-408B-ABA1-839DBA23725E}"/>
    <cellStyle name="Notiz 3 184 2 4" xfId="8327" xr:uid="{18E00A9B-33A2-4B41-821D-6E9F3C379B48}"/>
    <cellStyle name="Notiz 3 184 2 4 2" xfId="21053" xr:uid="{1DD4D038-4A60-41EA-B1F3-BF794E81EDB3}"/>
    <cellStyle name="Notiz 3 184 2 4 3" xfId="28451" xr:uid="{B596C055-B64F-4F25-AE4A-7511191AC3FF}"/>
    <cellStyle name="Notiz 3 184 2 5" xfId="14715" xr:uid="{53095D74-66DA-4106-99E2-6148E27585C4}"/>
    <cellStyle name="Notiz 3 184 2 5 2" xfId="30945" xr:uid="{C9D0FF17-90A1-44DF-B559-AFE1DDCACD65}"/>
    <cellStyle name="Notiz 3 184 2 6" xfId="15373" xr:uid="{2F4E3A35-009B-442D-BAD7-D24056B337BE}"/>
    <cellStyle name="Notiz 3 184 2 6 2" xfId="26420" xr:uid="{CA575BA8-3EC1-427F-81AA-D008864B6B68}"/>
    <cellStyle name="Notiz 3 184 2 7" xfId="32535" xr:uid="{2A0D7DD3-A7CF-4A32-B37B-BA42EAD435B6}"/>
    <cellStyle name="Notiz 3 184 2 8" xfId="24041" xr:uid="{0DA10680-DBA8-48BF-95A2-F5C0F738F8BA}"/>
    <cellStyle name="Notiz 3 184 3" xfId="5624" xr:uid="{AF2E2288-56A8-4258-BED6-C5B0E175278A}"/>
    <cellStyle name="Notiz 3 184 3 2" xfId="18412" xr:uid="{E342D334-2541-46C3-8057-C26D41FDED74}"/>
    <cellStyle name="Notiz 3 184 3 2 2" xfId="28453" xr:uid="{8C5C9D41-D01B-4481-8A02-676DB1ECB3DE}"/>
    <cellStyle name="Notiz 3 184 3 3" xfId="11665" xr:uid="{21DEE128-7B23-42D1-B646-C976FDE7EDA4}"/>
    <cellStyle name="Notiz 3 184 3 3 2" xfId="30947" xr:uid="{30F7FE5F-5DCB-4417-B204-6D2B9A974006}"/>
    <cellStyle name="Notiz 3 184 3 4" xfId="33737" xr:uid="{C8231E85-A174-40ED-B9FF-D1F502C2A3C2}"/>
    <cellStyle name="Notiz 3 184 3 5" xfId="24043" xr:uid="{6242F819-2EAC-4002-B8FD-F3A4476C8C3B}"/>
    <cellStyle name="Notiz 3 184 4" xfId="6610" xr:uid="{414240D4-C323-48A8-9DF5-CC5F0EA0D0A4}"/>
    <cellStyle name="Notiz 3 184 4 2" xfId="19390" xr:uid="{6C347C84-FEFB-4979-BCEA-5832C8DC7066}"/>
    <cellStyle name="Notiz 3 184 4 2 2" xfId="34452" xr:uid="{6866444A-5B72-4D6D-85A2-2BBEA7B1A1CF}"/>
    <cellStyle name="Notiz 3 184 4 3" xfId="12642" xr:uid="{490212A6-C0E9-4166-B1A5-B65977A8173A}"/>
    <cellStyle name="Notiz 3 184 4 4" xfId="25509" xr:uid="{D7C61D12-6529-4DDE-BBC8-32A8E4482169}"/>
    <cellStyle name="Notiz 3 184 5" xfId="8326" xr:uid="{145F46AE-D569-448A-94D6-B400F055BCB8}"/>
    <cellStyle name="Notiz 3 184 5 2" xfId="21052" xr:uid="{5FA3899A-9217-4563-8300-4C160C61C4E3}"/>
    <cellStyle name="Notiz 3 184 5 3" xfId="28450" xr:uid="{513D8464-3B34-4935-B09A-11983550F1E3}"/>
    <cellStyle name="Notiz 3 184 6" xfId="14714" xr:uid="{6D7B59C8-7299-4E20-A2C2-F5757F26A99F}"/>
    <cellStyle name="Notiz 3 184 6 2" xfId="30944" xr:uid="{43B95CC1-D0F7-4127-A21F-F5C5702BD428}"/>
    <cellStyle name="Notiz 3 184 7" xfId="15372" xr:uid="{AFE2CFB8-62F7-4E0A-BFCC-6D9D1A07834A}"/>
    <cellStyle name="Notiz 3 184 7 2" xfId="26419" xr:uid="{5E50E008-2521-4A88-9F69-E081458BBA13}"/>
    <cellStyle name="Notiz 3 184 8" xfId="32534" xr:uid="{A8CC0B02-4227-4078-B790-88E9F3971BA5}"/>
    <cellStyle name="Notiz 3 184 9" xfId="24040" xr:uid="{28CCD937-71B5-4071-9995-CAA6A2AD54E7}"/>
    <cellStyle name="Notiz 3 185" xfId="2487" xr:uid="{00000000-0005-0000-0000-0000E7090000}"/>
    <cellStyle name="Notiz 3 185 2" xfId="2488" xr:uid="{00000000-0005-0000-0000-0000E8090000}"/>
    <cellStyle name="Notiz 3 185 2 2" xfId="5627" xr:uid="{57B1AE37-FCD2-4BA3-8FA8-7EAE9DB8DCB6}"/>
    <cellStyle name="Notiz 3 185 2 2 2" xfId="18415" xr:uid="{47BF9124-92A9-4C4C-B7A3-9B3F94F88C36}"/>
    <cellStyle name="Notiz 3 185 2 2 2 2" xfId="28456" xr:uid="{2C4F4B0D-1F95-4B67-AEF6-390B1F488871}"/>
    <cellStyle name="Notiz 3 185 2 2 3" xfId="11668" xr:uid="{8772AE00-0BD9-45F1-926B-EB6E8082D857}"/>
    <cellStyle name="Notiz 3 185 2 2 3 2" xfId="30950" xr:uid="{F93055C8-F0CF-4B78-9646-0EF95ED6E7C7}"/>
    <cellStyle name="Notiz 3 185 2 2 4" xfId="33740" xr:uid="{AD6C4E46-5AC2-4BDF-80FE-AF2AFB9363B8}"/>
    <cellStyle name="Notiz 3 185 2 2 5" xfId="24046" xr:uid="{D55B53F6-624E-4707-8A41-6C0D297E1C92}"/>
    <cellStyle name="Notiz 3 185 2 3" xfId="6607" xr:uid="{E6BC57AC-B57C-4AC4-8799-978EE999A93C}"/>
    <cellStyle name="Notiz 3 185 2 3 2" xfId="19387" xr:uid="{4E68E501-6D9D-4E37-B86A-04DACA237B9D}"/>
    <cellStyle name="Notiz 3 185 2 3 2 2" xfId="34449" xr:uid="{C8E9379E-8ABF-4786-81B6-91EF7748A45B}"/>
    <cellStyle name="Notiz 3 185 2 3 3" xfId="12639" xr:uid="{7E640471-6973-4D65-9FF1-0E15DEFA9B95}"/>
    <cellStyle name="Notiz 3 185 2 3 4" xfId="25512" xr:uid="{C30C59C6-88FF-4896-B64F-D70FB0429D34}"/>
    <cellStyle name="Notiz 3 185 2 4" xfId="8329" xr:uid="{8B617DAE-71F8-4415-8FCC-02CB9D14830E}"/>
    <cellStyle name="Notiz 3 185 2 4 2" xfId="21055" xr:uid="{FD482BCD-B51A-4B52-8B5D-7C9F747CDB47}"/>
    <cellStyle name="Notiz 3 185 2 4 3" xfId="28455" xr:uid="{BEE75775-9442-4379-B7A0-228DD93C2F67}"/>
    <cellStyle name="Notiz 3 185 2 5" xfId="14717" xr:uid="{3F778725-5565-4DC4-AC25-C8B86FBFB6BA}"/>
    <cellStyle name="Notiz 3 185 2 5 2" xfId="30949" xr:uid="{7C022DFE-0F5E-4DD1-9226-C6A3424BD17A}"/>
    <cellStyle name="Notiz 3 185 2 6" xfId="15073" xr:uid="{4078A8F0-801E-4A8C-B08B-B709837ECD88}"/>
    <cellStyle name="Notiz 3 185 2 6 2" xfId="26422" xr:uid="{DFEB5F8E-3D86-4562-8C43-9C5BA36CF243}"/>
    <cellStyle name="Notiz 3 185 2 7" xfId="32537" xr:uid="{581BA067-2067-477F-A60D-736D084928B1}"/>
    <cellStyle name="Notiz 3 185 2 8" xfId="24045" xr:uid="{34F7B33F-00A7-497F-9ECD-474DC4F60F9E}"/>
    <cellStyle name="Notiz 3 185 3" xfId="5626" xr:uid="{430D8A4D-6DC3-4CC9-840E-B186F0A5849C}"/>
    <cellStyle name="Notiz 3 185 3 2" xfId="18414" xr:uid="{4DF989E6-60BF-45CE-A2D4-3706CA4268A1}"/>
    <cellStyle name="Notiz 3 185 3 2 2" xfId="28457" xr:uid="{126155B3-B3CA-4FE2-9433-BB8123F33EBF}"/>
    <cellStyle name="Notiz 3 185 3 3" xfId="11667" xr:uid="{B2566A23-1A58-4D44-B2BA-FF1041E4A0FB}"/>
    <cellStyle name="Notiz 3 185 3 3 2" xfId="30951" xr:uid="{AB1FDE85-E8C5-4D39-8ECC-FD3A0946730E}"/>
    <cellStyle name="Notiz 3 185 3 4" xfId="33739" xr:uid="{F66CD430-C226-436C-AF7E-116071EA142B}"/>
    <cellStyle name="Notiz 3 185 3 5" xfId="24047" xr:uid="{8F24E788-54E0-4AAE-B4F6-4B13EF551804}"/>
    <cellStyle name="Notiz 3 185 4" xfId="6608" xr:uid="{EE83406A-FC4B-4D40-9BD0-6B2C291903C8}"/>
    <cellStyle name="Notiz 3 185 4 2" xfId="19388" xr:uid="{C214933E-F9CC-4C6F-84B2-B7C5FF8177B6}"/>
    <cellStyle name="Notiz 3 185 4 2 2" xfId="34450" xr:uid="{685892FF-4284-4DBC-B85D-6A986CF5E138}"/>
    <cellStyle name="Notiz 3 185 4 3" xfId="12640" xr:uid="{AEE7E621-E838-4C8C-A25E-4D3C5B5E226F}"/>
    <cellStyle name="Notiz 3 185 4 4" xfId="25511" xr:uid="{A7B34F37-040D-408A-B49C-9F5DDB612155}"/>
    <cellStyle name="Notiz 3 185 5" xfId="8328" xr:uid="{87563784-810D-457A-A764-3B7B67B0F6B6}"/>
    <cellStyle name="Notiz 3 185 5 2" xfId="21054" xr:uid="{8F3EE98E-60A5-4885-B9D3-91E7C82D86C0}"/>
    <cellStyle name="Notiz 3 185 5 3" xfId="28454" xr:uid="{DA782C9C-5305-4F10-86BC-0ADA6C01B49B}"/>
    <cellStyle name="Notiz 3 185 6" xfId="14716" xr:uid="{FB8D1323-73EF-457F-9B2D-070F45116891}"/>
    <cellStyle name="Notiz 3 185 6 2" xfId="30948" xr:uid="{BDC7C3C9-3A5E-400D-9237-BDBFFEA37240}"/>
    <cellStyle name="Notiz 3 185 7" xfId="15374" xr:uid="{31830C19-6D3A-4318-AECB-A303574855CB}"/>
    <cellStyle name="Notiz 3 185 7 2" xfId="26421" xr:uid="{81EA103A-D384-490E-A090-E6FF18A07B4B}"/>
    <cellStyle name="Notiz 3 185 8" xfId="32536" xr:uid="{35F74968-F20E-4693-8ABE-B1063DBF961F}"/>
    <cellStyle name="Notiz 3 185 9" xfId="24044" xr:uid="{6458E46A-7D8B-4CF5-A112-7ACDB69C6D96}"/>
    <cellStyle name="Notiz 3 186" xfId="2489" xr:uid="{00000000-0005-0000-0000-0000E9090000}"/>
    <cellStyle name="Notiz 3 186 2" xfId="5628" xr:uid="{53679F8D-AB43-4BE0-8425-479B73456723}"/>
    <cellStyle name="Notiz 3 186 2 2" xfId="18416" xr:uid="{C486CC17-B4E0-4C64-A37C-172370E0A520}"/>
    <cellStyle name="Notiz 3 186 2 2 2" xfId="28459" xr:uid="{592C91DB-4728-4C23-9E6C-36AC3E13A6DC}"/>
    <cellStyle name="Notiz 3 186 2 3" xfId="11669" xr:uid="{96ACC5B0-5384-42B3-8EC4-9D52CEC0B1B0}"/>
    <cellStyle name="Notiz 3 186 2 3 2" xfId="30953" xr:uid="{115C75A4-180A-45FF-8F76-445079D73C9A}"/>
    <cellStyle name="Notiz 3 186 2 4" xfId="33741" xr:uid="{F59D1E4F-FB9F-495C-A1D2-66756B2EBF93}"/>
    <cellStyle name="Notiz 3 186 2 5" xfId="24049" xr:uid="{F3898B60-D233-46BB-BA31-35834C1F4264}"/>
    <cellStyle name="Notiz 3 186 3" xfId="6606" xr:uid="{DE464B94-5495-402A-8504-6CE11DD1C508}"/>
    <cellStyle name="Notiz 3 186 3 2" xfId="19386" xr:uid="{700ACD14-FE35-4CBE-A41D-7D397B911121}"/>
    <cellStyle name="Notiz 3 186 3 2 2" xfId="34448" xr:uid="{27734BA7-3AF0-4572-884A-51A9B1238666}"/>
    <cellStyle name="Notiz 3 186 3 3" xfId="12638" xr:uid="{9EAAC7C8-E44A-4096-913F-B34837640F64}"/>
    <cellStyle name="Notiz 3 186 3 4" xfId="25513" xr:uid="{3505F883-D43F-4A57-A793-19C702A44572}"/>
    <cellStyle name="Notiz 3 186 4" xfId="8330" xr:uid="{5BEEEAE8-01D8-4C7F-8840-D3CCCFC92082}"/>
    <cellStyle name="Notiz 3 186 4 2" xfId="21056" xr:uid="{D1FB5241-9846-498B-BE34-3BF4BC360E0C}"/>
    <cellStyle name="Notiz 3 186 4 3" xfId="28458" xr:uid="{57C2D7B9-8ACD-45B4-BD01-49BD191286B6}"/>
    <cellStyle name="Notiz 3 186 5" xfId="14718" xr:uid="{8DC89972-DFEC-4E71-B96D-C231328F29F8}"/>
    <cellStyle name="Notiz 3 186 5 2" xfId="30952" xr:uid="{677CB39D-B8DD-47B9-8996-F280214DBFA9}"/>
    <cellStyle name="Notiz 3 186 6" xfId="15375" xr:uid="{9C8BCD37-D44D-4821-859B-4F04C3602C82}"/>
    <cellStyle name="Notiz 3 186 6 2" xfId="26423" xr:uid="{90C68E12-4E5C-48D3-85C8-D8280EB81A49}"/>
    <cellStyle name="Notiz 3 186 7" xfId="32538" xr:uid="{79B49431-A0E1-4E46-A47C-6BAED903BCCA}"/>
    <cellStyle name="Notiz 3 186 8" xfId="24048" xr:uid="{3724C087-3DEB-4726-8A6C-863C352535F2}"/>
    <cellStyle name="Notiz 3 187" xfId="2490" xr:uid="{00000000-0005-0000-0000-0000EA090000}"/>
    <cellStyle name="Notiz 3 187 2" xfId="5629" xr:uid="{92C1FE7D-7001-4D0E-97AD-717970C5AFF9}"/>
    <cellStyle name="Notiz 3 187 2 2" xfId="18417" xr:uid="{B3160AE8-BF59-40B0-83B6-D6477D201C2F}"/>
    <cellStyle name="Notiz 3 187 2 2 2" xfId="28461" xr:uid="{8A4CE50E-6023-4EF4-B472-03CF590090E7}"/>
    <cellStyle name="Notiz 3 187 2 3" xfId="11670" xr:uid="{C8517CBE-6318-4A36-A7F8-997865AA277A}"/>
    <cellStyle name="Notiz 3 187 2 3 2" xfId="30955" xr:uid="{47888369-C4F7-40C5-8150-ED6AE13B3ADF}"/>
    <cellStyle name="Notiz 3 187 2 4" xfId="33742" xr:uid="{02ED0720-B5DA-4B68-A836-44E9F4F285F7}"/>
    <cellStyle name="Notiz 3 187 2 5" xfId="24051" xr:uid="{4AEC4347-AD35-4AA6-91CD-5B7288F9139E}"/>
    <cellStyle name="Notiz 3 187 3" xfId="6605" xr:uid="{55A9BD0E-184F-4A53-A029-1EAB89C8CED9}"/>
    <cellStyle name="Notiz 3 187 3 2" xfId="19385" xr:uid="{5768B5EC-8EF4-42B8-A6CC-DFAEF23ED7DF}"/>
    <cellStyle name="Notiz 3 187 3 2 2" xfId="34447" xr:uid="{5C928F07-9D50-4DB3-9EFC-48E25D380A23}"/>
    <cellStyle name="Notiz 3 187 3 3" xfId="12637" xr:uid="{C2AD6C6A-322A-4671-814E-1206F863AC36}"/>
    <cellStyle name="Notiz 3 187 3 4" xfId="25514" xr:uid="{FBD18CE5-02C2-4D33-9752-A18FB58BFF24}"/>
    <cellStyle name="Notiz 3 187 4" xfId="8331" xr:uid="{2DADA518-0BF9-48F0-AE4B-396A552C82B1}"/>
    <cellStyle name="Notiz 3 187 4 2" xfId="21057" xr:uid="{5981034C-DB28-47D1-B54B-7470FA003381}"/>
    <cellStyle name="Notiz 3 187 4 3" xfId="28460" xr:uid="{12B89130-F129-4C50-B18B-B65314E5E94A}"/>
    <cellStyle name="Notiz 3 187 5" xfId="14719" xr:uid="{40B4814B-0C3A-4258-A629-E5A158C0F9EF}"/>
    <cellStyle name="Notiz 3 187 5 2" xfId="30954" xr:uid="{4FAFE060-6615-4642-B6CF-8B413E4A4443}"/>
    <cellStyle name="Notiz 3 187 6" xfId="15376" xr:uid="{B7A73A04-D36B-4F5A-9BBB-6972220DB5FA}"/>
    <cellStyle name="Notiz 3 187 6 2" xfId="26424" xr:uid="{2CE872C6-80AF-4953-9741-A3E1ECE7918C}"/>
    <cellStyle name="Notiz 3 187 7" xfId="32539" xr:uid="{5C801B9C-BACB-4CB7-8424-EF7EDA24E7C7}"/>
    <cellStyle name="Notiz 3 187 8" xfId="24050" xr:uid="{00982663-28DE-45F5-A84A-E90ED611CD91}"/>
    <cellStyle name="Notiz 3 188" xfId="2491" xr:uid="{00000000-0005-0000-0000-0000EB090000}"/>
    <cellStyle name="Notiz 3 188 2" xfId="5630" xr:uid="{A7C9D9C8-F9A5-45B9-AC90-0CFC6CDC8CBE}"/>
    <cellStyle name="Notiz 3 188 2 2" xfId="18418" xr:uid="{EDA47A18-4021-44FE-8D88-966FAD2EADA4}"/>
    <cellStyle name="Notiz 3 188 2 2 2" xfId="28463" xr:uid="{D1136AFE-4CB9-415F-843C-FF1B4CB60A6A}"/>
    <cellStyle name="Notiz 3 188 2 3" xfId="11671" xr:uid="{0CD823E4-6528-4E04-83DF-C66B52D716C5}"/>
    <cellStyle name="Notiz 3 188 2 3 2" xfId="30957" xr:uid="{03287196-F9BA-4B85-A61B-9CD932C28204}"/>
    <cellStyle name="Notiz 3 188 2 4" xfId="33743" xr:uid="{54B3C058-AE86-4B51-A065-F7B4ED436056}"/>
    <cellStyle name="Notiz 3 188 2 5" xfId="24053" xr:uid="{BA2E0242-5474-40EF-A8DD-7B4B65D990F1}"/>
    <cellStyle name="Notiz 3 188 3" xfId="6604" xr:uid="{0BDEAA63-2588-4082-84B1-950AEB150537}"/>
    <cellStyle name="Notiz 3 188 3 2" xfId="19384" xr:uid="{3167A4CB-1EBF-4251-B15E-35CB07F2B3EC}"/>
    <cellStyle name="Notiz 3 188 3 2 2" xfId="34446" xr:uid="{94D660ED-BD39-4FCB-9D21-2DC978FFA8E1}"/>
    <cellStyle name="Notiz 3 188 3 3" xfId="12636" xr:uid="{70751F85-05FF-4203-88E3-88764DBA384E}"/>
    <cellStyle name="Notiz 3 188 3 4" xfId="25515" xr:uid="{5BCFE26E-6CBD-4903-87CB-BE1A1428E444}"/>
    <cellStyle name="Notiz 3 188 4" xfId="8332" xr:uid="{B03075E6-7CE8-4D32-B0F3-8E4958F5D5EC}"/>
    <cellStyle name="Notiz 3 188 4 2" xfId="21058" xr:uid="{46278259-6B57-400F-9CBF-EBED7DFF405C}"/>
    <cellStyle name="Notiz 3 188 4 3" xfId="28462" xr:uid="{B40C5F08-4FAA-4747-AD29-689AA8F528CB}"/>
    <cellStyle name="Notiz 3 188 5" xfId="14720" xr:uid="{B5225E59-1A83-41DA-BCF8-EBD1CEBAE82B}"/>
    <cellStyle name="Notiz 3 188 5 2" xfId="30956" xr:uid="{6A500960-0AB7-43D3-A05C-018106758DB3}"/>
    <cellStyle name="Notiz 3 188 6" xfId="15377" xr:uid="{776F9698-1D50-447C-95E4-3E60EDCA52C4}"/>
    <cellStyle name="Notiz 3 188 6 2" xfId="26425" xr:uid="{47B8900B-ABE8-49CD-AC43-E6443D7392D4}"/>
    <cellStyle name="Notiz 3 188 7" xfId="32540" xr:uid="{32612265-54A5-4F1F-91C0-58326B558BFC}"/>
    <cellStyle name="Notiz 3 188 8" xfId="24052" xr:uid="{F4F0B61D-4AA2-47D5-A78A-CD9947395BC9}"/>
    <cellStyle name="Notiz 3 189" xfId="2492" xr:uid="{00000000-0005-0000-0000-0000EC090000}"/>
    <cellStyle name="Notiz 3 189 2" xfId="2493" xr:uid="{00000000-0005-0000-0000-0000ED090000}"/>
    <cellStyle name="Notiz 3 189 2 2" xfId="5632" xr:uid="{D9BECECD-44AE-4BE6-8F5C-ADAEEE0E7A46}"/>
    <cellStyle name="Notiz 3 189 2 2 2" xfId="18420" xr:uid="{C0A974A8-2BA0-4B1E-B74E-EE368F25B985}"/>
    <cellStyle name="Notiz 3 189 2 2 2 2" xfId="28466" xr:uid="{6AC335AF-6469-4C8F-9833-29CD38FB1549}"/>
    <cellStyle name="Notiz 3 189 2 2 3" xfId="11673" xr:uid="{A3B70860-0D58-45FA-A9C0-F96C39D69620}"/>
    <cellStyle name="Notiz 3 189 2 2 3 2" xfId="30960" xr:uid="{3FE789A1-F96A-4782-B4BB-1A4296AC919E}"/>
    <cellStyle name="Notiz 3 189 2 2 4" xfId="33745" xr:uid="{A15F1A0A-D985-40C3-8070-4417C635940B}"/>
    <cellStyle name="Notiz 3 189 2 2 5" xfId="24056" xr:uid="{610484C7-A48F-4887-9054-1BFE07D1052C}"/>
    <cellStyle name="Notiz 3 189 2 3" xfId="6602" xr:uid="{9F596913-C8D7-47F1-9BE7-7A45845666E4}"/>
    <cellStyle name="Notiz 3 189 2 3 2" xfId="19382" xr:uid="{95B1C5C1-F6D4-4A68-8DF3-A6002B4FAF08}"/>
    <cellStyle name="Notiz 3 189 2 3 2 2" xfId="34444" xr:uid="{09699A0F-2EC8-4D3E-A7D7-7574622FFE82}"/>
    <cellStyle name="Notiz 3 189 2 3 3" xfId="12634" xr:uid="{2EA7F2D4-2BDE-485A-9C7D-7CE2013A15AE}"/>
    <cellStyle name="Notiz 3 189 2 3 4" xfId="25517" xr:uid="{11738DF8-97D4-4DE6-A9A2-DABD17E8D158}"/>
    <cellStyle name="Notiz 3 189 2 4" xfId="8334" xr:uid="{0124E7C5-6B80-4FB8-B72D-040E05FD59F8}"/>
    <cellStyle name="Notiz 3 189 2 4 2" xfId="21060" xr:uid="{63A24A2A-E97C-49AD-A120-0D898990D9A8}"/>
    <cellStyle name="Notiz 3 189 2 4 3" xfId="28465" xr:uid="{8F3EAD08-1C75-4204-90E8-F7172DBB6DD4}"/>
    <cellStyle name="Notiz 3 189 2 5" xfId="14722" xr:uid="{9F8831C0-0984-4846-B709-56437419368A}"/>
    <cellStyle name="Notiz 3 189 2 5 2" xfId="30959" xr:uid="{F33B4C44-E862-449A-99F2-E6BCDAE8563B}"/>
    <cellStyle name="Notiz 3 189 2 6" xfId="15379" xr:uid="{F2895F3A-CD4A-4952-B0AC-0CD0558BB311}"/>
    <cellStyle name="Notiz 3 189 2 6 2" xfId="26427" xr:uid="{F090F955-7A75-4702-A65C-79F77F5DCD0A}"/>
    <cellStyle name="Notiz 3 189 2 7" xfId="32542" xr:uid="{2CB71835-B00A-4037-88D6-148AF02C08B0}"/>
    <cellStyle name="Notiz 3 189 2 8" xfId="24055" xr:uid="{14AF028B-7FE2-4DB6-AD7B-B2CB2E428EC3}"/>
    <cellStyle name="Notiz 3 189 3" xfId="5631" xr:uid="{D6418EAA-602F-49BE-B949-AE835B044210}"/>
    <cellStyle name="Notiz 3 189 3 2" xfId="18419" xr:uid="{27383029-1D4D-4A77-AC6F-240FD4234677}"/>
    <cellStyle name="Notiz 3 189 3 2 2" xfId="28467" xr:uid="{AF2AC46F-7A4A-4542-A82F-1E14EE13DA9E}"/>
    <cellStyle name="Notiz 3 189 3 3" xfId="11672" xr:uid="{F30D03F6-1934-42B9-8914-E2168A2DE796}"/>
    <cellStyle name="Notiz 3 189 3 3 2" xfId="30961" xr:uid="{C100462B-96BB-4D9F-81D7-364A75ABAD42}"/>
    <cellStyle name="Notiz 3 189 3 4" xfId="33744" xr:uid="{F9081DDF-CDCB-4B54-B839-C4ABBE70345B}"/>
    <cellStyle name="Notiz 3 189 3 5" xfId="24057" xr:uid="{A209FFBE-7E46-4AD6-BBE7-017B400C4EBB}"/>
    <cellStyle name="Notiz 3 189 4" xfId="6603" xr:uid="{979D45B1-9BF6-4ED1-A024-6D1FBF143021}"/>
    <cellStyle name="Notiz 3 189 4 2" xfId="19383" xr:uid="{A48EFC67-644A-4D47-9BE8-7E7B299A35C7}"/>
    <cellStyle name="Notiz 3 189 4 2 2" xfId="34445" xr:uid="{3C82EEF2-6DDF-49DD-81AC-8A471924584C}"/>
    <cellStyle name="Notiz 3 189 4 3" xfId="12635" xr:uid="{57BB2D45-4F84-46EB-803A-F706A664FB58}"/>
    <cellStyle name="Notiz 3 189 4 4" xfId="25516" xr:uid="{48B8B499-E5E5-49EC-94FC-D39962658B65}"/>
    <cellStyle name="Notiz 3 189 5" xfId="8333" xr:uid="{D98C4EDB-1EDA-48EC-A4A1-CE8E687D9F06}"/>
    <cellStyle name="Notiz 3 189 5 2" xfId="21059" xr:uid="{B6C3F80C-6095-4139-97AD-5087D5E35E35}"/>
    <cellStyle name="Notiz 3 189 5 3" xfId="28464" xr:uid="{867AC747-8F2A-45D7-A636-5EFFBB880374}"/>
    <cellStyle name="Notiz 3 189 6" xfId="14721" xr:uid="{B71D35BE-39C5-4C23-AA63-5A0CFBB1E572}"/>
    <cellStyle name="Notiz 3 189 6 2" xfId="30958" xr:uid="{C08FBD85-1C36-4832-88FD-84FB6C6BB58F}"/>
    <cellStyle name="Notiz 3 189 7" xfId="15378" xr:uid="{8E895144-84EE-4C6F-9469-2FD552C3E3F2}"/>
    <cellStyle name="Notiz 3 189 7 2" xfId="26426" xr:uid="{35429AC9-C2AA-41D2-B87A-8AB8A436BAFF}"/>
    <cellStyle name="Notiz 3 189 8" xfId="32541" xr:uid="{72E9BC03-7058-4CF8-8111-E3B7A5AF5799}"/>
    <cellStyle name="Notiz 3 189 9" xfId="24054" xr:uid="{0B8E2ED1-AA7E-4013-8AD6-7A4A60BC52ED}"/>
    <cellStyle name="Notiz 3 19" xfId="2494" xr:uid="{00000000-0005-0000-0000-0000EE090000}"/>
    <cellStyle name="Notiz 3 19 2" xfId="5633" xr:uid="{A26E7F79-41BF-41D8-9642-CDD0A08BE860}"/>
    <cellStyle name="Notiz 3 19 2 2" xfId="18421" xr:uid="{9311D819-3FF5-4D9D-856F-4E65F63A157C}"/>
    <cellStyle name="Notiz 3 19 2 2 2" xfId="28469" xr:uid="{F5997F37-8DDD-4891-9C42-189D745A58B3}"/>
    <cellStyle name="Notiz 3 19 2 3" xfId="11674" xr:uid="{334F7D9F-35F0-4D16-96B1-5FCFF9FD2723}"/>
    <cellStyle name="Notiz 3 19 2 3 2" xfId="30963" xr:uid="{BF2A6E00-40F1-45BB-BEB4-77F8601761DE}"/>
    <cellStyle name="Notiz 3 19 2 4" xfId="33746" xr:uid="{F0C87BF1-ECA3-4444-8BF7-02C5054C8A2B}"/>
    <cellStyle name="Notiz 3 19 2 5" xfId="24059" xr:uid="{7FA64BF8-D8F1-4604-84B8-3DE51E2A2B62}"/>
    <cellStyle name="Notiz 3 19 3" xfId="6601" xr:uid="{F0674669-91BE-4E11-818E-9CB0A79C8F0F}"/>
    <cellStyle name="Notiz 3 19 3 2" xfId="19381" xr:uid="{541CC230-2772-4005-AA32-398D7D7C3809}"/>
    <cellStyle name="Notiz 3 19 3 2 2" xfId="34443" xr:uid="{469A405E-6147-4551-8178-E4F02ACC1246}"/>
    <cellStyle name="Notiz 3 19 3 3" xfId="12633" xr:uid="{5CDC6B1B-0E71-487C-AF55-C28EE31D0B2E}"/>
    <cellStyle name="Notiz 3 19 3 4" xfId="25518" xr:uid="{07617DF9-C507-45C8-A4AF-C8FDA5841E80}"/>
    <cellStyle name="Notiz 3 19 4" xfId="8335" xr:uid="{7DB7638E-229A-489D-8F11-9B0A8746882E}"/>
    <cellStyle name="Notiz 3 19 4 2" xfId="21061" xr:uid="{49F0D28C-9705-4554-B610-49155646A392}"/>
    <cellStyle name="Notiz 3 19 4 3" xfId="28468" xr:uid="{670314D9-7D35-4C8A-8641-987D11952A88}"/>
    <cellStyle name="Notiz 3 19 5" xfId="14723" xr:uid="{CCD95377-0C09-4423-87B3-DB353B80FAA1}"/>
    <cellStyle name="Notiz 3 19 5 2" xfId="30962" xr:uid="{AE038BB1-C671-460D-8BA8-8B7EEEF83E2B}"/>
    <cellStyle name="Notiz 3 19 6" xfId="15380" xr:uid="{F79DCD1F-85BB-4E58-8587-16C54A089A8A}"/>
    <cellStyle name="Notiz 3 19 6 2" xfId="26428" xr:uid="{AA035C91-7B84-4CA7-BDB9-6E6ED76E81BD}"/>
    <cellStyle name="Notiz 3 19 7" xfId="32543" xr:uid="{2F8354ED-6FA4-4C46-A112-EB60C8CBB3A1}"/>
    <cellStyle name="Notiz 3 19 8" xfId="24058" xr:uid="{206ED7E6-D61A-48C3-A1C6-35B8ED637C75}"/>
    <cellStyle name="Notiz 3 190" xfId="2495" xr:uid="{00000000-0005-0000-0000-0000EF090000}"/>
    <cellStyle name="Notiz 3 190 2" xfId="5634" xr:uid="{6D7930B7-0BBE-4EB6-A849-6F44DD4B8B09}"/>
    <cellStyle name="Notiz 3 190 2 2" xfId="18422" xr:uid="{89773FE3-7D69-4A6C-9568-3FCC0FF1E7DA}"/>
    <cellStyle name="Notiz 3 190 2 2 2" xfId="28471" xr:uid="{5FCE3260-0A05-40C1-B4A0-A569759D8987}"/>
    <cellStyle name="Notiz 3 190 2 3" xfId="11675" xr:uid="{38896FD2-519C-4138-91ED-C3BDC8163F4B}"/>
    <cellStyle name="Notiz 3 190 2 3 2" xfId="30965" xr:uid="{CDF64368-2D03-4B9A-BE20-44380402EEC4}"/>
    <cellStyle name="Notiz 3 190 2 4" xfId="33747" xr:uid="{F31495F3-1090-4E1F-BA01-94D6D0DF3479}"/>
    <cellStyle name="Notiz 3 190 2 5" xfId="24061" xr:uid="{01D0196B-1CC9-4AB9-9E42-3B11983A3AC4}"/>
    <cellStyle name="Notiz 3 190 3" xfId="6600" xr:uid="{21A1C354-FA78-4BB3-950E-5AA01C5CAFAC}"/>
    <cellStyle name="Notiz 3 190 3 2" xfId="19380" xr:uid="{48485480-B0A3-452B-A5CC-A6B38AB1E930}"/>
    <cellStyle name="Notiz 3 190 3 2 2" xfId="34442" xr:uid="{B1BB14B4-BBF9-4307-9449-3F1488BD40E5}"/>
    <cellStyle name="Notiz 3 190 3 3" xfId="12632" xr:uid="{5B7C19F6-86AC-4BF3-AD57-F4D377494E9C}"/>
    <cellStyle name="Notiz 3 190 3 4" xfId="25519" xr:uid="{7E6C36BD-A2EC-4E02-9B3A-AC95B95669F2}"/>
    <cellStyle name="Notiz 3 190 4" xfId="8336" xr:uid="{9B599D5B-120A-448D-8842-571F15843EF0}"/>
    <cellStyle name="Notiz 3 190 4 2" xfId="21062" xr:uid="{A4899396-D4B6-4C6D-8891-B42F1DCF4AF9}"/>
    <cellStyle name="Notiz 3 190 4 3" xfId="28470" xr:uid="{62169E5D-07B9-47C7-8343-798A85FE8000}"/>
    <cellStyle name="Notiz 3 190 5" xfId="14724" xr:uid="{B1B16E43-70B2-4560-81B1-99D4FF5D4829}"/>
    <cellStyle name="Notiz 3 190 5 2" xfId="30964" xr:uid="{5BD87D3E-AABF-441C-A5A8-D5D6148F9286}"/>
    <cellStyle name="Notiz 3 190 6" xfId="15381" xr:uid="{8D3DEBBA-ACCE-48B3-8F38-CD60F9D803EA}"/>
    <cellStyle name="Notiz 3 190 6 2" xfId="26429" xr:uid="{4D9227F7-75DD-4139-AC5B-EDC6F06DDCC5}"/>
    <cellStyle name="Notiz 3 190 7" xfId="32544" xr:uid="{C7E2B13B-7663-4B84-B3CB-68C995026B3E}"/>
    <cellStyle name="Notiz 3 190 8" xfId="24060" xr:uid="{23F8DF4C-F420-4339-9EB1-368AE3474C52}"/>
    <cellStyle name="Notiz 3 191" xfId="2496" xr:uid="{00000000-0005-0000-0000-0000F0090000}"/>
    <cellStyle name="Notiz 3 191 2" xfId="5635" xr:uid="{1C33FF36-B7C3-4E1D-8B4D-ECE4689646C2}"/>
    <cellStyle name="Notiz 3 191 2 2" xfId="18423" xr:uid="{A4DBC9A2-DB2C-4455-B202-624F81291997}"/>
    <cellStyle name="Notiz 3 191 2 2 2" xfId="28473" xr:uid="{B8F9D7BD-B2B7-4D7C-81D4-E9C1EE483202}"/>
    <cellStyle name="Notiz 3 191 2 3" xfId="11676" xr:uid="{5F3F31F0-F208-47BE-9395-0503726CFCCA}"/>
    <cellStyle name="Notiz 3 191 2 3 2" xfId="30967" xr:uid="{01DF22BB-F19D-4786-B324-9B499FD0BD75}"/>
    <cellStyle name="Notiz 3 191 2 4" xfId="33748" xr:uid="{4BEE0AF2-E5E3-4248-BDDC-880CB5A3CB12}"/>
    <cellStyle name="Notiz 3 191 2 5" xfId="24063" xr:uid="{7CCFC339-E937-4363-AF84-E6F728001D2D}"/>
    <cellStyle name="Notiz 3 191 3" xfId="6599" xr:uid="{FBAFA565-9DB2-4687-A4D3-42EBA5910053}"/>
    <cellStyle name="Notiz 3 191 3 2" xfId="19379" xr:uid="{E6B465F5-BB2C-4A32-A345-D03DA9417E90}"/>
    <cellStyle name="Notiz 3 191 3 2 2" xfId="34441" xr:uid="{3E65108F-B6C6-41D5-B88E-90A4127185DB}"/>
    <cellStyle name="Notiz 3 191 3 3" xfId="12631" xr:uid="{48693AB3-66E4-422F-94B9-E0437343CB3F}"/>
    <cellStyle name="Notiz 3 191 3 4" xfId="25520" xr:uid="{D5EE091D-6904-44A4-9C32-535C1864A421}"/>
    <cellStyle name="Notiz 3 191 4" xfId="8337" xr:uid="{46938D86-0360-45D3-B54C-8475D4616F15}"/>
    <cellStyle name="Notiz 3 191 4 2" xfId="21063" xr:uid="{929BF5E4-6CD0-4C13-B0A1-8ECC9B99FC12}"/>
    <cellStyle name="Notiz 3 191 4 3" xfId="28472" xr:uid="{BE429462-42D6-475E-A76F-B2323C0F773B}"/>
    <cellStyle name="Notiz 3 191 5" xfId="14725" xr:uid="{07B278F6-9708-46E5-87E0-5BF6A1E2C385}"/>
    <cellStyle name="Notiz 3 191 5 2" xfId="30966" xr:uid="{B496A281-CCAC-4ED1-8D05-CA955433184C}"/>
    <cellStyle name="Notiz 3 191 6" xfId="15382" xr:uid="{628B4B43-2382-43CE-B193-F0B5AAD91A1B}"/>
    <cellStyle name="Notiz 3 191 6 2" xfId="26430" xr:uid="{A389B2F3-92B6-4D6C-95F1-96B56618F6FE}"/>
    <cellStyle name="Notiz 3 191 7" xfId="32545" xr:uid="{8042253D-37EC-4D84-9243-DA085A32C46D}"/>
    <cellStyle name="Notiz 3 191 8" xfId="24062" xr:uid="{FDACE9E8-B72E-46AF-8849-6579AF0ED999}"/>
    <cellStyle name="Notiz 3 192" xfId="2497" xr:uid="{00000000-0005-0000-0000-0000F1090000}"/>
    <cellStyle name="Notiz 3 192 2" xfId="5636" xr:uid="{C18E9088-0DC2-4412-97E5-76CC4E5AF641}"/>
    <cellStyle name="Notiz 3 192 2 2" xfId="18424" xr:uid="{1D262D86-139C-4C59-9DB7-B053440A2917}"/>
    <cellStyle name="Notiz 3 192 2 2 2" xfId="28475" xr:uid="{13B7EDD6-511D-4C6B-A46E-56EE4B0C46E5}"/>
    <cellStyle name="Notiz 3 192 2 3" xfId="11677" xr:uid="{BC5DF556-48B3-4263-A44C-58071C4FFAD5}"/>
    <cellStyle name="Notiz 3 192 2 3 2" xfId="30969" xr:uid="{B39FA0C5-D8EE-4DF9-ABA2-69CF1B28BC75}"/>
    <cellStyle name="Notiz 3 192 2 4" xfId="33749" xr:uid="{D03F9F43-E674-431D-8B0F-8E25907812CF}"/>
    <cellStyle name="Notiz 3 192 2 5" xfId="24065" xr:uid="{9476F766-F74A-4C63-836D-6C0A7F20778F}"/>
    <cellStyle name="Notiz 3 192 3" xfId="6598" xr:uid="{EE3CF82F-2E2D-481D-B4CB-F80704E082FF}"/>
    <cellStyle name="Notiz 3 192 3 2" xfId="19378" xr:uid="{F240440E-33DE-4DA8-B114-12C4B13ACE9E}"/>
    <cellStyle name="Notiz 3 192 3 2 2" xfId="34440" xr:uid="{5017D5B8-4034-41B4-B585-A65A9AD81A4B}"/>
    <cellStyle name="Notiz 3 192 3 3" xfId="12630" xr:uid="{545A92B6-DA7E-42A0-AC41-2CD690FDDD8A}"/>
    <cellStyle name="Notiz 3 192 3 4" xfId="25521" xr:uid="{39A02529-7994-4C45-9420-F9187ED3428E}"/>
    <cellStyle name="Notiz 3 192 4" xfId="8338" xr:uid="{FC2D4209-2222-4916-A88F-0327C72B4B90}"/>
    <cellStyle name="Notiz 3 192 4 2" xfId="21064" xr:uid="{614B5790-016A-46FB-8416-A6A5FCF69A5D}"/>
    <cellStyle name="Notiz 3 192 4 3" xfId="28474" xr:uid="{048B4913-8129-4CB3-AEE7-08E1151CEFA9}"/>
    <cellStyle name="Notiz 3 192 5" xfId="14726" xr:uid="{2A1E9BFC-7417-4973-9923-7EF8C7B45271}"/>
    <cellStyle name="Notiz 3 192 5 2" xfId="30968" xr:uid="{69E49888-2EA5-438C-B736-221A0B712594}"/>
    <cellStyle name="Notiz 3 192 6" xfId="15383" xr:uid="{6D8768E8-220D-47D7-BB73-00CA5DE612D4}"/>
    <cellStyle name="Notiz 3 192 6 2" xfId="26431" xr:uid="{F5CE2353-E96D-4BFF-8F8C-48BD68534C4A}"/>
    <cellStyle name="Notiz 3 192 7" xfId="32546" xr:uid="{89E9F837-791B-42AF-AE6A-EA5EC70A73A3}"/>
    <cellStyle name="Notiz 3 192 8" xfId="24064" xr:uid="{3D30086D-E6A3-4C96-9DD8-C68F94886F25}"/>
    <cellStyle name="Notiz 3 193" xfId="2498" xr:uid="{00000000-0005-0000-0000-0000F2090000}"/>
    <cellStyle name="Notiz 3 193 2" xfId="5637" xr:uid="{CF428FBC-4A72-4A26-8133-ADE41CFBF9DE}"/>
    <cellStyle name="Notiz 3 193 2 2" xfId="18425" xr:uid="{C145801A-3E8B-49A6-B5A0-B2240B5393EA}"/>
    <cellStyle name="Notiz 3 193 2 2 2" xfId="28477" xr:uid="{81084D71-BEEC-48FC-B4E5-64C16D7063D5}"/>
    <cellStyle name="Notiz 3 193 2 3" xfId="11678" xr:uid="{3AE960D3-AF63-4072-A44A-8AA6940DB6A1}"/>
    <cellStyle name="Notiz 3 193 2 3 2" xfId="30971" xr:uid="{E51CDA3B-0AE6-4E9B-8A8A-04E81105183F}"/>
    <cellStyle name="Notiz 3 193 2 4" xfId="33750" xr:uid="{A67F39C9-1E0D-4A41-9802-D55F1C712A61}"/>
    <cellStyle name="Notiz 3 193 2 5" xfId="24067" xr:uid="{5DCC645C-ADAA-4844-A876-44E3A462EF3C}"/>
    <cellStyle name="Notiz 3 193 3" xfId="6597" xr:uid="{7426FF84-312F-4DAD-95BC-627DAFE993BE}"/>
    <cellStyle name="Notiz 3 193 3 2" xfId="19377" xr:uid="{99445543-E98B-452C-82D2-F9CCAE9EBEFE}"/>
    <cellStyle name="Notiz 3 193 3 2 2" xfId="34439" xr:uid="{D4B67A57-1E29-444D-9BB8-1454D8E60A70}"/>
    <cellStyle name="Notiz 3 193 3 3" xfId="12629" xr:uid="{752C5B28-C82E-4400-8D72-283F9A6726C7}"/>
    <cellStyle name="Notiz 3 193 3 4" xfId="25522" xr:uid="{381DF4B7-2B08-4115-B63E-9D55559BCFE0}"/>
    <cellStyle name="Notiz 3 193 4" xfId="8339" xr:uid="{C86746A4-F3F4-447D-B442-B00B9A00947C}"/>
    <cellStyle name="Notiz 3 193 4 2" xfId="21065" xr:uid="{1F4016C5-8D1E-42B9-B0A0-B85FCF6745E8}"/>
    <cellStyle name="Notiz 3 193 4 3" xfId="28476" xr:uid="{591C5901-6097-49F7-82D5-E1A219E88C24}"/>
    <cellStyle name="Notiz 3 193 5" xfId="14727" xr:uid="{FF79128C-420F-4F3F-990C-27A35842C5FF}"/>
    <cellStyle name="Notiz 3 193 5 2" xfId="30970" xr:uid="{DF1066D4-3166-41A3-81C9-718FC9DCEEBA}"/>
    <cellStyle name="Notiz 3 193 6" xfId="15384" xr:uid="{4BDCCEB7-CB8F-4D72-99E1-4135CC2CD291}"/>
    <cellStyle name="Notiz 3 193 6 2" xfId="26432" xr:uid="{3DC17BA6-D047-4B3C-91B3-D9CB359D482E}"/>
    <cellStyle name="Notiz 3 193 7" xfId="32547" xr:uid="{44600A6B-61E4-4596-B5B8-94D2C406AEAF}"/>
    <cellStyle name="Notiz 3 193 8" xfId="24066" xr:uid="{B6DCD110-4F46-4AE5-BDF9-72A8FB1EC6BB}"/>
    <cellStyle name="Notiz 3 194" xfId="2499" xr:uid="{00000000-0005-0000-0000-0000F3090000}"/>
    <cellStyle name="Notiz 3 194 2" xfId="5638" xr:uid="{93BD37D6-BB87-46D8-BB04-F26D9A187975}"/>
    <cellStyle name="Notiz 3 194 2 2" xfId="18426" xr:uid="{E0331FD4-8F8F-4F9E-829D-4961E8D42781}"/>
    <cellStyle name="Notiz 3 194 2 2 2" xfId="28479" xr:uid="{0C5DA94B-C23D-4B43-A138-AB0AA2095588}"/>
    <cellStyle name="Notiz 3 194 2 3" xfId="11679" xr:uid="{C248F881-C5F2-4683-A8A3-1C2A1AD0A494}"/>
    <cellStyle name="Notiz 3 194 2 3 2" xfId="30973" xr:uid="{5580B3B7-1531-41D5-81D2-74F5D8979581}"/>
    <cellStyle name="Notiz 3 194 2 4" xfId="33751" xr:uid="{4C7776DE-D333-4DB9-A8D7-C9A305600350}"/>
    <cellStyle name="Notiz 3 194 2 5" xfId="24069" xr:uid="{50ACDC97-4AEF-471B-8D19-19996C7A0090}"/>
    <cellStyle name="Notiz 3 194 3" xfId="6596" xr:uid="{7CD39514-6693-4D70-9340-77DF297D47AD}"/>
    <cellStyle name="Notiz 3 194 3 2" xfId="19376" xr:uid="{C78E0201-8AC1-4162-9958-FD242621588C}"/>
    <cellStyle name="Notiz 3 194 3 2 2" xfId="34438" xr:uid="{AF44595B-67DA-4A56-9C86-B2F4904E46FF}"/>
    <cellStyle name="Notiz 3 194 3 3" xfId="12628" xr:uid="{6B9FD81B-4621-4098-8DD4-A74DAB0F1189}"/>
    <cellStyle name="Notiz 3 194 3 4" xfId="25523" xr:uid="{D676D2D8-214E-43A6-8DBF-FB185DA3314B}"/>
    <cellStyle name="Notiz 3 194 4" xfId="8340" xr:uid="{0F1ACC0D-7D8E-4A69-9F9F-C27A52984201}"/>
    <cellStyle name="Notiz 3 194 4 2" xfId="21066" xr:uid="{A2089ED0-6598-4CEE-B866-8D65C1F48971}"/>
    <cellStyle name="Notiz 3 194 4 3" xfId="28478" xr:uid="{691DB752-C608-4A47-998F-6C132B9D3754}"/>
    <cellStyle name="Notiz 3 194 5" xfId="14728" xr:uid="{27787DA2-A024-4B22-A779-FB82A0F62CB7}"/>
    <cellStyle name="Notiz 3 194 5 2" xfId="30972" xr:uid="{B660606E-A1C8-4314-AFD0-70E80A9F33E2}"/>
    <cellStyle name="Notiz 3 194 6" xfId="15385" xr:uid="{684959CA-6EF8-4C05-BDD3-1F7A1EB99BF2}"/>
    <cellStyle name="Notiz 3 194 6 2" xfId="26433" xr:uid="{462BD42F-9A2B-446D-98B1-C424AC9312C0}"/>
    <cellStyle name="Notiz 3 194 7" xfId="32548" xr:uid="{7CA943CB-A974-49F7-B2FE-49FA30CD360B}"/>
    <cellStyle name="Notiz 3 194 8" xfId="24068" xr:uid="{E07723C7-3D72-42F8-8CA2-03C0A0886C25}"/>
    <cellStyle name="Notiz 3 195" xfId="2500" xr:uid="{00000000-0005-0000-0000-0000F4090000}"/>
    <cellStyle name="Notiz 3 195 2" xfId="5639" xr:uid="{59D3744F-4356-455F-B610-D3EB7AD5255E}"/>
    <cellStyle name="Notiz 3 195 2 2" xfId="18427" xr:uid="{176A17C2-0498-4D86-B760-A2B1EB469223}"/>
    <cellStyle name="Notiz 3 195 2 2 2" xfId="28481" xr:uid="{B8AC81E3-4DC2-4AFC-A994-50B1FCD97DD7}"/>
    <cellStyle name="Notiz 3 195 2 3" xfId="11680" xr:uid="{565CF1F1-EA8D-434C-92D6-21E48A928AA3}"/>
    <cellStyle name="Notiz 3 195 2 3 2" xfId="30975" xr:uid="{B7DBDC99-3C0B-420B-8FC4-EFB134F58643}"/>
    <cellStyle name="Notiz 3 195 2 4" xfId="33752" xr:uid="{8C70DAC8-5933-44CB-A494-D6833C4D62B4}"/>
    <cellStyle name="Notiz 3 195 2 5" xfId="24071" xr:uid="{09E34ED1-C26E-4AF1-906C-817229DD989E}"/>
    <cellStyle name="Notiz 3 195 3" xfId="6595" xr:uid="{28A96906-7F27-4677-B48A-A1FE3EB66530}"/>
    <cellStyle name="Notiz 3 195 3 2" xfId="19375" xr:uid="{2FA0B24D-9847-4996-9B47-01FB66ADE421}"/>
    <cellStyle name="Notiz 3 195 3 2 2" xfId="34437" xr:uid="{FCEA3CB7-6E9C-46A3-B5D6-BB66D3088451}"/>
    <cellStyle name="Notiz 3 195 3 3" xfId="12627" xr:uid="{D3A98EEE-457F-4A26-AA37-7D66A0D7E201}"/>
    <cellStyle name="Notiz 3 195 3 4" xfId="25524" xr:uid="{1607E231-FDC7-4352-A25D-93F106E594A8}"/>
    <cellStyle name="Notiz 3 195 4" xfId="8341" xr:uid="{C831439C-ACE2-436A-A8EE-B0D04D2C16A4}"/>
    <cellStyle name="Notiz 3 195 4 2" xfId="21067" xr:uid="{52C5E1DE-2237-43DE-8854-F8E1A776F3BC}"/>
    <cellStyle name="Notiz 3 195 4 3" xfId="28480" xr:uid="{21985D22-0B9D-4A36-9536-E3D0C43ABE22}"/>
    <cellStyle name="Notiz 3 195 5" xfId="14729" xr:uid="{B54AE89D-AEFB-4B76-BC1B-A0D153C55F2D}"/>
    <cellStyle name="Notiz 3 195 5 2" xfId="30974" xr:uid="{C5D6BE76-0FC6-4EEF-BD3C-014AC1853DC1}"/>
    <cellStyle name="Notiz 3 195 6" xfId="15386" xr:uid="{96407BDD-7DD5-4DBA-8EF8-E00844BF0913}"/>
    <cellStyle name="Notiz 3 195 6 2" xfId="26434" xr:uid="{90D06628-BD4B-45EE-9CFF-35B8ACA44AEA}"/>
    <cellStyle name="Notiz 3 195 7" xfId="32549" xr:uid="{47367AF9-026C-4374-8D41-D20DF7686289}"/>
    <cellStyle name="Notiz 3 195 8" xfId="24070" xr:uid="{F14BF694-943B-43D0-8F19-3E501334EB89}"/>
    <cellStyle name="Notiz 3 196" xfId="2501" xr:uid="{00000000-0005-0000-0000-0000F5090000}"/>
    <cellStyle name="Notiz 3 196 2" xfId="5640" xr:uid="{0AD83BA8-CA5C-4321-A0DE-EA6904EACED4}"/>
    <cellStyle name="Notiz 3 196 2 2" xfId="18428" xr:uid="{4D2B4ACC-C569-4C9E-8D5E-644399A55221}"/>
    <cellStyle name="Notiz 3 196 2 2 2" xfId="28483" xr:uid="{3839160B-D154-4E29-A5FA-C31F586AB5C3}"/>
    <cellStyle name="Notiz 3 196 2 3" xfId="11681" xr:uid="{916DF55B-E1CE-4131-9D45-EA31BBE6EA29}"/>
    <cellStyle name="Notiz 3 196 2 3 2" xfId="30977" xr:uid="{5A4F5F5B-FBBC-4B67-BBE2-35F2CDB67C50}"/>
    <cellStyle name="Notiz 3 196 2 4" xfId="33753" xr:uid="{3F2E8897-A0E7-44E6-A92F-960DBEE580F4}"/>
    <cellStyle name="Notiz 3 196 2 5" xfId="24073" xr:uid="{E1C006AD-961B-4209-B7B9-6752B46739D3}"/>
    <cellStyle name="Notiz 3 196 3" xfId="6594" xr:uid="{17B7FC41-353C-4F92-AA6A-4FBE060930AC}"/>
    <cellStyle name="Notiz 3 196 3 2" xfId="19374" xr:uid="{4EFEC7BB-96D9-4CCC-A572-7A4CDDDAD30F}"/>
    <cellStyle name="Notiz 3 196 3 2 2" xfId="34436" xr:uid="{80EAFE6C-7BD4-4BC6-AD9F-1E7EFC5BB2C3}"/>
    <cellStyle name="Notiz 3 196 3 3" xfId="12626" xr:uid="{A07ED4A7-2EDF-4907-BDE3-7A11881165E7}"/>
    <cellStyle name="Notiz 3 196 3 4" xfId="25525" xr:uid="{4F8A7E2E-D8C6-4B01-906F-B2421296D53E}"/>
    <cellStyle name="Notiz 3 196 4" xfId="8342" xr:uid="{9D1ADB30-C095-4DA5-8ED5-1D8E8E6D51FF}"/>
    <cellStyle name="Notiz 3 196 4 2" xfId="21068" xr:uid="{D2A4CFFF-5C10-43F3-91BD-79D61966F506}"/>
    <cellStyle name="Notiz 3 196 4 3" xfId="28482" xr:uid="{A7E50743-D41C-49DC-BA2E-5D8D99B3D268}"/>
    <cellStyle name="Notiz 3 196 5" xfId="14730" xr:uid="{45C039A7-B1ED-46A9-8BBD-9078FA9D98F4}"/>
    <cellStyle name="Notiz 3 196 5 2" xfId="30976" xr:uid="{7AE4C5DD-25C6-40D6-92DB-1E4242C8D657}"/>
    <cellStyle name="Notiz 3 196 6" xfId="15387" xr:uid="{E5221CE4-1C43-4343-BDE9-C7EDDE711815}"/>
    <cellStyle name="Notiz 3 196 6 2" xfId="26435" xr:uid="{4E687D12-08AF-494F-A14E-72F86C0B1D68}"/>
    <cellStyle name="Notiz 3 196 7" xfId="32550" xr:uid="{78088FAC-996B-4CB5-9A77-E1B37CB47D32}"/>
    <cellStyle name="Notiz 3 196 8" xfId="24072" xr:uid="{433C9F35-2C1E-4F43-814A-64CD79A6ECD7}"/>
    <cellStyle name="Notiz 3 197" xfId="2502" xr:uid="{00000000-0005-0000-0000-0000F6090000}"/>
    <cellStyle name="Notiz 3 197 2" xfId="5641" xr:uid="{8B5A2925-438E-45C9-BEE8-B2E7C65F39F6}"/>
    <cellStyle name="Notiz 3 197 2 2" xfId="18429" xr:uid="{C6A1CE82-04A2-4131-B8D1-37B5A34D0CD5}"/>
    <cellStyle name="Notiz 3 197 2 2 2" xfId="28485" xr:uid="{6F612C5D-D24D-47D7-9CE2-E55E601E9228}"/>
    <cellStyle name="Notiz 3 197 2 3" xfId="11682" xr:uid="{B0E67B17-0B57-46C1-8342-63F3140542EC}"/>
    <cellStyle name="Notiz 3 197 2 3 2" xfId="30979" xr:uid="{BBCDBF79-5816-46A2-9F94-01451AD4D089}"/>
    <cellStyle name="Notiz 3 197 2 4" xfId="33754" xr:uid="{729CF2E2-BBA2-4A4F-A11D-4044CC64A465}"/>
    <cellStyle name="Notiz 3 197 2 5" xfId="24075" xr:uid="{1DDF6061-262D-483F-ABC4-D8170C142C9E}"/>
    <cellStyle name="Notiz 3 197 3" xfId="6593" xr:uid="{F5145680-DBFF-4FD1-96BE-DE7A68923BA7}"/>
    <cellStyle name="Notiz 3 197 3 2" xfId="19373" xr:uid="{535B23BD-4AE3-4531-B174-701BB7D5B894}"/>
    <cellStyle name="Notiz 3 197 3 2 2" xfId="34435" xr:uid="{F724663C-2DC5-4061-81EC-035E4A441C6B}"/>
    <cellStyle name="Notiz 3 197 3 3" xfId="12625" xr:uid="{BBC02319-CBD3-49A3-8924-5FB9CF8A1EC2}"/>
    <cellStyle name="Notiz 3 197 3 4" xfId="25526" xr:uid="{496B515E-926A-433C-A86D-99068BE1D051}"/>
    <cellStyle name="Notiz 3 197 4" xfId="8343" xr:uid="{4E485298-468B-4E03-87D7-33C129C6BE1E}"/>
    <cellStyle name="Notiz 3 197 4 2" xfId="21069" xr:uid="{2E36122D-3FD4-461F-B75C-A58F860CFE1A}"/>
    <cellStyle name="Notiz 3 197 4 3" xfId="28484" xr:uid="{40DCEF7F-4C5A-487F-95D9-39FCF0E148D1}"/>
    <cellStyle name="Notiz 3 197 5" xfId="14731" xr:uid="{FC09262B-91C0-4071-8F75-628130A31B7A}"/>
    <cellStyle name="Notiz 3 197 5 2" xfId="30978" xr:uid="{121F9C31-0DF9-4C01-B448-8F9022DE1C4F}"/>
    <cellStyle name="Notiz 3 197 6" xfId="15388" xr:uid="{5FA8FCC4-4B75-4B71-92BC-9A3C3DEA3BC2}"/>
    <cellStyle name="Notiz 3 197 6 2" xfId="26436" xr:uid="{A244AD03-3BB2-4082-8825-0F15592E85B0}"/>
    <cellStyle name="Notiz 3 197 7" xfId="32551" xr:uid="{3F72B136-4145-4017-9110-6C2FCB6C2D45}"/>
    <cellStyle name="Notiz 3 197 8" xfId="24074" xr:uid="{898B3C4D-022E-4958-BE0D-3C36BAFEB20F}"/>
    <cellStyle name="Notiz 3 198" xfId="2503" xr:uid="{00000000-0005-0000-0000-0000F7090000}"/>
    <cellStyle name="Notiz 3 198 2" xfId="2504" xr:uid="{00000000-0005-0000-0000-0000F8090000}"/>
    <cellStyle name="Notiz 3 198 2 2" xfId="5643" xr:uid="{415C6436-C124-4A06-A744-514EC8CB43F5}"/>
    <cellStyle name="Notiz 3 198 2 2 2" xfId="18431" xr:uid="{3E4F6764-1ADD-4436-AB2B-A83AAA3E8E17}"/>
    <cellStyle name="Notiz 3 198 2 2 2 2" xfId="28488" xr:uid="{2ED4907A-B5AD-4C8A-862D-ACA4ECA56C50}"/>
    <cellStyle name="Notiz 3 198 2 2 3" xfId="11684" xr:uid="{61E448C4-483E-47D1-913C-C23F75F6883D}"/>
    <cellStyle name="Notiz 3 198 2 2 3 2" xfId="30982" xr:uid="{4719C1B9-D126-4636-994E-9746AC09445B}"/>
    <cellStyle name="Notiz 3 198 2 2 4" xfId="33756" xr:uid="{9760217B-4673-4DBB-B659-04EE04205DC7}"/>
    <cellStyle name="Notiz 3 198 2 2 5" xfId="24078" xr:uid="{6C3A4B7D-9FDD-4FE0-AC9A-1979A67CCA0A}"/>
    <cellStyle name="Notiz 3 198 2 3" xfId="6591" xr:uid="{04C59B34-1AFF-43F5-B4FD-93212E61AF77}"/>
    <cellStyle name="Notiz 3 198 2 3 2" xfId="19371" xr:uid="{E9B72622-11F2-4645-AA6C-91649B6C1A97}"/>
    <cellStyle name="Notiz 3 198 2 3 2 2" xfId="34433" xr:uid="{C6213956-35B1-4C68-A589-328DFEDA5A2D}"/>
    <cellStyle name="Notiz 3 198 2 3 3" xfId="12623" xr:uid="{96C33B3F-2FFE-4544-8FFA-30DD8DC55625}"/>
    <cellStyle name="Notiz 3 198 2 3 4" xfId="25528" xr:uid="{2F2F5A84-EE9E-4002-AF45-02FBC900EC6A}"/>
    <cellStyle name="Notiz 3 198 2 4" xfId="8345" xr:uid="{5406A625-CE2B-4365-8D9F-4E4D026314EC}"/>
    <cellStyle name="Notiz 3 198 2 4 2" xfId="21071" xr:uid="{9AB53D20-AC9C-4E10-9E94-EAF57F35DF11}"/>
    <cellStyle name="Notiz 3 198 2 4 3" xfId="28487" xr:uid="{CD807DC1-9356-4291-B58B-356009C72CA2}"/>
    <cellStyle name="Notiz 3 198 2 5" xfId="14733" xr:uid="{B9C84F55-4185-4A83-9655-95F76A8D385A}"/>
    <cellStyle name="Notiz 3 198 2 5 2" xfId="30981" xr:uid="{436DC0BF-1425-447D-9B88-91B1EAE855E7}"/>
    <cellStyle name="Notiz 3 198 2 6" xfId="15390" xr:uid="{3A60388D-538B-4752-85B3-EFFAE952D936}"/>
    <cellStyle name="Notiz 3 198 2 6 2" xfId="26438" xr:uid="{17A444AD-D7DA-4928-A87E-B09940A9E736}"/>
    <cellStyle name="Notiz 3 198 2 7" xfId="32553" xr:uid="{BC30AE5E-7157-46EB-B274-805FA8DFA7ED}"/>
    <cellStyle name="Notiz 3 198 2 8" xfId="24077" xr:uid="{888225B2-BF87-4071-9E50-1CEDD14C03AF}"/>
    <cellStyle name="Notiz 3 198 3" xfId="5642" xr:uid="{9DFCD375-3009-4B0C-9B4B-86F35545158F}"/>
    <cellStyle name="Notiz 3 198 3 2" xfId="18430" xr:uid="{8514C576-3EF8-425E-AEA8-B03E2B70B659}"/>
    <cellStyle name="Notiz 3 198 3 2 2" xfId="28489" xr:uid="{1007C398-1A78-4DAB-950D-D34109EDA22B}"/>
    <cellStyle name="Notiz 3 198 3 3" xfId="11683" xr:uid="{66713AD6-73FB-426C-8D1F-65B16AB7A686}"/>
    <cellStyle name="Notiz 3 198 3 3 2" xfId="30983" xr:uid="{6E6A80DF-AF43-4555-B69B-6FA94CCD436E}"/>
    <cellStyle name="Notiz 3 198 3 4" xfId="33755" xr:uid="{B132521F-8F3A-4BE3-9FB8-966EE14F0538}"/>
    <cellStyle name="Notiz 3 198 3 5" xfId="24079" xr:uid="{00F823DE-50CA-4713-8AE9-D953E34B9298}"/>
    <cellStyle name="Notiz 3 198 4" xfId="6592" xr:uid="{7D1C3755-12C2-4EAC-8291-2C2EEC4C785A}"/>
    <cellStyle name="Notiz 3 198 4 2" xfId="19372" xr:uid="{335E8499-846C-4E82-A355-3812F3DAC46A}"/>
    <cellStyle name="Notiz 3 198 4 2 2" xfId="34434" xr:uid="{5B346DCC-12B3-4D59-816C-4D878CB56613}"/>
    <cellStyle name="Notiz 3 198 4 3" xfId="12624" xr:uid="{03EADD87-0FA1-4BE3-8E8B-3087EC220D13}"/>
    <cellStyle name="Notiz 3 198 4 4" xfId="25527" xr:uid="{C469BFC8-2478-4C1E-8399-7CBC09EDD6FD}"/>
    <cellStyle name="Notiz 3 198 5" xfId="8344" xr:uid="{4F68C561-8717-45EE-A600-72BF240B6D8C}"/>
    <cellStyle name="Notiz 3 198 5 2" xfId="21070" xr:uid="{0E0EC7B4-579C-4899-B8D8-564C272217D9}"/>
    <cellStyle name="Notiz 3 198 5 3" xfId="28486" xr:uid="{6E87DAF2-79D0-427D-9874-3C1D794CCEF7}"/>
    <cellStyle name="Notiz 3 198 6" xfId="14732" xr:uid="{0D89BCD7-FA93-4FAB-83C3-6D5A41F6CD4A}"/>
    <cellStyle name="Notiz 3 198 6 2" xfId="30980" xr:uid="{8B5BD219-604D-43E7-BC7D-2091DC74B1C0}"/>
    <cellStyle name="Notiz 3 198 7" xfId="15389" xr:uid="{47177124-E920-4880-9464-D6AE844BD664}"/>
    <cellStyle name="Notiz 3 198 7 2" xfId="26437" xr:uid="{B44BBC35-1CE3-4001-AADC-D42CE4F20CDA}"/>
    <cellStyle name="Notiz 3 198 8" xfId="32552" xr:uid="{5616150A-014B-45C0-AAB5-070BD1CADB21}"/>
    <cellStyle name="Notiz 3 198 9" xfId="24076" xr:uid="{0080FA92-618E-411D-8839-6ADC5C3D2838}"/>
    <cellStyle name="Notiz 3 199" xfId="2505" xr:uid="{00000000-0005-0000-0000-0000F9090000}"/>
    <cellStyle name="Notiz 3 199 2" xfId="2506" xr:uid="{00000000-0005-0000-0000-0000FA090000}"/>
    <cellStyle name="Notiz 3 199 2 2" xfId="5645" xr:uid="{376D9898-8927-4753-97E6-1908F2106EB2}"/>
    <cellStyle name="Notiz 3 199 2 2 2" xfId="18433" xr:uid="{48DACAF8-2F83-400E-B739-F6E58BB37E86}"/>
    <cellStyle name="Notiz 3 199 2 2 2 2" xfId="28492" xr:uid="{36D1B41D-BF11-452E-9885-4A2AA8622A8A}"/>
    <cellStyle name="Notiz 3 199 2 2 3" xfId="11686" xr:uid="{DB593676-A428-4FB3-BCF7-C03724152D8B}"/>
    <cellStyle name="Notiz 3 199 2 2 3 2" xfId="30986" xr:uid="{208ECD2D-7542-4457-8F5D-79B1BA9AB0DE}"/>
    <cellStyle name="Notiz 3 199 2 2 4" xfId="33758" xr:uid="{7770A387-62C6-4175-8821-97C03F5EE9F9}"/>
    <cellStyle name="Notiz 3 199 2 2 5" xfId="24082" xr:uid="{3F1F91A7-45BF-4248-A51F-5F96ED2EB983}"/>
    <cellStyle name="Notiz 3 199 2 3" xfId="6589" xr:uid="{0342ED95-5926-4A1F-BD65-E073AB54C46A}"/>
    <cellStyle name="Notiz 3 199 2 3 2" xfId="19369" xr:uid="{3D325DEF-6025-4DB0-A8B8-3BD1F225055A}"/>
    <cellStyle name="Notiz 3 199 2 3 2 2" xfId="34431" xr:uid="{3B84BFA7-AEAB-47D0-8D60-6BB0C3E3DE19}"/>
    <cellStyle name="Notiz 3 199 2 3 3" xfId="12621" xr:uid="{B9BFBC00-7F83-48FA-BBA1-777A35FCD2C4}"/>
    <cellStyle name="Notiz 3 199 2 3 4" xfId="25530" xr:uid="{DCEA1580-81A2-48CF-9F48-7B220277845C}"/>
    <cellStyle name="Notiz 3 199 2 4" xfId="8347" xr:uid="{C1B79365-32DE-41A2-81CA-FE7D3E151ECF}"/>
    <cellStyle name="Notiz 3 199 2 4 2" xfId="21073" xr:uid="{499FD419-A4CA-40C5-BEA1-FF67AC7AB08B}"/>
    <cellStyle name="Notiz 3 199 2 4 3" xfId="28491" xr:uid="{EC8D9A5A-7BFB-4AAD-B633-A0834E203E7C}"/>
    <cellStyle name="Notiz 3 199 2 5" xfId="14735" xr:uid="{80B4BA03-CA88-43D7-943E-9755A59A8BDB}"/>
    <cellStyle name="Notiz 3 199 2 5 2" xfId="30985" xr:uid="{39A654CB-1555-4C33-B35A-773DBF7032D8}"/>
    <cellStyle name="Notiz 3 199 2 6" xfId="15392" xr:uid="{AF1E0BD6-7E1D-4F53-B7C8-7D0B4EFB7AFE}"/>
    <cellStyle name="Notiz 3 199 2 6 2" xfId="26440" xr:uid="{CBCBCCDC-0214-449E-BED2-2A064D4ED43E}"/>
    <cellStyle name="Notiz 3 199 2 7" xfId="32555" xr:uid="{448C4471-2ADD-4463-A496-98C768A2126D}"/>
    <cellStyle name="Notiz 3 199 2 8" xfId="24081" xr:uid="{3DDB707A-82BE-4545-B50E-018615425DF2}"/>
    <cellStyle name="Notiz 3 199 3" xfId="5644" xr:uid="{8C2837DF-0387-4BE6-8752-7059262073F9}"/>
    <cellStyle name="Notiz 3 199 3 2" xfId="18432" xr:uid="{F75E0495-1E41-4E51-A9AA-54863B890A73}"/>
    <cellStyle name="Notiz 3 199 3 2 2" xfId="28493" xr:uid="{4AD1CBCB-56D9-46E0-9D52-42906435CEC4}"/>
    <cellStyle name="Notiz 3 199 3 3" xfId="11685" xr:uid="{7BD3BD48-93E1-4734-9901-CE16CC5F28DD}"/>
    <cellStyle name="Notiz 3 199 3 3 2" xfId="30987" xr:uid="{781FF932-1906-44E0-BE8F-6E09FEB5369C}"/>
    <cellStyle name="Notiz 3 199 3 4" xfId="33757" xr:uid="{F7AEFE79-AF12-4DD0-94DF-EB37718C89E8}"/>
    <cellStyle name="Notiz 3 199 3 5" xfId="24083" xr:uid="{612E3FB9-02F8-472E-9C28-24375D67F4F1}"/>
    <cellStyle name="Notiz 3 199 4" xfId="6590" xr:uid="{45851397-0B7C-49B1-8DCD-BA3871CAFCF2}"/>
    <cellStyle name="Notiz 3 199 4 2" xfId="19370" xr:uid="{3FBA648B-BBC7-42F8-B3D0-3527F5A64E76}"/>
    <cellStyle name="Notiz 3 199 4 2 2" xfId="34432" xr:uid="{367919CA-9DD5-43F4-A062-7C8B4F842F66}"/>
    <cellStyle name="Notiz 3 199 4 3" xfId="12622" xr:uid="{1D1C7854-95ED-4873-A43E-1EE5AE25E986}"/>
    <cellStyle name="Notiz 3 199 4 4" xfId="25529" xr:uid="{529225D1-E6CD-4B66-9060-435DC5F32E24}"/>
    <cellStyle name="Notiz 3 199 5" xfId="8346" xr:uid="{19DAB6AA-05A6-4C22-BDF4-D443EA4B0DCA}"/>
    <cellStyle name="Notiz 3 199 5 2" xfId="21072" xr:uid="{448B6D8D-FB9D-42C8-AF12-91AE522A1A94}"/>
    <cellStyle name="Notiz 3 199 5 3" xfId="28490" xr:uid="{A69BC4F7-C34B-48EE-BEF9-3716BC009A79}"/>
    <cellStyle name="Notiz 3 199 6" xfId="14734" xr:uid="{0DD24FA1-0933-416F-88FF-E72EC7A92A06}"/>
    <cellStyle name="Notiz 3 199 6 2" xfId="30984" xr:uid="{2095FD8B-FBC5-493C-A8F7-9BBCC42B9BDE}"/>
    <cellStyle name="Notiz 3 199 7" xfId="15391" xr:uid="{E11FD3DA-7C41-4630-B568-90A02AC7247D}"/>
    <cellStyle name="Notiz 3 199 7 2" xfId="26439" xr:uid="{0AE7D3B8-767E-4224-99BD-6ABD5EC462D3}"/>
    <cellStyle name="Notiz 3 199 8" xfId="32554" xr:uid="{BCF0F9C0-9441-4578-BACE-A44F9C5424E3}"/>
    <cellStyle name="Notiz 3 199 9" xfId="24080" xr:uid="{B2CD95C2-6CB0-4AA3-A22B-8010671F3FA2}"/>
    <cellStyle name="Notiz 3 2" xfId="2507" xr:uid="{00000000-0005-0000-0000-0000FB090000}"/>
    <cellStyle name="Notiz 3 2 10" xfId="24084" xr:uid="{7A0046BD-12E4-4470-98E9-E2002B155977}"/>
    <cellStyle name="Notiz 3 2 2" xfId="2508" xr:uid="{00000000-0005-0000-0000-0000FC090000}"/>
    <cellStyle name="Notiz 3 2 2 2" xfId="5647" xr:uid="{42611B12-C1A8-4136-B589-CB582E874A01}"/>
    <cellStyle name="Notiz 3 2 2 2 2" xfId="18435" xr:uid="{C1FA7DE5-BBE2-4767-B8DE-6610FA899B73}"/>
    <cellStyle name="Notiz 3 2 2 2 2 2" xfId="28496" xr:uid="{ED3A7B99-D1C6-426F-ADB9-A3F818D0E883}"/>
    <cellStyle name="Notiz 3 2 2 2 3" xfId="11688" xr:uid="{FB7E65F1-4BD8-4418-86A2-30BD7194E6A6}"/>
    <cellStyle name="Notiz 3 2 2 2 3 2" xfId="30990" xr:uid="{7BB1EE19-6B69-4CF4-8209-18D6E341D50A}"/>
    <cellStyle name="Notiz 3 2 2 2 4" xfId="33760" xr:uid="{68204874-9361-43B0-9D5F-8D490842CAD7}"/>
    <cellStyle name="Notiz 3 2 2 2 5" xfId="24086" xr:uid="{35B15763-2622-4B36-9DB4-FF407CF88FB1}"/>
    <cellStyle name="Notiz 3 2 2 3" xfId="6587" xr:uid="{13F0267F-5AA5-40DF-AFBF-F6B43F86B263}"/>
    <cellStyle name="Notiz 3 2 2 3 2" xfId="19367" xr:uid="{F5D8AADE-B5FD-4CA4-B86B-3E1BF2EFA588}"/>
    <cellStyle name="Notiz 3 2 2 3 2 2" xfId="34429" xr:uid="{27625AE0-4F56-430A-816C-A2B16DB978DE}"/>
    <cellStyle name="Notiz 3 2 2 3 3" xfId="12619" xr:uid="{8382E7EA-9C15-473B-8945-C1B8275653CC}"/>
    <cellStyle name="Notiz 3 2 2 3 4" xfId="25870" xr:uid="{F2103241-C876-42FF-B464-A48A07746C20}"/>
    <cellStyle name="Notiz 3 2 2 4" xfId="8349" xr:uid="{8F4E482F-9008-4A70-8E7C-DCD1126200C0}"/>
    <cellStyle name="Notiz 3 2 2 4 2" xfId="21075" xr:uid="{E91140D7-00CB-4CC7-A623-21D61B295824}"/>
    <cellStyle name="Notiz 3 2 2 4 3" xfId="28495" xr:uid="{B4AA253E-8FBB-4B73-B8F3-3659FA117B99}"/>
    <cellStyle name="Notiz 3 2 2 5" xfId="14737" xr:uid="{05FD6505-6174-48B2-B185-04AB6059DB32}"/>
    <cellStyle name="Notiz 3 2 2 5 2" xfId="30989" xr:uid="{13D24C70-9115-42B4-A42B-08CC733D5908}"/>
    <cellStyle name="Notiz 3 2 2 6" xfId="15394" xr:uid="{3C013DB1-9626-4192-AB05-0106B13B9DD3}"/>
    <cellStyle name="Notiz 3 2 2 6 2" xfId="26442" xr:uid="{1E681226-13E5-4B79-BC5F-DD21A504A829}"/>
    <cellStyle name="Notiz 3 2 2 7" xfId="32557" xr:uid="{635ACFD9-A08B-482C-A5D8-A9FD9538A31A}"/>
    <cellStyle name="Notiz 3 2 2 8" xfId="24085" xr:uid="{EEA3B86C-CD1F-43EB-AA8C-809EFD71B13A}"/>
    <cellStyle name="Notiz 3 2 3" xfId="2509" xr:uid="{00000000-0005-0000-0000-0000FD090000}"/>
    <cellStyle name="Notiz 3 2 3 2" xfId="5648" xr:uid="{AD5000B1-D37E-404F-8F64-93DA5BEF17E3}"/>
    <cellStyle name="Notiz 3 2 3 2 2" xfId="18436" xr:uid="{AEA1CF62-AB04-4B41-820F-3AA49DC44172}"/>
    <cellStyle name="Notiz 3 2 3 2 2 2" xfId="28498" xr:uid="{098D219E-3674-4C44-B281-F1928898E41C}"/>
    <cellStyle name="Notiz 3 2 3 2 3" xfId="11689" xr:uid="{6839CDF7-4748-423B-8D01-FE15D7D20E02}"/>
    <cellStyle name="Notiz 3 2 3 2 3 2" xfId="30992" xr:uid="{87D67610-314C-4B7A-B472-9BB582B3A1A6}"/>
    <cellStyle name="Notiz 3 2 3 2 4" xfId="33761" xr:uid="{0EBE165E-75CE-46F4-AC37-43DB71E3663B}"/>
    <cellStyle name="Notiz 3 2 3 2 5" xfId="24088" xr:uid="{1D17256C-3BBD-49B9-BA88-C55203EF182C}"/>
    <cellStyle name="Notiz 3 2 3 3" xfId="6586" xr:uid="{95B08E34-1E44-45FE-B12B-A0CD281604D5}"/>
    <cellStyle name="Notiz 3 2 3 3 2" xfId="19366" xr:uid="{2CC31BF2-4C17-4891-ADFE-75A1D183B6E5}"/>
    <cellStyle name="Notiz 3 2 3 3 2 2" xfId="34428" xr:uid="{FD597CCE-4C4B-40BF-A95E-979DDD4B1F7C}"/>
    <cellStyle name="Notiz 3 2 3 3 3" xfId="12618" xr:uid="{E5EF8733-F841-4099-9D53-B3DDF22DF2DA}"/>
    <cellStyle name="Notiz 3 2 3 3 4" xfId="28497" xr:uid="{7F6535A5-B7A1-497B-96DA-5D419A5ABA2B}"/>
    <cellStyle name="Notiz 3 2 3 4" xfId="8350" xr:uid="{A915CDF7-27F4-422E-BAA2-6DB25B2C2957}"/>
    <cellStyle name="Notiz 3 2 3 4 2" xfId="21076" xr:uid="{B34C5902-C8EE-40E9-8FB9-644D0111B5BE}"/>
    <cellStyle name="Notiz 3 2 3 4 3" xfId="30991" xr:uid="{BBF6CD17-6198-4AA6-A001-88942035E070}"/>
    <cellStyle name="Notiz 3 2 3 5" xfId="14738" xr:uid="{5D32DD63-A664-4A5F-958A-02563C51B94F}"/>
    <cellStyle name="Notiz 3 2 3 5 2" xfId="26443" xr:uid="{72D5CDA4-72F7-47E1-AF4E-CFB197F0AF18}"/>
    <cellStyle name="Notiz 3 2 3 6" xfId="15395" xr:uid="{DF22D905-5678-4C78-A8C5-326ACE694420}"/>
    <cellStyle name="Notiz 3 2 3 6 2" xfId="32558" xr:uid="{BAD4302A-1124-4FD6-8BF0-899028059C43}"/>
    <cellStyle name="Notiz 3 2 3 7" xfId="24087" xr:uid="{487B4CF7-60BB-46F3-9B6D-BD60A4FFA52E}"/>
    <cellStyle name="Notiz 3 2 4" xfId="5646" xr:uid="{D6A4F6F8-9D44-411F-B417-3C307E60AE8C}"/>
    <cellStyle name="Notiz 3 2 4 2" xfId="18434" xr:uid="{F0D9B48C-9ACE-4AC0-B13E-A58E5F45D232}"/>
    <cellStyle name="Notiz 3 2 4 2 2" xfId="28499" xr:uid="{C5468E3F-0E2C-4468-889C-3A15EA83233A}"/>
    <cellStyle name="Notiz 3 2 4 3" xfId="11687" xr:uid="{D1CF0DB4-697E-4C19-8C36-6F5D3DE262D1}"/>
    <cellStyle name="Notiz 3 2 4 3 2" xfId="30993" xr:uid="{874B21E8-32C9-4A7C-8254-76100046C575}"/>
    <cellStyle name="Notiz 3 2 4 4" xfId="33759" xr:uid="{0AD8451D-E6D3-419B-B627-710282097BD7}"/>
    <cellStyle name="Notiz 3 2 4 5" xfId="24089" xr:uid="{43304C0E-AAE9-4970-9923-47AA47433F98}"/>
    <cellStyle name="Notiz 3 2 5" xfId="6588" xr:uid="{4C63B722-46C0-47FD-B436-D5C087F56109}"/>
    <cellStyle name="Notiz 3 2 5 2" xfId="19368" xr:uid="{B1C5ECFC-E953-43FC-AEE3-B3F17AA188A5}"/>
    <cellStyle name="Notiz 3 2 5 2 2" xfId="34430" xr:uid="{99AF0D8E-E9D9-4CDD-99EA-9884C5FB3BAF}"/>
    <cellStyle name="Notiz 3 2 5 3" xfId="12620" xr:uid="{2BE91ACE-4D0F-4471-99CA-DEC2CEF10016}"/>
    <cellStyle name="Notiz 3 2 5 4" xfId="25531" xr:uid="{AB5C19D0-4F08-4BC3-A1F6-68D28C8FD7CA}"/>
    <cellStyle name="Notiz 3 2 6" xfId="8348" xr:uid="{BEE66C43-5072-4092-8FF2-AB0F33D09F4A}"/>
    <cellStyle name="Notiz 3 2 6 2" xfId="21074" xr:uid="{82EFD629-A67E-4693-A6D8-197908D371C8}"/>
    <cellStyle name="Notiz 3 2 6 3" xfId="28494" xr:uid="{D62829DD-568A-46F7-AD42-6215AA70B10B}"/>
    <cellStyle name="Notiz 3 2 7" xfId="14736" xr:uid="{A78ADAD0-EB52-42DC-B30D-3DA66ECAA9D2}"/>
    <cellStyle name="Notiz 3 2 7 2" xfId="30988" xr:uid="{7FF33FFE-CFE8-44A0-A6FB-C7CB511A227C}"/>
    <cellStyle name="Notiz 3 2 8" xfId="15393" xr:uid="{1AE889B8-D0BB-4B32-9BC8-AC3905ADDDB4}"/>
    <cellStyle name="Notiz 3 2 8 2" xfId="26441" xr:uid="{DA07F797-D2C3-4730-9E5B-DED37F117EA5}"/>
    <cellStyle name="Notiz 3 2 9" xfId="32556" xr:uid="{C2D48408-0A12-4CA8-AA52-1466321ECEAF}"/>
    <cellStyle name="Notiz 3 20" xfId="2510" xr:uid="{00000000-0005-0000-0000-0000FE090000}"/>
    <cellStyle name="Notiz 3 20 2" xfId="5649" xr:uid="{D605D15B-CEDB-4713-A950-B603873F0B81}"/>
    <cellStyle name="Notiz 3 20 2 2" xfId="18437" xr:uid="{0BF5F5A2-FC0D-4B58-8668-926CEAF90224}"/>
    <cellStyle name="Notiz 3 20 2 2 2" xfId="28501" xr:uid="{89FC520C-31DF-4824-9A02-EB177ABE7B5B}"/>
    <cellStyle name="Notiz 3 20 2 3" xfId="11690" xr:uid="{5FE95618-9BAF-4517-80E2-635A87A10062}"/>
    <cellStyle name="Notiz 3 20 2 3 2" xfId="30995" xr:uid="{66D29F86-BD10-4462-A192-DF596838CC9C}"/>
    <cellStyle name="Notiz 3 20 2 4" xfId="33762" xr:uid="{FC0C2C5F-99C6-42BA-B7FE-E400C10EEBFD}"/>
    <cellStyle name="Notiz 3 20 2 5" xfId="24091" xr:uid="{0A0A3707-B17F-4CDD-AB09-913F11B812C8}"/>
    <cellStyle name="Notiz 3 20 3" xfId="6585" xr:uid="{CD818D5C-228A-4390-B3DB-A49073BAB5F7}"/>
    <cellStyle name="Notiz 3 20 3 2" xfId="19365" xr:uid="{84D65949-3041-40CD-BC54-C5E9B744DF7B}"/>
    <cellStyle name="Notiz 3 20 3 2 2" xfId="34427" xr:uid="{CDAC5E3F-9F87-460C-A87C-C1C5B8C41E22}"/>
    <cellStyle name="Notiz 3 20 3 3" xfId="12617" xr:uid="{A0BA9679-D630-4DFD-BEA8-6B9D5DA96500}"/>
    <cellStyle name="Notiz 3 20 3 4" xfId="25532" xr:uid="{159FE7D6-CF5A-4701-9785-FA2EC0757E27}"/>
    <cellStyle name="Notiz 3 20 4" xfId="8351" xr:uid="{22E48440-0863-4516-8F39-011A25B524AE}"/>
    <cellStyle name="Notiz 3 20 4 2" xfId="21077" xr:uid="{E0043789-B07F-4F8D-AC18-7903E6D12AC5}"/>
    <cellStyle name="Notiz 3 20 4 3" xfId="28500" xr:uid="{8A17D001-BEB5-4C67-9C47-0E9A788D25B1}"/>
    <cellStyle name="Notiz 3 20 5" xfId="14739" xr:uid="{6A95F553-27ED-43D1-B8CD-BE805F1BF7B7}"/>
    <cellStyle name="Notiz 3 20 5 2" xfId="30994" xr:uid="{EF67A294-D2A6-4CCB-B4DC-FFC6C98354B2}"/>
    <cellStyle name="Notiz 3 20 6" xfId="15396" xr:uid="{4FAD42EE-4F4A-4DFE-86C8-9FA008AC4684}"/>
    <cellStyle name="Notiz 3 20 6 2" xfId="26444" xr:uid="{4CBFCC71-7800-4C98-B911-AEA2B8FE1F17}"/>
    <cellStyle name="Notiz 3 20 7" xfId="32559" xr:uid="{4ED4CBDB-09FE-458F-B08F-22BB996B0ADE}"/>
    <cellStyle name="Notiz 3 20 8" xfId="24090" xr:uid="{7D83CF34-8EE1-4110-9161-4523EF100095}"/>
    <cellStyle name="Notiz 3 200" xfId="2511" xr:uid="{00000000-0005-0000-0000-0000FF090000}"/>
    <cellStyle name="Notiz 3 200 2" xfId="5650" xr:uid="{FC55421E-E9B3-4876-9AB4-16BD7366E98F}"/>
    <cellStyle name="Notiz 3 200 2 2" xfId="18438" xr:uid="{B4231AA8-9F8E-40E6-BFA2-8998D88C0414}"/>
    <cellStyle name="Notiz 3 200 2 2 2" xfId="28503" xr:uid="{A1C68D37-31CA-4395-915B-6354F0A641EC}"/>
    <cellStyle name="Notiz 3 200 2 3" xfId="11691" xr:uid="{1FD49241-938E-4FDF-B65D-6FE82CC633D7}"/>
    <cellStyle name="Notiz 3 200 2 3 2" xfId="30997" xr:uid="{60089B5E-2740-4736-8453-EB0DFC46E840}"/>
    <cellStyle name="Notiz 3 200 2 4" xfId="33763" xr:uid="{01AF4EDE-C147-4200-9DE8-ED8981390246}"/>
    <cellStyle name="Notiz 3 200 2 5" xfId="24093" xr:uid="{7D23EE34-230A-4BB4-A00B-FAE41A332CE2}"/>
    <cellStyle name="Notiz 3 200 3" xfId="6584" xr:uid="{C4AD3C7E-66E4-4AE1-A80F-5FFF2790AEC6}"/>
    <cellStyle name="Notiz 3 200 3 2" xfId="19364" xr:uid="{33E8AA2B-2546-43CB-92AA-3017466D7D2A}"/>
    <cellStyle name="Notiz 3 200 3 2 2" xfId="34426" xr:uid="{5368F55F-2CB7-4864-8CC8-0246165D5DD3}"/>
    <cellStyle name="Notiz 3 200 3 3" xfId="12616" xr:uid="{A16D7F2E-A32F-4E9D-9DE9-98BFE1F30C46}"/>
    <cellStyle name="Notiz 3 200 3 4" xfId="25533" xr:uid="{F0870C61-2F33-48F6-830C-E3CBAB6F37DD}"/>
    <cellStyle name="Notiz 3 200 4" xfId="8352" xr:uid="{9BADD9CA-0215-4D53-9FBB-9EE51FCED36C}"/>
    <cellStyle name="Notiz 3 200 4 2" xfId="21078" xr:uid="{CB9F82D4-E54E-4990-B30A-0AB7E28E39FE}"/>
    <cellStyle name="Notiz 3 200 4 3" xfId="28502" xr:uid="{BB19AFE4-BA22-45CD-847B-7C66A88D8CBD}"/>
    <cellStyle name="Notiz 3 200 5" xfId="14740" xr:uid="{74D51026-D993-4B4D-8D59-CDD648414CF2}"/>
    <cellStyle name="Notiz 3 200 5 2" xfId="30996" xr:uid="{E6A63AFF-AE35-4DD2-9F30-FF404C8DED40}"/>
    <cellStyle name="Notiz 3 200 6" xfId="15397" xr:uid="{366EA3A4-98E2-4278-85CA-F4B9D95DEAF7}"/>
    <cellStyle name="Notiz 3 200 6 2" xfId="26445" xr:uid="{6CC3CA3D-BBD0-432A-8083-D2B9CC84ECEC}"/>
    <cellStyle name="Notiz 3 200 7" xfId="32560" xr:uid="{7017FD9F-220E-47F8-961D-2788ADFCC40E}"/>
    <cellStyle name="Notiz 3 200 8" xfId="24092" xr:uid="{08BA8799-7CAC-40CD-93B2-F1DEABC67D5C}"/>
    <cellStyle name="Notiz 3 201" xfId="2512" xr:uid="{00000000-0005-0000-0000-0000000A0000}"/>
    <cellStyle name="Notiz 3 201 2" xfId="5651" xr:uid="{31701F6B-3154-41A2-ACD8-2B73C3F08CB8}"/>
    <cellStyle name="Notiz 3 201 2 2" xfId="18439" xr:uid="{C579CF9F-6B32-44FE-9A66-78C097CCF935}"/>
    <cellStyle name="Notiz 3 201 2 2 2" xfId="28505" xr:uid="{72452997-0823-459B-A028-E3A5A0AE705F}"/>
    <cellStyle name="Notiz 3 201 2 3" xfId="11692" xr:uid="{74A59AD5-6C8F-407E-9906-DD0FB1B78ADB}"/>
    <cellStyle name="Notiz 3 201 2 3 2" xfId="30999" xr:uid="{D8AE4638-FC63-42C2-ABBA-8C0C7B1AD0E2}"/>
    <cellStyle name="Notiz 3 201 2 4" xfId="33764" xr:uid="{D62B7B00-2C41-490A-96B5-890D1CC0DB74}"/>
    <cellStyle name="Notiz 3 201 2 5" xfId="24095" xr:uid="{67EC443E-EB04-4AA1-80E0-0A42E9C16CB6}"/>
    <cellStyle name="Notiz 3 201 3" xfId="6583" xr:uid="{6EC75116-6555-406E-9DEE-F5188BE82DD9}"/>
    <cellStyle name="Notiz 3 201 3 2" xfId="19363" xr:uid="{977AF8F9-FAA7-4EB1-BB5C-617F32C5AA99}"/>
    <cellStyle name="Notiz 3 201 3 2 2" xfId="34425" xr:uid="{F78727C6-AE1A-4EDA-87BE-125AF31C39D3}"/>
    <cellStyle name="Notiz 3 201 3 3" xfId="12615" xr:uid="{1559FF08-EBBE-4543-8A6F-4A54D439249A}"/>
    <cellStyle name="Notiz 3 201 3 4" xfId="25534" xr:uid="{0C39988F-D705-4C11-8A84-E74F610841E3}"/>
    <cellStyle name="Notiz 3 201 4" xfId="8353" xr:uid="{19198F3A-1DFD-44C8-B976-1A9BF3DF74E3}"/>
    <cellStyle name="Notiz 3 201 4 2" xfId="21079" xr:uid="{23ADB465-2CC7-4F28-B978-DC3354CC63F1}"/>
    <cellStyle name="Notiz 3 201 4 3" xfId="28504" xr:uid="{25A1B85D-6225-4B69-B587-EAF63AEA7B33}"/>
    <cellStyle name="Notiz 3 201 5" xfId="14741" xr:uid="{03BE0864-4E7D-440D-B585-46778BCB53FF}"/>
    <cellStyle name="Notiz 3 201 5 2" xfId="30998" xr:uid="{9B51FE39-0698-415B-9672-F6F0E3A3772B}"/>
    <cellStyle name="Notiz 3 201 6" xfId="15398" xr:uid="{74AAA6E5-E4ED-4223-BBA2-F71BE4199F61}"/>
    <cellStyle name="Notiz 3 201 6 2" xfId="26446" xr:uid="{791899FA-DBAD-477D-A1C2-1854B3E06E0E}"/>
    <cellStyle name="Notiz 3 201 7" xfId="32561" xr:uid="{86D0F092-909E-40C1-AF01-3BABA9953032}"/>
    <cellStyle name="Notiz 3 201 8" xfId="24094" xr:uid="{ACD8A573-3E8B-4991-ABCC-2222CD97DA89}"/>
    <cellStyle name="Notiz 3 202" xfId="2513" xr:uid="{00000000-0005-0000-0000-0000010A0000}"/>
    <cellStyle name="Notiz 3 202 2" xfId="5652" xr:uid="{D45AFFB0-648E-47CB-B514-225F6D93332B}"/>
    <cellStyle name="Notiz 3 202 2 2" xfId="18440" xr:uid="{8E4011C7-BFF1-4BC5-A8F0-6F32B1827A60}"/>
    <cellStyle name="Notiz 3 202 2 2 2" xfId="28507" xr:uid="{03D360F3-24A0-4C68-A193-192EF1335E3B}"/>
    <cellStyle name="Notiz 3 202 2 3" xfId="11693" xr:uid="{0E6EE20B-040B-4006-BF97-E570C2A8788A}"/>
    <cellStyle name="Notiz 3 202 2 3 2" xfId="31001" xr:uid="{8FF15A11-85CD-48D1-B4CC-51F1B06D29E9}"/>
    <cellStyle name="Notiz 3 202 2 4" xfId="33765" xr:uid="{5FDF67E9-543D-4A4E-B4F6-4EC03E4508FD}"/>
    <cellStyle name="Notiz 3 202 2 5" xfId="24097" xr:uid="{DC41A4A2-3703-43F7-8E2A-CFDA8670E6A9}"/>
    <cellStyle name="Notiz 3 202 3" xfId="6582" xr:uid="{07C75C0C-8CEC-44D9-A8B6-C10120E4300A}"/>
    <cellStyle name="Notiz 3 202 3 2" xfId="19362" xr:uid="{ED7CFB65-02F1-4022-BB6F-50C6B5C50560}"/>
    <cellStyle name="Notiz 3 202 3 2 2" xfId="34424" xr:uid="{A7B5A7D3-6334-457F-A32E-5B2C454EAE1A}"/>
    <cellStyle name="Notiz 3 202 3 3" xfId="12614" xr:uid="{C4A23BE2-8F48-44EF-92BE-CAEE3222E91A}"/>
    <cellStyle name="Notiz 3 202 3 4" xfId="25535" xr:uid="{CBFDB9D1-7C31-45D4-B674-F985DFD97FFB}"/>
    <cellStyle name="Notiz 3 202 4" xfId="8354" xr:uid="{257D013C-897B-4F89-92CA-B29CC32CEE78}"/>
    <cellStyle name="Notiz 3 202 4 2" xfId="21080" xr:uid="{528202F9-32E1-4557-A63D-D8729EDB6587}"/>
    <cellStyle name="Notiz 3 202 4 3" xfId="28506" xr:uid="{43397908-6505-4525-9CC2-F2CA2799864B}"/>
    <cellStyle name="Notiz 3 202 5" xfId="14742" xr:uid="{19726C51-0318-42A2-BD87-B6F96A49A230}"/>
    <cellStyle name="Notiz 3 202 5 2" xfId="31000" xr:uid="{71FB13CA-C473-43F3-A8A8-76964998B34F}"/>
    <cellStyle name="Notiz 3 202 6" xfId="15399" xr:uid="{9C270C72-41B9-4FFC-BCFD-9A56DF3E3113}"/>
    <cellStyle name="Notiz 3 202 6 2" xfId="26447" xr:uid="{CA58F066-8804-4FD9-8F47-18E915964346}"/>
    <cellStyle name="Notiz 3 202 7" xfId="32562" xr:uid="{1CCDDA41-0A7F-4231-933C-D3D69E7A12BC}"/>
    <cellStyle name="Notiz 3 202 8" xfId="24096" xr:uid="{9BA41669-FE97-4663-85B2-3F54945D583F}"/>
    <cellStyle name="Notiz 3 203" xfId="2514" xr:uid="{00000000-0005-0000-0000-0000020A0000}"/>
    <cellStyle name="Notiz 3 203 2" xfId="5653" xr:uid="{49F46D0A-DE50-4469-AB28-DDBDEEAA3D3E}"/>
    <cellStyle name="Notiz 3 203 2 2" xfId="18441" xr:uid="{ACB28162-981B-4A82-959A-D336A8A47122}"/>
    <cellStyle name="Notiz 3 203 2 2 2" xfId="28509" xr:uid="{A020E8D0-2A29-4C31-9FB5-A3B86D16444D}"/>
    <cellStyle name="Notiz 3 203 2 3" xfId="11694" xr:uid="{405A91E4-42BC-434B-AC7E-505DCDB362AB}"/>
    <cellStyle name="Notiz 3 203 2 3 2" xfId="31003" xr:uid="{63843BFC-769D-4132-97E6-6F3555ACAF24}"/>
    <cellStyle name="Notiz 3 203 2 4" xfId="33766" xr:uid="{7F1B10F3-31DF-4B23-87AC-4EFB6F4204F5}"/>
    <cellStyle name="Notiz 3 203 2 5" xfId="24099" xr:uid="{A28A2DD5-9354-44BC-804A-1C3D7A4EDE7C}"/>
    <cellStyle name="Notiz 3 203 3" xfId="6581" xr:uid="{55A05C25-9BDB-4D61-A26F-92F6175C6547}"/>
    <cellStyle name="Notiz 3 203 3 2" xfId="19361" xr:uid="{DE69A3BB-E2D9-439B-AAA4-E8BDF1A34931}"/>
    <cellStyle name="Notiz 3 203 3 2 2" xfId="34423" xr:uid="{59AA5E92-6109-4B3C-90E2-BF0993B76B29}"/>
    <cellStyle name="Notiz 3 203 3 3" xfId="12613" xr:uid="{B036135E-95B2-4A23-A9D6-D6F76D07C5D6}"/>
    <cellStyle name="Notiz 3 203 3 4" xfId="25536" xr:uid="{EF53AA58-1D52-49F8-9159-BB479154F777}"/>
    <cellStyle name="Notiz 3 203 4" xfId="8355" xr:uid="{5D865493-BA07-4B25-9647-6A19DB090110}"/>
    <cellStyle name="Notiz 3 203 4 2" xfId="21081" xr:uid="{27594F98-84DB-473A-817B-E0DE5CC23372}"/>
    <cellStyle name="Notiz 3 203 4 3" xfId="28508" xr:uid="{0E4052C7-AAD6-49A7-9815-18C00D118F4C}"/>
    <cellStyle name="Notiz 3 203 5" xfId="14743" xr:uid="{26A51DBC-88C4-4619-897B-861E6E76F63A}"/>
    <cellStyle name="Notiz 3 203 5 2" xfId="31002" xr:uid="{8E8DC411-7743-4133-B456-79ECEB5091DD}"/>
    <cellStyle name="Notiz 3 203 6" xfId="15400" xr:uid="{3FF742E3-ED72-45D9-937E-72C3B14CC76D}"/>
    <cellStyle name="Notiz 3 203 6 2" xfId="26448" xr:uid="{96BDF16E-AD56-4731-9B94-835BADB5E7DB}"/>
    <cellStyle name="Notiz 3 203 7" xfId="32563" xr:uid="{98EA9FF5-FF4A-4D21-A03C-8C36130703EA}"/>
    <cellStyle name="Notiz 3 203 8" xfId="24098" xr:uid="{544CC3E6-DF80-491D-B265-88955EA093F2}"/>
    <cellStyle name="Notiz 3 204" xfId="2515" xr:uid="{00000000-0005-0000-0000-0000030A0000}"/>
    <cellStyle name="Notiz 3 204 2" xfId="5654" xr:uid="{AC81BF7D-8A10-47E0-B562-AF005AD835A4}"/>
    <cellStyle name="Notiz 3 204 2 2" xfId="18442" xr:uid="{2387F0F1-44E3-44E9-B1F9-CAA97C492EFD}"/>
    <cellStyle name="Notiz 3 204 2 2 2" xfId="28511" xr:uid="{49165E6C-C6C0-47A1-A417-B9424B05193C}"/>
    <cellStyle name="Notiz 3 204 2 3" xfId="11695" xr:uid="{DCE38F9A-DC30-4DF5-9E36-8B77DD58A8C7}"/>
    <cellStyle name="Notiz 3 204 2 3 2" xfId="31005" xr:uid="{FDEDA077-77F5-4133-A0CD-F5B7704E7A0B}"/>
    <cellStyle name="Notiz 3 204 2 4" xfId="33767" xr:uid="{003DBB53-ECD2-4355-BA0A-D06EE0C3454F}"/>
    <cellStyle name="Notiz 3 204 2 5" xfId="24101" xr:uid="{91AD2A0E-CB6A-426B-A84B-CA9D9270E875}"/>
    <cellStyle name="Notiz 3 204 3" xfId="6580" xr:uid="{55263A2B-9B3F-4F8A-A5A3-746688E266B3}"/>
    <cellStyle name="Notiz 3 204 3 2" xfId="19360" xr:uid="{754E78CF-26C5-46FD-A26C-178D37293A3A}"/>
    <cellStyle name="Notiz 3 204 3 2 2" xfId="34422" xr:uid="{E49BBC7D-4305-4B41-8863-E37AB467B0E9}"/>
    <cellStyle name="Notiz 3 204 3 3" xfId="12612" xr:uid="{F403A253-911C-4A10-B6BB-EBFE386009BB}"/>
    <cellStyle name="Notiz 3 204 3 4" xfId="25537" xr:uid="{8D3FE680-4933-44D7-BDDC-CD1A5016D92E}"/>
    <cellStyle name="Notiz 3 204 4" xfId="8356" xr:uid="{B5D92FDB-42D1-4662-B978-2DC691F13A21}"/>
    <cellStyle name="Notiz 3 204 4 2" xfId="21082" xr:uid="{3E267210-2077-46DF-A7A4-A5B77A88F9C1}"/>
    <cellStyle name="Notiz 3 204 4 3" xfId="28510" xr:uid="{1BF02CEC-0218-4800-98B1-3B795C2D7CF6}"/>
    <cellStyle name="Notiz 3 204 5" xfId="14744" xr:uid="{A9EDC18B-F9CD-4DA7-A358-892DB03F42FF}"/>
    <cellStyle name="Notiz 3 204 5 2" xfId="31004" xr:uid="{BC2FA494-327F-4076-98EE-274E90DECBDC}"/>
    <cellStyle name="Notiz 3 204 6" xfId="15401" xr:uid="{56F7AC60-ADCA-4886-92E8-C1BDE937D9DC}"/>
    <cellStyle name="Notiz 3 204 6 2" xfId="26449" xr:uid="{F472E6C2-7184-4392-A047-9BA3A34DB6E6}"/>
    <cellStyle name="Notiz 3 204 7" xfId="32564" xr:uid="{F519F47A-842C-4285-A27C-4DDBAA8AA4D4}"/>
    <cellStyle name="Notiz 3 204 8" xfId="24100" xr:uid="{6A9D957D-A890-4444-B91F-81E6072DEFC5}"/>
    <cellStyle name="Notiz 3 205" xfId="2516" xr:uid="{00000000-0005-0000-0000-0000040A0000}"/>
    <cellStyle name="Notiz 3 205 2" xfId="5655" xr:uid="{08AAE88C-6638-4282-8023-743AAE351748}"/>
    <cellStyle name="Notiz 3 205 2 2" xfId="18443" xr:uid="{C65ACE90-18F4-46E0-9AB3-FBF200AB467C}"/>
    <cellStyle name="Notiz 3 205 2 2 2" xfId="28513" xr:uid="{EBE455B5-271A-454E-9662-C5A87D7D88F7}"/>
    <cellStyle name="Notiz 3 205 2 3" xfId="11696" xr:uid="{C139E986-DC18-4B8B-B389-6CED21BB6550}"/>
    <cellStyle name="Notiz 3 205 2 3 2" xfId="31007" xr:uid="{FF12711C-A4EB-46A4-A155-1A25ED930E0D}"/>
    <cellStyle name="Notiz 3 205 2 4" xfId="33768" xr:uid="{4F53FB30-710C-4B87-96CB-F706A9F17907}"/>
    <cellStyle name="Notiz 3 205 2 5" xfId="24103" xr:uid="{F7F8C5DD-C37E-45AC-AB29-60D34015C8D1}"/>
    <cellStyle name="Notiz 3 205 3" xfId="6579" xr:uid="{E1C0E5F9-A3D3-4C2F-94A4-41DBDCB7B2FB}"/>
    <cellStyle name="Notiz 3 205 3 2" xfId="19359" xr:uid="{FB6DF47B-4607-4A4F-9C7A-6517B9C52C18}"/>
    <cellStyle name="Notiz 3 205 3 2 2" xfId="34421" xr:uid="{A4B4B4EC-1908-4BFD-9281-EB1A646F7D50}"/>
    <cellStyle name="Notiz 3 205 3 3" xfId="12611" xr:uid="{9FFAB046-22B0-49D0-BC0D-609A24C01F94}"/>
    <cellStyle name="Notiz 3 205 3 4" xfId="25538" xr:uid="{2C21D781-2510-4315-8208-ADEEC8B6EE68}"/>
    <cellStyle name="Notiz 3 205 4" xfId="8357" xr:uid="{3F2168E5-D9E0-4DB9-B6E1-43627DC7E819}"/>
    <cellStyle name="Notiz 3 205 4 2" xfId="21083" xr:uid="{518E64A4-0F19-4331-8E8A-220EC92710C2}"/>
    <cellStyle name="Notiz 3 205 4 3" xfId="28512" xr:uid="{F36677F6-015B-45D9-8A75-8D2107E58507}"/>
    <cellStyle name="Notiz 3 205 5" xfId="14745" xr:uid="{A81A5B07-9EC0-4DD9-B107-9AB0C34F7D22}"/>
    <cellStyle name="Notiz 3 205 5 2" xfId="31006" xr:uid="{2E1B5F14-D954-49E2-9D63-820A33AE527A}"/>
    <cellStyle name="Notiz 3 205 6" xfId="15402" xr:uid="{08A7A869-FAE1-41A9-843E-447ACB4CAD36}"/>
    <cellStyle name="Notiz 3 205 6 2" xfId="26450" xr:uid="{4181B21A-3359-4117-8A78-051474801493}"/>
    <cellStyle name="Notiz 3 205 7" xfId="32565" xr:uid="{611AE67E-3847-44B6-9D1C-3C73F6A85D62}"/>
    <cellStyle name="Notiz 3 205 8" xfId="24102" xr:uid="{CD3A7BAC-054C-498A-97E9-7E8D979CBE27}"/>
    <cellStyle name="Notiz 3 206" xfId="2517" xr:uid="{00000000-0005-0000-0000-0000050A0000}"/>
    <cellStyle name="Notiz 3 206 2" xfId="5656" xr:uid="{E89CA399-9C7E-4A5A-97F4-24A2855E45AF}"/>
    <cellStyle name="Notiz 3 206 2 2" xfId="18444" xr:uid="{5DEE1A3A-C5F5-4C75-B1F2-689E7DA6B9B8}"/>
    <cellStyle name="Notiz 3 206 2 2 2" xfId="28515" xr:uid="{ADF025B4-3430-4CE7-B517-2C76386D0A53}"/>
    <cellStyle name="Notiz 3 206 2 3" xfId="11697" xr:uid="{4652D6C4-3BD2-43A8-8AE7-8CE07D8D2E8F}"/>
    <cellStyle name="Notiz 3 206 2 3 2" xfId="31009" xr:uid="{5FA6940F-EF36-4C40-8BFF-0449D12680DB}"/>
    <cellStyle name="Notiz 3 206 2 4" xfId="33769" xr:uid="{0A4AB1D8-3EF6-4E5C-8DF3-9681DB9139EB}"/>
    <cellStyle name="Notiz 3 206 2 5" xfId="24105" xr:uid="{3D8E7FEC-75BA-49BE-BF4F-9500F21EDA16}"/>
    <cellStyle name="Notiz 3 206 3" xfId="6578" xr:uid="{70B2DA67-6DA5-4316-B762-3B55FBF97444}"/>
    <cellStyle name="Notiz 3 206 3 2" xfId="19358" xr:uid="{CB7A073D-5041-4D5E-96DC-6FC39DDA0E1C}"/>
    <cellStyle name="Notiz 3 206 3 2 2" xfId="34420" xr:uid="{13E54076-31A1-475D-B007-EDC7EDE36697}"/>
    <cellStyle name="Notiz 3 206 3 3" xfId="12610" xr:uid="{AD983F51-C97A-472C-BD9F-EC961534C558}"/>
    <cellStyle name="Notiz 3 206 3 4" xfId="25539" xr:uid="{5AB023DF-02FF-4232-BB2B-6E123C78AFF4}"/>
    <cellStyle name="Notiz 3 206 4" xfId="8358" xr:uid="{10612863-AAC0-400B-9E2F-3768EEB86418}"/>
    <cellStyle name="Notiz 3 206 4 2" xfId="21084" xr:uid="{C1764D49-C6DC-473A-9EA1-F6313E306E12}"/>
    <cellStyle name="Notiz 3 206 4 3" xfId="28514" xr:uid="{6E1E1384-3AEA-4FB0-AF3C-CCC32058D251}"/>
    <cellStyle name="Notiz 3 206 5" xfId="14746" xr:uid="{65F63092-71CB-4625-A191-DDDE5B6DEA27}"/>
    <cellStyle name="Notiz 3 206 5 2" xfId="31008" xr:uid="{720E1560-3640-47BE-8572-319E90715C0A}"/>
    <cellStyle name="Notiz 3 206 6" xfId="15403" xr:uid="{C602E365-2316-4353-9DCA-A93EEA8F43CE}"/>
    <cellStyle name="Notiz 3 206 6 2" xfId="26451" xr:uid="{374AE20B-7657-4375-B250-A8A5015B4CDD}"/>
    <cellStyle name="Notiz 3 206 7" xfId="32566" xr:uid="{BC568C44-BB0B-4F74-8DDC-2F281DCF870B}"/>
    <cellStyle name="Notiz 3 206 8" xfId="24104" xr:uid="{AD14B03C-5620-4913-A99B-FCD86D96FC92}"/>
    <cellStyle name="Notiz 3 207" xfId="2518" xr:uid="{00000000-0005-0000-0000-0000060A0000}"/>
    <cellStyle name="Notiz 3 207 2" xfId="5657" xr:uid="{D7A7E312-3716-47C6-9360-59D8E4AE1A18}"/>
    <cellStyle name="Notiz 3 207 2 2" xfId="18445" xr:uid="{BED94909-E2EB-45A1-BD56-8FF641662B7B}"/>
    <cellStyle name="Notiz 3 207 2 2 2" xfId="28517" xr:uid="{DC3C4792-83DF-412E-8CF2-0A8D2B21A208}"/>
    <cellStyle name="Notiz 3 207 2 3" xfId="11698" xr:uid="{3C36BB55-E26D-4D2A-9C28-57309618253A}"/>
    <cellStyle name="Notiz 3 207 2 3 2" xfId="31011" xr:uid="{308CB902-FE8C-449B-9DE1-FB4A58417AF1}"/>
    <cellStyle name="Notiz 3 207 2 4" xfId="33770" xr:uid="{E5BDD5C5-C2C5-40B7-8402-FCFDD1820FDD}"/>
    <cellStyle name="Notiz 3 207 2 5" xfId="24107" xr:uid="{9DCC998F-AACA-40BF-A359-CC5F3224F5B8}"/>
    <cellStyle name="Notiz 3 207 3" xfId="6577" xr:uid="{FBAAAAF1-B668-479D-B04D-30C5D10AAA17}"/>
    <cellStyle name="Notiz 3 207 3 2" xfId="19357" xr:uid="{4998346A-2FC0-4B3D-8E78-84FBC3EFC938}"/>
    <cellStyle name="Notiz 3 207 3 2 2" xfId="34419" xr:uid="{A3E6332F-7444-47F1-B746-F9633598AAD2}"/>
    <cellStyle name="Notiz 3 207 3 3" xfId="12609" xr:uid="{BAB92286-13FB-4671-9A01-54BB074410B4}"/>
    <cellStyle name="Notiz 3 207 3 4" xfId="25540" xr:uid="{7646BE6B-038F-4CEB-BBE5-AEE8CB4248D5}"/>
    <cellStyle name="Notiz 3 207 4" xfId="8359" xr:uid="{F71BBD02-D4C1-4BB4-BDE3-FDBF3F6AEB86}"/>
    <cellStyle name="Notiz 3 207 4 2" xfId="21085" xr:uid="{9F1308C9-BDBF-4AC3-B25B-AFAEF7CF4730}"/>
    <cellStyle name="Notiz 3 207 4 3" xfId="28516" xr:uid="{C8D71F46-B1FD-4C2E-8E45-C36BB6624010}"/>
    <cellStyle name="Notiz 3 207 5" xfId="14747" xr:uid="{371E0FAC-2199-4C54-8DD4-1CBF42BF6842}"/>
    <cellStyle name="Notiz 3 207 5 2" xfId="31010" xr:uid="{DE745775-50A8-4A35-831C-778B36F5D31D}"/>
    <cellStyle name="Notiz 3 207 6" xfId="15404" xr:uid="{80165EB3-480E-4D47-817A-AA40C6FA1262}"/>
    <cellStyle name="Notiz 3 207 6 2" xfId="26452" xr:uid="{C8BDD713-AD0E-4862-9415-907B2A85A4F2}"/>
    <cellStyle name="Notiz 3 207 7" xfId="32567" xr:uid="{C494B5E5-840C-4A55-9918-86CF8881F8BF}"/>
    <cellStyle name="Notiz 3 207 8" xfId="24106" xr:uid="{C0FB10C7-149F-482C-879C-31768AD3D8DE}"/>
    <cellStyle name="Notiz 3 208" xfId="2519" xr:uid="{00000000-0005-0000-0000-0000070A0000}"/>
    <cellStyle name="Notiz 3 208 2" xfId="5658" xr:uid="{0E69CE09-BDEA-4D4B-A5F9-AAA699ADB988}"/>
    <cellStyle name="Notiz 3 208 2 2" xfId="18446" xr:uid="{2D0BF522-3434-469B-B20B-F6E86BBD478A}"/>
    <cellStyle name="Notiz 3 208 2 2 2" xfId="28519" xr:uid="{00E880EF-27C6-412C-9D13-54F8B460415F}"/>
    <cellStyle name="Notiz 3 208 2 3" xfId="11699" xr:uid="{B0F20430-8EFC-49B3-B58F-12B7323CC65E}"/>
    <cellStyle name="Notiz 3 208 2 3 2" xfId="31013" xr:uid="{9AFEDAEE-826D-4B21-B321-7F913E6FEBF4}"/>
    <cellStyle name="Notiz 3 208 2 4" xfId="33771" xr:uid="{C0E5116A-A525-45A6-BDD1-3F9C6FA779D5}"/>
    <cellStyle name="Notiz 3 208 2 5" xfId="24109" xr:uid="{007EB5C3-FCC9-461B-870C-EE73C51F7573}"/>
    <cellStyle name="Notiz 3 208 3" xfId="6576" xr:uid="{B33ED094-92EA-482D-ABC9-4B771F7F1096}"/>
    <cellStyle name="Notiz 3 208 3 2" xfId="19356" xr:uid="{5555404A-9ED0-4698-89CC-FB3F151C77AB}"/>
    <cellStyle name="Notiz 3 208 3 2 2" xfId="34418" xr:uid="{A0A41A28-7D24-4B68-88F0-F5B620878F3E}"/>
    <cellStyle name="Notiz 3 208 3 3" xfId="12608" xr:uid="{5A5DDB4E-142D-4D73-835C-AAE26D35F1EF}"/>
    <cellStyle name="Notiz 3 208 3 4" xfId="25541" xr:uid="{4F0FE527-703D-4E85-ACDA-62167D7137DF}"/>
    <cellStyle name="Notiz 3 208 4" xfId="8360" xr:uid="{5AB56AA0-44A7-4B9D-AF31-962C56205660}"/>
    <cellStyle name="Notiz 3 208 4 2" xfId="21086" xr:uid="{4A5DDA30-7082-45D4-B7CF-944DCF07914F}"/>
    <cellStyle name="Notiz 3 208 4 3" xfId="28518" xr:uid="{9F7D52B2-202B-4933-BF0F-84434533B8CE}"/>
    <cellStyle name="Notiz 3 208 5" xfId="14748" xr:uid="{AF69832F-EEE6-46E2-8E86-1EF4F0162535}"/>
    <cellStyle name="Notiz 3 208 5 2" xfId="31012" xr:uid="{F7F9ECE6-0D70-4861-AE06-183B823BA09D}"/>
    <cellStyle name="Notiz 3 208 6" xfId="15405" xr:uid="{61F8C23C-389C-4E11-8487-4F92A396D3CC}"/>
    <cellStyle name="Notiz 3 208 6 2" xfId="26453" xr:uid="{861A5604-87AA-4CE9-8EC0-58029035D294}"/>
    <cellStyle name="Notiz 3 208 7" xfId="32568" xr:uid="{68970E9B-EF02-4C8F-BA81-87F3CF889EEE}"/>
    <cellStyle name="Notiz 3 208 8" xfId="24108" xr:uid="{53BFF303-293C-45FC-BF4E-2AED47FB81E9}"/>
    <cellStyle name="Notiz 3 209" xfId="2520" xr:uid="{00000000-0005-0000-0000-0000080A0000}"/>
    <cellStyle name="Notiz 3 209 2" xfId="5659" xr:uid="{8C90C6C2-BAD4-4550-83DE-5E6BC36B5F4C}"/>
    <cellStyle name="Notiz 3 209 2 2" xfId="18447" xr:uid="{8F670AD1-EB65-4908-BE30-80F36C1AA4DF}"/>
    <cellStyle name="Notiz 3 209 2 2 2" xfId="28521" xr:uid="{D8E02A7B-B865-480D-83B9-FD2821421868}"/>
    <cellStyle name="Notiz 3 209 2 3" xfId="11700" xr:uid="{D32D1D31-13B6-44DE-AF8F-81EDDB83FB23}"/>
    <cellStyle name="Notiz 3 209 2 3 2" xfId="31015" xr:uid="{FED65888-EA3B-4AC9-AA5F-0433437D9901}"/>
    <cellStyle name="Notiz 3 209 2 4" xfId="33772" xr:uid="{44C53D53-515D-49B8-B70F-CDCECCBF4E0C}"/>
    <cellStyle name="Notiz 3 209 2 5" xfId="24111" xr:uid="{DA9888C6-C922-4A61-A545-6A8445D7D78B}"/>
    <cellStyle name="Notiz 3 209 3" xfId="6575" xr:uid="{A06D8B1C-7A7E-4060-A08E-954C0D82DE38}"/>
    <cellStyle name="Notiz 3 209 3 2" xfId="19355" xr:uid="{0CE21822-3430-4AC2-A1AF-286D7664E20B}"/>
    <cellStyle name="Notiz 3 209 3 2 2" xfId="34417" xr:uid="{112A193D-337C-4A7E-AC42-D530939E4F27}"/>
    <cellStyle name="Notiz 3 209 3 3" xfId="12607" xr:uid="{8DDA352C-00B3-4A84-BC64-EDBACA96042B}"/>
    <cellStyle name="Notiz 3 209 3 4" xfId="25542" xr:uid="{76C28C8C-BAE7-4A53-BC09-A2BD1ED0D775}"/>
    <cellStyle name="Notiz 3 209 4" xfId="8361" xr:uid="{72049D6A-3697-43BC-A66A-9EF68BF808B9}"/>
    <cellStyle name="Notiz 3 209 4 2" xfId="21087" xr:uid="{494E8F27-D237-4C1D-9E13-37C872EE450C}"/>
    <cellStyle name="Notiz 3 209 4 3" xfId="28520" xr:uid="{BA337F7E-84B1-47DE-8E88-B3AA87A8757D}"/>
    <cellStyle name="Notiz 3 209 5" xfId="14749" xr:uid="{F645A76E-17F9-4150-91BA-46EF564B231F}"/>
    <cellStyle name="Notiz 3 209 5 2" xfId="31014" xr:uid="{4FCA9BEC-6B14-4438-A005-EA5F1F40D9BE}"/>
    <cellStyle name="Notiz 3 209 6" xfId="15406" xr:uid="{1A9DE87B-8724-4115-B2DD-3DDD3C3424DE}"/>
    <cellStyle name="Notiz 3 209 6 2" xfId="26454" xr:uid="{90DE9EE6-C527-4B65-B0F8-3DD3F9C769F1}"/>
    <cellStyle name="Notiz 3 209 7" xfId="32569" xr:uid="{AB0E5693-737C-47F0-9B23-8FDF52E6AC3C}"/>
    <cellStyle name="Notiz 3 209 8" xfId="24110" xr:uid="{03DDA850-9143-4C7E-8AE6-8CEC16CCA005}"/>
    <cellStyle name="Notiz 3 21" xfId="2521" xr:uid="{00000000-0005-0000-0000-0000090A0000}"/>
    <cellStyle name="Notiz 3 21 2" xfId="5660" xr:uid="{A27EF807-BBEE-4E24-9519-A07B42D252CA}"/>
    <cellStyle name="Notiz 3 21 2 2" xfId="18448" xr:uid="{5693EF46-1887-4378-9D09-398DF8C14079}"/>
    <cellStyle name="Notiz 3 21 2 2 2" xfId="28523" xr:uid="{210E9A6A-EBF2-42AE-9480-86E83609215D}"/>
    <cellStyle name="Notiz 3 21 2 3" xfId="11701" xr:uid="{D941AC93-60A9-455A-98B4-D250351E4364}"/>
    <cellStyle name="Notiz 3 21 2 3 2" xfId="31017" xr:uid="{1A3C4AB8-A2D8-44CC-A97E-600B223367D5}"/>
    <cellStyle name="Notiz 3 21 2 4" xfId="33773" xr:uid="{AD991E3D-ABBA-4897-AC17-376CCBD8A5CD}"/>
    <cellStyle name="Notiz 3 21 2 5" xfId="24113" xr:uid="{32CAD519-6DD8-48D6-B111-CCE48F918856}"/>
    <cellStyle name="Notiz 3 21 3" xfId="6574" xr:uid="{5E7E1A6C-79C6-4619-BF43-246CE56CC72F}"/>
    <cellStyle name="Notiz 3 21 3 2" xfId="19354" xr:uid="{AEEC4B6D-6CC0-4B6C-B378-595786CEC8FC}"/>
    <cellStyle name="Notiz 3 21 3 2 2" xfId="34416" xr:uid="{33BDF65A-FDBB-42DB-B36A-1F16A2303E30}"/>
    <cellStyle name="Notiz 3 21 3 3" xfId="12606" xr:uid="{5725B2E4-D60F-4EE5-810A-627B45DB2B64}"/>
    <cellStyle name="Notiz 3 21 3 4" xfId="25543" xr:uid="{C8CD7FC9-35A7-4692-B7A0-17F712834C5A}"/>
    <cellStyle name="Notiz 3 21 4" xfId="8362" xr:uid="{5B887D69-A5C1-4979-BAC7-227FE567EFAF}"/>
    <cellStyle name="Notiz 3 21 4 2" xfId="21088" xr:uid="{ADC67D8F-5680-4EB6-9EBC-4FB5CD9D7190}"/>
    <cellStyle name="Notiz 3 21 4 3" xfId="28522" xr:uid="{F98D4261-D2AA-45A4-B3B9-E4B17436602F}"/>
    <cellStyle name="Notiz 3 21 5" xfId="14750" xr:uid="{BA95FD4E-130E-4004-AA4D-60ABE3614A3F}"/>
    <cellStyle name="Notiz 3 21 5 2" xfId="31016" xr:uid="{0BAFF3F1-C20B-42FA-8670-05AF172914B9}"/>
    <cellStyle name="Notiz 3 21 6" xfId="15407" xr:uid="{AD9EE0EF-7605-4B44-ACDD-A92886D9E864}"/>
    <cellStyle name="Notiz 3 21 6 2" xfId="26455" xr:uid="{0A53BBF8-FA92-44BE-9C2E-E6D08EAA2875}"/>
    <cellStyle name="Notiz 3 21 7" xfId="32570" xr:uid="{8AA1B0EE-5610-4D47-8F36-D04FC49604E9}"/>
    <cellStyle name="Notiz 3 21 8" xfId="24112" xr:uid="{D8293F01-78FA-4C22-B638-12D792640AB7}"/>
    <cellStyle name="Notiz 3 210" xfId="2522" xr:uid="{00000000-0005-0000-0000-00000A0A0000}"/>
    <cellStyle name="Notiz 3 210 2" xfId="5661" xr:uid="{23A51668-880F-48AD-AAC6-C9028C874507}"/>
    <cellStyle name="Notiz 3 210 2 2" xfId="18449" xr:uid="{9F090A58-5BF3-475F-BB63-C403BD777290}"/>
    <cellStyle name="Notiz 3 210 2 2 2" xfId="28525" xr:uid="{A0CD96B7-F938-4C9E-9D77-A667725C9A73}"/>
    <cellStyle name="Notiz 3 210 2 3" xfId="11702" xr:uid="{3450C2B6-B0B9-4C63-B3C8-AA070B3FAA86}"/>
    <cellStyle name="Notiz 3 210 2 3 2" xfId="31019" xr:uid="{1B2E4A78-1FFE-43DC-BDCA-B2D245BC1151}"/>
    <cellStyle name="Notiz 3 210 2 4" xfId="33774" xr:uid="{76C2BEAE-B299-4F41-A91B-C7DCEC375BF2}"/>
    <cellStyle name="Notiz 3 210 2 5" xfId="24115" xr:uid="{C5923A89-514A-44CE-8E2F-94D650F68B97}"/>
    <cellStyle name="Notiz 3 210 3" xfId="6573" xr:uid="{84B96155-CE72-45D6-93C5-D071E77142A9}"/>
    <cellStyle name="Notiz 3 210 3 2" xfId="19353" xr:uid="{9BACF6D7-8FEA-41A7-A812-EBFEF9CCF097}"/>
    <cellStyle name="Notiz 3 210 3 2 2" xfId="34415" xr:uid="{05258DC6-E505-4940-96DE-67A9D3F884B5}"/>
    <cellStyle name="Notiz 3 210 3 3" xfId="12605" xr:uid="{A3E51734-B5F4-4D64-8BBE-602E1CBD9DC7}"/>
    <cellStyle name="Notiz 3 210 3 4" xfId="25544" xr:uid="{376999CB-F001-49DE-8234-9D71106BA060}"/>
    <cellStyle name="Notiz 3 210 4" xfId="8363" xr:uid="{56D6C00D-18E0-455A-A14B-392E2150ECD7}"/>
    <cellStyle name="Notiz 3 210 4 2" xfId="21089" xr:uid="{5B6FD9B9-004E-4BF3-911A-C9948D6D66D1}"/>
    <cellStyle name="Notiz 3 210 4 3" xfId="28524" xr:uid="{72240ACE-B49C-4411-8A3C-42089CEAB71B}"/>
    <cellStyle name="Notiz 3 210 5" xfId="14751" xr:uid="{E6DC597F-B15C-454D-B8CE-39073BD4DE1F}"/>
    <cellStyle name="Notiz 3 210 5 2" xfId="31018" xr:uid="{C0FF2ED5-BA23-4ACF-BE4B-F24FF413D7FC}"/>
    <cellStyle name="Notiz 3 210 6" xfId="15408" xr:uid="{0254BE8C-CD40-4379-B2D9-E88CA07015C3}"/>
    <cellStyle name="Notiz 3 210 6 2" xfId="26456" xr:uid="{76469E21-F2B5-42AF-B366-386B3DA080C1}"/>
    <cellStyle name="Notiz 3 210 7" xfId="32571" xr:uid="{B85DD8BB-ABA6-4339-8BB1-334D4778E364}"/>
    <cellStyle name="Notiz 3 210 8" xfId="24114" xr:uid="{11501277-3416-41A6-A937-35086CCC162A}"/>
    <cellStyle name="Notiz 3 211" xfId="2523" xr:uid="{00000000-0005-0000-0000-00000B0A0000}"/>
    <cellStyle name="Notiz 3 211 2" xfId="5662" xr:uid="{1301E599-C7EF-4EB1-98D8-3579D73B5880}"/>
    <cellStyle name="Notiz 3 211 2 2" xfId="18450" xr:uid="{115C989E-A42E-406F-AFCE-115603412179}"/>
    <cellStyle name="Notiz 3 211 2 2 2" xfId="28527" xr:uid="{401F8AE5-0FE3-442E-B6D6-B44F1880EC9C}"/>
    <cellStyle name="Notiz 3 211 2 3" xfId="11703" xr:uid="{A4FF264F-B53B-4D81-8868-73BA4FFD242F}"/>
    <cellStyle name="Notiz 3 211 2 3 2" xfId="31021" xr:uid="{B5732B1B-0A1D-411A-82BD-83F79FD19393}"/>
    <cellStyle name="Notiz 3 211 2 4" xfId="33775" xr:uid="{260442AD-4173-487D-B456-5E6EEA7427E5}"/>
    <cellStyle name="Notiz 3 211 2 5" xfId="24117" xr:uid="{01A04AC9-C7BA-4BB2-A9C6-34772E7A205D}"/>
    <cellStyle name="Notiz 3 211 3" xfId="6572" xr:uid="{3D8DEE7E-5A60-4C1F-BA6E-115507677AC4}"/>
    <cellStyle name="Notiz 3 211 3 2" xfId="19352" xr:uid="{24898D2D-7DCE-4D87-886C-56F61A08F44F}"/>
    <cellStyle name="Notiz 3 211 3 2 2" xfId="34414" xr:uid="{9233A99E-4345-40DB-9653-0A01A0D0AEE9}"/>
    <cellStyle name="Notiz 3 211 3 3" xfId="12604" xr:uid="{55114D28-02D3-4BE9-97FD-AB8FDE8B7106}"/>
    <cellStyle name="Notiz 3 211 3 4" xfId="25545" xr:uid="{A2DFCC9B-356A-4CCF-BC4C-9BAD1F1F244E}"/>
    <cellStyle name="Notiz 3 211 4" xfId="8364" xr:uid="{2B9212D4-676F-4CD1-8C32-16651E570072}"/>
    <cellStyle name="Notiz 3 211 4 2" xfId="21090" xr:uid="{FA862F59-BB3F-4ADC-A044-20AE26AFA04E}"/>
    <cellStyle name="Notiz 3 211 4 3" xfId="28526" xr:uid="{AB75BDFC-C72B-4EBF-8322-DC0DA6A6324E}"/>
    <cellStyle name="Notiz 3 211 5" xfId="14752" xr:uid="{D358C2BB-8C89-44AE-874B-F4983D972AFD}"/>
    <cellStyle name="Notiz 3 211 5 2" xfId="31020" xr:uid="{BBF2F811-C9C2-4124-AE2F-E4AAF5D50D9E}"/>
    <cellStyle name="Notiz 3 211 6" xfId="15409" xr:uid="{0F4F7CB9-2891-4ABD-9DCC-CB726BF57F04}"/>
    <cellStyle name="Notiz 3 211 6 2" xfId="26457" xr:uid="{351DB3CA-6D69-4F53-8C3C-60E33FAA3556}"/>
    <cellStyle name="Notiz 3 211 7" xfId="32572" xr:uid="{8A405D8B-B731-4975-9239-85E9E95A7B0E}"/>
    <cellStyle name="Notiz 3 211 8" xfId="24116" xr:uid="{4C0B78BD-D83A-48D0-AC9F-71D0731433A5}"/>
    <cellStyle name="Notiz 3 212" xfId="2524" xr:uid="{00000000-0005-0000-0000-00000C0A0000}"/>
    <cellStyle name="Notiz 3 212 2" xfId="5663" xr:uid="{CE3701A4-0032-4628-B883-44C486675AEF}"/>
    <cellStyle name="Notiz 3 212 2 2" xfId="18451" xr:uid="{A305FA17-B288-4F53-A00E-63EEC843E957}"/>
    <cellStyle name="Notiz 3 212 2 2 2" xfId="28529" xr:uid="{BB7105A7-E88D-497F-992C-5A623A8364FE}"/>
    <cellStyle name="Notiz 3 212 2 3" xfId="11704" xr:uid="{0C8F501E-3A43-46EC-B767-A4495E4E74A9}"/>
    <cellStyle name="Notiz 3 212 2 3 2" xfId="31023" xr:uid="{1BCC47D2-FA9A-4CD9-8621-F8853D73A889}"/>
    <cellStyle name="Notiz 3 212 2 4" xfId="33776" xr:uid="{B95D3A01-DE2A-438E-9CEA-6EB87D739AA3}"/>
    <cellStyle name="Notiz 3 212 2 5" xfId="24119" xr:uid="{BCF819C3-20FD-42E2-BED8-5ADA304D4DCA}"/>
    <cellStyle name="Notiz 3 212 3" xfId="6571" xr:uid="{FCBCB503-88CD-4F1D-A50A-A35F43337844}"/>
    <cellStyle name="Notiz 3 212 3 2" xfId="19351" xr:uid="{A2440F86-DF05-434A-BE96-E7BB1AE02362}"/>
    <cellStyle name="Notiz 3 212 3 2 2" xfId="34413" xr:uid="{625F8B9A-1FBA-4E11-AC23-666CDB4404D0}"/>
    <cellStyle name="Notiz 3 212 3 3" xfId="12603" xr:uid="{2C5ECD30-1BCA-4272-8A0E-113B7D415823}"/>
    <cellStyle name="Notiz 3 212 3 4" xfId="25546" xr:uid="{3AF3F160-8E18-4FA6-BB2C-E446DEAF815B}"/>
    <cellStyle name="Notiz 3 212 4" xfId="8365" xr:uid="{55C484BC-7308-48FE-AC7E-FE400214F855}"/>
    <cellStyle name="Notiz 3 212 4 2" xfId="21091" xr:uid="{6E494AFA-5486-4B86-B481-A478F92F36E9}"/>
    <cellStyle name="Notiz 3 212 4 3" xfId="28528" xr:uid="{90F60178-50D9-4432-8698-C5D44C8AC377}"/>
    <cellStyle name="Notiz 3 212 5" xfId="14753" xr:uid="{532199A1-78B8-43F9-B82E-7CB460E757A5}"/>
    <cellStyle name="Notiz 3 212 5 2" xfId="31022" xr:uid="{70B1EAA5-7B75-42F0-A416-A334698ED57A}"/>
    <cellStyle name="Notiz 3 212 6" xfId="15410" xr:uid="{B09EBCBA-A970-4023-BFED-9260AC86EF1F}"/>
    <cellStyle name="Notiz 3 212 6 2" xfId="26458" xr:uid="{FADF485F-02F6-4C5E-A1A3-B87C8B51917E}"/>
    <cellStyle name="Notiz 3 212 7" xfId="32573" xr:uid="{E58311BF-094C-468F-A827-D8E4A60D7F64}"/>
    <cellStyle name="Notiz 3 212 8" xfId="24118" xr:uid="{63AA59E5-3516-4DEA-ADA0-F4D0A462A4B7}"/>
    <cellStyle name="Notiz 3 213" xfId="2525" xr:uid="{00000000-0005-0000-0000-00000D0A0000}"/>
    <cellStyle name="Notiz 3 213 2" xfId="5664" xr:uid="{7C4D7065-3FDD-4372-98D7-970072C6CE5F}"/>
    <cellStyle name="Notiz 3 213 2 2" xfId="18452" xr:uid="{65C9A4E5-811E-43F9-9B2C-B14AAFA72AD7}"/>
    <cellStyle name="Notiz 3 213 2 2 2" xfId="28531" xr:uid="{063A6336-6713-46B9-B81F-F7484B367E7F}"/>
    <cellStyle name="Notiz 3 213 2 3" xfId="11705" xr:uid="{2F1C31F6-C425-4A61-9349-6F65EC73E3A8}"/>
    <cellStyle name="Notiz 3 213 2 3 2" xfId="31025" xr:uid="{F176377A-41A4-4A74-8907-EE566AC1FF2E}"/>
    <cellStyle name="Notiz 3 213 2 4" xfId="33777" xr:uid="{9E87F951-7167-48C1-A51A-9DEF1687DD3F}"/>
    <cellStyle name="Notiz 3 213 2 5" xfId="24121" xr:uid="{DFC003D6-6FC7-4049-9D4E-61730C0A009C}"/>
    <cellStyle name="Notiz 3 213 3" xfId="6570" xr:uid="{AECB4AEB-DB05-4AAB-89EB-E1FACD0DE7AC}"/>
    <cellStyle name="Notiz 3 213 3 2" xfId="19350" xr:uid="{FDA70BF7-888A-412F-95C5-E08E62478D27}"/>
    <cellStyle name="Notiz 3 213 3 2 2" xfId="34412" xr:uid="{B54FF46F-9B5E-4880-AB70-D3CA5C696053}"/>
    <cellStyle name="Notiz 3 213 3 3" xfId="12602" xr:uid="{2B4AAD87-AC10-484B-83CF-598F41EB42C2}"/>
    <cellStyle name="Notiz 3 213 3 4" xfId="25547" xr:uid="{8549BD6B-42FE-45CA-B0D5-4EF002468843}"/>
    <cellStyle name="Notiz 3 213 4" xfId="8366" xr:uid="{3600C98E-F542-4252-A156-25C6630EA873}"/>
    <cellStyle name="Notiz 3 213 4 2" xfId="21092" xr:uid="{D93B5059-EC8F-4C38-AD4B-38C7283D7FB3}"/>
    <cellStyle name="Notiz 3 213 4 3" xfId="28530" xr:uid="{92C6C60D-F5E8-4970-B8E5-4DE8F27C37BB}"/>
    <cellStyle name="Notiz 3 213 5" xfId="14754" xr:uid="{53892F1C-909E-47FD-8074-CC0B1BDAA7E3}"/>
    <cellStyle name="Notiz 3 213 5 2" xfId="31024" xr:uid="{B6354A08-87DE-4BB7-966C-1D4EF50BFEB5}"/>
    <cellStyle name="Notiz 3 213 6" xfId="15411" xr:uid="{3460AE7B-1A93-4F51-8E23-5E64DA93FFEF}"/>
    <cellStyle name="Notiz 3 213 6 2" xfId="26459" xr:uid="{4A7EA161-A769-46B5-8EC7-842352E7965E}"/>
    <cellStyle name="Notiz 3 213 7" xfId="32574" xr:uid="{905C7DFD-72F4-44BE-AAC0-C576E6741F3B}"/>
    <cellStyle name="Notiz 3 213 8" xfId="24120" xr:uid="{1788900A-6957-4365-8F1E-89540B2DA13D}"/>
    <cellStyle name="Notiz 3 214" xfId="2526" xr:uid="{00000000-0005-0000-0000-00000E0A0000}"/>
    <cellStyle name="Notiz 3 214 2" xfId="5665" xr:uid="{46312D5A-7BCD-4601-B3F2-41D1A4C62361}"/>
    <cellStyle name="Notiz 3 214 2 2" xfId="18453" xr:uid="{6DAF105E-53E5-4AC7-8BC4-A5EF1CCDA948}"/>
    <cellStyle name="Notiz 3 214 2 2 2" xfId="28533" xr:uid="{3BB8F2C0-28FD-40A9-A39C-EB861D27651A}"/>
    <cellStyle name="Notiz 3 214 2 3" xfId="11706" xr:uid="{ECF09D8E-1835-416C-8E5D-CC65EA603BB5}"/>
    <cellStyle name="Notiz 3 214 2 3 2" xfId="31027" xr:uid="{47F208BE-378C-4F3B-A00B-B4AB03D1BC03}"/>
    <cellStyle name="Notiz 3 214 2 4" xfId="33778" xr:uid="{2B023A80-001B-4DF4-AEEA-BC204DC2F36A}"/>
    <cellStyle name="Notiz 3 214 2 5" xfId="24123" xr:uid="{DDBEF5C4-E547-41EE-8210-6975341A9EB2}"/>
    <cellStyle name="Notiz 3 214 3" xfId="6569" xr:uid="{7EDAF7A5-45F9-40BD-A54D-0BE9D99F73A1}"/>
    <cellStyle name="Notiz 3 214 3 2" xfId="19349" xr:uid="{97295646-EE26-4C6B-B276-2E860310FE62}"/>
    <cellStyle name="Notiz 3 214 3 2 2" xfId="34411" xr:uid="{CBAACBA5-B949-4EBA-8328-A39EB4483FB5}"/>
    <cellStyle name="Notiz 3 214 3 3" xfId="12601" xr:uid="{9665EF69-2C91-4F9D-A27F-81A919084CEF}"/>
    <cellStyle name="Notiz 3 214 3 4" xfId="25548" xr:uid="{F403A34E-62C9-464F-8D52-F3622D5FE5CC}"/>
    <cellStyle name="Notiz 3 214 4" xfId="8367" xr:uid="{C10237D6-1C90-45A6-B9EB-96A0CBEF17C8}"/>
    <cellStyle name="Notiz 3 214 4 2" xfId="21093" xr:uid="{DE0870B6-0AA9-4C93-A3C8-97345BD9344B}"/>
    <cellStyle name="Notiz 3 214 4 3" xfId="28532" xr:uid="{4EC20583-3DC4-46EC-814B-93853C8BBFD3}"/>
    <cellStyle name="Notiz 3 214 5" xfId="14755" xr:uid="{DF95F785-D8B5-4CA5-A804-DE1AB64F70FB}"/>
    <cellStyle name="Notiz 3 214 5 2" xfId="31026" xr:uid="{D6688720-4D72-40E6-A923-2C2F2A9ABC0D}"/>
    <cellStyle name="Notiz 3 214 6" xfId="15412" xr:uid="{7847E75F-C4AF-46F1-B3F7-ABDCA7CD6F19}"/>
    <cellStyle name="Notiz 3 214 6 2" xfId="26460" xr:uid="{CCA65221-FA81-4EE1-B348-61E2036F3893}"/>
    <cellStyle name="Notiz 3 214 7" xfId="32575" xr:uid="{3894D536-F4D2-4F03-BC7A-27C22F3A9809}"/>
    <cellStyle name="Notiz 3 214 8" xfId="24122" xr:uid="{5A0EE61E-DD4A-4180-A187-6BEABF0BEC3B}"/>
    <cellStyle name="Notiz 3 215" xfId="2527" xr:uid="{00000000-0005-0000-0000-00000F0A0000}"/>
    <cellStyle name="Notiz 3 215 2" xfId="2528" xr:uid="{00000000-0005-0000-0000-0000100A0000}"/>
    <cellStyle name="Notiz 3 215 2 2" xfId="5667" xr:uid="{088B54E3-60AC-4642-876E-A33F58FD247B}"/>
    <cellStyle name="Notiz 3 215 2 2 2" xfId="18455" xr:uid="{02A3E1D5-9F3F-48A8-9BB1-B4E9DDB48736}"/>
    <cellStyle name="Notiz 3 215 2 2 2 2" xfId="28536" xr:uid="{7D7D46BF-B98C-42BA-94B7-D0AA96D3FC8B}"/>
    <cellStyle name="Notiz 3 215 2 2 3" xfId="11708" xr:uid="{11E22E33-07AB-45A4-853A-B011B41A2D17}"/>
    <cellStyle name="Notiz 3 215 2 2 3 2" xfId="31030" xr:uid="{7666361F-BAE8-488D-A851-18CC74C1D068}"/>
    <cellStyle name="Notiz 3 215 2 2 4" xfId="33780" xr:uid="{E02F07F7-7DF3-46C5-B2A7-5179EEF174E0}"/>
    <cellStyle name="Notiz 3 215 2 2 5" xfId="24126" xr:uid="{D0025D9B-897B-4E99-B943-A749FDCC7646}"/>
    <cellStyle name="Notiz 3 215 2 3" xfId="6567" xr:uid="{F450943E-3604-4D29-8AC7-881F6CF39408}"/>
    <cellStyle name="Notiz 3 215 2 3 2" xfId="19347" xr:uid="{86A322E2-3FAB-45E8-A9DA-9E3ED63F6D49}"/>
    <cellStyle name="Notiz 3 215 2 3 2 2" xfId="34409" xr:uid="{3B61378F-DCAA-4154-A70D-F98D2CAF6A4A}"/>
    <cellStyle name="Notiz 3 215 2 3 3" xfId="12599" xr:uid="{C880111F-772B-4008-8FC9-E450125F35C8}"/>
    <cellStyle name="Notiz 3 215 2 3 4" xfId="25550" xr:uid="{0B94A761-88F5-4963-9831-AA686AAE8779}"/>
    <cellStyle name="Notiz 3 215 2 4" xfId="8369" xr:uid="{1D946430-0D9D-4206-A898-3131FA11347D}"/>
    <cellStyle name="Notiz 3 215 2 4 2" xfId="21095" xr:uid="{10F43E66-43BE-42C0-BEF1-B7B2DD04D2F1}"/>
    <cellStyle name="Notiz 3 215 2 4 3" xfId="28535" xr:uid="{CED0B775-680A-4908-97F3-F07F72807206}"/>
    <cellStyle name="Notiz 3 215 2 5" xfId="14757" xr:uid="{8FE36728-029E-4E25-8EEF-28A15766A52C}"/>
    <cellStyle name="Notiz 3 215 2 5 2" xfId="31029" xr:uid="{4908E99D-FA90-4078-9994-A7DC02D37C7D}"/>
    <cellStyle name="Notiz 3 215 2 6" xfId="15414" xr:uid="{E00A34AC-B235-4DCD-A079-39A3B14A1EAB}"/>
    <cellStyle name="Notiz 3 215 2 6 2" xfId="26462" xr:uid="{4785A33F-CEBB-4B36-B5C4-F6FA5358C2A5}"/>
    <cellStyle name="Notiz 3 215 2 7" xfId="32577" xr:uid="{156C269D-E557-4264-8E21-89F3F62201AC}"/>
    <cellStyle name="Notiz 3 215 2 8" xfId="24125" xr:uid="{A43762CB-1780-4E1E-AFE8-A29DB8B7323F}"/>
    <cellStyle name="Notiz 3 215 3" xfId="5666" xr:uid="{4E123FFF-C6CE-49D9-9899-1C30CF0D0819}"/>
    <cellStyle name="Notiz 3 215 3 2" xfId="18454" xr:uid="{F8DA8824-C436-48F1-8614-16911CCD2AF3}"/>
    <cellStyle name="Notiz 3 215 3 2 2" xfId="28537" xr:uid="{0707221A-7AD0-4A0F-A13B-E0046905E58F}"/>
    <cellStyle name="Notiz 3 215 3 3" xfId="11707" xr:uid="{DC041CD2-EB79-4270-8F79-499A9389A817}"/>
    <cellStyle name="Notiz 3 215 3 3 2" xfId="31031" xr:uid="{BA3DA1DF-4020-4770-B26C-BDCD5E552302}"/>
    <cellStyle name="Notiz 3 215 3 4" xfId="33779" xr:uid="{17D3182B-73BF-4823-8D9F-5B1C21B18DC4}"/>
    <cellStyle name="Notiz 3 215 3 5" xfId="24127" xr:uid="{37904EC2-493E-46A0-A4EE-755719A5F7F9}"/>
    <cellStyle name="Notiz 3 215 4" xfId="6568" xr:uid="{7236DF05-59F4-4E80-A08E-2132A4674AA5}"/>
    <cellStyle name="Notiz 3 215 4 2" xfId="19348" xr:uid="{65382800-12C2-423B-A69E-46F218B16ED6}"/>
    <cellStyle name="Notiz 3 215 4 2 2" xfId="34410" xr:uid="{E4DD4B0F-2DCB-4359-AB28-DBCA8FA833ED}"/>
    <cellStyle name="Notiz 3 215 4 3" xfId="12600" xr:uid="{08528CC1-3939-4EC4-BEAF-0D2A6A5F141F}"/>
    <cellStyle name="Notiz 3 215 4 4" xfId="25549" xr:uid="{95A1F296-7568-431F-BB4E-2168AD305046}"/>
    <cellStyle name="Notiz 3 215 5" xfId="8368" xr:uid="{9A73374B-ECB8-495A-B3FE-BAF79D402688}"/>
    <cellStyle name="Notiz 3 215 5 2" xfId="21094" xr:uid="{7C44F93A-EC6D-4783-869B-CBAFEB0D0EC8}"/>
    <cellStyle name="Notiz 3 215 5 3" xfId="28534" xr:uid="{B1E00F67-4E38-45B6-9542-CAAB022A0108}"/>
    <cellStyle name="Notiz 3 215 6" xfId="14756" xr:uid="{13CD8643-F0C1-474B-9B85-0172300BD24D}"/>
    <cellStyle name="Notiz 3 215 6 2" xfId="31028" xr:uid="{1CC4BFC0-977E-4C90-97CE-CD390CAD0DD9}"/>
    <cellStyle name="Notiz 3 215 7" xfId="15413" xr:uid="{95E697DD-C530-41FE-A9D8-AEC879A5CDF4}"/>
    <cellStyle name="Notiz 3 215 7 2" xfId="26461" xr:uid="{87F5B1DB-2E61-48EA-9848-D926847BF997}"/>
    <cellStyle name="Notiz 3 215 8" xfId="32576" xr:uid="{5E1D86A2-F1FC-4C1B-89DD-9675D8B7EC64}"/>
    <cellStyle name="Notiz 3 215 9" xfId="24124" xr:uid="{B3669C35-1949-4E07-B73D-BC4484C4D790}"/>
    <cellStyle name="Notiz 3 216" xfId="2529" xr:uid="{00000000-0005-0000-0000-0000110A0000}"/>
    <cellStyle name="Notiz 3 216 2" xfId="2530" xr:uid="{00000000-0005-0000-0000-0000120A0000}"/>
    <cellStyle name="Notiz 3 216 2 2" xfId="5669" xr:uid="{B4D066C5-96A0-42BA-8A5D-E3A842E47D6C}"/>
    <cellStyle name="Notiz 3 216 2 2 2" xfId="18457" xr:uid="{46DFC981-C0A1-4D35-A58A-BAC2343EEF6E}"/>
    <cellStyle name="Notiz 3 216 2 2 2 2" xfId="28540" xr:uid="{5061C6EC-36F6-4F02-B45D-EE7CFFB6A866}"/>
    <cellStyle name="Notiz 3 216 2 2 3" xfId="11710" xr:uid="{902F9264-2E9C-438D-8C60-A37C90484606}"/>
    <cellStyle name="Notiz 3 216 2 2 3 2" xfId="31034" xr:uid="{70138DEB-87C2-435A-A47A-53A55A8A9A6B}"/>
    <cellStyle name="Notiz 3 216 2 2 4" xfId="33782" xr:uid="{4E6D731F-5EEA-46AB-B7A8-D4EA988624F0}"/>
    <cellStyle name="Notiz 3 216 2 2 5" xfId="24130" xr:uid="{115D769E-12B6-4942-9485-0EF20261916C}"/>
    <cellStyle name="Notiz 3 216 2 3" xfId="6565" xr:uid="{895F961D-2155-4977-A331-1FB635E19D0E}"/>
    <cellStyle name="Notiz 3 216 2 3 2" xfId="19345" xr:uid="{48858033-44FE-4F2B-91A2-36DB7155B3BB}"/>
    <cellStyle name="Notiz 3 216 2 3 2 2" xfId="34407" xr:uid="{768A672B-B3ED-43DE-AA2B-BE9272CF7589}"/>
    <cellStyle name="Notiz 3 216 2 3 3" xfId="12597" xr:uid="{6141C7B3-270F-4FA9-84DB-83114B4C7080}"/>
    <cellStyle name="Notiz 3 216 2 3 4" xfId="25552" xr:uid="{2314B1F8-D559-4EE3-8905-49079111E137}"/>
    <cellStyle name="Notiz 3 216 2 4" xfId="8371" xr:uid="{BC8D25C4-C68B-4B2B-A339-970443103AB7}"/>
    <cellStyle name="Notiz 3 216 2 4 2" xfId="21097" xr:uid="{D29E1751-2C45-4C2C-91E7-417EFBD7D2A8}"/>
    <cellStyle name="Notiz 3 216 2 4 3" xfId="28539" xr:uid="{217CEE11-6FB9-4E20-B9F3-DDC2E543C6AE}"/>
    <cellStyle name="Notiz 3 216 2 5" xfId="14759" xr:uid="{4430E999-40A8-4429-8508-D226C15B2501}"/>
    <cellStyle name="Notiz 3 216 2 5 2" xfId="31033" xr:uid="{7DA04DBF-47C7-45D7-BE99-972F069ED1B9}"/>
    <cellStyle name="Notiz 3 216 2 6" xfId="15416" xr:uid="{2B575A4D-73F0-4F42-91DA-C2C4C3C5CDA9}"/>
    <cellStyle name="Notiz 3 216 2 6 2" xfId="26464" xr:uid="{7AFBC2D0-C9A9-433C-A67B-0981A429368D}"/>
    <cellStyle name="Notiz 3 216 2 7" xfId="32579" xr:uid="{D9E049CE-ED18-4A4C-8F05-72FF45FB9A96}"/>
    <cellStyle name="Notiz 3 216 2 8" xfId="24129" xr:uid="{CB69BEE1-CDE8-4E7B-8AD0-192734FFA0AA}"/>
    <cellStyle name="Notiz 3 216 3" xfId="5668" xr:uid="{80191A01-2CA6-43BE-9B0A-8AB8ADDE555B}"/>
    <cellStyle name="Notiz 3 216 3 2" xfId="18456" xr:uid="{05B5E248-8F06-45C9-970D-D23D0736595C}"/>
    <cellStyle name="Notiz 3 216 3 2 2" xfId="28541" xr:uid="{95F8CFF1-DD4A-4C56-94B2-292DBEBDCA02}"/>
    <cellStyle name="Notiz 3 216 3 3" xfId="11709" xr:uid="{49B99457-1605-4A5D-9AD5-B82C6415B984}"/>
    <cellStyle name="Notiz 3 216 3 3 2" xfId="31035" xr:uid="{C356FE4A-35D5-4D80-B35D-F8410DFF9E62}"/>
    <cellStyle name="Notiz 3 216 3 4" xfId="33781" xr:uid="{4FF34402-48B2-4D45-9D43-A035839C537E}"/>
    <cellStyle name="Notiz 3 216 3 5" xfId="24131" xr:uid="{54219EAC-A7F9-40F4-9859-6A80011BE53C}"/>
    <cellStyle name="Notiz 3 216 4" xfId="6566" xr:uid="{91A27698-5761-4B49-8F7A-072459CD8C83}"/>
    <cellStyle name="Notiz 3 216 4 2" xfId="19346" xr:uid="{031416FD-A78E-4A42-B947-52492DDC7EC4}"/>
    <cellStyle name="Notiz 3 216 4 2 2" xfId="34408" xr:uid="{C8DB0537-87BC-463E-A285-8B8335748697}"/>
    <cellStyle name="Notiz 3 216 4 3" xfId="12598" xr:uid="{BF1D4013-A15F-4A94-9393-DBCB3FCB5826}"/>
    <cellStyle name="Notiz 3 216 4 4" xfId="25551" xr:uid="{3D45EE5F-59BB-4A5D-B772-413D7894530F}"/>
    <cellStyle name="Notiz 3 216 5" xfId="8370" xr:uid="{EBC292D2-7074-4904-9FDD-9DF718CDC04B}"/>
    <cellStyle name="Notiz 3 216 5 2" xfId="21096" xr:uid="{84A855EF-636A-4E22-AC43-37F4B13CA209}"/>
    <cellStyle name="Notiz 3 216 5 3" xfId="28538" xr:uid="{7DB52F8C-A966-4BC4-BD9F-7C3B2187C421}"/>
    <cellStyle name="Notiz 3 216 6" xfId="14758" xr:uid="{2DB62508-B51D-45E8-82F3-20F5E848121E}"/>
    <cellStyle name="Notiz 3 216 6 2" xfId="31032" xr:uid="{7E7D8F5A-1B83-4E2E-9BEC-0030382383EA}"/>
    <cellStyle name="Notiz 3 216 7" xfId="15415" xr:uid="{42385148-6F14-4B76-B996-E4E85B5944E3}"/>
    <cellStyle name="Notiz 3 216 7 2" xfId="26463" xr:uid="{240A28EE-BE26-41F6-83C4-44437AD4182B}"/>
    <cellStyle name="Notiz 3 216 8" xfId="32578" xr:uid="{39EB7F08-F3AC-4638-B320-D7AEAAAA5C57}"/>
    <cellStyle name="Notiz 3 216 9" xfId="24128" xr:uid="{E51948A1-4050-40E5-AB9B-52049700C2DB}"/>
    <cellStyle name="Notiz 3 217" xfId="2531" xr:uid="{00000000-0005-0000-0000-0000130A0000}"/>
    <cellStyle name="Notiz 3 217 2" xfId="2532" xr:uid="{00000000-0005-0000-0000-0000140A0000}"/>
    <cellStyle name="Notiz 3 217 2 2" xfId="5671" xr:uid="{ABF91B7C-8AE6-4F0A-93A9-9647BE3A1CF6}"/>
    <cellStyle name="Notiz 3 217 2 2 2" xfId="18459" xr:uid="{FCCD113A-E0E6-42C2-8A02-A0707E6EFFF4}"/>
    <cellStyle name="Notiz 3 217 2 2 2 2" xfId="28544" xr:uid="{AD19E733-ABB9-4C8E-A424-991C08CBE2FD}"/>
    <cellStyle name="Notiz 3 217 2 2 3" xfId="11712" xr:uid="{BBAEE907-B4AA-49A0-ABEC-DE7C5704C334}"/>
    <cellStyle name="Notiz 3 217 2 2 3 2" xfId="31038" xr:uid="{1BE200D6-2595-4382-8292-D2F0086C118A}"/>
    <cellStyle name="Notiz 3 217 2 2 4" xfId="33784" xr:uid="{65A71D1A-253B-4AAE-AB30-0635CEBDA574}"/>
    <cellStyle name="Notiz 3 217 2 2 5" xfId="24134" xr:uid="{0311ED5F-E94D-4288-8B27-5194BF1FC2FC}"/>
    <cellStyle name="Notiz 3 217 2 3" xfId="6563" xr:uid="{E0740A8B-7A6A-4867-9347-01C07D8050BB}"/>
    <cellStyle name="Notiz 3 217 2 3 2" xfId="19343" xr:uid="{970980D6-E898-4263-84EF-B19069423B2B}"/>
    <cellStyle name="Notiz 3 217 2 3 2 2" xfId="34405" xr:uid="{A15D6128-8289-4983-AE39-DC436472C6EF}"/>
    <cellStyle name="Notiz 3 217 2 3 3" xfId="12595" xr:uid="{12F4D9F7-628E-4E60-9EDF-35D6F9417B15}"/>
    <cellStyle name="Notiz 3 217 2 3 4" xfId="25554" xr:uid="{BAE49B47-EB13-44FE-8532-FAA05823B5CA}"/>
    <cellStyle name="Notiz 3 217 2 4" xfId="8373" xr:uid="{FC6FB451-E2DF-4B8D-9231-7FC62273BB14}"/>
    <cellStyle name="Notiz 3 217 2 4 2" xfId="21099" xr:uid="{A5F95308-3D1C-4218-88BE-C5F6F1B25D46}"/>
    <cellStyle name="Notiz 3 217 2 4 3" xfId="28543" xr:uid="{87A9BD06-1A40-4344-9724-DD1282E9B265}"/>
    <cellStyle name="Notiz 3 217 2 5" xfId="14761" xr:uid="{0B32C124-D96B-49B8-9618-1851C6981BD9}"/>
    <cellStyle name="Notiz 3 217 2 5 2" xfId="31037" xr:uid="{E4A40017-112E-4CE0-8339-89ECD05F65D7}"/>
    <cellStyle name="Notiz 3 217 2 6" xfId="15418" xr:uid="{2055135D-9C83-4AB2-AA0C-5C3C7D7C2144}"/>
    <cellStyle name="Notiz 3 217 2 6 2" xfId="26466" xr:uid="{8CFBDDFF-B9A0-454A-9333-4D7E4884C9D1}"/>
    <cellStyle name="Notiz 3 217 2 7" xfId="32581" xr:uid="{0136507A-0E04-4A67-8ABE-75049E5C0150}"/>
    <cellStyle name="Notiz 3 217 2 8" xfId="24133" xr:uid="{B006C7B8-86BE-4BB1-87C5-F7E4B9D0B423}"/>
    <cellStyle name="Notiz 3 217 3" xfId="5670" xr:uid="{13565272-9FD3-4C56-980D-28B1741F69A5}"/>
    <cellStyle name="Notiz 3 217 3 2" xfId="18458" xr:uid="{A909AE54-016A-43C5-A74F-6D77752B146B}"/>
    <cellStyle name="Notiz 3 217 3 2 2" xfId="28545" xr:uid="{DE22E313-45D2-4267-8805-37970DC93126}"/>
    <cellStyle name="Notiz 3 217 3 3" xfId="11711" xr:uid="{5487164C-A19D-44BB-B9F1-BC093DAEC2C5}"/>
    <cellStyle name="Notiz 3 217 3 3 2" xfId="31039" xr:uid="{8261D0D1-7F8D-41EA-93A0-C6FF10E5BEEC}"/>
    <cellStyle name="Notiz 3 217 3 4" xfId="33783" xr:uid="{DA6CD48F-525B-4129-92D6-ECCC68FEF837}"/>
    <cellStyle name="Notiz 3 217 3 5" xfId="24135" xr:uid="{5102FE12-D96D-4341-8BB9-F88D6183965B}"/>
    <cellStyle name="Notiz 3 217 4" xfId="6564" xr:uid="{590ECCF5-E4B9-432D-9469-4805DA2C697D}"/>
    <cellStyle name="Notiz 3 217 4 2" xfId="19344" xr:uid="{E1BC6CD5-B8F5-45CB-80CB-E9D8D9107715}"/>
    <cellStyle name="Notiz 3 217 4 2 2" xfId="34406" xr:uid="{677D536F-6058-415E-87EF-98A0EA682374}"/>
    <cellStyle name="Notiz 3 217 4 3" xfId="12596" xr:uid="{65E29AE7-B9C6-4F6F-85B2-CD5684EF3FC9}"/>
    <cellStyle name="Notiz 3 217 4 4" xfId="25553" xr:uid="{537993DC-9CD2-4AEC-97CD-EFA4A80ED928}"/>
    <cellStyle name="Notiz 3 217 5" xfId="8372" xr:uid="{D603E424-2E6A-4130-9E79-5A25A151296F}"/>
    <cellStyle name="Notiz 3 217 5 2" xfId="21098" xr:uid="{714F5C35-03BF-4FE4-9FB6-976AAF3812B1}"/>
    <cellStyle name="Notiz 3 217 5 3" xfId="28542" xr:uid="{2C52B087-3469-4227-A76C-34859AEF9BD7}"/>
    <cellStyle name="Notiz 3 217 6" xfId="14760" xr:uid="{1C742672-3DC1-4722-AF3A-781BEAE28738}"/>
    <cellStyle name="Notiz 3 217 6 2" xfId="31036" xr:uid="{C55180F4-2A45-41AC-A85E-D64613F49EF9}"/>
    <cellStyle name="Notiz 3 217 7" xfId="15417" xr:uid="{B9DEF9AD-4E8E-4635-9AFB-BCB25645148B}"/>
    <cellStyle name="Notiz 3 217 7 2" xfId="26465" xr:uid="{2308A4F7-76BA-4A29-9E9C-9D5039E63455}"/>
    <cellStyle name="Notiz 3 217 8" xfId="32580" xr:uid="{5FDE44C6-930A-42D5-93CA-0B165A619AFD}"/>
    <cellStyle name="Notiz 3 217 9" xfId="24132" xr:uid="{EA6B8BE3-2CAE-45C3-80B2-B3012E28717D}"/>
    <cellStyle name="Notiz 3 218" xfId="2533" xr:uid="{00000000-0005-0000-0000-0000150A0000}"/>
    <cellStyle name="Notiz 3 218 2" xfId="5672" xr:uid="{10BE0137-7839-4981-92DB-0835383D3151}"/>
    <cellStyle name="Notiz 3 218 2 2" xfId="18460" xr:uid="{EEDD4509-7AA9-48BE-BC86-C3BD1246C8D6}"/>
    <cellStyle name="Notiz 3 218 2 2 2" xfId="28547" xr:uid="{8334167A-1D38-4E31-8C75-4BFEC272E89C}"/>
    <cellStyle name="Notiz 3 218 2 3" xfId="11713" xr:uid="{943BEAE3-49D2-4686-B573-BB488FA63FE5}"/>
    <cellStyle name="Notiz 3 218 2 3 2" xfId="31041" xr:uid="{E093380C-EBAF-40B2-BAEE-3FD8EBE61469}"/>
    <cellStyle name="Notiz 3 218 2 4" xfId="33785" xr:uid="{0B7E5DBF-1CEF-48CE-9E86-12439450D888}"/>
    <cellStyle name="Notiz 3 218 2 5" xfId="24137" xr:uid="{B11456B5-AC7F-4BCD-853B-B1D104B97439}"/>
    <cellStyle name="Notiz 3 218 3" xfId="6562" xr:uid="{2C94F9DB-32C5-4D0F-8B73-702478E3BC85}"/>
    <cellStyle name="Notiz 3 218 3 2" xfId="19342" xr:uid="{CAD87CB5-5D22-4464-A0FB-31E22184FD15}"/>
    <cellStyle name="Notiz 3 218 3 2 2" xfId="34404" xr:uid="{3EBD752B-667A-4106-A86B-053366010BD6}"/>
    <cellStyle name="Notiz 3 218 3 3" xfId="12594" xr:uid="{E31980EB-0029-46E3-9369-D0C7A835CB4A}"/>
    <cellStyle name="Notiz 3 218 3 4" xfId="25555" xr:uid="{3A03F753-19DE-4CC8-BD7A-53F63052F48B}"/>
    <cellStyle name="Notiz 3 218 4" xfId="8374" xr:uid="{B42B1E7F-61DF-4921-8FCA-41DC536318F7}"/>
    <cellStyle name="Notiz 3 218 4 2" xfId="21100" xr:uid="{5C37D4ED-013C-4DEC-9A1F-33EE91424A8F}"/>
    <cellStyle name="Notiz 3 218 4 3" xfId="28546" xr:uid="{D01C1BC2-0663-4A9F-A2EB-4EE4E787DFCC}"/>
    <cellStyle name="Notiz 3 218 5" xfId="14762" xr:uid="{DED35EC7-4131-414A-9A96-74CFC09AE453}"/>
    <cellStyle name="Notiz 3 218 5 2" xfId="31040" xr:uid="{08BA50B9-F73F-4C4C-8A8D-33AB7A01289C}"/>
    <cellStyle name="Notiz 3 218 6" xfId="15419" xr:uid="{6B6949D2-8F06-4291-AD7A-9F05CFB2E333}"/>
    <cellStyle name="Notiz 3 218 6 2" xfId="26467" xr:uid="{27024054-BC43-4538-8F04-268E5F5710C4}"/>
    <cellStyle name="Notiz 3 218 7" xfId="32582" xr:uid="{00E134B6-B0AD-46B3-9A3F-C4DB4F86CB77}"/>
    <cellStyle name="Notiz 3 218 8" xfId="24136" xr:uid="{5E8AB367-2AF7-4BED-B326-33818F1BA023}"/>
    <cellStyle name="Notiz 3 219" xfId="2534" xr:uid="{00000000-0005-0000-0000-0000160A0000}"/>
    <cellStyle name="Notiz 3 219 2" xfId="2535" xr:uid="{00000000-0005-0000-0000-0000170A0000}"/>
    <cellStyle name="Notiz 3 219 2 2" xfId="5674" xr:uid="{BDBAB750-0FB8-48C5-B4A0-6B893AD0F67B}"/>
    <cellStyle name="Notiz 3 219 2 2 2" xfId="18462" xr:uid="{462964FB-A5BA-4409-B387-B66CC3CC1144}"/>
    <cellStyle name="Notiz 3 219 2 2 2 2" xfId="28550" xr:uid="{0C34714B-43C4-4250-9C02-0FAFBC0AAF16}"/>
    <cellStyle name="Notiz 3 219 2 2 3" xfId="11715" xr:uid="{767A2F16-D31D-43CD-82EE-8CCAC24C8676}"/>
    <cellStyle name="Notiz 3 219 2 2 3 2" xfId="31044" xr:uid="{485CB069-F01A-49D4-982C-DD07B1DA2933}"/>
    <cellStyle name="Notiz 3 219 2 2 4" xfId="33787" xr:uid="{B9DD7A48-7875-470B-9790-D25AB6D65E2C}"/>
    <cellStyle name="Notiz 3 219 2 2 5" xfId="24140" xr:uid="{4E4A138A-CA4D-4491-8F98-23DED46FA5D6}"/>
    <cellStyle name="Notiz 3 219 2 3" xfId="6560" xr:uid="{AAA8BEFC-A6BF-4277-BB62-523360367E81}"/>
    <cellStyle name="Notiz 3 219 2 3 2" xfId="19340" xr:uid="{B292CC67-869F-4F23-8D70-63FF1D9C3542}"/>
    <cellStyle name="Notiz 3 219 2 3 2 2" xfId="34402" xr:uid="{DBD85D2E-A37C-464A-9E1F-5EC9E255986A}"/>
    <cellStyle name="Notiz 3 219 2 3 3" xfId="12592" xr:uid="{264A00DC-3EDD-4E35-88ED-ED0148D41E03}"/>
    <cellStyle name="Notiz 3 219 2 3 4" xfId="25557" xr:uid="{CB395531-A58F-41BE-9E93-07D9375B1457}"/>
    <cellStyle name="Notiz 3 219 2 4" xfId="8376" xr:uid="{CDFCB325-791F-4F49-A016-B9BC4D41F4D2}"/>
    <cellStyle name="Notiz 3 219 2 4 2" xfId="21102" xr:uid="{993046BA-6CC3-4B75-BCE7-05015628C83D}"/>
    <cellStyle name="Notiz 3 219 2 4 3" xfId="28549" xr:uid="{1D9C819F-1593-4BF6-99C5-EFD8527D8C0F}"/>
    <cellStyle name="Notiz 3 219 2 5" xfId="14764" xr:uid="{A5415789-313F-484E-8342-C8E2A153BC12}"/>
    <cellStyle name="Notiz 3 219 2 5 2" xfId="31043" xr:uid="{9414B78A-A889-4FF3-BED0-D056EE42BB3B}"/>
    <cellStyle name="Notiz 3 219 2 6" xfId="15421" xr:uid="{F8591CEB-EDE6-4E92-850E-3FDB56A76689}"/>
    <cellStyle name="Notiz 3 219 2 6 2" xfId="26469" xr:uid="{635EBA2D-E632-4F35-8A4E-E502701D7F40}"/>
    <cellStyle name="Notiz 3 219 2 7" xfId="32584" xr:uid="{D8D584AA-F2E7-487A-AA95-7FABAAB7D03B}"/>
    <cellStyle name="Notiz 3 219 2 8" xfId="24139" xr:uid="{AED51EB4-DD92-4592-A261-7D04F167481D}"/>
    <cellStyle name="Notiz 3 219 3" xfId="5673" xr:uid="{0C0B7241-6765-4B8C-8C43-CA79E4EF9BBC}"/>
    <cellStyle name="Notiz 3 219 3 2" xfId="18461" xr:uid="{158AFEBB-E1D4-4F47-9563-F50E465459C5}"/>
    <cellStyle name="Notiz 3 219 3 2 2" xfId="28551" xr:uid="{39BD5BC1-919C-41E3-B8E4-DCB21A9D55AB}"/>
    <cellStyle name="Notiz 3 219 3 3" xfId="11714" xr:uid="{3E967F39-4A23-4343-B58B-2072CF549801}"/>
    <cellStyle name="Notiz 3 219 3 3 2" xfId="31045" xr:uid="{8DFF5F06-7C96-4EF2-88A7-BBEEB41C4B93}"/>
    <cellStyle name="Notiz 3 219 3 4" xfId="33786" xr:uid="{6A20F775-9FC8-4A25-B315-2FB8BA1D7141}"/>
    <cellStyle name="Notiz 3 219 3 5" xfId="24141" xr:uid="{F7A9902A-A6C3-4DCD-A672-81303C782D3B}"/>
    <cellStyle name="Notiz 3 219 4" xfId="6561" xr:uid="{E10B4043-E5E0-40C7-B75A-69D7F4C63F33}"/>
    <cellStyle name="Notiz 3 219 4 2" xfId="19341" xr:uid="{51CCE05B-B039-4E89-B700-BBAA56C90C94}"/>
    <cellStyle name="Notiz 3 219 4 2 2" xfId="34403" xr:uid="{2221D846-D7A4-4992-9BE8-1F10A82120C6}"/>
    <cellStyle name="Notiz 3 219 4 3" xfId="12593" xr:uid="{9CE3C95E-473E-42FB-A93D-E4418D352E44}"/>
    <cellStyle name="Notiz 3 219 4 4" xfId="25556" xr:uid="{A2E712AF-EBA1-4ABE-879F-C2213AB38F92}"/>
    <cellStyle name="Notiz 3 219 5" xfId="8375" xr:uid="{A1C72EB1-4809-44C1-95B7-0FE15D3E92A3}"/>
    <cellStyle name="Notiz 3 219 5 2" xfId="21101" xr:uid="{16A91421-B809-421E-BEAA-718FBD87372C}"/>
    <cellStyle name="Notiz 3 219 5 3" xfId="28548" xr:uid="{44BE30F0-653E-4E4C-A1B9-15CCB54264E5}"/>
    <cellStyle name="Notiz 3 219 6" xfId="14763" xr:uid="{F8AB3E97-D42B-4823-8A3A-3E47A85FD1FD}"/>
    <cellStyle name="Notiz 3 219 6 2" xfId="31042" xr:uid="{1F5AB10D-0C5D-4E58-A6AF-904FD028667C}"/>
    <cellStyle name="Notiz 3 219 7" xfId="15420" xr:uid="{9D6D780B-D8B5-4DB0-B91B-9EB2010BC89E}"/>
    <cellStyle name="Notiz 3 219 7 2" xfId="26468" xr:uid="{FB872A1D-2466-4E0C-9EAA-47D4ABF2E24B}"/>
    <cellStyle name="Notiz 3 219 8" xfId="32583" xr:uid="{5AF62385-F568-49C0-8A26-D2F6BDFCA6C6}"/>
    <cellStyle name="Notiz 3 219 9" xfId="24138" xr:uid="{82376817-62D9-4B2E-A6CD-AD1DDB4FEEDF}"/>
    <cellStyle name="Notiz 3 22" xfId="2536" xr:uid="{00000000-0005-0000-0000-0000180A0000}"/>
    <cellStyle name="Notiz 3 22 2" xfId="5675" xr:uid="{A96EF5A6-809C-40C9-9F32-EB18FED91536}"/>
    <cellStyle name="Notiz 3 22 2 2" xfId="18463" xr:uid="{B5DE92C9-F112-4D31-A0A5-C2AF73FBA110}"/>
    <cellStyle name="Notiz 3 22 2 2 2" xfId="28553" xr:uid="{18424A44-F603-487D-A0B3-5AC557EB0647}"/>
    <cellStyle name="Notiz 3 22 2 3" xfId="11716" xr:uid="{B3CA910D-F860-4868-A717-0E6BDA04F2B2}"/>
    <cellStyle name="Notiz 3 22 2 3 2" xfId="31047" xr:uid="{E9684D34-8230-4D95-BBF1-FD1FF16BECC2}"/>
    <cellStyle name="Notiz 3 22 2 4" xfId="33788" xr:uid="{0B0E1FB7-68BB-4406-8562-BE6ED67D3CC7}"/>
    <cellStyle name="Notiz 3 22 2 5" xfId="24143" xr:uid="{9B3D533D-E4D3-4D78-B09E-025F1DCFD3D2}"/>
    <cellStyle name="Notiz 3 22 3" xfId="6559" xr:uid="{F9E8F6C3-370A-41C5-8423-95A0C3B4C094}"/>
    <cellStyle name="Notiz 3 22 3 2" xfId="19339" xr:uid="{20CC79EE-1809-416E-8E6B-77C1738EEC3C}"/>
    <cellStyle name="Notiz 3 22 3 2 2" xfId="34401" xr:uid="{B0345BFB-8DE6-451F-8CFD-ADA092371BD0}"/>
    <cellStyle name="Notiz 3 22 3 3" xfId="12591" xr:uid="{A3D5B9F9-04F1-43F3-A0C0-0B01AEF077CC}"/>
    <cellStyle name="Notiz 3 22 3 4" xfId="25558" xr:uid="{289501AC-18A6-4BA5-B684-19AE87292CB7}"/>
    <cellStyle name="Notiz 3 22 4" xfId="8377" xr:uid="{5519B13D-9DA3-4225-991A-C9542C50ED82}"/>
    <cellStyle name="Notiz 3 22 4 2" xfId="21103" xr:uid="{5A89DD04-F0C5-4D17-B6C5-809D45A85963}"/>
    <cellStyle name="Notiz 3 22 4 3" xfId="28552" xr:uid="{7A620DCA-C9EA-478B-9EA4-10843D0433C0}"/>
    <cellStyle name="Notiz 3 22 5" xfId="14765" xr:uid="{D1C62855-4DB9-4D6A-913E-84200C99C05B}"/>
    <cellStyle name="Notiz 3 22 5 2" xfId="31046" xr:uid="{33298713-E496-4E07-8A9C-9431E0B03209}"/>
    <cellStyle name="Notiz 3 22 6" xfId="15422" xr:uid="{DE109636-612E-47C8-8FC7-9D1026BB0477}"/>
    <cellStyle name="Notiz 3 22 6 2" xfId="26470" xr:uid="{3B244710-2375-4548-BE0C-318614C42FA5}"/>
    <cellStyle name="Notiz 3 22 7" xfId="32585" xr:uid="{13897EEC-3FD6-4EA0-B6B4-D5BAD9DDED2A}"/>
    <cellStyle name="Notiz 3 22 8" xfId="24142" xr:uid="{6F8FE372-85CE-42C5-8B4E-C53D49E98EB6}"/>
    <cellStyle name="Notiz 3 220" xfId="2537" xr:uid="{00000000-0005-0000-0000-0000190A0000}"/>
    <cellStyle name="Notiz 3 220 2" xfId="2538" xr:uid="{00000000-0005-0000-0000-00001A0A0000}"/>
    <cellStyle name="Notiz 3 220 2 2" xfId="5677" xr:uid="{A14B4FFC-4760-42C2-AE3E-DFCBEC659089}"/>
    <cellStyle name="Notiz 3 220 2 2 2" xfId="18465" xr:uid="{2F145E32-F475-4D18-BB37-6AF3F638AB06}"/>
    <cellStyle name="Notiz 3 220 2 2 2 2" xfId="28556" xr:uid="{8123B6A4-D253-42AD-9B2B-C0D4663DC2CE}"/>
    <cellStyle name="Notiz 3 220 2 2 3" xfId="11718" xr:uid="{B6695AFB-AEBE-43AB-B45E-98B130311FC9}"/>
    <cellStyle name="Notiz 3 220 2 2 3 2" xfId="31050" xr:uid="{3D144445-601E-4A5E-A976-455DD5D30570}"/>
    <cellStyle name="Notiz 3 220 2 2 4" xfId="33790" xr:uid="{E800AC42-84EB-4079-A65A-F42B6E31D8D2}"/>
    <cellStyle name="Notiz 3 220 2 2 5" xfId="24146" xr:uid="{4EA0A486-50DD-4056-AD24-BDFFF484C9FA}"/>
    <cellStyle name="Notiz 3 220 2 3" xfId="6557" xr:uid="{D5FD4F95-9060-41A5-BEC7-A6648864CBA5}"/>
    <cellStyle name="Notiz 3 220 2 3 2" xfId="19337" xr:uid="{24BEF1AD-9680-4568-81F6-04EFACE6A3D3}"/>
    <cellStyle name="Notiz 3 220 2 3 2 2" xfId="34399" xr:uid="{3B99A720-C353-475B-A560-C4C5D84B0AE3}"/>
    <cellStyle name="Notiz 3 220 2 3 3" xfId="12589" xr:uid="{A8E6508B-C807-4644-914E-FB8A2B6746C2}"/>
    <cellStyle name="Notiz 3 220 2 3 4" xfId="25560" xr:uid="{6882F65E-0A94-48AD-9585-70B034D290B7}"/>
    <cellStyle name="Notiz 3 220 2 4" xfId="8379" xr:uid="{E4EDB8CD-B41B-44E6-A2B1-D200FDB01186}"/>
    <cellStyle name="Notiz 3 220 2 4 2" xfId="21105" xr:uid="{277034B6-D974-4C84-B0DC-96692C3975BB}"/>
    <cellStyle name="Notiz 3 220 2 4 3" xfId="28555" xr:uid="{5F4501E8-BC68-4EB1-91EB-96C73D607B34}"/>
    <cellStyle name="Notiz 3 220 2 5" xfId="14767" xr:uid="{93FB5ADF-8529-49F1-8E80-3642782EEC24}"/>
    <cellStyle name="Notiz 3 220 2 5 2" xfId="31049" xr:uid="{42EE6FA5-9C57-4522-A78D-C5091C0D7A4A}"/>
    <cellStyle name="Notiz 3 220 2 6" xfId="15424" xr:uid="{AFB0B410-5CA9-4F40-B290-36CAF66C5C3F}"/>
    <cellStyle name="Notiz 3 220 2 6 2" xfId="26472" xr:uid="{064CE6ED-A7C6-47DB-95A1-DFB48FDA777B}"/>
    <cellStyle name="Notiz 3 220 2 7" xfId="32587" xr:uid="{27276035-54A9-4D13-A239-104BBCBFB0D3}"/>
    <cellStyle name="Notiz 3 220 2 8" xfId="24145" xr:uid="{E2C6CB3A-A7BA-42B6-8034-06C784282667}"/>
    <cellStyle name="Notiz 3 220 3" xfId="5676" xr:uid="{3627BAE7-EAB2-4CF1-86B5-1D988F4D2A7D}"/>
    <cellStyle name="Notiz 3 220 3 2" xfId="18464" xr:uid="{45AFAD7A-F9FC-41BB-B6EE-AE2C2E7BED40}"/>
    <cellStyle name="Notiz 3 220 3 2 2" xfId="28557" xr:uid="{55320B98-D673-4BC3-AED3-7790B6780C6A}"/>
    <cellStyle name="Notiz 3 220 3 3" xfId="11717" xr:uid="{A44946FF-6CF0-45DF-9512-2CFB9809B2F0}"/>
    <cellStyle name="Notiz 3 220 3 3 2" xfId="31051" xr:uid="{0D5FDC32-8449-4C09-A9BE-555A8BA94771}"/>
    <cellStyle name="Notiz 3 220 3 4" xfId="33789" xr:uid="{179E2A9E-7955-4508-B3A8-48B9387404D6}"/>
    <cellStyle name="Notiz 3 220 3 5" xfId="24147" xr:uid="{6414EA12-8F84-44A8-B47B-D3471A8F3CE6}"/>
    <cellStyle name="Notiz 3 220 4" xfId="6558" xr:uid="{45B1BC6A-E6E8-49CF-A67F-0657584D9363}"/>
    <cellStyle name="Notiz 3 220 4 2" xfId="19338" xr:uid="{9321A301-D363-4DF6-8601-EC0B8775B3BB}"/>
    <cellStyle name="Notiz 3 220 4 2 2" xfId="34400" xr:uid="{889FFB0D-E375-471D-8C3A-E56301EA1E7D}"/>
    <cellStyle name="Notiz 3 220 4 3" xfId="12590" xr:uid="{D5D159DA-36CB-45B5-AA57-FCC4274E6244}"/>
    <cellStyle name="Notiz 3 220 4 4" xfId="25559" xr:uid="{7052F46F-0519-4B89-89D3-B89B3CC3648B}"/>
    <cellStyle name="Notiz 3 220 5" xfId="8378" xr:uid="{6E1CC3D7-8667-408A-B2DB-7F82E291DC82}"/>
    <cellStyle name="Notiz 3 220 5 2" xfId="21104" xr:uid="{F9F091BF-7BBA-4BE0-B3C7-0E3F3EAB5E11}"/>
    <cellStyle name="Notiz 3 220 5 3" xfId="28554" xr:uid="{D5F5B1C4-C0B1-405E-8094-6AF760DD1CB6}"/>
    <cellStyle name="Notiz 3 220 6" xfId="14766" xr:uid="{2EB16109-0D15-4024-8C1B-C190649F7107}"/>
    <cellStyle name="Notiz 3 220 6 2" xfId="31048" xr:uid="{7EBE2427-27DF-4A1F-9C5A-ACCF3B9AB573}"/>
    <cellStyle name="Notiz 3 220 7" xfId="15423" xr:uid="{5F953979-0E18-41FF-8134-8654B3E255BE}"/>
    <cellStyle name="Notiz 3 220 7 2" xfId="26471" xr:uid="{F285D1C3-E0A3-439A-BDB5-812055EFFBA1}"/>
    <cellStyle name="Notiz 3 220 8" xfId="32586" xr:uid="{B6A2AC28-AEBB-4838-A091-D916946DB54F}"/>
    <cellStyle name="Notiz 3 220 9" xfId="24144" xr:uid="{B8D17822-160C-4409-8965-8E461FD7840C}"/>
    <cellStyle name="Notiz 3 221" xfId="2539" xr:uid="{00000000-0005-0000-0000-00001B0A0000}"/>
    <cellStyle name="Notiz 3 221 2" xfId="2540" xr:uid="{00000000-0005-0000-0000-00001C0A0000}"/>
    <cellStyle name="Notiz 3 221 2 2" xfId="5679" xr:uid="{CAC5CF04-7D65-412D-B472-FEAA658BC6F3}"/>
    <cellStyle name="Notiz 3 221 2 2 2" xfId="18467" xr:uid="{B3DBA1DD-2CC1-4FA2-85C9-13D31EA99763}"/>
    <cellStyle name="Notiz 3 221 2 2 2 2" xfId="28560" xr:uid="{5458374C-8A8D-4E29-B2B1-5FEDF1E10248}"/>
    <cellStyle name="Notiz 3 221 2 2 3" xfId="11720" xr:uid="{F339715D-5A3E-40E4-8E43-596A472E85D3}"/>
    <cellStyle name="Notiz 3 221 2 2 3 2" xfId="31054" xr:uid="{E64DAC97-0FF3-4CA1-B83B-E1AEB0509AA6}"/>
    <cellStyle name="Notiz 3 221 2 2 4" xfId="33792" xr:uid="{B0B93E22-ED98-4C70-BF06-180B07375E04}"/>
    <cellStyle name="Notiz 3 221 2 2 5" xfId="24150" xr:uid="{98A5838B-0463-4672-A964-95F93853A0C0}"/>
    <cellStyle name="Notiz 3 221 2 3" xfId="6555" xr:uid="{77F330BC-A730-4C92-8F20-DAC31F8E4ED8}"/>
    <cellStyle name="Notiz 3 221 2 3 2" xfId="19335" xr:uid="{F2EB2BCD-9A23-492A-BCD3-4480B15698AD}"/>
    <cellStyle name="Notiz 3 221 2 3 2 2" xfId="34397" xr:uid="{B9A1D364-AC4D-4E88-9F6F-7A83E73EB467}"/>
    <cellStyle name="Notiz 3 221 2 3 3" xfId="12587" xr:uid="{035D446F-97B3-4448-B928-F9B511B4DB0C}"/>
    <cellStyle name="Notiz 3 221 2 3 4" xfId="25562" xr:uid="{4B3CE3A7-27CC-4AD8-A9D0-F0F25EACF43F}"/>
    <cellStyle name="Notiz 3 221 2 4" xfId="8381" xr:uid="{920A5341-2A1C-4BE3-A252-F2718278D6E9}"/>
    <cellStyle name="Notiz 3 221 2 4 2" xfId="21107" xr:uid="{578C10BB-F2D2-4C0F-9225-2AA8553B598C}"/>
    <cellStyle name="Notiz 3 221 2 4 3" xfId="28559" xr:uid="{1879EBDA-8DDF-4C5C-AB0B-D9000AE5E7E9}"/>
    <cellStyle name="Notiz 3 221 2 5" xfId="14769" xr:uid="{13BEFCCE-C1C4-4D0B-BE7E-80D3CA63F97E}"/>
    <cellStyle name="Notiz 3 221 2 5 2" xfId="31053" xr:uid="{62A69E74-F3F3-4F7E-BE2B-366271945553}"/>
    <cellStyle name="Notiz 3 221 2 6" xfId="15426" xr:uid="{B1E3C8BE-5058-4D6F-A0C6-E1C74E814BFD}"/>
    <cellStyle name="Notiz 3 221 2 6 2" xfId="26474" xr:uid="{4D564FBB-EBDB-4046-8360-02E658583E0D}"/>
    <cellStyle name="Notiz 3 221 2 7" xfId="32589" xr:uid="{7567847B-BD96-4AC0-9AB1-14155E740CAA}"/>
    <cellStyle name="Notiz 3 221 2 8" xfId="24149" xr:uid="{812014E4-1AE2-4E87-8129-D33D155DD8DB}"/>
    <cellStyle name="Notiz 3 221 3" xfId="5678" xr:uid="{4CDDF45D-574A-447B-B32E-98524D64AD28}"/>
    <cellStyle name="Notiz 3 221 3 2" xfId="18466" xr:uid="{A96543B5-44DE-4415-B9A4-4A6A744B4C15}"/>
    <cellStyle name="Notiz 3 221 3 2 2" xfId="28561" xr:uid="{FC1CBCE0-B864-4D5B-A830-9FEFCBACD91F}"/>
    <cellStyle name="Notiz 3 221 3 3" xfId="11719" xr:uid="{0A54E660-87F2-412E-A8AC-8033643A464D}"/>
    <cellStyle name="Notiz 3 221 3 3 2" xfId="31055" xr:uid="{BA22A67D-CCD5-403B-A76E-FBD240A5AA99}"/>
    <cellStyle name="Notiz 3 221 3 4" xfId="33791" xr:uid="{DD9BCFDB-5218-4A3A-819C-84ED9E9CF22A}"/>
    <cellStyle name="Notiz 3 221 3 5" xfId="24151" xr:uid="{60389AB8-735A-4662-9682-A9829DCC3A44}"/>
    <cellStyle name="Notiz 3 221 4" xfId="6556" xr:uid="{100753A0-2402-4BF2-9D6D-E3525D09B1BD}"/>
    <cellStyle name="Notiz 3 221 4 2" xfId="19336" xr:uid="{2AEB7215-AFA5-41FE-9D07-127869B89067}"/>
    <cellStyle name="Notiz 3 221 4 2 2" xfId="34398" xr:uid="{B29C420B-DFC6-4EDA-9F1C-5F9EA1AF0D9A}"/>
    <cellStyle name="Notiz 3 221 4 3" xfId="12588" xr:uid="{68C67B7D-691A-4041-96BE-AC112940DEA3}"/>
    <cellStyle name="Notiz 3 221 4 4" xfId="25561" xr:uid="{62B28F8E-6183-4592-B20C-9C2728AD1902}"/>
    <cellStyle name="Notiz 3 221 5" xfId="8380" xr:uid="{ABA5CB0F-2639-4EC0-9635-7A89B6D8B504}"/>
    <cellStyle name="Notiz 3 221 5 2" xfId="21106" xr:uid="{5E0326AD-D648-439B-953C-38F1D85ED796}"/>
    <cellStyle name="Notiz 3 221 5 3" xfId="28558" xr:uid="{3FD5F9F1-9D74-425F-B3FD-6F1C8B3A3446}"/>
    <cellStyle name="Notiz 3 221 6" xfId="14768" xr:uid="{73E17B80-A501-4660-9764-22EF079C770F}"/>
    <cellStyle name="Notiz 3 221 6 2" xfId="31052" xr:uid="{754A20AE-706F-4301-959C-3536D331796A}"/>
    <cellStyle name="Notiz 3 221 7" xfId="15425" xr:uid="{B9A4DD74-E942-43E6-892C-C041592E4EE9}"/>
    <cellStyle name="Notiz 3 221 7 2" xfId="26473" xr:uid="{68163E75-F158-453D-9BB3-EC550FE103DB}"/>
    <cellStyle name="Notiz 3 221 8" xfId="32588" xr:uid="{9DC6444B-4AA2-4115-AC8C-62B136ABADA7}"/>
    <cellStyle name="Notiz 3 221 9" xfId="24148" xr:uid="{8DC08D28-CAD5-4C37-B393-45FFE715613D}"/>
    <cellStyle name="Notiz 3 222" xfId="2541" xr:uid="{00000000-0005-0000-0000-00001D0A0000}"/>
    <cellStyle name="Notiz 3 222 2" xfId="2542" xr:uid="{00000000-0005-0000-0000-00001E0A0000}"/>
    <cellStyle name="Notiz 3 222 2 2" xfId="5681" xr:uid="{651A30E9-AE30-4238-9C76-D62F0C9E5572}"/>
    <cellStyle name="Notiz 3 222 2 2 2" xfId="18469" xr:uid="{0C37FC9C-2A86-4FE9-87F9-26E892DDBCB6}"/>
    <cellStyle name="Notiz 3 222 2 2 2 2" xfId="28564" xr:uid="{910020F0-0999-4B92-887D-7EB943D7AA1E}"/>
    <cellStyle name="Notiz 3 222 2 2 3" xfId="11722" xr:uid="{929FE409-766C-4DC0-A64F-01475C246C82}"/>
    <cellStyle name="Notiz 3 222 2 2 3 2" xfId="31058" xr:uid="{8BD88E10-DBFF-4F5D-9D50-B3A62960742A}"/>
    <cellStyle name="Notiz 3 222 2 2 4" xfId="33794" xr:uid="{8EDE5AB7-63E6-4CFE-B9BD-E25B40B784AF}"/>
    <cellStyle name="Notiz 3 222 2 2 5" xfId="24154" xr:uid="{CF4E930B-5592-457D-9A4E-B83F7A7BD0FC}"/>
    <cellStyle name="Notiz 3 222 2 3" xfId="6553" xr:uid="{CF6DE14E-ACB9-4AA3-8B64-E450DB9C82DF}"/>
    <cellStyle name="Notiz 3 222 2 3 2" xfId="19333" xr:uid="{B19E0024-F60D-411A-BEF5-2320006C16F7}"/>
    <cellStyle name="Notiz 3 222 2 3 2 2" xfId="34395" xr:uid="{201826E0-9233-4009-ABB7-4EC86E38AD91}"/>
    <cellStyle name="Notiz 3 222 2 3 3" xfId="12585" xr:uid="{AD9DFC69-6FD6-4A63-8E91-A8A3A4793522}"/>
    <cellStyle name="Notiz 3 222 2 3 4" xfId="25564" xr:uid="{822084CF-E947-41DD-8FDE-08B71AA71BBF}"/>
    <cellStyle name="Notiz 3 222 2 4" xfId="8383" xr:uid="{ABDE23B3-6C06-44C7-B1F2-2AC73D4EAA25}"/>
    <cellStyle name="Notiz 3 222 2 4 2" xfId="21109" xr:uid="{79E22108-BE44-44AA-96AB-8867ADFF5AD1}"/>
    <cellStyle name="Notiz 3 222 2 4 3" xfId="28563" xr:uid="{0E03BB7A-5213-4E5A-8524-242DB0AB763A}"/>
    <cellStyle name="Notiz 3 222 2 5" xfId="14771" xr:uid="{DECCCE2D-7CB9-43D0-9F43-F098A5D3F414}"/>
    <cellStyle name="Notiz 3 222 2 5 2" xfId="31057" xr:uid="{A261296C-CAEE-4793-A9A9-1CBC63A0D203}"/>
    <cellStyle name="Notiz 3 222 2 6" xfId="15428" xr:uid="{AD4543AC-BB4F-44F5-8662-C0F53246F72C}"/>
    <cellStyle name="Notiz 3 222 2 6 2" xfId="26476" xr:uid="{1090F00F-BB7E-4B7A-A083-1165A8CB576C}"/>
    <cellStyle name="Notiz 3 222 2 7" xfId="32591" xr:uid="{B81C3E6D-3469-45BD-A9EC-A1E2337382BF}"/>
    <cellStyle name="Notiz 3 222 2 8" xfId="24153" xr:uid="{0AEA6BCE-C5D1-49B9-87AD-295C38B190CA}"/>
    <cellStyle name="Notiz 3 222 3" xfId="5680" xr:uid="{B2F554CC-8AC6-41C3-94F1-FB2A45BF7425}"/>
    <cellStyle name="Notiz 3 222 3 2" xfId="18468" xr:uid="{F095AF42-F96B-43C2-9198-D05A58E0D30B}"/>
    <cellStyle name="Notiz 3 222 3 2 2" xfId="28565" xr:uid="{C1111645-8C55-4B80-BD00-99059C7A2AF6}"/>
    <cellStyle name="Notiz 3 222 3 3" xfId="11721" xr:uid="{C7011294-0B45-4045-A1E8-9CE085A5E8E9}"/>
    <cellStyle name="Notiz 3 222 3 3 2" xfId="31059" xr:uid="{B5A89C03-E620-43C1-A386-A45C82A55DEF}"/>
    <cellStyle name="Notiz 3 222 3 4" xfId="33793" xr:uid="{E7DD1BE2-ED8E-4614-B941-7A64DA79C27D}"/>
    <cellStyle name="Notiz 3 222 3 5" xfId="24155" xr:uid="{4EBDB007-B6E1-44A8-80BE-672E9A40DD9F}"/>
    <cellStyle name="Notiz 3 222 4" xfId="6554" xr:uid="{368E6ECD-74B1-4837-9083-B558E5BC4062}"/>
    <cellStyle name="Notiz 3 222 4 2" xfId="19334" xr:uid="{923D208B-51CC-40FB-9064-B31A9D8D8513}"/>
    <cellStyle name="Notiz 3 222 4 2 2" xfId="34396" xr:uid="{AB476BB9-5106-426E-BE8F-23E13107488E}"/>
    <cellStyle name="Notiz 3 222 4 3" xfId="12586" xr:uid="{4CAD5C5C-C675-47DF-A2ED-FE3CF0CC2D72}"/>
    <cellStyle name="Notiz 3 222 4 4" xfId="25563" xr:uid="{7C5F9167-1C69-4F8B-BAE7-1690EECE3BB0}"/>
    <cellStyle name="Notiz 3 222 5" xfId="8382" xr:uid="{5CB9FB19-DEAD-41A5-8B9C-90FBB2DCE937}"/>
    <cellStyle name="Notiz 3 222 5 2" xfId="21108" xr:uid="{8C761AF3-02DA-4CFC-AB60-D6F9BFA2C0F2}"/>
    <cellStyle name="Notiz 3 222 5 3" xfId="28562" xr:uid="{118D6B33-351F-44F0-86A2-B828BCE03A3E}"/>
    <cellStyle name="Notiz 3 222 6" xfId="14770" xr:uid="{AA346E56-3021-4C2F-B940-7D7030ACF356}"/>
    <cellStyle name="Notiz 3 222 6 2" xfId="31056" xr:uid="{FAC4359A-C874-45FC-8ED8-FDD0EEB7025D}"/>
    <cellStyle name="Notiz 3 222 7" xfId="15427" xr:uid="{3B01474E-055F-4086-A119-0393BA401C68}"/>
    <cellStyle name="Notiz 3 222 7 2" xfId="26475" xr:uid="{C4AE9FC9-C6A6-4E1D-9834-0FE82A18A78C}"/>
    <cellStyle name="Notiz 3 222 8" xfId="32590" xr:uid="{AB5DE3AA-A0A6-47F3-A0F2-D1F13F37893C}"/>
    <cellStyle name="Notiz 3 222 9" xfId="24152" xr:uid="{1CECB434-9ECF-4D02-954D-8874BAA6BF4D}"/>
    <cellStyle name="Notiz 3 223" xfId="2543" xr:uid="{00000000-0005-0000-0000-00001F0A0000}"/>
    <cellStyle name="Notiz 3 223 2" xfId="5682" xr:uid="{D8B2A1AF-71A2-4C9D-9FB3-AB2F7DE43666}"/>
    <cellStyle name="Notiz 3 223 2 2" xfId="18470" xr:uid="{DB6CC911-2537-481B-A5FF-69FB9E089FA1}"/>
    <cellStyle name="Notiz 3 223 2 2 2" xfId="28567" xr:uid="{E8FF672A-5EC0-49C9-BC9E-E2CC3A129029}"/>
    <cellStyle name="Notiz 3 223 2 3" xfId="11723" xr:uid="{3308C305-4EBE-4104-A7EB-D3A39CB4523F}"/>
    <cellStyle name="Notiz 3 223 2 3 2" xfId="31061" xr:uid="{C4B57E18-8972-4E3D-A638-0F4A9A8EADD6}"/>
    <cellStyle name="Notiz 3 223 2 4" xfId="33795" xr:uid="{F33728F8-D676-4F67-BE68-4FC0FE1C2B8D}"/>
    <cellStyle name="Notiz 3 223 2 5" xfId="24157" xr:uid="{33B723E1-5B47-4957-8A57-E1C702A568CF}"/>
    <cellStyle name="Notiz 3 223 3" xfId="6552" xr:uid="{A21C5285-CB7E-4DCE-A686-7378C090BACE}"/>
    <cellStyle name="Notiz 3 223 3 2" xfId="19332" xr:uid="{B5A9ECC2-C019-4734-8D1C-FB90115AE142}"/>
    <cellStyle name="Notiz 3 223 3 2 2" xfId="34394" xr:uid="{80F5A3DC-2444-4709-BA49-E26A2E771AE3}"/>
    <cellStyle name="Notiz 3 223 3 3" xfId="12584" xr:uid="{B03B4337-B8C4-452C-8985-0C13490D7017}"/>
    <cellStyle name="Notiz 3 223 3 4" xfId="25565" xr:uid="{001E3869-95C9-497A-869D-DECE2810A8EA}"/>
    <cellStyle name="Notiz 3 223 4" xfId="8384" xr:uid="{97465779-CCED-41E7-BC3A-C4E9C1D6E66E}"/>
    <cellStyle name="Notiz 3 223 4 2" xfId="21110" xr:uid="{B8C92A6C-3877-4A89-BDE5-007D079F3C92}"/>
    <cellStyle name="Notiz 3 223 4 3" xfId="28566" xr:uid="{26765B88-471C-4486-9FFE-C3C3A1FBB749}"/>
    <cellStyle name="Notiz 3 223 5" xfId="14772" xr:uid="{968F608D-4C29-47AA-8C53-A05CBE09E4E9}"/>
    <cellStyle name="Notiz 3 223 5 2" xfId="31060" xr:uid="{03C18778-BD10-4B20-A743-20427537FB61}"/>
    <cellStyle name="Notiz 3 223 6" xfId="15429" xr:uid="{EB47059E-29CC-4265-9DFD-C1A392C4418C}"/>
    <cellStyle name="Notiz 3 223 6 2" xfId="26477" xr:uid="{CF3EEEBB-5638-4B4E-89B7-DEA3065D6960}"/>
    <cellStyle name="Notiz 3 223 7" xfId="32592" xr:uid="{3CC05269-0938-4C0B-9ABA-D0D16BA9E1B8}"/>
    <cellStyle name="Notiz 3 223 8" xfId="24156" xr:uid="{1D134FE8-02B5-4DC8-9D4A-5226D335071A}"/>
    <cellStyle name="Notiz 3 224" xfId="2544" xr:uid="{00000000-0005-0000-0000-0000200A0000}"/>
    <cellStyle name="Notiz 3 224 2" xfId="5683" xr:uid="{BFE8F014-CCF7-46F8-A0EE-F82B9C1023B3}"/>
    <cellStyle name="Notiz 3 224 2 2" xfId="18471" xr:uid="{609928A6-2F40-4051-9DE8-682BAB43571D}"/>
    <cellStyle name="Notiz 3 224 2 2 2" xfId="28569" xr:uid="{17598CAB-CDF5-4190-B1E9-A71DA6DC7E5C}"/>
    <cellStyle name="Notiz 3 224 2 3" xfId="11724" xr:uid="{670BA370-A996-4FF5-8216-C235742EDC5F}"/>
    <cellStyle name="Notiz 3 224 2 3 2" xfId="31063" xr:uid="{7A23F8F2-1FD0-496E-B51E-D3B51DE37EAF}"/>
    <cellStyle name="Notiz 3 224 2 4" xfId="33796" xr:uid="{17299C13-98BF-4185-A0D3-087F7EF3E1D8}"/>
    <cellStyle name="Notiz 3 224 2 5" xfId="24159" xr:uid="{A1BABB58-B05F-47E1-86E2-898EE2CD1F8E}"/>
    <cellStyle name="Notiz 3 224 3" xfId="6551" xr:uid="{7C6EB6B9-27C5-42EC-BAE3-0ECC4B2FA725}"/>
    <cellStyle name="Notiz 3 224 3 2" xfId="19331" xr:uid="{A72E8ACB-022C-4465-A546-E298A28571AC}"/>
    <cellStyle name="Notiz 3 224 3 2 2" xfId="34393" xr:uid="{48534AD5-B17D-4322-A3DB-172388225ADC}"/>
    <cellStyle name="Notiz 3 224 3 3" xfId="12583" xr:uid="{53EBB815-3B4E-4651-AD2A-11F694D97753}"/>
    <cellStyle name="Notiz 3 224 3 4" xfId="25566" xr:uid="{4E92405E-985E-4983-97F9-17D818A4A75F}"/>
    <cellStyle name="Notiz 3 224 4" xfId="8385" xr:uid="{7FAB9C05-37F5-498A-9E6E-1734B41EFBFC}"/>
    <cellStyle name="Notiz 3 224 4 2" xfId="21111" xr:uid="{30401D9D-4846-4E7C-931F-DC2B7293F72F}"/>
    <cellStyle name="Notiz 3 224 4 3" xfId="28568" xr:uid="{4700819B-347B-4512-9E00-C2006FFBA0C0}"/>
    <cellStyle name="Notiz 3 224 5" xfId="14773" xr:uid="{2FD3F403-39D0-425A-AF64-7B1FB716B2D9}"/>
    <cellStyle name="Notiz 3 224 5 2" xfId="31062" xr:uid="{3003B85F-C194-48FB-9733-56D44890A54E}"/>
    <cellStyle name="Notiz 3 224 6" xfId="15430" xr:uid="{B3365910-69ED-4C83-935A-51A61BED0C62}"/>
    <cellStyle name="Notiz 3 224 6 2" xfId="26478" xr:uid="{80FCBC42-F060-4F28-BFD5-C5DFA3EE2C8F}"/>
    <cellStyle name="Notiz 3 224 7" xfId="32593" xr:uid="{293AD698-BC01-48A5-B788-743200EE0779}"/>
    <cellStyle name="Notiz 3 224 8" xfId="24158" xr:uid="{7C252517-5A63-46B2-BC17-A7775C975604}"/>
    <cellStyle name="Notiz 3 225" xfId="2545" xr:uid="{00000000-0005-0000-0000-0000210A0000}"/>
    <cellStyle name="Notiz 3 225 2" xfId="2546" xr:uid="{00000000-0005-0000-0000-0000220A0000}"/>
    <cellStyle name="Notiz 3 225 2 2" xfId="5685" xr:uid="{A3B63E59-18A8-4E85-878C-D7841C20DD34}"/>
    <cellStyle name="Notiz 3 225 2 2 2" xfId="18473" xr:uid="{84BDF44A-ADBA-45D3-A767-C768C9C54703}"/>
    <cellStyle name="Notiz 3 225 2 2 2 2" xfId="28572" xr:uid="{033B8F49-7F0B-40AD-A0B6-FE88004587E6}"/>
    <cellStyle name="Notiz 3 225 2 2 3" xfId="11726" xr:uid="{FDB2265E-5B2A-4764-858B-FE30666B0BB3}"/>
    <cellStyle name="Notiz 3 225 2 2 3 2" xfId="31066" xr:uid="{BC778382-BFFB-4B8D-8B63-EFC0A628A38D}"/>
    <cellStyle name="Notiz 3 225 2 2 4" xfId="33798" xr:uid="{75F7E738-7392-4B5F-A763-B1F324E04F35}"/>
    <cellStyle name="Notiz 3 225 2 2 5" xfId="24162" xr:uid="{5011A959-18B2-47D8-908E-109BE103B75D}"/>
    <cellStyle name="Notiz 3 225 2 3" xfId="6549" xr:uid="{5C6B5501-CFC6-4563-9A07-3FC4D61DA584}"/>
    <cellStyle name="Notiz 3 225 2 3 2" xfId="19329" xr:uid="{F2CD0B6F-21FB-4BA4-B598-AC2DBE6804F1}"/>
    <cellStyle name="Notiz 3 225 2 3 2 2" xfId="34391" xr:uid="{0009B311-FA1D-46F6-A3B6-8DA75784FC7C}"/>
    <cellStyle name="Notiz 3 225 2 3 3" xfId="12581" xr:uid="{37E7AA22-C88E-40B3-8BC8-FED13ABF3B64}"/>
    <cellStyle name="Notiz 3 225 2 3 4" xfId="25568" xr:uid="{088BAE81-0CD6-4FBD-85B9-1CAAB4EF6C1A}"/>
    <cellStyle name="Notiz 3 225 2 4" xfId="8387" xr:uid="{6B97228F-D7D3-43AB-AF8A-F3AE257D8C84}"/>
    <cellStyle name="Notiz 3 225 2 4 2" xfId="21113" xr:uid="{44DA1869-D503-4FF2-A2B2-5E8748E38DB9}"/>
    <cellStyle name="Notiz 3 225 2 4 3" xfId="28571" xr:uid="{B959E2BC-9EEC-490D-8B5B-E103960D7B96}"/>
    <cellStyle name="Notiz 3 225 2 5" xfId="14775" xr:uid="{C229C1DA-0EE0-4391-ABD4-AC3A8A629764}"/>
    <cellStyle name="Notiz 3 225 2 5 2" xfId="31065" xr:uid="{C5A00372-05CA-443E-8F11-7850C188732E}"/>
    <cellStyle name="Notiz 3 225 2 6" xfId="15432" xr:uid="{2B35E55C-FD41-4552-B66F-573BF9072A2E}"/>
    <cellStyle name="Notiz 3 225 2 6 2" xfId="26480" xr:uid="{FC0DA6B3-7E0C-4790-9A0E-277606250FC7}"/>
    <cellStyle name="Notiz 3 225 2 7" xfId="32595" xr:uid="{0984A2C0-E9F8-4F12-A22C-FD338701CA5F}"/>
    <cellStyle name="Notiz 3 225 2 8" xfId="24161" xr:uid="{7B15DA7C-DE11-4899-94C6-6BCB8E2E2B64}"/>
    <cellStyle name="Notiz 3 225 3" xfId="5684" xr:uid="{5B7FEAE4-C803-4ECE-AD02-EA4F51ACB624}"/>
    <cellStyle name="Notiz 3 225 3 2" xfId="18472" xr:uid="{1EBC8A8D-259F-4F8E-8107-74BBC52E7BE0}"/>
    <cellStyle name="Notiz 3 225 3 2 2" xfId="28573" xr:uid="{B4217D44-7F9B-4A9A-8610-C46E05E10F86}"/>
    <cellStyle name="Notiz 3 225 3 3" xfId="11725" xr:uid="{981810C7-7130-4601-857E-05A310B3E800}"/>
    <cellStyle name="Notiz 3 225 3 3 2" xfId="31067" xr:uid="{E8CF104B-0B1F-48B3-9842-0DBC742B686E}"/>
    <cellStyle name="Notiz 3 225 3 4" xfId="33797" xr:uid="{6C17D293-C28C-4DE0-8767-C50ED3B5B3A5}"/>
    <cellStyle name="Notiz 3 225 3 5" xfId="24163" xr:uid="{885A82CD-A6C3-4A55-A17A-C13AD8BCB87E}"/>
    <cellStyle name="Notiz 3 225 4" xfId="6550" xr:uid="{C358FD76-6567-4763-9963-3D38D1F8619A}"/>
    <cellStyle name="Notiz 3 225 4 2" xfId="19330" xr:uid="{0A74F3DD-F1AB-48B3-89FF-C1245C2725CC}"/>
    <cellStyle name="Notiz 3 225 4 2 2" xfId="34392" xr:uid="{278B9CC4-26A8-40CA-BC06-CF494C340FD2}"/>
    <cellStyle name="Notiz 3 225 4 3" xfId="12582" xr:uid="{39E04BDF-AAC3-4759-AD45-9E96855B594F}"/>
    <cellStyle name="Notiz 3 225 4 4" xfId="25567" xr:uid="{1F8B0245-BDE3-40A4-B2C0-D7BD50E276B2}"/>
    <cellStyle name="Notiz 3 225 5" xfId="8386" xr:uid="{5929C753-0106-4B92-B68B-6D900B921655}"/>
    <cellStyle name="Notiz 3 225 5 2" xfId="21112" xr:uid="{161BC519-D6BE-450D-AFF2-C776CA4289B7}"/>
    <cellStyle name="Notiz 3 225 5 3" xfId="28570" xr:uid="{92C5B6CB-FE98-4764-809F-4E46888BE939}"/>
    <cellStyle name="Notiz 3 225 6" xfId="14774" xr:uid="{4744771D-BFC5-4274-AB43-D576AAE79C3B}"/>
    <cellStyle name="Notiz 3 225 6 2" xfId="31064" xr:uid="{480109FE-632E-4335-8CD4-571DE4E5D96D}"/>
    <cellStyle name="Notiz 3 225 7" xfId="15431" xr:uid="{008E8F65-7AC3-443F-B4AD-6963BF67C012}"/>
    <cellStyle name="Notiz 3 225 7 2" xfId="26479" xr:uid="{71FC6F9A-60A8-419A-A741-F4F85241ECB6}"/>
    <cellStyle name="Notiz 3 225 8" xfId="32594" xr:uid="{7D020CB4-B420-4BEC-85D5-B4A732FA7FA8}"/>
    <cellStyle name="Notiz 3 225 9" xfId="24160" xr:uid="{F742BAA9-2644-441A-9470-941E5E512BE1}"/>
    <cellStyle name="Notiz 3 226" xfId="2547" xr:uid="{00000000-0005-0000-0000-0000230A0000}"/>
    <cellStyle name="Notiz 3 226 2" xfId="5686" xr:uid="{BFB94BD1-E2A1-43B1-861C-479257B05B4B}"/>
    <cellStyle name="Notiz 3 226 2 2" xfId="18474" xr:uid="{839533F4-4766-4657-89D1-638E6A1DAD05}"/>
    <cellStyle name="Notiz 3 226 2 2 2" xfId="28575" xr:uid="{C62EB15C-673B-47EE-B6FF-6FFA6045DE82}"/>
    <cellStyle name="Notiz 3 226 2 3" xfId="11727" xr:uid="{5920F284-C115-4577-8BA6-7F794DEEF820}"/>
    <cellStyle name="Notiz 3 226 2 3 2" xfId="31069" xr:uid="{94975AD8-C516-4282-A0B0-EE3AEC7F3985}"/>
    <cellStyle name="Notiz 3 226 2 4" xfId="33799" xr:uid="{DE5DED28-0B83-4618-A67A-6A74238D136D}"/>
    <cellStyle name="Notiz 3 226 2 5" xfId="24165" xr:uid="{6F9CBFD1-C2D1-4DB3-B6E8-D735B4F1F7A7}"/>
    <cellStyle name="Notiz 3 226 3" xfId="6548" xr:uid="{23EC5114-0870-4C2A-90B3-3F2C3A51E941}"/>
    <cellStyle name="Notiz 3 226 3 2" xfId="19328" xr:uid="{08ABD7BC-EA4C-489E-A5B7-E907FED77F75}"/>
    <cellStyle name="Notiz 3 226 3 2 2" xfId="34390" xr:uid="{9373F084-EEA4-432E-A427-0FC84E70447C}"/>
    <cellStyle name="Notiz 3 226 3 3" xfId="12580" xr:uid="{CBF2B770-3935-4795-8FE9-457D8A89D466}"/>
    <cellStyle name="Notiz 3 226 3 4" xfId="25569" xr:uid="{CAC5B6F5-3FBC-40E4-B80F-BCEA7FED4FC6}"/>
    <cellStyle name="Notiz 3 226 4" xfId="8388" xr:uid="{9F945F61-FC06-495C-AF4B-91FFFC40C943}"/>
    <cellStyle name="Notiz 3 226 4 2" xfId="21114" xr:uid="{688EAB22-DF07-45C3-9629-9D276655FC92}"/>
    <cellStyle name="Notiz 3 226 4 3" xfId="28574" xr:uid="{62C12FEF-8829-44A0-9D18-87FB57182DB4}"/>
    <cellStyle name="Notiz 3 226 5" xfId="14776" xr:uid="{4F16CC43-00C5-4501-BD5E-59E33479E8C9}"/>
    <cellStyle name="Notiz 3 226 5 2" xfId="31068" xr:uid="{44F78A23-D9BA-4535-85E1-D67F50AF4177}"/>
    <cellStyle name="Notiz 3 226 6" xfId="15433" xr:uid="{020B8AAB-B4CF-48C8-AC46-A2A037F020DB}"/>
    <cellStyle name="Notiz 3 226 6 2" xfId="26481" xr:uid="{E849E336-436C-4F72-8FF2-D7753FCF6327}"/>
    <cellStyle name="Notiz 3 226 7" xfId="32596" xr:uid="{53CADC30-E042-422D-9319-9F1D557CC9BA}"/>
    <cellStyle name="Notiz 3 226 8" xfId="24164" xr:uid="{F3B69F47-ACF8-4B8E-A46A-F8B0E1341338}"/>
    <cellStyle name="Notiz 3 227" xfId="2548" xr:uid="{00000000-0005-0000-0000-0000240A0000}"/>
    <cellStyle name="Notiz 3 227 2" xfId="5687" xr:uid="{47C41007-65A0-4677-BFB1-704EE10D2F44}"/>
    <cellStyle name="Notiz 3 227 2 2" xfId="18475" xr:uid="{04C1A3B3-BB11-4376-9DB1-DC2A10B058F3}"/>
    <cellStyle name="Notiz 3 227 2 2 2" xfId="28577" xr:uid="{B2540D0E-1047-45B7-AC9F-04ED860D8D34}"/>
    <cellStyle name="Notiz 3 227 2 3" xfId="11728" xr:uid="{2573A860-ACD1-47F2-9FEF-E9C622043FCC}"/>
    <cellStyle name="Notiz 3 227 2 3 2" xfId="31071" xr:uid="{3E508C42-A4BB-4E0F-8736-64BA12960BEF}"/>
    <cellStyle name="Notiz 3 227 2 4" xfId="33800" xr:uid="{D55348B8-630A-4704-A357-24462F553016}"/>
    <cellStyle name="Notiz 3 227 2 5" xfId="24167" xr:uid="{B32E1CB0-CE23-49B9-B4B6-2D3964B786D6}"/>
    <cellStyle name="Notiz 3 227 3" xfId="6547" xr:uid="{F32325BF-8F4F-473E-9A93-60A9BC20FD87}"/>
    <cellStyle name="Notiz 3 227 3 2" xfId="19327" xr:uid="{2F4FDB49-9CE0-4614-BBB2-5DA7A92E35A7}"/>
    <cellStyle name="Notiz 3 227 3 2 2" xfId="34389" xr:uid="{FF70E8A4-58D0-46BF-AB36-467A380A1D5B}"/>
    <cellStyle name="Notiz 3 227 3 3" xfId="12579" xr:uid="{173B73B4-ADD2-4EFC-93D8-4B432A5250DE}"/>
    <cellStyle name="Notiz 3 227 3 4" xfId="25570" xr:uid="{42219ABE-A551-48D7-9D13-8F4000C81ACF}"/>
    <cellStyle name="Notiz 3 227 4" xfId="8389" xr:uid="{F98D12B1-4FC7-46E7-AC40-230CE94F12D0}"/>
    <cellStyle name="Notiz 3 227 4 2" xfId="21115" xr:uid="{D442CA57-E9F7-4F93-AAF9-AE6E97A5B2BC}"/>
    <cellStyle name="Notiz 3 227 4 3" xfId="28576" xr:uid="{9FF93E20-62B0-41B6-841C-35353271CEFF}"/>
    <cellStyle name="Notiz 3 227 5" xfId="14777" xr:uid="{90454663-9E58-409D-8D37-88F375AA0ED7}"/>
    <cellStyle name="Notiz 3 227 5 2" xfId="31070" xr:uid="{4B3D93ED-9767-4F0B-B753-039416AE0CD8}"/>
    <cellStyle name="Notiz 3 227 6" xfId="15434" xr:uid="{8566E711-0B45-4234-A184-BF6E2DAE46D4}"/>
    <cellStyle name="Notiz 3 227 6 2" xfId="26482" xr:uid="{767760D2-91FE-4413-B92A-EDD1F7D6C879}"/>
    <cellStyle name="Notiz 3 227 7" xfId="32597" xr:uid="{0DD7A721-14B1-4404-A6DF-89EE2D2B2379}"/>
    <cellStyle name="Notiz 3 227 8" xfId="24166" xr:uid="{ACC0C3C1-301B-4B97-A255-8FEF292991F7}"/>
    <cellStyle name="Notiz 3 228" xfId="2549" xr:uid="{00000000-0005-0000-0000-0000250A0000}"/>
    <cellStyle name="Notiz 3 228 2" xfId="5688" xr:uid="{5D981FDC-BE00-433E-910E-CD8A0573EF03}"/>
    <cellStyle name="Notiz 3 228 2 2" xfId="18476" xr:uid="{564C2050-63D2-4A08-B193-550C64E3AE32}"/>
    <cellStyle name="Notiz 3 228 2 2 2" xfId="28579" xr:uid="{3ED955E5-B94A-47DE-9A7A-50B8A7815859}"/>
    <cellStyle name="Notiz 3 228 2 3" xfId="11729" xr:uid="{C1A31F04-C2C2-471F-BE06-B110FBAB113D}"/>
    <cellStyle name="Notiz 3 228 2 3 2" xfId="31073" xr:uid="{80E5E9C7-49F1-41F7-9AD6-CD93F5258C2B}"/>
    <cellStyle name="Notiz 3 228 2 4" xfId="33801" xr:uid="{4F869B24-C8AD-444B-BDE6-8EE863DA5187}"/>
    <cellStyle name="Notiz 3 228 2 5" xfId="24169" xr:uid="{C938A2BD-A6F9-4A07-9D0B-28CDB407410D}"/>
    <cellStyle name="Notiz 3 228 3" xfId="6546" xr:uid="{C11C6AA8-4B38-4145-A667-DFA01F8BEA9F}"/>
    <cellStyle name="Notiz 3 228 3 2" xfId="19326" xr:uid="{80AA0EAB-A826-4A88-ABBE-6DE61480D7A3}"/>
    <cellStyle name="Notiz 3 228 3 2 2" xfId="34388" xr:uid="{4C080A84-FC13-48F6-93DF-C80AE2D12370}"/>
    <cellStyle name="Notiz 3 228 3 3" xfId="12578" xr:uid="{7F51EB1B-88F9-479C-892C-15DFE7A633AB}"/>
    <cellStyle name="Notiz 3 228 3 4" xfId="25571" xr:uid="{5DFBBF81-E06F-47BA-AF80-24B4C7737653}"/>
    <cellStyle name="Notiz 3 228 4" xfId="8390" xr:uid="{DEFCD48D-C75C-4605-8694-4D9719B4F010}"/>
    <cellStyle name="Notiz 3 228 4 2" xfId="21116" xr:uid="{E94D9742-7402-4EC2-B67A-9DD816361783}"/>
    <cellStyle name="Notiz 3 228 4 3" xfId="28578" xr:uid="{85C7E451-6A5F-4F00-AB30-F58DAA1611F3}"/>
    <cellStyle name="Notiz 3 228 5" xfId="14778" xr:uid="{99F6D128-CDAA-48F0-A49F-B0EA93362209}"/>
    <cellStyle name="Notiz 3 228 5 2" xfId="31072" xr:uid="{70319C2C-5590-4B6D-82DD-85FB42BC79F2}"/>
    <cellStyle name="Notiz 3 228 6" xfId="15435" xr:uid="{DB553B9F-5235-4606-962C-F8B0C0B69474}"/>
    <cellStyle name="Notiz 3 228 6 2" xfId="26483" xr:uid="{43D25992-6D1F-4846-9A90-5E32FC071956}"/>
    <cellStyle name="Notiz 3 228 7" xfId="32598" xr:uid="{8B71F155-2A2C-4819-A0CE-23FAAAF988CE}"/>
    <cellStyle name="Notiz 3 228 8" xfId="24168" xr:uid="{D597BD34-A791-4966-8580-52C3063F80A5}"/>
    <cellStyle name="Notiz 3 229" xfId="2550" xr:uid="{00000000-0005-0000-0000-0000260A0000}"/>
    <cellStyle name="Notiz 3 229 2" xfId="5689" xr:uid="{5CD873A1-CD57-48C2-8700-77CE64C3D8A2}"/>
    <cellStyle name="Notiz 3 229 2 2" xfId="18477" xr:uid="{F5C8A908-A4EF-45D5-8E77-AB98EB29D79A}"/>
    <cellStyle name="Notiz 3 229 2 2 2" xfId="28581" xr:uid="{224E678A-E21B-4935-89FC-A33070ED1F51}"/>
    <cellStyle name="Notiz 3 229 2 3" xfId="11730" xr:uid="{A448661E-72B9-4745-B061-2C9279D33B24}"/>
    <cellStyle name="Notiz 3 229 2 3 2" xfId="31075" xr:uid="{153C495A-C856-470E-B03C-D32F3BE41594}"/>
    <cellStyle name="Notiz 3 229 2 4" xfId="33802" xr:uid="{F65C1B20-FFD5-43D4-A834-987397981D46}"/>
    <cellStyle name="Notiz 3 229 2 5" xfId="24171" xr:uid="{B4AB1A3A-5B8E-48BD-BEF8-5469D120F56C}"/>
    <cellStyle name="Notiz 3 229 3" xfId="6545" xr:uid="{8826354E-5E68-410F-A17A-E8D25BE3E54F}"/>
    <cellStyle name="Notiz 3 229 3 2" xfId="19325" xr:uid="{5449BBBD-2309-44A6-A5FE-894E14474C46}"/>
    <cellStyle name="Notiz 3 229 3 2 2" xfId="34387" xr:uid="{C87C801E-D827-4FEB-AC50-12B0D69312D2}"/>
    <cellStyle name="Notiz 3 229 3 3" xfId="12577" xr:uid="{F7E74492-CDD0-4F7D-9EFA-2707ECE96FB9}"/>
    <cellStyle name="Notiz 3 229 3 4" xfId="25572" xr:uid="{A85B18A6-40F7-43F7-825B-A6420AC1F831}"/>
    <cellStyle name="Notiz 3 229 4" xfId="8391" xr:uid="{2D175B32-1E18-4FD3-9236-18F3DC4B56FF}"/>
    <cellStyle name="Notiz 3 229 4 2" xfId="21117" xr:uid="{0ADBEC55-9233-4EA5-83BE-B4EEC572771D}"/>
    <cellStyle name="Notiz 3 229 4 3" xfId="28580" xr:uid="{E5AF983D-7D1D-4ED3-A40B-DEE58C715266}"/>
    <cellStyle name="Notiz 3 229 5" xfId="14779" xr:uid="{D39E4817-7906-4682-8BA6-D522EE7BE383}"/>
    <cellStyle name="Notiz 3 229 5 2" xfId="31074" xr:uid="{D94C519F-7340-4B9E-AE44-BD456D9745C5}"/>
    <cellStyle name="Notiz 3 229 6" xfId="15436" xr:uid="{3B66D254-5ADB-401B-8156-2AE19A2D0429}"/>
    <cellStyle name="Notiz 3 229 6 2" xfId="26484" xr:uid="{C6293545-475A-48B4-BFFA-4AB7C0BD85E3}"/>
    <cellStyle name="Notiz 3 229 7" xfId="32599" xr:uid="{47B670F4-7A4C-4BE4-A0C0-F86C6092373D}"/>
    <cellStyle name="Notiz 3 229 8" xfId="24170" xr:uid="{42C241CE-AF1B-405E-A48D-D38BBCB39DCE}"/>
    <cellStyle name="Notiz 3 23" xfId="2551" xr:uid="{00000000-0005-0000-0000-0000270A0000}"/>
    <cellStyle name="Notiz 3 23 2" xfId="5690" xr:uid="{657E9A54-DF85-4C09-BE7E-8F4BFE7E82AB}"/>
    <cellStyle name="Notiz 3 23 2 2" xfId="18478" xr:uid="{A99F04F2-986F-4CA3-899B-9F59E5A97BA8}"/>
    <cellStyle name="Notiz 3 23 2 2 2" xfId="28583" xr:uid="{3DD71F10-947D-4AE4-B0F2-B44B268E0E62}"/>
    <cellStyle name="Notiz 3 23 2 3" xfId="11731" xr:uid="{DCDC6690-ED1B-4234-946B-D08192CB9269}"/>
    <cellStyle name="Notiz 3 23 2 3 2" xfId="31077" xr:uid="{938AE3E8-D24F-4EB0-9339-BF5C429B371B}"/>
    <cellStyle name="Notiz 3 23 2 4" xfId="33803" xr:uid="{9958AA5D-5196-4A48-AFA6-A6B188E17870}"/>
    <cellStyle name="Notiz 3 23 2 5" xfId="24173" xr:uid="{37754309-C72A-458D-A15E-546E35122E12}"/>
    <cellStyle name="Notiz 3 23 3" xfId="6544" xr:uid="{E12F42CF-F50F-4B68-929A-6F5FB8B712B0}"/>
    <cellStyle name="Notiz 3 23 3 2" xfId="19324" xr:uid="{8F2EBD91-F43E-4249-8798-D68BE8E06765}"/>
    <cellStyle name="Notiz 3 23 3 2 2" xfId="34386" xr:uid="{B7A9C113-D399-4747-B180-4AEDB269B469}"/>
    <cellStyle name="Notiz 3 23 3 3" xfId="12576" xr:uid="{F9BB68E9-90D8-4697-9095-6734EB210726}"/>
    <cellStyle name="Notiz 3 23 3 4" xfId="25573" xr:uid="{3E0E3AE8-CA5A-4B1C-8A2F-610DBAAAD3D6}"/>
    <cellStyle name="Notiz 3 23 4" xfId="8392" xr:uid="{4D944B1C-90C7-43DD-9A40-95FABF135C67}"/>
    <cellStyle name="Notiz 3 23 4 2" xfId="21118" xr:uid="{55028E6B-9679-4E21-9E1E-5D80BCDC9047}"/>
    <cellStyle name="Notiz 3 23 4 3" xfId="28582" xr:uid="{72CFF4D1-097C-44FF-9949-D2919FEF2404}"/>
    <cellStyle name="Notiz 3 23 5" xfId="14780" xr:uid="{B31EF556-BB70-4167-B82C-4DEDE465AB50}"/>
    <cellStyle name="Notiz 3 23 5 2" xfId="31076" xr:uid="{EA3F3AF6-F98E-43D5-85B3-AD5CA9D7F1FA}"/>
    <cellStyle name="Notiz 3 23 6" xfId="15437" xr:uid="{63162D48-0942-4139-B5DF-B11C9A3FB3EA}"/>
    <cellStyle name="Notiz 3 23 6 2" xfId="26485" xr:uid="{E1554E22-FF20-4B10-9B42-BC7F01FB136E}"/>
    <cellStyle name="Notiz 3 23 7" xfId="32600" xr:uid="{70BF129D-E74A-4BB6-A014-41874283AA30}"/>
    <cellStyle name="Notiz 3 23 8" xfId="24172" xr:uid="{BA785274-7FA1-48E1-AD16-593FEE3A3206}"/>
    <cellStyle name="Notiz 3 230" xfId="2552" xr:uid="{00000000-0005-0000-0000-0000280A0000}"/>
    <cellStyle name="Notiz 3 230 2" xfId="5691" xr:uid="{1D9F91D1-3BAF-4A00-9F30-6714B607DC73}"/>
    <cellStyle name="Notiz 3 230 2 2" xfId="18479" xr:uid="{7C9C73CB-4F4C-4467-A8D0-CA6BA104E228}"/>
    <cellStyle name="Notiz 3 230 2 2 2" xfId="28585" xr:uid="{AF0D6DC8-91A8-4A54-9DCF-E9B21E21A77F}"/>
    <cellStyle name="Notiz 3 230 2 3" xfId="11732" xr:uid="{890F1E63-09F4-4A12-A57B-6F811409F7E2}"/>
    <cellStyle name="Notiz 3 230 2 3 2" xfId="31079" xr:uid="{58341BED-3159-46A6-ACD9-DFA43798ABAA}"/>
    <cellStyle name="Notiz 3 230 2 4" xfId="33804" xr:uid="{4FD4C8EC-17E5-4552-A223-BBF3B7E539C8}"/>
    <cellStyle name="Notiz 3 230 2 5" xfId="24175" xr:uid="{D1DB990A-4C2C-4269-AECE-D8C536F262EC}"/>
    <cellStyle name="Notiz 3 230 3" xfId="6543" xr:uid="{7D4DE102-BFE3-4A60-8C44-F22329428445}"/>
    <cellStyle name="Notiz 3 230 3 2" xfId="19323" xr:uid="{71680305-1722-4018-92AD-08713F56327C}"/>
    <cellStyle name="Notiz 3 230 3 2 2" xfId="34385" xr:uid="{A98D0B8D-58B2-4573-86D4-8EBD1804EA98}"/>
    <cellStyle name="Notiz 3 230 3 3" xfId="12575" xr:uid="{F0943C82-3F29-4B24-A2D4-CE4D8FD29823}"/>
    <cellStyle name="Notiz 3 230 3 4" xfId="25574" xr:uid="{D1BD55F2-91C8-4340-9929-1F2A5BD843EC}"/>
    <cellStyle name="Notiz 3 230 4" xfId="8393" xr:uid="{BF5CD255-1744-4C6B-B78E-79B643FEA07A}"/>
    <cellStyle name="Notiz 3 230 4 2" xfId="21119" xr:uid="{BA7DD1D7-9EBA-4612-BA1C-C88768421A61}"/>
    <cellStyle name="Notiz 3 230 4 3" xfId="28584" xr:uid="{CAA079C3-ED6E-4B48-8A78-8859643DD6DD}"/>
    <cellStyle name="Notiz 3 230 5" xfId="14781" xr:uid="{7C10CEEC-D74C-446B-BA97-110547AFC6C0}"/>
    <cellStyle name="Notiz 3 230 5 2" xfId="31078" xr:uid="{9001DDA8-B19E-41DA-B6DE-511B7237C578}"/>
    <cellStyle name="Notiz 3 230 6" xfId="15438" xr:uid="{B47A4306-A9A6-47F4-B6A7-6513E49F75A3}"/>
    <cellStyle name="Notiz 3 230 6 2" xfId="26486" xr:uid="{94170F74-578E-4D8D-B0E5-42E374D4971C}"/>
    <cellStyle name="Notiz 3 230 7" xfId="32601" xr:uid="{3EE8BC3B-AFAC-49BC-A542-026273FC93D1}"/>
    <cellStyle name="Notiz 3 230 8" xfId="24174" xr:uid="{68DB0AF3-C7BC-488A-A89F-535FF2E959FC}"/>
    <cellStyle name="Notiz 3 231" xfId="2553" xr:uid="{00000000-0005-0000-0000-0000290A0000}"/>
    <cellStyle name="Notiz 3 231 2" xfId="5692" xr:uid="{B0FDCC3E-2CB8-4717-871A-D0FAB358624D}"/>
    <cellStyle name="Notiz 3 231 2 2" xfId="18480" xr:uid="{53828CB2-80E3-4AB6-A35D-0AF81266C812}"/>
    <cellStyle name="Notiz 3 231 2 2 2" xfId="28587" xr:uid="{363FB757-85F3-4697-B4FA-C9A6910EE1F3}"/>
    <cellStyle name="Notiz 3 231 2 3" xfId="11733" xr:uid="{8F72B369-3F81-4D61-A209-B4C1AAE47A43}"/>
    <cellStyle name="Notiz 3 231 2 3 2" xfId="31081" xr:uid="{2404F710-7D1B-4C04-BF70-D4488FB36ED6}"/>
    <cellStyle name="Notiz 3 231 2 4" xfId="33805" xr:uid="{6B6A8518-EC5F-492C-A99D-90BDD51F4493}"/>
    <cellStyle name="Notiz 3 231 2 5" xfId="24177" xr:uid="{CDC9E668-55FB-44FB-85A9-B3813BEAF792}"/>
    <cellStyle name="Notiz 3 231 3" xfId="6542" xr:uid="{32ED27A1-892F-4689-806A-921736063EBB}"/>
    <cellStyle name="Notiz 3 231 3 2" xfId="19322" xr:uid="{D19FA2E2-56CE-484A-8C1F-D27735F9BFF8}"/>
    <cellStyle name="Notiz 3 231 3 2 2" xfId="34384" xr:uid="{05FFD031-2FBF-4873-B13E-D562F7E7056A}"/>
    <cellStyle name="Notiz 3 231 3 3" xfId="12574" xr:uid="{B08AEDF8-0EB5-42BD-ACBE-09ABF9C14BEC}"/>
    <cellStyle name="Notiz 3 231 3 4" xfId="25575" xr:uid="{A54848AA-7E4B-46FB-A7F5-022676A8DB37}"/>
    <cellStyle name="Notiz 3 231 4" xfId="8394" xr:uid="{3E86EF5F-B978-4201-9DB3-DE4B468684BD}"/>
    <cellStyle name="Notiz 3 231 4 2" xfId="21120" xr:uid="{B44D3E1D-DE80-4DEF-8AE6-9C84718E8064}"/>
    <cellStyle name="Notiz 3 231 4 3" xfId="28586" xr:uid="{EF907823-D9F8-49DC-90B5-E2BB97FA9D39}"/>
    <cellStyle name="Notiz 3 231 5" xfId="14782" xr:uid="{7AD83A7F-3303-4D34-9945-B7AACC623427}"/>
    <cellStyle name="Notiz 3 231 5 2" xfId="31080" xr:uid="{4D0BD91B-290A-4BB5-990E-DA28EED7CC4F}"/>
    <cellStyle name="Notiz 3 231 6" xfId="15439" xr:uid="{F5A4FB6F-715E-4EBD-BEAA-A0FDF1DBDF51}"/>
    <cellStyle name="Notiz 3 231 6 2" xfId="26487" xr:uid="{B4294800-6B73-4AEF-AD79-3CC6029EB0AA}"/>
    <cellStyle name="Notiz 3 231 7" xfId="32602" xr:uid="{1E3BF8FF-3B2A-4BE2-8A1C-A524171EEF67}"/>
    <cellStyle name="Notiz 3 231 8" xfId="24176" xr:uid="{7536F5FD-2706-4DDB-AC56-E844C7CBFCD3}"/>
    <cellStyle name="Notiz 3 232" xfId="2554" xr:uid="{00000000-0005-0000-0000-00002A0A0000}"/>
    <cellStyle name="Notiz 3 232 2" xfId="5693" xr:uid="{327C553E-5F2C-47AB-9452-C562D400783D}"/>
    <cellStyle name="Notiz 3 232 2 2" xfId="18481" xr:uid="{E6B3E131-5D59-49C8-8FFD-A5FF305D5B26}"/>
    <cellStyle name="Notiz 3 232 2 2 2" xfId="28589" xr:uid="{D561C3F2-0338-41B4-B6CF-4C3502914C0F}"/>
    <cellStyle name="Notiz 3 232 2 3" xfId="11734" xr:uid="{2DB8D796-6507-4E07-99AB-08A21BF4EBA5}"/>
    <cellStyle name="Notiz 3 232 2 3 2" xfId="31083" xr:uid="{C9CE0DEB-42EC-4409-8C13-FFC1CB1D952B}"/>
    <cellStyle name="Notiz 3 232 2 4" xfId="33806" xr:uid="{94DCECE0-8290-4F4E-BD3F-23999B684D3C}"/>
    <cellStyle name="Notiz 3 232 2 5" xfId="24179" xr:uid="{534C2EE4-1267-44CA-B404-24DED253AAB6}"/>
    <cellStyle name="Notiz 3 232 3" xfId="6541" xr:uid="{5F2DAD85-D283-408F-A213-9C0F3A3944E8}"/>
    <cellStyle name="Notiz 3 232 3 2" xfId="19321" xr:uid="{67B4C976-FF85-43CC-ABD7-82333F3F9410}"/>
    <cellStyle name="Notiz 3 232 3 2 2" xfId="34383" xr:uid="{6E31D5F4-006E-4E06-9B3A-D725C0044E92}"/>
    <cellStyle name="Notiz 3 232 3 3" xfId="12573" xr:uid="{03CEEE4F-10A6-426A-9040-A2C7BF8C2857}"/>
    <cellStyle name="Notiz 3 232 3 4" xfId="25576" xr:uid="{CE9106DE-63CA-4398-A5FE-63A99B9AB456}"/>
    <cellStyle name="Notiz 3 232 4" xfId="8395" xr:uid="{19904350-01FA-4BED-9B06-6E651B1AE645}"/>
    <cellStyle name="Notiz 3 232 4 2" xfId="21121" xr:uid="{128B68BF-BBA4-4D51-A183-547F9682C367}"/>
    <cellStyle name="Notiz 3 232 4 3" xfId="28588" xr:uid="{F786F2D5-128A-47D4-BFC3-422801D6D5FD}"/>
    <cellStyle name="Notiz 3 232 5" xfId="14783" xr:uid="{5B92D239-6BDF-4191-9326-C7507C4F16EB}"/>
    <cellStyle name="Notiz 3 232 5 2" xfId="31082" xr:uid="{87B58BC0-0520-43FD-9115-611B2C417A5B}"/>
    <cellStyle name="Notiz 3 232 6" xfId="15440" xr:uid="{AABF136B-D040-4EDA-B968-B60EF37ACD9A}"/>
    <cellStyle name="Notiz 3 232 6 2" xfId="26488" xr:uid="{CDE0BE36-827E-4055-BF95-437A0836F77E}"/>
    <cellStyle name="Notiz 3 232 7" xfId="32603" xr:uid="{38007AC6-67F9-46A3-8F40-35BF81474241}"/>
    <cellStyle name="Notiz 3 232 8" xfId="24178" xr:uid="{A9E73815-36E0-4B54-BD15-4746EBACAF51}"/>
    <cellStyle name="Notiz 3 233" xfId="2555" xr:uid="{00000000-0005-0000-0000-00002B0A0000}"/>
    <cellStyle name="Notiz 3 233 2" xfId="5694" xr:uid="{E44E3DEF-EBC4-4AE1-9C0D-3AAA3E3FCC12}"/>
    <cellStyle name="Notiz 3 233 2 2" xfId="18482" xr:uid="{8E991538-9C66-4630-A1F5-E3775C00E352}"/>
    <cellStyle name="Notiz 3 233 2 2 2" xfId="28591" xr:uid="{F2AFF805-2C82-4999-88FE-E7449F797254}"/>
    <cellStyle name="Notiz 3 233 2 3" xfId="11735" xr:uid="{062B7FA5-4113-49FF-B75B-6F02A75D3614}"/>
    <cellStyle name="Notiz 3 233 2 3 2" xfId="31085" xr:uid="{298277F5-5CC0-4DA3-B949-979E75DA07A1}"/>
    <cellStyle name="Notiz 3 233 2 4" xfId="33807" xr:uid="{6AF96114-B13B-46FF-B572-DA68472952AB}"/>
    <cellStyle name="Notiz 3 233 2 5" xfId="24181" xr:uid="{0F7137B6-9A51-453C-8286-35E26110E6E2}"/>
    <cellStyle name="Notiz 3 233 3" xfId="6540" xr:uid="{E188239E-09C5-4813-B00E-04C748E61884}"/>
    <cellStyle name="Notiz 3 233 3 2" xfId="19320" xr:uid="{9F0AC877-C165-4728-BDA7-114AD72E5C9D}"/>
    <cellStyle name="Notiz 3 233 3 2 2" xfId="34382" xr:uid="{E0976C5E-4D53-4FBF-AA73-9163E8CAAD36}"/>
    <cellStyle name="Notiz 3 233 3 3" xfId="12572" xr:uid="{4F43D399-B0EF-4B15-929C-327502F3D68F}"/>
    <cellStyle name="Notiz 3 233 3 4" xfId="25577" xr:uid="{06BED19A-A39E-4403-9D38-7ECCCC742EDE}"/>
    <cellStyle name="Notiz 3 233 4" xfId="8396" xr:uid="{DED1E126-B720-495C-94B4-444694738159}"/>
    <cellStyle name="Notiz 3 233 4 2" xfId="21122" xr:uid="{5F3662DB-6F69-4ABA-8E7A-D1B272D3BC01}"/>
    <cellStyle name="Notiz 3 233 4 3" xfId="28590" xr:uid="{A7C60028-90DB-401E-9B3C-674190A87D1F}"/>
    <cellStyle name="Notiz 3 233 5" xfId="14784" xr:uid="{4489F42F-E269-4571-96A9-5C6B26DDEEA9}"/>
    <cellStyle name="Notiz 3 233 5 2" xfId="31084" xr:uid="{6A8A27FA-E97B-42BB-8C0D-9A4CF88097CB}"/>
    <cellStyle name="Notiz 3 233 6" xfId="15441" xr:uid="{41ACDF2F-1F4A-4BFF-B843-8217650E8CDE}"/>
    <cellStyle name="Notiz 3 233 6 2" xfId="26489" xr:uid="{CAD91504-1E7E-4D00-9236-F27A7239B326}"/>
    <cellStyle name="Notiz 3 233 7" xfId="32604" xr:uid="{F336BDFC-82F2-4E98-87EF-0C9D346930BC}"/>
    <cellStyle name="Notiz 3 233 8" xfId="24180" xr:uid="{39ACA556-40D0-4C33-9D41-CC020CF96272}"/>
    <cellStyle name="Notiz 3 234" xfId="2556" xr:uid="{00000000-0005-0000-0000-00002C0A0000}"/>
    <cellStyle name="Notiz 3 234 2" xfId="5695" xr:uid="{DF669E0C-99F5-430C-A76A-70A1370CCAF8}"/>
    <cellStyle name="Notiz 3 234 2 2" xfId="18483" xr:uid="{BAB4665D-B6F3-4276-AFC8-1B730A16B6DF}"/>
    <cellStyle name="Notiz 3 234 2 2 2" xfId="28593" xr:uid="{D5243E77-7592-489C-8E23-3228A433DB1D}"/>
    <cellStyle name="Notiz 3 234 2 3" xfId="11736" xr:uid="{7045EA3B-6C4B-420F-A2A6-0B078D4AEF5E}"/>
    <cellStyle name="Notiz 3 234 2 3 2" xfId="31087" xr:uid="{5E514995-0271-4BA6-AD87-45D6B368DF8D}"/>
    <cellStyle name="Notiz 3 234 2 4" xfId="33808" xr:uid="{96E6332F-2512-4BFB-926E-54819C3B497B}"/>
    <cellStyle name="Notiz 3 234 2 5" xfId="24183" xr:uid="{BE733EB3-E653-4181-A824-109EE7992D25}"/>
    <cellStyle name="Notiz 3 234 3" xfId="6539" xr:uid="{C401BE3D-5261-4C88-8FE7-479E5EAB8328}"/>
    <cellStyle name="Notiz 3 234 3 2" xfId="19319" xr:uid="{265EF6AA-BE25-4F8A-94F2-95BB0690402C}"/>
    <cellStyle name="Notiz 3 234 3 2 2" xfId="34381" xr:uid="{583965A2-29B3-4571-972D-F45790F8CE33}"/>
    <cellStyle name="Notiz 3 234 3 3" xfId="12571" xr:uid="{9D5E7EA0-F292-498B-9CD8-B5F1B4C87549}"/>
    <cellStyle name="Notiz 3 234 3 4" xfId="25578" xr:uid="{33A5D168-9BBA-4933-A1BD-2DF297EBF02B}"/>
    <cellStyle name="Notiz 3 234 4" xfId="8397" xr:uid="{D4CE2D1C-8D88-4AAF-A697-C73ECBFDBA93}"/>
    <cellStyle name="Notiz 3 234 4 2" xfId="21123" xr:uid="{F81225AD-E682-4AA0-ABC0-B04EF21169EB}"/>
    <cellStyle name="Notiz 3 234 4 3" xfId="28592" xr:uid="{E34984F3-BB2F-49B9-93BE-9C48C61AC34B}"/>
    <cellStyle name="Notiz 3 234 5" xfId="14785" xr:uid="{99771B08-02BD-407D-8965-6EB8617B2E92}"/>
    <cellStyle name="Notiz 3 234 5 2" xfId="31086" xr:uid="{EE4CECC4-8396-46C7-B330-D745B3B9B946}"/>
    <cellStyle name="Notiz 3 234 6" xfId="15442" xr:uid="{4FD8FFD1-B3B1-4B15-A476-CDA6FBAB3066}"/>
    <cellStyle name="Notiz 3 234 6 2" xfId="26490" xr:uid="{3064E958-20E8-4BCD-A74C-A22E318D35C8}"/>
    <cellStyle name="Notiz 3 234 7" xfId="32605" xr:uid="{1588205E-8BD1-4FF1-83C0-B3667C79010F}"/>
    <cellStyle name="Notiz 3 234 8" xfId="24182" xr:uid="{7FE21DE3-75B9-4895-9A52-B49BC19403D7}"/>
    <cellStyle name="Notiz 3 235" xfId="2557" xr:uid="{00000000-0005-0000-0000-00002D0A0000}"/>
    <cellStyle name="Notiz 3 235 2" xfId="2558" xr:uid="{00000000-0005-0000-0000-00002E0A0000}"/>
    <cellStyle name="Notiz 3 235 2 2" xfId="5697" xr:uid="{56467282-A188-443D-8D8F-7D18E9E388EE}"/>
    <cellStyle name="Notiz 3 235 2 2 2" xfId="18485" xr:uid="{692746DA-48EC-44FE-9F24-D8993829E447}"/>
    <cellStyle name="Notiz 3 235 2 2 2 2" xfId="28596" xr:uid="{1634A38E-F1D3-45C3-92FD-3B590D43660E}"/>
    <cellStyle name="Notiz 3 235 2 2 3" xfId="11738" xr:uid="{9E383A29-9ADC-4E8D-9C0D-99049E2E49D2}"/>
    <cellStyle name="Notiz 3 235 2 2 3 2" xfId="31090" xr:uid="{F3FD8ABD-A34A-4D37-94C0-10648D35DA8D}"/>
    <cellStyle name="Notiz 3 235 2 2 4" xfId="33810" xr:uid="{5C39C736-4908-438A-92BE-C3FCC158E970}"/>
    <cellStyle name="Notiz 3 235 2 2 5" xfId="24186" xr:uid="{09166A22-2C1D-449F-B26A-B02FB86CEEFA}"/>
    <cellStyle name="Notiz 3 235 2 3" xfId="6537" xr:uid="{1C9606AD-56D0-4660-8061-49FD9E561E97}"/>
    <cellStyle name="Notiz 3 235 2 3 2" xfId="19317" xr:uid="{4B8B1DDD-A08C-412A-9E34-3B3118825164}"/>
    <cellStyle name="Notiz 3 235 2 3 2 2" xfId="34379" xr:uid="{E27602DD-1141-4990-A6D3-A6836C63E40D}"/>
    <cellStyle name="Notiz 3 235 2 3 3" xfId="12569" xr:uid="{9505BCB2-A3E2-4870-ADF1-A96BAFE937CE}"/>
    <cellStyle name="Notiz 3 235 2 3 4" xfId="25580" xr:uid="{0E727667-FFD2-4979-8618-3D372A7C88C6}"/>
    <cellStyle name="Notiz 3 235 2 4" xfId="8399" xr:uid="{A09C01AE-E592-4201-9020-C623EBFA7BFE}"/>
    <cellStyle name="Notiz 3 235 2 4 2" xfId="21125" xr:uid="{A44FEF73-3415-4B9C-9A24-BE25B8CF6B24}"/>
    <cellStyle name="Notiz 3 235 2 4 3" xfId="28595" xr:uid="{1169629C-3CAA-4CEB-B002-34698B93F126}"/>
    <cellStyle name="Notiz 3 235 2 5" xfId="14787" xr:uid="{4215C745-75A9-4A98-B975-1867CAA983C9}"/>
    <cellStyle name="Notiz 3 235 2 5 2" xfId="31089" xr:uid="{6C0EA437-CFCC-458B-A424-EBB428C811CE}"/>
    <cellStyle name="Notiz 3 235 2 6" xfId="15444" xr:uid="{E5A9996F-1EF3-4D4A-A68E-4A02F8906E4D}"/>
    <cellStyle name="Notiz 3 235 2 6 2" xfId="26492" xr:uid="{D87B028F-E020-4A54-BCAE-6525FF97BCBC}"/>
    <cellStyle name="Notiz 3 235 2 7" xfId="32607" xr:uid="{3E49B936-66CE-45E8-9D36-2F51443B6D99}"/>
    <cellStyle name="Notiz 3 235 2 8" xfId="24185" xr:uid="{42594AFF-96E4-40C9-A5E9-5142C5D32ED7}"/>
    <cellStyle name="Notiz 3 235 3" xfId="5696" xr:uid="{6D4310F0-0FCF-4618-95B5-38DDC6879936}"/>
    <cellStyle name="Notiz 3 235 3 2" xfId="18484" xr:uid="{DFFBA7BC-0B38-427E-8D80-CBB35865334A}"/>
    <cellStyle name="Notiz 3 235 3 2 2" xfId="28597" xr:uid="{8ECA364D-8A33-4836-8E04-61C4FB263FC7}"/>
    <cellStyle name="Notiz 3 235 3 3" xfId="11737" xr:uid="{C1270928-70BE-45A8-A2D2-EA122B512DF8}"/>
    <cellStyle name="Notiz 3 235 3 3 2" xfId="31091" xr:uid="{DA346B2A-018E-49DA-9133-033365779BFB}"/>
    <cellStyle name="Notiz 3 235 3 4" xfId="33809" xr:uid="{09B41E93-A1BD-4D31-A26C-FEB7A4BB65E4}"/>
    <cellStyle name="Notiz 3 235 3 5" xfId="24187" xr:uid="{D0A9D1AF-2373-437F-B53D-96162BC300F3}"/>
    <cellStyle name="Notiz 3 235 4" xfId="6538" xr:uid="{BC63A615-A131-448C-A39A-1713F1ECB9B0}"/>
    <cellStyle name="Notiz 3 235 4 2" xfId="19318" xr:uid="{BB1F475D-F182-4FFE-A69E-0DEDDB38B6E4}"/>
    <cellStyle name="Notiz 3 235 4 2 2" xfId="34380" xr:uid="{7A5E626C-73B9-4E13-98BE-64053B847F85}"/>
    <cellStyle name="Notiz 3 235 4 3" xfId="12570" xr:uid="{971F2140-17C0-41FB-B47E-7578F4485BB6}"/>
    <cellStyle name="Notiz 3 235 4 4" xfId="25579" xr:uid="{9CE64069-0253-43C2-8F02-552AE26398FE}"/>
    <cellStyle name="Notiz 3 235 5" xfId="8398" xr:uid="{AA9DDAA2-2497-4C0A-8F9A-F9312B0132B4}"/>
    <cellStyle name="Notiz 3 235 5 2" xfId="21124" xr:uid="{56FECF55-D674-4AEE-AB01-5A8DB397F1D4}"/>
    <cellStyle name="Notiz 3 235 5 3" xfId="28594" xr:uid="{4D4487AA-B1CB-4437-9B6C-2237DF8E7DBC}"/>
    <cellStyle name="Notiz 3 235 6" xfId="14786" xr:uid="{B5AFDB1D-5867-4E29-BFAC-D8ED204AC107}"/>
    <cellStyle name="Notiz 3 235 6 2" xfId="31088" xr:uid="{F37A334E-35B5-4A70-BE37-9DE77EEB63BE}"/>
    <cellStyle name="Notiz 3 235 7" xfId="15443" xr:uid="{AD0E4A9D-D2B7-43F5-B1AE-DA1F4A85E8A3}"/>
    <cellStyle name="Notiz 3 235 7 2" xfId="26491" xr:uid="{2103A5E9-B11C-4D6C-85BF-5F0C72A875D9}"/>
    <cellStyle name="Notiz 3 235 8" xfId="32606" xr:uid="{A8B2489B-9E1A-4604-B981-E8A55A6091B9}"/>
    <cellStyle name="Notiz 3 235 9" xfId="24184" xr:uid="{290DF83D-4FB1-4C8F-A523-0D9F9D521E34}"/>
    <cellStyle name="Notiz 3 236" xfId="2559" xr:uid="{00000000-0005-0000-0000-00002F0A0000}"/>
    <cellStyle name="Notiz 3 236 2" xfId="2560" xr:uid="{00000000-0005-0000-0000-0000300A0000}"/>
    <cellStyle name="Notiz 3 236 2 2" xfId="5699" xr:uid="{58B81DB7-E57E-4902-B0E1-E3D595CE6797}"/>
    <cellStyle name="Notiz 3 236 2 2 2" xfId="18487" xr:uid="{1DA73D50-C352-4A89-9586-300FFAF04077}"/>
    <cellStyle name="Notiz 3 236 2 2 2 2" xfId="28600" xr:uid="{2D1A86E9-71B4-485B-83D9-C7690E57C1E0}"/>
    <cellStyle name="Notiz 3 236 2 2 3" xfId="11740" xr:uid="{C352010A-32BF-4A5B-A1FC-3D77E54664AD}"/>
    <cellStyle name="Notiz 3 236 2 2 3 2" xfId="31094" xr:uid="{D45BAD7D-F537-4214-BC1A-F1C4138616DA}"/>
    <cellStyle name="Notiz 3 236 2 2 4" xfId="33812" xr:uid="{BFE8F64F-FBEB-42CE-BC04-AD5D3655ED40}"/>
    <cellStyle name="Notiz 3 236 2 2 5" xfId="24190" xr:uid="{4C2B2248-16B2-4900-8579-275B09EEC758}"/>
    <cellStyle name="Notiz 3 236 2 3" xfId="6535" xr:uid="{3198E9E5-0657-4359-9A69-F1DDFA1D2796}"/>
    <cellStyle name="Notiz 3 236 2 3 2" xfId="19315" xr:uid="{1403233C-3526-46A3-86CA-36FCA748D888}"/>
    <cellStyle name="Notiz 3 236 2 3 2 2" xfId="34377" xr:uid="{1C6696CC-C6A7-42D5-979E-34E2DDA45F65}"/>
    <cellStyle name="Notiz 3 236 2 3 3" xfId="12567" xr:uid="{1E9942F3-55DC-45E6-A1B8-FB5B0EF92E99}"/>
    <cellStyle name="Notiz 3 236 2 3 4" xfId="25582" xr:uid="{9E1001F8-7C4A-4C1C-9331-655153EA649F}"/>
    <cellStyle name="Notiz 3 236 2 4" xfId="8401" xr:uid="{05B47041-3FA2-4297-A27B-47980D2FCD40}"/>
    <cellStyle name="Notiz 3 236 2 4 2" xfId="21127" xr:uid="{92087597-7C24-48AE-A763-4D30F8559C44}"/>
    <cellStyle name="Notiz 3 236 2 4 3" xfId="28599" xr:uid="{B63B0F4D-6A20-40D3-86B7-971B64C3AACA}"/>
    <cellStyle name="Notiz 3 236 2 5" xfId="14789" xr:uid="{0E92B091-FE9D-4396-B99E-08F67067451C}"/>
    <cellStyle name="Notiz 3 236 2 5 2" xfId="31093" xr:uid="{4889BF2F-5A5E-4253-BBE5-6524C2735003}"/>
    <cellStyle name="Notiz 3 236 2 6" xfId="15446" xr:uid="{7BE3C728-6D1C-4CE6-B725-AACAB7C351CE}"/>
    <cellStyle name="Notiz 3 236 2 6 2" xfId="26494" xr:uid="{23852211-6C79-4B46-827E-84A32112D94C}"/>
    <cellStyle name="Notiz 3 236 2 7" xfId="32609" xr:uid="{EC34E5B3-AA30-4E12-AA3E-66DCE1D0BC6F}"/>
    <cellStyle name="Notiz 3 236 2 8" xfId="24189" xr:uid="{7256B49D-9AD1-461C-A5C1-C4DB2FF64F23}"/>
    <cellStyle name="Notiz 3 236 3" xfId="5698" xr:uid="{4B506141-7FBE-40EE-B891-B932DFDDD7CF}"/>
    <cellStyle name="Notiz 3 236 3 2" xfId="18486" xr:uid="{E07B6E2B-99C6-41FF-8690-2DFDE0561C4E}"/>
    <cellStyle name="Notiz 3 236 3 2 2" xfId="28601" xr:uid="{0B03A7C5-043D-4254-A5D9-30B2E84610F0}"/>
    <cellStyle name="Notiz 3 236 3 3" xfId="11739" xr:uid="{C0560583-F289-4ED0-9439-9BE87511EDD1}"/>
    <cellStyle name="Notiz 3 236 3 3 2" xfId="31095" xr:uid="{0EC0658F-C4F7-4DA3-BCED-18E4FE89FF77}"/>
    <cellStyle name="Notiz 3 236 3 4" xfId="33811" xr:uid="{F0E63E32-8D3C-4FA5-87C8-02F08CA888D3}"/>
    <cellStyle name="Notiz 3 236 3 5" xfId="24191" xr:uid="{2F9FE319-9886-4A0F-A0F6-E19D7E4E1D22}"/>
    <cellStyle name="Notiz 3 236 4" xfId="6536" xr:uid="{DE9C34E0-7E4E-4F12-8781-97335764870B}"/>
    <cellStyle name="Notiz 3 236 4 2" xfId="19316" xr:uid="{938145A0-FF1C-47AA-9555-39BB5F3CC12E}"/>
    <cellStyle name="Notiz 3 236 4 2 2" xfId="34378" xr:uid="{06E09904-8928-48CD-9E30-DB57F609D8EC}"/>
    <cellStyle name="Notiz 3 236 4 3" xfId="12568" xr:uid="{0AAD4D22-1AE6-4B1B-8EC3-09B4E370E00B}"/>
    <cellStyle name="Notiz 3 236 4 4" xfId="25581" xr:uid="{3D1407AA-1943-40AF-A2EA-10083EC05498}"/>
    <cellStyle name="Notiz 3 236 5" xfId="8400" xr:uid="{0BA93201-36D3-4912-A39A-48AAB8ACDE7E}"/>
    <cellStyle name="Notiz 3 236 5 2" xfId="21126" xr:uid="{416FEB98-147E-406D-80A8-A1ABA303F84B}"/>
    <cellStyle name="Notiz 3 236 5 3" xfId="28598" xr:uid="{9425C2B5-FA63-4528-A486-10856D75A8D8}"/>
    <cellStyle name="Notiz 3 236 6" xfId="14788" xr:uid="{BCA965ED-11D1-4AA3-A546-6812D169C993}"/>
    <cellStyle name="Notiz 3 236 6 2" xfId="31092" xr:uid="{61EB2158-3C46-46D0-B15F-4B96C6C7AD72}"/>
    <cellStyle name="Notiz 3 236 7" xfId="15445" xr:uid="{6591A306-E965-4D7F-AE83-42CBBEB2572B}"/>
    <cellStyle name="Notiz 3 236 7 2" xfId="26493" xr:uid="{CD49A84F-CE4E-4865-ABA2-98A76360A47E}"/>
    <cellStyle name="Notiz 3 236 8" xfId="32608" xr:uid="{D76049D1-7BB5-4275-89DE-5158745CD35D}"/>
    <cellStyle name="Notiz 3 236 9" xfId="24188" xr:uid="{95BEC8DE-9438-4704-963E-73EEB686579B}"/>
    <cellStyle name="Notiz 3 237" xfId="2561" xr:uid="{00000000-0005-0000-0000-0000310A0000}"/>
    <cellStyle name="Notiz 3 237 2" xfId="5700" xr:uid="{C19F979C-6AB5-43F0-8544-B2D8520F2CD4}"/>
    <cellStyle name="Notiz 3 237 2 2" xfId="18488" xr:uid="{6914A432-05A5-4EA7-A8FA-675E9BDDE7C1}"/>
    <cellStyle name="Notiz 3 237 2 2 2" xfId="28603" xr:uid="{C2A11125-A01A-42CF-B6C1-B2715C739D44}"/>
    <cellStyle name="Notiz 3 237 2 3" xfId="11741" xr:uid="{9E77DDDE-EC57-46B2-8811-BD3227718A08}"/>
    <cellStyle name="Notiz 3 237 2 3 2" xfId="31097" xr:uid="{2D623A50-D256-445D-BC67-9B14FAFAE67E}"/>
    <cellStyle name="Notiz 3 237 2 4" xfId="33813" xr:uid="{8A2B1076-11A9-402D-83BE-6133B5412694}"/>
    <cellStyle name="Notiz 3 237 2 5" xfId="24193" xr:uid="{24589D24-CED8-4537-8857-69D0F1959092}"/>
    <cellStyle name="Notiz 3 237 3" xfId="6534" xr:uid="{075312EE-4FCE-44CF-A5DD-F3B403F35D39}"/>
    <cellStyle name="Notiz 3 237 3 2" xfId="19314" xr:uid="{E12BC843-FC87-4570-84B5-2D7832C12B58}"/>
    <cellStyle name="Notiz 3 237 3 2 2" xfId="34376" xr:uid="{EC716572-EF9D-49B1-A87E-A3C3A59FED0F}"/>
    <cellStyle name="Notiz 3 237 3 3" xfId="12566" xr:uid="{E03CF5B3-6F0B-4E76-86C0-34508D345C24}"/>
    <cellStyle name="Notiz 3 237 3 4" xfId="25583" xr:uid="{CB6B3725-65A7-4D0D-A58C-E523957A32CF}"/>
    <cellStyle name="Notiz 3 237 4" xfId="8402" xr:uid="{94A82868-3D4C-4BA9-9C7D-9607350981BA}"/>
    <cellStyle name="Notiz 3 237 4 2" xfId="21128" xr:uid="{4A7EBFF8-C534-4C0F-AA23-17163D550405}"/>
    <cellStyle name="Notiz 3 237 4 3" xfId="28602" xr:uid="{89C37D8F-FAA6-467C-8CC0-6D555CE88F55}"/>
    <cellStyle name="Notiz 3 237 5" xfId="14790" xr:uid="{3A50816F-691F-46D5-851F-F6BBE6497E70}"/>
    <cellStyle name="Notiz 3 237 5 2" xfId="31096" xr:uid="{7E188293-C982-4872-9E0D-29A297AE58C7}"/>
    <cellStyle name="Notiz 3 237 6" xfId="15447" xr:uid="{9AE0A031-A9F2-4CA4-A122-E27425D2CFF2}"/>
    <cellStyle name="Notiz 3 237 6 2" xfId="26495" xr:uid="{BA9BF1AC-3117-4C82-9329-2443D23508EB}"/>
    <cellStyle name="Notiz 3 237 7" xfId="32610" xr:uid="{0C79F746-2C08-448B-AA17-14D379742C9A}"/>
    <cellStyle name="Notiz 3 237 8" xfId="24192" xr:uid="{EC925CF4-CDFD-4918-AB96-826CA0455B37}"/>
    <cellStyle name="Notiz 3 238" xfId="2562" xr:uid="{00000000-0005-0000-0000-0000320A0000}"/>
    <cellStyle name="Notiz 3 238 2" xfId="5701" xr:uid="{B6974C88-3A69-4EDF-AD9B-9565444937FF}"/>
    <cellStyle name="Notiz 3 238 2 2" xfId="18489" xr:uid="{8EA93C6E-5CCC-4692-B84E-11F516CB73E2}"/>
    <cellStyle name="Notiz 3 238 2 2 2" xfId="28605" xr:uid="{A976C126-6C54-473F-AC5F-6920533256F5}"/>
    <cellStyle name="Notiz 3 238 2 3" xfId="11742" xr:uid="{376DFE18-4627-4550-885F-E704ECFC80D9}"/>
    <cellStyle name="Notiz 3 238 2 3 2" xfId="31099" xr:uid="{755185CD-7F6A-47AF-8E34-2924644FE86C}"/>
    <cellStyle name="Notiz 3 238 2 4" xfId="33814" xr:uid="{9EE14F1B-8BDF-4347-8DA5-FDA43FE20AF5}"/>
    <cellStyle name="Notiz 3 238 2 5" xfId="24195" xr:uid="{34D7E29A-859F-4DF0-9AA2-380E69E3EC1C}"/>
    <cellStyle name="Notiz 3 238 3" xfId="6533" xr:uid="{9AD2C8BC-996B-491B-A27F-7BBD738D7ABE}"/>
    <cellStyle name="Notiz 3 238 3 2" xfId="19313" xr:uid="{78A1D2C5-4C95-4628-B67D-CD597AD91D12}"/>
    <cellStyle name="Notiz 3 238 3 2 2" xfId="34375" xr:uid="{0C8F5B82-82D6-4714-98DB-BC33A4E16634}"/>
    <cellStyle name="Notiz 3 238 3 3" xfId="12565" xr:uid="{153AE6B6-FEBD-4357-BE57-E5BA752E96FE}"/>
    <cellStyle name="Notiz 3 238 3 4" xfId="25584" xr:uid="{C6BA74B8-896D-4D2D-BB49-8048F467CA6C}"/>
    <cellStyle name="Notiz 3 238 4" xfId="8403" xr:uid="{AF16FBCA-1C11-4CAF-8CE0-C7C348345DC9}"/>
    <cellStyle name="Notiz 3 238 4 2" xfId="21129" xr:uid="{4EF1D457-4E82-4556-80DF-92BC472B92C2}"/>
    <cellStyle name="Notiz 3 238 4 3" xfId="28604" xr:uid="{5B00C269-0CAC-4B04-8D93-005FAB01A4AC}"/>
    <cellStyle name="Notiz 3 238 5" xfId="14791" xr:uid="{8F71031E-0CFE-4BD1-AA51-0BBC13D77B71}"/>
    <cellStyle name="Notiz 3 238 5 2" xfId="31098" xr:uid="{7AC5583B-EFAB-438D-AD67-43154E206D04}"/>
    <cellStyle name="Notiz 3 238 6" xfId="15448" xr:uid="{8EC0C382-1BC5-4E4F-9A39-BED2DFDD2110}"/>
    <cellStyle name="Notiz 3 238 6 2" xfId="26496" xr:uid="{0ECBBDA1-FF21-4B9D-AEED-C16555561E77}"/>
    <cellStyle name="Notiz 3 238 7" xfId="32611" xr:uid="{FA7B0D20-554E-44D5-AB5E-129D01828463}"/>
    <cellStyle name="Notiz 3 238 8" xfId="24194" xr:uid="{1FC0D320-4EC3-46C0-811C-F5C022B9C4B7}"/>
    <cellStyle name="Notiz 3 239" xfId="2563" xr:uid="{00000000-0005-0000-0000-0000330A0000}"/>
    <cellStyle name="Notiz 3 239 2" xfId="5702" xr:uid="{C461309B-500A-4ECF-A8D9-76C61C94D71D}"/>
    <cellStyle name="Notiz 3 239 2 2" xfId="18490" xr:uid="{91E473D7-DC75-4947-BA89-0A3B7D0A3D89}"/>
    <cellStyle name="Notiz 3 239 2 2 2" xfId="28607" xr:uid="{A9A791BE-8EA5-4839-95D6-50AFC7966676}"/>
    <cellStyle name="Notiz 3 239 2 3" xfId="11743" xr:uid="{E66D48B7-8C1C-4685-A92C-015E8FC2A7C1}"/>
    <cellStyle name="Notiz 3 239 2 3 2" xfId="31101" xr:uid="{EFFFD874-5D5B-44E2-8A4B-491FB8E71386}"/>
    <cellStyle name="Notiz 3 239 2 4" xfId="33815" xr:uid="{A7A30528-2B0C-42CF-8585-BAFBDB0AAD90}"/>
    <cellStyle name="Notiz 3 239 2 5" xfId="24197" xr:uid="{0F6FE791-DAC9-4AF8-8EC2-45FB5211E75D}"/>
    <cellStyle name="Notiz 3 239 3" xfId="6532" xr:uid="{C6753418-129A-4CEB-AAC0-FC5D033A6104}"/>
    <cellStyle name="Notiz 3 239 3 2" xfId="19312" xr:uid="{D3DEFDB5-4A23-450D-987E-9A4F8684E6C2}"/>
    <cellStyle name="Notiz 3 239 3 2 2" xfId="34374" xr:uid="{12AD8FBF-F168-4554-81B5-48A7226AB07D}"/>
    <cellStyle name="Notiz 3 239 3 3" xfId="12564" xr:uid="{427494A1-B404-4B6B-8338-09287EC2A4B0}"/>
    <cellStyle name="Notiz 3 239 3 4" xfId="25585" xr:uid="{8A735009-DBEA-40E9-96CC-AF7576E62A6A}"/>
    <cellStyle name="Notiz 3 239 4" xfId="8404" xr:uid="{70F75599-5338-45A2-A08F-B2A2E85773E8}"/>
    <cellStyle name="Notiz 3 239 4 2" xfId="21130" xr:uid="{0AE409E9-1A68-48CC-B073-0A90A3CEC4FB}"/>
    <cellStyle name="Notiz 3 239 4 3" xfId="28606" xr:uid="{E3CA42F2-6E54-4ECC-9E56-EDB389746FD1}"/>
    <cellStyle name="Notiz 3 239 5" xfId="14792" xr:uid="{3B62F181-0880-4FFB-B9BF-E2AD3036030F}"/>
    <cellStyle name="Notiz 3 239 5 2" xfId="31100" xr:uid="{067E3A6F-B256-4F90-8BDB-64DEC2539120}"/>
    <cellStyle name="Notiz 3 239 6" xfId="15449" xr:uid="{9241767D-DE9F-4516-AE45-55537792C682}"/>
    <cellStyle name="Notiz 3 239 6 2" xfId="26497" xr:uid="{FE4A5E98-560F-487B-9378-6C6D1737BC2B}"/>
    <cellStyle name="Notiz 3 239 7" xfId="32612" xr:uid="{79EFF5C5-E806-406F-BE18-4891637D872B}"/>
    <cellStyle name="Notiz 3 239 8" xfId="24196" xr:uid="{81398BD9-6D52-4767-A622-319DBCD075E8}"/>
    <cellStyle name="Notiz 3 24" xfId="2564" xr:uid="{00000000-0005-0000-0000-0000340A0000}"/>
    <cellStyle name="Notiz 3 24 2" xfId="5703" xr:uid="{F99EC7FC-DCAE-4FD5-9A1D-255C2664CFD5}"/>
    <cellStyle name="Notiz 3 24 2 2" xfId="18491" xr:uid="{DB3F093C-56A7-4817-90AD-07130518B8C7}"/>
    <cellStyle name="Notiz 3 24 2 2 2" xfId="28609" xr:uid="{7F1D945E-9A84-4543-A97A-FC035F16D1FB}"/>
    <cellStyle name="Notiz 3 24 2 3" xfId="11744" xr:uid="{229CBB5C-EEE5-4EB0-971F-54732C7A0747}"/>
    <cellStyle name="Notiz 3 24 2 3 2" xfId="31103" xr:uid="{3726DD43-EFAE-464A-A5EC-22BCC7EBD6E4}"/>
    <cellStyle name="Notiz 3 24 2 4" xfId="33816" xr:uid="{D94B07D2-223F-4756-AF07-E8990A93F722}"/>
    <cellStyle name="Notiz 3 24 2 5" xfId="24199" xr:uid="{4C33C6DF-4BF6-4FA0-AF3F-B7EEA3E9FE39}"/>
    <cellStyle name="Notiz 3 24 3" xfId="6531" xr:uid="{44500C48-F384-42E1-A9C7-2572E39AA6D1}"/>
    <cellStyle name="Notiz 3 24 3 2" xfId="19311" xr:uid="{FFBD4A69-638F-4785-AB05-901C4F6FABB1}"/>
    <cellStyle name="Notiz 3 24 3 2 2" xfId="34373" xr:uid="{1B931932-B964-49D4-8914-5D445DE839C6}"/>
    <cellStyle name="Notiz 3 24 3 3" xfId="12563" xr:uid="{1F6402F9-12C8-4327-B42A-432E39664915}"/>
    <cellStyle name="Notiz 3 24 3 4" xfId="25586" xr:uid="{3C2A734A-4C9D-4152-A379-7E4DD42D483B}"/>
    <cellStyle name="Notiz 3 24 4" xfId="8405" xr:uid="{64C64A03-3DE6-459F-9C29-CEDAB064A016}"/>
    <cellStyle name="Notiz 3 24 4 2" xfId="21131" xr:uid="{84A65A6D-C7F5-40E8-9E0C-F706B02F0812}"/>
    <cellStyle name="Notiz 3 24 4 3" xfId="28608" xr:uid="{3FBD3282-23CC-44C9-B8B2-7A1398E15DB7}"/>
    <cellStyle name="Notiz 3 24 5" xfId="14793" xr:uid="{39827A45-B9B6-49EE-AE89-849266AD11C4}"/>
    <cellStyle name="Notiz 3 24 5 2" xfId="31102" xr:uid="{ACC77F8E-B2B5-46F3-843A-D7B740652730}"/>
    <cellStyle name="Notiz 3 24 6" xfId="15450" xr:uid="{462384C4-00CF-4B3D-9AE1-599C80D895A9}"/>
    <cellStyle name="Notiz 3 24 6 2" xfId="26498" xr:uid="{7ADC2864-3B81-46EC-8DF4-2875F7C737D0}"/>
    <cellStyle name="Notiz 3 24 7" xfId="32613" xr:uid="{DE5B33FA-D696-4957-A65E-220E88D50159}"/>
    <cellStyle name="Notiz 3 24 8" xfId="24198" xr:uid="{F7295307-94AA-4C8E-B797-A85FA10F2C57}"/>
    <cellStyle name="Notiz 3 240" xfId="2565" xr:uid="{00000000-0005-0000-0000-0000350A0000}"/>
    <cellStyle name="Notiz 3 240 2" xfId="5704" xr:uid="{899AA9A5-03C2-49DD-92E0-CAC451963B45}"/>
    <cellStyle name="Notiz 3 240 2 2" xfId="18492" xr:uid="{EE8A4392-0B0C-4796-8EA6-7D59ADB4B802}"/>
    <cellStyle name="Notiz 3 240 2 2 2" xfId="28611" xr:uid="{F4A90CD2-25B6-4D36-9DDF-BC8C1B7DA7D1}"/>
    <cellStyle name="Notiz 3 240 2 3" xfId="11745" xr:uid="{8284A626-1199-4846-8642-8A6D2F075A29}"/>
    <cellStyle name="Notiz 3 240 2 3 2" xfId="31105" xr:uid="{1878952A-C0EB-450E-B6BB-9317B42ACFAF}"/>
    <cellStyle name="Notiz 3 240 2 4" xfId="33817" xr:uid="{65C6039C-176F-4614-871C-0CE442FFB35F}"/>
    <cellStyle name="Notiz 3 240 2 5" xfId="24201" xr:uid="{A4D80E25-B1C2-42D5-9C0E-1F483A9429D7}"/>
    <cellStyle name="Notiz 3 240 3" xfId="6530" xr:uid="{13044465-54C0-4886-99CB-8A07BC1C3333}"/>
    <cellStyle name="Notiz 3 240 3 2" xfId="19310" xr:uid="{1D879CC5-623E-4B2F-A25B-5D7BE563CACD}"/>
    <cellStyle name="Notiz 3 240 3 2 2" xfId="34372" xr:uid="{86E4E68F-7628-45D5-AFE2-3506E5F34713}"/>
    <cellStyle name="Notiz 3 240 3 3" xfId="12562" xr:uid="{AEB9D21F-3956-41F1-9A89-13E3ECC6B88A}"/>
    <cellStyle name="Notiz 3 240 3 4" xfId="25587" xr:uid="{18F6C7EA-C436-427F-B33B-5FDFDCB8FB93}"/>
    <cellStyle name="Notiz 3 240 4" xfId="8406" xr:uid="{297153BB-673F-4CFC-A1CF-A771937E3AB6}"/>
    <cellStyle name="Notiz 3 240 4 2" xfId="21132" xr:uid="{60392E9F-2F6D-43F8-AC96-9D94E4027781}"/>
    <cellStyle name="Notiz 3 240 4 3" xfId="28610" xr:uid="{8D356D49-C696-430A-A124-2DE8324B85CE}"/>
    <cellStyle name="Notiz 3 240 5" xfId="14794" xr:uid="{D06227D1-F49E-4FA7-9761-D36469344E9E}"/>
    <cellStyle name="Notiz 3 240 5 2" xfId="31104" xr:uid="{73B826DE-2701-45E2-B5DD-80D90D47E415}"/>
    <cellStyle name="Notiz 3 240 6" xfId="15451" xr:uid="{6CE09FA9-243D-415D-BDA6-58B67AFDA268}"/>
    <cellStyle name="Notiz 3 240 6 2" xfId="26499" xr:uid="{0AB73AD8-86DD-41D0-8075-9297ED884B17}"/>
    <cellStyle name="Notiz 3 240 7" xfId="32614" xr:uid="{4965133A-A7EC-4796-A1E2-57687139C6D4}"/>
    <cellStyle name="Notiz 3 240 8" xfId="24200" xr:uid="{DAE07D3E-CA81-41D6-86A2-5372E1915896}"/>
    <cellStyle name="Notiz 3 241" xfId="2566" xr:uid="{00000000-0005-0000-0000-0000360A0000}"/>
    <cellStyle name="Notiz 3 241 2" xfId="2567" xr:uid="{00000000-0005-0000-0000-0000370A0000}"/>
    <cellStyle name="Notiz 3 241 2 2" xfId="5706" xr:uid="{3B7C6803-B37A-4630-A1AE-94F084C9699D}"/>
    <cellStyle name="Notiz 3 241 2 2 2" xfId="18494" xr:uid="{C9A8A69E-12C0-4DCE-914C-4566378B1F70}"/>
    <cellStyle name="Notiz 3 241 2 2 2 2" xfId="28614" xr:uid="{A69A1C10-E3C7-4CCD-B627-5B14EC67D8F6}"/>
    <cellStyle name="Notiz 3 241 2 2 3" xfId="11747" xr:uid="{57E753EE-F3A2-4CA5-97A1-301F27FAF8CF}"/>
    <cellStyle name="Notiz 3 241 2 2 3 2" xfId="31108" xr:uid="{117FB455-BCF3-4D84-86ED-19D099D1A459}"/>
    <cellStyle name="Notiz 3 241 2 2 4" xfId="33819" xr:uid="{4E1A95E0-C79B-45AD-A9A5-D89DE8A878C2}"/>
    <cellStyle name="Notiz 3 241 2 2 5" xfId="24204" xr:uid="{DA19A12D-88C2-4C58-8645-08654C615E81}"/>
    <cellStyle name="Notiz 3 241 2 3" xfId="6528" xr:uid="{C9C5C999-027A-4910-95C7-C626EDCEF553}"/>
    <cellStyle name="Notiz 3 241 2 3 2" xfId="19308" xr:uid="{6D87E9EE-B221-49D8-BB24-786D39FF4347}"/>
    <cellStyle name="Notiz 3 241 2 3 2 2" xfId="34370" xr:uid="{EA90EAFD-37EE-467E-B21A-EF749D5F9839}"/>
    <cellStyle name="Notiz 3 241 2 3 3" xfId="12560" xr:uid="{553F94E4-9947-42C4-81EC-0C59D3D0C88D}"/>
    <cellStyle name="Notiz 3 241 2 3 4" xfId="25589" xr:uid="{F3138433-50CC-4B50-A173-903BC4A89CD2}"/>
    <cellStyle name="Notiz 3 241 2 4" xfId="8408" xr:uid="{47E5D5F4-0D90-46E2-9C46-481258A5D6F8}"/>
    <cellStyle name="Notiz 3 241 2 4 2" xfId="21134" xr:uid="{A0C2C7A2-E88D-4584-BF5D-F9B5EE8B3761}"/>
    <cellStyle name="Notiz 3 241 2 4 3" xfId="28613" xr:uid="{52A0E1A9-0953-4C77-A4B0-88974EB3C8FE}"/>
    <cellStyle name="Notiz 3 241 2 5" xfId="14796" xr:uid="{E2F6CF13-D143-4FCD-ADC4-1645C8270397}"/>
    <cellStyle name="Notiz 3 241 2 5 2" xfId="31107" xr:uid="{74DAA296-EC86-4540-8683-7D0CF18F2A3E}"/>
    <cellStyle name="Notiz 3 241 2 6" xfId="15453" xr:uid="{EC003132-0B88-4295-A441-B64F57CEF033}"/>
    <cellStyle name="Notiz 3 241 2 6 2" xfId="26501" xr:uid="{2411A244-E74E-464E-98F8-2E422B988374}"/>
    <cellStyle name="Notiz 3 241 2 7" xfId="32616" xr:uid="{D2EF261D-4126-45BE-B773-8B7062065D1A}"/>
    <cellStyle name="Notiz 3 241 2 8" xfId="24203" xr:uid="{4D42F09D-AE83-40CC-84F0-B7B6080F7467}"/>
    <cellStyle name="Notiz 3 241 3" xfId="5705" xr:uid="{3059A6FD-0FD6-4427-A3AD-3F6CEC2403A1}"/>
    <cellStyle name="Notiz 3 241 3 2" xfId="18493" xr:uid="{8134D5E0-9C61-4036-AC84-D92CCBE8A1F0}"/>
    <cellStyle name="Notiz 3 241 3 2 2" xfId="28615" xr:uid="{58B88146-2538-407A-B6CB-97FA8F8819B9}"/>
    <cellStyle name="Notiz 3 241 3 3" xfId="11746" xr:uid="{F30AE412-CB72-4EA9-9665-C48932423A01}"/>
    <cellStyle name="Notiz 3 241 3 3 2" xfId="31109" xr:uid="{A0A25424-9C7C-4905-99BF-E6F52AB8107A}"/>
    <cellStyle name="Notiz 3 241 3 4" xfId="33818" xr:uid="{0E80097A-2887-453F-B8C2-B2BCE3BEF3D7}"/>
    <cellStyle name="Notiz 3 241 3 5" xfId="24205" xr:uid="{13C48A2A-39C8-4566-AD9A-770EB6277923}"/>
    <cellStyle name="Notiz 3 241 4" xfId="6529" xr:uid="{5002CE8E-7E4F-44DA-BA2B-008EF9273B81}"/>
    <cellStyle name="Notiz 3 241 4 2" xfId="19309" xr:uid="{98059ED2-F675-45E5-AE2D-7D2AD6AE09DE}"/>
    <cellStyle name="Notiz 3 241 4 2 2" xfId="34371" xr:uid="{18C8D739-0937-427B-8998-E9DDB31291E3}"/>
    <cellStyle name="Notiz 3 241 4 3" xfId="12561" xr:uid="{0E022803-491B-4090-A6B3-ED940B8A2C1F}"/>
    <cellStyle name="Notiz 3 241 4 4" xfId="25588" xr:uid="{61897661-AA4D-4695-98B7-CDB26A8F76B9}"/>
    <cellStyle name="Notiz 3 241 5" xfId="8407" xr:uid="{963413D2-85B5-431A-B91C-8F254A6EA798}"/>
    <cellStyle name="Notiz 3 241 5 2" xfId="21133" xr:uid="{393FA4FA-6B84-4821-8182-BA0CF8983C65}"/>
    <cellStyle name="Notiz 3 241 5 3" xfId="28612" xr:uid="{A9691035-6D83-4C79-8B0B-37A7F5C0EF0B}"/>
    <cellStyle name="Notiz 3 241 6" xfId="14795" xr:uid="{242EB8CC-EE7E-46F5-A67E-A00264CA422C}"/>
    <cellStyle name="Notiz 3 241 6 2" xfId="31106" xr:uid="{2066AD2E-5FCD-4A9D-847E-1AAC3876E53B}"/>
    <cellStyle name="Notiz 3 241 7" xfId="15452" xr:uid="{8BB88AAB-C585-4EBE-A27A-4801D204F6E9}"/>
    <cellStyle name="Notiz 3 241 7 2" xfId="26500" xr:uid="{1DF59F2A-7BB9-4896-8BCC-EDE8C936CC49}"/>
    <cellStyle name="Notiz 3 241 8" xfId="32615" xr:uid="{086D834D-6F27-495E-8DCB-A5DC58973485}"/>
    <cellStyle name="Notiz 3 241 9" xfId="24202" xr:uid="{CE908533-BFFF-4880-B92D-0FD97659D596}"/>
    <cellStyle name="Notiz 3 242" xfId="2568" xr:uid="{00000000-0005-0000-0000-0000380A0000}"/>
    <cellStyle name="Notiz 3 242 2" xfId="5707" xr:uid="{22022B0D-8136-4965-ADC6-58BD5DC338D5}"/>
    <cellStyle name="Notiz 3 242 2 2" xfId="18495" xr:uid="{2597C43A-B079-4EFF-8EEC-16FA95F01349}"/>
    <cellStyle name="Notiz 3 242 2 2 2" xfId="28617" xr:uid="{FF06315A-B737-4470-92EA-CB050E331E24}"/>
    <cellStyle name="Notiz 3 242 2 3" xfId="11748" xr:uid="{C5D31C73-0AC2-4CD2-AC74-39E4D13E20F9}"/>
    <cellStyle name="Notiz 3 242 2 3 2" xfId="31111" xr:uid="{D75B0657-8AAB-4007-B1A2-1498B2E77646}"/>
    <cellStyle name="Notiz 3 242 2 4" xfId="33820" xr:uid="{38438400-6606-4DB3-9B57-0C80C46A2F07}"/>
    <cellStyle name="Notiz 3 242 2 5" xfId="24207" xr:uid="{7B080212-18E4-4CF0-9DF8-A89E3E33CC13}"/>
    <cellStyle name="Notiz 3 242 3" xfId="6527" xr:uid="{2E0F74FB-4AD3-47C0-9AF0-F02B561D4CD9}"/>
    <cellStyle name="Notiz 3 242 3 2" xfId="19307" xr:uid="{E8740ADE-91A7-44A6-82B9-E35E8AE889C4}"/>
    <cellStyle name="Notiz 3 242 3 2 2" xfId="34369" xr:uid="{A30DC63A-2A84-4286-B95E-A46874532056}"/>
    <cellStyle name="Notiz 3 242 3 3" xfId="12559" xr:uid="{0EF5F3D9-E7FC-47C6-B133-F6017F4EB8FA}"/>
    <cellStyle name="Notiz 3 242 3 4" xfId="25590" xr:uid="{AFAB26B0-98AE-424D-AEAC-ABC0E4AE6ED7}"/>
    <cellStyle name="Notiz 3 242 4" xfId="8409" xr:uid="{FCAFA773-44DE-4FF3-B016-281E88F34D0A}"/>
    <cellStyle name="Notiz 3 242 4 2" xfId="21135" xr:uid="{90870FA1-B82A-45AA-9423-5733AC05D574}"/>
    <cellStyle name="Notiz 3 242 4 3" xfId="28616" xr:uid="{D6788DD9-29F2-4897-A4D7-05B395BE60D1}"/>
    <cellStyle name="Notiz 3 242 5" xfId="14797" xr:uid="{345DE958-E5D4-4899-A28F-0DB60DDA5A0C}"/>
    <cellStyle name="Notiz 3 242 5 2" xfId="31110" xr:uid="{76E8467A-EF4F-478E-823F-84D39BF7BDA8}"/>
    <cellStyle name="Notiz 3 242 6" xfId="15454" xr:uid="{978EAD06-B714-4D3C-8AA2-B2A34F66DB6F}"/>
    <cellStyle name="Notiz 3 242 6 2" xfId="26502" xr:uid="{8CA0DBE7-FAC1-47D6-B783-4D39F55BAA8E}"/>
    <cellStyle name="Notiz 3 242 7" xfId="32617" xr:uid="{D3A9249A-A1A2-4502-8D58-6FA56AA6C67D}"/>
    <cellStyle name="Notiz 3 242 8" xfId="24206" xr:uid="{AEEFCD5C-365E-42B2-9089-68B9AB74C0A5}"/>
    <cellStyle name="Notiz 3 243" xfId="2569" xr:uid="{00000000-0005-0000-0000-0000390A0000}"/>
    <cellStyle name="Notiz 3 243 2" xfId="5708" xr:uid="{5AD449D5-615F-43AF-8AC4-FF28A17510EE}"/>
    <cellStyle name="Notiz 3 243 2 2" xfId="18496" xr:uid="{AA852431-3D4A-4F0B-9180-C87CFF7DE3CC}"/>
    <cellStyle name="Notiz 3 243 2 2 2" xfId="28619" xr:uid="{03EEF0A6-B9B3-49CB-B78D-A90817C38A8B}"/>
    <cellStyle name="Notiz 3 243 2 3" xfId="11749" xr:uid="{67852CD4-EAC3-4009-A454-E1DE90F928CF}"/>
    <cellStyle name="Notiz 3 243 2 3 2" xfId="31113" xr:uid="{94D536C8-6ACE-4593-B55A-0F76713179FC}"/>
    <cellStyle name="Notiz 3 243 2 4" xfId="33821" xr:uid="{68031802-3BB0-45FF-850F-F2FAC736206C}"/>
    <cellStyle name="Notiz 3 243 2 5" xfId="24209" xr:uid="{43CA9DDA-8131-434D-8B61-32D9BDACA62D}"/>
    <cellStyle name="Notiz 3 243 3" xfId="6526" xr:uid="{F755A806-865F-4AC9-AA3D-66E01A3AEF3D}"/>
    <cellStyle name="Notiz 3 243 3 2" xfId="19306" xr:uid="{7EAF710A-BAA7-4B29-A509-A6004104F49D}"/>
    <cellStyle name="Notiz 3 243 3 2 2" xfId="34368" xr:uid="{10328DF9-5AE9-451E-AAA9-9D823C97D92E}"/>
    <cellStyle name="Notiz 3 243 3 3" xfId="12558" xr:uid="{277E4E4A-DEDD-4825-A9EB-E81567395E44}"/>
    <cellStyle name="Notiz 3 243 3 4" xfId="25591" xr:uid="{9CBA0C5B-32C1-4CFC-A398-41BD142C0EBB}"/>
    <cellStyle name="Notiz 3 243 4" xfId="8410" xr:uid="{35147C27-0521-439C-9758-D25E68E1A77C}"/>
    <cellStyle name="Notiz 3 243 4 2" xfId="21136" xr:uid="{843DC7D0-F5B4-4B29-AB11-C66BFB772908}"/>
    <cellStyle name="Notiz 3 243 4 3" xfId="28618" xr:uid="{C430B15C-2A17-434D-B903-0A22DE4143B8}"/>
    <cellStyle name="Notiz 3 243 5" xfId="14798" xr:uid="{AC2131AB-DFD2-4B2C-B520-A5B54B00D434}"/>
    <cellStyle name="Notiz 3 243 5 2" xfId="31112" xr:uid="{9FC21E7D-3452-46FE-96E1-399923CC9D40}"/>
    <cellStyle name="Notiz 3 243 6" xfId="15455" xr:uid="{7478C9AA-184F-4751-ACC0-87E3532E82D4}"/>
    <cellStyle name="Notiz 3 243 6 2" xfId="26503" xr:uid="{53E42588-130C-446B-A130-047EB26E269E}"/>
    <cellStyle name="Notiz 3 243 7" xfId="32618" xr:uid="{EF1663A5-FFED-4035-99AE-7D7078B8589D}"/>
    <cellStyle name="Notiz 3 243 8" xfId="24208" xr:uid="{5169687E-69B2-4493-A6DC-6A74FD7B38CA}"/>
    <cellStyle name="Notiz 3 244" xfId="2570" xr:uid="{00000000-0005-0000-0000-00003A0A0000}"/>
    <cellStyle name="Notiz 3 244 2" xfId="2571" xr:uid="{00000000-0005-0000-0000-00003B0A0000}"/>
    <cellStyle name="Notiz 3 244 2 2" xfId="5710" xr:uid="{6E4E0505-BDBD-4F20-AF46-4C6C4FDBECEA}"/>
    <cellStyle name="Notiz 3 244 2 2 2" xfId="18498" xr:uid="{31FF381F-9FA5-40AD-9CA8-E4DB92E05BDA}"/>
    <cellStyle name="Notiz 3 244 2 2 2 2" xfId="28622" xr:uid="{A8634404-75F2-4E83-A45A-AAAD1413B529}"/>
    <cellStyle name="Notiz 3 244 2 2 3" xfId="11751" xr:uid="{D1747E57-AB1F-48DD-983E-BEFD3F1A692C}"/>
    <cellStyle name="Notiz 3 244 2 2 3 2" xfId="31116" xr:uid="{29122140-5762-476E-9442-C535FBAAD442}"/>
    <cellStyle name="Notiz 3 244 2 2 4" xfId="33823" xr:uid="{E83F374C-2DCB-4BC0-955F-595E48130302}"/>
    <cellStyle name="Notiz 3 244 2 2 5" xfId="24212" xr:uid="{5C110AE6-9E57-416C-996A-ACC9F6A19C34}"/>
    <cellStyle name="Notiz 3 244 2 3" xfId="6524" xr:uid="{4847FBFE-A136-4F01-9213-CB7C6EA817EE}"/>
    <cellStyle name="Notiz 3 244 2 3 2" xfId="19304" xr:uid="{96D29062-7CDD-4902-98BB-935076285DF6}"/>
    <cellStyle name="Notiz 3 244 2 3 2 2" xfId="34366" xr:uid="{FFFA0EF2-5D07-4445-B6C9-51F2E41F0503}"/>
    <cellStyle name="Notiz 3 244 2 3 3" xfId="12556" xr:uid="{873C2280-F45B-44D6-97FF-45A14417942C}"/>
    <cellStyle name="Notiz 3 244 2 3 4" xfId="25593" xr:uid="{FFA99C99-BFC3-49F3-920E-A2A5902FC061}"/>
    <cellStyle name="Notiz 3 244 2 4" xfId="8412" xr:uid="{F6C3915A-1B1B-4EC3-9553-5FCBCA4E73E6}"/>
    <cellStyle name="Notiz 3 244 2 4 2" xfId="21138" xr:uid="{D6E34240-678B-4B08-B1DA-72A14D925342}"/>
    <cellStyle name="Notiz 3 244 2 4 3" xfId="28621" xr:uid="{93BD40CF-AE84-4134-9C47-876F4522E7D1}"/>
    <cellStyle name="Notiz 3 244 2 5" xfId="14800" xr:uid="{E85518EB-4B40-43CA-9272-37FDBF6A1415}"/>
    <cellStyle name="Notiz 3 244 2 5 2" xfId="31115" xr:uid="{7AD19D91-FAEB-4385-9091-1C1A6D20B889}"/>
    <cellStyle name="Notiz 3 244 2 6" xfId="15457" xr:uid="{D7966E1C-48D9-40FF-B741-E1C41B5C9A77}"/>
    <cellStyle name="Notiz 3 244 2 6 2" xfId="26505" xr:uid="{BB78F332-8FFD-49B6-A398-46C471C1654E}"/>
    <cellStyle name="Notiz 3 244 2 7" xfId="32620" xr:uid="{81F75656-5650-4454-81B1-ACCF1001C2C1}"/>
    <cellStyle name="Notiz 3 244 2 8" xfId="24211" xr:uid="{E88FAE0D-93E0-42B8-8F94-91EAD934B9E9}"/>
    <cellStyle name="Notiz 3 244 3" xfId="5709" xr:uid="{C0C96A6B-A58A-42DE-B481-9B91A0BB3CD3}"/>
    <cellStyle name="Notiz 3 244 3 2" xfId="18497" xr:uid="{97A701E8-D4C4-4560-BF25-31FE4ABC18D4}"/>
    <cellStyle name="Notiz 3 244 3 2 2" xfId="28623" xr:uid="{705441BC-19F7-4EC0-B494-6578D90E19B4}"/>
    <cellStyle name="Notiz 3 244 3 3" xfId="11750" xr:uid="{A3940E79-858D-4590-8AC9-C810965548E9}"/>
    <cellStyle name="Notiz 3 244 3 3 2" xfId="31117" xr:uid="{BDB45FD4-83C1-4ECE-91ED-20FD51DE2D88}"/>
    <cellStyle name="Notiz 3 244 3 4" xfId="33822" xr:uid="{6E29C6A3-CE24-430D-9129-E17F491792C3}"/>
    <cellStyle name="Notiz 3 244 3 5" xfId="24213" xr:uid="{5E625F21-7DF5-4720-805D-2C3508C26AAB}"/>
    <cellStyle name="Notiz 3 244 4" xfId="6525" xr:uid="{420E48B3-90FA-4059-848A-E549874A522B}"/>
    <cellStyle name="Notiz 3 244 4 2" xfId="19305" xr:uid="{2598D550-08C1-48C0-B42B-9E722F8A2AB3}"/>
    <cellStyle name="Notiz 3 244 4 2 2" xfId="34367" xr:uid="{22C2B5E2-F259-4E9A-98FB-EBD4F7366545}"/>
    <cellStyle name="Notiz 3 244 4 3" xfId="12557" xr:uid="{655DDE8A-749A-429B-8BF8-34A77AB68F71}"/>
    <cellStyle name="Notiz 3 244 4 4" xfId="25592" xr:uid="{64FD1F51-7649-4C07-A370-147533F84348}"/>
    <cellStyle name="Notiz 3 244 5" xfId="8411" xr:uid="{F9FB5D38-C3B5-4520-87B1-B868512B30F7}"/>
    <cellStyle name="Notiz 3 244 5 2" xfId="21137" xr:uid="{6DB9EF6E-32CD-4FA0-A51C-DFC66D59DB28}"/>
    <cellStyle name="Notiz 3 244 5 3" xfId="28620" xr:uid="{57A76078-D352-41AD-B0F7-39397784B008}"/>
    <cellStyle name="Notiz 3 244 6" xfId="14799" xr:uid="{9E03CF7F-F030-4A0A-927B-0407D83AA6EC}"/>
    <cellStyle name="Notiz 3 244 6 2" xfId="31114" xr:uid="{471609C5-0547-4E7F-87E8-3EB2311DCDBE}"/>
    <cellStyle name="Notiz 3 244 7" xfId="15456" xr:uid="{504CF25C-1DB7-4AE2-915E-653005346DD2}"/>
    <cellStyle name="Notiz 3 244 7 2" xfId="26504" xr:uid="{62F3CFB6-3ACB-4E0F-880C-4D0D7C56E318}"/>
    <cellStyle name="Notiz 3 244 8" xfId="32619" xr:uid="{A31882FC-B04B-4875-A87C-30305F163519}"/>
    <cellStyle name="Notiz 3 244 9" xfId="24210" xr:uid="{D0C89A47-CA90-4D7A-9D01-2DD5C1288C28}"/>
    <cellStyle name="Notiz 3 245" xfId="2572" xr:uid="{00000000-0005-0000-0000-00003C0A0000}"/>
    <cellStyle name="Notiz 3 245 2" xfId="5711" xr:uid="{FCBC4A03-B035-4DBF-9345-2C14BC35819C}"/>
    <cellStyle name="Notiz 3 245 2 2" xfId="18499" xr:uid="{9F57F762-B4F8-49AD-8705-AAA437307C6E}"/>
    <cellStyle name="Notiz 3 245 2 2 2" xfId="28625" xr:uid="{9D7C4ED6-6200-4870-B72C-8A690F91833B}"/>
    <cellStyle name="Notiz 3 245 2 3" xfId="11752" xr:uid="{9F397E7D-A559-4252-983E-37E8DA4319DE}"/>
    <cellStyle name="Notiz 3 245 2 3 2" xfId="31119" xr:uid="{553F6880-BB13-4FF5-A1ED-F1600B00B921}"/>
    <cellStyle name="Notiz 3 245 2 4" xfId="33824" xr:uid="{9C7F4A63-CF31-4628-920F-CF7228DD8AE1}"/>
    <cellStyle name="Notiz 3 245 2 5" xfId="24215" xr:uid="{2DF5D899-046E-45FE-B65D-1EBA9DDC52BF}"/>
    <cellStyle name="Notiz 3 245 3" xfId="6523" xr:uid="{1BF98232-853E-4AB1-9211-C6CD77F2585B}"/>
    <cellStyle name="Notiz 3 245 3 2" xfId="19303" xr:uid="{83858B51-AEEF-4507-8FA7-EB89F4FC2853}"/>
    <cellStyle name="Notiz 3 245 3 2 2" xfId="34365" xr:uid="{BAB9F4DD-B58E-4D29-A99B-2CFC9D0FC70E}"/>
    <cellStyle name="Notiz 3 245 3 3" xfId="12555" xr:uid="{2C10C954-FE57-4158-A4C8-E150BE4758C3}"/>
    <cellStyle name="Notiz 3 245 3 4" xfId="25594" xr:uid="{B724BD7E-F49E-490A-ABFB-9364F4DCF524}"/>
    <cellStyle name="Notiz 3 245 4" xfId="8413" xr:uid="{99723B58-1DB9-48BD-B470-FD846B132A83}"/>
    <cellStyle name="Notiz 3 245 4 2" xfId="21139" xr:uid="{56007B9E-576B-4210-BCE0-2287951AD06E}"/>
    <cellStyle name="Notiz 3 245 4 3" xfId="28624" xr:uid="{5999D7E1-0503-4062-8D7C-222AE719F9FD}"/>
    <cellStyle name="Notiz 3 245 5" xfId="14801" xr:uid="{33734F36-A3BC-4147-919C-A5403DDB4D09}"/>
    <cellStyle name="Notiz 3 245 5 2" xfId="31118" xr:uid="{C7973D2E-CDF5-4366-A49A-9F8F33109EA1}"/>
    <cellStyle name="Notiz 3 245 6" xfId="15458" xr:uid="{F017D679-E96D-4388-BE10-F4FD09160C3E}"/>
    <cellStyle name="Notiz 3 245 6 2" xfId="26506" xr:uid="{6A02E1D7-7E93-4578-9BF2-5783EE75D919}"/>
    <cellStyle name="Notiz 3 245 7" xfId="32621" xr:uid="{E71A57B8-CE90-4CD7-81D4-8967ED4F35FD}"/>
    <cellStyle name="Notiz 3 245 8" xfId="24214" xr:uid="{DCFDAB1E-11B0-423B-9099-BEC38436F1F6}"/>
    <cellStyle name="Notiz 3 246" xfId="2573" xr:uid="{00000000-0005-0000-0000-00003D0A0000}"/>
    <cellStyle name="Notiz 3 246 2" xfId="5712" xr:uid="{AABCA37E-71E4-4FA9-BBE6-4DD32FF01795}"/>
    <cellStyle name="Notiz 3 246 2 2" xfId="18500" xr:uid="{FEE54806-5324-4F27-A621-C928AB232A14}"/>
    <cellStyle name="Notiz 3 246 2 2 2" xfId="28627" xr:uid="{71121062-ADCB-4A91-8AF5-60674220AAFF}"/>
    <cellStyle name="Notiz 3 246 2 3" xfId="11753" xr:uid="{0FD9DDFF-1239-4161-B0DE-27997E33897D}"/>
    <cellStyle name="Notiz 3 246 2 3 2" xfId="31121" xr:uid="{ED19D843-CAC3-4ACA-A2D0-C0C65591252E}"/>
    <cellStyle name="Notiz 3 246 2 4" xfId="33825" xr:uid="{D87274F4-FA8A-4E5E-8288-DFE69BBE3C66}"/>
    <cellStyle name="Notiz 3 246 2 5" xfId="24217" xr:uid="{39F59956-E7AE-4BBF-8CA9-479DF1880D33}"/>
    <cellStyle name="Notiz 3 246 3" xfId="6522" xr:uid="{056BBCE1-2410-4131-80A1-C83322D6B85E}"/>
    <cellStyle name="Notiz 3 246 3 2" xfId="19302" xr:uid="{11BB2331-D870-443F-A3D0-8619FF63E204}"/>
    <cellStyle name="Notiz 3 246 3 2 2" xfId="34364" xr:uid="{E54739E6-8DB6-4FFF-9B1D-92AB32731BFD}"/>
    <cellStyle name="Notiz 3 246 3 3" xfId="12554" xr:uid="{89A88D2B-9E0A-4323-9F33-980B28B73FD9}"/>
    <cellStyle name="Notiz 3 246 3 4" xfId="25595" xr:uid="{46CFAFEB-A5D7-4A4D-BCDD-8739BB4F4A53}"/>
    <cellStyle name="Notiz 3 246 4" xfId="8414" xr:uid="{8FDC229D-2215-4C08-AE3B-E64E00EF3CA7}"/>
    <cellStyle name="Notiz 3 246 4 2" xfId="21140" xr:uid="{BD32CA8F-3746-4BDF-82A3-DC9D8199D8E8}"/>
    <cellStyle name="Notiz 3 246 4 3" xfId="28626" xr:uid="{F78292E6-A45A-4C2F-9EAB-1B012447151B}"/>
    <cellStyle name="Notiz 3 246 5" xfId="14802" xr:uid="{EE2C4996-095F-483C-9918-4CD3F523E2E3}"/>
    <cellStyle name="Notiz 3 246 5 2" xfId="31120" xr:uid="{ACA2FFF3-1F57-4220-BD1D-B031BA2BED3A}"/>
    <cellStyle name="Notiz 3 246 6" xfId="15459" xr:uid="{7388EC58-F831-416A-92F9-4F39C90838DF}"/>
    <cellStyle name="Notiz 3 246 6 2" xfId="26507" xr:uid="{E7ACF4CC-15FA-4B10-931C-D47F6CAC96BB}"/>
    <cellStyle name="Notiz 3 246 7" xfId="32622" xr:uid="{F7877AF0-38C0-4F6C-8052-0CC22E825ABC}"/>
    <cellStyle name="Notiz 3 246 8" xfId="24216" xr:uid="{EBEB7EBD-C841-46C3-9916-4184C701F400}"/>
    <cellStyle name="Notiz 3 247" xfId="2574" xr:uid="{00000000-0005-0000-0000-00003E0A0000}"/>
    <cellStyle name="Notiz 3 247 2" xfId="5713" xr:uid="{F0DDF222-C62A-4633-B966-EAC90967366A}"/>
    <cellStyle name="Notiz 3 247 2 2" xfId="18501" xr:uid="{B1D20BDE-6404-4346-BAEB-C91326B7AD33}"/>
    <cellStyle name="Notiz 3 247 2 2 2" xfId="28629" xr:uid="{F1B690DE-87D3-456C-9C63-1C538CE2DD9D}"/>
    <cellStyle name="Notiz 3 247 2 3" xfId="11754" xr:uid="{3789B79D-CC50-4178-B013-85CB225B1590}"/>
    <cellStyle name="Notiz 3 247 2 3 2" xfId="31123" xr:uid="{9E9C8ADA-3D21-4E11-BB0B-785C74C5C92E}"/>
    <cellStyle name="Notiz 3 247 2 4" xfId="33826" xr:uid="{C9BDE29B-C481-4795-9259-2B91FBBAF7C5}"/>
    <cellStyle name="Notiz 3 247 2 5" xfId="24219" xr:uid="{153065EF-D547-4A0F-A761-1299AF5F2E1D}"/>
    <cellStyle name="Notiz 3 247 3" xfId="6521" xr:uid="{C223BB5C-8C40-49E4-8EDA-3EEDC94BB084}"/>
    <cellStyle name="Notiz 3 247 3 2" xfId="19301" xr:uid="{34B70345-3C9D-4560-9BB7-24F19E9C5FC0}"/>
    <cellStyle name="Notiz 3 247 3 2 2" xfId="34363" xr:uid="{3166FD12-0150-4749-A2DC-10E2256F9950}"/>
    <cellStyle name="Notiz 3 247 3 3" xfId="12553" xr:uid="{7204326D-71F7-429D-B7EE-FB50A8C46E15}"/>
    <cellStyle name="Notiz 3 247 3 4" xfId="25596" xr:uid="{E803CED5-13B4-4A87-BEDA-FDA2A345C595}"/>
    <cellStyle name="Notiz 3 247 4" xfId="8415" xr:uid="{5934336D-DE11-4127-8C2E-755BFD72663D}"/>
    <cellStyle name="Notiz 3 247 4 2" xfId="21141" xr:uid="{AA0CB16A-7C6F-4AB3-A21F-AA64094F0F09}"/>
    <cellStyle name="Notiz 3 247 4 3" xfId="28628" xr:uid="{2AD79FD3-2A27-41C3-ACB9-69E8645A50EB}"/>
    <cellStyle name="Notiz 3 247 5" xfId="14803" xr:uid="{AE984CD8-9F75-411B-BA74-974F576CE266}"/>
    <cellStyle name="Notiz 3 247 5 2" xfId="31122" xr:uid="{1A63F297-1CD9-4BCD-A3ED-797ECAA2CA3C}"/>
    <cellStyle name="Notiz 3 247 6" xfId="15460" xr:uid="{6261BB2C-F55A-40A6-8B6D-D3468E2F5F01}"/>
    <cellStyle name="Notiz 3 247 6 2" xfId="26508" xr:uid="{92D1B890-7CBF-4049-A376-E3D0D5B347F4}"/>
    <cellStyle name="Notiz 3 247 7" xfId="32623" xr:uid="{718A7354-CEB2-4D86-93BB-5DDBDCB9DC4D}"/>
    <cellStyle name="Notiz 3 247 8" xfId="24218" xr:uid="{AAA88EF3-1EB3-4C65-B8FB-F158D9DD275B}"/>
    <cellStyle name="Notiz 3 248" xfId="2575" xr:uid="{00000000-0005-0000-0000-00003F0A0000}"/>
    <cellStyle name="Notiz 3 248 2" xfId="5714" xr:uid="{803D1512-F07E-4023-BD9F-C5CE8EAEED34}"/>
    <cellStyle name="Notiz 3 248 2 2" xfId="18502" xr:uid="{B695247E-8EEC-4E83-8163-D826E68E9D4E}"/>
    <cellStyle name="Notiz 3 248 2 2 2" xfId="28631" xr:uid="{B265529C-E98D-4F74-9D41-0A8C82190423}"/>
    <cellStyle name="Notiz 3 248 2 3" xfId="11755" xr:uid="{BAFBD298-7D76-48E4-BAA9-9F8C57B70182}"/>
    <cellStyle name="Notiz 3 248 2 3 2" xfId="31125" xr:uid="{457B95C5-FAFC-46EA-B8D3-EB48D3BD3BD4}"/>
    <cellStyle name="Notiz 3 248 2 4" xfId="33827" xr:uid="{F3CAB6DD-543C-498A-99FD-61CA2A17C135}"/>
    <cellStyle name="Notiz 3 248 2 5" xfId="24221" xr:uid="{91C8FBC4-30E5-4839-9630-6F1789F48B3F}"/>
    <cellStyle name="Notiz 3 248 3" xfId="6520" xr:uid="{1FBAD9BC-BE11-4AF2-99DF-1266ACF5F162}"/>
    <cellStyle name="Notiz 3 248 3 2" xfId="19300" xr:uid="{50C28A4E-CF7A-4E6A-8C0A-967F1C028EA1}"/>
    <cellStyle name="Notiz 3 248 3 2 2" xfId="34362" xr:uid="{BD0C3082-9E5F-40C9-A3D5-AFCE986C790F}"/>
    <cellStyle name="Notiz 3 248 3 3" xfId="12552" xr:uid="{2776DBAF-D60A-4D94-9DE3-5C203DD00A12}"/>
    <cellStyle name="Notiz 3 248 3 4" xfId="25597" xr:uid="{F676B3C8-3847-47DC-8493-CDC265D6EEB8}"/>
    <cellStyle name="Notiz 3 248 4" xfId="8416" xr:uid="{E95F9571-AA70-433B-9F91-031E647368E9}"/>
    <cellStyle name="Notiz 3 248 4 2" xfId="21142" xr:uid="{A8C47EC4-9E42-4260-A45C-B9F4347450FE}"/>
    <cellStyle name="Notiz 3 248 4 3" xfId="28630" xr:uid="{83C24B52-7EE9-4F27-BA6D-9AA4063DCACE}"/>
    <cellStyle name="Notiz 3 248 5" xfId="14804" xr:uid="{0C4C2E2D-8E53-48D4-80F0-61E331D61629}"/>
    <cellStyle name="Notiz 3 248 5 2" xfId="31124" xr:uid="{4BD1B758-71A8-4D36-9CD2-5B88F05567C4}"/>
    <cellStyle name="Notiz 3 248 6" xfId="15461" xr:uid="{18946674-6180-4980-8806-8C15129A066E}"/>
    <cellStyle name="Notiz 3 248 6 2" xfId="26509" xr:uid="{07A7A01E-0CD3-412A-995B-18CFFDBAA280}"/>
    <cellStyle name="Notiz 3 248 7" xfId="32624" xr:uid="{EFE91152-529F-4F9B-A2AF-67A0A744BD90}"/>
    <cellStyle name="Notiz 3 248 8" xfId="24220" xr:uid="{EFE35550-BBF9-4D8A-9E2F-0DDC31904716}"/>
    <cellStyle name="Notiz 3 249" xfId="2576" xr:uid="{00000000-0005-0000-0000-0000400A0000}"/>
    <cellStyle name="Notiz 3 249 2" xfId="5715" xr:uid="{A33CF320-A219-4E4B-ABBA-CCC9FC134E3F}"/>
    <cellStyle name="Notiz 3 249 2 2" xfId="18503" xr:uid="{630FB6E7-1903-4989-AB7C-06D9373F03D5}"/>
    <cellStyle name="Notiz 3 249 2 2 2" xfId="28633" xr:uid="{FFD5968F-49E1-40F6-8439-81673F786675}"/>
    <cellStyle name="Notiz 3 249 2 3" xfId="11756" xr:uid="{EBA8A723-8892-4F41-A940-F844306254F6}"/>
    <cellStyle name="Notiz 3 249 2 3 2" xfId="31127" xr:uid="{DF9B70BB-08BB-45AE-9B08-F3CF1C68425C}"/>
    <cellStyle name="Notiz 3 249 2 4" xfId="33828" xr:uid="{CC5D4088-B2F3-47FB-96C9-78F9E48F48B5}"/>
    <cellStyle name="Notiz 3 249 2 5" xfId="24223" xr:uid="{380F3CCA-6BE9-4554-BA75-7F0E75BD4970}"/>
    <cellStyle name="Notiz 3 249 3" xfId="6519" xr:uid="{78A7963B-006A-471E-A20B-82B2E839F7F2}"/>
    <cellStyle name="Notiz 3 249 3 2" xfId="19299" xr:uid="{08385337-D0C1-41D4-936B-F55C154A9CB8}"/>
    <cellStyle name="Notiz 3 249 3 2 2" xfId="34361" xr:uid="{981AD304-BBF1-4743-B09E-0D96BDF0AF45}"/>
    <cellStyle name="Notiz 3 249 3 3" xfId="12551" xr:uid="{3039B128-DF47-47BE-ABA5-691D4A442945}"/>
    <cellStyle name="Notiz 3 249 3 4" xfId="25598" xr:uid="{B9FF0D04-37D8-4686-B4D5-FA8032539D5F}"/>
    <cellStyle name="Notiz 3 249 4" xfId="8417" xr:uid="{073863A3-7672-46CD-86A6-571CA7A8FB8C}"/>
    <cellStyle name="Notiz 3 249 4 2" xfId="21143" xr:uid="{512FDA0D-5D0C-4BAE-A1E5-12254C9A26F2}"/>
    <cellStyle name="Notiz 3 249 4 3" xfId="28632" xr:uid="{9C14F7FC-4051-4686-BCC0-092E582B2503}"/>
    <cellStyle name="Notiz 3 249 5" xfId="14805" xr:uid="{C0A65182-9513-4239-A5E1-664359A7802C}"/>
    <cellStyle name="Notiz 3 249 5 2" xfId="31126" xr:uid="{48F46E0F-ED70-4464-B5B9-23F14539064C}"/>
    <cellStyle name="Notiz 3 249 6" xfId="15462" xr:uid="{1906B4F1-AEAF-480C-82D6-DA564A876096}"/>
    <cellStyle name="Notiz 3 249 6 2" xfId="26510" xr:uid="{F9403DEA-6C3B-459C-B0A4-AA930FA7F92D}"/>
    <cellStyle name="Notiz 3 249 7" xfId="32625" xr:uid="{7B559334-BE26-47F1-B2FA-EE3861BC4113}"/>
    <cellStyle name="Notiz 3 249 8" xfId="24222" xr:uid="{6F1CBDEE-3208-4501-BEFD-DF1E84743671}"/>
    <cellStyle name="Notiz 3 25" xfId="2577" xr:uid="{00000000-0005-0000-0000-0000410A0000}"/>
    <cellStyle name="Notiz 3 25 2" xfId="5716" xr:uid="{366EF764-F93C-44D6-9B3C-1CFE657CF58E}"/>
    <cellStyle name="Notiz 3 25 2 2" xfId="18504" xr:uid="{950C33F9-B8B9-4E3C-9209-7F069B0E1E8C}"/>
    <cellStyle name="Notiz 3 25 2 2 2" xfId="28635" xr:uid="{7E60FFB3-DE4E-425F-9CE1-E7631EC5B4FF}"/>
    <cellStyle name="Notiz 3 25 2 3" xfId="11757" xr:uid="{1100622A-944E-49FF-A3ED-52F71EABBA18}"/>
    <cellStyle name="Notiz 3 25 2 3 2" xfId="31129" xr:uid="{AA45BBD8-C1CC-4666-8CA2-032BBDA34659}"/>
    <cellStyle name="Notiz 3 25 2 4" xfId="33829" xr:uid="{E605C7F4-175A-4F34-AF8C-5B88B921449F}"/>
    <cellStyle name="Notiz 3 25 2 5" xfId="24225" xr:uid="{F15DD567-7787-4A57-AECA-600E4777EF19}"/>
    <cellStyle name="Notiz 3 25 3" xfId="6518" xr:uid="{5400B1FB-64E8-435D-90A0-8F8E1A00EA55}"/>
    <cellStyle name="Notiz 3 25 3 2" xfId="19298" xr:uid="{A11D2AD1-3A5B-4E51-A623-97D1B8A520E3}"/>
    <cellStyle name="Notiz 3 25 3 2 2" xfId="34360" xr:uid="{AC1A1E7D-2485-4933-93F4-95175A6DED4E}"/>
    <cellStyle name="Notiz 3 25 3 3" xfId="12550" xr:uid="{8F392C4A-351C-4657-938E-D0EA6DD6A3EE}"/>
    <cellStyle name="Notiz 3 25 3 4" xfId="25599" xr:uid="{3A904697-9098-4683-B3A6-DBD44AB2F8B2}"/>
    <cellStyle name="Notiz 3 25 4" xfId="8418" xr:uid="{4FEA8866-3D6A-4A0A-A519-A3311CCC96CA}"/>
    <cellStyle name="Notiz 3 25 4 2" xfId="21144" xr:uid="{75B56068-FA44-43A5-9760-F8FD737B68E7}"/>
    <cellStyle name="Notiz 3 25 4 3" xfId="28634" xr:uid="{4EAA8F11-394C-40C8-92BB-8B3D70EC2CC1}"/>
    <cellStyle name="Notiz 3 25 5" xfId="14806" xr:uid="{6132F99B-6275-4682-8177-D805F4B8B9C4}"/>
    <cellStyle name="Notiz 3 25 5 2" xfId="31128" xr:uid="{A7DA55E5-5135-4C17-8569-3E94742C0155}"/>
    <cellStyle name="Notiz 3 25 6" xfId="15463" xr:uid="{20CE9492-CA44-4BCE-9ED2-3A7C2C0BFD3F}"/>
    <cellStyle name="Notiz 3 25 6 2" xfId="26511" xr:uid="{99052A26-E9F6-48A5-93CB-49049C8AF70B}"/>
    <cellStyle name="Notiz 3 25 7" xfId="32626" xr:uid="{00A87F62-3CA6-458B-97C4-58C6B9A42E7F}"/>
    <cellStyle name="Notiz 3 25 8" xfId="24224" xr:uid="{DA76D4C8-D9DF-4A09-A541-433B9711B1EE}"/>
    <cellStyle name="Notiz 3 250" xfId="2578" xr:uid="{00000000-0005-0000-0000-0000420A0000}"/>
    <cellStyle name="Notiz 3 250 2" xfId="5717" xr:uid="{C5DDC35D-43C8-429E-8C66-B026EB43AB1B}"/>
    <cellStyle name="Notiz 3 250 2 2" xfId="18505" xr:uid="{C76357D0-562B-44FE-9F1D-C483B50A7A71}"/>
    <cellStyle name="Notiz 3 250 2 2 2" xfId="28637" xr:uid="{281E5D23-0428-4529-A437-12A359AFE396}"/>
    <cellStyle name="Notiz 3 250 2 3" xfId="11758" xr:uid="{83A06629-F36E-4FF1-B508-29586BDB7316}"/>
    <cellStyle name="Notiz 3 250 2 3 2" xfId="31131" xr:uid="{CE36E88E-D99E-401E-A1F9-E165B5C1824F}"/>
    <cellStyle name="Notiz 3 250 2 4" xfId="33830" xr:uid="{E68C5096-D370-4143-81E6-6C88A8E1B82A}"/>
    <cellStyle name="Notiz 3 250 2 5" xfId="24227" xr:uid="{31F769C5-1716-4DCC-8705-E12C2BD6C87F}"/>
    <cellStyle name="Notiz 3 250 3" xfId="6517" xr:uid="{87996D1F-1193-4D5A-B546-1D92620C1400}"/>
    <cellStyle name="Notiz 3 250 3 2" xfId="19297" xr:uid="{063CEAF0-D320-4FB2-AEBD-25771C7E9C5B}"/>
    <cellStyle name="Notiz 3 250 3 2 2" xfId="34359" xr:uid="{0663CCF2-5786-4189-9C1F-F933F40EA283}"/>
    <cellStyle name="Notiz 3 250 3 3" xfId="12549" xr:uid="{79960F2E-A5E1-451F-86CC-FB869EF157FD}"/>
    <cellStyle name="Notiz 3 250 3 4" xfId="25600" xr:uid="{DD48F375-16AA-44BE-BDE4-B518D959AD4C}"/>
    <cellStyle name="Notiz 3 250 4" xfId="8419" xr:uid="{884F0891-3E17-41B3-84F5-7FFFFB12C80B}"/>
    <cellStyle name="Notiz 3 250 4 2" xfId="21145" xr:uid="{840F9E1D-2763-4509-962B-284577FEA79B}"/>
    <cellStyle name="Notiz 3 250 4 3" xfId="28636" xr:uid="{4A741A6E-C4E0-44D8-872E-D1A614DF6A9E}"/>
    <cellStyle name="Notiz 3 250 5" xfId="14807" xr:uid="{BE6BC1C9-1F4F-4B25-B7DA-F1BFE7CFE992}"/>
    <cellStyle name="Notiz 3 250 5 2" xfId="31130" xr:uid="{A2F85FA9-5FC2-4328-8861-914280DBB6A4}"/>
    <cellStyle name="Notiz 3 250 6" xfId="15464" xr:uid="{D91B1349-6E29-4369-81F7-CAC0743F4249}"/>
    <cellStyle name="Notiz 3 250 6 2" xfId="26512" xr:uid="{9E4F23B9-3CB4-4151-9958-91D32B72AEDE}"/>
    <cellStyle name="Notiz 3 250 7" xfId="32627" xr:uid="{EFB8F6C4-0167-4015-AB4A-22231E9A1913}"/>
    <cellStyle name="Notiz 3 250 8" xfId="24226" xr:uid="{B5D1AB66-D4A1-4353-83B1-1661AC74B0E9}"/>
    <cellStyle name="Notiz 3 251" xfId="2579" xr:uid="{00000000-0005-0000-0000-0000430A0000}"/>
    <cellStyle name="Notiz 3 251 2" xfId="5718" xr:uid="{44338A6B-C04D-45C4-AC44-821E2F96DDEE}"/>
    <cellStyle name="Notiz 3 251 2 2" xfId="18506" xr:uid="{AE61DAAC-4C2B-4143-AF25-E73C76AD6CCE}"/>
    <cellStyle name="Notiz 3 251 2 2 2" xfId="28639" xr:uid="{7C6ECB5F-DAB2-4340-9074-7CADE7E5F816}"/>
    <cellStyle name="Notiz 3 251 2 3" xfId="11759" xr:uid="{3E639CA5-4B9F-4907-8FCE-5745F221E352}"/>
    <cellStyle name="Notiz 3 251 2 3 2" xfId="31133" xr:uid="{BC8C8AC7-FE10-45E3-9D1D-ED1C5C14DAA7}"/>
    <cellStyle name="Notiz 3 251 2 4" xfId="33831" xr:uid="{035FAC24-120F-4337-AEB8-E521051CACBE}"/>
    <cellStyle name="Notiz 3 251 2 5" xfId="24229" xr:uid="{AE59787D-B20E-4CD2-A52E-7AEFEA3BEE6B}"/>
    <cellStyle name="Notiz 3 251 3" xfId="6516" xr:uid="{DB9C42C1-AF12-4A0A-924B-C6671110A64C}"/>
    <cellStyle name="Notiz 3 251 3 2" xfId="19296" xr:uid="{76812B2F-437F-4760-B9AC-E6D2F678C1A9}"/>
    <cellStyle name="Notiz 3 251 3 2 2" xfId="34358" xr:uid="{EA457BFC-2B88-4F1B-815A-B97C30B4224E}"/>
    <cellStyle name="Notiz 3 251 3 3" xfId="12548" xr:uid="{3932FB9B-69CE-4DC7-8BB0-A34A4B930D77}"/>
    <cellStyle name="Notiz 3 251 3 4" xfId="25601" xr:uid="{BCA796E1-F94A-4C6B-8C9D-B635FD0C0538}"/>
    <cellStyle name="Notiz 3 251 4" xfId="8420" xr:uid="{D2756C5B-285D-4556-A4E6-D3828F1BD620}"/>
    <cellStyle name="Notiz 3 251 4 2" xfId="21146" xr:uid="{CFAA06BE-2EB5-4FF0-9355-315F955F989B}"/>
    <cellStyle name="Notiz 3 251 4 3" xfId="28638" xr:uid="{8F808FA7-D162-4672-A78B-0EB671EA179F}"/>
    <cellStyle name="Notiz 3 251 5" xfId="14808" xr:uid="{CBC732FF-6F08-45D6-BC84-D2FE283F18B2}"/>
    <cellStyle name="Notiz 3 251 5 2" xfId="31132" xr:uid="{5FC6E080-4569-4A53-A53D-6E3E05018FC7}"/>
    <cellStyle name="Notiz 3 251 6" xfId="15465" xr:uid="{E4601042-3EC6-493F-BD2A-2FBE9527215D}"/>
    <cellStyle name="Notiz 3 251 6 2" xfId="26513" xr:uid="{39370C93-027D-4CEC-96CD-DEE72F74D168}"/>
    <cellStyle name="Notiz 3 251 7" xfId="32628" xr:uid="{AB9736CF-0CA1-4E77-A27E-FBA03F08AB4F}"/>
    <cellStyle name="Notiz 3 251 8" xfId="24228" xr:uid="{0ECD8B60-4934-43D2-B97E-B186A4FCD3F1}"/>
    <cellStyle name="Notiz 3 252" xfId="2580" xr:uid="{00000000-0005-0000-0000-0000440A0000}"/>
    <cellStyle name="Notiz 3 252 2" xfId="5719" xr:uid="{D6828200-1908-44B3-8BFC-9C5607148E86}"/>
    <cellStyle name="Notiz 3 252 2 2" xfId="18507" xr:uid="{85ADE049-D64B-47D1-B7D5-799D4E48D3E3}"/>
    <cellStyle name="Notiz 3 252 2 2 2" xfId="28641" xr:uid="{BAE77114-D8B9-48AB-819E-2BDFF2B55997}"/>
    <cellStyle name="Notiz 3 252 2 3" xfId="11760" xr:uid="{025332F7-5002-44DA-8216-C196D7962FDF}"/>
    <cellStyle name="Notiz 3 252 2 3 2" xfId="31135" xr:uid="{ABB1956F-64C3-4341-A73B-E58537917411}"/>
    <cellStyle name="Notiz 3 252 2 4" xfId="33832" xr:uid="{20D79E44-AAEE-4DED-87AD-04DFCAB7CC4A}"/>
    <cellStyle name="Notiz 3 252 2 5" xfId="24231" xr:uid="{9F23970D-DDDD-43AA-9576-C40FE17FBEEB}"/>
    <cellStyle name="Notiz 3 252 3" xfId="6515" xr:uid="{55A0DBC8-FDB0-4F71-803D-6B16BACA8309}"/>
    <cellStyle name="Notiz 3 252 3 2" xfId="19295" xr:uid="{97BCE73D-0AC8-47AC-B3A2-3F517A00F9E6}"/>
    <cellStyle name="Notiz 3 252 3 2 2" xfId="34357" xr:uid="{2004E4F6-3A02-4078-BEE1-236D6579DAA0}"/>
    <cellStyle name="Notiz 3 252 3 3" xfId="12547" xr:uid="{86D4E98B-6CEB-4874-B0F3-54653ED4EC73}"/>
    <cellStyle name="Notiz 3 252 3 4" xfId="25602" xr:uid="{67E78362-2C8F-49E1-8E56-A6DE26C18A91}"/>
    <cellStyle name="Notiz 3 252 4" xfId="8421" xr:uid="{85F1E9B7-5D17-40FD-BAC8-8F0723A42F92}"/>
    <cellStyle name="Notiz 3 252 4 2" xfId="21147" xr:uid="{5DB267EB-62CC-46BF-A1E0-47B3373F5030}"/>
    <cellStyle name="Notiz 3 252 4 3" xfId="28640" xr:uid="{FB40F4C4-0C2F-4A9D-B147-D49C00F6536D}"/>
    <cellStyle name="Notiz 3 252 5" xfId="14809" xr:uid="{302EE6FC-14E6-41FD-93C8-E51086F8D3AA}"/>
    <cellStyle name="Notiz 3 252 5 2" xfId="31134" xr:uid="{8647B13E-4024-4874-AA06-0A2F54003320}"/>
    <cellStyle name="Notiz 3 252 6" xfId="15466" xr:uid="{DEE484A9-544E-4C1D-927D-EDFFF095651C}"/>
    <cellStyle name="Notiz 3 252 6 2" xfId="26514" xr:uid="{BA68A7E2-158E-4637-806B-DD4E7C2586E5}"/>
    <cellStyle name="Notiz 3 252 7" xfId="32629" xr:uid="{537EB0F2-BEC1-4704-8980-B697BC559E0D}"/>
    <cellStyle name="Notiz 3 252 8" xfId="24230" xr:uid="{99AACD76-6F8C-485A-86B6-8269F4E9B785}"/>
    <cellStyle name="Notiz 3 253" xfId="2581" xr:uid="{00000000-0005-0000-0000-0000450A0000}"/>
    <cellStyle name="Notiz 3 253 2" xfId="5720" xr:uid="{D77C9A82-7D77-4FBA-94F0-9163B8AFC38E}"/>
    <cellStyle name="Notiz 3 253 2 2" xfId="18508" xr:uid="{1D66C512-AA79-4B63-AFA3-F9173B48E040}"/>
    <cellStyle name="Notiz 3 253 2 2 2" xfId="28643" xr:uid="{0D4EBBAF-8F0E-4C26-8FA1-895CF0821BC0}"/>
    <cellStyle name="Notiz 3 253 2 3" xfId="11761" xr:uid="{4DCC3E38-7D86-452B-9B3A-64E603EE2AFC}"/>
    <cellStyle name="Notiz 3 253 2 3 2" xfId="31137" xr:uid="{DF92CF98-981E-449B-8111-25BB80979610}"/>
    <cellStyle name="Notiz 3 253 2 4" xfId="33833" xr:uid="{8F52212A-66F6-4F64-A22A-6FBEF9486432}"/>
    <cellStyle name="Notiz 3 253 2 5" xfId="24233" xr:uid="{2CFD4EA0-1C95-47B4-A1B2-1E3D3A04237A}"/>
    <cellStyle name="Notiz 3 253 3" xfId="6514" xr:uid="{945E109C-BD3B-4536-9EDF-C1A694526992}"/>
    <cellStyle name="Notiz 3 253 3 2" xfId="19294" xr:uid="{FDA7F653-614C-4360-B478-77900296344D}"/>
    <cellStyle name="Notiz 3 253 3 2 2" xfId="34356" xr:uid="{24F41498-FE54-415E-B77B-BAE2824126BC}"/>
    <cellStyle name="Notiz 3 253 3 3" xfId="12546" xr:uid="{9E95C734-8234-4AF5-9C27-3A876879C819}"/>
    <cellStyle name="Notiz 3 253 3 4" xfId="25603" xr:uid="{4671CFB9-BBBA-49B7-9E86-8AF2650BAF29}"/>
    <cellStyle name="Notiz 3 253 4" xfId="8422" xr:uid="{CC353370-49A5-4FEA-BED6-075728B80F93}"/>
    <cellStyle name="Notiz 3 253 4 2" xfId="21148" xr:uid="{57B29EC6-AD71-46E6-85B9-5DB693D79928}"/>
    <cellStyle name="Notiz 3 253 4 3" xfId="28642" xr:uid="{FF3BD260-2E7F-4A22-8FA1-9711B351D90C}"/>
    <cellStyle name="Notiz 3 253 5" xfId="14810" xr:uid="{A2A74FFB-9CCF-4B09-B537-3B42EB4319A0}"/>
    <cellStyle name="Notiz 3 253 5 2" xfId="31136" xr:uid="{E4ACA962-9873-4A86-9B26-CB38C49A3FE3}"/>
    <cellStyle name="Notiz 3 253 6" xfId="15467" xr:uid="{D783757A-2CF6-45D0-98DD-5573AE6AC587}"/>
    <cellStyle name="Notiz 3 253 6 2" xfId="26515" xr:uid="{DE2393DF-4BDE-4B12-AFB7-FECA7B369503}"/>
    <cellStyle name="Notiz 3 253 7" xfId="32630" xr:uid="{E9383FFD-0987-4FD5-B858-ACE193914373}"/>
    <cellStyle name="Notiz 3 253 8" xfId="24232" xr:uid="{50C98008-02F0-4083-B395-C8944B762136}"/>
    <cellStyle name="Notiz 3 254" xfId="2582" xr:uid="{00000000-0005-0000-0000-0000460A0000}"/>
    <cellStyle name="Notiz 3 254 2" xfId="2583" xr:uid="{00000000-0005-0000-0000-0000470A0000}"/>
    <cellStyle name="Notiz 3 254 2 2" xfId="5722" xr:uid="{BFF849BD-CFE0-42C1-962C-82F1EC3E0505}"/>
    <cellStyle name="Notiz 3 254 2 2 2" xfId="18510" xr:uid="{20660BB1-EE9D-4780-BF35-D9491D32866F}"/>
    <cellStyle name="Notiz 3 254 2 2 2 2" xfId="28646" xr:uid="{FD2CACA3-8E31-4569-A39F-462C6597C353}"/>
    <cellStyle name="Notiz 3 254 2 2 3" xfId="11763" xr:uid="{F1892199-B82D-48BE-9A1C-FED01832C714}"/>
    <cellStyle name="Notiz 3 254 2 2 3 2" xfId="31140" xr:uid="{419696A2-5BC3-4621-91D2-B2CD1DC84C35}"/>
    <cellStyle name="Notiz 3 254 2 2 4" xfId="33835" xr:uid="{6A2A95A5-43D9-4005-9EE3-EC45E8D3F6C6}"/>
    <cellStyle name="Notiz 3 254 2 2 5" xfId="24236" xr:uid="{281D9992-8821-46CC-869C-AB54C79F51D7}"/>
    <cellStyle name="Notiz 3 254 2 3" xfId="6512" xr:uid="{0ECF25ED-4B58-4B48-A248-954A07309360}"/>
    <cellStyle name="Notiz 3 254 2 3 2" xfId="19292" xr:uid="{A64DD386-407E-43D6-9803-726E528E9C76}"/>
    <cellStyle name="Notiz 3 254 2 3 2 2" xfId="34354" xr:uid="{2B71D0F3-1FD8-4E92-AC38-B5CECB347C70}"/>
    <cellStyle name="Notiz 3 254 2 3 3" xfId="12544" xr:uid="{9FEE6014-046C-415A-9A98-95F9C99192F8}"/>
    <cellStyle name="Notiz 3 254 2 3 4" xfId="25605" xr:uid="{89902370-0F2C-4875-833C-304C67587308}"/>
    <cellStyle name="Notiz 3 254 2 4" xfId="8424" xr:uid="{659F836F-2E05-4059-8E13-E1950975F3F3}"/>
    <cellStyle name="Notiz 3 254 2 4 2" xfId="21150" xr:uid="{3C4E9FC3-D954-4256-91C5-1F8BDEFE5EC6}"/>
    <cellStyle name="Notiz 3 254 2 4 3" xfId="28645" xr:uid="{0B779AE6-9F97-412E-8225-2A14753A32C7}"/>
    <cellStyle name="Notiz 3 254 2 5" xfId="14812" xr:uid="{24DD9275-E169-41F7-9358-F3FE15851B74}"/>
    <cellStyle name="Notiz 3 254 2 5 2" xfId="31139" xr:uid="{8C16BCB0-1DAC-45FA-809E-1250A68C2BA7}"/>
    <cellStyle name="Notiz 3 254 2 6" xfId="15469" xr:uid="{C97F0EC3-4B17-4FBE-946E-8AD932CCA24C}"/>
    <cellStyle name="Notiz 3 254 2 6 2" xfId="26517" xr:uid="{DDB54640-DED9-4016-B079-D6BDC73D5C4D}"/>
    <cellStyle name="Notiz 3 254 2 7" xfId="32632" xr:uid="{14A0DF9B-31F2-4145-BE8F-CC32F73C0D3C}"/>
    <cellStyle name="Notiz 3 254 2 8" xfId="24235" xr:uid="{A5DC24D4-CB91-4214-BD92-46AC8F922339}"/>
    <cellStyle name="Notiz 3 254 3" xfId="5721" xr:uid="{FE91F2F1-175D-4007-8F2E-ECA1EA76B6EE}"/>
    <cellStyle name="Notiz 3 254 3 2" xfId="18509" xr:uid="{DBBB2C7B-89F5-4F40-856E-56A3FF1C0770}"/>
    <cellStyle name="Notiz 3 254 3 2 2" xfId="28647" xr:uid="{977E0F43-1AAC-4AA7-A6CF-B2FBBFDCBAF3}"/>
    <cellStyle name="Notiz 3 254 3 3" xfId="11762" xr:uid="{3F4C9338-52A2-4314-BEC7-E521C332A629}"/>
    <cellStyle name="Notiz 3 254 3 3 2" xfId="31141" xr:uid="{017AC9DB-FC3A-42D9-8B9A-204332D7B625}"/>
    <cellStyle name="Notiz 3 254 3 4" xfId="33834" xr:uid="{C351CD05-27A3-4315-95D4-4D4321D95027}"/>
    <cellStyle name="Notiz 3 254 3 5" xfId="24237" xr:uid="{E17CBE2C-7AE0-457C-BE88-A54E9CE1DF24}"/>
    <cellStyle name="Notiz 3 254 4" xfId="6513" xr:uid="{05D194F4-3B56-4DE5-8944-808813BB3294}"/>
    <cellStyle name="Notiz 3 254 4 2" xfId="19293" xr:uid="{06CACDB7-77D7-46FC-8517-42270AC07F8B}"/>
    <cellStyle name="Notiz 3 254 4 2 2" xfId="34355" xr:uid="{041F512D-0642-4765-BC5A-51C5EB99625D}"/>
    <cellStyle name="Notiz 3 254 4 3" xfId="12545" xr:uid="{D61238C4-A263-4B13-804C-5D62369B4BC3}"/>
    <cellStyle name="Notiz 3 254 4 4" xfId="25604" xr:uid="{E2DC8875-93D1-44B8-B4C1-00A1E6DBCC67}"/>
    <cellStyle name="Notiz 3 254 5" xfId="8423" xr:uid="{292398C3-131C-4043-BF28-A1E2397257B3}"/>
    <cellStyle name="Notiz 3 254 5 2" xfId="21149" xr:uid="{4C5D829A-C214-4EA2-AC0B-BA8D1C042109}"/>
    <cellStyle name="Notiz 3 254 5 3" xfId="28644" xr:uid="{E5CD8176-4474-43EC-9924-9DCB5BD72F56}"/>
    <cellStyle name="Notiz 3 254 6" xfId="14811" xr:uid="{69D6BD07-A433-424B-8932-333B6F5766B8}"/>
    <cellStyle name="Notiz 3 254 6 2" xfId="31138" xr:uid="{260477DF-D665-4A60-AD25-B0A61A48256E}"/>
    <cellStyle name="Notiz 3 254 7" xfId="15468" xr:uid="{FDBE438F-8E27-4CD6-B19F-EDDB49DC5412}"/>
    <cellStyle name="Notiz 3 254 7 2" xfId="26516" xr:uid="{FEBB9859-6D49-460F-90FF-050BEF78FE12}"/>
    <cellStyle name="Notiz 3 254 8" xfId="32631" xr:uid="{079DF920-0D9A-483D-AFEF-DA5A21D4646C}"/>
    <cellStyle name="Notiz 3 254 9" xfId="24234" xr:uid="{1E976A03-9EA0-48C8-B8F0-BB0DAF19396E}"/>
    <cellStyle name="Notiz 3 255" xfId="2584" xr:uid="{00000000-0005-0000-0000-0000480A0000}"/>
    <cellStyle name="Notiz 3 255 2" xfId="5723" xr:uid="{F13F3BEA-7615-4ABD-80C0-EA349A287763}"/>
    <cellStyle name="Notiz 3 255 2 2" xfId="18511" xr:uid="{BF45B78E-7171-4211-862A-14CC9EE66360}"/>
    <cellStyle name="Notiz 3 255 2 2 2" xfId="28649" xr:uid="{A0511CB5-4486-462A-A980-BC8B885D039D}"/>
    <cellStyle name="Notiz 3 255 2 3" xfId="11764" xr:uid="{69A35B1F-38DA-49A6-87E8-D9D95417FB86}"/>
    <cellStyle name="Notiz 3 255 2 3 2" xfId="31143" xr:uid="{20B6926D-1190-4F6F-A93D-D8B64D3F9F45}"/>
    <cellStyle name="Notiz 3 255 2 4" xfId="33836" xr:uid="{2BCC6A8A-CBB1-43A5-B0B2-93BBC2A4B146}"/>
    <cellStyle name="Notiz 3 255 2 5" xfId="24239" xr:uid="{EA188A21-32C0-415C-BA08-2ACEBE7FB26A}"/>
    <cellStyle name="Notiz 3 255 3" xfId="6511" xr:uid="{4BBF762C-9D73-4C46-971B-5CC20C51BC3B}"/>
    <cellStyle name="Notiz 3 255 3 2" xfId="19291" xr:uid="{D005073E-EA88-4616-900B-F54C72E8C3BE}"/>
    <cellStyle name="Notiz 3 255 3 2 2" xfId="34353" xr:uid="{7496E8A7-01E0-4CC1-9FD5-A6FFD30787F6}"/>
    <cellStyle name="Notiz 3 255 3 3" xfId="12543" xr:uid="{BF73CCCF-E497-4988-B312-AFA38E640CE2}"/>
    <cellStyle name="Notiz 3 255 3 4" xfId="25606" xr:uid="{3C648E6F-909C-4D03-9429-82777911DB44}"/>
    <cellStyle name="Notiz 3 255 4" xfId="8425" xr:uid="{8AC607B2-09A4-4BE3-BEB2-A11E2AE62ECF}"/>
    <cellStyle name="Notiz 3 255 4 2" xfId="21151" xr:uid="{9B4376FF-74AB-488F-A5A7-73FFB80092D6}"/>
    <cellStyle name="Notiz 3 255 4 3" xfId="28648" xr:uid="{BEDC8730-B3BD-4005-8868-A09EC5C33B3C}"/>
    <cellStyle name="Notiz 3 255 5" xfId="14813" xr:uid="{07500F45-0B4C-4252-923B-EF73AB67951B}"/>
    <cellStyle name="Notiz 3 255 5 2" xfId="31142" xr:uid="{6AFABC59-545E-4C6F-9815-77904856C707}"/>
    <cellStyle name="Notiz 3 255 6" xfId="15470" xr:uid="{1983EDE5-9777-4214-A01E-43783CE41D0D}"/>
    <cellStyle name="Notiz 3 255 6 2" xfId="26518" xr:uid="{BA1AC45C-5252-4740-870F-88CBEE4D9465}"/>
    <cellStyle name="Notiz 3 255 7" xfId="32633" xr:uid="{77180D81-0783-4746-8CFD-1E4834C1ECAB}"/>
    <cellStyle name="Notiz 3 255 8" xfId="24238" xr:uid="{3BBE8705-2FC9-4020-8E64-762EA1767584}"/>
    <cellStyle name="Notiz 3 256" xfId="2585" xr:uid="{00000000-0005-0000-0000-0000490A0000}"/>
    <cellStyle name="Notiz 3 256 2" xfId="5724" xr:uid="{CC898A73-E93C-4928-854A-4DC288DA8B6B}"/>
    <cellStyle name="Notiz 3 256 2 2" xfId="18512" xr:uid="{9E119337-E3A6-4E61-8F1F-7CD22080EE32}"/>
    <cellStyle name="Notiz 3 256 2 2 2" xfId="25943" xr:uid="{FD7A49DC-528C-4F5B-8A93-7F071BF894AE}"/>
    <cellStyle name="Notiz 3 256 2 3" xfId="11765" xr:uid="{20881F69-40E3-48D3-AFA9-D7987E8683E8}"/>
    <cellStyle name="Notiz 3 256 2 3 2" xfId="28651" xr:uid="{2B33AED3-974B-4B9E-81C0-C36FF4A462FF}"/>
    <cellStyle name="Notiz 3 256 2 4" xfId="31145" xr:uid="{54F67760-048A-486F-9345-41EFF7407D1F}"/>
    <cellStyle name="Notiz 3 256 2 5" xfId="33837" xr:uid="{CF24B511-8D98-44F3-BFBE-FCB85A208708}"/>
    <cellStyle name="Notiz 3 256 2 6" xfId="24241" xr:uid="{4C780A16-B5E2-4161-9157-5A0368D6F983}"/>
    <cellStyle name="Notiz 3 256 3" xfId="6510" xr:uid="{95863A11-8B07-4028-BB1C-FAAE17106B6C}"/>
    <cellStyle name="Notiz 3 256 3 2" xfId="19290" xr:uid="{AC23A1D0-BE95-4D91-9984-46C5529207D6}"/>
    <cellStyle name="Notiz 3 256 3 2 2" xfId="34352" xr:uid="{E9C3F30D-09D5-4921-B1FF-1260433B932A}"/>
    <cellStyle name="Notiz 3 256 3 3" xfId="12542" xr:uid="{36FAF4C8-59AD-413D-8168-718091F450F4}"/>
    <cellStyle name="Notiz 3 256 3 4" xfId="25883" xr:uid="{7B62CD77-B046-40FE-A7D6-7711C28E3889}"/>
    <cellStyle name="Notiz 3 256 4" xfId="8426" xr:uid="{C8C1B0E2-3B40-4BC7-AD34-878430F959FB}"/>
    <cellStyle name="Notiz 3 256 4 2" xfId="21152" xr:uid="{73CB009D-3908-47A8-9C38-2BADEE5B1CCC}"/>
    <cellStyle name="Notiz 3 256 4 3" xfId="28650" xr:uid="{9AB696ED-89AF-4706-ADAD-13D005B1B2F0}"/>
    <cellStyle name="Notiz 3 256 5" xfId="14814" xr:uid="{43F5DDD0-AC97-46DA-AA25-7A4E87B63E4A}"/>
    <cellStyle name="Notiz 3 256 5 2" xfId="31144" xr:uid="{21477E6A-A22F-4A1E-9B5C-778891D3E52B}"/>
    <cellStyle name="Notiz 3 256 6" xfId="15471" xr:uid="{ABF2F39F-F101-4995-9B2F-7373FABF4FA9}"/>
    <cellStyle name="Notiz 3 256 6 2" xfId="26519" xr:uid="{FED54F22-52DD-46CB-A15D-5C494D89E478}"/>
    <cellStyle name="Notiz 3 256 7" xfId="32634" xr:uid="{E190B4E2-8ED9-48C7-87F3-20E03FA0A304}"/>
    <cellStyle name="Notiz 3 256 8" xfId="24240" xr:uid="{61F69D98-FDA5-4EE8-ABA2-D357E68BF91F}"/>
    <cellStyle name="Notiz 3 257" xfId="2586" xr:uid="{00000000-0005-0000-0000-00004A0A0000}"/>
    <cellStyle name="Notiz 3 257 2" xfId="5725" xr:uid="{51C4DEB5-7018-40A7-BA74-F9A8DDE491AC}"/>
    <cellStyle name="Notiz 3 257 2 2" xfId="18513" xr:uid="{0919BB4A-A06C-45DE-BFE6-F998E2CAB743}"/>
    <cellStyle name="Notiz 3 257 2 2 2" xfId="28653" xr:uid="{A0A31CFE-DE13-40D7-8BBE-0C96D8027D72}"/>
    <cellStyle name="Notiz 3 257 2 3" xfId="11766" xr:uid="{EADEC4CA-F9C3-49E6-B2C8-8712B60A47BF}"/>
    <cellStyle name="Notiz 3 257 2 3 2" xfId="31147" xr:uid="{1396C85E-44A7-42A8-A80C-3B2AF5069CD8}"/>
    <cellStyle name="Notiz 3 257 2 4" xfId="33838" xr:uid="{001C8E21-3BE1-4842-8222-1D4701A6AA92}"/>
    <cellStyle name="Notiz 3 257 2 5" xfId="24243" xr:uid="{F2337F69-9418-430E-B1EF-3481F6BBD388}"/>
    <cellStyle name="Notiz 3 257 3" xfId="6509" xr:uid="{A8E9B9C7-AC79-402C-BCD9-2FEDC8B065B5}"/>
    <cellStyle name="Notiz 3 257 3 2" xfId="19289" xr:uid="{1467F25D-23FB-432C-B786-EC01078BF255}"/>
    <cellStyle name="Notiz 3 257 3 2 2" xfId="34351" xr:uid="{0F26CA7E-70FA-4E09-B680-589CF5C00947}"/>
    <cellStyle name="Notiz 3 257 3 3" xfId="12541" xr:uid="{81558595-ACAF-404B-8F85-F9BED801E8B3}"/>
    <cellStyle name="Notiz 3 257 3 4" xfId="25972" xr:uid="{4E8505A2-3C25-4444-9D4F-1A24D3AFBF0D}"/>
    <cellStyle name="Notiz 3 257 4" xfId="8427" xr:uid="{CF882659-5F64-4BA5-8E2D-77A723BE243F}"/>
    <cellStyle name="Notiz 3 257 4 2" xfId="21153" xr:uid="{37086845-0553-479C-97AC-D3CA54323297}"/>
    <cellStyle name="Notiz 3 257 4 3" xfId="28652" xr:uid="{BF7C81D2-B4D4-4130-8319-C9CAB407C099}"/>
    <cellStyle name="Notiz 3 257 5" xfId="14815" xr:uid="{FBE90649-906F-49F1-9D7A-0C02B8DDF89C}"/>
    <cellStyle name="Notiz 3 257 5 2" xfId="31146" xr:uid="{4E82A123-0D8E-454A-8517-32DA8826DC38}"/>
    <cellStyle name="Notiz 3 257 6" xfId="15472" xr:uid="{506EC6E1-61DA-417C-8723-273F6BE479E8}"/>
    <cellStyle name="Notiz 3 257 6 2" xfId="26520" xr:uid="{7310D3DB-22A3-40E0-892F-2207069A18B2}"/>
    <cellStyle name="Notiz 3 257 7" xfId="32635" xr:uid="{ED785EAB-7623-4262-8455-BAF94A48FCB2}"/>
    <cellStyle name="Notiz 3 257 8" xfId="24242" xr:uid="{CA00BB7A-AD96-48F6-8446-D26ACD585075}"/>
    <cellStyle name="Notiz 3 258" xfId="5522" xr:uid="{CEDEDE1A-92C2-424A-9D7C-F1616513189D}"/>
    <cellStyle name="Notiz 3 258 2" xfId="7379" xr:uid="{827088D8-3EFA-49F6-B79C-BDB8D21AE096}"/>
    <cellStyle name="Notiz 3 258 2 2" xfId="20124" xr:uid="{C48D7F84-AA82-4E8F-A183-1B624EEF9189}"/>
    <cellStyle name="Notiz 3 258 2 2 2" xfId="35214" xr:uid="{3821B00A-C1D1-4035-9ED8-59C3A1FCEF83}"/>
    <cellStyle name="Notiz 3 258 2 3" xfId="13374" xr:uid="{26BE2B64-31F6-49F2-870F-E16C3E829864}"/>
    <cellStyle name="Notiz 3 258 2 4" xfId="25980" xr:uid="{EE1F52DA-3286-4B37-AFD6-D0EE3A4AAC2E}"/>
    <cellStyle name="Notiz 3 258 3" xfId="7399" xr:uid="{332C2D41-1B09-432E-9028-A27981F8325C}"/>
    <cellStyle name="Notiz 3 258 3 2" xfId="20133" xr:uid="{220D0AC8-8C9B-41EE-81BF-944A5C1EE29A}"/>
    <cellStyle name="Notiz 3 258 3 2 2" xfId="35227" xr:uid="{FB6B542B-84EF-48E9-A94A-EC0E8585D0E2}"/>
    <cellStyle name="Notiz 3 258 3 3" xfId="13384" xr:uid="{E1E9FEFB-D4DA-469E-BD95-C7E07607D36D}"/>
    <cellStyle name="Notiz 3 258 3 4" xfId="28654" xr:uid="{BAAE0C0B-22C8-43CE-A10A-1C0DE56B91CF}"/>
    <cellStyle name="Notiz 3 258 4" xfId="8711" xr:uid="{4139E4B7-D2D9-4999-9447-FB2F7F1FE3BC}"/>
    <cellStyle name="Notiz 3 258 4 2" xfId="21433" xr:uid="{C23856D0-08E0-433A-B5EB-C325EAB68C89}"/>
    <cellStyle name="Notiz 3 258 4 3" xfId="31148" xr:uid="{0FC3207D-FD06-4493-B92A-FBC459122B6E}"/>
    <cellStyle name="Notiz 3 258 5" xfId="15129" xr:uid="{42EC6D38-426D-4C1F-A248-C5A01A655E13}"/>
    <cellStyle name="Notiz 3 258 5 2" xfId="26812" xr:uid="{BBED3FA4-DB9E-48EA-ABE6-B6191B37A177}"/>
    <cellStyle name="Notiz 3 258 6" xfId="15095" xr:uid="{EECE6085-9BF8-42A6-A52B-52A9A08A6A72}"/>
    <cellStyle name="Notiz 3 258 6 2" xfId="33635" xr:uid="{90D47C16-1F59-46C1-9497-0E8A9C85D768}"/>
    <cellStyle name="Notiz 3 258 7" xfId="18310" xr:uid="{BCB87309-41B4-4419-959B-06CE16E5D88B}"/>
    <cellStyle name="Notiz 3 258 8" xfId="11563" xr:uid="{128D639D-BBD6-4527-BE1C-FFBC539A9975}"/>
    <cellStyle name="Notiz 3 258 9" xfId="24244" xr:uid="{CF437588-828A-461C-9A2C-1A6633A12A7A}"/>
    <cellStyle name="Notiz 3 259" xfId="6712" xr:uid="{7A97CF70-2650-450A-AB5F-821358D62A18}"/>
    <cellStyle name="Notiz 3 259 2" xfId="8765" xr:uid="{B4B554EA-21B9-4D87-A5D6-2A8A36AE3E60}"/>
    <cellStyle name="Notiz 3 259 2 2" xfId="21457" xr:uid="{6360058B-383B-4865-9506-811C4B0EEFC0}"/>
    <cellStyle name="Notiz 3 259 2 3" xfId="26853" xr:uid="{0CEC8C6B-EEE2-4F0B-9D62-3353B0177A02}"/>
    <cellStyle name="Notiz 3 259 3" xfId="15160" xr:uid="{6369996C-A424-43C8-B758-D3A32D4DD6FB}"/>
    <cellStyle name="Notiz 3 259 3 2" xfId="34554" xr:uid="{03375169-B2CF-42E9-BD5A-2181BA50B57D}"/>
    <cellStyle name="Notiz 3 259 4" xfId="15166" xr:uid="{439E3339-83A8-4FB4-AC8E-1D591AFFBF4D}"/>
    <cellStyle name="Notiz 3 259 5" xfId="19492" xr:uid="{7447E8F9-A7E6-4F89-89D5-C8F48AD574D3}"/>
    <cellStyle name="Notiz 3 259 6" xfId="12744" xr:uid="{451F5720-3BCF-4AB3-AB01-3D5D0BFB10D5}"/>
    <cellStyle name="Notiz 3 259 7" xfId="25987" xr:uid="{847577BB-362E-4DD1-BAE6-276D47CF4058}"/>
    <cellStyle name="Notiz 3 26" xfId="2587" xr:uid="{00000000-0005-0000-0000-00004B0A0000}"/>
    <cellStyle name="Notiz 3 26 2" xfId="5726" xr:uid="{39AF6FCA-F2C8-49A9-9288-5EC8A8DCD732}"/>
    <cellStyle name="Notiz 3 26 2 2" xfId="18514" xr:uid="{C2866E67-807B-4D9C-A30D-02AA3DD62743}"/>
    <cellStyle name="Notiz 3 26 2 2 2" xfId="28656" xr:uid="{5B50A9F3-524F-47C9-98B4-4AC9F70A740E}"/>
    <cellStyle name="Notiz 3 26 2 3" xfId="11767" xr:uid="{611EFA9B-B4C4-4C6A-A9A1-9E831E583CE8}"/>
    <cellStyle name="Notiz 3 26 2 3 2" xfId="31150" xr:uid="{B3784A38-B4F2-4B56-9019-92743D7C6E3D}"/>
    <cellStyle name="Notiz 3 26 2 4" xfId="33839" xr:uid="{CD39EEF2-F170-4EB2-9902-9ECB6060FFAC}"/>
    <cellStyle name="Notiz 3 26 2 5" xfId="24246" xr:uid="{9EDBBBAA-0C78-49F9-B1C0-29CC5BFB3AAC}"/>
    <cellStyle name="Notiz 3 26 3" xfId="6508" xr:uid="{A93F0C9F-A5E1-44BA-8E21-F1F80EF81FC2}"/>
    <cellStyle name="Notiz 3 26 3 2" xfId="19288" xr:uid="{6EC3846A-9CEE-41B0-AC54-84EF7B35FB95}"/>
    <cellStyle name="Notiz 3 26 3 2 2" xfId="34350" xr:uid="{5B5458D1-9F4B-45C8-B1F7-0C47A599C6A0}"/>
    <cellStyle name="Notiz 3 26 3 3" xfId="12540" xr:uid="{79E2D84D-5CA2-4B1B-B11B-F9082563B191}"/>
    <cellStyle name="Notiz 3 26 3 4" xfId="25607" xr:uid="{2C1A07EC-EECC-4731-BBE6-4FAA52357183}"/>
    <cellStyle name="Notiz 3 26 4" xfId="8428" xr:uid="{B638512C-4B89-4C7F-9988-AF1C5EC6F94C}"/>
    <cellStyle name="Notiz 3 26 4 2" xfId="21154" xr:uid="{BEB3E212-6A41-408A-A30C-B5D9A02EBB0C}"/>
    <cellStyle name="Notiz 3 26 4 3" xfId="28655" xr:uid="{88BD09F3-8511-44E5-80FC-60D96D35E46B}"/>
    <cellStyle name="Notiz 3 26 5" xfId="14816" xr:uid="{85F48C21-404B-4BD5-B9BA-265D7220F29A}"/>
    <cellStyle name="Notiz 3 26 5 2" xfId="31149" xr:uid="{8EF5BB16-2835-4CF7-94EA-E6982AEFB87E}"/>
    <cellStyle name="Notiz 3 26 6" xfId="15473" xr:uid="{48A9DF1A-B4F9-4FA5-B029-E0DF5E7AA3B1}"/>
    <cellStyle name="Notiz 3 26 6 2" xfId="26521" xr:uid="{DB69835C-5268-492F-B1A4-298C909AFF92}"/>
    <cellStyle name="Notiz 3 26 7" xfId="32636" xr:uid="{E0ED427C-885F-469A-B876-C3253FB0BBBD}"/>
    <cellStyle name="Notiz 3 26 8" xfId="24245" xr:uid="{82F516E7-1CD5-4D3C-BFC6-6E98179008F2}"/>
    <cellStyle name="Notiz 3 260" xfId="8810" xr:uid="{551F7BC0-34C6-4A96-88D3-0CD86677CB37}"/>
    <cellStyle name="Notiz 3 260 2" xfId="15195" xr:uid="{17FBE219-2474-4B7C-ABF7-390995F02291}"/>
    <cellStyle name="Notiz 3 260 2 2" xfId="26866" xr:uid="{A2B5F63C-ABC0-4C83-9D0D-8B3FF338B77B}"/>
    <cellStyle name="Notiz 3 260 3" xfId="15741" xr:uid="{F485719B-4CA2-44B0-BB25-59169263865F}"/>
    <cellStyle name="Notiz 3 260 4" xfId="21499" xr:uid="{31008802-BADA-4796-9C8F-102849347817}"/>
    <cellStyle name="Notiz 3 260 5" xfId="25996" xr:uid="{711FA29E-31D5-41B2-B376-B5186B6EE683}"/>
    <cellStyle name="Notiz 3 261" xfId="8920" xr:uid="{4AD1B4B6-DA2D-4774-87B4-E40F3EAC0FBE}"/>
    <cellStyle name="Notiz 3 261 2" xfId="21607" xr:uid="{7E2A0F37-B62C-4F77-8D37-02E249880FA8}"/>
    <cellStyle name="Notiz 3 261 3" xfId="13801" xr:uid="{32F72E7D-6A68-4732-95C1-704917AE8A1E}"/>
    <cellStyle name="Notiz 3 261 4" xfId="25407" xr:uid="{97DB7DAB-0BDA-4F3E-96FA-85CA8B13A85E}"/>
    <cellStyle name="Notiz 3 262" xfId="8924" xr:uid="{ABEB4F12-8D66-40FD-9CA7-F096E8E1BCBA}"/>
    <cellStyle name="Notiz 3 262 2" xfId="21610" xr:uid="{682BAE40-0E69-416F-92D0-40E4A9976D3A}"/>
    <cellStyle name="Notiz 3 262 3" xfId="14612" xr:uid="{8F4C35DD-3805-4E3B-AE6E-5F4DB7DE0D21}"/>
    <cellStyle name="Notiz 3 262 4" xfId="28247" xr:uid="{207E53B1-0213-4164-8D3A-C1685282597C}"/>
    <cellStyle name="Notiz 3 263" xfId="9027" xr:uid="{4E6F33FA-74CE-47FE-9B29-8E301AB706A6}"/>
    <cellStyle name="Notiz 3 263 2" xfId="21713" xr:uid="{0273ACC6-B9B7-4A32-B547-EEE4FA39D719}"/>
    <cellStyle name="Notiz 3 263 3" xfId="22140" xr:uid="{A42AADF4-781C-4CCC-B251-D52E16247C7E}"/>
    <cellStyle name="Notiz 3 263 4" xfId="15279" xr:uid="{1E4FDAFA-CE32-4FE9-B0DF-4617D8780C26}"/>
    <cellStyle name="Notiz 3 263 5" xfId="30741" xr:uid="{174F934E-D6CC-4550-B45C-547CD000D386}"/>
    <cellStyle name="Notiz 3 264" xfId="8224" xr:uid="{4431C2FB-9FEB-48EA-A6A9-1367D0BE1D24}"/>
    <cellStyle name="Notiz 3 264 2" xfId="22183" xr:uid="{F2FC010A-B386-4E3B-B110-515C0FDBC039}"/>
    <cellStyle name="Notiz 3 264 3" xfId="26310" xr:uid="{5DC72B6C-188D-447F-B33F-BD1C5C713356}"/>
    <cellStyle name="Notiz 3 265" xfId="22208" xr:uid="{CD46BB6C-5297-480C-9E1C-2C9CA92E657F}"/>
    <cellStyle name="Notiz 3 265 2" xfId="32432" xr:uid="{CC87D94A-C264-41E6-BECE-CA9E7110414F}"/>
    <cellStyle name="Notiz 3 266" xfId="22271" xr:uid="{C27CF68E-C38D-4B6C-8BDB-7E3FCF13BDB2}"/>
    <cellStyle name="Notiz 3 267" xfId="22353" xr:uid="{188CF538-312B-49C8-803F-62C35F1E28C5}"/>
    <cellStyle name="Notiz 3 268" xfId="23837" xr:uid="{794D3F0A-BA2B-487B-9BC7-63BE95A43B19}"/>
    <cellStyle name="Notiz 3 27" xfId="2588" xr:uid="{00000000-0005-0000-0000-00004C0A0000}"/>
    <cellStyle name="Notiz 3 27 2" xfId="5727" xr:uid="{BAC7B65A-1860-41C4-B808-F20482656808}"/>
    <cellStyle name="Notiz 3 27 2 2" xfId="18515" xr:uid="{36AABE60-BC21-452D-976C-81F1865FE6D9}"/>
    <cellStyle name="Notiz 3 27 2 2 2" xfId="28658" xr:uid="{1002E42D-6031-45FB-A319-06763484039B}"/>
    <cellStyle name="Notiz 3 27 2 3" xfId="11768" xr:uid="{FA3BF7CA-F007-4717-B5CB-DE7543343E8E}"/>
    <cellStyle name="Notiz 3 27 2 3 2" xfId="31152" xr:uid="{F5337396-52F0-425D-A4A2-07CFFF780E64}"/>
    <cellStyle name="Notiz 3 27 2 4" xfId="33840" xr:uid="{8220AFA2-81C7-4E53-A87A-7908EC37A5F7}"/>
    <cellStyle name="Notiz 3 27 2 5" xfId="24248" xr:uid="{2D5080D1-8C51-434D-9ACD-B5FB7FED37E5}"/>
    <cellStyle name="Notiz 3 27 3" xfId="6507" xr:uid="{9539D35C-0910-4F52-B962-4CF1C653278E}"/>
    <cellStyle name="Notiz 3 27 3 2" xfId="19287" xr:uid="{12C1E996-F817-4727-B101-0D51B79D8D10}"/>
    <cellStyle name="Notiz 3 27 3 2 2" xfId="34349" xr:uid="{A6EE02BA-0DA9-4392-B508-8795C4226CF7}"/>
    <cellStyle name="Notiz 3 27 3 3" xfId="12539" xr:uid="{69125CB6-17F6-4130-9BE4-DFC750C21F56}"/>
    <cellStyle name="Notiz 3 27 3 4" xfId="25608" xr:uid="{7CFC5C03-9FC7-42FB-99E3-5F274D301F28}"/>
    <cellStyle name="Notiz 3 27 4" xfId="8429" xr:uid="{1C95CDB9-0125-4817-A016-75B949792DC9}"/>
    <cellStyle name="Notiz 3 27 4 2" xfId="21155" xr:uid="{7C79DADD-01DE-4ECA-BB4B-3AAECA9E9B0A}"/>
    <cellStyle name="Notiz 3 27 4 3" xfId="28657" xr:uid="{11257318-4809-4E95-BD14-4B2A2B003323}"/>
    <cellStyle name="Notiz 3 27 5" xfId="14817" xr:uid="{42B798BC-762A-423F-9B29-53AD1FCD00EF}"/>
    <cellStyle name="Notiz 3 27 5 2" xfId="31151" xr:uid="{9615E3A1-EF65-45BE-9983-032BC70FE368}"/>
    <cellStyle name="Notiz 3 27 6" xfId="15474" xr:uid="{90BF804F-2407-483B-A845-48BAB903CC37}"/>
    <cellStyle name="Notiz 3 27 6 2" xfId="26522" xr:uid="{93AD0CDA-CC90-4948-BCFF-50A1C8207B67}"/>
    <cellStyle name="Notiz 3 27 7" xfId="32637" xr:uid="{63B6C9EA-1F79-41D8-8119-E4364BA8B8B9}"/>
    <cellStyle name="Notiz 3 27 8" xfId="24247" xr:uid="{4EF5C90E-1957-4849-BF1B-7FD1C181A902}"/>
    <cellStyle name="Notiz 3 28" xfId="2589" xr:uid="{00000000-0005-0000-0000-00004D0A0000}"/>
    <cellStyle name="Notiz 3 28 2" xfId="5728" xr:uid="{A2325659-090F-4D49-ACF9-FCAED899C5C6}"/>
    <cellStyle name="Notiz 3 28 2 2" xfId="18516" xr:uid="{EA113DE6-F1F7-4BB1-941B-6C59618B6F96}"/>
    <cellStyle name="Notiz 3 28 2 2 2" xfId="28660" xr:uid="{CD9A65B5-A058-4CD1-BE52-5F5C20E22415}"/>
    <cellStyle name="Notiz 3 28 2 3" xfId="11769" xr:uid="{40910CA3-BB3E-4814-B561-72CC9EA214F2}"/>
    <cellStyle name="Notiz 3 28 2 3 2" xfId="31154" xr:uid="{E2ACBE1A-EE31-48BB-9D53-559D5C39A12F}"/>
    <cellStyle name="Notiz 3 28 2 4" xfId="33841" xr:uid="{F7719186-D33D-4C8B-940A-B443F479C80A}"/>
    <cellStyle name="Notiz 3 28 2 5" xfId="24250" xr:uid="{36A2D201-9B24-4570-84FB-AF5DB7CEA915}"/>
    <cellStyle name="Notiz 3 28 3" xfId="6506" xr:uid="{52840DB1-E88A-49E1-AA4F-2B9FC937F08F}"/>
    <cellStyle name="Notiz 3 28 3 2" xfId="19286" xr:uid="{DFD51535-5EA7-4B19-9BC5-B2369BC05329}"/>
    <cellStyle name="Notiz 3 28 3 2 2" xfId="34348" xr:uid="{E3B1B748-99CA-4338-BA7C-08F147817247}"/>
    <cellStyle name="Notiz 3 28 3 3" xfId="12538" xr:uid="{356A120D-995C-48DD-8113-49E1A118DAF6}"/>
    <cellStyle name="Notiz 3 28 3 4" xfId="25609" xr:uid="{8389DB07-AB67-4393-9400-EAF1A3121E29}"/>
    <cellStyle name="Notiz 3 28 4" xfId="8430" xr:uid="{3667012C-94CD-4779-AA5F-EF0804A4442B}"/>
    <cellStyle name="Notiz 3 28 4 2" xfId="21156" xr:uid="{A3900F36-D7EB-4E4F-86DB-634AFBA5E892}"/>
    <cellStyle name="Notiz 3 28 4 3" xfId="28659" xr:uid="{17372BED-BE1F-49E6-8E1F-BD547058399B}"/>
    <cellStyle name="Notiz 3 28 5" xfId="14818" xr:uid="{2DAA21CC-DD1E-4FC9-8306-1875522D6D59}"/>
    <cellStyle name="Notiz 3 28 5 2" xfId="31153" xr:uid="{47799A34-B921-49DD-B011-1C066EE6448D}"/>
    <cellStyle name="Notiz 3 28 6" xfId="15475" xr:uid="{82C60DB7-856E-48C7-8D91-F93746C7EE4D}"/>
    <cellStyle name="Notiz 3 28 6 2" xfId="26523" xr:uid="{D4EA0234-54F2-4D5F-A601-C476124D0B24}"/>
    <cellStyle name="Notiz 3 28 7" xfId="32638" xr:uid="{BBB98D1F-9AEA-4181-9A50-F269A8CAFE1F}"/>
    <cellStyle name="Notiz 3 28 8" xfId="24249" xr:uid="{9AB8AAC8-5292-4C35-9E1E-64BB4003CFA2}"/>
    <cellStyle name="Notiz 3 29" xfId="2590" xr:uid="{00000000-0005-0000-0000-00004E0A0000}"/>
    <cellStyle name="Notiz 3 29 2" xfId="5729" xr:uid="{FBA5A590-969F-4533-A5C1-605EC7D30B37}"/>
    <cellStyle name="Notiz 3 29 2 2" xfId="18517" xr:uid="{F1A3430F-F2C1-4799-A4DB-1CD08BD95737}"/>
    <cellStyle name="Notiz 3 29 2 2 2" xfId="28662" xr:uid="{350C037C-0634-4B9E-A903-4425DC7D6C14}"/>
    <cellStyle name="Notiz 3 29 2 3" xfId="11770" xr:uid="{98A53F67-2912-4D6E-A911-C77BD832B366}"/>
    <cellStyle name="Notiz 3 29 2 3 2" xfId="31156" xr:uid="{E19A4AFF-37B4-4DA5-94D0-17D8B642C55F}"/>
    <cellStyle name="Notiz 3 29 2 4" xfId="33842" xr:uid="{3B9404ED-FFA8-471B-8629-6225213DC098}"/>
    <cellStyle name="Notiz 3 29 2 5" xfId="24252" xr:uid="{4C171EE5-7D4C-4D11-887B-72359C9AB1A0}"/>
    <cellStyle name="Notiz 3 29 3" xfId="6505" xr:uid="{CD1EA2C4-DE7B-4D0B-B28C-13B9645D80B1}"/>
    <cellStyle name="Notiz 3 29 3 2" xfId="19285" xr:uid="{581B98CF-7CEE-477E-BCF4-5A56935727C5}"/>
    <cellStyle name="Notiz 3 29 3 2 2" xfId="34347" xr:uid="{9537FFAB-A22C-48A4-BFA1-5FD6F6BAB10D}"/>
    <cellStyle name="Notiz 3 29 3 3" xfId="12537" xr:uid="{4175576D-7792-4B92-8C77-5453ACEA0A51}"/>
    <cellStyle name="Notiz 3 29 3 4" xfId="25610" xr:uid="{B61EDA0F-690F-47FA-8141-FF933F3A1772}"/>
    <cellStyle name="Notiz 3 29 4" xfId="8431" xr:uid="{B2772155-D676-4D20-AFC4-2B049BB9619B}"/>
    <cellStyle name="Notiz 3 29 4 2" xfId="21157" xr:uid="{00CFEA16-5031-43B1-96F4-086FA1B768D9}"/>
    <cellStyle name="Notiz 3 29 4 3" xfId="28661" xr:uid="{11B141BF-21C1-49DA-90FB-1ACFB6831113}"/>
    <cellStyle name="Notiz 3 29 5" xfId="14819" xr:uid="{B4063193-0D5C-43E4-AA60-5632D219D95C}"/>
    <cellStyle name="Notiz 3 29 5 2" xfId="31155" xr:uid="{64457BD7-8B3B-4242-AD34-E49B8349C748}"/>
    <cellStyle name="Notiz 3 29 6" xfId="15476" xr:uid="{4B1EAF30-D492-4C83-9A9A-115A23C49891}"/>
    <cellStyle name="Notiz 3 29 6 2" xfId="26524" xr:uid="{2E20FB77-0B75-4B9C-956C-CD3ED2BB4CBD}"/>
    <cellStyle name="Notiz 3 29 7" xfId="32639" xr:uid="{36C18394-30A2-4707-B68F-6E590DB7E750}"/>
    <cellStyle name="Notiz 3 29 8" xfId="24251" xr:uid="{C6776E8C-F09D-4DF4-82D1-12C36462E571}"/>
    <cellStyle name="Notiz 3 3" xfId="2591" xr:uid="{00000000-0005-0000-0000-00004F0A0000}"/>
    <cellStyle name="Notiz 3 3 10" xfId="24253" xr:uid="{D13F9E93-358D-4E29-8FAD-A8D5EE9B7E43}"/>
    <cellStyle name="Notiz 3 3 2" xfId="2592" xr:uid="{00000000-0005-0000-0000-0000500A0000}"/>
    <cellStyle name="Notiz 3 3 2 2" xfId="5731" xr:uid="{5283F6C4-0E29-4948-BD8A-ACA180EC4F4F}"/>
    <cellStyle name="Notiz 3 3 2 2 2" xfId="18519" xr:uid="{B4AF85B0-34C4-4F65-8F6F-473AA6D08249}"/>
    <cellStyle name="Notiz 3 3 2 2 2 2" xfId="28665" xr:uid="{42EF5A35-24E0-40FD-BE3F-67520E5C5944}"/>
    <cellStyle name="Notiz 3 3 2 2 3" xfId="11772" xr:uid="{7597D187-290D-404A-8112-58B55CD7BCEC}"/>
    <cellStyle name="Notiz 3 3 2 2 3 2" xfId="31159" xr:uid="{665A1A55-D1D1-4B35-A975-E95CD8FAAA68}"/>
    <cellStyle name="Notiz 3 3 2 2 4" xfId="33844" xr:uid="{FF22CD66-4D57-4A37-9599-2A1E861D0B99}"/>
    <cellStyle name="Notiz 3 3 2 2 5" xfId="24255" xr:uid="{CD6802F6-5E70-420D-A740-5BA3A52A9DD9}"/>
    <cellStyle name="Notiz 3 3 2 3" xfId="6503" xr:uid="{0797772B-7C32-4C1D-9530-246FB6420F2C}"/>
    <cellStyle name="Notiz 3 3 2 3 2" xfId="19283" xr:uid="{926F6974-4327-437E-BE74-6E0E5A85067E}"/>
    <cellStyle name="Notiz 3 3 2 3 2 2" xfId="34345" xr:uid="{059C6EF1-89DF-4E42-BE08-645C96CB1E37}"/>
    <cellStyle name="Notiz 3 3 2 3 3" xfId="12535" xr:uid="{6DC4E218-B1DE-462D-8BC8-91E6556B0F89}"/>
    <cellStyle name="Notiz 3 3 2 3 4" xfId="25871" xr:uid="{A7695042-5FEC-4463-BA1B-93D178A9B653}"/>
    <cellStyle name="Notiz 3 3 2 4" xfId="8433" xr:uid="{A39E1F8B-72F2-4A1F-82F1-C09A6AB4275E}"/>
    <cellStyle name="Notiz 3 3 2 4 2" xfId="21159" xr:uid="{0C797D0B-4E90-4406-B6D1-3F6C9E9B16F3}"/>
    <cellStyle name="Notiz 3 3 2 4 3" xfId="28664" xr:uid="{7B4AE830-97BD-4F9F-9AAB-4828EFF96999}"/>
    <cellStyle name="Notiz 3 3 2 5" xfId="14821" xr:uid="{1C5D6BAF-1B11-4E44-92C5-9B5427568EEE}"/>
    <cellStyle name="Notiz 3 3 2 5 2" xfId="31158" xr:uid="{C591A9E7-DE39-4CCC-8553-090964B55CFE}"/>
    <cellStyle name="Notiz 3 3 2 6" xfId="15478" xr:uid="{3FA6B8CB-13AB-41BD-A4CE-93C6473F451F}"/>
    <cellStyle name="Notiz 3 3 2 6 2" xfId="26526" xr:uid="{F3E7C286-A6F5-4E6A-8EC1-FCA8C0ABA7F6}"/>
    <cellStyle name="Notiz 3 3 2 7" xfId="32641" xr:uid="{2473FA69-5F64-4E9B-AFC6-7862CA8A6F3C}"/>
    <cellStyle name="Notiz 3 3 2 8" xfId="24254" xr:uid="{3FC1CBAC-CAA3-4674-814C-F5FD6CD2AD38}"/>
    <cellStyle name="Notiz 3 3 3" xfId="2593" xr:uid="{00000000-0005-0000-0000-0000510A0000}"/>
    <cellStyle name="Notiz 3 3 3 2" xfId="5732" xr:uid="{14BB7F6D-70AE-4699-B4ED-253AB57FDB05}"/>
    <cellStyle name="Notiz 3 3 3 2 2" xfId="18520" xr:uid="{5B4E9B58-734F-4BDE-A496-BFFD6D9141C7}"/>
    <cellStyle name="Notiz 3 3 3 2 2 2" xfId="28667" xr:uid="{9604911B-0D0B-42A5-9D85-38378A67E622}"/>
    <cellStyle name="Notiz 3 3 3 2 3" xfId="11773" xr:uid="{E8544D82-BCF1-4139-967B-A0F0A97C8403}"/>
    <cellStyle name="Notiz 3 3 3 2 3 2" xfId="31161" xr:uid="{AFCE3A2C-0224-4939-AB09-6BE015162597}"/>
    <cellStyle name="Notiz 3 3 3 2 4" xfId="33845" xr:uid="{BCECBB4C-27AC-41E9-8488-4537D1C38D73}"/>
    <cellStyle name="Notiz 3 3 3 2 5" xfId="24257" xr:uid="{60DFD342-D3F6-4C46-B88C-7998ABBC664B}"/>
    <cellStyle name="Notiz 3 3 3 3" xfId="6502" xr:uid="{9BCD011B-FECC-4AA4-98C5-08D203529F33}"/>
    <cellStyle name="Notiz 3 3 3 3 2" xfId="19282" xr:uid="{4D07839C-90AD-4A20-A693-F81A4BDFCF7B}"/>
    <cellStyle name="Notiz 3 3 3 3 2 2" xfId="34344" xr:uid="{42FD3AC4-6913-49FE-8D6F-CA66DFFCCFC7}"/>
    <cellStyle name="Notiz 3 3 3 3 3" xfId="12534" xr:uid="{854D118B-7EB6-40A1-A2EE-C205E6992396}"/>
    <cellStyle name="Notiz 3 3 3 3 4" xfId="28666" xr:uid="{5942EF82-0C81-4147-B58F-4A086B3F230A}"/>
    <cellStyle name="Notiz 3 3 3 4" xfId="8434" xr:uid="{EFD4D0CA-777E-4F27-8101-03B6A48CAB1D}"/>
    <cellStyle name="Notiz 3 3 3 4 2" xfId="21160" xr:uid="{F9A30C08-5CFD-413A-89E4-B74E5290C339}"/>
    <cellStyle name="Notiz 3 3 3 4 3" xfId="31160" xr:uid="{000E6D8D-CE56-4F80-914A-3A344F667CA3}"/>
    <cellStyle name="Notiz 3 3 3 5" xfId="14822" xr:uid="{DE497B88-69E1-4256-951F-745034A6E43F}"/>
    <cellStyle name="Notiz 3 3 3 5 2" xfId="26527" xr:uid="{E261D89F-9CCA-461D-AF3C-3E580EE364EE}"/>
    <cellStyle name="Notiz 3 3 3 6" xfId="15479" xr:uid="{FBD1B5D6-D006-4795-8BE4-2136461F0AD0}"/>
    <cellStyle name="Notiz 3 3 3 6 2" xfId="32642" xr:uid="{23A8AB03-9735-4A7F-BB13-4A77DFDDABED}"/>
    <cellStyle name="Notiz 3 3 3 7" xfId="24256" xr:uid="{3B87FEAF-33A4-4226-93B4-974555EFDCF3}"/>
    <cellStyle name="Notiz 3 3 4" xfId="5730" xr:uid="{231D4CB1-95B7-48BC-87D1-8B6F9D65AF62}"/>
    <cellStyle name="Notiz 3 3 4 2" xfId="18518" xr:uid="{54899146-B676-4FF7-979B-D17AE5A4FB8E}"/>
    <cellStyle name="Notiz 3 3 4 2 2" xfId="28668" xr:uid="{1B32BA63-ED49-4ACD-B45E-7EF63F96EB32}"/>
    <cellStyle name="Notiz 3 3 4 3" xfId="11771" xr:uid="{6FF4A10D-FEF3-4828-9BCF-CA777A5D0971}"/>
    <cellStyle name="Notiz 3 3 4 3 2" xfId="31162" xr:uid="{61A674E7-7C1B-4728-91E2-338D48441D6A}"/>
    <cellStyle name="Notiz 3 3 4 4" xfId="33843" xr:uid="{FCEC11AC-A183-4242-BA10-C5F4B640FF32}"/>
    <cellStyle name="Notiz 3 3 4 5" xfId="24258" xr:uid="{B367D5E1-7AD3-4581-8B99-875BC4F8750B}"/>
    <cellStyle name="Notiz 3 3 5" xfId="6504" xr:uid="{F2B572FA-4B7A-4EAD-A7F5-2929E4FEB59A}"/>
    <cellStyle name="Notiz 3 3 5 2" xfId="19284" xr:uid="{7A1AADAC-065D-4B59-A0F6-49C2438CCD57}"/>
    <cellStyle name="Notiz 3 3 5 2 2" xfId="34346" xr:uid="{E6841766-8BBF-47A2-A751-0F0D30F9B835}"/>
    <cellStyle name="Notiz 3 3 5 3" xfId="12536" xr:uid="{FAD871F3-1B09-42BD-B8AC-45302DD55B5D}"/>
    <cellStyle name="Notiz 3 3 5 4" xfId="25611" xr:uid="{4BA36126-A379-4493-8B42-AC0EBBA83068}"/>
    <cellStyle name="Notiz 3 3 6" xfId="8432" xr:uid="{FEBACBFF-1050-4901-BEDE-B56E8338EF3A}"/>
    <cellStyle name="Notiz 3 3 6 2" xfId="21158" xr:uid="{22080CCF-2F80-4CBB-8F7B-E753F05A6197}"/>
    <cellStyle name="Notiz 3 3 6 3" xfId="28663" xr:uid="{D227AFCE-5031-4CB6-BA4F-726F915E136D}"/>
    <cellStyle name="Notiz 3 3 7" xfId="14820" xr:uid="{2EE3566E-C4DB-4A54-B331-9FEC507BB102}"/>
    <cellStyle name="Notiz 3 3 7 2" xfId="31157" xr:uid="{91D4E298-1AE9-42B4-BC2A-6802A65E3AC5}"/>
    <cellStyle name="Notiz 3 3 8" xfId="15477" xr:uid="{C31678EB-C94C-475B-9198-4D81A6BB7D7F}"/>
    <cellStyle name="Notiz 3 3 8 2" xfId="26525" xr:uid="{BF78850E-989B-4959-BD90-8C89A680B269}"/>
    <cellStyle name="Notiz 3 3 9" xfId="32640" xr:uid="{3E98649A-8518-44BC-9F3D-BFE452931754}"/>
    <cellStyle name="Notiz 3 30" xfId="2594" xr:uid="{00000000-0005-0000-0000-0000520A0000}"/>
    <cellStyle name="Notiz 3 30 2" xfId="5733" xr:uid="{864F1DA5-5E0A-40F4-B354-3417285EAC9A}"/>
    <cellStyle name="Notiz 3 30 2 2" xfId="18521" xr:uid="{EF81F225-5EB6-4565-9244-6D301AE7245F}"/>
    <cellStyle name="Notiz 3 30 2 2 2" xfId="28670" xr:uid="{4C908B05-AE0D-4146-B15F-C1E62558C167}"/>
    <cellStyle name="Notiz 3 30 2 3" xfId="11774" xr:uid="{405A81E3-9374-44CC-8C1E-78046F8A6B2F}"/>
    <cellStyle name="Notiz 3 30 2 3 2" xfId="31164" xr:uid="{7DD209ED-9480-4F39-AD4E-6F8E3F7A1E3A}"/>
    <cellStyle name="Notiz 3 30 2 4" xfId="33846" xr:uid="{2C7E794C-4CF4-4966-9D2C-91314471AA97}"/>
    <cellStyle name="Notiz 3 30 2 5" xfId="24260" xr:uid="{86F1F388-0B6D-4FDD-8BED-4C27F2B07028}"/>
    <cellStyle name="Notiz 3 30 3" xfId="6501" xr:uid="{C6CDF933-3FDB-40AA-81F6-0D14A664C771}"/>
    <cellStyle name="Notiz 3 30 3 2" xfId="19281" xr:uid="{2E80C647-1633-4C13-95FB-9C1951A928D7}"/>
    <cellStyle name="Notiz 3 30 3 2 2" xfId="34343" xr:uid="{5EC0BCFD-A72A-4422-A767-9776CB354EF6}"/>
    <cellStyle name="Notiz 3 30 3 3" xfId="12533" xr:uid="{16FCEC86-826B-45D8-9039-4DF2DE1A707D}"/>
    <cellStyle name="Notiz 3 30 3 4" xfId="25612" xr:uid="{896AE86B-954F-4378-995A-0901441FB701}"/>
    <cellStyle name="Notiz 3 30 4" xfId="8435" xr:uid="{5F09982F-EA78-4430-BFB6-796DDC432346}"/>
    <cellStyle name="Notiz 3 30 4 2" xfId="21161" xr:uid="{BA159B9F-B103-4E3B-B80C-6DD5B5D280AB}"/>
    <cellStyle name="Notiz 3 30 4 3" xfId="28669" xr:uid="{BF34B0EC-30D2-400E-BC92-9042B0145D3E}"/>
    <cellStyle name="Notiz 3 30 5" xfId="14823" xr:uid="{FA202828-5A2B-4A04-800C-10486D6AE8F4}"/>
    <cellStyle name="Notiz 3 30 5 2" xfId="31163" xr:uid="{24E5774F-FEF3-4998-BE62-713ED7589F22}"/>
    <cellStyle name="Notiz 3 30 6" xfId="15480" xr:uid="{1C7FF0E6-5F8A-4F77-8EA4-C4CFC9E8B7B6}"/>
    <cellStyle name="Notiz 3 30 6 2" xfId="26528" xr:uid="{0DFFC183-C433-44B0-84B4-71CAFE7934BC}"/>
    <cellStyle name="Notiz 3 30 7" xfId="32643" xr:uid="{957C13D7-0224-43CC-ADD7-27168C5A333F}"/>
    <cellStyle name="Notiz 3 30 8" xfId="24259" xr:uid="{8BB9F285-EE49-4AE4-8B51-E1B7CE321B07}"/>
    <cellStyle name="Notiz 3 31" xfId="2595" xr:uid="{00000000-0005-0000-0000-0000530A0000}"/>
    <cellStyle name="Notiz 3 31 2" xfId="5734" xr:uid="{F3C5EF6F-5C03-4528-BD5D-56B5D2FEA9B5}"/>
    <cellStyle name="Notiz 3 31 2 2" xfId="18522" xr:uid="{3EC2199D-8AA5-4D28-8C1A-42927D6CA12B}"/>
    <cellStyle name="Notiz 3 31 2 2 2" xfId="28672" xr:uid="{1CA331CF-C363-4E9C-A7A0-B26A5A1B0311}"/>
    <cellStyle name="Notiz 3 31 2 3" xfId="11775" xr:uid="{F7FB2360-2E5D-41BF-92D4-41E7B395B7B6}"/>
    <cellStyle name="Notiz 3 31 2 3 2" xfId="31166" xr:uid="{38600003-35B5-43B3-B705-99B918035F27}"/>
    <cellStyle name="Notiz 3 31 2 4" xfId="33847" xr:uid="{AEC9827C-65B9-47E2-BC02-FEB776E99018}"/>
    <cellStyle name="Notiz 3 31 2 5" xfId="24262" xr:uid="{57F9549D-BBBD-4E95-AA1D-1E15D37FAD51}"/>
    <cellStyle name="Notiz 3 31 3" xfId="6500" xr:uid="{0A523357-0F9D-457A-B25B-04E395B24DF0}"/>
    <cellStyle name="Notiz 3 31 3 2" xfId="19280" xr:uid="{58377179-1DDF-4964-8BDC-E567A3E8AF8E}"/>
    <cellStyle name="Notiz 3 31 3 2 2" xfId="34342" xr:uid="{0B72B519-0523-4244-B82E-7FDBDE570FEA}"/>
    <cellStyle name="Notiz 3 31 3 3" xfId="12532" xr:uid="{AF2DC6AD-872D-4478-8DD8-6C2729B7A680}"/>
    <cellStyle name="Notiz 3 31 3 4" xfId="25613" xr:uid="{3B6994A9-BEED-4B77-B746-F674AC7AA0BA}"/>
    <cellStyle name="Notiz 3 31 4" xfId="8436" xr:uid="{9A15B91E-88EE-4D87-96E1-66541CE32ED0}"/>
    <cellStyle name="Notiz 3 31 4 2" xfId="21162" xr:uid="{1607F2CE-303C-40C1-8343-E43C21A0E7E3}"/>
    <cellStyle name="Notiz 3 31 4 3" xfId="28671" xr:uid="{60299793-04FD-4197-ABB2-44179E943362}"/>
    <cellStyle name="Notiz 3 31 5" xfId="14824" xr:uid="{FDBFC82E-2F17-4ED8-ADC1-3B45E0CE87D7}"/>
    <cellStyle name="Notiz 3 31 5 2" xfId="31165" xr:uid="{BA294EDF-47DC-46F1-8620-2057E89522B5}"/>
    <cellStyle name="Notiz 3 31 6" xfId="15481" xr:uid="{D1FE7875-C958-4CE1-B11D-D49BF1FFC7A4}"/>
    <cellStyle name="Notiz 3 31 6 2" xfId="26529" xr:uid="{3D605B84-A325-46FD-B618-DA21737F52B1}"/>
    <cellStyle name="Notiz 3 31 7" xfId="32644" xr:uid="{531CE985-F421-4126-A92E-78F7EC601137}"/>
    <cellStyle name="Notiz 3 31 8" xfId="24261" xr:uid="{A3DC3192-661F-4412-89CC-903B0A918922}"/>
    <cellStyle name="Notiz 3 32" xfId="2596" xr:uid="{00000000-0005-0000-0000-0000540A0000}"/>
    <cellStyle name="Notiz 3 32 2" xfId="5735" xr:uid="{C24D0D30-377B-43F4-9DE6-AA5888E8FC87}"/>
    <cellStyle name="Notiz 3 32 2 2" xfId="18523" xr:uid="{A3CFB70C-205D-4349-8344-E5307AA29079}"/>
    <cellStyle name="Notiz 3 32 2 2 2" xfId="28674" xr:uid="{4DE550D4-0AA4-43A9-ACAD-3DF58A33227A}"/>
    <cellStyle name="Notiz 3 32 2 3" xfId="11776" xr:uid="{4AC3A2B5-3188-4797-A6C4-62A15F4DE8F4}"/>
    <cellStyle name="Notiz 3 32 2 3 2" xfId="31168" xr:uid="{D00B8F90-DAEF-4EAA-9F0E-EC41DB027D7A}"/>
    <cellStyle name="Notiz 3 32 2 4" xfId="33848" xr:uid="{3470B5AF-E302-4977-B32D-86B20856972B}"/>
    <cellStyle name="Notiz 3 32 2 5" xfId="24264" xr:uid="{6C43CA72-BCFD-4C1A-BE11-CD4D42C4CC93}"/>
    <cellStyle name="Notiz 3 32 3" xfId="6499" xr:uid="{555B49E5-5BAE-46CA-909B-69BCB9D8F6A0}"/>
    <cellStyle name="Notiz 3 32 3 2" xfId="19279" xr:uid="{B49E77FF-63ED-43EF-ABC4-8D46E957231D}"/>
    <cellStyle name="Notiz 3 32 3 2 2" xfId="34341" xr:uid="{1CB2A344-24CA-4FC0-848F-819127250288}"/>
    <cellStyle name="Notiz 3 32 3 3" xfId="12531" xr:uid="{A9D0953F-F967-460D-9A70-6945FB252A8C}"/>
    <cellStyle name="Notiz 3 32 3 4" xfId="25614" xr:uid="{75F377CF-FEE2-4B75-AD85-1CCB9DBDBA2B}"/>
    <cellStyle name="Notiz 3 32 4" xfId="8437" xr:uid="{F618B8AA-D7C1-4DD8-B951-D535AA5421BA}"/>
    <cellStyle name="Notiz 3 32 4 2" xfId="21163" xr:uid="{8CC9DE02-5144-4865-AEA9-27C0181B8886}"/>
    <cellStyle name="Notiz 3 32 4 3" xfId="28673" xr:uid="{7D32FE09-5D23-42BC-AD8E-524125261530}"/>
    <cellStyle name="Notiz 3 32 5" xfId="14825" xr:uid="{7ADCE3D0-A94C-429F-A54F-CFB35BC26962}"/>
    <cellStyle name="Notiz 3 32 5 2" xfId="31167" xr:uid="{CC80DEED-86E1-4029-9888-E57F2FC1B4BF}"/>
    <cellStyle name="Notiz 3 32 6" xfId="15482" xr:uid="{0BD4213E-2409-4312-BF8F-F6DA2AC71756}"/>
    <cellStyle name="Notiz 3 32 6 2" xfId="26530" xr:uid="{D44995DA-7C4C-4EAF-B651-9B895B87A181}"/>
    <cellStyle name="Notiz 3 32 7" xfId="32645" xr:uid="{F0D39FEF-EBD0-4E18-97D6-557240CDAC3C}"/>
    <cellStyle name="Notiz 3 32 8" xfId="24263" xr:uid="{0AB6964F-72C5-4B64-9926-8FC4E86FFCE1}"/>
    <cellStyle name="Notiz 3 33" xfId="2597" xr:uid="{00000000-0005-0000-0000-0000550A0000}"/>
    <cellStyle name="Notiz 3 33 2" xfId="5736" xr:uid="{D7B0AAE7-C028-4E23-972E-1E8ACC8A1E90}"/>
    <cellStyle name="Notiz 3 33 2 2" xfId="18524" xr:uid="{83A365D0-83DF-4493-8E69-241EC993912E}"/>
    <cellStyle name="Notiz 3 33 2 2 2" xfId="28676" xr:uid="{4AF43F00-6603-40F7-94DD-42EB5ABE7BA3}"/>
    <cellStyle name="Notiz 3 33 2 3" xfId="11777" xr:uid="{380A8096-FE32-4658-9055-5AE7DD4CCD43}"/>
    <cellStyle name="Notiz 3 33 2 3 2" xfId="31170" xr:uid="{B38182EB-E8C9-4F70-87A7-D80B903E6F30}"/>
    <cellStyle name="Notiz 3 33 2 4" xfId="33849" xr:uid="{C03CF6D9-C00C-4D3E-9D65-25533C248ED5}"/>
    <cellStyle name="Notiz 3 33 2 5" xfId="24266" xr:uid="{8CF1A2ED-A3B6-4BA8-8998-DA070B3D2657}"/>
    <cellStyle name="Notiz 3 33 3" xfId="6498" xr:uid="{1FF57758-B45C-43EE-B30A-B644D50C1F16}"/>
    <cellStyle name="Notiz 3 33 3 2" xfId="19278" xr:uid="{605BB303-1DD7-47F8-BDAE-1184B2FC17DE}"/>
    <cellStyle name="Notiz 3 33 3 2 2" xfId="34340" xr:uid="{A68FF90F-BBD2-4AD2-A542-611204470415}"/>
    <cellStyle name="Notiz 3 33 3 3" xfId="12530" xr:uid="{7040EBBD-5B2B-4EA4-9A44-D8FA6260FCB9}"/>
    <cellStyle name="Notiz 3 33 3 4" xfId="25615" xr:uid="{A3F3F6C6-3288-4994-9177-7F41CBA24349}"/>
    <cellStyle name="Notiz 3 33 4" xfId="8438" xr:uid="{18AEBF5A-9D15-4FA1-9D22-30E01B6E5EFE}"/>
    <cellStyle name="Notiz 3 33 4 2" xfId="21164" xr:uid="{3DCC08B7-1A31-4D00-88DB-90C9E1A8AD4E}"/>
    <cellStyle name="Notiz 3 33 4 3" xfId="28675" xr:uid="{C031FC96-A08B-4EE8-9495-7DD192A68A2B}"/>
    <cellStyle name="Notiz 3 33 5" xfId="14826" xr:uid="{9CB5DEE1-6C1B-4BCF-9BE6-CB47010F24E3}"/>
    <cellStyle name="Notiz 3 33 5 2" xfId="31169" xr:uid="{B5AC1661-B43E-4D87-9B43-1E677BE96FE9}"/>
    <cellStyle name="Notiz 3 33 6" xfId="15483" xr:uid="{0211DF2C-6CCA-43FA-8997-DA17107E38FF}"/>
    <cellStyle name="Notiz 3 33 6 2" xfId="26531" xr:uid="{7BFD6FEE-5D34-416C-97D1-53BEE3CC63B9}"/>
    <cellStyle name="Notiz 3 33 7" xfId="32646" xr:uid="{B159A4E6-311A-4E66-9015-860B4375FD01}"/>
    <cellStyle name="Notiz 3 33 8" xfId="24265" xr:uid="{2E898000-E5A7-43D6-A5F4-E64BB5FD9203}"/>
    <cellStyle name="Notiz 3 34" xfId="2598" xr:uid="{00000000-0005-0000-0000-0000560A0000}"/>
    <cellStyle name="Notiz 3 34 2" xfId="5737" xr:uid="{1450C97A-A1C1-46AE-9557-C4E9949CE555}"/>
    <cellStyle name="Notiz 3 34 2 2" xfId="18525" xr:uid="{3F0B813D-5AA5-4A83-BBF8-7A50611DB407}"/>
    <cellStyle name="Notiz 3 34 2 2 2" xfId="28678" xr:uid="{56F996C5-F433-4DB1-9F98-E16A376565C0}"/>
    <cellStyle name="Notiz 3 34 2 3" xfId="11778" xr:uid="{04BE00E0-8B14-44C5-A852-639E33B59A3A}"/>
    <cellStyle name="Notiz 3 34 2 3 2" xfId="31172" xr:uid="{F1097227-3068-4499-BDC1-4262A138CD1B}"/>
    <cellStyle name="Notiz 3 34 2 4" xfId="33850" xr:uid="{667106C7-B3B5-4416-B26C-C8F4B1664732}"/>
    <cellStyle name="Notiz 3 34 2 5" xfId="24268" xr:uid="{75199C97-96AC-4ABA-BF22-02B7AD820B24}"/>
    <cellStyle name="Notiz 3 34 3" xfId="6497" xr:uid="{122765D4-555F-4DA4-B342-1EFAA58A1153}"/>
    <cellStyle name="Notiz 3 34 3 2" xfId="19277" xr:uid="{1AC5B70A-3958-4262-955E-3539FA276CAE}"/>
    <cellStyle name="Notiz 3 34 3 2 2" xfId="34339" xr:uid="{3BC8F3CA-EAB9-4506-B006-EADA4EB5BC18}"/>
    <cellStyle name="Notiz 3 34 3 3" xfId="12529" xr:uid="{DD15CDC4-7418-45A0-84E2-E00EA38D18C0}"/>
    <cellStyle name="Notiz 3 34 3 4" xfId="25616" xr:uid="{C886E910-3943-478F-9ABD-77FCC92F41C8}"/>
    <cellStyle name="Notiz 3 34 4" xfId="8439" xr:uid="{15C722E5-DEDC-469D-8B91-11C6097DDA22}"/>
    <cellStyle name="Notiz 3 34 4 2" xfId="21165" xr:uid="{002D2AD6-B485-4E81-A5DE-D7777E941038}"/>
    <cellStyle name="Notiz 3 34 4 3" xfId="28677" xr:uid="{20F318F1-1FFF-41CC-AFED-E56140C32EDD}"/>
    <cellStyle name="Notiz 3 34 5" xfId="14827" xr:uid="{2087B509-5AA9-4C93-8367-1DA086848A5D}"/>
    <cellStyle name="Notiz 3 34 5 2" xfId="31171" xr:uid="{74CA7735-6A18-485B-B98C-A8532678E56D}"/>
    <cellStyle name="Notiz 3 34 6" xfId="15484" xr:uid="{2AA09BFC-DED8-40B9-8FEE-079E6440AC8B}"/>
    <cellStyle name="Notiz 3 34 6 2" xfId="26532" xr:uid="{72E9FC27-9EC3-4805-926E-88E5BF373F37}"/>
    <cellStyle name="Notiz 3 34 7" xfId="32647" xr:uid="{603D18E1-F74C-450C-A6FD-B2B0C2E89DDB}"/>
    <cellStyle name="Notiz 3 34 8" xfId="24267" xr:uid="{DAFDD3DE-66F3-438E-98F6-48CD3A0E2D79}"/>
    <cellStyle name="Notiz 3 35" xfId="2599" xr:uid="{00000000-0005-0000-0000-0000570A0000}"/>
    <cellStyle name="Notiz 3 35 2" xfId="5738" xr:uid="{AA5FEF71-4B84-46AA-9125-DD5F178D530E}"/>
    <cellStyle name="Notiz 3 35 2 2" xfId="18526" xr:uid="{ECC368E4-A77F-4F30-9BBE-6BA2653473BE}"/>
    <cellStyle name="Notiz 3 35 2 2 2" xfId="28680" xr:uid="{F627A93C-C4A4-4B0D-BF11-93FFA195EA2A}"/>
    <cellStyle name="Notiz 3 35 2 3" xfId="11779" xr:uid="{4FC0C78B-BBB7-47C8-B397-BE5438264984}"/>
    <cellStyle name="Notiz 3 35 2 3 2" xfId="31174" xr:uid="{C7BC3541-4E34-4953-863E-47FE7471B95A}"/>
    <cellStyle name="Notiz 3 35 2 4" xfId="33851" xr:uid="{92893085-03A4-4328-A804-1FB6C01B9691}"/>
    <cellStyle name="Notiz 3 35 2 5" xfId="24270" xr:uid="{D57DDB58-DCE3-491E-BBB1-A63479FDF21E}"/>
    <cellStyle name="Notiz 3 35 3" xfId="6496" xr:uid="{F1DE6DEF-002B-4FC1-BADA-25E486501132}"/>
    <cellStyle name="Notiz 3 35 3 2" xfId="19276" xr:uid="{CDB98935-DB1C-4D6A-8B4A-9C3FB5DB3EFE}"/>
    <cellStyle name="Notiz 3 35 3 2 2" xfId="34338" xr:uid="{661D8D21-DF9A-4290-A784-C6E3408A2572}"/>
    <cellStyle name="Notiz 3 35 3 3" xfId="12528" xr:uid="{F5A164A5-DD31-49DA-895C-303E8416AE33}"/>
    <cellStyle name="Notiz 3 35 3 4" xfId="25617" xr:uid="{1765AFB0-48AD-4BEB-8CFF-EC67FE163BB1}"/>
    <cellStyle name="Notiz 3 35 4" xfId="8440" xr:uid="{50FA9ADF-5E05-4745-88B8-E795D42ED4C7}"/>
    <cellStyle name="Notiz 3 35 4 2" xfId="21166" xr:uid="{3E084CB7-F004-46F7-A6CF-6794CC864729}"/>
    <cellStyle name="Notiz 3 35 4 3" xfId="28679" xr:uid="{7169C882-8239-4011-93FA-8F06F4410A98}"/>
    <cellStyle name="Notiz 3 35 5" xfId="14828" xr:uid="{1B20B30C-7BE5-433D-900A-5C84E2540714}"/>
    <cellStyle name="Notiz 3 35 5 2" xfId="31173" xr:uid="{116D1B15-5F39-44DC-8F79-565B507BC06F}"/>
    <cellStyle name="Notiz 3 35 6" xfId="15485" xr:uid="{87233FED-E045-4A77-9180-5F82E94205D0}"/>
    <cellStyle name="Notiz 3 35 6 2" xfId="26533" xr:uid="{27D5F6BF-D577-45CD-B62F-4AF178290B98}"/>
    <cellStyle name="Notiz 3 35 7" xfId="32648" xr:uid="{1719B321-F1CA-42BD-8041-9C1A420F8794}"/>
    <cellStyle name="Notiz 3 35 8" xfId="24269" xr:uid="{589BED1A-4590-4D17-A29C-F68F532C09A4}"/>
    <cellStyle name="Notiz 3 36" xfId="2600" xr:uid="{00000000-0005-0000-0000-0000580A0000}"/>
    <cellStyle name="Notiz 3 36 2" xfId="5739" xr:uid="{5F59F218-A621-41E6-9D5A-22BD30A7D59C}"/>
    <cellStyle name="Notiz 3 36 2 2" xfId="18527" xr:uid="{445CC96F-2496-4D73-9BF3-23B8F2323197}"/>
    <cellStyle name="Notiz 3 36 2 2 2" xfId="28682" xr:uid="{FF059812-26B1-4EA5-B2B6-4D101F63AAFC}"/>
    <cellStyle name="Notiz 3 36 2 3" xfId="11780" xr:uid="{8756CFE4-7AFC-4DD2-B102-61A09CD563B7}"/>
    <cellStyle name="Notiz 3 36 2 3 2" xfId="31176" xr:uid="{760D4FB6-77F3-4B68-B6D5-E4AFB9CE16FF}"/>
    <cellStyle name="Notiz 3 36 2 4" xfId="33852" xr:uid="{E0392594-B16E-4B36-93FD-980C9E52AE88}"/>
    <cellStyle name="Notiz 3 36 2 5" xfId="24272" xr:uid="{5AD22ABB-FE6C-4401-AEAA-6966244C5729}"/>
    <cellStyle name="Notiz 3 36 3" xfId="6495" xr:uid="{B865F642-3521-4EBB-97B6-6BB5CB634CFA}"/>
    <cellStyle name="Notiz 3 36 3 2" xfId="19275" xr:uid="{A418E325-A22D-489A-AA53-497B99F0A4C0}"/>
    <cellStyle name="Notiz 3 36 3 2 2" xfId="34337" xr:uid="{3C537BB7-3D97-4C71-BE92-CAB6E12FB2ED}"/>
    <cellStyle name="Notiz 3 36 3 3" xfId="12527" xr:uid="{0272FACE-1B01-41E5-98EE-20C75FA0DE91}"/>
    <cellStyle name="Notiz 3 36 3 4" xfId="25618" xr:uid="{D85BD9CD-F992-4F0B-8FEE-ED012F49C4E0}"/>
    <cellStyle name="Notiz 3 36 4" xfId="8441" xr:uid="{1BB22A77-9242-46A5-9FE6-F8D0F360DA86}"/>
    <cellStyle name="Notiz 3 36 4 2" xfId="21167" xr:uid="{ABC1ECCD-59D6-4C72-8F0D-8B4DCF90D309}"/>
    <cellStyle name="Notiz 3 36 4 3" xfId="28681" xr:uid="{E6A86CFB-0EA0-4730-928C-2D1A39EC250B}"/>
    <cellStyle name="Notiz 3 36 5" xfId="14829" xr:uid="{9C7F1296-2A2F-4349-8E24-C78DFC5C6D35}"/>
    <cellStyle name="Notiz 3 36 5 2" xfId="31175" xr:uid="{1AA7DEBA-7A5C-444F-B45B-D7C5D58DA851}"/>
    <cellStyle name="Notiz 3 36 6" xfId="15486" xr:uid="{C43227E4-5679-44C0-AA95-7833CB91F206}"/>
    <cellStyle name="Notiz 3 36 6 2" xfId="26534" xr:uid="{7223A007-2047-4D5D-8835-9420F690337F}"/>
    <cellStyle name="Notiz 3 36 7" xfId="32649" xr:uid="{8062C6DF-4E3D-4028-8906-58964E0E3732}"/>
    <cellStyle name="Notiz 3 36 8" xfId="24271" xr:uid="{96FFB488-8D8B-405C-9296-92B112127D7B}"/>
    <cellStyle name="Notiz 3 37" xfId="2601" xr:uid="{00000000-0005-0000-0000-0000590A0000}"/>
    <cellStyle name="Notiz 3 37 2" xfId="5740" xr:uid="{877123E9-B7F8-4997-AB9F-864790F721F7}"/>
    <cellStyle name="Notiz 3 37 2 2" xfId="18528" xr:uid="{B8F76C5E-19DF-4F03-9AE2-57369F5CC321}"/>
    <cellStyle name="Notiz 3 37 2 2 2" xfId="28684" xr:uid="{32893625-30A1-4BC8-B02C-4ED6D54D40E7}"/>
    <cellStyle name="Notiz 3 37 2 3" xfId="11781" xr:uid="{30C35470-5583-4112-8841-05322B6C7DEB}"/>
    <cellStyle name="Notiz 3 37 2 3 2" xfId="31178" xr:uid="{340C43A7-97C9-415B-8372-722CEAFBC554}"/>
    <cellStyle name="Notiz 3 37 2 4" xfId="33853" xr:uid="{7E8CBE77-7F71-4220-A9CF-AB473FD1C863}"/>
    <cellStyle name="Notiz 3 37 2 5" xfId="24274" xr:uid="{9534AC37-E63C-43E5-9CF1-92A11E75CB16}"/>
    <cellStyle name="Notiz 3 37 3" xfId="6494" xr:uid="{6F50D06D-4491-41AE-81D3-34FB2C4136DD}"/>
    <cellStyle name="Notiz 3 37 3 2" xfId="19274" xr:uid="{175DC51E-3536-4C78-9D58-75114C894D64}"/>
    <cellStyle name="Notiz 3 37 3 2 2" xfId="34336" xr:uid="{CB2766CB-ECF3-47B4-AFB1-112B671AA3B9}"/>
    <cellStyle name="Notiz 3 37 3 3" xfId="12526" xr:uid="{3892ED97-9230-4C0D-8479-C218C096DC04}"/>
    <cellStyle name="Notiz 3 37 3 4" xfId="25619" xr:uid="{5C94985B-B123-4E71-914E-9D375CA87310}"/>
    <cellStyle name="Notiz 3 37 4" xfId="8442" xr:uid="{1C919FD9-763E-441E-B20C-D5DC4A86B7B0}"/>
    <cellStyle name="Notiz 3 37 4 2" xfId="21168" xr:uid="{95861DE2-8A1B-4AE3-88FE-6440E4F687EC}"/>
    <cellStyle name="Notiz 3 37 4 3" xfId="28683" xr:uid="{2232C60A-BD60-4039-99D4-5CBF780CED35}"/>
    <cellStyle name="Notiz 3 37 5" xfId="14830" xr:uid="{2DE3B60C-9FFA-4538-82CB-A14593C4E50C}"/>
    <cellStyle name="Notiz 3 37 5 2" xfId="31177" xr:uid="{B533FB15-C73A-432B-924A-C7E8B5C73D1B}"/>
    <cellStyle name="Notiz 3 37 6" xfId="15487" xr:uid="{367C9724-481D-4AFF-A663-BFB16D24D73D}"/>
    <cellStyle name="Notiz 3 37 6 2" xfId="26535" xr:uid="{FAF96A96-877F-4AA2-B895-84DFC3640EEE}"/>
    <cellStyle name="Notiz 3 37 7" xfId="32650" xr:uid="{80F114C3-7140-4623-9F6F-B20BE5151D91}"/>
    <cellStyle name="Notiz 3 37 8" xfId="24273" xr:uid="{239B2C5E-004F-40A4-A412-90DB09C0A29B}"/>
    <cellStyle name="Notiz 3 38" xfId="2602" xr:uid="{00000000-0005-0000-0000-00005A0A0000}"/>
    <cellStyle name="Notiz 3 38 2" xfId="5741" xr:uid="{B488E4CD-A07F-4331-A31D-B47E2DD0619F}"/>
    <cellStyle name="Notiz 3 38 2 2" xfId="18529" xr:uid="{CAA7BF48-508A-4AFE-B338-E2F3EC7CB408}"/>
    <cellStyle name="Notiz 3 38 2 2 2" xfId="28686" xr:uid="{A67B42B1-5FEB-413D-A25F-16DB15C146BF}"/>
    <cellStyle name="Notiz 3 38 2 3" xfId="11782" xr:uid="{83ED91B5-E98C-47DE-989E-BA4D9EF3B584}"/>
    <cellStyle name="Notiz 3 38 2 3 2" xfId="31180" xr:uid="{51443C93-9DFB-4777-B21E-82B6059E81DE}"/>
    <cellStyle name="Notiz 3 38 2 4" xfId="33854" xr:uid="{1E8C1600-B531-4C43-B1E0-07ED88D9B551}"/>
    <cellStyle name="Notiz 3 38 2 5" xfId="24276" xr:uid="{85B6D450-FDB5-4E06-877D-0DEDF75352B6}"/>
    <cellStyle name="Notiz 3 38 3" xfId="6493" xr:uid="{D6115069-3FD1-4E1C-8D24-48AB2FC6C371}"/>
    <cellStyle name="Notiz 3 38 3 2" xfId="19273" xr:uid="{DDE694BD-7018-4C15-8DFA-9DE62FEE84B0}"/>
    <cellStyle name="Notiz 3 38 3 2 2" xfId="34335" xr:uid="{4B900F8D-3EA5-4F94-8952-1AD5A8B24B1E}"/>
    <cellStyle name="Notiz 3 38 3 3" xfId="12525" xr:uid="{DBD97AC1-24E8-4CCD-89B1-613EB25242FA}"/>
    <cellStyle name="Notiz 3 38 3 4" xfId="25620" xr:uid="{358F7DAB-210B-4A03-899C-26DE08124C25}"/>
    <cellStyle name="Notiz 3 38 4" xfId="8443" xr:uid="{4E61B268-A940-47C5-80D2-0F1AFB6B1306}"/>
    <cellStyle name="Notiz 3 38 4 2" xfId="21169" xr:uid="{B549F05F-4B7F-42D7-9F72-3DA31DF69B4E}"/>
    <cellStyle name="Notiz 3 38 4 3" xfId="28685" xr:uid="{EBDD57D0-D404-404F-913D-5682B0446DFD}"/>
    <cellStyle name="Notiz 3 38 5" xfId="14831" xr:uid="{C606D1FF-3052-43D8-9FC6-DAEF7202B5D8}"/>
    <cellStyle name="Notiz 3 38 5 2" xfId="31179" xr:uid="{ED7F1139-1190-4101-9ACC-6227D6069621}"/>
    <cellStyle name="Notiz 3 38 6" xfId="15488" xr:uid="{A17507C2-8A16-40FD-BAC0-CF843EF1031E}"/>
    <cellStyle name="Notiz 3 38 6 2" xfId="26536" xr:uid="{B891D335-8E86-47C1-9D7F-2DF77A93C1C0}"/>
    <cellStyle name="Notiz 3 38 7" xfId="32651" xr:uid="{485D4690-04EE-4D3E-AF27-771116CB3D74}"/>
    <cellStyle name="Notiz 3 38 8" xfId="24275" xr:uid="{B4B3AF51-FD46-43E6-8D7A-9FF47BB814DC}"/>
    <cellStyle name="Notiz 3 39" xfId="2603" xr:uid="{00000000-0005-0000-0000-00005B0A0000}"/>
    <cellStyle name="Notiz 3 39 2" xfId="5742" xr:uid="{9627E5B1-A432-48F6-B428-CCDAABCD18BD}"/>
    <cellStyle name="Notiz 3 39 2 2" xfId="18530" xr:uid="{3B0B742B-E812-4D72-A8E8-59BAAB32B661}"/>
    <cellStyle name="Notiz 3 39 2 2 2" xfId="28688" xr:uid="{C9A6D6FF-A3AA-4610-985E-CFC884025CA6}"/>
    <cellStyle name="Notiz 3 39 2 3" xfId="11783" xr:uid="{9D69D019-02D6-4F38-8A22-B7ED34BB92E1}"/>
    <cellStyle name="Notiz 3 39 2 3 2" xfId="31182" xr:uid="{6AB7E116-7263-421D-BA5B-B826DF03D285}"/>
    <cellStyle name="Notiz 3 39 2 4" xfId="33855" xr:uid="{8E33E001-8DCF-49F8-B7A3-F7B4E5340E63}"/>
    <cellStyle name="Notiz 3 39 2 5" xfId="24278" xr:uid="{D67C574A-0F57-4C76-B2AC-6D54BE3C05B5}"/>
    <cellStyle name="Notiz 3 39 3" xfId="6492" xr:uid="{E9E20BCE-4F21-42D8-84F1-A11D2E6C8C9C}"/>
    <cellStyle name="Notiz 3 39 3 2" xfId="19272" xr:uid="{621990EA-4FAF-4BDC-A4D8-123770FE44F3}"/>
    <cellStyle name="Notiz 3 39 3 2 2" xfId="34334" xr:uid="{AFB3E379-FE15-48B2-BC71-69F3E7590EDF}"/>
    <cellStyle name="Notiz 3 39 3 3" xfId="12524" xr:uid="{E2981B45-90F5-45A8-88F7-228330F09248}"/>
    <cellStyle name="Notiz 3 39 3 4" xfId="25621" xr:uid="{11772B04-AE9A-4049-978B-545BB16F8E84}"/>
    <cellStyle name="Notiz 3 39 4" xfId="8444" xr:uid="{AD16AEB0-5527-4F67-A7A9-1483A8FEBD86}"/>
    <cellStyle name="Notiz 3 39 4 2" xfId="21170" xr:uid="{3B468AF6-24C2-4966-A08C-F9BAD28EB7C7}"/>
    <cellStyle name="Notiz 3 39 4 3" xfId="28687" xr:uid="{4520D857-C2F6-4803-BB50-CA7C6195B671}"/>
    <cellStyle name="Notiz 3 39 5" xfId="14832" xr:uid="{D13BD5C0-34E6-428F-B44B-8169F5F07341}"/>
    <cellStyle name="Notiz 3 39 5 2" xfId="31181" xr:uid="{F6EAE3FF-CDB8-4472-A5D3-319D8EAEEE49}"/>
    <cellStyle name="Notiz 3 39 6" xfId="15489" xr:uid="{7CAEB0F1-79CA-45A2-AE7D-7DBD45A4F0A0}"/>
    <cellStyle name="Notiz 3 39 6 2" xfId="26537" xr:uid="{2D49A011-B45C-4849-B673-3D15F90F4B02}"/>
    <cellStyle name="Notiz 3 39 7" xfId="32652" xr:uid="{67D2F401-EA69-419B-83FE-BF3E22A5F601}"/>
    <cellStyle name="Notiz 3 39 8" xfId="24277" xr:uid="{FB65206D-2BBF-4A01-AD0F-A6D5FA54F864}"/>
    <cellStyle name="Notiz 3 4" xfId="2604" xr:uid="{00000000-0005-0000-0000-00005C0A0000}"/>
    <cellStyle name="Notiz 3 4 10" xfId="24279" xr:uid="{50AAA10D-23FD-4C93-BC1C-7348656E54BC}"/>
    <cellStyle name="Notiz 3 4 2" xfId="2605" xr:uid="{00000000-0005-0000-0000-00005D0A0000}"/>
    <cellStyle name="Notiz 3 4 2 2" xfId="5744" xr:uid="{FC5833EF-E0AF-431D-A0D3-63F43D1B4D4C}"/>
    <cellStyle name="Notiz 3 4 2 2 2" xfId="18532" xr:uid="{095F722E-407B-4C5F-9299-1AB9137A49C6}"/>
    <cellStyle name="Notiz 3 4 2 2 2 2" xfId="28691" xr:uid="{4B919091-0DE7-41FE-9D04-41083555B24D}"/>
    <cellStyle name="Notiz 3 4 2 2 3" xfId="11785" xr:uid="{20741C68-92ED-4D4B-A0DF-52D90294DAB7}"/>
    <cellStyle name="Notiz 3 4 2 2 3 2" xfId="31185" xr:uid="{48D89011-7CB1-476C-B112-0C9E3F05EA93}"/>
    <cellStyle name="Notiz 3 4 2 2 4" xfId="33857" xr:uid="{4EB56694-9992-4C91-9034-6F32C9F37829}"/>
    <cellStyle name="Notiz 3 4 2 2 5" xfId="24281" xr:uid="{072BA9E3-AC21-4737-8FE6-98AE0A269F74}"/>
    <cellStyle name="Notiz 3 4 2 3" xfId="6490" xr:uid="{78C72E79-1F29-42AE-BAA2-8189719B2E35}"/>
    <cellStyle name="Notiz 3 4 2 3 2" xfId="19270" xr:uid="{907EA915-32B5-42F8-B296-4F90BA007B58}"/>
    <cellStyle name="Notiz 3 4 2 3 2 2" xfId="34332" xr:uid="{01EA7689-366C-4192-A9D1-92724912A22D}"/>
    <cellStyle name="Notiz 3 4 2 3 3" xfId="12522" xr:uid="{1046B44F-0C41-4CCA-A793-62FC323932B6}"/>
    <cellStyle name="Notiz 3 4 2 3 4" xfId="25872" xr:uid="{459DD643-C387-4CEF-8D52-5ADCEEF4ACEE}"/>
    <cellStyle name="Notiz 3 4 2 4" xfId="8446" xr:uid="{449F2BF2-F36A-4FD3-9916-4716D444CB74}"/>
    <cellStyle name="Notiz 3 4 2 4 2" xfId="21172" xr:uid="{03EB2EAB-9901-4D6A-97E3-537171626815}"/>
    <cellStyle name="Notiz 3 4 2 4 3" xfId="28690" xr:uid="{5F6A88C4-3763-4A28-A309-1A496E783064}"/>
    <cellStyle name="Notiz 3 4 2 5" xfId="14834" xr:uid="{350CE6D9-700C-43E5-819D-16D565832F96}"/>
    <cellStyle name="Notiz 3 4 2 5 2" xfId="31184" xr:uid="{6AFC991A-FFAE-4CA5-871D-E4D6CBB6D5CC}"/>
    <cellStyle name="Notiz 3 4 2 6" xfId="15491" xr:uid="{6F7D33D8-68E6-402B-9F3F-D71C5C723B6C}"/>
    <cellStyle name="Notiz 3 4 2 6 2" xfId="26539" xr:uid="{EBFAB7CD-663E-4BF3-A0D4-00116068694F}"/>
    <cellStyle name="Notiz 3 4 2 7" xfId="32654" xr:uid="{3DD265BA-DDDA-4B4F-BC73-833A3643D580}"/>
    <cellStyle name="Notiz 3 4 2 8" xfId="24280" xr:uid="{C7EA0770-A864-4D54-B93E-15320A889C59}"/>
    <cellStyle name="Notiz 3 4 3" xfId="2606" xr:uid="{00000000-0005-0000-0000-00005E0A0000}"/>
    <cellStyle name="Notiz 3 4 3 2" xfId="5745" xr:uid="{68642C3A-3D6F-478B-BA08-CC4A752CDB64}"/>
    <cellStyle name="Notiz 3 4 3 2 2" xfId="18533" xr:uid="{3B297344-D38A-46E3-9F48-AA1C55E51FF0}"/>
    <cellStyle name="Notiz 3 4 3 2 2 2" xfId="28693" xr:uid="{F8CDADCF-90D5-4704-A038-D826BED0F58F}"/>
    <cellStyle name="Notiz 3 4 3 2 3" xfId="11786" xr:uid="{DAA1C63E-7B20-4A4B-BDF5-6F615767A89A}"/>
    <cellStyle name="Notiz 3 4 3 2 3 2" xfId="31187" xr:uid="{ED7DC170-02DD-4760-A324-D1DB3AD66D23}"/>
    <cellStyle name="Notiz 3 4 3 2 4" xfId="33858" xr:uid="{C8BDB2EC-A35D-4051-A20F-40A6FE3688BA}"/>
    <cellStyle name="Notiz 3 4 3 2 5" xfId="24283" xr:uid="{CE40F293-647A-48B4-A64F-52FD074EE80A}"/>
    <cellStyle name="Notiz 3 4 3 3" xfId="6489" xr:uid="{0F7CFC57-6C05-4EE1-ADE0-C874F7C91D04}"/>
    <cellStyle name="Notiz 3 4 3 3 2" xfId="19269" xr:uid="{5D1FE403-DECC-4AFB-AB55-219D76F64CD5}"/>
    <cellStyle name="Notiz 3 4 3 3 2 2" xfId="34331" xr:uid="{C3E8D7D5-F68A-4E32-B33D-DF62C4FCD4F9}"/>
    <cellStyle name="Notiz 3 4 3 3 3" xfId="12521" xr:uid="{B840DBC7-7354-4027-B361-0803ECAB9F95}"/>
    <cellStyle name="Notiz 3 4 3 3 4" xfId="28692" xr:uid="{152B2D9F-4613-4525-AE27-4D71DE405123}"/>
    <cellStyle name="Notiz 3 4 3 4" xfId="8447" xr:uid="{FC9D9C3F-24E2-4E99-962F-FBF55206A1F5}"/>
    <cellStyle name="Notiz 3 4 3 4 2" xfId="21173" xr:uid="{37CE8B83-F98B-42F3-99DA-32FE9506E5B9}"/>
    <cellStyle name="Notiz 3 4 3 4 3" xfId="31186" xr:uid="{4BE91628-9C6C-41A0-96A5-1503A42E379E}"/>
    <cellStyle name="Notiz 3 4 3 5" xfId="14835" xr:uid="{CB582672-CFD2-46A8-AC76-22DB112522B8}"/>
    <cellStyle name="Notiz 3 4 3 5 2" xfId="26540" xr:uid="{3E0D02BC-CF9B-475E-8AFE-1836DBD7F381}"/>
    <cellStyle name="Notiz 3 4 3 6" xfId="15492" xr:uid="{2319C706-E02A-46E5-97A5-0C345BBDC2D8}"/>
    <cellStyle name="Notiz 3 4 3 6 2" xfId="32655" xr:uid="{6AE5FAE7-3486-4AA3-85AC-468E2D4DF10F}"/>
    <cellStyle name="Notiz 3 4 3 7" xfId="24282" xr:uid="{D93DECB3-639E-4DE4-815D-F35220BCD916}"/>
    <cellStyle name="Notiz 3 4 4" xfId="5743" xr:uid="{5DB63A49-DB9E-4E2B-AC08-9127AEDBBC7E}"/>
    <cellStyle name="Notiz 3 4 4 2" xfId="18531" xr:uid="{0FC11D1B-1935-4DAC-88FD-E3953714F9E9}"/>
    <cellStyle name="Notiz 3 4 4 2 2" xfId="28694" xr:uid="{1173B2FB-B545-4642-8C8F-C7CACA36D23D}"/>
    <cellStyle name="Notiz 3 4 4 3" xfId="11784" xr:uid="{3CD6720A-3577-4F02-BC86-A255C02F43D4}"/>
    <cellStyle name="Notiz 3 4 4 3 2" xfId="31188" xr:uid="{41B95A6E-C359-420F-9498-EEE80A995815}"/>
    <cellStyle name="Notiz 3 4 4 4" xfId="33856" xr:uid="{2B8E1D4F-200C-46E2-8935-B76CC3EF733F}"/>
    <cellStyle name="Notiz 3 4 4 5" xfId="24284" xr:uid="{51959D0B-CAA5-4E35-A04E-26E2468452B9}"/>
    <cellStyle name="Notiz 3 4 5" xfId="6491" xr:uid="{BD48E84E-CE5D-47D4-97B1-074CCC4F641C}"/>
    <cellStyle name="Notiz 3 4 5 2" xfId="19271" xr:uid="{3A986D04-141B-41D6-8C9A-9AE049C6D945}"/>
    <cellStyle name="Notiz 3 4 5 2 2" xfId="34333" xr:uid="{4F50CA29-6666-4DF4-ADCB-A4486C12352A}"/>
    <cellStyle name="Notiz 3 4 5 3" xfId="12523" xr:uid="{1384F1F6-F7B5-4C33-9935-36E9DACC3E35}"/>
    <cellStyle name="Notiz 3 4 5 4" xfId="25622" xr:uid="{D752A731-0244-4482-910B-6AAEE8A56A17}"/>
    <cellStyle name="Notiz 3 4 6" xfId="8445" xr:uid="{887ADC11-DFE6-4DC5-9152-8C3A43BF0845}"/>
    <cellStyle name="Notiz 3 4 6 2" xfId="21171" xr:uid="{1C57588B-0A18-41B1-A030-DA87401D2C18}"/>
    <cellStyle name="Notiz 3 4 6 3" xfId="28689" xr:uid="{6610A210-5C3B-4CA2-A863-77FC338032EA}"/>
    <cellStyle name="Notiz 3 4 7" xfId="14833" xr:uid="{1DCA282A-D9F3-4B7A-A12B-0205980C1283}"/>
    <cellStyle name="Notiz 3 4 7 2" xfId="31183" xr:uid="{F5DB0091-39FD-4889-9BA7-0E94853307DD}"/>
    <cellStyle name="Notiz 3 4 8" xfId="15490" xr:uid="{B9685114-9CD7-428A-96E1-95B5CC6E6FED}"/>
    <cellStyle name="Notiz 3 4 8 2" xfId="26538" xr:uid="{027BEA96-7CC7-4D23-87DA-D29C72565A31}"/>
    <cellStyle name="Notiz 3 4 9" xfId="32653" xr:uid="{EA645824-8E74-451C-A980-CC0FDD204037}"/>
    <cellStyle name="Notiz 3 40" xfId="2607" xr:uid="{00000000-0005-0000-0000-00005F0A0000}"/>
    <cellStyle name="Notiz 3 40 2" xfId="5746" xr:uid="{CEB4C6D6-3B43-4802-942A-B8DD0246029B}"/>
    <cellStyle name="Notiz 3 40 2 2" xfId="18534" xr:uid="{2BD2BA0F-503F-4F25-8432-BDA39DF3EC95}"/>
    <cellStyle name="Notiz 3 40 2 2 2" xfId="28696" xr:uid="{C3864C88-9DCA-433F-A0F3-2F01806CBF36}"/>
    <cellStyle name="Notiz 3 40 2 3" xfId="11787" xr:uid="{F2E6EC0A-2432-4074-B95B-4BB3B2471885}"/>
    <cellStyle name="Notiz 3 40 2 3 2" xfId="31190" xr:uid="{DE76A670-9C5A-4C51-92DA-2BA153D855E4}"/>
    <cellStyle name="Notiz 3 40 2 4" xfId="33859" xr:uid="{54CFDFC6-5976-43ED-9E7D-EF6C4ED41408}"/>
    <cellStyle name="Notiz 3 40 2 5" xfId="24286" xr:uid="{6CD4A9DF-7E57-4B94-B090-9577D5DE0890}"/>
    <cellStyle name="Notiz 3 40 3" xfId="6488" xr:uid="{15B71063-82B9-4AD4-B1EB-9011C5B5F643}"/>
    <cellStyle name="Notiz 3 40 3 2" xfId="19268" xr:uid="{EF6E3C5C-7F94-4EA3-9EAF-B55ACB11F282}"/>
    <cellStyle name="Notiz 3 40 3 2 2" xfId="34330" xr:uid="{413CDFEB-CED9-4438-A3A9-185C54283ECC}"/>
    <cellStyle name="Notiz 3 40 3 3" xfId="12520" xr:uid="{0EF1B32B-402E-4535-B212-A6FCA5AFEEB1}"/>
    <cellStyle name="Notiz 3 40 3 4" xfId="25623" xr:uid="{F1C2A545-DE96-432F-8727-46A5A1F0DD3F}"/>
    <cellStyle name="Notiz 3 40 4" xfId="8448" xr:uid="{3967B7F4-84C2-46FF-80CB-128BB6EEEBB9}"/>
    <cellStyle name="Notiz 3 40 4 2" xfId="21174" xr:uid="{F24FF9D6-88F1-47F0-A7DF-879B090B6F1B}"/>
    <cellStyle name="Notiz 3 40 4 3" xfId="28695" xr:uid="{22B19AF9-8B30-43F2-866E-BAECE3006763}"/>
    <cellStyle name="Notiz 3 40 5" xfId="14836" xr:uid="{FBCCD65E-D242-4168-93C0-00A355E1F4BF}"/>
    <cellStyle name="Notiz 3 40 5 2" xfId="31189" xr:uid="{67BE022E-77ED-4F0B-BCB5-F1A32E333FD8}"/>
    <cellStyle name="Notiz 3 40 6" xfId="15493" xr:uid="{79007CF8-42B5-431B-B0FC-FDAB6808144D}"/>
    <cellStyle name="Notiz 3 40 6 2" xfId="26541" xr:uid="{9CB83824-7509-4F44-9960-2E0506BF661E}"/>
    <cellStyle name="Notiz 3 40 7" xfId="32656" xr:uid="{EB52B94E-B75A-43AD-8704-E3B39B9059E8}"/>
    <cellStyle name="Notiz 3 40 8" xfId="24285" xr:uid="{DB0B7B83-1FA1-4AB6-ADE1-837D7E4DA793}"/>
    <cellStyle name="Notiz 3 41" xfId="2608" xr:uid="{00000000-0005-0000-0000-0000600A0000}"/>
    <cellStyle name="Notiz 3 41 2" xfId="5747" xr:uid="{77BDCBCE-1C77-4AC9-8940-97410DE6A75D}"/>
    <cellStyle name="Notiz 3 41 2 2" xfId="18535" xr:uid="{9BF7C2E9-1EB1-4A96-A29A-A1F830517F4E}"/>
    <cellStyle name="Notiz 3 41 2 2 2" xfId="28698" xr:uid="{BFEF9538-EDF5-4D8F-B7E6-678224C16863}"/>
    <cellStyle name="Notiz 3 41 2 3" xfId="11788" xr:uid="{B5391ECD-C1CF-4E9E-AFDC-CE1A80FB0068}"/>
    <cellStyle name="Notiz 3 41 2 3 2" xfId="31192" xr:uid="{AA0DCED9-3266-4B64-8B42-9B6D031FBA59}"/>
    <cellStyle name="Notiz 3 41 2 4" xfId="33860" xr:uid="{19DD9E99-93E4-46FF-BAFA-7D9ECAAAF634}"/>
    <cellStyle name="Notiz 3 41 2 5" xfId="24288" xr:uid="{3567BE9E-4018-4772-893B-2C403D83274A}"/>
    <cellStyle name="Notiz 3 41 3" xfId="6487" xr:uid="{045BC561-8A81-45B4-8F45-7F4D447E370F}"/>
    <cellStyle name="Notiz 3 41 3 2" xfId="19267" xr:uid="{712327EF-6EA6-40DD-A935-97D4F0DB37C4}"/>
    <cellStyle name="Notiz 3 41 3 2 2" xfId="34329" xr:uid="{BF5D1623-5F1E-4CE3-B0CF-26FF916C39AD}"/>
    <cellStyle name="Notiz 3 41 3 3" xfId="12519" xr:uid="{20B9191A-9D52-42FC-B294-507602B790EE}"/>
    <cellStyle name="Notiz 3 41 3 4" xfId="25624" xr:uid="{1AF2BBF4-E277-4C87-8384-0F3346DED9F3}"/>
    <cellStyle name="Notiz 3 41 4" xfId="8449" xr:uid="{773DC51B-4384-415A-8902-7B0B282C22F8}"/>
    <cellStyle name="Notiz 3 41 4 2" xfId="21175" xr:uid="{4F4DCAF6-EE1E-4C19-9A83-A0D2C1766354}"/>
    <cellStyle name="Notiz 3 41 4 3" xfId="28697" xr:uid="{3C556A26-FF81-49D2-98E0-FE6C43DAB914}"/>
    <cellStyle name="Notiz 3 41 5" xfId="14837" xr:uid="{BDC91A2C-4694-43FF-9799-89C9CDE31FA2}"/>
    <cellStyle name="Notiz 3 41 5 2" xfId="31191" xr:uid="{EBF02658-B80F-4DFD-A74D-9C93525B8207}"/>
    <cellStyle name="Notiz 3 41 6" xfId="15494" xr:uid="{B136A21E-EF53-445D-8A3B-02DA4AEC197D}"/>
    <cellStyle name="Notiz 3 41 6 2" xfId="26542" xr:uid="{76C039ED-1298-4072-950A-2002C8F3D106}"/>
    <cellStyle name="Notiz 3 41 7" xfId="32657" xr:uid="{B2E43662-E204-4568-AEAB-14C86F8E6AC7}"/>
    <cellStyle name="Notiz 3 41 8" xfId="24287" xr:uid="{F6E91148-7F91-458E-9D9B-75CAE922AD84}"/>
    <cellStyle name="Notiz 3 42" xfId="2609" xr:uid="{00000000-0005-0000-0000-0000610A0000}"/>
    <cellStyle name="Notiz 3 42 2" xfId="5748" xr:uid="{2505DC6E-4199-4C28-9503-242F97360F1A}"/>
    <cellStyle name="Notiz 3 42 2 2" xfId="18536" xr:uid="{A0EF1102-C4FC-483F-A47A-E78F04AB24BE}"/>
    <cellStyle name="Notiz 3 42 2 2 2" xfId="28700" xr:uid="{73E300DA-BB0A-4537-8DEE-0E790B3C8100}"/>
    <cellStyle name="Notiz 3 42 2 3" xfId="11789" xr:uid="{FE247CE8-9101-410E-A2CE-98D32785520E}"/>
    <cellStyle name="Notiz 3 42 2 3 2" xfId="31194" xr:uid="{371C6010-B441-4259-9111-13D856A137B9}"/>
    <cellStyle name="Notiz 3 42 2 4" xfId="33861" xr:uid="{5D4141A7-9346-4679-A426-0BE9FADB0F03}"/>
    <cellStyle name="Notiz 3 42 2 5" xfId="24290" xr:uid="{3ED4F4E9-24C0-4021-A305-E1549E8C0563}"/>
    <cellStyle name="Notiz 3 42 3" xfId="6486" xr:uid="{85B9E849-3625-4EF0-8CE4-3D1417DB8691}"/>
    <cellStyle name="Notiz 3 42 3 2" xfId="19266" xr:uid="{4BE07754-520A-4853-AFDD-7C50F6E9D60B}"/>
    <cellStyle name="Notiz 3 42 3 2 2" xfId="34328" xr:uid="{F60E9DAC-8D92-4C1C-819A-1931A075F498}"/>
    <cellStyle name="Notiz 3 42 3 3" xfId="12518" xr:uid="{E4A08A5C-F6A9-47A8-8225-0A937A8636DC}"/>
    <cellStyle name="Notiz 3 42 3 4" xfId="25625" xr:uid="{6FA1F160-0F0F-476B-B3E2-69477212CDAC}"/>
    <cellStyle name="Notiz 3 42 4" xfId="8450" xr:uid="{FC6A98C3-F879-4690-9B48-C65005A10CE4}"/>
    <cellStyle name="Notiz 3 42 4 2" xfId="21176" xr:uid="{900CFA08-8DFC-4070-853F-DD13CA494175}"/>
    <cellStyle name="Notiz 3 42 4 3" xfId="28699" xr:uid="{7BE2FAD3-020C-4009-B54A-19A0811B2A7A}"/>
    <cellStyle name="Notiz 3 42 5" xfId="14838" xr:uid="{799B05AD-3A6D-447B-84D0-0138AF6E84BC}"/>
    <cellStyle name="Notiz 3 42 5 2" xfId="31193" xr:uid="{7CA84B96-D718-49D6-A01A-C5626A3AFB7C}"/>
    <cellStyle name="Notiz 3 42 6" xfId="15495" xr:uid="{912D40BB-6A70-4338-B3D4-600B0DD3B895}"/>
    <cellStyle name="Notiz 3 42 6 2" xfId="26543" xr:uid="{8418B875-DE9B-4134-9CA7-05089B3822A3}"/>
    <cellStyle name="Notiz 3 42 7" xfId="32658" xr:uid="{36884D14-8B7A-408E-8924-98A13527D927}"/>
    <cellStyle name="Notiz 3 42 8" xfId="24289" xr:uid="{5F929988-E84F-48D9-BB75-F520239E7D42}"/>
    <cellStyle name="Notiz 3 43" xfId="2610" xr:uid="{00000000-0005-0000-0000-0000620A0000}"/>
    <cellStyle name="Notiz 3 43 2" xfId="5749" xr:uid="{045BBF55-A3AA-4745-8CBB-B3270039F71C}"/>
    <cellStyle name="Notiz 3 43 2 2" xfId="18537" xr:uid="{1567B8BC-E6D1-42FA-9300-CCD608AC6832}"/>
    <cellStyle name="Notiz 3 43 2 2 2" xfId="28702" xr:uid="{3A0C2B81-C415-4DD4-901B-33760FCEB41C}"/>
    <cellStyle name="Notiz 3 43 2 3" xfId="11790" xr:uid="{F9BDF39E-ECF6-4BF4-99D2-B822237BF9C3}"/>
    <cellStyle name="Notiz 3 43 2 3 2" xfId="31196" xr:uid="{19EA7C63-981C-4485-83CC-232AAE0E48BC}"/>
    <cellStyle name="Notiz 3 43 2 4" xfId="33862" xr:uid="{344E2BF4-EDD8-4502-9F8E-55391476EE9C}"/>
    <cellStyle name="Notiz 3 43 2 5" xfId="24292" xr:uid="{456871C1-02D1-45D5-AF01-6484E69F6623}"/>
    <cellStyle name="Notiz 3 43 3" xfId="6485" xr:uid="{C94E2943-2251-4AFD-B346-A2860E2886C4}"/>
    <cellStyle name="Notiz 3 43 3 2" xfId="19265" xr:uid="{F300F11E-204E-49A3-8248-46D86A48B308}"/>
    <cellStyle name="Notiz 3 43 3 2 2" xfId="34327" xr:uid="{5C4E8EF3-31CA-4FDA-BCD7-B7567FC61AA0}"/>
    <cellStyle name="Notiz 3 43 3 3" xfId="12517" xr:uid="{1E9D63A5-D155-4538-9733-BBFC193258C2}"/>
    <cellStyle name="Notiz 3 43 3 4" xfId="25626" xr:uid="{5EECA161-04D5-4AE6-88D4-20AD416EA1CE}"/>
    <cellStyle name="Notiz 3 43 4" xfId="8451" xr:uid="{43BA5A3C-E346-487A-A94F-1926B2D1719D}"/>
    <cellStyle name="Notiz 3 43 4 2" xfId="21177" xr:uid="{ADC67040-FC23-4886-A549-03847077E6E5}"/>
    <cellStyle name="Notiz 3 43 4 3" xfId="28701" xr:uid="{8BDDEC5A-7397-4F14-92A4-3B6E575605C6}"/>
    <cellStyle name="Notiz 3 43 5" xfId="14839" xr:uid="{E5726EC4-D925-43BA-AAC6-3D8E37864EE0}"/>
    <cellStyle name="Notiz 3 43 5 2" xfId="31195" xr:uid="{540044B0-1DFD-407F-99AC-C790A1200B25}"/>
    <cellStyle name="Notiz 3 43 6" xfId="15496" xr:uid="{E06303F3-8598-4391-9C10-1B65A13C23BF}"/>
    <cellStyle name="Notiz 3 43 6 2" xfId="26544" xr:uid="{14CE5359-A14E-467D-B13E-0D9CF4090D5E}"/>
    <cellStyle name="Notiz 3 43 7" xfId="32659" xr:uid="{40F9FAAD-0C31-4852-9279-FE2664E7D6C6}"/>
    <cellStyle name="Notiz 3 43 8" xfId="24291" xr:uid="{8DEB6D7E-3EC8-40D3-A4E2-524E72D87794}"/>
    <cellStyle name="Notiz 3 44" xfId="2611" xr:uid="{00000000-0005-0000-0000-0000630A0000}"/>
    <cellStyle name="Notiz 3 44 2" xfId="5750" xr:uid="{8428A00D-1A0D-4E9C-8994-D7AD9009F3B0}"/>
    <cellStyle name="Notiz 3 44 2 2" xfId="18538" xr:uid="{2B74E8D7-30B0-4644-AA80-82B096F43C68}"/>
    <cellStyle name="Notiz 3 44 2 2 2" xfId="28704" xr:uid="{181AD92D-78AB-4AC0-880E-0BC760A9008D}"/>
    <cellStyle name="Notiz 3 44 2 3" xfId="11791" xr:uid="{CFFF5D17-C46B-4386-9E80-E1FE05D5FEF6}"/>
    <cellStyle name="Notiz 3 44 2 3 2" xfId="31198" xr:uid="{65AE284A-46DC-4B67-AD38-CF468A489A93}"/>
    <cellStyle name="Notiz 3 44 2 4" xfId="33863" xr:uid="{DB0748C8-902A-41CF-AB7A-A2491BE5469C}"/>
    <cellStyle name="Notiz 3 44 2 5" xfId="24294" xr:uid="{5446F5D2-F36D-4A9C-8B9A-6F66C3A15FB8}"/>
    <cellStyle name="Notiz 3 44 3" xfId="6484" xr:uid="{1F14B257-1ACB-40A5-8A9E-8DF66FB1A0D3}"/>
    <cellStyle name="Notiz 3 44 3 2" xfId="19264" xr:uid="{02B24323-30A8-426A-938F-F2912F7305AB}"/>
    <cellStyle name="Notiz 3 44 3 2 2" xfId="34326" xr:uid="{4B7F8918-94E6-4C40-8546-072FCDA87E98}"/>
    <cellStyle name="Notiz 3 44 3 3" xfId="12516" xr:uid="{0D590991-E47A-4396-893E-D65F5C6E7BAA}"/>
    <cellStyle name="Notiz 3 44 3 4" xfId="25627" xr:uid="{4B687683-981F-4361-9929-1A7D49CF22EA}"/>
    <cellStyle name="Notiz 3 44 4" xfId="8452" xr:uid="{24DBC5E2-4DF7-4263-9F2E-C084160C16E1}"/>
    <cellStyle name="Notiz 3 44 4 2" xfId="21178" xr:uid="{5D32AA9F-8C84-4A04-BAA1-98882065114B}"/>
    <cellStyle name="Notiz 3 44 4 3" xfId="28703" xr:uid="{4F721119-8073-448C-8B6D-16467F38AFB3}"/>
    <cellStyle name="Notiz 3 44 5" xfId="14840" xr:uid="{D772270D-A12F-42A9-AB64-696203B37A53}"/>
    <cellStyle name="Notiz 3 44 5 2" xfId="31197" xr:uid="{B388E6F0-D340-41EA-BCDF-C6CD51327622}"/>
    <cellStyle name="Notiz 3 44 6" xfId="15497" xr:uid="{63046F40-632B-417C-8A41-F034C4533C60}"/>
    <cellStyle name="Notiz 3 44 6 2" xfId="26545" xr:uid="{731EFA4D-5155-4CB2-A3B9-5D3D3B6A4DA5}"/>
    <cellStyle name="Notiz 3 44 7" xfId="32660" xr:uid="{D5C1429D-6009-450C-A836-9AB760ED3A48}"/>
    <cellStyle name="Notiz 3 44 8" xfId="24293" xr:uid="{645D4100-D67E-48F6-9C06-DC33AD9A7933}"/>
    <cellStyle name="Notiz 3 45" xfId="2612" xr:uid="{00000000-0005-0000-0000-0000640A0000}"/>
    <cellStyle name="Notiz 3 45 2" xfId="5751" xr:uid="{04FD1923-FCAC-449B-8BC5-532BB451C2DA}"/>
    <cellStyle name="Notiz 3 45 2 2" xfId="18539" xr:uid="{1493404A-7C5B-451D-849B-31BF5496A89F}"/>
    <cellStyle name="Notiz 3 45 2 2 2" xfId="28706" xr:uid="{FC3BB4B4-ABF7-4AE1-8BE7-132C0B55C627}"/>
    <cellStyle name="Notiz 3 45 2 3" xfId="11792" xr:uid="{E85F4686-E0DB-4095-A43B-28CE4E599811}"/>
    <cellStyle name="Notiz 3 45 2 3 2" xfId="31200" xr:uid="{7BB02908-CE7C-4923-918E-B2542D0AA4AF}"/>
    <cellStyle name="Notiz 3 45 2 4" xfId="33864" xr:uid="{F51E6711-7E05-4400-B36E-D3F122994991}"/>
    <cellStyle name="Notiz 3 45 2 5" xfId="24296" xr:uid="{DAA7508A-AA6A-4C86-8FAE-FC07624CF046}"/>
    <cellStyle name="Notiz 3 45 3" xfId="6483" xr:uid="{2DD05DDB-96D8-4AF7-9121-1A2089E3056F}"/>
    <cellStyle name="Notiz 3 45 3 2" xfId="19263" xr:uid="{AB21B54A-5813-4C5D-BE97-BC852255AFB3}"/>
    <cellStyle name="Notiz 3 45 3 2 2" xfId="34325" xr:uid="{B93A2A3C-3BEF-4542-B4BF-FCAF6BAC17EA}"/>
    <cellStyle name="Notiz 3 45 3 3" xfId="12515" xr:uid="{596EED9F-4F61-47C8-A475-5314E29DCD08}"/>
    <cellStyle name="Notiz 3 45 3 4" xfId="25628" xr:uid="{5DB8E19A-B3EE-4D3B-B2D4-5B50FFE43F63}"/>
    <cellStyle name="Notiz 3 45 4" xfId="8453" xr:uid="{8F282BF8-D7E3-4D8F-9B04-581F8A07E05F}"/>
    <cellStyle name="Notiz 3 45 4 2" xfId="21179" xr:uid="{A8E24E27-DAE1-47DE-BD0F-390AD15939A3}"/>
    <cellStyle name="Notiz 3 45 4 3" xfId="28705" xr:uid="{647A0546-BA08-4925-B924-0AEBA68974E9}"/>
    <cellStyle name="Notiz 3 45 5" xfId="14841" xr:uid="{0D1D1E11-F8E6-4C42-A670-AFC7235CAD38}"/>
    <cellStyle name="Notiz 3 45 5 2" xfId="31199" xr:uid="{5A9A14C6-D022-41D9-B56B-6BA8F9C83728}"/>
    <cellStyle name="Notiz 3 45 6" xfId="15498" xr:uid="{620497E8-5206-4A8A-B472-57AFC22C63E0}"/>
    <cellStyle name="Notiz 3 45 6 2" xfId="26546" xr:uid="{802B835F-060E-4C77-8A84-FB620F0728F4}"/>
    <cellStyle name="Notiz 3 45 7" xfId="32661" xr:uid="{871AEAE7-162C-42F8-9156-64A7DBDC723F}"/>
    <cellStyle name="Notiz 3 45 8" xfId="24295" xr:uid="{BC909E86-8AE9-4DCD-9457-28FFA6D6709F}"/>
    <cellStyle name="Notiz 3 46" xfId="2613" xr:uid="{00000000-0005-0000-0000-0000650A0000}"/>
    <cellStyle name="Notiz 3 46 2" xfId="5752" xr:uid="{C47310F4-E893-4C49-B6AF-1A147FD49CFA}"/>
    <cellStyle name="Notiz 3 46 2 2" xfId="18540" xr:uid="{B30BB3DA-CF1C-49EB-96A2-2B482343A29E}"/>
    <cellStyle name="Notiz 3 46 2 2 2" xfId="28708" xr:uid="{0AC72682-926E-45C8-AFB9-754C809026B1}"/>
    <cellStyle name="Notiz 3 46 2 3" xfId="11793" xr:uid="{23AAC93F-01C0-4F75-BBD1-54806C10C7BC}"/>
    <cellStyle name="Notiz 3 46 2 3 2" xfId="31202" xr:uid="{761DBA28-AD37-46DA-83C6-BF6E3A8AF290}"/>
    <cellStyle name="Notiz 3 46 2 4" xfId="33865" xr:uid="{D957DD74-8B03-4F80-B021-60D47F338008}"/>
    <cellStyle name="Notiz 3 46 2 5" xfId="24298" xr:uid="{CCCA4B76-F6E4-4B38-8A6A-0CC88B3A8477}"/>
    <cellStyle name="Notiz 3 46 3" xfId="6482" xr:uid="{51E56927-9519-47FA-B7EB-F39C9BFDA804}"/>
    <cellStyle name="Notiz 3 46 3 2" xfId="19262" xr:uid="{FC2FDB40-C821-419D-A28E-E147D7D04406}"/>
    <cellStyle name="Notiz 3 46 3 2 2" xfId="34324" xr:uid="{27B55989-97D6-42F0-8CC3-4ECCF70DE46B}"/>
    <cellStyle name="Notiz 3 46 3 3" xfId="12514" xr:uid="{971500D3-97B7-450A-A9EE-544A9CF10AB4}"/>
    <cellStyle name="Notiz 3 46 3 4" xfId="25629" xr:uid="{831D3A22-C041-4EEE-96A5-90F990A04889}"/>
    <cellStyle name="Notiz 3 46 4" xfId="8454" xr:uid="{BEA64E42-3131-4184-AC3E-68464CA71232}"/>
    <cellStyle name="Notiz 3 46 4 2" xfId="21180" xr:uid="{66C2B037-E920-43F6-9BD1-724CE632AB31}"/>
    <cellStyle name="Notiz 3 46 4 3" xfId="28707" xr:uid="{41C21551-FE07-427D-9870-4F181F7D517B}"/>
    <cellStyle name="Notiz 3 46 5" xfId="14842" xr:uid="{19ED32CC-0FF1-4863-A38A-AC96F5978986}"/>
    <cellStyle name="Notiz 3 46 5 2" xfId="31201" xr:uid="{0F002F5D-ECC9-4B7D-A638-4D0A17001B34}"/>
    <cellStyle name="Notiz 3 46 6" xfId="15499" xr:uid="{C3D76442-3FAE-4484-9D7A-B8457B55BB17}"/>
    <cellStyle name="Notiz 3 46 6 2" xfId="26547" xr:uid="{F76D0D0E-F67C-4F95-A146-F5235F134216}"/>
    <cellStyle name="Notiz 3 46 7" xfId="32662" xr:uid="{B883FF2A-4F68-4354-B868-19892367985E}"/>
    <cellStyle name="Notiz 3 46 8" xfId="24297" xr:uid="{20D24F5B-8039-4F34-8D7F-34B1702AF36F}"/>
    <cellStyle name="Notiz 3 47" xfId="2614" xr:uid="{00000000-0005-0000-0000-0000660A0000}"/>
    <cellStyle name="Notiz 3 47 2" xfId="5753" xr:uid="{C81FCA17-1D14-4F2E-8625-47024B64DA36}"/>
    <cellStyle name="Notiz 3 47 2 2" xfId="18541" xr:uid="{6A163831-7548-4FAB-83C0-A653B300E9F6}"/>
    <cellStyle name="Notiz 3 47 2 2 2" xfId="28710" xr:uid="{B9DD502A-E814-4BA4-AD09-0F4F93D4FD63}"/>
    <cellStyle name="Notiz 3 47 2 3" xfId="11794" xr:uid="{6A3A0D51-AAB4-4505-BF3B-72D7AA52403E}"/>
    <cellStyle name="Notiz 3 47 2 3 2" xfId="31204" xr:uid="{1B556058-F146-436C-B549-82F41AAAA34C}"/>
    <cellStyle name="Notiz 3 47 2 4" xfId="33866" xr:uid="{B4006D55-B790-4FB6-952E-E4A7A5B15D56}"/>
    <cellStyle name="Notiz 3 47 2 5" xfId="24300" xr:uid="{FE4448CF-39BB-4662-BD47-DB44858F15B0}"/>
    <cellStyle name="Notiz 3 47 3" xfId="6481" xr:uid="{7EA5FDAD-EC1B-42EE-AE91-8F32CF978090}"/>
    <cellStyle name="Notiz 3 47 3 2" xfId="19261" xr:uid="{C322754D-2782-4468-B69B-8E7BD777C683}"/>
    <cellStyle name="Notiz 3 47 3 2 2" xfId="34323" xr:uid="{E6E9E551-5705-4ECB-A5F7-DA22547299D2}"/>
    <cellStyle name="Notiz 3 47 3 3" xfId="12513" xr:uid="{9F5B3F4C-8DD0-4973-B6BA-55B3D2BDD0E3}"/>
    <cellStyle name="Notiz 3 47 3 4" xfId="25630" xr:uid="{D27E63D2-0CFE-4C02-8119-7A8BA798D2A4}"/>
    <cellStyle name="Notiz 3 47 4" xfId="8455" xr:uid="{F47927E4-60B2-4BA0-95DC-B62B04268891}"/>
    <cellStyle name="Notiz 3 47 4 2" xfId="21181" xr:uid="{2FEEDC10-184B-444E-8C08-3736CA6C1652}"/>
    <cellStyle name="Notiz 3 47 4 3" xfId="28709" xr:uid="{C1A27078-CAA7-47D8-94C5-8C05B0467DA3}"/>
    <cellStyle name="Notiz 3 47 5" xfId="14843" xr:uid="{B835C115-617E-4599-8FAB-25AB4EC2ACDC}"/>
    <cellStyle name="Notiz 3 47 5 2" xfId="31203" xr:uid="{273573A1-68F7-42BE-AE90-1920BCC383DE}"/>
    <cellStyle name="Notiz 3 47 6" xfId="15500" xr:uid="{D1B47B25-939B-4F3B-904D-FC52AC324AD3}"/>
    <cellStyle name="Notiz 3 47 6 2" xfId="26548" xr:uid="{A21B8C51-5FDD-4BAF-B4EB-49296498BD82}"/>
    <cellStyle name="Notiz 3 47 7" xfId="32663" xr:uid="{23710C44-94B4-4665-98AA-986284FAFB11}"/>
    <cellStyle name="Notiz 3 47 8" xfId="24299" xr:uid="{F750A1B6-0FD5-41D9-9EC3-3AC982F167C3}"/>
    <cellStyle name="Notiz 3 48" xfId="2615" xr:uid="{00000000-0005-0000-0000-0000670A0000}"/>
    <cellStyle name="Notiz 3 48 2" xfId="5754" xr:uid="{727D0592-7E17-45F8-A449-C145FCCADA52}"/>
    <cellStyle name="Notiz 3 48 2 2" xfId="18542" xr:uid="{B8CC319E-2878-40ED-B4A4-8624A13A8B11}"/>
    <cellStyle name="Notiz 3 48 2 2 2" xfId="28712" xr:uid="{FA9C25F5-0CEA-4820-8AEB-428899141F60}"/>
    <cellStyle name="Notiz 3 48 2 3" xfId="11795" xr:uid="{7732BA02-BB09-4BAE-A701-FEFE780A4E87}"/>
    <cellStyle name="Notiz 3 48 2 3 2" xfId="31206" xr:uid="{891EE771-DEED-423A-B473-E1EF72A53A61}"/>
    <cellStyle name="Notiz 3 48 2 4" xfId="33867" xr:uid="{7AEA48F4-86C3-4E7D-80EB-B93EC73C3631}"/>
    <cellStyle name="Notiz 3 48 2 5" xfId="24302" xr:uid="{B6D8E051-CBB0-4FD1-AD4E-0CC681A7FC77}"/>
    <cellStyle name="Notiz 3 48 3" xfId="6480" xr:uid="{7347EC8E-1D4E-49F8-9708-D60AB702DA95}"/>
    <cellStyle name="Notiz 3 48 3 2" xfId="19260" xr:uid="{8FB52A12-DACB-4102-AC5D-71E210DFABCA}"/>
    <cellStyle name="Notiz 3 48 3 2 2" xfId="34322" xr:uid="{4E6C712E-C06E-452D-958A-0551FBD943DB}"/>
    <cellStyle name="Notiz 3 48 3 3" xfId="12512" xr:uid="{BC69056B-4FAE-4330-BF6F-87783EC9123C}"/>
    <cellStyle name="Notiz 3 48 3 4" xfId="25631" xr:uid="{B4668ADB-CDC1-44F4-84E5-8F8A0F32A6B7}"/>
    <cellStyle name="Notiz 3 48 4" xfId="8456" xr:uid="{AD6AD7B9-2E9D-4B60-A7CE-D00290A9AA19}"/>
    <cellStyle name="Notiz 3 48 4 2" xfId="21182" xr:uid="{C29CBEEC-350A-46CE-AA18-F9FC9AC00615}"/>
    <cellStyle name="Notiz 3 48 4 3" xfId="28711" xr:uid="{1F26EDC3-8511-4BC9-8CE0-A5E0473B88B6}"/>
    <cellStyle name="Notiz 3 48 5" xfId="14844" xr:uid="{94E497CB-A2D3-4207-8726-77A6F6B7CA38}"/>
    <cellStyle name="Notiz 3 48 5 2" xfId="31205" xr:uid="{4790D590-8BC0-4389-9CB7-CACBF5747BC7}"/>
    <cellStyle name="Notiz 3 48 6" xfId="15501" xr:uid="{DC6142BB-52E1-47F6-B79B-B302E954AD06}"/>
    <cellStyle name="Notiz 3 48 6 2" xfId="26549" xr:uid="{229BD061-BB49-4469-8AD2-2F69FEEBD961}"/>
    <cellStyle name="Notiz 3 48 7" xfId="32664" xr:uid="{7D1741A7-FFC3-4721-B92E-21661B125DE9}"/>
    <cellStyle name="Notiz 3 48 8" xfId="24301" xr:uid="{F7849B89-85F1-4F66-BAAA-BE28B7408BFB}"/>
    <cellStyle name="Notiz 3 49" xfId="2616" xr:uid="{00000000-0005-0000-0000-0000680A0000}"/>
    <cellStyle name="Notiz 3 49 2" xfId="5755" xr:uid="{F66553E8-63A0-4FC0-B689-7E03E071365E}"/>
    <cellStyle name="Notiz 3 49 2 2" xfId="18543" xr:uid="{E61CB14F-43B8-4255-97DA-B33B36A47A57}"/>
    <cellStyle name="Notiz 3 49 2 2 2" xfId="28714" xr:uid="{6932E9C5-4C97-4001-98B3-C8626C3EB63F}"/>
    <cellStyle name="Notiz 3 49 2 3" xfId="11796" xr:uid="{D01CEB63-E762-4A1D-8692-E64643CA08F1}"/>
    <cellStyle name="Notiz 3 49 2 3 2" xfId="31208" xr:uid="{969012CE-FF30-4CCB-BA38-5EFDE702D395}"/>
    <cellStyle name="Notiz 3 49 2 4" xfId="33868" xr:uid="{775C4459-2863-4BBA-845B-10A2A5246AD2}"/>
    <cellStyle name="Notiz 3 49 2 5" xfId="24304" xr:uid="{20179DFF-84F6-44FD-A066-2777215873CF}"/>
    <cellStyle name="Notiz 3 49 3" xfId="6479" xr:uid="{0A91795C-6DFA-48A2-B811-7EF3A4829726}"/>
    <cellStyle name="Notiz 3 49 3 2" xfId="19259" xr:uid="{E6223FCC-68C8-4F88-A5EC-C080F45A6B2F}"/>
    <cellStyle name="Notiz 3 49 3 2 2" xfId="34321" xr:uid="{0D5560F8-E6FB-465B-9ADA-7CD7C7D26EB4}"/>
    <cellStyle name="Notiz 3 49 3 3" xfId="12511" xr:uid="{B4F45E94-C506-4334-9E3C-8A7B878031A2}"/>
    <cellStyle name="Notiz 3 49 3 4" xfId="25632" xr:uid="{44F09F8C-C649-464F-913B-78F94ED72362}"/>
    <cellStyle name="Notiz 3 49 4" xfId="8457" xr:uid="{A970CF40-AEF1-48DB-AB97-D546313A1FDF}"/>
    <cellStyle name="Notiz 3 49 4 2" xfId="21183" xr:uid="{6D6E116F-EF7C-42AD-BDF9-DFFB8814338E}"/>
    <cellStyle name="Notiz 3 49 4 3" xfId="28713" xr:uid="{4129C894-72DC-4C63-8A60-D47726DD1FE5}"/>
    <cellStyle name="Notiz 3 49 5" xfId="14845" xr:uid="{EC64BE79-DA2C-4F8A-ACBE-B5F2403F706D}"/>
    <cellStyle name="Notiz 3 49 5 2" xfId="31207" xr:uid="{F85649B0-506B-46AB-ABF9-F4EAE62E4A93}"/>
    <cellStyle name="Notiz 3 49 6" xfId="15502" xr:uid="{AB75E40E-7382-48DB-BC76-83BBCDC9B085}"/>
    <cellStyle name="Notiz 3 49 6 2" xfId="26550" xr:uid="{0CA1D638-E1CA-4833-AC49-A89A5CE4663D}"/>
    <cellStyle name="Notiz 3 49 7" xfId="32665" xr:uid="{B7F91381-A204-4E13-9712-0D6F5A28B8AB}"/>
    <cellStyle name="Notiz 3 49 8" xfId="24303" xr:uid="{3A5DA28B-0DF6-4FBF-A7D8-2F34D973025D}"/>
    <cellStyle name="Notiz 3 5" xfId="2617" xr:uid="{00000000-0005-0000-0000-0000690A0000}"/>
    <cellStyle name="Notiz 3 5 2" xfId="2618" xr:uid="{00000000-0005-0000-0000-00006A0A0000}"/>
    <cellStyle name="Notiz 3 5 2 2" xfId="5757" xr:uid="{5B31B47B-DD2F-4627-8512-A68CF7D6CCA0}"/>
    <cellStyle name="Notiz 3 5 2 2 2" xfId="18545" xr:uid="{4174D4B4-E215-474B-B7B6-00F1ED49BCA3}"/>
    <cellStyle name="Notiz 3 5 2 2 2 2" xfId="28717" xr:uid="{61F3571A-6F77-49EA-9895-132FDCCD44E6}"/>
    <cellStyle name="Notiz 3 5 2 2 3" xfId="11798" xr:uid="{7327C484-B69E-4FB5-B834-CAAA94661164}"/>
    <cellStyle name="Notiz 3 5 2 2 3 2" xfId="31211" xr:uid="{4A92813C-D2D6-47CC-95D9-EEF72037ADAB}"/>
    <cellStyle name="Notiz 3 5 2 2 4" xfId="33870" xr:uid="{EC304284-0AC3-40CD-A14B-FA920334DAB4}"/>
    <cellStyle name="Notiz 3 5 2 2 5" xfId="24307" xr:uid="{9678E725-42B0-43B1-92BD-0A81B585391F}"/>
    <cellStyle name="Notiz 3 5 2 3" xfId="6477" xr:uid="{2F62F0B4-D4C3-4D04-A52E-626B5428E3BF}"/>
    <cellStyle name="Notiz 3 5 2 3 2" xfId="19257" xr:uid="{2B6431AA-728E-43F3-9BC3-0262B93A92FE}"/>
    <cellStyle name="Notiz 3 5 2 3 2 2" xfId="34319" xr:uid="{DC45F570-E3F8-4BA1-A3DA-D9DD4881FC72}"/>
    <cellStyle name="Notiz 3 5 2 3 3" xfId="12509" xr:uid="{C089A947-DC62-4E64-AA23-6C92B8C33A55}"/>
    <cellStyle name="Notiz 3 5 2 3 4" xfId="25905" xr:uid="{24614D4D-35A7-423E-AA4B-CE2BA206CDD8}"/>
    <cellStyle name="Notiz 3 5 2 4" xfId="8459" xr:uid="{A991D9CE-02DC-446D-AB53-DE6D8A55C134}"/>
    <cellStyle name="Notiz 3 5 2 4 2" xfId="21185" xr:uid="{F6E8F6E9-B010-4F6C-8260-11209B14251D}"/>
    <cellStyle name="Notiz 3 5 2 4 3" xfId="28716" xr:uid="{431712ED-39E9-475F-ACC7-CD3E581B6319}"/>
    <cellStyle name="Notiz 3 5 2 5" xfId="14847" xr:uid="{D84DF802-6633-4CA9-A794-B21EB60E2F04}"/>
    <cellStyle name="Notiz 3 5 2 5 2" xfId="31210" xr:uid="{762C5F9A-FA03-4AB3-BFC7-0994BC3FB8A1}"/>
    <cellStyle name="Notiz 3 5 2 6" xfId="15504" xr:uid="{81756DD7-3DFF-403D-B1BD-099A18C42C30}"/>
    <cellStyle name="Notiz 3 5 2 6 2" xfId="26552" xr:uid="{1063A3F0-514B-4FC0-A6C8-61170014F25E}"/>
    <cellStyle name="Notiz 3 5 2 7" xfId="32667" xr:uid="{FA7B2F80-CFFD-488C-A7B9-AD2C0FC0AF55}"/>
    <cellStyle name="Notiz 3 5 2 8" xfId="24306" xr:uid="{D3E84D72-8378-4F7A-A2A2-1776F2DD3BBB}"/>
    <cellStyle name="Notiz 3 5 3" xfId="5756" xr:uid="{B0CFAEC2-081E-48F4-883E-FF1940AD381B}"/>
    <cellStyle name="Notiz 3 5 3 2" xfId="18544" xr:uid="{9ECEA512-D678-460E-882E-AFC0AFED8403}"/>
    <cellStyle name="Notiz 3 5 3 2 2" xfId="28718" xr:uid="{C707BCDB-A441-4D48-BBB3-A1BCF7A24AF0}"/>
    <cellStyle name="Notiz 3 5 3 3" xfId="11797" xr:uid="{77105BB0-39F0-4561-8E24-41C24D7897F8}"/>
    <cellStyle name="Notiz 3 5 3 3 2" xfId="31212" xr:uid="{CE9B26BD-4EEF-4B69-B7C0-B009F3C91D28}"/>
    <cellStyle name="Notiz 3 5 3 4" xfId="33869" xr:uid="{4857E7DE-D1E0-4009-98B5-C40878CBEE44}"/>
    <cellStyle name="Notiz 3 5 3 5" xfId="24308" xr:uid="{F5CCBA6A-FE8D-4F6C-9BC5-B28E75E3B461}"/>
    <cellStyle name="Notiz 3 5 4" xfId="6478" xr:uid="{FD9E237A-2895-4BEA-98C1-6969C5393D9F}"/>
    <cellStyle name="Notiz 3 5 4 2" xfId="19258" xr:uid="{C4B94126-3F9D-4529-BD99-176393B92C0D}"/>
    <cellStyle name="Notiz 3 5 4 2 2" xfId="34320" xr:uid="{F9416CF0-DC80-4778-970B-8B9AACB850EC}"/>
    <cellStyle name="Notiz 3 5 4 3" xfId="12510" xr:uid="{A334D843-AE15-4C4C-ACE5-531AA003318B}"/>
    <cellStyle name="Notiz 3 5 4 4" xfId="25633" xr:uid="{5E4563C7-41D3-4732-B02F-D1259DEC8462}"/>
    <cellStyle name="Notiz 3 5 5" xfId="8458" xr:uid="{61F3762A-E72D-4769-809B-963985E088DC}"/>
    <cellStyle name="Notiz 3 5 5 2" xfId="21184" xr:uid="{61C1E6F0-08C7-41A1-BD18-EAEC459CE7E1}"/>
    <cellStyle name="Notiz 3 5 5 3" xfId="28715" xr:uid="{247904F2-9A4F-46B8-85EB-AE7F4179078B}"/>
    <cellStyle name="Notiz 3 5 6" xfId="14846" xr:uid="{A1E12586-8529-4BF4-97DC-FE0E88AF274F}"/>
    <cellStyle name="Notiz 3 5 6 2" xfId="31209" xr:uid="{CE7CAACA-C82C-47C7-98C1-12D5D3226619}"/>
    <cellStyle name="Notiz 3 5 7" xfId="15503" xr:uid="{67988FA0-8F3A-428E-9C80-AB37CF4AFC59}"/>
    <cellStyle name="Notiz 3 5 7 2" xfId="26551" xr:uid="{AE3211BD-62C2-470D-8AAA-7FDF6035EF5E}"/>
    <cellStyle name="Notiz 3 5 8" xfId="32666" xr:uid="{1B8278F5-2700-4D51-895B-D5638D9EBBE5}"/>
    <cellStyle name="Notiz 3 5 9" xfId="24305" xr:uid="{DD3B1805-7F3A-4426-830A-C007626B13C8}"/>
    <cellStyle name="Notiz 3 50" xfId="2619" xr:uid="{00000000-0005-0000-0000-00006B0A0000}"/>
    <cellStyle name="Notiz 3 50 2" xfId="5758" xr:uid="{1A5A13A0-1B85-4660-BE43-06BA53011D28}"/>
    <cellStyle name="Notiz 3 50 2 2" xfId="18546" xr:uid="{FC740253-C128-4EE3-B60D-589948E2BEEF}"/>
    <cellStyle name="Notiz 3 50 2 2 2" xfId="28720" xr:uid="{7F537AD0-0266-45F3-AD74-5D80F7C2E3DF}"/>
    <cellStyle name="Notiz 3 50 2 3" xfId="11799" xr:uid="{6A5AF046-9649-44F5-99FF-F68DE6237E56}"/>
    <cellStyle name="Notiz 3 50 2 3 2" xfId="31214" xr:uid="{ED38251C-C473-42E7-9903-F281DE3DBC09}"/>
    <cellStyle name="Notiz 3 50 2 4" xfId="33871" xr:uid="{E9F0CA93-0659-438E-8E8A-80C34F676AB3}"/>
    <cellStyle name="Notiz 3 50 2 5" xfId="24310" xr:uid="{79F6B722-3382-4148-9AE6-C9177E769BA8}"/>
    <cellStyle name="Notiz 3 50 3" xfId="6476" xr:uid="{2CB1F480-3E52-423A-9FCE-2CD4348FE803}"/>
    <cellStyle name="Notiz 3 50 3 2" xfId="19256" xr:uid="{9484980A-2225-462F-9F6B-082E056CFF6D}"/>
    <cellStyle name="Notiz 3 50 3 2 2" xfId="34318" xr:uid="{EDA7B714-88F9-4E16-BB10-FE4A3EB43D9C}"/>
    <cellStyle name="Notiz 3 50 3 3" xfId="12508" xr:uid="{9DF873A7-D3AC-49FA-84EF-A92C0C5B02B8}"/>
    <cellStyle name="Notiz 3 50 3 4" xfId="25634" xr:uid="{A770B3F0-42D3-4DFF-8CD9-4891076D28B2}"/>
    <cellStyle name="Notiz 3 50 4" xfId="8460" xr:uid="{CF80B094-382A-4294-BE05-3E0BFCB2F3B6}"/>
    <cellStyle name="Notiz 3 50 4 2" xfId="21186" xr:uid="{7C6385E4-FB8F-47C8-AF68-5A54182179B6}"/>
    <cellStyle name="Notiz 3 50 4 3" xfId="28719" xr:uid="{B670F31A-14F8-4A20-AA11-D4F41C284F47}"/>
    <cellStyle name="Notiz 3 50 5" xfId="14848" xr:uid="{3A3CE2F2-96E0-43B6-94BE-FAD51907A485}"/>
    <cellStyle name="Notiz 3 50 5 2" xfId="31213" xr:uid="{E0BC8A65-D0FB-4E87-BBA7-66ABE7AE8257}"/>
    <cellStyle name="Notiz 3 50 6" xfId="15505" xr:uid="{72D10AB1-60A8-43A4-A5CA-DEA59966DC2B}"/>
    <cellStyle name="Notiz 3 50 6 2" xfId="26553" xr:uid="{B178C392-3FC4-4AE6-AB4A-87BD679218FD}"/>
    <cellStyle name="Notiz 3 50 7" xfId="32668" xr:uid="{B97B77FD-AC12-48C5-82B1-EA7206702D09}"/>
    <cellStyle name="Notiz 3 50 8" xfId="24309" xr:uid="{831046D0-F29D-4707-97DC-1DDBA5AB9977}"/>
    <cellStyle name="Notiz 3 51" xfId="2620" xr:uid="{00000000-0005-0000-0000-00006C0A0000}"/>
    <cellStyle name="Notiz 3 51 2" xfId="5759" xr:uid="{9ED18D69-F47B-494A-A030-89B3507C62C9}"/>
    <cellStyle name="Notiz 3 51 2 2" xfId="18547" xr:uid="{E545CF9F-CEEA-465F-A6B3-42EF4997DF03}"/>
    <cellStyle name="Notiz 3 51 2 2 2" xfId="28722" xr:uid="{913E22D2-9812-48F7-ADF7-57753576141C}"/>
    <cellStyle name="Notiz 3 51 2 3" xfId="11800" xr:uid="{EABE0E21-8A62-4D93-8C00-D8AEC9088FE6}"/>
    <cellStyle name="Notiz 3 51 2 3 2" xfId="31216" xr:uid="{E797B0DF-E3E0-44F9-A3DD-0A976169C3AA}"/>
    <cellStyle name="Notiz 3 51 2 4" xfId="33872" xr:uid="{BF92AF45-B1E2-4A81-9F33-61EB2A84D3E0}"/>
    <cellStyle name="Notiz 3 51 2 5" xfId="24312" xr:uid="{8A501A12-D9FE-492C-B512-9F91DD376703}"/>
    <cellStyle name="Notiz 3 51 3" xfId="6475" xr:uid="{D5E816BB-8F55-42D9-BF5B-5B3B94B7718F}"/>
    <cellStyle name="Notiz 3 51 3 2" xfId="19255" xr:uid="{91DC3ECE-6E76-4D5D-B152-F7D0470253A1}"/>
    <cellStyle name="Notiz 3 51 3 2 2" xfId="34317" xr:uid="{04A6CCFD-0469-4E4D-B9D6-4093353BEE00}"/>
    <cellStyle name="Notiz 3 51 3 3" xfId="12507" xr:uid="{BD99D7E3-BAC7-4F50-91B3-54D094DA4765}"/>
    <cellStyle name="Notiz 3 51 3 4" xfId="25635" xr:uid="{6D889A00-9EF1-4AF5-BD8A-1F060D7ECA2E}"/>
    <cellStyle name="Notiz 3 51 4" xfId="8461" xr:uid="{680BDC06-A5A2-4744-9EBE-2A3323AFB30C}"/>
    <cellStyle name="Notiz 3 51 4 2" xfId="21187" xr:uid="{8D1FE9E8-A06F-463B-BF6C-3ADD233C9B0A}"/>
    <cellStyle name="Notiz 3 51 4 3" xfId="28721" xr:uid="{143D65BA-D98C-4C65-9864-C785F41D4A98}"/>
    <cellStyle name="Notiz 3 51 5" xfId="14849" xr:uid="{917434FF-FF65-40AB-A534-637F838F3FE0}"/>
    <cellStyle name="Notiz 3 51 5 2" xfId="31215" xr:uid="{A0B3D454-78CC-4F28-AAE5-A7A79AB80F71}"/>
    <cellStyle name="Notiz 3 51 6" xfId="15506" xr:uid="{52EC1F75-9FE2-4534-BFF4-D0259C379E67}"/>
    <cellStyle name="Notiz 3 51 6 2" xfId="26554" xr:uid="{BC55E400-922F-4BF2-90DF-3E0DAA1BB482}"/>
    <cellStyle name="Notiz 3 51 7" xfId="32669" xr:uid="{E9917EAA-ECE7-4A9D-8AF2-95203D460B47}"/>
    <cellStyle name="Notiz 3 51 8" xfId="24311" xr:uid="{05EF33FA-6535-4567-A6FC-1A9C6D817CC5}"/>
    <cellStyle name="Notiz 3 52" xfId="2621" xr:uid="{00000000-0005-0000-0000-00006D0A0000}"/>
    <cellStyle name="Notiz 3 52 2" xfId="5760" xr:uid="{F6414526-C0C5-4D5D-A76A-1D29DAE8E5C3}"/>
    <cellStyle name="Notiz 3 52 2 2" xfId="18548" xr:uid="{D1DFE79C-1DE9-47D7-840F-73816E086228}"/>
    <cellStyle name="Notiz 3 52 2 2 2" xfId="28724" xr:uid="{8603A77F-EDAF-43CA-9B04-98EF40F9967F}"/>
    <cellStyle name="Notiz 3 52 2 3" xfId="11801" xr:uid="{A5A12ABC-2F71-4C16-AB8A-D4AD5525C64C}"/>
    <cellStyle name="Notiz 3 52 2 3 2" xfId="31218" xr:uid="{D317E33A-9953-42F2-BEC3-E9B7DEE49D51}"/>
    <cellStyle name="Notiz 3 52 2 4" xfId="33873" xr:uid="{76FDCF6E-D600-49DE-9CD6-F579D9505517}"/>
    <cellStyle name="Notiz 3 52 2 5" xfId="24314" xr:uid="{3BB3479D-58C5-442E-B320-7C3EEC0B99C6}"/>
    <cellStyle name="Notiz 3 52 3" xfId="6474" xr:uid="{AB80BEA7-5C5B-439F-8538-BE33DD168B18}"/>
    <cellStyle name="Notiz 3 52 3 2" xfId="19254" xr:uid="{35EDE339-C511-4C04-A4BE-3EC395A3AA3F}"/>
    <cellStyle name="Notiz 3 52 3 2 2" xfId="34316" xr:uid="{B72883A9-E089-46B1-8112-844A2EABEAC7}"/>
    <cellStyle name="Notiz 3 52 3 3" xfId="12506" xr:uid="{57387CE1-64F8-4243-8BD3-76993FE495E2}"/>
    <cellStyle name="Notiz 3 52 3 4" xfId="25636" xr:uid="{5FD238B0-3C22-4440-83F1-6688CBDADF1B}"/>
    <cellStyle name="Notiz 3 52 4" xfId="8462" xr:uid="{DFF64711-3070-453F-A4A9-D0C5B1A0ADFA}"/>
    <cellStyle name="Notiz 3 52 4 2" xfId="21188" xr:uid="{7666C4DB-0F7A-41F2-B859-10596B5EFF04}"/>
    <cellStyle name="Notiz 3 52 4 3" xfId="28723" xr:uid="{03DE2E12-559E-4637-9AE6-388806ED8E8B}"/>
    <cellStyle name="Notiz 3 52 5" xfId="14850" xr:uid="{942210E1-6643-41AE-9B77-1287BD4D8B1C}"/>
    <cellStyle name="Notiz 3 52 5 2" xfId="31217" xr:uid="{424C5F9A-6D6C-48D4-8A05-1EADCDB001B5}"/>
    <cellStyle name="Notiz 3 52 6" xfId="15507" xr:uid="{E5A64EAF-8968-4FDE-B4D0-B2528FCBB74F}"/>
    <cellStyle name="Notiz 3 52 6 2" xfId="26555" xr:uid="{D2BAD8A8-4D2F-4E62-9334-3C7FD63E0C9A}"/>
    <cellStyle name="Notiz 3 52 7" xfId="32670" xr:uid="{083A0574-02BA-4882-A73E-E7119F9E31BE}"/>
    <cellStyle name="Notiz 3 52 8" xfId="24313" xr:uid="{E6DA039C-153C-4A65-910C-86F170E382A0}"/>
    <cellStyle name="Notiz 3 53" xfId="2622" xr:uid="{00000000-0005-0000-0000-00006E0A0000}"/>
    <cellStyle name="Notiz 3 53 2" xfId="5761" xr:uid="{6200CF9A-7084-4F53-B146-64CE05DE9426}"/>
    <cellStyle name="Notiz 3 53 2 2" xfId="18549" xr:uid="{33C50A6D-4CA2-4037-BA11-1AE40BDBB9C3}"/>
    <cellStyle name="Notiz 3 53 2 2 2" xfId="28726" xr:uid="{0AC0211D-76B4-4444-A8CB-ED71B2AEDFB0}"/>
    <cellStyle name="Notiz 3 53 2 3" xfId="11802" xr:uid="{F37C14CF-985E-4703-99EF-2E7AAD287623}"/>
    <cellStyle name="Notiz 3 53 2 3 2" xfId="31220" xr:uid="{A430A0C5-6517-41EA-8224-F41BCE6995A1}"/>
    <cellStyle name="Notiz 3 53 2 4" xfId="33874" xr:uid="{785D06EC-E992-49C6-A2B0-75BE70A8793A}"/>
    <cellStyle name="Notiz 3 53 2 5" xfId="24316" xr:uid="{C9CDF72A-AF1B-46F4-9A05-B2522B2F7F77}"/>
    <cellStyle name="Notiz 3 53 3" xfId="6473" xr:uid="{93F76BAF-BD50-4073-A574-693A9F9F8774}"/>
    <cellStyle name="Notiz 3 53 3 2" xfId="19253" xr:uid="{579F1946-ECB7-48B2-8632-8C5830698B11}"/>
    <cellStyle name="Notiz 3 53 3 2 2" xfId="34315" xr:uid="{16E35FA5-66D1-4684-8095-81F8FD4E81EE}"/>
    <cellStyle name="Notiz 3 53 3 3" xfId="12505" xr:uid="{6F9949CE-DC9C-491B-BA1B-F24E41BD891D}"/>
    <cellStyle name="Notiz 3 53 3 4" xfId="25637" xr:uid="{B6AE3DA0-735F-48CF-842F-CFD69E22A6FF}"/>
    <cellStyle name="Notiz 3 53 4" xfId="8463" xr:uid="{4AD16DEF-F6BF-41B1-B63F-D7E3F3568DDC}"/>
    <cellStyle name="Notiz 3 53 4 2" xfId="21189" xr:uid="{A7FDD6D8-FC9F-4874-867D-4E370543373D}"/>
    <cellStyle name="Notiz 3 53 4 3" xfId="28725" xr:uid="{DC781AE9-C74A-4F31-BD45-0912FC76F966}"/>
    <cellStyle name="Notiz 3 53 5" xfId="14851" xr:uid="{6AA7B7C9-898B-44AB-815A-75BC753ECEF5}"/>
    <cellStyle name="Notiz 3 53 5 2" xfId="31219" xr:uid="{C9B883EF-1ADC-4A2E-9770-341CC9A90614}"/>
    <cellStyle name="Notiz 3 53 6" xfId="15508" xr:uid="{44923702-1C44-4B27-84A0-ADBD7EC489CF}"/>
    <cellStyle name="Notiz 3 53 6 2" xfId="26556" xr:uid="{406D589F-9194-446C-A0B3-2A5AD3F2028E}"/>
    <cellStyle name="Notiz 3 53 7" xfId="32671" xr:uid="{214815A8-635A-46A2-820B-8DFF6E24B658}"/>
    <cellStyle name="Notiz 3 53 8" xfId="24315" xr:uid="{ABD62875-3F6F-4F15-96DC-FEC9582CFE9A}"/>
    <cellStyle name="Notiz 3 54" xfId="2623" xr:uid="{00000000-0005-0000-0000-00006F0A0000}"/>
    <cellStyle name="Notiz 3 54 2" xfId="5762" xr:uid="{D3735F2A-34C6-4241-9A8C-ECBB100303C1}"/>
    <cellStyle name="Notiz 3 54 2 2" xfId="18550" xr:uid="{A8A9EC40-5590-4A53-836A-834D3D0EFBD5}"/>
    <cellStyle name="Notiz 3 54 2 2 2" xfId="28728" xr:uid="{52C96DC1-11E5-4C51-B479-6A0748BB6C0D}"/>
    <cellStyle name="Notiz 3 54 2 3" xfId="11803" xr:uid="{D303B6D6-978D-4671-B8D0-7D487090DF9F}"/>
    <cellStyle name="Notiz 3 54 2 3 2" xfId="31222" xr:uid="{55EB95C7-56A1-4491-8293-80E54ED03F86}"/>
    <cellStyle name="Notiz 3 54 2 4" xfId="33875" xr:uid="{24350A98-9B28-4133-97C7-807B47805807}"/>
    <cellStyle name="Notiz 3 54 2 5" xfId="24318" xr:uid="{84A0CF6A-646E-4C7B-9DC7-CBAF0644922C}"/>
    <cellStyle name="Notiz 3 54 3" xfId="6472" xr:uid="{FD2084E1-19DF-4E1A-9FE9-A35CC2A41AB5}"/>
    <cellStyle name="Notiz 3 54 3 2" xfId="19252" xr:uid="{69DF01A6-A43C-49FE-B1DC-DF480EBD62D4}"/>
    <cellStyle name="Notiz 3 54 3 2 2" xfId="34314" xr:uid="{039E2FFB-D5C0-49AC-B795-3FA098B6BB63}"/>
    <cellStyle name="Notiz 3 54 3 3" xfId="12504" xr:uid="{269AEA73-B377-459E-B815-5027AB8093AC}"/>
    <cellStyle name="Notiz 3 54 3 4" xfId="25638" xr:uid="{065BC120-48A0-4219-AEF1-97D904BD4C15}"/>
    <cellStyle name="Notiz 3 54 4" xfId="8464" xr:uid="{DC950903-40B3-45BD-939E-FADA0D56394A}"/>
    <cellStyle name="Notiz 3 54 4 2" xfId="21190" xr:uid="{A2D69FEB-8485-4C9C-A9C5-7F3A0BBDB295}"/>
    <cellStyle name="Notiz 3 54 4 3" xfId="28727" xr:uid="{4BD95BFA-9174-4FF4-9DE5-2C38C635099D}"/>
    <cellStyle name="Notiz 3 54 5" xfId="14852" xr:uid="{0B5091E7-1189-4F79-BFC6-307E918C534B}"/>
    <cellStyle name="Notiz 3 54 5 2" xfId="31221" xr:uid="{DEC98777-FEA8-4775-8454-B464B19383DA}"/>
    <cellStyle name="Notiz 3 54 6" xfId="15509" xr:uid="{88341B91-7DF3-4865-8511-1EBA0D50C16F}"/>
    <cellStyle name="Notiz 3 54 6 2" xfId="26557" xr:uid="{41576E77-B957-456F-95D2-7E3764FC3167}"/>
    <cellStyle name="Notiz 3 54 7" xfId="32672" xr:uid="{0FAEFFAB-0A1F-4148-93A0-3F059E1141DA}"/>
    <cellStyle name="Notiz 3 54 8" xfId="24317" xr:uid="{C8D34597-3651-42E4-8A51-4D081BEB7214}"/>
    <cellStyle name="Notiz 3 55" xfId="2624" xr:uid="{00000000-0005-0000-0000-0000700A0000}"/>
    <cellStyle name="Notiz 3 55 2" xfId="5763" xr:uid="{2CE932B2-0EE0-4587-9140-FAC602701AE5}"/>
    <cellStyle name="Notiz 3 55 2 2" xfId="18551" xr:uid="{73C15E5F-6A0F-4CF8-8360-7DB98F954737}"/>
    <cellStyle name="Notiz 3 55 2 2 2" xfId="28730" xr:uid="{D3862688-F36D-4227-8FC9-C0D7DD591969}"/>
    <cellStyle name="Notiz 3 55 2 3" xfId="11804" xr:uid="{05488043-B10F-4D4A-A3F5-913E82AD3E67}"/>
    <cellStyle name="Notiz 3 55 2 3 2" xfId="31224" xr:uid="{99C2EF34-43C1-4BCA-B3DD-5A96FF5B1F27}"/>
    <cellStyle name="Notiz 3 55 2 4" xfId="33876" xr:uid="{7D4C46A3-D570-47D2-BB07-6106A0AD62B9}"/>
    <cellStyle name="Notiz 3 55 2 5" xfId="24320" xr:uid="{7F54EAB3-49B3-49FF-95F6-B4A384009A76}"/>
    <cellStyle name="Notiz 3 55 3" xfId="6471" xr:uid="{89D7716F-9046-4420-8D40-2D52B90854A2}"/>
    <cellStyle name="Notiz 3 55 3 2" xfId="19251" xr:uid="{F438859E-E0C8-4197-AC4D-C63AB0566705}"/>
    <cellStyle name="Notiz 3 55 3 2 2" xfId="34313" xr:uid="{F2020B8A-C886-48D0-975A-A082246B51CC}"/>
    <cellStyle name="Notiz 3 55 3 3" xfId="12503" xr:uid="{E8ADB112-BC42-407C-8403-579C80393B4D}"/>
    <cellStyle name="Notiz 3 55 3 4" xfId="25639" xr:uid="{56600331-2D41-4B31-B04D-7B20385B4A18}"/>
    <cellStyle name="Notiz 3 55 4" xfId="8465" xr:uid="{3BA411AD-9A0B-4197-93DE-CB0F9FC9099E}"/>
    <cellStyle name="Notiz 3 55 4 2" xfId="21191" xr:uid="{9ADF34D7-4F31-4DBC-ABC7-74CC97BFA2E2}"/>
    <cellStyle name="Notiz 3 55 4 3" xfId="28729" xr:uid="{A74569F6-8822-46B4-A4F5-5A1F91F10BFB}"/>
    <cellStyle name="Notiz 3 55 5" xfId="14853" xr:uid="{65127C43-5323-417D-8FEB-B4EAA75E9A11}"/>
    <cellStyle name="Notiz 3 55 5 2" xfId="31223" xr:uid="{0056FAFC-FE62-4E38-8935-5B70E4E07B47}"/>
    <cellStyle name="Notiz 3 55 6" xfId="15510" xr:uid="{2BBF64D7-D15F-4B12-A5A1-07265FF98033}"/>
    <cellStyle name="Notiz 3 55 6 2" xfId="26558" xr:uid="{1CC27EE7-3D45-44F2-9F48-7E2555939BA8}"/>
    <cellStyle name="Notiz 3 55 7" xfId="32673" xr:uid="{01B295C7-A2BF-4F47-A864-1BACD0AD323D}"/>
    <cellStyle name="Notiz 3 55 8" xfId="24319" xr:uid="{33BD4641-4875-4257-864A-9B23EE3B97EB}"/>
    <cellStyle name="Notiz 3 56" xfId="2625" xr:uid="{00000000-0005-0000-0000-0000710A0000}"/>
    <cellStyle name="Notiz 3 56 2" xfId="5764" xr:uid="{EE24A1D5-4CF9-4024-8DD0-F7A968C09674}"/>
    <cellStyle name="Notiz 3 56 2 2" xfId="18552" xr:uid="{44764BE9-AE40-4BA2-A07B-A432C601AB11}"/>
    <cellStyle name="Notiz 3 56 2 2 2" xfId="28732" xr:uid="{410BC2CD-1822-4091-9F4A-36522BB0B626}"/>
    <cellStyle name="Notiz 3 56 2 3" xfId="11805" xr:uid="{FFA3F7D6-5470-4530-8568-99A113FE4C65}"/>
    <cellStyle name="Notiz 3 56 2 3 2" xfId="31226" xr:uid="{255490A7-1FD2-4866-BD33-2EAE81C6F580}"/>
    <cellStyle name="Notiz 3 56 2 4" xfId="33877" xr:uid="{A34A59B6-18B1-4D0C-9546-ECBAD623A5AD}"/>
    <cellStyle name="Notiz 3 56 2 5" xfId="24322" xr:uid="{E2417920-2DB4-4BA7-A652-53FC1F1EF81F}"/>
    <cellStyle name="Notiz 3 56 3" xfId="6470" xr:uid="{3C3A96AA-10CF-4EF3-9582-89861D241F04}"/>
    <cellStyle name="Notiz 3 56 3 2" xfId="19250" xr:uid="{7B769B19-5445-4AFA-A6DB-F27C471D7C7D}"/>
    <cellStyle name="Notiz 3 56 3 2 2" xfId="34312" xr:uid="{FD4CB499-450A-4C1B-ADE5-4FB1A8CFD491}"/>
    <cellStyle name="Notiz 3 56 3 3" xfId="12502" xr:uid="{CA128285-A652-4F84-9178-DC147F11F6DD}"/>
    <cellStyle name="Notiz 3 56 3 4" xfId="25640" xr:uid="{7DD24921-F856-4C67-8747-E6D6030D04AB}"/>
    <cellStyle name="Notiz 3 56 4" xfId="8466" xr:uid="{46B8F0E6-089A-4EB8-A191-C63DC3F3CDD9}"/>
    <cellStyle name="Notiz 3 56 4 2" xfId="21192" xr:uid="{8E9142CA-6D4C-46AA-BBAF-9351AC08FD79}"/>
    <cellStyle name="Notiz 3 56 4 3" xfId="28731" xr:uid="{A176A317-C4D6-4FB1-A876-F4FCFA7C1DCE}"/>
    <cellStyle name="Notiz 3 56 5" xfId="14854" xr:uid="{C4B4D4B6-F5BF-4F5E-B796-FC8636E27622}"/>
    <cellStyle name="Notiz 3 56 5 2" xfId="31225" xr:uid="{5CCA3C79-C98E-4215-89B5-BD13B39155E7}"/>
    <cellStyle name="Notiz 3 56 6" xfId="15511" xr:uid="{3E9ED4B2-521C-4589-8F85-18C75A008562}"/>
    <cellStyle name="Notiz 3 56 6 2" xfId="26559" xr:uid="{67FE9FB3-BBAE-40CF-89C6-198710A22ABD}"/>
    <cellStyle name="Notiz 3 56 7" xfId="32674" xr:uid="{BED04908-BB8C-4A24-9821-C11E1BAC35F0}"/>
    <cellStyle name="Notiz 3 56 8" xfId="24321" xr:uid="{AB2583F1-BF6F-412E-958C-5E1517D7585D}"/>
    <cellStyle name="Notiz 3 57" xfId="2626" xr:uid="{00000000-0005-0000-0000-0000720A0000}"/>
    <cellStyle name="Notiz 3 57 2" xfId="5765" xr:uid="{6746202C-2CDC-4ECD-AB3A-9F8D8D96CA1C}"/>
    <cellStyle name="Notiz 3 57 2 2" xfId="18553" xr:uid="{2BE821AA-EFEF-4BF1-B372-27FB2474437D}"/>
    <cellStyle name="Notiz 3 57 2 2 2" xfId="28734" xr:uid="{99C163E1-42A4-4973-A757-1F159F8C6BBB}"/>
    <cellStyle name="Notiz 3 57 2 3" xfId="11806" xr:uid="{D0496327-B3AD-492E-9C8B-43B7112FFB58}"/>
    <cellStyle name="Notiz 3 57 2 3 2" xfId="31228" xr:uid="{323418CF-E927-4C13-8776-7D97520BFF2A}"/>
    <cellStyle name="Notiz 3 57 2 4" xfId="33878" xr:uid="{FCDA17B2-CA7B-4636-8362-DD31690572CC}"/>
    <cellStyle name="Notiz 3 57 2 5" xfId="24324" xr:uid="{98DB5D02-2CCA-4F0B-BEE2-8DC8BF75D1A8}"/>
    <cellStyle name="Notiz 3 57 3" xfId="6469" xr:uid="{632CB92B-BB5A-4B20-904D-3B0F38CFBF11}"/>
    <cellStyle name="Notiz 3 57 3 2" xfId="19249" xr:uid="{0034F361-A5D1-40C1-9D70-7D623CC1B414}"/>
    <cellStyle name="Notiz 3 57 3 2 2" xfId="34311" xr:uid="{B0314020-815E-48D2-97A0-3C0ADDE02AE1}"/>
    <cellStyle name="Notiz 3 57 3 3" xfId="12501" xr:uid="{795BDB40-3761-43E2-B9EE-9D8B9DD0CEBC}"/>
    <cellStyle name="Notiz 3 57 3 4" xfId="25641" xr:uid="{B3E101D4-65F1-4F48-9E59-B011D78C26A1}"/>
    <cellStyle name="Notiz 3 57 4" xfId="8467" xr:uid="{62211B6B-F1D1-44A8-B1DC-C1603AB660A7}"/>
    <cellStyle name="Notiz 3 57 4 2" xfId="21193" xr:uid="{CC08ED70-C126-4750-89DB-9CF041A5B0D9}"/>
    <cellStyle name="Notiz 3 57 4 3" xfId="28733" xr:uid="{4FA92226-A716-4C6E-A42F-F772C6E84F21}"/>
    <cellStyle name="Notiz 3 57 5" xfId="14855" xr:uid="{42212CB2-BE9A-4ADB-ADED-54421CDCAE02}"/>
    <cellStyle name="Notiz 3 57 5 2" xfId="31227" xr:uid="{BB0C5A42-E5E9-4121-8527-58B1599D993F}"/>
    <cellStyle name="Notiz 3 57 6" xfId="15512" xr:uid="{508BBAF2-4C6B-47B2-B532-7FC890215DFC}"/>
    <cellStyle name="Notiz 3 57 6 2" xfId="26560" xr:uid="{A484DC78-9CEE-4A31-AD3B-2DFFF48CF6A2}"/>
    <cellStyle name="Notiz 3 57 7" xfId="32675" xr:uid="{3E880E99-0D9C-4AB5-B0FD-BDFC0F90221B}"/>
    <cellStyle name="Notiz 3 57 8" xfId="24323" xr:uid="{3D874DBB-6396-4857-91B6-09F43D9AD3AC}"/>
    <cellStyle name="Notiz 3 58" xfId="2627" xr:uid="{00000000-0005-0000-0000-0000730A0000}"/>
    <cellStyle name="Notiz 3 58 2" xfId="5766" xr:uid="{BBCCA82A-2AC2-4FAD-81AF-A9934288C090}"/>
    <cellStyle name="Notiz 3 58 2 2" xfId="18554" xr:uid="{70020B09-3D8E-448E-B836-AF6B67AD757B}"/>
    <cellStyle name="Notiz 3 58 2 2 2" xfId="28736" xr:uid="{00BC3E1D-1C74-4666-9FD9-42B80350C906}"/>
    <cellStyle name="Notiz 3 58 2 3" xfId="11807" xr:uid="{22AB786E-BD05-42CC-9C90-B41E0AC93CB9}"/>
    <cellStyle name="Notiz 3 58 2 3 2" xfId="31230" xr:uid="{A858C160-3F2C-4775-AC55-28D2674C612C}"/>
    <cellStyle name="Notiz 3 58 2 4" xfId="33879" xr:uid="{C97C64FC-ADFC-43D3-9845-3AC70B4D40F6}"/>
    <cellStyle name="Notiz 3 58 2 5" xfId="24326" xr:uid="{A8E680F0-A23D-4547-97C4-DEB338B3A660}"/>
    <cellStyle name="Notiz 3 58 3" xfId="6468" xr:uid="{28E1BA0C-F499-4954-ACCB-287B0698C9D7}"/>
    <cellStyle name="Notiz 3 58 3 2" xfId="19248" xr:uid="{2FA357D5-35CE-4ED1-A283-296CA7CECA6A}"/>
    <cellStyle name="Notiz 3 58 3 2 2" xfId="34310" xr:uid="{7653DF6B-3842-467C-948B-12419CAB5483}"/>
    <cellStyle name="Notiz 3 58 3 3" xfId="12500" xr:uid="{64A43F75-4317-4CB2-B031-EF8E3B7BF724}"/>
    <cellStyle name="Notiz 3 58 3 4" xfId="25642" xr:uid="{BF94E5D8-E204-4537-BEC2-CBF53D0A2E1C}"/>
    <cellStyle name="Notiz 3 58 4" xfId="8468" xr:uid="{400C6D1B-8224-4FF9-87EC-F4421D9BB7AA}"/>
    <cellStyle name="Notiz 3 58 4 2" xfId="21194" xr:uid="{1D7C9230-F4C4-444F-B4EC-F74ED63E99E0}"/>
    <cellStyle name="Notiz 3 58 4 3" xfId="28735" xr:uid="{7F3DDC33-B958-4CBE-A1BF-A79F3FA1A737}"/>
    <cellStyle name="Notiz 3 58 5" xfId="14856" xr:uid="{A66D8CDC-395D-44E9-8107-DE3ABEDA4468}"/>
    <cellStyle name="Notiz 3 58 5 2" xfId="31229" xr:uid="{739393C4-82FD-4F8C-B2B5-A7F0175E3EAF}"/>
    <cellStyle name="Notiz 3 58 6" xfId="15513" xr:uid="{B9AF3681-21B1-4747-A524-0A56B62E24F4}"/>
    <cellStyle name="Notiz 3 58 6 2" xfId="26561" xr:uid="{16F857C7-DCA1-4409-A15A-42E9F4AF738D}"/>
    <cellStyle name="Notiz 3 58 7" xfId="32676" xr:uid="{298F3F3F-0EFB-46ED-B6B5-64A926D45D0F}"/>
    <cellStyle name="Notiz 3 58 8" xfId="24325" xr:uid="{4A5FF674-E71A-476D-9B6D-81084FA57887}"/>
    <cellStyle name="Notiz 3 59" xfId="2628" xr:uid="{00000000-0005-0000-0000-0000740A0000}"/>
    <cellStyle name="Notiz 3 59 2" xfId="5767" xr:uid="{033F8548-83D7-472E-94D1-5AAC1CA4C609}"/>
    <cellStyle name="Notiz 3 59 2 2" xfId="18555" xr:uid="{F329E02C-588A-4A44-BA87-DEA751FAFE4A}"/>
    <cellStyle name="Notiz 3 59 2 2 2" xfId="28738" xr:uid="{93BB3498-B639-4633-B52A-A29EE3BD2536}"/>
    <cellStyle name="Notiz 3 59 2 3" xfId="11808" xr:uid="{5C63286F-027D-4065-A24E-C236154725FD}"/>
    <cellStyle name="Notiz 3 59 2 3 2" xfId="31232" xr:uid="{56CDF20C-5C22-4290-886C-8F420E753E6B}"/>
    <cellStyle name="Notiz 3 59 2 4" xfId="33880" xr:uid="{065A8302-8714-468F-88C2-D3C4F9F39A14}"/>
    <cellStyle name="Notiz 3 59 2 5" xfId="24328" xr:uid="{D49AC655-377A-46F8-8F42-E6BAA1A05256}"/>
    <cellStyle name="Notiz 3 59 3" xfId="6467" xr:uid="{E9B42242-AF7B-407D-840D-FBFA92B49FAF}"/>
    <cellStyle name="Notiz 3 59 3 2" xfId="19247" xr:uid="{7D0518B4-4C85-4DD2-83E6-DB03645698E5}"/>
    <cellStyle name="Notiz 3 59 3 2 2" xfId="34309" xr:uid="{1DC5EBEA-91FA-45FE-BF44-CE44B167E879}"/>
    <cellStyle name="Notiz 3 59 3 3" xfId="12499" xr:uid="{F03037A6-CA88-4C9F-BB99-0AB12E8B82D5}"/>
    <cellStyle name="Notiz 3 59 3 4" xfId="25643" xr:uid="{D7BC6549-C65B-4124-9BD9-084EE620C1CC}"/>
    <cellStyle name="Notiz 3 59 4" xfId="8469" xr:uid="{E750DE8C-C25D-46EB-9CD5-39EB1C965D73}"/>
    <cellStyle name="Notiz 3 59 4 2" xfId="21195" xr:uid="{AB39FA3D-1074-4783-B256-1D78548097C5}"/>
    <cellStyle name="Notiz 3 59 4 3" xfId="28737" xr:uid="{102ED888-EAC1-449F-ADF4-D1F6420B3814}"/>
    <cellStyle name="Notiz 3 59 5" xfId="14857" xr:uid="{F815B9FC-D045-4288-8C44-3DD97D53D7EF}"/>
    <cellStyle name="Notiz 3 59 5 2" xfId="31231" xr:uid="{331BFF45-9970-4A57-B811-C3F6E041E704}"/>
    <cellStyle name="Notiz 3 59 6" xfId="15514" xr:uid="{3003A93E-3E6E-4A6C-836B-5EA8D07E6D1B}"/>
    <cellStyle name="Notiz 3 59 6 2" xfId="26562" xr:uid="{E76C1ADD-BF14-4A8A-A771-B13C90CE670C}"/>
    <cellStyle name="Notiz 3 59 7" xfId="32677" xr:uid="{B8A90C77-76A2-45C1-AB83-909067DCF303}"/>
    <cellStyle name="Notiz 3 59 8" xfId="24327" xr:uid="{8472A6A9-6AC2-4E77-B0B1-37A43C7D1F8B}"/>
    <cellStyle name="Notiz 3 6" xfId="2629" xr:uid="{00000000-0005-0000-0000-0000750A0000}"/>
    <cellStyle name="Notiz 3 6 2" xfId="2630" xr:uid="{00000000-0005-0000-0000-0000760A0000}"/>
    <cellStyle name="Notiz 3 6 2 2" xfId="5769" xr:uid="{0AA6C6B5-2BE2-48F7-95B4-D6DAEEFE5A41}"/>
    <cellStyle name="Notiz 3 6 2 2 2" xfId="18557" xr:uid="{C2FAE492-A995-450F-AAE9-09E66D050C6D}"/>
    <cellStyle name="Notiz 3 6 2 2 2 2" xfId="28741" xr:uid="{A4B89884-9304-4800-B24E-1195F5FD1005}"/>
    <cellStyle name="Notiz 3 6 2 2 3" xfId="11810" xr:uid="{EEC450CE-E95B-49AE-9C1A-76AE0F701C0E}"/>
    <cellStyle name="Notiz 3 6 2 2 3 2" xfId="31235" xr:uid="{8C5A5CC2-664B-4F78-A4B2-F0EE77972E1F}"/>
    <cellStyle name="Notiz 3 6 2 2 4" xfId="33882" xr:uid="{6099AB35-FD62-47DF-9B31-26991A73235A}"/>
    <cellStyle name="Notiz 3 6 2 2 5" xfId="24331" xr:uid="{505E9458-AA31-4606-A1D6-3B0C9718BF50}"/>
    <cellStyle name="Notiz 3 6 2 3" xfId="6465" xr:uid="{3D71747C-142C-4FEB-B573-565800A93073}"/>
    <cellStyle name="Notiz 3 6 2 3 2" xfId="19245" xr:uid="{CAF31958-215C-4805-B5E1-C7F9525ABB68}"/>
    <cellStyle name="Notiz 3 6 2 3 2 2" xfId="34307" xr:uid="{EDFC69CF-39F8-4CAB-B485-6AE7277CBA78}"/>
    <cellStyle name="Notiz 3 6 2 3 3" xfId="12497" xr:uid="{9304D444-2A86-43B7-87A0-4C5F870252B7}"/>
    <cellStyle name="Notiz 3 6 2 3 4" xfId="28740" xr:uid="{8BF0AC20-081F-4744-B79A-93EAE828BFE3}"/>
    <cellStyle name="Notiz 3 6 2 4" xfId="8471" xr:uid="{5255E59E-0AE5-45F7-851F-C11154E63139}"/>
    <cellStyle name="Notiz 3 6 2 4 2" xfId="21197" xr:uid="{1EABA137-FFE9-4240-A582-F09BD7449744}"/>
    <cellStyle name="Notiz 3 6 2 4 3" xfId="31234" xr:uid="{0E2D90B5-4FF3-47AB-9FCA-3BAF2F22385C}"/>
    <cellStyle name="Notiz 3 6 2 5" xfId="14859" xr:uid="{7ACD1C43-B2F6-40C5-B45F-E62C9222607E}"/>
    <cellStyle name="Notiz 3 6 2 5 2" xfId="26564" xr:uid="{5876031C-9ACC-4585-9617-9792306E225B}"/>
    <cellStyle name="Notiz 3 6 2 6" xfId="15516" xr:uid="{5C820F14-BB44-4CBB-811F-D098BF7D7668}"/>
    <cellStyle name="Notiz 3 6 2 6 2" xfId="32679" xr:uid="{F4C5F735-48EF-4EF9-9714-BE440E5EF8B5}"/>
    <cellStyle name="Notiz 3 6 2 7" xfId="24330" xr:uid="{FC7F26D9-0405-48F2-BD79-0583A56ABA25}"/>
    <cellStyle name="Notiz 3 6 3" xfId="5768" xr:uid="{F7270DE2-B46D-4D01-96F2-FDBECBF3F8BE}"/>
    <cellStyle name="Notiz 3 6 3 2" xfId="18556" xr:uid="{1C179F05-E213-49E3-AAE0-AB8A09499929}"/>
    <cellStyle name="Notiz 3 6 3 2 2" xfId="28742" xr:uid="{3764B723-8985-4C1F-89A0-0D59938E5789}"/>
    <cellStyle name="Notiz 3 6 3 3" xfId="11809" xr:uid="{4B6859EC-61D4-4DE5-BABA-C01DB7758542}"/>
    <cellStyle name="Notiz 3 6 3 3 2" xfId="31236" xr:uid="{EDEF6A5D-722A-453B-94F6-FB4D3FBD8C98}"/>
    <cellStyle name="Notiz 3 6 3 4" xfId="33881" xr:uid="{A20999DB-64B1-49E5-8357-783A614B2E35}"/>
    <cellStyle name="Notiz 3 6 3 5" xfId="24332" xr:uid="{DA4EB1B6-E78C-4565-9EFF-165B188F7EE2}"/>
    <cellStyle name="Notiz 3 6 4" xfId="6466" xr:uid="{ABC9A6BB-77FA-4724-89AB-70E655CA63A5}"/>
    <cellStyle name="Notiz 3 6 4 2" xfId="19246" xr:uid="{A57BA9D6-BC2C-47A6-861F-FD60FBCC9B71}"/>
    <cellStyle name="Notiz 3 6 4 2 2" xfId="34308" xr:uid="{2BC251B9-0FC6-4857-A97D-DDE344FB4BE2}"/>
    <cellStyle name="Notiz 3 6 4 3" xfId="12498" xr:uid="{BEE9562D-7153-4448-93C8-A1BA73A09302}"/>
    <cellStyle name="Notiz 3 6 4 4" xfId="25644" xr:uid="{FF54CCD5-DC66-45F7-8DBF-2B031E0CAFFE}"/>
    <cellStyle name="Notiz 3 6 5" xfId="8470" xr:uid="{47ED5EA2-0C41-4E0F-A991-9DBFC9F5BA8A}"/>
    <cellStyle name="Notiz 3 6 5 2" xfId="21196" xr:uid="{431952D4-35D1-481C-BA9B-1EED4934A75E}"/>
    <cellStyle name="Notiz 3 6 5 3" xfId="28739" xr:uid="{597AB456-C3F8-4777-B13D-7D4BEFB35E9D}"/>
    <cellStyle name="Notiz 3 6 6" xfId="14858" xr:uid="{2A553268-6203-4517-9523-6F56A39A7D23}"/>
    <cellStyle name="Notiz 3 6 6 2" xfId="31233" xr:uid="{446401C4-870C-4196-8191-A0CE1CC663D1}"/>
    <cellStyle name="Notiz 3 6 7" xfId="15515" xr:uid="{9FCF952E-7B67-4662-A96F-8D42201D5195}"/>
    <cellStyle name="Notiz 3 6 7 2" xfId="26563" xr:uid="{D1A18681-8782-4599-A5AB-366DC75A10E7}"/>
    <cellStyle name="Notiz 3 6 8" xfId="32678" xr:uid="{929CD15F-6E30-4C84-AA86-7DD998B25B4A}"/>
    <cellStyle name="Notiz 3 6 9" xfId="24329" xr:uid="{638E3BE2-EF44-4B99-B03C-D5E7B2939C16}"/>
    <cellStyle name="Notiz 3 60" xfId="2631" xr:uid="{00000000-0005-0000-0000-0000770A0000}"/>
    <cellStyle name="Notiz 3 60 2" xfId="5770" xr:uid="{91C4BABF-901C-448B-BBEE-DCAD1C444E5B}"/>
    <cellStyle name="Notiz 3 60 2 2" xfId="18558" xr:uid="{F704D396-EF38-4CE3-B4EB-6C122985FD31}"/>
    <cellStyle name="Notiz 3 60 2 2 2" xfId="28744" xr:uid="{06607A11-0029-48D6-9045-BF204B130CDF}"/>
    <cellStyle name="Notiz 3 60 2 3" xfId="11811" xr:uid="{6FD85902-5CC0-40F6-A556-B3EA4D59AFFC}"/>
    <cellStyle name="Notiz 3 60 2 3 2" xfId="31238" xr:uid="{76A10BB4-CB56-4772-AE9A-E808107EA943}"/>
    <cellStyle name="Notiz 3 60 2 4" xfId="33883" xr:uid="{D09BA831-F2B7-4A82-9B90-36F79B408E62}"/>
    <cellStyle name="Notiz 3 60 2 5" xfId="24334" xr:uid="{1E3781A7-FF5B-46B7-A188-C5B5A85EF954}"/>
    <cellStyle name="Notiz 3 60 3" xfId="6464" xr:uid="{7B424F3C-0965-46F1-A5FA-DD34C73861A1}"/>
    <cellStyle name="Notiz 3 60 3 2" xfId="19244" xr:uid="{ACB82818-2767-41F2-8EE7-86113CCC59D0}"/>
    <cellStyle name="Notiz 3 60 3 2 2" xfId="34306" xr:uid="{5540BB32-482C-48FA-A887-B5B7DF886D16}"/>
    <cellStyle name="Notiz 3 60 3 3" xfId="12496" xr:uid="{5BB53128-21F3-46CB-95D4-AB8E990BC951}"/>
    <cellStyle name="Notiz 3 60 3 4" xfId="25645" xr:uid="{AEA5F3E7-2BFD-46F3-AF28-9F3C4013960E}"/>
    <cellStyle name="Notiz 3 60 4" xfId="8472" xr:uid="{59F0105C-35E8-4951-BB7A-A2F7D5EBACB8}"/>
    <cellStyle name="Notiz 3 60 4 2" xfId="21198" xr:uid="{1D95A1B8-D7CB-4F75-B5FA-FF42BA4D90A3}"/>
    <cellStyle name="Notiz 3 60 4 3" xfId="28743" xr:uid="{CFB30753-DA8E-4DA3-B668-21A84920AE8F}"/>
    <cellStyle name="Notiz 3 60 5" xfId="14860" xr:uid="{D2B7EE1B-7A33-4FC9-9E65-232F7F3E37B3}"/>
    <cellStyle name="Notiz 3 60 5 2" xfId="31237" xr:uid="{33EA4350-2F0B-4723-B239-EA717D5EDF68}"/>
    <cellStyle name="Notiz 3 60 6" xfId="15517" xr:uid="{8B69DB93-095F-49C9-9BB2-19B6C117C750}"/>
    <cellStyle name="Notiz 3 60 6 2" xfId="26565" xr:uid="{9D4CC6D2-D636-43C4-9EB6-DF3762485D8F}"/>
    <cellStyle name="Notiz 3 60 7" xfId="32680" xr:uid="{B7A231B1-40A7-44CA-AB6D-543734B9B40D}"/>
    <cellStyle name="Notiz 3 60 8" xfId="24333" xr:uid="{9E70FB1C-29E7-4D6E-AB79-7DC9214E9714}"/>
    <cellStyle name="Notiz 3 61" xfId="2632" xr:uid="{00000000-0005-0000-0000-0000780A0000}"/>
    <cellStyle name="Notiz 3 61 2" xfId="5771" xr:uid="{0C07BC43-F7F8-4F7C-B14B-4B2A3028B760}"/>
    <cellStyle name="Notiz 3 61 2 2" xfId="18559" xr:uid="{DEC71A72-467F-4BE0-BDF1-2E8CC333AD42}"/>
    <cellStyle name="Notiz 3 61 2 2 2" xfId="28746" xr:uid="{583C7926-C3D9-4B42-8905-03CE33216F4B}"/>
    <cellStyle name="Notiz 3 61 2 3" xfId="11812" xr:uid="{4D01520D-419D-4137-85EC-5C62B740A131}"/>
    <cellStyle name="Notiz 3 61 2 3 2" xfId="31240" xr:uid="{12F88031-5C74-4CAC-841A-0AFB50557825}"/>
    <cellStyle name="Notiz 3 61 2 4" xfId="33884" xr:uid="{9CE52E05-D9D1-466A-B24E-863D343A997F}"/>
    <cellStyle name="Notiz 3 61 2 5" xfId="24336" xr:uid="{13885D18-8198-4ABA-A374-ACA57A8A0CD2}"/>
    <cellStyle name="Notiz 3 61 3" xfId="6463" xr:uid="{0A5D1D9D-6BE2-4D6A-94DD-09C087EAFD25}"/>
    <cellStyle name="Notiz 3 61 3 2" xfId="19243" xr:uid="{3CDC5D2D-6F24-4E39-BC65-0EE72B46AFF5}"/>
    <cellStyle name="Notiz 3 61 3 2 2" xfId="34305" xr:uid="{0E9E202D-979B-4A9E-960E-0BC083CCDF6D}"/>
    <cellStyle name="Notiz 3 61 3 3" xfId="12495" xr:uid="{22D4F006-6BD9-487C-AD40-F2C421D8DB6F}"/>
    <cellStyle name="Notiz 3 61 3 4" xfId="25646" xr:uid="{5CAF377B-E69C-4460-A3B4-22F1E8FD5A7B}"/>
    <cellStyle name="Notiz 3 61 4" xfId="8473" xr:uid="{4F5565EF-E9AD-4AE7-81E1-B4D75AE34DBA}"/>
    <cellStyle name="Notiz 3 61 4 2" xfId="21199" xr:uid="{394678BB-1B57-40D5-B811-925484397AE9}"/>
    <cellStyle name="Notiz 3 61 4 3" xfId="28745" xr:uid="{3579BEF8-3D15-4FA4-9695-6BEFC44963F4}"/>
    <cellStyle name="Notiz 3 61 5" xfId="14861" xr:uid="{29BC63D8-DA38-44E4-B7CB-E0C530C84BEA}"/>
    <cellStyle name="Notiz 3 61 5 2" xfId="31239" xr:uid="{865F96E9-5DE4-452C-BE7B-D5C1C6876652}"/>
    <cellStyle name="Notiz 3 61 6" xfId="15518" xr:uid="{B28D0586-B465-4D9C-A070-52B72EB0725A}"/>
    <cellStyle name="Notiz 3 61 6 2" xfId="26566" xr:uid="{6928D1E6-A010-49ED-94DC-DB6D2D736124}"/>
    <cellStyle name="Notiz 3 61 7" xfId="32681" xr:uid="{8FDF02B4-847C-4B1B-A246-18CC548ECEA9}"/>
    <cellStyle name="Notiz 3 61 8" xfId="24335" xr:uid="{C11CCDE9-DB86-4D0F-84E2-E7067CEBF15D}"/>
    <cellStyle name="Notiz 3 62" xfId="2633" xr:uid="{00000000-0005-0000-0000-0000790A0000}"/>
    <cellStyle name="Notiz 3 62 2" xfId="5772" xr:uid="{7653AFC5-DE78-4B2C-84D7-52716CE6DFE0}"/>
    <cellStyle name="Notiz 3 62 2 2" xfId="18560" xr:uid="{66D9B46A-CB82-4240-B64F-B1B1782692CE}"/>
    <cellStyle name="Notiz 3 62 2 2 2" xfId="28748" xr:uid="{36B89BE8-C04E-4AFE-8395-1610474182AA}"/>
    <cellStyle name="Notiz 3 62 2 3" xfId="11813" xr:uid="{330702D8-925A-4E6E-BD9B-42BEFE8B4093}"/>
    <cellStyle name="Notiz 3 62 2 3 2" xfId="31242" xr:uid="{B068885E-3F13-4834-93A1-FF3A3BC14EC3}"/>
    <cellStyle name="Notiz 3 62 2 4" xfId="33885" xr:uid="{D57A1ECD-1D40-4B25-8A41-9D5B59199C71}"/>
    <cellStyle name="Notiz 3 62 2 5" xfId="24338" xr:uid="{EBB9895D-F879-4C02-A5A0-5F16175647DE}"/>
    <cellStyle name="Notiz 3 62 3" xfId="6462" xr:uid="{3F990DED-31EF-4B79-980C-771656277CFE}"/>
    <cellStyle name="Notiz 3 62 3 2" xfId="19242" xr:uid="{7A31EF5C-868F-4A65-9925-27AA550A9DF8}"/>
    <cellStyle name="Notiz 3 62 3 2 2" xfId="34304" xr:uid="{73F45A68-6FF6-4C22-9F54-D61118F02401}"/>
    <cellStyle name="Notiz 3 62 3 3" xfId="12494" xr:uid="{30063304-283C-468A-9CDD-4457226EA580}"/>
    <cellStyle name="Notiz 3 62 3 4" xfId="25647" xr:uid="{A5F73E9D-4E68-40F2-8532-117D5A4866E8}"/>
    <cellStyle name="Notiz 3 62 4" xfId="8474" xr:uid="{78A58081-5D72-4728-B6B4-9F36F6B20F1B}"/>
    <cellStyle name="Notiz 3 62 4 2" xfId="21200" xr:uid="{DB2C237E-8090-43E4-9B7F-E965C7B55978}"/>
    <cellStyle name="Notiz 3 62 4 3" xfId="28747" xr:uid="{C1A8762D-87C0-4716-A23E-AA1FE44B3C9D}"/>
    <cellStyle name="Notiz 3 62 5" xfId="14862" xr:uid="{F04BCBA7-50AA-4FE7-A53A-F7037C2EC707}"/>
    <cellStyle name="Notiz 3 62 5 2" xfId="31241" xr:uid="{612437B4-C5E8-4972-9FAA-B22DC74C7A85}"/>
    <cellStyle name="Notiz 3 62 6" xfId="15519" xr:uid="{CC2A5399-2953-41A1-BCE2-80E6F879E51B}"/>
    <cellStyle name="Notiz 3 62 6 2" xfId="26567" xr:uid="{F27A9BF0-CB2A-4FFA-B70A-059B8A505E16}"/>
    <cellStyle name="Notiz 3 62 7" xfId="32682" xr:uid="{BCF61EF0-D023-4A00-B525-6C675D7C6498}"/>
    <cellStyle name="Notiz 3 62 8" xfId="24337" xr:uid="{187EC7F0-C6E5-442A-988A-FFBEA18C28AE}"/>
    <cellStyle name="Notiz 3 63" xfId="2634" xr:uid="{00000000-0005-0000-0000-00007A0A0000}"/>
    <cellStyle name="Notiz 3 63 2" xfId="5773" xr:uid="{B0F8A6C5-E9F9-48F3-A341-4C79082795F5}"/>
    <cellStyle name="Notiz 3 63 2 2" xfId="18561" xr:uid="{09254A16-0A61-4375-88F4-B5B81BEC4B75}"/>
    <cellStyle name="Notiz 3 63 2 2 2" xfId="28750" xr:uid="{5CC48E38-9E4C-4B80-8439-73B2AC37F606}"/>
    <cellStyle name="Notiz 3 63 2 3" xfId="11814" xr:uid="{8BBC8462-8BAF-40A1-8FEC-07A11A338A28}"/>
    <cellStyle name="Notiz 3 63 2 3 2" xfId="31244" xr:uid="{AE9C7BCB-AAE4-44EB-8E4C-11CE5E9ED771}"/>
    <cellStyle name="Notiz 3 63 2 4" xfId="33886" xr:uid="{591B7A3D-2739-44B2-9F83-C404BA3B212F}"/>
    <cellStyle name="Notiz 3 63 2 5" xfId="24340" xr:uid="{6ED6F2C6-C96D-485A-AF08-9CB1D967D823}"/>
    <cellStyle name="Notiz 3 63 3" xfId="6461" xr:uid="{51328F2F-987C-446B-B429-2360A770750E}"/>
    <cellStyle name="Notiz 3 63 3 2" xfId="19241" xr:uid="{DA565A35-EAC0-4ED9-A4AB-1D13899ABCA6}"/>
    <cellStyle name="Notiz 3 63 3 2 2" xfId="34303" xr:uid="{222012DD-0145-4361-8B66-6D354484F864}"/>
    <cellStyle name="Notiz 3 63 3 3" xfId="12493" xr:uid="{A40BAB5E-6C3C-4C8B-8803-9705551FFCC6}"/>
    <cellStyle name="Notiz 3 63 3 4" xfId="25648" xr:uid="{CA88EF1E-61C6-4784-B656-7C476C23A189}"/>
    <cellStyle name="Notiz 3 63 4" xfId="8475" xr:uid="{5F4A0E07-C4DF-40F4-A8AC-EDBAA559B16B}"/>
    <cellStyle name="Notiz 3 63 4 2" xfId="21201" xr:uid="{73910D3D-6984-4001-BA3E-F140DA0ECE57}"/>
    <cellStyle name="Notiz 3 63 4 3" xfId="28749" xr:uid="{5DF6A573-670F-4F65-B48B-B195332997EC}"/>
    <cellStyle name="Notiz 3 63 5" xfId="14863" xr:uid="{42FC6405-7309-46BF-90E5-7F9EA7B6E87E}"/>
    <cellStyle name="Notiz 3 63 5 2" xfId="31243" xr:uid="{A8416C20-857B-468A-9541-6DE24F5B3260}"/>
    <cellStyle name="Notiz 3 63 6" xfId="15520" xr:uid="{34FBE1A1-EC8E-40EE-8B63-437532072C52}"/>
    <cellStyle name="Notiz 3 63 6 2" xfId="26568" xr:uid="{ECCF363F-DB4E-4E74-99C1-34DD2500F682}"/>
    <cellStyle name="Notiz 3 63 7" xfId="32683" xr:uid="{45A2EE2F-96E7-44B4-A6C0-8348028E42F3}"/>
    <cellStyle name="Notiz 3 63 8" xfId="24339" xr:uid="{34ABCAA7-80D8-4640-A031-63D057497903}"/>
    <cellStyle name="Notiz 3 64" xfId="2635" xr:uid="{00000000-0005-0000-0000-00007B0A0000}"/>
    <cellStyle name="Notiz 3 64 2" xfId="5774" xr:uid="{FFE67979-BE7E-4056-BF5A-F3F454197F29}"/>
    <cellStyle name="Notiz 3 64 2 2" xfId="18562" xr:uid="{7364FAF4-7874-4BFC-A614-C5FDA28D72D9}"/>
    <cellStyle name="Notiz 3 64 2 2 2" xfId="28752" xr:uid="{7BC7802B-5E9E-4BCC-8D81-EC10368BF2B2}"/>
    <cellStyle name="Notiz 3 64 2 3" xfId="11815" xr:uid="{CE5D4881-2758-49C1-A6D4-F195E6E3F3BC}"/>
    <cellStyle name="Notiz 3 64 2 3 2" xfId="31246" xr:uid="{A7E0E206-C873-46E8-9482-56731FF62A2B}"/>
    <cellStyle name="Notiz 3 64 2 4" xfId="33887" xr:uid="{8ADBB0EF-6E26-4D7B-B71B-3F64A4664C50}"/>
    <cellStyle name="Notiz 3 64 2 5" xfId="24342" xr:uid="{E185F443-6D5B-468B-9C9D-46919590F012}"/>
    <cellStyle name="Notiz 3 64 3" xfId="6460" xr:uid="{1E2EEFFF-88C5-4B63-B657-3925FB887C58}"/>
    <cellStyle name="Notiz 3 64 3 2" xfId="19240" xr:uid="{3C7464DD-A807-4C0C-8130-E3E65283AB6D}"/>
    <cellStyle name="Notiz 3 64 3 2 2" xfId="34302" xr:uid="{B28C0D9A-193E-40E2-A8BD-E2FEDB1BF91D}"/>
    <cellStyle name="Notiz 3 64 3 3" xfId="12492" xr:uid="{C609F179-D6EA-4C50-9E9E-27FBA9AF48E4}"/>
    <cellStyle name="Notiz 3 64 3 4" xfId="25649" xr:uid="{38E9F711-5307-4DAF-8E6E-9D1D53DEB291}"/>
    <cellStyle name="Notiz 3 64 4" xfId="8476" xr:uid="{A6E8D72D-6F65-4D71-A029-3E812828E514}"/>
    <cellStyle name="Notiz 3 64 4 2" xfId="21202" xr:uid="{42A96FA7-626A-4AC7-AD61-E59611CC0075}"/>
    <cellStyle name="Notiz 3 64 4 3" xfId="28751" xr:uid="{B007525F-1284-454D-AADC-604262CC443D}"/>
    <cellStyle name="Notiz 3 64 5" xfId="14864" xr:uid="{D7F59441-7AC5-4F1F-8158-0AD9FF7A5A74}"/>
    <cellStyle name="Notiz 3 64 5 2" xfId="31245" xr:uid="{4E843AFC-D950-4573-BF18-9D0EEC0C934F}"/>
    <cellStyle name="Notiz 3 64 6" xfId="15521" xr:uid="{7A9247C4-D17E-41EF-91C2-0F79625B3C62}"/>
    <cellStyle name="Notiz 3 64 6 2" xfId="26569" xr:uid="{A03A627C-BC39-4787-BA0E-81B63BE5D55C}"/>
    <cellStyle name="Notiz 3 64 7" xfId="32684" xr:uid="{A72D1195-B0D5-4B5D-96FB-F9DACB942818}"/>
    <cellStyle name="Notiz 3 64 8" xfId="24341" xr:uid="{3FBE83D0-7823-4BFA-A869-DFFDD0C9CCC3}"/>
    <cellStyle name="Notiz 3 65" xfId="2636" xr:uid="{00000000-0005-0000-0000-00007C0A0000}"/>
    <cellStyle name="Notiz 3 65 2" xfId="2637" xr:uid="{00000000-0005-0000-0000-00007D0A0000}"/>
    <cellStyle name="Notiz 3 65 2 2" xfId="5776" xr:uid="{5951FC1F-AB20-404F-812C-92DBC8DFA314}"/>
    <cellStyle name="Notiz 3 65 2 2 2" xfId="18564" xr:uid="{2ACAED45-9E22-44BB-B068-F4D5D6F5F6FA}"/>
    <cellStyle name="Notiz 3 65 2 2 2 2" xfId="28755" xr:uid="{95FEE40B-CFEE-4488-8A2A-8468F449EA54}"/>
    <cellStyle name="Notiz 3 65 2 2 3" xfId="11817" xr:uid="{E19AB17A-EAFF-4E25-9E51-B62177B44CE7}"/>
    <cellStyle name="Notiz 3 65 2 2 3 2" xfId="31249" xr:uid="{6406A09F-4E47-4280-8AFF-FBA0A81BC699}"/>
    <cellStyle name="Notiz 3 65 2 2 4" xfId="33889" xr:uid="{9F5FD703-EFD8-4299-B053-A6CAF61E758D}"/>
    <cellStyle name="Notiz 3 65 2 2 5" xfId="24345" xr:uid="{4358DFA7-EDE8-42DC-A7FA-F6EEBCF6475E}"/>
    <cellStyle name="Notiz 3 65 2 3" xfId="6458" xr:uid="{C9E19459-800A-4088-B431-5AA94C3CE11D}"/>
    <cellStyle name="Notiz 3 65 2 3 2" xfId="19238" xr:uid="{2077BA79-2D5E-4E1F-BEBC-A5ACCE9C03AD}"/>
    <cellStyle name="Notiz 3 65 2 3 2 2" xfId="34300" xr:uid="{10A0DDAD-A80B-4BF5-B94C-C32D5F85D0CB}"/>
    <cellStyle name="Notiz 3 65 2 3 3" xfId="12490" xr:uid="{D54D16A1-8847-490C-8E7D-8CB068579D5D}"/>
    <cellStyle name="Notiz 3 65 2 3 4" xfId="25651" xr:uid="{B39420D6-B602-4078-A6C1-B356A091710D}"/>
    <cellStyle name="Notiz 3 65 2 4" xfId="8478" xr:uid="{CB420E3C-73E5-4149-A45A-CE0787BDD598}"/>
    <cellStyle name="Notiz 3 65 2 4 2" xfId="21204" xr:uid="{BB904CFF-D887-4777-851A-219DD0C4DF90}"/>
    <cellStyle name="Notiz 3 65 2 4 3" xfId="28754" xr:uid="{3EB66920-2F01-4EC3-BA5D-84A027913812}"/>
    <cellStyle name="Notiz 3 65 2 5" xfId="14866" xr:uid="{D020CBA1-9693-44D7-9A3F-3B1D5FF44827}"/>
    <cellStyle name="Notiz 3 65 2 5 2" xfId="31248" xr:uid="{1F11A8EA-0EEC-43D8-A321-C2074329B49A}"/>
    <cellStyle name="Notiz 3 65 2 6" xfId="15523" xr:uid="{6289764B-E46E-401D-823A-9FCCB9627E06}"/>
    <cellStyle name="Notiz 3 65 2 6 2" xfId="26571" xr:uid="{4DE034FE-9C6A-44B3-941B-7AEAA9BD2C26}"/>
    <cellStyle name="Notiz 3 65 2 7" xfId="32686" xr:uid="{D81BDA67-45E6-43E9-97DA-0E47163906C3}"/>
    <cellStyle name="Notiz 3 65 2 8" xfId="24344" xr:uid="{663D5C79-E99F-4B5A-93FD-432C7CC09E29}"/>
    <cellStyle name="Notiz 3 65 3" xfId="5775" xr:uid="{93C0484F-A13C-4FC4-864C-E1EF6029CA71}"/>
    <cellStyle name="Notiz 3 65 3 2" xfId="18563" xr:uid="{EA66CAC1-9721-4207-9C98-D25E2E715F55}"/>
    <cellStyle name="Notiz 3 65 3 2 2" xfId="28756" xr:uid="{8813AA00-F468-470D-B977-9A5CBBBEBE0D}"/>
    <cellStyle name="Notiz 3 65 3 3" xfId="11816" xr:uid="{AB221DB8-733B-4F97-B296-BA4AE7B6CB96}"/>
    <cellStyle name="Notiz 3 65 3 3 2" xfId="31250" xr:uid="{E5022554-8126-468D-954B-3052A92105A2}"/>
    <cellStyle name="Notiz 3 65 3 4" xfId="33888" xr:uid="{7E7853A6-E7F8-49F4-9314-7A57F50E1282}"/>
    <cellStyle name="Notiz 3 65 3 5" xfId="24346" xr:uid="{83D2125A-0260-4473-878D-9AB0E57F8D66}"/>
    <cellStyle name="Notiz 3 65 4" xfId="6459" xr:uid="{2A0093F9-5051-4C88-AF91-012425801E79}"/>
    <cellStyle name="Notiz 3 65 4 2" xfId="19239" xr:uid="{33EB31BD-8B37-49AA-BBD4-6A78B9A179B6}"/>
    <cellStyle name="Notiz 3 65 4 2 2" xfId="34301" xr:uid="{CB9A3D1E-D781-4914-BFC6-7C850ECD2C4F}"/>
    <cellStyle name="Notiz 3 65 4 3" xfId="12491" xr:uid="{C4371181-F4BE-45A0-8747-3A644426B019}"/>
    <cellStyle name="Notiz 3 65 4 4" xfId="25650" xr:uid="{9F2BE20E-21DB-4FD4-87BB-D0D67098F107}"/>
    <cellStyle name="Notiz 3 65 5" xfId="8477" xr:uid="{0CDA4371-56FC-4476-8B81-50F031F4D9A8}"/>
    <cellStyle name="Notiz 3 65 5 2" xfId="21203" xr:uid="{B9389F9B-5D45-4679-8D81-12E894858E5E}"/>
    <cellStyle name="Notiz 3 65 5 3" xfId="28753" xr:uid="{664EDD3A-8D39-4AF9-885F-F5AA0B837AE6}"/>
    <cellStyle name="Notiz 3 65 6" xfId="14865" xr:uid="{0E06764B-CE22-4A2C-9AC0-49550DD04F60}"/>
    <cellStyle name="Notiz 3 65 6 2" xfId="31247" xr:uid="{45D6FFFB-906D-45D4-B64B-68B5410291BC}"/>
    <cellStyle name="Notiz 3 65 7" xfId="15522" xr:uid="{68E4BC37-1319-4465-8CB5-4ADD29EA88BB}"/>
    <cellStyle name="Notiz 3 65 7 2" xfId="26570" xr:uid="{AA125D48-B03B-4CA2-A7C2-606B754E5A7A}"/>
    <cellStyle name="Notiz 3 65 8" xfId="32685" xr:uid="{17ADF473-FFAE-4A37-82B8-5B8EC367AB48}"/>
    <cellStyle name="Notiz 3 65 9" xfId="24343" xr:uid="{F191C400-C8F5-4CB3-9C3A-0CE3EBE576BE}"/>
    <cellStyle name="Notiz 3 66" xfId="2638" xr:uid="{00000000-0005-0000-0000-00007E0A0000}"/>
    <cellStyle name="Notiz 3 66 2" xfId="2639" xr:uid="{00000000-0005-0000-0000-00007F0A0000}"/>
    <cellStyle name="Notiz 3 66 2 2" xfId="5778" xr:uid="{DCD3214E-9771-4CE4-ACD5-43A949C56557}"/>
    <cellStyle name="Notiz 3 66 2 2 2" xfId="18566" xr:uid="{30E335BB-E5B7-4159-A519-1EA254D28646}"/>
    <cellStyle name="Notiz 3 66 2 2 2 2" xfId="28759" xr:uid="{B7EA74D7-EADC-4179-8271-90A3F499DF08}"/>
    <cellStyle name="Notiz 3 66 2 2 3" xfId="11819" xr:uid="{A5250553-DD58-48F1-A838-97FB31B01520}"/>
    <cellStyle name="Notiz 3 66 2 2 3 2" xfId="31253" xr:uid="{5795B1AE-0464-4E68-87CD-CD986A950437}"/>
    <cellStyle name="Notiz 3 66 2 2 4" xfId="33891" xr:uid="{018214AC-6B61-4A5F-B206-98ECABB16759}"/>
    <cellStyle name="Notiz 3 66 2 2 5" xfId="24349" xr:uid="{C8B32099-A750-4C03-B480-DB9B77368DA4}"/>
    <cellStyle name="Notiz 3 66 2 3" xfId="6456" xr:uid="{E9CAD1F2-2720-47CA-A256-669A0D3F6B5B}"/>
    <cellStyle name="Notiz 3 66 2 3 2" xfId="19236" xr:uid="{B1B8B26C-971E-4C5E-9515-9734CAC2B2A5}"/>
    <cellStyle name="Notiz 3 66 2 3 2 2" xfId="34298" xr:uid="{80F20A8C-3266-454F-93DB-34B911CA08AD}"/>
    <cellStyle name="Notiz 3 66 2 3 3" xfId="12488" xr:uid="{6214CACF-CBFE-4FAE-B80E-533372B3F753}"/>
    <cellStyle name="Notiz 3 66 2 3 4" xfId="25653" xr:uid="{F64CC10E-9B6E-4D8D-B919-2CDF9D821925}"/>
    <cellStyle name="Notiz 3 66 2 4" xfId="8480" xr:uid="{DC1C11A8-163B-4CEE-B73C-4D5EECCAA5F8}"/>
    <cellStyle name="Notiz 3 66 2 4 2" xfId="21206" xr:uid="{8F000F33-F0D8-4E03-BADA-14E985D3EE46}"/>
    <cellStyle name="Notiz 3 66 2 4 3" xfId="28758" xr:uid="{3A514972-70CC-41A2-A576-F545C675ECDF}"/>
    <cellStyle name="Notiz 3 66 2 5" xfId="14868" xr:uid="{A7571B0E-E266-4632-801C-DED47292A0B6}"/>
    <cellStyle name="Notiz 3 66 2 5 2" xfId="31252" xr:uid="{68DC45F6-87B3-4CC1-BF73-57922E663BEC}"/>
    <cellStyle name="Notiz 3 66 2 6" xfId="15525" xr:uid="{032F288B-7482-458D-9EAE-09839796E558}"/>
    <cellStyle name="Notiz 3 66 2 6 2" xfId="26573" xr:uid="{4827770F-E922-493C-8D68-668E39C23E85}"/>
    <cellStyle name="Notiz 3 66 2 7" xfId="32688" xr:uid="{38E1AC1A-FC5B-4238-8939-95479C35A4A7}"/>
    <cellStyle name="Notiz 3 66 2 8" xfId="24348" xr:uid="{A8A2E13C-892C-4404-88D1-097477614BB5}"/>
    <cellStyle name="Notiz 3 66 3" xfId="5777" xr:uid="{56F98B4C-358A-4C82-9074-5D86AC0DB5C6}"/>
    <cellStyle name="Notiz 3 66 3 2" xfId="18565" xr:uid="{8903A222-B759-4823-AB03-061F89FEDB1F}"/>
    <cellStyle name="Notiz 3 66 3 2 2" xfId="28760" xr:uid="{1488C214-ED82-4E71-95B4-7B47C7E61F8C}"/>
    <cellStyle name="Notiz 3 66 3 3" xfId="11818" xr:uid="{00E27EE0-0BFD-4ABC-9A19-661075222D6E}"/>
    <cellStyle name="Notiz 3 66 3 3 2" xfId="31254" xr:uid="{B0C598FF-1E93-49AF-A958-6D6372908666}"/>
    <cellStyle name="Notiz 3 66 3 4" xfId="33890" xr:uid="{BA561B5D-9EE3-4630-B4D1-8DE5C018E756}"/>
    <cellStyle name="Notiz 3 66 3 5" xfId="24350" xr:uid="{088919E9-47BA-43C4-9B95-6C0469BBDC97}"/>
    <cellStyle name="Notiz 3 66 4" xfId="6457" xr:uid="{172882ED-4DC8-4189-B0D9-4B8BAEF95760}"/>
    <cellStyle name="Notiz 3 66 4 2" xfId="19237" xr:uid="{23D189B5-4BB5-4FC8-AE7E-BB9280276681}"/>
    <cellStyle name="Notiz 3 66 4 2 2" xfId="34299" xr:uid="{710B6013-38B5-425E-A7E7-B2891DF0F318}"/>
    <cellStyle name="Notiz 3 66 4 3" xfId="12489" xr:uid="{E6479DF4-3BB4-4A79-9BE6-CC0A3584DC85}"/>
    <cellStyle name="Notiz 3 66 4 4" xfId="25652" xr:uid="{6E2E1A69-0BDA-416C-9D5E-D000FF0CC0E2}"/>
    <cellStyle name="Notiz 3 66 5" xfId="8479" xr:uid="{3107A5C0-0512-4785-A1A9-87BB25EA0D46}"/>
    <cellStyle name="Notiz 3 66 5 2" xfId="21205" xr:uid="{92F3E7E7-2CCA-4877-AAED-F18C54E60A7E}"/>
    <cellStyle name="Notiz 3 66 5 3" xfId="28757" xr:uid="{AD3650A2-39BC-4DD9-8612-6C44F2839814}"/>
    <cellStyle name="Notiz 3 66 6" xfId="14867" xr:uid="{FF9437FD-EB17-4A3D-9515-D08A741FAFC1}"/>
    <cellStyle name="Notiz 3 66 6 2" xfId="31251" xr:uid="{6915B289-764A-4362-8CC8-9D4E11CAF3BA}"/>
    <cellStyle name="Notiz 3 66 7" xfId="15524" xr:uid="{FC209442-EBD5-4721-81DB-07851C6C8654}"/>
    <cellStyle name="Notiz 3 66 7 2" xfId="26572" xr:uid="{47CB65CE-65DB-4EE5-8C88-1147BB864A3D}"/>
    <cellStyle name="Notiz 3 66 8" xfId="32687" xr:uid="{60B0A999-3BF7-43F4-BA8C-110D155432BC}"/>
    <cellStyle name="Notiz 3 66 9" xfId="24347" xr:uid="{9A246BEC-D400-4F20-A2C3-3CC49D0FB23C}"/>
    <cellStyle name="Notiz 3 67" xfId="2640" xr:uid="{00000000-0005-0000-0000-0000800A0000}"/>
    <cellStyle name="Notiz 3 67 2" xfId="5779" xr:uid="{89AC3CB8-732C-4AD2-B0CD-A0C5098FA266}"/>
    <cellStyle name="Notiz 3 67 2 2" xfId="18567" xr:uid="{51BC4CEE-0362-4351-A8B4-91725D20846F}"/>
    <cellStyle name="Notiz 3 67 2 2 2" xfId="28762" xr:uid="{14FE7BCF-07BE-4F17-85F1-0148370A9D1D}"/>
    <cellStyle name="Notiz 3 67 2 3" xfId="11820" xr:uid="{027C2EFA-B38D-475B-A6DC-E0AB1D331E2E}"/>
    <cellStyle name="Notiz 3 67 2 3 2" xfId="31256" xr:uid="{C9782A20-3EDC-46D3-A47A-673945A19D27}"/>
    <cellStyle name="Notiz 3 67 2 4" xfId="33892" xr:uid="{36D98AFB-DE8C-409F-B761-D5BA3449F4F0}"/>
    <cellStyle name="Notiz 3 67 2 5" xfId="24352" xr:uid="{B0DA8769-7AFB-443B-994C-2AAF5E53D117}"/>
    <cellStyle name="Notiz 3 67 3" xfId="6455" xr:uid="{5721D286-FB3B-443B-98BC-83AB22FC6A41}"/>
    <cellStyle name="Notiz 3 67 3 2" xfId="19235" xr:uid="{922A706A-6F41-4F85-B645-369D5B66D3CD}"/>
    <cellStyle name="Notiz 3 67 3 2 2" xfId="34297" xr:uid="{7F5D1614-3D93-45DD-A4AC-3DCC3293A9BC}"/>
    <cellStyle name="Notiz 3 67 3 3" xfId="12487" xr:uid="{7346C535-C89D-47DA-B42C-EA1A1CF3EF2B}"/>
    <cellStyle name="Notiz 3 67 3 4" xfId="25654" xr:uid="{7C9C883D-CB52-4847-8DE3-A0BEBF57298B}"/>
    <cellStyle name="Notiz 3 67 4" xfId="8481" xr:uid="{B370515B-C2B9-45BA-9331-CC2212429EF8}"/>
    <cellStyle name="Notiz 3 67 4 2" xfId="21207" xr:uid="{029E9D5F-40D1-4220-ADED-DE26E8A5D7FB}"/>
    <cellStyle name="Notiz 3 67 4 3" xfId="28761" xr:uid="{D11F4529-01C9-4392-BD24-A012F707A80D}"/>
    <cellStyle name="Notiz 3 67 5" xfId="14869" xr:uid="{D327A8AB-1639-4C2D-9DF7-C11D11BF8A3A}"/>
    <cellStyle name="Notiz 3 67 5 2" xfId="31255" xr:uid="{9837807A-1055-4D77-A39D-1EA66F57FEA0}"/>
    <cellStyle name="Notiz 3 67 6" xfId="15526" xr:uid="{8E9218FB-1A1D-4BE4-8782-F6F3BAF85AC4}"/>
    <cellStyle name="Notiz 3 67 6 2" xfId="26574" xr:uid="{8610E42C-2DB4-4641-8325-8DD1A361F7A3}"/>
    <cellStyle name="Notiz 3 67 7" xfId="32689" xr:uid="{25012A8A-2DC6-4511-8C2E-9BE6176994D6}"/>
    <cellStyle name="Notiz 3 67 8" xfId="24351" xr:uid="{A4C2C9A3-7B23-4B99-8DA4-50BAC13489B7}"/>
    <cellStyle name="Notiz 3 68" xfId="2641" xr:uid="{00000000-0005-0000-0000-0000810A0000}"/>
    <cellStyle name="Notiz 3 68 2" xfId="5780" xr:uid="{22589E8F-4B97-4C9B-A633-EEDF6A802C7F}"/>
    <cellStyle name="Notiz 3 68 2 2" xfId="18568" xr:uid="{E7BC1588-7000-4F23-9C7D-4C5A3B7D1AC3}"/>
    <cellStyle name="Notiz 3 68 2 2 2" xfId="28764" xr:uid="{CE8ADC7C-4E8C-4C1E-A4A8-071FA323B0D8}"/>
    <cellStyle name="Notiz 3 68 2 3" xfId="11821" xr:uid="{AC6E8AE9-AFD9-4EE9-A10F-E40DD09C7E5D}"/>
    <cellStyle name="Notiz 3 68 2 3 2" xfId="31258" xr:uid="{8B8DA831-BC41-4483-BC02-96C516556C9D}"/>
    <cellStyle name="Notiz 3 68 2 4" xfId="33893" xr:uid="{061C4899-A8B8-4ADA-AEB4-38F34B027717}"/>
    <cellStyle name="Notiz 3 68 2 5" xfId="24354" xr:uid="{FD92F49C-F1DB-4DAB-BC4B-FB8D23B3F90A}"/>
    <cellStyle name="Notiz 3 68 3" xfId="6454" xr:uid="{4BC9D34D-7AFB-441F-933E-B314BF01A97B}"/>
    <cellStyle name="Notiz 3 68 3 2" xfId="19234" xr:uid="{3A06C952-B806-4077-B106-BD1F52FB48AA}"/>
    <cellStyle name="Notiz 3 68 3 2 2" xfId="34296" xr:uid="{65019D1E-08C6-48C0-98EE-AD11FC4E254E}"/>
    <cellStyle name="Notiz 3 68 3 3" xfId="12486" xr:uid="{3587E0F2-2A76-4AEA-ACA2-C2D1A27964E8}"/>
    <cellStyle name="Notiz 3 68 3 4" xfId="25655" xr:uid="{60BBB7B3-4E2C-41B4-A1E8-8F150116ECBE}"/>
    <cellStyle name="Notiz 3 68 4" xfId="8482" xr:uid="{A8BA3A28-85EA-4A37-8FF3-74DE38522ED9}"/>
    <cellStyle name="Notiz 3 68 4 2" xfId="21208" xr:uid="{3DDD17CA-CA16-4A3C-B0A6-5C9845B0B317}"/>
    <cellStyle name="Notiz 3 68 4 3" xfId="28763" xr:uid="{E0314456-0851-4AE3-ADBE-41A7D1E3C31D}"/>
    <cellStyle name="Notiz 3 68 5" xfId="14870" xr:uid="{27A2EBF4-0ED2-4BD3-8ABB-D9AFE762E464}"/>
    <cellStyle name="Notiz 3 68 5 2" xfId="31257" xr:uid="{2DD2F2F5-2DA2-456F-A2E0-BBCEAD5D0338}"/>
    <cellStyle name="Notiz 3 68 6" xfId="15527" xr:uid="{B9391F4F-373B-43B8-A098-56C35DAB225F}"/>
    <cellStyle name="Notiz 3 68 6 2" xfId="26575" xr:uid="{E8F02DA0-59EF-4607-BF23-D0860CC32980}"/>
    <cellStyle name="Notiz 3 68 7" xfId="32690" xr:uid="{A73D2400-5E49-47E7-85D6-AC163200FDBC}"/>
    <cellStyle name="Notiz 3 68 8" xfId="24353" xr:uid="{0D1D1156-5E57-46CD-9E73-EBB23EEC6A70}"/>
    <cellStyle name="Notiz 3 69" xfId="2642" xr:uid="{00000000-0005-0000-0000-0000820A0000}"/>
    <cellStyle name="Notiz 3 69 2" xfId="5781" xr:uid="{2B9528FD-7518-47AE-93F1-8CC0BD609ACD}"/>
    <cellStyle name="Notiz 3 69 2 2" xfId="18569" xr:uid="{0D521AFD-E06D-4CFA-A9F0-433E8599C62E}"/>
    <cellStyle name="Notiz 3 69 2 2 2" xfId="28766" xr:uid="{A6540268-F309-4D6A-A29C-AFBDAEA2AB8E}"/>
    <cellStyle name="Notiz 3 69 2 3" xfId="11822" xr:uid="{80AE295A-A65F-424D-B5D0-2529F240009D}"/>
    <cellStyle name="Notiz 3 69 2 3 2" xfId="31260" xr:uid="{9762B218-242C-48C0-A84A-59012A523285}"/>
    <cellStyle name="Notiz 3 69 2 4" xfId="33894" xr:uid="{0D1478E9-9656-4A37-8D0A-6BB8445E8743}"/>
    <cellStyle name="Notiz 3 69 2 5" xfId="24356" xr:uid="{4C3F4860-2D36-405B-80B5-03FABD2DF5D8}"/>
    <cellStyle name="Notiz 3 69 3" xfId="6453" xr:uid="{7AD18D84-C091-44ED-90CC-AC44F526278F}"/>
    <cellStyle name="Notiz 3 69 3 2" xfId="19233" xr:uid="{B9058F81-B7D9-402C-8AAD-FF8242BEB127}"/>
    <cellStyle name="Notiz 3 69 3 2 2" xfId="34295" xr:uid="{2D7D4786-C252-471B-B68D-0F4F9BB52A1C}"/>
    <cellStyle name="Notiz 3 69 3 3" xfId="12485" xr:uid="{BFD7550E-586E-4A35-B0AD-8F3CD761D32C}"/>
    <cellStyle name="Notiz 3 69 3 4" xfId="25656" xr:uid="{E0DC876B-E117-44E9-91A2-5666D096B8E0}"/>
    <cellStyle name="Notiz 3 69 4" xfId="8483" xr:uid="{07BF73EB-05A4-40A1-925C-F6960194436E}"/>
    <cellStyle name="Notiz 3 69 4 2" xfId="21209" xr:uid="{799BA106-8471-45C3-BCCF-F2958F201EAE}"/>
    <cellStyle name="Notiz 3 69 4 3" xfId="28765" xr:uid="{234A2F3B-DCFC-4AC6-B1E1-3C7EAD21FE06}"/>
    <cellStyle name="Notiz 3 69 5" xfId="14871" xr:uid="{8E0F9D3C-6B70-4584-ACA5-98077D7A2CA2}"/>
    <cellStyle name="Notiz 3 69 5 2" xfId="31259" xr:uid="{E9A96CB0-5920-4637-8EFA-F3959D5FFC3B}"/>
    <cellStyle name="Notiz 3 69 6" xfId="15528" xr:uid="{44F29835-066B-4281-A093-2B1D8A884E8D}"/>
    <cellStyle name="Notiz 3 69 6 2" xfId="26576" xr:uid="{B3D0CB43-C059-4028-920A-F5F0DCB95A2D}"/>
    <cellStyle name="Notiz 3 69 7" xfId="32691" xr:uid="{6F09B938-0650-484B-BC85-2F58BF81C689}"/>
    <cellStyle name="Notiz 3 69 8" xfId="24355" xr:uid="{D994EF17-EADB-4247-B096-8A3369CCBB41}"/>
    <cellStyle name="Notiz 3 7" xfId="2643" xr:uid="{00000000-0005-0000-0000-0000830A0000}"/>
    <cellStyle name="Notiz 3 7 2" xfId="5782" xr:uid="{0BEFB944-E5E3-44D1-A4BD-1AE5BC3E87A4}"/>
    <cellStyle name="Notiz 3 7 2 2" xfId="18570" xr:uid="{AF27CD7A-D2ED-4E7E-B0F5-74282723584F}"/>
    <cellStyle name="Notiz 3 7 2 2 2" xfId="28768" xr:uid="{E816BF53-CEC3-4719-B776-5C755BFF37B8}"/>
    <cellStyle name="Notiz 3 7 2 3" xfId="11823" xr:uid="{C29EBC1F-B24E-4352-ABBA-0FB7CAD21BF7}"/>
    <cellStyle name="Notiz 3 7 2 3 2" xfId="31262" xr:uid="{3C7DC194-CFF3-4FEF-BDCC-BF51C6D5264C}"/>
    <cellStyle name="Notiz 3 7 2 4" xfId="33895" xr:uid="{87C234D2-94CD-44FA-AFB6-F34F4C6C8787}"/>
    <cellStyle name="Notiz 3 7 2 5" xfId="24358" xr:uid="{A7094140-B6F0-4F82-A988-A488B6EC0508}"/>
    <cellStyle name="Notiz 3 7 3" xfId="6452" xr:uid="{690240E3-69AA-460F-8A68-BEA74A619892}"/>
    <cellStyle name="Notiz 3 7 3 2" xfId="19232" xr:uid="{84E43B40-9AC8-4003-B81F-8627E3C175F8}"/>
    <cellStyle name="Notiz 3 7 3 2 2" xfId="34294" xr:uid="{F6331FE8-075E-4111-8BB6-1BA339BA0C67}"/>
    <cellStyle name="Notiz 3 7 3 3" xfId="12484" xr:uid="{3CB76A0B-4DFF-4DC3-911C-9E726A2FABC2}"/>
    <cellStyle name="Notiz 3 7 3 4" xfId="25657" xr:uid="{93499E86-AF9C-494E-BE61-02DF0963DB78}"/>
    <cellStyle name="Notiz 3 7 4" xfId="8484" xr:uid="{9C176693-C124-4CB1-BFD8-9F3C13A09F7A}"/>
    <cellStyle name="Notiz 3 7 4 2" xfId="21210" xr:uid="{1799248F-BE55-4328-8C1B-6BDBAB2EE3E0}"/>
    <cellStyle name="Notiz 3 7 4 3" xfId="28767" xr:uid="{101D43F8-2B17-4998-81DE-C53678C19D29}"/>
    <cellStyle name="Notiz 3 7 5" xfId="14872" xr:uid="{70031DCC-B629-4A7B-97CE-A6AABC7D0C1E}"/>
    <cellStyle name="Notiz 3 7 5 2" xfId="31261" xr:uid="{4E0C2A34-8484-4AA3-8C06-92FB0FAC8B59}"/>
    <cellStyle name="Notiz 3 7 6" xfId="15529" xr:uid="{B5E36E79-F73A-4DA1-BEDB-0F6BDB5488E5}"/>
    <cellStyle name="Notiz 3 7 6 2" xfId="26577" xr:uid="{F63569A7-583E-4FDA-BA31-28266856AD6B}"/>
    <cellStyle name="Notiz 3 7 7" xfId="32692" xr:uid="{91691FCB-2B74-4CA0-9C44-ED55B9B9C946}"/>
    <cellStyle name="Notiz 3 7 8" xfId="24357" xr:uid="{1F9C5154-4A03-4A04-9571-F4BCDF5785BF}"/>
    <cellStyle name="Notiz 3 70" xfId="2644" xr:uid="{00000000-0005-0000-0000-0000840A0000}"/>
    <cellStyle name="Notiz 3 70 2" xfId="5783" xr:uid="{D9413AAF-A862-4FF5-BF1D-0D48F70B68C5}"/>
    <cellStyle name="Notiz 3 70 2 2" xfId="18571" xr:uid="{6836DEDD-F01E-44BF-8AFA-BFC281AFBC15}"/>
    <cellStyle name="Notiz 3 70 2 2 2" xfId="28770" xr:uid="{01EC385F-65DB-4624-9009-8A6748B59D8A}"/>
    <cellStyle name="Notiz 3 70 2 3" xfId="11824" xr:uid="{82E60002-B808-4A43-B8D1-9CF2487E042F}"/>
    <cellStyle name="Notiz 3 70 2 3 2" xfId="31264" xr:uid="{00DEE176-2A9D-4128-9D90-3AC833EB9001}"/>
    <cellStyle name="Notiz 3 70 2 4" xfId="33896" xr:uid="{F8E40772-BF86-4388-BD91-5489D3D49A1F}"/>
    <cellStyle name="Notiz 3 70 2 5" xfId="24360" xr:uid="{5057AB46-AFAF-4B67-A711-5300A49AFA07}"/>
    <cellStyle name="Notiz 3 70 3" xfId="6451" xr:uid="{DEF04920-0AF1-423D-9543-1E071A941765}"/>
    <cellStyle name="Notiz 3 70 3 2" xfId="19231" xr:uid="{AAD0B746-0123-460F-BF92-227E6E0078F1}"/>
    <cellStyle name="Notiz 3 70 3 2 2" xfId="34293" xr:uid="{133EB832-F146-4A20-9919-3A1827EEC1C0}"/>
    <cellStyle name="Notiz 3 70 3 3" xfId="12483" xr:uid="{0F5614FB-C8BD-418D-A7DE-3DE391071F81}"/>
    <cellStyle name="Notiz 3 70 3 4" xfId="25658" xr:uid="{12654619-9F09-4704-9D4E-4B9D3F87B69F}"/>
    <cellStyle name="Notiz 3 70 4" xfId="8485" xr:uid="{0B970DE7-557F-47E9-9523-63098166E629}"/>
    <cellStyle name="Notiz 3 70 4 2" xfId="21211" xr:uid="{54F83050-50B3-4FC8-BC39-50BC91776695}"/>
    <cellStyle name="Notiz 3 70 4 3" xfId="28769" xr:uid="{0E25EF53-EC42-4E08-BDEF-9D6852EB4733}"/>
    <cellStyle name="Notiz 3 70 5" xfId="14873" xr:uid="{BE1C724B-3281-4DBB-BFB4-4AA682CEDD70}"/>
    <cellStyle name="Notiz 3 70 5 2" xfId="31263" xr:uid="{7CFAE8E2-2F06-4D02-ABF9-622A58531630}"/>
    <cellStyle name="Notiz 3 70 6" xfId="15530" xr:uid="{6AD87EDB-3242-45F5-A24C-2A0B256E932F}"/>
    <cellStyle name="Notiz 3 70 6 2" xfId="26578" xr:uid="{3D10BE2E-5434-404D-843B-3D0F5AD46047}"/>
    <cellStyle name="Notiz 3 70 7" xfId="32693" xr:uid="{639E6B14-95D6-4057-A469-F719B8120FF8}"/>
    <cellStyle name="Notiz 3 70 8" xfId="24359" xr:uid="{2557DD8E-BD05-4142-B07C-74BB59CCBEDD}"/>
    <cellStyle name="Notiz 3 71" xfId="2645" xr:uid="{00000000-0005-0000-0000-0000850A0000}"/>
    <cellStyle name="Notiz 3 71 2" xfId="5784" xr:uid="{702E84AC-D6D5-4478-A729-B48F26A07A1B}"/>
    <cellStyle name="Notiz 3 71 2 2" xfId="18572" xr:uid="{F5E390B5-9B24-462A-BA8C-5FB67B2862B5}"/>
    <cellStyle name="Notiz 3 71 2 2 2" xfId="28772" xr:uid="{D2C52916-2473-4638-A323-A8C1807F5F9A}"/>
    <cellStyle name="Notiz 3 71 2 3" xfId="11825" xr:uid="{124EB49B-1A7C-489F-942F-F6E7D7E9F6B3}"/>
    <cellStyle name="Notiz 3 71 2 3 2" xfId="31266" xr:uid="{7356FA18-C110-491A-816C-8F67276CF943}"/>
    <cellStyle name="Notiz 3 71 2 4" xfId="33897" xr:uid="{D9D8F71C-F857-4DD2-8F97-A983F6EA3E3A}"/>
    <cellStyle name="Notiz 3 71 2 5" xfId="24362" xr:uid="{2B75E255-27E8-48EF-AEFD-7888075F0E19}"/>
    <cellStyle name="Notiz 3 71 3" xfId="6450" xr:uid="{0E7E46C8-1D49-4913-898F-9FB9B7B75C3B}"/>
    <cellStyle name="Notiz 3 71 3 2" xfId="19230" xr:uid="{B28ED9BE-376B-43B7-9FE4-0B69BDDCBAC3}"/>
    <cellStyle name="Notiz 3 71 3 2 2" xfId="34292" xr:uid="{D4EE1739-CD1F-4EAA-B3D9-26E054644446}"/>
    <cellStyle name="Notiz 3 71 3 3" xfId="12482" xr:uid="{56A8624C-02C9-48DB-9E64-C080387C7290}"/>
    <cellStyle name="Notiz 3 71 3 4" xfId="25659" xr:uid="{A0E787E5-D790-403B-AFD0-1A77E53FA8D9}"/>
    <cellStyle name="Notiz 3 71 4" xfId="8486" xr:uid="{D84C10CF-5021-48EE-B078-7A9CC0854B44}"/>
    <cellStyle name="Notiz 3 71 4 2" xfId="21212" xr:uid="{CB269A3F-6FFC-4DE7-9F90-B0CB945C94FE}"/>
    <cellStyle name="Notiz 3 71 4 3" xfId="28771" xr:uid="{B6A4CC88-96AE-40FC-99DE-FFD44ADA3B64}"/>
    <cellStyle name="Notiz 3 71 5" xfId="14874" xr:uid="{13B193FB-E5A9-4F24-BDDC-8DED8748FDF2}"/>
    <cellStyle name="Notiz 3 71 5 2" xfId="31265" xr:uid="{99FFA3FC-A21B-4730-A2C9-63D53C74AC04}"/>
    <cellStyle name="Notiz 3 71 6" xfId="15531" xr:uid="{39E2C784-9F89-4A89-B9AE-85DE82389FF6}"/>
    <cellStyle name="Notiz 3 71 6 2" xfId="26579" xr:uid="{68F54EAB-7EE8-4770-89E6-14E46D390EC6}"/>
    <cellStyle name="Notiz 3 71 7" xfId="32694" xr:uid="{08A5460F-667E-49C2-BB19-1265BC9CD30A}"/>
    <cellStyle name="Notiz 3 71 8" xfId="24361" xr:uid="{7879778B-C62C-436C-B96C-D730AE78F459}"/>
    <cellStyle name="Notiz 3 72" xfId="2646" xr:uid="{00000000-0005-0000-0000-0000860A0000}"/>
    <cellStyle name="Notiz 3 72 2" xfId="5785" xr:uid="{48DE83CE-5F22-4EF1-823E-04FE8A9C7DC5}"/>
    <cellStyle name="Notiz 3 72 2 2" xfId="18573" xr:uid="{9B4FDA5D-0621-4771-9442-7211B30BEDAD}"/>
    <cellStyle name="Notiz 3 72 2 2 2" xfId="28774" xr:uid="{0F5D8936-919E-4D39-8F2A-7C2D2424C41F}"/>
    <cellStyle name="Notiz 3 72 2 3" xfId="11826" xr:uid="{E9173C4B-F70B-4626-AB07-72FF58D73D03}"/>
    <cellStyle name="Notiz 3 72 2 3 2" xfId="31268" xr:uid="{0F443111-F737-4CE0-83FB-16216710473B}"/>
    <cellStyle name="Notiz 3 72 2 4" xfId="33898" xr:uid="{620986E3-9F14-43DE-A811-CDF7FA1E9564}"/>
    <cellStyle name="Notiz 3 72 2 5" xfId="24364" xr:uid="{8F80447E-ECBD-41EB-BCA9-B344AFF339ED}"/>
    <cellStyle name="Notiz 3 72 3" xfId="6449" xr:uid="{8453278F-65E9-4D9F-8BA0-A3D60D5E2573}"/>
    <cellStyle name="Notiz 3 72 3 2" xfId="19229" xr:uid="{44137E97-5EAE-4CE1-9D2B-6FB90CDD9BB4}"/>
    <cellStyle name="Notiz 3 72 3 2 2" xfId="34291" xr:uid="{A5F491EC-F350-4463-A008-66C3A513C4FD}"/>
    <cellStyle name="Notiz 3 72 3 3" xfId="12481" xr:uid="{AC5236AB-E80C-4848-A214-85E43EB2BC74}"/>
    <cellStyle name="Notiz 3 72 3 4" xfId="25660" xr:uid="{F9941568-5A28-41CB-98D0-2DFBFAEB0FD8}"/>
    <cellStyle name="Notiz 3 72 4" xfId="8487" xr:uid="{F29595BC-C137-4BD8-86F3-6BF557A88B58}"/>
    <cellStyle name="Notiz 3 72 4 2" xfId="21213" xr:uid="{EAF2502F-AE50-41DB-9898-75EAB798910E}"/>
    <cellStyle name="Notiz 3 72 4 3" xfId="28773" xr:uid="{B537EB86-7E32-4D5C-9B1A-B045F79F4FE1}"/>
    <cellStyle name="Notiz 3 72 5" xfId="14875" xr:uid="{369E7589-7EEB-4411-9C1F-505B50A52EDE}"/>
    <cellStyle name="Notiz 3 72 5 2" xfId="31267" xr:uid="{AAF235B2-9E59-4ED6-A599-3CDDC013B5B1}"/>
    <cellStyle name="Notiz 3 72 6" xfId="15532" xr:uid="{FFA7F9F0-ADBF-4EA0-ADB5-2D85B2BD3EBB}"/>
    <cellStyle name="Notiz 3 72 6 2" xfId="26580" xr:uid="{3DD60F82-DBCE-464F-A466-2B55687F6062}"/>
    <cellStyle name="Notiz 3 72 7" xfId="32695" xr:uid="{10AA22E0-DEA2-492D-8442-A262E9F7F5C1}"/>
    <cellStyle name="Notiz 3 72 8" xfId="24363" xr:uid="{E789AE12-E703-48C9-B28C-95CAFCDA1138}"/>
    <cellStyle name="Notiz 3 73" xfId="2647" xr:uid="{00000000-0005-0000-0000-0000870A0000}"/>
    <cellStyle name="Notiz 3 73 2" xfId="5786" xr:uid="{25CE1CA9-C21E-4B49-AD2D-6BF892D3F86C}"/>
    <cellStyle name="Notiz 3 73 2 2" xfId="18574" xr:uid="{AC22D351-368E-4444-BFDE-843D7BED6DAE}"/>
    <cellStyle name="Notiz 3 73 2 2 2" xfId="28776" xr:uid="{3A1ED28F-4550-4C13-96EC-6AA024E4D6C6}"/>
    <cellStyle name="Notiz 3 73 2 3" xfId="11827" xr:uid="{C25A7805-E045-4B0E-987B-C50A12458676}"/>
    <cellStyle name="Notiz 3 73 2 3 2" xfId="31270" xr:uid="{AF7C9AB4-22D3-45CE-ABCB-462C6FD05452}"/>
    <cellStyle name="Notiz 3 73 2 4" xfId="33899" xr:uid="{D1CD7CB1-66C0-4C70-B4A2-2279D23BD646}"/>
    <cellStyle name="Notiz 3 73 2 5" xfId="24366" xr:uid="{1DD41106-115C-4202-AD60-32800A176F2E}"/>
    <cellStyle name="Notiz 3 73 3" xfId="6448" xr:uid="{CA09F2C1-26DF-46F0-B6B9-1610ACFA6368}"/>
    <cellStyle name="Notiz 3 73 3 2" xfId="19228" xr:uid="{3FDDB04F-5D28-44E3-B14A-E064616BAF8E}"/>
    <cellStyle name="Notiz 3 73 3 2 2" xfId="34290" xr:uid="{F01F416E-B50A-49FF-9AAF-E866D18A19C8}"/>
    <cellStyle name="Notiz 3 73 3 3" xfId="12480" xr:uid="{D95038A6-C258-408B-8B45-8EAC30395FEA}"/>
    <cellStyle name="Notiz 3 73 3 4" xfId="25661" xr:uid="{B8A1E0AF-3D70-4E00-BEB7-FDF55DB5065B}"/>
    <cellStyle name="Notiz 3 73 4" xfId="8488" xr:uid="{354019E3-9278-46FB-AD30-AF3C9BD89209}"/>
    <cellStyle name="Notiz 3 73 4 2" xfId="21214" xr:uid="{1E5C4108-C3C2-482D-B811-822F75A45D09}"/>
    <cellStyle name="Notiz 3 73 4 3" xfId="28775" xr:uid="{D965721F-0D71-4356-B5CA-85845E2C6B84}"/>
    <cellStyle name="Notiz 3 73 5" xfId="14876" xr:uid="{66CB31C7-FC3C-452D-B56D-C03A13313544}"/>
    <cellStyle name="Notiz 3 73 5 2" xfId="31269" xr:uid="{57CFA50A-3762-46B0-A1E7-F5F5951A904B}"/>
    <cellStyle name="Notiz 3 73 6" xfId="15533" xr:uid="{5AF6908C-6808-4551-8325-9C7493028AAF}"/>
    <cellStyle name="Notiz 3 73 6 2" xfId="26581" xr:uid="{6ADC71B6-CF17-4665-97B6-ABDA20E5E5F3}"/>
    <cellStyle name="Notiz 3 73 7" xfId="32696" xr:uid="{48963803-5F1A-43DA-92AC-AD1D1265CCE0}"/>
    <cellStyle name="Notiz 3 73 8" xfId="24365" xr:uid="{8D812C09-0943-49FE-9346-A41C321131B3}"/>
    <cellStyle name="Notiz 3 74" xfId="2648" xr:uid="{00000000-0005-0000-0000-0000880A0000}"/>
    <cellStyle name="Notiz 3 74 2" xfId="5787" xr:uid="{4B271B49-3E3E-44D2-B338-3564B61D6420}"/>
    <cellStyle name="Notiz 3 74 2 2" xfId="18575" xr:uid="{33ACF83C-F297-4939-BB0B-6B77B3B565C0}"/>
    <cellStyle name="Notiz 3 74 2 2 2" xfId="28778" xr:uid="{53ECE0B5-EA2E-439D-B5CE-9760BCFA2EAD}"/>
    <cellStyle name="Notiz 3 74 2 3" xfId="11828" xr:uid="{A9741197-BB4E-4269-972D-8CB1530FF722}"/>
    <cellStyle name="Notiz 3 74 2 3 2" xfId="31272" xr:uid="{4468A060-1E2D-429D-B42B-820C756A4A4C}"/>
    <cellStyle name="Notiz 3 74 2 4" xfId="33900" xr:uid="{6B51FA73-7B78-4FA0-8BBD-7DED4A6C6959}"/>
    <cellStyle name="Notiz 3 74 2 5" xfId="24368" xr:uid="{C4764609-A47B-411E-BB2F-572965BC3C8A}"/>
    <cellStyle name="Notiz 3 74 3" xfId="6447" xr:uid="{E3BD3673-10D5-4996-9E2D-EABEA805202B}"/>
    <cellStyle name="Notiz 3 74 3 2" xfId="19227" xr:uid="{C365D229-3B8A-4FCD-A346-A3BD47202E5F}"/>
    <cellStyle name="Notiz 3 74 3 2 2" xfId="34289" xr:uid="{7B568F82-CC3A-4100-82C6-07EC0DD69284}"/>
    <cellStyle name="Notiz 3 74 3 3" xfId="12479" xr:uid="{B3774C3F-31C6-4B08-B70B-757D04BCE2CF}"/>
    <cellStyle name="Notiz 3 74 3 4" xfId="25662" xr:uid="{4F2C4559-8D7E-44C7-926C-78191EB7B213}"/>
    <cellStyle name="Notiz 3 74 4" xfId="8489" xr:uid="{96A77506-803B-44D1-A34C-F452F7884F65}"/>
    <cellStyle name="Notiz 3 74 4 2" xfId="21215" xr:uid="{FC1375B5-52FF-46F9-994F-551C124D826B}"/>
    <cellStyle name="Notiz 3 74 4 3" xfId="28777" xr:uid="{6E5BADDA-5822-4836-B388-DCE04F68CB35}"/>
    <cellStyle name="Notiz 3 74 5" xfId="14877" xr:uid="{077549F8-77D2-4670-AE56-FCD99BEC9091}"/>
    <cellStyle name="Notiz 3 74 5 2" xfId="31271" xr:uid="{52240000-186F-4382-9921-38127040DD77}"/>
    <cellStyle name="Notiz 3 74 6" xfId="15534" xr:uid="{C5713BB1-D896-44FE-8398-3761D5F76795}"/>
    <cellStyle name="Notiz 3 74 6 2" xfId="26582" xr:uid="{E71799B4-FFDE-4773-82BC-426C96E09DB1}"/>
    <cellStyle name="Notiz 3 74 7" xfId="32697" xr:uid="{71A22DE7-FC14-4BF6-A2AC-F5961CE55FF5}"/>
    <cellStyle name="Notiz 3 74 8" xfId="24367" xr:uid="{32C3C445-19D3-4C93-B586-DFEE17491DA9}"/>
    <cellStyle name="Notiz 3 75" xfId="2649" xr:uid="{00000000-0005-0000-0000-0000890A0000}"/>
    <cellStyle name="Notiz 3 75 2" xfId="5788" xr:uid="{362B406F-AFD7-4023-9248-2D8DB87E70BB}"/>
    <cellStyle name="Notiz 3 75 2 2" xfId="18576" xr:uid="{39ABD7E1-AE7C-42C4-BDEE-5BEDDE90BF25}"/>
    <cellStyle name="Notiz 3 75 2 2 2" xfId="28780" xr:uid="{73E81F3C-AA6A-419A-8554-8124074978C2}"/>
    <cellStyle name="Notiz 3 75 2 3" xfId="11829" xr:uid="{68C631B6-AD1C-49EA-A0BD-C4A99A5C0D3E}"/>
    <cellStyle name="Notiz 3 75 2 3 2" xfId="31274" xr:uid="{615E1C7D-C86A-41E7-BDFD-F90174643E28}"/>
    <cellStyle name="Notiz 3 75 2 4" xfId="33901" xr:uid="{8C990C0E-2CBD-46A3-B95E-4E65C69ACCB1}"/>
    <cellStyle name="Notiz 3 75 2 5" xfId="24370" xr:uid="{BB0F2D95-AB7B-4F0F-8583-ED8EC8B2D612}"/>
    <cellStyle name="Notiz 3 75 3" xfId="6446" xr:uid="{687FFAE3-A1CD-44C6-B54C-EC9FE284B99D}"/>
    <cellStyle name="Notiz 3 75 3 2" xfId="19226" xr:uid="{47D22F07-0403-4B23-A051-244C133E7F08}"/>
    <cellStyle name="Notiz 3 75 3 2 2" xfId="34288" xr:uid="{0EA54BF7-F2CB-41D4-9235-1848102AB5F4}"/>
    <cellStyle name="Notiz 3 75 3 3" xfId="12478" xr:uid="{28F51C00-D36C-4B1D-87A1-ABBC5822F853}"/>
    <cellStyle name="Notiz 3 75 3 4" xfId="25663" xr:uid="{D5CDABF2-8CB9-4F05-AFE9-C6BC7D065F71}"/>
    <cellStyle name="Notiz 3 75 4" xfId="8490" xr:uid="{AB01B0F5-8B0B-4165-B4EA-6706B0E76EB9}"/>
    <cellStyle name="Notiz 3 75 4 2" xfId="21216" xr:uid="{A0C88617-4879-4F4A-83E3-BC5C71D8788E}"/>
    <cellStyle name="Notiz 3 75 4 3" xfId="28779" xr:uid="{6F9CF74D-3A81-4B4D-9B14-A7342DB212E4}"/>
    <cellStyle name="Notiz 3 75 5" xfId="14878" xr:uid="{DCB4DF33-AA17-482E-953E-B3C411216E97}"/>
    <cellStyle name="Notiz 3 75 5 2" xfId="31273" xr:uid="{EB764196-F676-41E0-9994-F673341BA606}"/>
    <cellStyle name="Notiz 3 75 6" xfId="15535" xr:uid="{A28A32D3-AA76-48F1-82EA-434F0E6CA79B}"/>
    <cellStyle name="Notiz 3 75 6 2" xfId="26583" xr:uid="{9B79473A-3B5D-4857-AC91-61D16B703BA5}"/>
    <cellStyle name="Notiz 3 75 7" xfId="32698" xr:uid="{61EAFE91-767F-4D32-BCCB-D38F38E8A572}"/>
    <cellStyle name="Notiz 3 75 8" xfId="24369" xr:uid="{2170541C-7C04-4E2E-B771-04B743CD282B}"/>
    <cellStyle name="Notiz 3 76" xfId="2650" xr:uid="{00000000-0005-0000-0000-00008A0A0000}"/>
    <cellStyle name="Notiz 3 76 2" xfId="5789" xr:uid="{46676A66-E88E-42DE-B80D-FEC731195FC8}"/>
    <cellStyle name="Notiz 3 76 2 2" xfId="18577" xr:uid="{E242936D-D650-4D84-993D-7103BA38C82A}"/>
    <cellStyle name="Notiz 3 76 2 2 2" xfId="28782" xr:uid="{2501E876-B8C8-4C72-A160-B41EC305ABFF}"/>
    <cellStyle name="Notiz 3 76 2 3" xfId="11830" xr:uid="{5C904E5F-7ABA-408B-9E06-EEFB84FCDB21}"/>
    <cellStyle name="Notiz 3 76 2 3 2" xfId="31276" xr:uid="{7670B783-058D-499E-92E3-E8B1D7A99A75}"/>
    <cellStyle name="Notiz 3 76 2 4" xfId="33902" xr:uid="{EC66C13D-B377-4C67-849C-A100D1E04CC6}"/>
    <cellStyle name="Notiz 3 76 2 5" xfId="24372" xr:uid="{4F45050A-D5D9-4A82-BF51-9760C7022EE7}"/>
    <cellStyle name="Notiz 3 76 3" xfId="6445" xr:uid="{D12CAB47-7F9F-4DA3-89EA-E2D305CB11B8}"/>
    <cellStyle name="Notiz 3 76 3 2" xfId="19225" xr:uid="{541F156C-1591-4261-A814-4F372CA646E2}"/>
    <cellStyle name="Notiz 3 76 3 2 2" xfId="34287" xr:uid="{A21331B5-776B-403C-807D-16F20C82AB08}"/>
    <cellStyle name="Notiz 3 76 3 3" xfId="12477" xr:uid="{7E26C69D-B471-4C1C-BA8E-01BECA692E6A}"/>
    <cellStyle name="Notiz 3 76 3 4" xfId="25664" xr:uid="{B59453FF-03E4-454E-8BF4-F74E0ED9F58C}"/>
    <cellStyle name="Notiz 3 76 4" xfId="8491" xr:uid="{1C426961-987B-463D-AA4D-545C261CDAAF}"/>
    <cellStyle name="Notiz 3 76 4 2" xfId="21217" xr:uid="{3E4D2DE6-AE3A-4504-A2E3-203C067645EB}"/>
    <cellStyle name="Notiz 3 76 4 3" xfId="28781" xr:uid="{6A34C9A3-BDF9-474F-8C31-3DC2EF5CE6D8}"/>
    <cellStyle name="Notiz 3 76 5" xfId="14879" xr:uid="{FB90DAD0-2D6E-4BEC-B235-6C260D5652F3}"/>
    <cellStyle name="Notiz 3 76 5 2" xfId="31275" xr:uid="{B553A97E-BF1D-4BBB-A373-A51EB03B1D37}"/>
    <cellStyle name="Notiz 3 76 6" xfId="15536" xr:uid="{82762C64-1F5D-4339-B68A-1AC137F43B92}"/>
    <cellStyle name="Notiz 3 76 6 2" xfId="26584" xr:uid="{92BF63C5-20BC-4D53-ADB8-3A75B2225A86}"/>
    <cellStyle name="Notiz 3 76 7" xfId="32699" xr:uid="{A434DAB7-8A43-47D5-A6D4-0B6FD088ED8A}"/>
    <cellStyle name="Notiz 3 76 8" xfId="24371" xr:uid="{BFA9E09D-AF19-4653-BD31-85E685E9A731}"/>
    <cellStyle name="Notiz 3 77" xfId="2651" xr:uid="{00000000-0005-0000-0000-00008B0A0000}"/>
    <cellStyle name="Notiz 3 77 2" xfId="5790" xr:uid="{1B9CA79D-5A91-4AFD-9AEC-E97B7440F2B4}"/>
    <cellStyle name="Notiz 3 77 2 2" xfId="18578" xr:uid="{3A9D2EF3-43C0-4175-8FA2-97935A63DEAC}"/>
    <cellStyle name="Notiz 3 77 2 2 2" xfId="28784" xr:uid="{BC9A13ED-4E4B-4B51-8B26-287B340EF549}"/>
    <cellStyle name="Notiz 3 77 2 3" xfId="11831" xr:uid="{0C532ED8-46A6-44C5-B703-A0DF73AD50FF}"/>
    <cellStyle name="Notiz 3 77 2 3 2" xfId="31278" xr:uid="{D4106E5C-3D38-4604-8EB3-FC8F6521EFC6}"/>
    <cellStyle name="Notiz 3 77 2 4" xfId="33903" xr:uid="{4C53E265-9E90-43B0-B0D5-6A2A38BAA8C0}"/>
    <cellStyle name="Notiz 3 77 2 5" xfId="24374" xr:uid="{430FFA11-38E4-4500-A74B-F1500CD84E27}"/>
    <cellStyle name="Notiz 3 77 3" xfId="6444" xr:uid="{E8A0CB1E-EB00-4671-83AA-3FB4AE8F74AB}"/>
    <cellStyle name="Notiz 3 77 3 2" xfId="19224" xr:uid="{FA9423F2-E038-47CA-A633-E3FE2929CF10}"/>
    <cellStyle name="Notiz 3 77 3 2 2" xfId="34286" xr:uid="{1EA51E58-5C32-44B2-A6AA-8113A6FEBD9B}"/>
    <cellStyle name="Notiz 3 77 3 3" xfId="12476" xr:uid="{CD2F1856-B8AE-4FE8-8C8C-5D694C18FABE}"/>
    <cellStyle name="Notiz 3 77 3 4" xfId="25665" xr:uid="{60EE03D0-8209-448E-9BB4-4E05DD5F973D}"/>
    <cellStyle name="Notiz 3 77 4" xfId="8492" xr:uid="{22270F53-52BB-48C3-B2C3-A5F29A492B9D}"/>
    <cellStyle name="Notiz 3 77 4 2" xfId="21218" xr:uid="{BC3B580C-2C11-499D-9FE3-04D2FF5E9334}"/>
    <cellStyle name="Notiz 3 77 4 3" xfId="28783" xr:uid="{1235DB31-0DC2-4130-B36D-93A29F7ED788}"/>
    <cellStyle name="Notiz 3 77 5" xfId="14880" xr:uid="{77202308-20AE-4DB3-A023-FAB21CEB00AF}"/>
    <cellStyle name="Notiz 3 77 5 2" xfId="31277" xr:uid="{E25205CC-9446-45F9-B561-A9B6E83B6693}"/>
    <cellStyle name="Notiz 3 77 6" xfId="15537" xr:uid="{81BE7D12-60E3-45CC-A2F9-11F5AED63B9B}"/>
    <cellStyle name="Notiz 3 77 6 2" xfId="26585" xr:uid="{5DC9975E-E3F9-4BFD-A07C-D8ACEE562636}"/>
    <cellStyle name="Notiz 3 77 7" xfId="32700" xr:uid="{28201ECA-3BEB-4708-A2C5-6EB52C02F337}"/>
    <cellStyle name="Notiz 3 77 8" xfId="24373" xr:uid="{ED95D183-8FEA-40BC-8862-7DBB1F31D432}"/>
    <cellStyle name="Notiz 3 78" xfId="2652" xr:uid="{00000000-0005-0000-0000-00008C0A0000}"/>
    <cellStyle name="Notiz 3 78 2" xfId="5791" xr:uid="{7C59973C-2FF3-426D-83DF-EE2F4B5A9B1B}"/>
    <cellStyle name="Notiz 3 78 2 2" xfId="18579" xr:uid="{5FEDE81F-03A6-4DF3-8A5D-DB7698FA6807}"/>
    <cellStyle name="Notiz 3 78 2 2 2" xfId="28786" xr:uid="{2BADD8E5-1787-4956-B65A-0D185A50FE0F}"/>
    <cellStyle name="Notiz 3 78 2 3" xfId="11832" xr:uid="{9337A081-9E8D-4DEA-9A8D-89376FDB0DE2}"/>
    <cellStyle name="Notiz 3 78 2 3 2" xfId="31280" xr:uid="{D32F99B0-58D0-4D9E-8CF4-FDA57EE9C3CC}"/>
    <cellStyle name="Notiz 3 78 2 4" xfId="33904" xr:uid="{980BD42D-D50B-42B7-87EC-DCDCA5FDFC07}"/>
    <cellStyle name="Notiz 3 78 2 5" xfId="24376" xr:uid="{691EEE42-B3AB-427E-8336-10B34C81D463}"/>
    <cellStyle name="Notiz 3 78 3" xfId="6443" xr:uid="{CB3C1444-7F64-4A93-A6E2-A0E2250D054A}"/>
    <cellStyle name="Notiz 3 78 3 2" xfId="19223" xr:uid="{EB929387-A5A0-4929-965F-5CFB14C98E41}"/>
    <cellStyle name="Notiz 3 78 3 2 2" xfId="34285" xr:uid="{C6340284-92DD-471A-85A0-ECBACEF7CDAC}"/>
    <cellStyle name="Notiz 3 78 3 3" xfId="12475" xr:uid="{D328F950-56B1-4A81-B3FA-59A23DE0F763}"/>
    <cellStyle name="Notiz 3 78 3 4" xfId="25666" xr:uid="{0E8A69A3-0F04-4192-ABD3-3B0DD3E0A41F}"/>
    <cellStyle name="Notiz 3 78 4" xfId="8493" xr:uid="{12191DB1-5B13-4EFB-B3FC-6CCB476A1CD5}"/>
    <cellStyle name="Notiz 3 78 4 2" xfId="21219" xr:uid="{5446B1E5-4408-4DBC-A67E-AB4B45F5DE1F}"/>
    <cellStyle name="Notiz 3 78 4 3" xfId="28785" xr:uid="{BC941969-D857-4147-96DF-1A61E101CFDF}"/>
    <cellStyle name="Notiz 3 78 5" xfId="14881" xr:uid="{750A142B-C0AC-4758-ACB3-F2D2C8878AAE}"/>
    <cellStyle name="Notiz 3 78 5 2" xfId="31279" xr:uid="{89BC96A3-D7A9-4586-B745-B77A2EB4477B}"/>
    <cellStyle name="Notiz 3 78 6" xfId="15538" xr:uid="{10FF048A-55D8-4BDC-92A0-AAD2B163079A}"/>
    <cellStyle name="Notiz 3 78 6 2" xfId="26586" xr:uid="{EF561A75-F249-4DB1-A00D-C68DF7D48B80}"/>
    <cellStyle name="Notiz 3 78 7" xfId="32701" xr:uid="{279BB428-277D-4EF0-A3E4-DC2769703CFF}"/>
    <cellStyle name="Notiz 3 78 8" xfId="24375" xr:uid="{5518F5F2-3BEF-4B13-906D-DAEDB954A360}"/>
    <cellStyle name="Notiz 3 79" xfId="2653" xr:uid="{00000000-0005-0000-0000-00008D0A0000}"/>
    <cellStyle name="Notiz 3 79 2" xfId="5792" xr:uid="{8B19EE0D-FEC8-4364-B8E2-055E55931914}"/>
    <cellStyle name="Notiz 3 79 2 2" xfId="18580" xr:uid="{B8A885A0-E457-4E49-9698-EAF0B6A5407B}"/>
    <cellStyle name="Notiz 3 79 2 2 2" xfId="28788" xr:uid="{28D5CD27-C259-473F-973B-6C59F9FECA8D}"/>
    <cellStyle name="Notiz 3 79 2 3" xfId="11833" xr:uid="{140D4A6C-08CF-4CCB-ABA6-B42B43F20FF6}"/>
    <cellStyle name="Notiz 3 79 2 3 2" xfId="31282" xr:uid="{66E60E5C-8012-4931-BAD9-FF0F35F118F4}"/>
    <cellStyle name="Notiz 3 79 2 4" xfId="33905" xr:uid="{6BC767F5-0AEC-4442-AC44-235A17BBC385}"/>
    <cellStyle name="Notiz 3 79 2 5" xfId="24378" xr:uid="{40AEDF65-7FD6-4A59-A570-C877C2381111}"/>
    <cellStyle name="Notiz 3 79 3" xfId="6442" xr:uid="{A1A235CF-A560-48C1-9E85-1FAF2377B763}"/>
    <cellStyle name="Notiz 3 79 3 2" xfId="19222" xr:uid="{A55C22E7-AFB7-4FD9-855C-47999FD319B8}"/>
    <cellStyle name="Notiz 3 79 3 2 2" xfId="34284" xr:uid="{145B14AD-F768-4682-BDEC-E572E6328124}"/>
    <cellStyle name="Notiz 3 79 3 3" xfId="12474" xr:uid="{A36E2686-9F61-401E-A4A6-D69407C968B7}"/>
    <cellStyle name="Notiz 3 79 3 4" xfId="25667" xr:uid="{4F224D53-B299-4020-A41E-FA9FA6BC052B}"/>
    <cellStyle name="Notiz 3 79 4" xfId="8494" xr:uid="{C86F1047-15CF-42FD-B314-61CB6294C7CB}"/>
    <cellStyle name="Notiz 3 79 4 2" xfId="21220" xr:uid="{91B2DCC2-335E-4377-A248-1894FC41932C}"/>
    <cellStyle name="Notiz 3 79 4 3" xfId="28787" xr:uid="{B2CE5F06-A2C3-4D2A-AB3F-CC752781D15F}"/>
    <cellStyle name="Notiz 3 79 5" xfId="14882" xr:uid="{7A61DE85-39F3-48DF-BF9C-E87B8FE7308D}"/>
    <cellStyle name="Notiz 3 79 5 2" xfId="31281" xr:uid="{7572C267-43DE-4606-AAA7-D4C09ACFFEDE}"/>
    <cellStyle name="Notiz 3 79 6" xfId="15539" xr:uid="{1C59DBA9-9208-43BC-B9A7-960D62D2096E}"/>
    <cellStyle name="Notiz 3 79 6 2" xfId="26587" xr:uid="{5F7E4C0A-7D25-429B-B62B-745D2755C627}"/>
    <cellStyle name="Notiz 3 79 7" xfId="32702" xr:uid="{8AAE382E-979D-47FA-8147-51CAAA8BE85D}"/>
    <cellStyle name="Notiz 3 79 8" xfId="24377" xr:uid="{029C7796-A4DA-473F-9AFC-10C61F920A41}"/>
    <cellStyle name="Notiz 3 8" xfId="2654" xr:uid="{00000000-0005-0000-0000-00008E0A0000}"/>
    <cellStyle name="Notiz 3 8 2" xfId="2655" xr:uid="{00000000-0005-0000-0000-00008F0A0000}"/>
    <cellStyle name="Notiz 3 8 2 2" xfId="5794" xr:uid="{BEF3F426-0CC9-4122-9195-CE18E2B48009}"/>
    <cellStyle name="Notiz 3 8 2 2 2" xfId="18582" xr:uid="{0C9AEBBB-6364-4164-976A-C04320B327C7}"/>
    <cellStyle name="Notiz 3 8 2 2 2 2" xfId="28791" xr:uid="{C4148D5E-B8FC-4892-963D-5070DA4AF061}"/>
    <cellStyle name="Notiz 3 8 2 2 3" xfId="11835" xr:uid="{0A3D77BC-C07C-4D84-9064-EDD390003EBE}"/>
    <cellStyle name="Notiz 3 8 2 2 3 2" xfId="31285" xr:uid="{F74C98C3-9438-4C12-B6F5-4BA31A8E1949}"/>
    <cellStyle name="Notiz 3 8 2 2 4" xfId="33907" xr:uid="{7E393902-EE8F-46AE-9C2A-BBA07D19C831}"/>
    <cellStyle name="Notiz 3 8 2 2 5" xfId="24381" xr:uid="{FF89F710-ACF3-4FC4-AD19-17FC08B8D452}"/>
    <cellStyle name="Notiz 3 8 2 3" xfId="6440" xr:uid="{D9DEAB4E-E7C7-4953-AF6F-FF2ED5D8C5F4}"/>
    <cellStyle name="Notiz 3 8 2 3 2" xfId="19220" xr:uid="{3AD2D884-BA1C-4B70-A232-3F17E837AB24}"/>
    <cellStyle name="Notiz 3 8 2 3 2 2" xfId="34282" xr:uid="{7437D43D-4172-49C7-93DC-24B2C9DAAFA3}"/>
    <cellStyle name="Notiz 3 8 2 3 3" xfId="12472" xr:uid="{D44793A4-A434-4931-87D5-2B88614666A4}"/>
    <cellStyle name="Notiz 3 8 2 3 4" xfId="25669" xr:uid="{2325CB25-ACD2-4CF1-8B5D-B83F95B3DB53}"/>
    <cellStyle name="Notiz 3 8 2 4" xfId="8496" xr:uid="{8F433043-A1BC-4AFC-8957-0020C48B19BE}"/>
    <cellStyle name="Notiz 3 8 2 4 2" xfId="21222" xr:uid="{66019030-13AA-4321-8F83-70016DDF0DCF}"/>
    <cellStyle name="Notiz 3 8 2 4 3" xfId="28790" xr:uid="{6F2BC88D-6C95-4C8C-B52A-2E8451CC7CFA}"/>
    <cellStyle name="Notiz 3 8 2 5" xfId="14884" xr:uid="{5F443449-F88F-44F9-8EAB-7DE04EEEF75C}"/>
    <cellStyle name="Notiz 3 8 2 5 2" xfId="31284" xr:uid="{9EAAC3BB-BDBA-4BFA-89A8-1D8059DB0E45}"/>
    <cellStyle name="Notiz 3 8 2 6" xfId="15541" xr:uid="{D6D3AE53-502A-416B-99C3-D73156766C65}"/>
    <cellStyle name="Notiz 3 8 2 6 2" xfId="26589" xr:uid="{29B3F38D-EA1B-4821-AEE4-C47B7453CB40}"/>
    <cellStyle name="Notiz 3 8 2 7" xfId="32704" xr:uid="{AB7F1713-491A-4512-8936-51299FB3B43F}"/>
    <cellStyle name="Notiz 3 8 2 8" xfId="24380" xr:uid="{82933C07-52FB-4358-8340-E4F20580177F}"/>
    <cellStyle name="Notiz 3 8 3" xfId="5793" xr:uid="{1000F260-0808-4C4B-AB51-7A48239C17D8}"/>
    <cellStyle name="Notiz 3 8 3 2" xfId="18581" xr:uid="{DFC9B3BE-75CE-4AF3-A1F7-489ADF1B6513}"/>
    <cellStyle name="Notiz 3 8 3 2 2" xfId="28792" xr:uid="{3F3CA632-D437-4F7A-81BE-1C666F609E88}"/>
    <cellStyle name="Notiz 3 8 3 3" xfId="11834" xr:uid="{BFD5C640-4ACB-4F6E-8521-BDC7EF3720F0}"/>
    <cellStyle name="Notiz 3 8 3 3 2" xfId="31286" xr:uid="{E0D6DCF0-B1CB-474E-919E-F7BE9EA415AA}"/>
    <cellStyle name="Notiz 3 8 3 4" xfId="33906" xr:uid="{6DCE2BBC-726F-4F11-967E-A61076B5AA14}"/>
    <cellStyle name="Notiz 3 8 3 5" xfId="24382" xr:uid="{B0D9C62F-D252-49D0-A50D-E104CA8F98AD}"/>
    <cellStyle name="Notiz 3 8 4" xfId="6441" xr:uid="{F605631F-38F7-4374-9D7B-3AFC9213D773}"/>
    <cellStyle name="Notiz 3 8 4 2" xfId="19221" xr:uid="{C7D451C2-77FA-48F6-B20F-7A121CBD2A9F}"/>
    <cellStyle name="Notiz 3 8 4 2 2" xfId="34283" xr:uid="{D2F76C62-1CA7-4B3A-A738-59876A0D7FA1}"/>
    <cellStyle name="Notiz 3 8 4 3" xfId="12473" xr:uid="{A531FC9F-6962-4929-BA3A-932627350889}"/>
    <cellStyle name="Notiz 3 8 4 4" xfId="25668" xr:uid="{5A93462B-BB69-499F-8ED7-C3ABAF4E0FE8}"/>
    <cellStyle name="Notiz 3 8 5" xfId="8495" xr:uid="{47600954-6E02-42C3-9D20-5E19021044A4}"/>
    <cellStyle name="Notiz 3 8 5 2" xfId="21221" xr:uid="{7587CD00-59DB-4711-8924-0505C45AE8D4}"/>
    <cellStyle name="Notiz 3 8 5 3" xfId="28789" xr:uid="{BD20729E-DA10-49B6-BA70-A3783B0B0763}"/>
    <cellStyle name="Notiz 3 8 6" xfId="14883" xr:uid="{4A2EF0EA-0286-4A10-8F68-7D5F566EDE31}"/>
    <cellStyle name="Notiz 3 8 6 2" xfId="31283" xr:uid="{9FEA41A9-B927-4FDD-9887-B62795CF0811}"/>
    <cellStyle name="Notiz 3 8 7" xfId="15540" xr:uid="{C22FD3BC-FA9E-4F5C-B388-51012FDB5BA6}"/>
    <cellStyle name="Notiz 3 8 7 2" xfId="26588" xr:uid="{B6CC1983-E593-4E0A-B972-AFDD03A21C95}"/>
    <cellStyle name="Notiz 3 8 8" xfId="32703" xr:uid="{5C0F1729-C179-43B5-813D-33E78E219FEF}"/>
    <cellStyle name="Notiz 3 8 9" xfId="24379" xr:uid="{A9C1CF5F-5A05-4BB1-A472-D975AE346119}"/>
    <cellStyle name="Notiz 3 80" xfId="2656" xr:uid="{00000000-0005-0000-0000-0000900A0000}"/>
    <cellStyle name="Notiz 3 80 2" xfId="5795" xr:uid="{D7676BAD-0B2B-45B0-BA77-4D52A6BD06B6}"/>
    <cellStyle name="Notiz 3 80 2 2" xfId="18583" xr:uid="{A51DCCA0-7BC6-4092-AE00-8F965AFF864A}"/>
    <cellStyle name="Notiz 3 80 2 2 2" xfId="28794" xr:uid="{79BB6064-6390-4E97-9AB1-404F750DB0E5}"/>
    <cellStyle name="Notiz 3 80 2 3" xfId="11836" xr:uid="{73332285-E71D-4124-BFC0-1E0E52393E8B}"/>
    <cellStyle name="Notiz 3 80 2 3 2" xfId="31288" xr:uid="{62576A13-EC77-45F8-BFEF-239460102E16}"/>
    <cellStyle name="Notiz 3 80 2 4" xfId="33908" xr:uid="{0EEE20F5-6C93-4DCD-B2C3-A2188ACC0F4C}"/>
    <cellStyle name="Notiz 3 80 2 5" xfId="24384" xr:uid="{CD063F3D-4517-46E5-88C2-12E567587EEA}"/>
    <cellStyle name="Notiz 3 80 3" xfId="6439" xr:uid="{A72C1BEB-C0CE-4341-9E86-AD00C7EAF19F}"/>
    <cellStyle name="Notiz 3 80 3 2" xfId="19219" xr:uid="{C1D54DD1-08D1-4747-86CC-822A7D5B3EAA}"/>
    <cellStyle name="Notiz 3 80 3 2 2" xfId="34281" xr:uid="{03FD7E03-755E-4BF6-BBDA-47A8B96D6399}"/>
    <cellStyle name="Notiz 3 80 3 3" xfId="12471" xr:uid="{40743033-C4F0-44CB-B201-FCED4107B4FF}"/>
    <cellStyle name="Notiz 3 80 3 4" xfId="25670" xr:uid="{969634B0-5FAD-481D-BECE-F564DA9AD3E8}"/>
    <cellStyle name="Notiz 3 80 4" xfId="8497" xr:uid="{17BE8077-9A96-4315-B3C1-ED09A16C61CF}"/>
    <cellStyle name="Notiz 3 80 4 2" xfId="21223" xr:uid="{8D27BD75-393C-4D6B-A018-81323095B64A}"/>
    <cellStyle name="Notiz 3 80 4 3" xfId="28793" xr:uid="{FE14E11C-E099-47E3-8610-105B97DAFE32}"/>
    <cellStyle name="Notiz 3 80 5" xfId="14885" xr:uid="{2C1F5CEF-F6CE-49B9-86B0-05AC8F9ADEBC}"/>
    <cellStyle name="Notiz 3 80 5 2" xfId="31287" xr:uid="{38CEEFC8-D92A-4846-914F-E6A24B1397C5}"/>
    <cellStyle name="Notiz 3 80 6" xfId="15542" xr:uid="{17325FA2-7AA8-4530-8179-7A055421BB49}"/>
    <cellStyle name="Notiz 3 80 6 2" xfId="26590" xr:uid="{C4764B27-D790-4F85-BACA-A71FC6578FD1}"/>
    <cellStyle name="Notiz 3 80 7" xfId="32705" xr:uid="{6C57A75D-7ABA-4BB2-9001-B7776CAF6AED}"/>
    <cellStyle name="Notiz 3 80 8" xfId="24383" xr:uid="{4DEE8617-6F87-49E3-B9A8-D2B9B5755B19}"/>
    <cellStyle name="Notiz 3 81" xfId="2657" xr:uid="{00000000-0005-0000-0000-0000910A0000}"/>
    <cellStyle name="Notiz 3 81 2" xfId="5796" xr:uid="{892251C4-CEBB-4ECB-A24F-C38DD116E3DA}"/>
    <cellStyle name="Notiz 3 81 2 2" xfId="18584" xr:uid="{1B70A193-D402-48B9-9A9A-F746AF030948}"/>
    <cellStyle name="Notiz 3 81 2 2 2" xfId="28796" xr:uid="{8F4E4127-5255-4A69-8E00-D5BE0D3C96D5}"/>
    <cellStyle name="Notiz 3 81 2 3" xfId="11837" xr:uid="{08DC6005-6FF9-49C8-B50C-96301EB97E55}"/>
    <cellStyle name="Notiz 3 81 2 3 2" xfId="31290" xr:uid="{102BA887-EB28-420A-9500-FADFB3290BD5}"/>
    <cellStyle name="Notiz 3 81 2 4" xfId="33909" xr:uid="{35F607DF-CEF6-445E-A3DE-53A545EF4C6B}"/>
    <cellStyle name="Notiz 3 81 2 5" xfId="24386" xr:uid="{F8C90C1C-766B-47CD-AEF7-40EB6DC9FFFF}"/>
    <cellStyle name="Notiz 3 81 3" xfId="6438" xr:uid="{3266B06E-3D9F-47A8-815E-C63E9926206F}"/>
    <cellStyle name="Notiz 3 81 3 2" xfId="19218" xr:uid="{0EA40966-B5C2-4A52-847D-E08808D40485}"/>
    <cellStyle name="Notiz 3 81 3 2 2" xfId="34280" xr:uid="{8F8A1CEE-175E-4A62-A1E3-76092D58FD7E}"/>
    <cellStyle name="Notiz 3 81 3 3" xfId="12470" xr:uid="{C7F308E5-C7F7-42CD-A27A-AB8D042A2478}"/>
    <cellStyle name="Notiz 3 81 3 4" xfId="25671" xr:uid="{7253EA5C-8E58-4776-9916-90D297B81FDA}"/>
    <cellStyle name="Notiz 3 81 4" xfId="8498" xr:uid="{9ABE948B-8DCB-4251-90D6-A4B6500F2734}"/>
    <cellStyle name="Notiz 3 81 4 2" xfId="21224" xr:uid="{5FA9491D-B65F-4F83-B7B9-A5593264A596}"/>
    <cellStyle name="Notiz 3 81 4 3" xfId="28795" xr:uid="{D61951F4-E16F-4333-B9DA-A3C022EE6FBB}"/>
    <cellStyle name="Notiz 3 81 5" xfId="14886" xr:uid="{C8648907-2D32-4A5D-BB53-6DFCBD02653E}"/>
    <cellStyle name="Notiz 3 81 5 2" xfId="31289" xr:uid="{8B0887EB-BCFD-4D20-9FFA-17DA1304A5D8}"/>
    <cellStyle name="Notiz 3 81 6" xfId="15543" xr:uid="{1AE9AF30-8D79-471E-BDBF-5295F29DC8FB}"/>
    <cellStyle name="Notiz 3 81 6 2" xfId="26591" xr:uid="{0B215AB7-0A58-45E1-A17C-E2BDB3CB33FD}"/>
    <cellStyle name="Notiz 3 81 7" xfId="32706" xr:uid="{F3C3019E-B4D8-43D7-BC12-C07705509082}"/>
    <cellStyle name="Notiz 3 81 8" xfId="24385" xr:uid="{3BB20016-D4D2-4616-8982-B49A980DB1F0}"/>
    <cellStyle name="Notiz 3 82" xfId="2658" xr:uid="{00000000-0005-0000-0000-0000920A0000}"/>
    <cellStyle name="Notiz 3 82 2" xfId="5797" xr:uid="{1C876C47-F0A5-4196-8F78-19C086774BE4}"/>
    <cellStyle name="Notiz 3 82 2 2" xfId="18585" xr:uid="{ADE75417-DE3E-4378-AABF-33E3E9D2B5E9}"/>
    <cellStyle name="Notiz 3 82 2 2 2" xfId="28798" xr:uid="{AA6D25D3-2C54-4102-B491-E4BF20C53874}"/>
    <cellStyle name="Notiz 3 82 2 3" xfId="11838" xr:uid="{F13E4214-4D23-4DFC-850B-2BD4F6C21432}"/>
    <cellStyle name="Notiz 3 82 2 3 2" xfId="31292" xr:uid="{488A2048-48AF-4EC4-93A6-31FB17965742}"/>
    <cellStyle name="Notiz 3 82 2 4" xfId="33910" xr:uid="{0669E6EF-A415-43F8-9441-62ED3D38C849}"/>
    <cellStyle name="Notiz 3 82 2 5" xfId="24388" xr:uid="{4E1461C2-C238-4217-AA20-B9529A82DCC8}"/>
    <cellStyle name="Notiz 3 82 3" xfId="6437" xr:uid="{6615E4D8-42AE-4334-AD06-2BC0CA1A16F2}"/>
    <cellStyle name="Notiz 3 82 3 2" xfId="19217" xr:uid="{4DEFECE1-5A49-4A75-9F83-F9882B1EB2DA}"/>
    <cellStyle name="Notiz 3 82 3 2 2" xfId="34279" xr:uid="{F0DEF6A4-0DDB-406A-994A-DED97A749A73}"/>
    <cellStyle name="Notiz 3 82 3 3" xfId="12469" xr:uid="{6475FB11-98A4-427C-A854-63F1B7DAF86D}"/>
    <cellStyle name="Notiz 3 82 3 4" xfId="25672" xr:uid="{A6998E74-E7EE-4C22-A581-A26E901A0021}"/>
    <cellStyle name="Notiz 3 82 4" xfId="8499" xr:uid="{CD66934C-8AA1-4539-88AC-86F66718246F}"/>
    <cellStyle name="Notiz 3 82 4 2" xfId="21225" xr:uid="{672B1197-F611-4DA0-B9CC-16D679441625}"/>
    <cellStyle name="Notiz 3 82 4 3" xfId="28797" xr:uid="{662958AD-53F0-4A1A-BD97-0AE52DE4AEF8}"/>
    <cellStyle name="Notiz 3 82 5" xfId="14887" xr:uid="{C2B22FCC-5A36-4436-9DC1-9423A193895C}"/>
    <cellStyle name="Notiz 3 82 5 2" xfId="31291" xr:uid="{036F2CC3-759D-413D-BC0A-759FE2CE9D02}"/>
    <cellStyle name="Notiz 3 82 6" xfId="15544" xr:uid="{EF14AFD9-F73F-4FA2-8FFB-261DA408D207}"/>
    <cellStyle name="Notiz 3 82 6 2" xfId="26592" xr:uid="{FDD18447-BB47-4E05-89CD-E18934EB94D4}"/>
    <cellStyle name="Notiz 3 82 7" xfId="32707" xr:uid="{7FE0E3E3-E849-46B6-BBF0-4E13EF875780}"/>
    <cellStyle name="Notiz 3 82 8" xfId="24387" xr:uid="{AEB742DA-6780-47B5-8A31-F1E93900EB52}"/>
    <cellStyle name="Notiz 3 83" xfId="2659" xr:uid="{00000000-0005-0000-0000-0000930A0000}"/>
    <cellStyle name="Notiz 3 83 2" xfId="5798" xr:uid="{0FA92A37-35C7-4461-A58F-C4821E136280}"/>
    <cellStyle name="Notiz 3 83 2 2" xfId="18586" xr:uid="{4551181D-610A-42B9-B71A-C0B15A812402}"/>
    <cellStyle name="Notiz 3 83 2 2 2" xfId="28800" xr:uid="{44EC40C2-2E11-480A-8F3D-9F0318B05102}"/>
    <cellStyle name="Notiz 3 83 2 3" xfId="11839" xr:uid="{A6B4196A-ED5C-4E39-AF77-C93052DFE066}"/>
    <cellStyle name="Notiz 3 83 2 3 2" xfId="31294" xr:uid="{C01AC5EA-B70D-4EB4-8FB0-8EEF9C271639}"/>
    <cellStyle name="Notiz 3 83 2 4" xfId="33911" xr:uid="{99DDF60D-BECB-46F1-BDFC-909A59BA4DBC}"/>
    <cellStyle name="Notiz 3 83 2 5" xfId="24390" xr:uid="{279AA48C-6429-4696-9D5C-DD7A8B3EA77D}"/>
    <cellStyle name="Notiz 3 83 3" xfId="6436" xr:uid="{9E89A125-03CF-44BB-A289-B0D31A1D06BE}"/>
    <cellStyle name="Notiz 3 83 3 2" xfId="19216" xr:uid="{47A81D08-86A3-4C4B-B926-F6BA46D18C76}"/>
    <cellStyle name="Notiz 3 83 3 2 2" xfId="34278" xr:uid="{AD0490B8-EA15-4770-ABAE-F5D83DC9B590}"/>
    <cellStyle name="Notiz 3 83 3 3" xfId="12468" xr:uid="{44900A82-1D59-459D-B7E2-E66C228AEC7B}"/>
    <cellStyle name="Notiz 3 83 3 4" xfId="25673" xr:uid="{FDA2B892-84AC-4136-8BBC-606A452C6033}"/>
    <cellStyle name="Notiz 3 83 4" xfId="8500" xr:uid="{97CC99E9-3F65-4B48-A8C9-9755E22821D0}"/>
    <cellStyle name="Notiz 3 83 4 2" xfId="21226" xr:uid="{C40D381A-BBE0-4665-A415-BCF2B3C339FD}"/>
    <cellStyle name="Notiz 3 83 4 3" xfId="28799" xr:uid="{DDD148A2-C766-4665-A1F1-8E8B5BE61074}"/>
    <cellStyle name="Notiz 3 83 5" xfId="14888" xr:uid="{340C1BA5-635D-4261-B18C-37AF499ACB13}"/>
    <cellStyle name="Notiz 3 83 5 2" xfId="31293" xr:uid="{B49EE59A-0A9B-45EA-8F13-299903271658}"/>
    <cellStyle name="Notiz 3 83 6" xfId="15545" xr:uid="{F043BEB5-9968-42A3-AA20-5954EAD7A004}"/>
    <cellStyle name="Notiz 3 83 6 2" xfId="26593" xr:uid="{718CD571-F7C0-4312-8946-82A9E0250C82}"/>
    <cellStyle name="Notiz 3 83 7" xfId="32708" xr:uid="{2B1E0AD9-4958-45C7-98D6-8569E903B17D}"/>
    <cellStyle name="Notiz 3 83 8" xfId="24389" xr:uid="{3A8F3CEA-CD18-449C-8018-B1877B0EBA6F}"/>
    <cellStyle name="Notiz 3 84" xfId="2660" xr:uid="{00000000-0005-0000-0000-0000940A0000}"/>
    <cellStyle name="Notiz 3 84 2" xfId="5799" xr:uid="{28EC392F-CEEE-4F31-AFF1-CED40BFF1469}"/>
    <cellStyle name="Notiz 3 84 2 2" xfId="18587" xr:uid="{296564E6-C401-4713-99DC-BAF899F7EFDA}"/>
    <cellStyle name="Notiz 3 84 2 2 2" xfId="28802" xr:uid="{09FE5C1A-3258-4D50-A30A-B4EA100FF018}"/>
    <cellStyle name="Notiz 3 84 2 3" xfId="11840" xr:uid="{62B71AB9-BAC3-4D47-A6E2-3468D5D7E381}"/>
    <cellStyle name="Notiz 3 84 2 3 2" xfId="31296" xr:uid="{0599C0E2-4EB5-437D-8C7F-F01794BF3A2E}"/>
    <cellStyle name="Notiz 3 84 2 4" xfId="33912" xr:uid="{FA3E98C7-B2E1-40C9-ABB2-1C8ED3F24975}"/>
    <cellStyle name="Notiz 3 84 2 5" xfId="24392" xr:uid="{CB8B4864-ECC7-4584-BCE1-E08D70FE0579}"/>
    <cellStyle name="Notiz 3 84 3" xfId="6435" xr:uid="{62C512B2-25BB-4DE3-B43A-D89BDE24867D}"/>
    <cellStyle name="Notiz 3 84 3 2" xfId="19215" xr:uid="{CE44ADD6-2F75-44F2-94DC-2C76F1B49902}"/>
    <cellStyle name="Notiz 3 84 3 2 2" xfId="34277" xr:uid="{29FA6535-8730-46ED-A6DB-899B815ADC94}"/>
    <cellStyle name="Notiz 3 84 3 3" xfId="12467" xr:uid="{E1B2C480-AD90-4FA1-941A-7ADFA976FEB2}"/>
    <cellStyle name="Notiz 3 84 3 4" xfId="25674" xr:uid="{9EC44401-7C8A-4947-A8DD-C7547C759D1B}"/>
    <cellStyle name="Notiz 3 84 4" xfId="8501" xr:uid="{AAC52B64-5AEB-4AFD-81C3-1E19B8657B75}"/>
    <cellStyle name="Notiz 3 84 4 2" xfId="21227" xr:uid="{9B62B4E8-EAFF-49FB-862B-956F494C477B}"/>
    <cellStyle name="Notiz 3 84 4 3" xfId="28801" xr:uid="{926A0917-3BC2-4E3D-8687-F09261211868}"/>
    <cellStyle name="Notiz 3 84 5" xfId="14889" xr:uid="{2DF7ABEA-57B1-4A36-87D8-D88897921C0D}"/>
    <cellStyle name="Notiz 3 84 5 2" xfId="31295" xr:uid="{9B7B7734-4CA9-4C07-AFF4-218039144A00}"/>
    <cellStyle name="Notiz 3 84 6" xfId="15546" xr:uid="{C4DB22B5-AB93-4321-9AAE-C2352C8BFC07}"/>
    <cellStyle name="Notiz 3 84 6 2" xfId="26594" xr:uid="{CB7FA964-3415-40DE-9944-A91C7E8C260C}"/>
    <cellStyle name="Notiz 3 84 7" xfId="32709" xr:uid="{1294B7F5-7A17-44D8-86A6-E7076321DAA8}"/>
    <cellStyle name="Notiz 3 84 8" xfId="24391" xr:uid="{78A2459F-2DAB-432F-8445-C6125BEBFAC0}"/>
    <cellStyle name="Notiz 3 85" xfId="2661" xr:uid="{00000000-0005-0000-0000-0000950A0000}"/>
    <cellStyle name="Notiz 3 85 2" xfId="5800" xr:uid="{8125779C-901C-4196-9DE4-20A720BCCB78}"/>
    <cellStyle name="Notiz 3 85 2 2" xfId="18588" xr:uid="{197DB731-DDC1-4E2E-A41A-BA4DE5B867F8}"/>
    <cellStyle name="Notiz 3 85 2 2 2" xfId="28804" xr:uid="{D86512BA-42E4-4E29-BCD3-227B44E99023}"/>
    <cellStyle name="Notiz 3 85 2 3" xfId="11841" xr:uid="{5244525B-60C0-459E-B009-998E8E9EC5E2}"/>
    <cellStyle name="Notiz 3 85 2 3 2" xfId="31298" xr:uid="{94F223F7-0E2C-4D53-B0A0-7F093D7C35C7}"/>
    <cellStyle name="Notiz 3 85 2 4" xfId="33913" xr:uid="{D5F64B43-7D0B-44C3-83D3-5DA016474A3A}"/>
    <cellStyle name="Notiz 3 85 2 5" xfId="24394" xr:uid="{C4415358-EDB1-42B0-A71E-9E164522F21A}"/>
    <cellStyle name="Notiz 3 85 3" xfId="6434" xr:uid="{E09A1FCF-0A3C-414F-A3D0-73F356A4CFBF}"/>
    <cellStyle name="Notiz 3 85 3 2" xfId="19214" xr:uid="{79E2261A-844E-4A40-82E7-56EC6270E9BD}"/>
    <cellStyle name="Notiz 3 85 3 2 2" xfId="34276" xr:uid="{3D620302-FB1F-48F5-B416-B8350F22F0D4}"/>
    <cellStyle name="Notiz 3 85 3 3" xfId="12466" xr:uid="{8023B63D-7655-427B-820E-D0E61511BC65}"/>
    <cellStyle name="Notiz 3 85 3 4" xfId="25675" xr:uid="{780ED375-1A28-49E3-892F-7897B0B35259}"/>
    <cellStyle name="Notiz 3 85 4" xfId="8502" xr:uid="{ADA446BA-341A-4FED-B060-29699AE8593F}"/>
    <cellStyle name="Notiz 3 85 4 2" xfId="21228" xr:uid="{908C97E1-2E12-4612-ABEA-90A60F880086}"/>
    <cellStyle name="Notiz 3 85 4 3" xfId="28803" xr:uid="{DCF3193C-E3B7-41E6-8D16-AB2DDEFB31E7}"/>
    <cellStyle name="Notiz 3 85 5" xfId="14890" xr:uid="{02D7FFBB-A5EB-473C-9C22-E233C541BCDD}"/>
    <cellStyle name="Notiz 3 85 5 2" xfId="31297" xr:uid="{52BFCB0A-75AF-4572-BC2C-F085242D850B}"/>
    <cellStyle name="Notiz 3 85 6" xfId="15547" xr:uid="{D5F453C3-9575-4116-80CB-3FE0282E6063}"/>
    <cellStyle name="Notiz 3 85 6 2" xfId="26595" xr:uid="{6A2ADEAD-17CA-4D71-B12D-0704789354EA}"/>
    <cellStyle name="Notiz 3 85 7" xfId="32710" xr:uid="{49BE46EF-B037-476B-8C0F-FCC64FCFAAB8}"/>
    <cellStyle name="Notiz 3 85 8" xfId="24393" xr:uid="{5C24F051-0EAC-4BF2-9D00-3B10049899C9}"/>
    <cellStyle name="Notiz 3 86" xfId="2662" xr:uid="{00000000-0005-0000-0000-0000960A0000}"/>
    <cellStyle name="Notiz 3 86 2" xfId="5801" xr:uid="{2D6AB760-FFC2-485E-AFA8-AB510EC6E953}"/>
    <cellStyle name="Notiz 3 86 2 2" xfId="18589" xr:uid="{3FBC08C7-B8D6-48B7-882A-08045134BA16}"/>
    <cellStyle name="Notiz 3 86 2 2 2" xfId="28806" xr:uid="{AA796016-2E06-4F80-9C16-0BC4EBCE2A64}"/>
    <cellStyle name="Notiz 3 86 2 3" xfId="11842" xr:uid="{9B853B72-73DA-4BBA-9020-3540C9469E43}"/>
    <cellStyle name="Notiz 3 86 2 3 2" xfId="31300" xr:uid="{D832BD13-C01F-424E-A68F-FAF774D189E5}"/>
    <cellStyle name="Notiz 3 86 2 4" xfId="33914" xr:uid="{94033352-DF2E-4946-BEF1-95AA3B2B2FC6}"/>
    <cellStyle name="Notiz 3 86 2 5" xfId="24396" xr:uid="{9D4DA951-C045-40B8-A29D-852299E3F90D}"/>
    <cellStyle name="Notiz 3 86 3" xfId="6433" xr:uid="{12497B9E-21A1-42D7-AF93-9CFF135463DB}"/>
    <cellStyle name="Notiz 3 86 3 2" xfId="19213" xr:uid="{6D73C4C3-7EDC-4F0F-AC25-3432724F5701}"/>
    <cellStyle name="Notiz 3 86 3 2 2" xfId="34275" xr:uid="{21B7CF38-C6DF-4C2B-A6D1-E1A9AFAD3428}"/>
    <cellStyle name="Notiz 3 86 3 3" xfId="12465" xr:uid="{D6EAF692-C73F-48E5-A4BE-D1C8957F7229}"/>
    <cellStyle name="Notiz 3 86 3 4" xfId="25676" xr:uid="{77910CDA-74EB-42BC-A46F-C7825EB04282}"/>
    <cellStyle name="Notiz 3 86 4" xfId="8503" xr:uid="{4C465027-A6F9-4E91-8119-6F8C2C4E7B62}"/>
    <cellStyle name="Notiz 3 86 4 2" xfId="21229" xr:uid="{9E0E1825-B858-4587-88E0-FC667797D82A}"/>
    <cellStyle name="Notiz 3 86 4 3" xfId="28805" xr:uid="{2546A4DD-9418-44D9-92FE-18EEF885BF08}"/>
    <cellStyle name="Notiz 3 86 5" xfId="14891" xr:uid="{F430DC39-79B8-4018-BBA0-ABCC24C4FEB4}"/>
    <cellStyle name="Notiz 3 86 5 2" xfId="31299" xr:uid="{CB6D4441-479C-4630-9FA1-4A895201A022}"/>
    <cellStyle name="Notiz 3 86 6" xfId="15548" xr:uid="{8596B243-1261-442D-8107-903F637A39ED}"/>
    <cellStyle name="Notiz 3 86 6 2" xfId="26596" xr:uid="{87949D8D-6CFE-46BE-924C-3E3BC636A3ED}"/>
    <cellStyle name="Notiz 3 86 7" xfId="32711" xr:uid="{9BF838BB-9A7C-4D06-98AD-2FDC15B7F646}"/>
    <cellStyle name="Notiz 3 86 8" xfId="24395" xr:uid="{4914AF80-D5B6-46A7-918C-8342A9DA05CF}"/>
    <cellStyle name="Notiz 3 87" xfId="2663" xr:uid="{00000000-0005-0000-0000-0000970A0000}"/>
    <cellStyle name="Notiz 3 87 2" xfId="5802" xr:uid="{9E3989F4-2F79-4B13-BFC0-3EF5C6665971}"/>
    <cellStyle name="Notiz 3 87 2 2" xfId="18590" xr:uid="{79911814-7677-4ECC-9A57-5DA015A86C21}"/>
    <cellStyle name="Notiz 3 87 2 2 2" xfId="28808" xr:uid="{6EDAA25E-49DD-4D36-965C-0500284ACF11}"/>
    <cellStyle name="Notiz 3 87 2 3" xfId="11843" xr:uid="{618606E5-D1CD-402A-91F4-463286F3CC58}"/>
    <cellStyle name="Notiz 3 87 2 3 2" xfId="31302" xr:uid="{552AF524-7F8B-4BA5-89ED-0C734AC9C34F}"/>
    <cellStyle name="Notiz 3 87 2 4" xfId="33915" xr:uid="{C0166144-0F12-4F18-8B90-5160E66B40DA}"/>
    <cellStyle name="Notiz 3 87 2 5" xfId="24398" xr:uid="{0B9A6139-D4A9-408F-B45E-4F0D52CB0A7E}"/>
    <cellStyle name="Notiz 3 87 3" xfId="6432" xr:uid="{E8875BD9-FB65-4286-977E-34D69796C605}"/>
    <cellStyle name="Notiz 3 87 3 2" xfId="19212" xr:uid="{D60C956F-AE04-4C9D-9B0C-88B179C7A733}"/>
    <cellStyle name="Notiz 3 87 3 2 2" xfId="34274" xr:uid="{F4BEB597-5889-4522-9CCE-96FF05F16342}"/>
    <cellStyle name="Notiz 3 87 3 3" xfId="12464" xr:uid="{2921B199-6CB9-483D-9CFD-9EE81E19FFB6}"/>
    <cellStyle name="Notiz 3 87 3 4" xfId="25677" xr:uid="{8AF36046-B3B2-4889-9151-200D8BED5B66}"/>
    <cellStyle name="Notiz 3 87 4" xfId="8504" xr:uid="{6C8982E1-1913-48A9-95B1-878D91486784}"/>
    <cellStyle name="Notiz 3 87 4 2" xfId="21230" xr:uid="{3F4EE8BB-3F08-45D9-8EF4-DE18F7EBC107}"/>
    <cellStyle name="Notiz 3 87 4 3" xfId="28807" xr:uid="{CBAC3C10-0A9D-46E7-885E-3FDC535E943B}"/>
    <cellStyle name="Notiz 3 87 5" xfId="14892" xr:uid="{A2956B53-5AC2-4C39-A2A8-4C28215DC46E}"/>
    <cellStyle name="Notiz 3 87 5 2" xfId="31301" xr:uid="{44E9AAE9-7B3E-48C3-9A2A-458EE7E55EA0}"/>
    <cellStyle name="Notiz 3 87 6" xfId="15549" xr:uid="{F749DA11-3BFA-4F6C-9E64-83BBB82765E0}"/>
    <cellStyle name="Notiz 3 87 6 2" xfId="26597" xr:uid="{D81E7A25-5537-4A83-9406-EAD4299D0DEA}"/>
    <cellStyle name="Notiz 3 87 7" xfId="32712" xr:uid="{B568C377-3471-4F57-85E5-7DF6FC875D82}"/>
    <cellStyle name="Notiz 3 87 8" xfId="24397" xr:uid="{1731E749-DA15-4486-9AE1-A2E314349D83}"/>
    <cellStyle name="Notiz 3 88" xfId="2664" xr:uid="{00000000-0005-0000-0000-0000980A0000}"/>
    <cellStyle name="Notiz 3 88 2" xfId="5803" xr:uid="{0A0F0A06-418F-46C5-BA02-C8057C310970}"/>
    <cellStyle name="Notiz 3 88 2 2" xfId="18591" xr:uid="{DF53F7A1-16E3-4408-81E8-CC82A41401EA}"/>
    <cellStyle name="Notiz 3 88 2 2 2" xfId="28810" xr:uid="{975E33E8-12CD-4270-A7AE-2BDE76171ED3}"/>
    <cellStyle name="Notiz 3 88 2 3" xfId="11844" xr:uid="{7186F8E8-A6F6-42F5-BE8F-15776BCEAE11}"/>
    <cellStyle name="Notiz 3 88 2 3 2" xfId="31304" xr:uid="{07B2F2CD-0024-40EC-A263-EEB00AC31864}"/>
    <cellStyle name="Notiz 3 88 2 4" xfId="33916" xr:uid="{DE40C441-A102-4651-8923-7E55DB2ABAD0}"/>
    <cellStyle name="Notiz 3 88 2 5" xfId="24400" xr:uid="{40DFA097-2A89-4A2A-9094-8C2A59E99EB7}"/>
    <cellStyle name="Notiz 3 88 3" xfId="6431" xr:uid="{DCE6EB7A-8F09-43A2-A816-C9C3944C5F6A}"/>
    <cellStyle name="Notiz 3 88 3 2" xfId="19211" xr:uid="{DEAB0A5F-BD48-4A83-93C6-BB8CC3E9AFBD}"/>
    <cellStyle name="Notiz 3 88 3 2 2" xfId="34273" xr:uid="{24B70012-BD63-438B-96AD-09F149E66B09}"/>
    <cellStyle name="Notiz 3 88 3 3" xfId="12463" xr:uid="{1D87D13D-91EE-4760-94F0-0171D158B1D6}"/>
    <cellStyle name="Notiz 3 88 3 4" xfId="25678" xr:uid="{C46A767B-B6B9-4107-ADF9-889735A99A48}"/>
    <cellStyle name="Notiz 3 88 4" xfId="8505" xr:uid="{6ACB60B6-66B7-4BE7-B58F-78FE4F80D5D3}"/>
    <cellStyle name="Notiz 3 88 4 2" xfId="21231" xr:uid="{C12F62D0-3E6F-428F-93DC-B23C1B444A45}"/>
    <cellStyle name="Notiz 3 88 4 3" xfId="28809" xr:uid="{D58DF9A7-10FA-4AE5-A53F-24EAF471AA91}"/>
    <cellStyle name="Notiz 3 88 5" xfId="14893" xr:uid="{1F3C32A7-637D-4B1F-B032-70092535B835}"/>
    <cellStyle name="Notiz 3 88 5 2" xfId="31303" xr:uid="{850B4D18-C127-4149-8683-AA8DBB1FFC97}"/>
    <cellStyle name="Notiz 3 88 6" xfId="15765" xr:uid="{2ADA5868-6EF6-4877-9B40-8EE339342B6A}"/>
    <cellStyle name="Notiz 3 88 6 2" xfId="26598" xr:uid="{50C3DA64-D360-4574-995A-7620F86BEC9C}"/>
    <cellStyle name="Notiz 3 88 7" xfId="32713" xr:uid="{F27183FD-D5A0-4DE8-9299-09B892C64378}"/>
    <cellStyle name="Notiz 3 88 8" xfId="24399" xr:uid="{576B37CB-A0E1-4B4A-8118-C0131F225C7B}"/>
    <cellStyle name="Notiz 3 89" xfId="2665" xr:uid="{00000000-0005-0000-0000-0000990A0000}"/>
    <cellStyle name="Notiz 3 89 2" xfId="5804" xr:uid="{6F8074CB-93AC-4FE2-A761-8180115948C5}"/>
    <cellStyle name="Notiz 3 89 2 2" xfId="18592" xr:uid="{6B46DD9C-9FE5-4551-8EAC-9FED755C2B54}"/>
    <cellStyle name="Notiz 3 89 2 2 2" xfId="28812" xr:uid="{0C7A0F6E-735E-4243-9E6E-74582F9A26A7}"/>
    <cellStyle name="Notiz 3 89 2 3" xfId="11845" xr:uid="{899127C0-4564-46F2-9FBA-078E230AE4E9}"/>
    <cellStyle name="Notiz 3 89 2 3 2" xfId="31306" xr:uid="{BA46E013-8273-463D-809B-66E25C12E15C}"/>
    <cellStyle name="Notiz 3 89 2 4" xfId="33917" xr:uid="{0D7FFAEC-29BC-400D-8DAB-4990C4FC3938}"/>
    <cellStyle name="Notiz 3 89 2 5" xfId="24402" xr:uid="{49CAEE73-660D-47EB-825C-1F7E141EBBE2}"/>
    <cellStyle name="Notiz 3 89 3" xfId="6430" xr:uid="{DE56BD41-3B32-41D7-B69A-B8CB2BEE3112}"/>
    <cellStyle name="Notiz 3 89 3 2" xfId="19210" xr:uid="{04AD9BA6-F425-4E4E-8089-D6E1A56F91BA}"/>
    <cellStyle name="Notiz 3 89 3 2 2" xfId="34272" xr:uid="{C5E5877E-C64B-445F-AE50-D22B3C90FC67}"/>
    <cellStyle name="Notiz 3 89 3 3" xfId="12462" xr:uid="{350FFD35-30F1-470F-BE9B-B33806E26646}"/>
    <cellStyle name="Notiz 3 89 3 4" xfId="25679" xr:uid="{848FFEE8-6FB0-4A1D-851F-C466CD015421}"/>
    <cellStyle name="Notiz 3 89 4" xfId="8506" xr:uid="{E21B172A-C0B7-4ACF-9275-BB40384E0DB1}"/>
    <cellStyle name="Notiz 3 89 4 2" xfId="21232" xr:uid="{C92E88F4-EC32-498B-AD64-8AA7489920FE}"/>
    <cellStyle name="Notiz 3 89 4 3" xfId="28811" xr:uid="{9325171E-45FE-42EB-8122-7EA04D7E8FE6}"/>
    <cellStyle name="Notiz 3 89 5" xfId="14894" xr:uid="{E0B7EB2B-B63D-4F7F-B549-7C785F96D7B3}"/>
    <cellStyle name="Notiz 3 89 5 2" xfId="31305" xr:uid="{0AD63852-0343-439B-9E9A-22A00B7B6E34}"/>
    <cellStyle name="Notiz 3 89 6" xfId="15550" xr:uid="{39FF0EBC-25AD-401D-8BEC-69C3EA1F09BF}"/>
    <cellStyle name="Notiz 3 89 6 2" xfId="26599" xr:uid="{A6E023BA-2107-4AFD-9351-9C74A5AFABDA}"/>
    <cellStyle name="Notiz 3 89 7" xfId="32714" xr:uid="{939EECBF-8573-40E6-980F-A95410B59466}"/>
    <cellStyle name="Notiz 3 89 8" xfId="24401" xr:uid="{16124B16-D025-49C3-AA12-111161230772}"/>
    <cellStyle name="Notiz 3 9" xfId="2666" xr:uid="{00000000-0005-0000-0000-00009A0A0000}"/>
    <cellStyle name="Notiz 3 9 2" xfId="5805" xr:uid="{7014CF9A-C8C0-4FA8-A3FF-A8562A6386E0}"/>
    <cellStyle name="Notiz 3 9 2 2" xfId="18593" xr:uid="{23C890CC-BF92-42BA-B535-2A9F31CB63A2}"/>
    <cellStyle name="Notiz 3 9 2 2 2" xfId="28814" xr:uid="{A6816D6C-DC80-4E74-92FD-7EF5E5297A05}"/>
    <cellStyle name="Notiz 3 9 2 3" xfId="11846" xr:uid="{D999A2F6-9B9F-45A3-9F3F-0D2043AD0D50}"/>
    <cellStyle name="Notiz 3 9 2 3 2" xfId="31308" xr:uid="{C9385D55-1BD9-436F-BB64-44CE70EBC079}"/>
    <cellStyle name="Notiz 3 9 2 4" xfId="33918" xr:uid="{86F3ECB3-9E4F-4A66-9A10-77C61A317A13}"/>
    <cellStyle name="Notiz 3 9 2 5" xfId="24404" xr:uid="{1092E48B-4FC1-43B9-8AB4-2B70498DD4D2}"/>
    <cellStyle name="Notiz 3 9 3" xfId="6429" xr:uid="{451F83C6-2078-40B6-9836-8C2409E51CCD}"/>
    <cellStyle name="Notiz 3 9 3 2" xfId="19209" xr:uid="{94440403-462F-4CE9-A327-45A3AE1EC8CE}"/>
    <cellStyle name="Notiz 3 9 3 2 2" xfId="34271" xr:uid="{2F4F21B1-2B67-4360-8200-D5584F29848C}"/>
    <cellStyle name="Notiz 3 9 3 3" xfId="12461" xr:uid="{731B7AAD-3D97-4B74-8898-C9F8F8FACCEC}"/>
    <cellStyle name="Notiz 3 9 3 4" xfId="25680" xr:uid="{7B301924-7655-4C8F-91EA-620AB112906F}"/>
    <cellStyle name="Notiz 3 9 4" xfId="8507" xr:uid="{692A1EAF-0048-4288-825C-A2F7764BEFF9}"/>
    <cellStyle name="Notiz 3 9 4 2" xfId="21233" xr:uid="{6A0863E5-C992-4545-A2E3-4C2D74530A15}"/>
    <cellStyle name="Notiz 3 9 4 3" xfId="28813" xr:uid="{34A1290A-5454-4A7D-9437-E6E4B2E7D32F}"/>
    <cellStyle name="Notiz 3 9 5" xfId="14895" xr:uid="{FC402940-0675-449D-943E-93946A80A91A}"/>
    <cellStyle name="Notiz 3 9 5 2" xfId="31307" xr:uid="{F605F6E5-E167-4AB5-92F2-88855AF89D9E}"/>
    <cellStyle name="Notiz 3 9 6" xfId="15551" xr:uid="{F47ED78B-5532-4C16-9619-A0EFE90AA861}"/>
    <cellStyle name="Notiz 3 9 6 2" xfId="26600" xr:uid="{2CEB4288-1078-49B7-A39A-EACA13B43B18}"/>
    <cellStyle name="Notiz 3 9 7" xfId="32715" xr:uid="{21E0E62E-CC73-4CC4-AFBA-D7750E26FB0D}"/>
    <cellStyle name="Notiz 3 9 8" xfId="24403" xr:uid="{2287D6DC-5ACD-4D40-A201-A8635E880B92}"/>
    <cellStyle name="Notiz 3 90" xfId="2667" xr:uid="{00000000-0005-0000-0000-00009B0A0000}"/>
    <cellStyle name="Notiz 3 90 2" xfId="5806" xr:uid="{6C8385E6-210F-4087-B889-EB7304222C19}"/>
    <cellStyle name="Notiz 3 90 2 2" xfId="18594" xr:uid="{ED06C563-5820-4DE1-9AB9-A925945BEBA1}"/>
    <cellStyle name="Notiz 3 90 2 2 2" xfId="28816" xr:uid="{B428F151-5708-43C7-ADEF-5AE1692F9386}"/>
    <cellStyle name="Notiz 3 90 2 3" xfId="11847" xr:uid="{86604240-5A15-4B80-B89C-20E04194E722}"/>
    <cellStyle name="Notiz 3 90 2 3 2" xfId="31310" xr:uid="{F3DA5F86-F23F-4F2A-950D-1E5FA6C73357}"/>
    <cellStyle name="Notiz 3 90 2 4" xfId="33919" xr:uid="{84C28FC8-09ED-44BA-BBC9-B61683ECB097}"/>
    <cellStyle name="Notiz 3 90 2 5" xfId="24406" xr:uid="{97DA6DF4-39C9-405B-9F7C-28A28CC63D20}"/>
    <cellStyle name="Notiz 3 90 3" xfId="6428" xr:uid="{DE5C736D-0E61-4C1D-8629-987D7E70D42C}"/>
    <cellStyle name="Notiz 3 90 3 2" xfId="19208" xr:uid="{8A27FC4F-8C21-4EB1-A9A5-828C4EB680E4}"/>
    <cellStyle name="Notiz 3 90 3 2 2" xfId="34270" xr:uid="{DD28B0E8-0D6B-4176-9501-9FFFB8D70D31}"/>
    <cellStyle name="Notiz 3 90 3 3" xfId="12460" xr:uid="{BB9B3F41-15A2-45A3-BD00-1DFAECBDC0D2}"/>
    <cellStyle name="Notiz 3 90 3 4" xfId="25681" xr:uid="{08FCB35D-3A3D-4932-B578-4F7C2A25CE39}"/>
    <cellStyle name="Notiz 3 90 4" xfId="8508" xr:uid="{A4899C9E-9FF0-464E-ACF2-F71BFB8A95B8}"/>
    <cellStyle name="Notiz 3 90 4 2" xfId="21234" xr:uid="{64338539-CAE2-46C1-9F0B-B534B74F0864}"/>
    <cellStyle name="Notiz 3 90 4 3" xfId="28815" xr:uid="{A812FA12-9100-410A-9241-A56A559000AA}"/>
    <cellStyle name="Notiz 3 90 5" xfId="14896" xr:uid="{E7EFA339-7C51-42BA-A54C-563CB9E5B15F}"/>
    <cellStyle name="Notiz 3 90 5 2" xfId="31309" xr:uid="{CBC64F80-8E9E-4E65-8DA9-A5AD115B9807}"/>
    <cellStyle name="Notiz 3 90 6" xfId="15552" xr:uid="{46DBCFBC-85CE-4289-8E0C-916894B1DD17}"/>
    <cellStyle name="Notiz 3 90 6 2" xfId="26601" xr:uid="{D328F636-DA46-449C-A3AB-369BAC6FB90E}"/>
    <cellStyle name="Notiz 3 90 7" xfId="32716" xr:uid="{70B3AB3E-F0A1-481F-9398-02C9B2A9A852}"/>
    <cellStyle name="Notiz 3 90 8" xfId="24405" xr:uid="{E90422A7-71EF-416A-9A9D-83B988095A5B}"/>
    <cellStyle name="Notiz 3 91" xfId="2668" xr:uid="{00000000-0005-0000-0000-00009C0A0000}"/>
    <cellStyle name="Notiz 3 91 2" xfId="5807" xr:uid="{0AC36071-A8A1-41B2-988D-0C2B73062DFD}"/>
    <cellStyle name="Notiz 3 91 2 2" xfId="18595" xr:uid="{55CD29EF-CEB7-40E7-92C5-B478B71ECBDB}"/>
    <cellStyle name="Notiz 3 91 2 2 2" xfId="28818" xr:uid="{4180B118-FDF3-495D-85A2-62D981F7C7BD}"/>
    <cellStyle name="Notiz 3 91 2 3" xfId="11848" xr:uid="{AB7764B4-AC45-40C0-A7F8-24D80B034E86}"/>
    <cellStyle name="Notiz 3 91 2 3 2" xfId="31312" xr:uid="{34E6D652-5325-474A-8C45-4FC9FB9AB88F}"/>
    <cellStyle name="Notiz 3 91 2 4" xfId="33920" xr:uid="{1F2A314E-842B-4F82-A449-401EBAFCFEE1}"/>
    <cellStyle name="Notiz 3 91 2 5" xfId="24408" xr:uid="{992298E8-5A04-45D3-8D97-B2D62E9C51C4}"/>
    <cellStyle name="Notiz 3 91 3" xfId="6427" xr:uid="{76527F6F-C63E-4A3D-90E9-912E2CE8AE6A}"/>
    <cellStyle name="Notiz 3 91 3 2" xfId="19207" xr:uid="{53898695-62B8-4E0A-B846-DF112E4AA6EF}"/>
    <cellStyle name="Notiz 3 91 3 2 2" xfId="34269" xr:uid="{514A5E81-95C1-433F-80A3-B28D876822B3}"/>
    <cellStyle name="Notiz 3 91 3 3" xfId="12459" xr:uid="{ABA2FBAD-67BE-4B16-9041-51AF89333022}"/>
    <cellStyle name="Notiz 3 91 3 4" xfId="25682" xr:uid="{57841D18-3F8D-47E3-9A1D-0A4D4DA6115E}"/>
    <cellStyle name="Notiz 3 91 4" xfId="8509" xr:uid="{B48E8F59-8FC0-4369-93AA-F0A1F5CF8CF6}"/>
    <cellStyle name="Notiz 3 91 4 2" xfId="21235" xr:uid="{5D506E4E-4ED6-4616-B8F3-ED5B737A21BC}"/>
    <cellStyle name="Notiz 3 91 4 3" xfId="28817" xr:uid="{F86335EF-75B7-4A74-A710-8C01954C9A1C}"/>
    <cellStyle name="Notiz 3 91 5" xfId="14897" xr:uid="{4B77AA7B-8AE6-4E55-AEEB-A016FDC5EDF3}"/>
    <cellStyle name="Notiz 3 91 5 2" xfId="31311" xr:uid="{E79E725F-2F67-4DAB-B475-26D473CF500A}"/>
    <cellStyle name="Notiz 3 91 6" xfId="15553" xr:uid="{3FCE0EF0-47FE-4D38-AA1F-FAF44F272752}"/>
    <cellStyle name="Notiz 3 91 6 2" xfId="26602" xr:uid="{A31CEC17-E2A9-4D14-890C-E17CA1005BE5}"/>
    <cellStyle name="Notiz 3 91 7" xfId="32717" xr:uid="{7E64A707-73B6-4D6C-A1A2-FFC063C3A64E}"/>
    <cellStyle name="Notiz 3 91 8" xfId="24407" xr:uid="{67B636FC-AE40-41AB-A8DB-73634812D616}"/>
    <cellStyle name="Notiz 3 92" xfId="2669" xr:uid="{00000000-0005-0000-0000-00009D0A0000}"/>
    <cellStyle name="Notiz 3 92 2" xfId="5808" xr:uid="{48D92EFD-C28D-4CA4-BBB9-E69D41C3A29C}"/>
    <cellStyle name="Notiz 3 92 2 2" xfId="18596" xr:uid="{98C5C5DA-E81F-4A55-AB41-3DCDED51CEA7}"/>
    <cellStyle name="Notiz 3 92 2 2 2" xfId="28820" xr:uid="{1C439EA9-D68F-422B-9754-984DA6E5E431}"/>
    <cellStyle name="Notiz 3 92 2 3" xfId="11849" xr:uid="{FE13E747-4717-48C3-9B52-C2869E21709D}"/>
    <cellStyle name="Notiz 3 92 2 3 2" xfId="31314" xr:uid="{94EA3591-4691-45A5-823C-C1551EFE07E3}"/>
    <cellStyle name="Notiz 3 92 2 4" xfId="33921" xr:uid="{85ADF69E-74DB-4A35-BF93-9E2C73FB40D7}"/>
    <cellStyle name="Notiz 3 92 2 5" xfId="24410" xr:uid="{08C68349-0232-470F-BB72-524A0496B3FB}"/>
    <cellStyle name="Notiz 3 92 3" xfId="6426" xr:uid="{573E5AD6-3CC3-4E08-90BC-9BBE3C02D393}"/>
    <cellStyle name="Notiz 3 92 3 2" xfId="19206" xr:uid="{5BAEC156-0445-4FFD-8C7F-4945E4A0B50C}"/>
    <cellStyle name="Notiz 3 92 3 2 2" xfId="34268" xr:uid="{B3DB38D8-C1CD-4A41-87EC-80E9F432E59E}"/>
    <cellStyle name="Notiz 3 92 3 3" xfId="12458" xr:uid="{604AAEED-6AA0-4FE5-9F40-B31514F0A489}"/>
    <cellStyle name="Notiz 3 92 3 4" xfId="25683" xr:uid="{C7C7D9F7-A78E-4F58-A708-7E346FC6857A}"/>
    <cellStyle name="Notiz 3 92 4" xfId="8510" xr:uid="{38EF107A-83CC-4BD9-9152-9552D1EF7065}"/>
    <cellStyle name="Notiz 3 92 4 2" xfId="21236" xr:uid="{725B983A-30D6-4134-991B-A0A0FB4E2165}"/>
    <cellStyle name="Notiz 3 92 4 3" xfId="28819" xr:uid="{8514EB4C-6EF5-4CAE-8E3F-94E7C5CECFD1}"/>
    <cellStyle name="Notiz 3 92 5" xfId="14898" xr:uid="{0C2D958A-9A5E-45B3-B357-19845C76BE7E}"/>
    <cellStyle name="Notiz 3 92 5 2" xfId="31313" xr:uid="{4B09AB65-84A0-436F-AF50-60D44E770BB3}"/>
    <cellStyle name="Notiz 3 92 6" xfId="15554" xr:uid="{B45887E1-5611-470D-B5CD-9BE930693C74}"/>
    <cellStyle name="Notiz 3 92 6 2" xfId="26603" xr:uid="{B4FFDB18-E2AD-49EE-A4A4-F19EF2FF0FB7}"/>
    <cellStyle name="Notiz 3 92 7" xfId="32718" xr:uid="{BA787176-5E2D-42B1-A85B-4B1475270E45}"/>
    <cellStyle name="Notiz 3 92 8" xfId="24409" xr:uid="{86128B88-29A6-4C82-B6AD-9D5F4EA83E34}"/>
    <cellStyle name="Notiz 3 93" xfId="2670" xr:uid="{00000000-0005-0000-0000-00009E0A0000}"/>
    <cellStyle name="Notiz 3 93 2" xfId="5809" xr:uid="{C1688523-39E9-4B07-92FE-2E61B6C85472}"/>
    <cellStyle name="Notiz 3 93 2 2" xfId="18597" xr:uid="{60B8B42F-9FBE-48C3-8B54-ACFC6C16A27A}"/>
    <cellStyle name="Notiz 3 93 2 2 2" xfId="28822" xr:uid="{03BB546F-C98F-49D3-B217-DD6C9061B5C6}"/>
    <cellStyle name="Notiz 3 93 2 3" xfId="11850" xr:uid="{1D64D7C8-6F20-4E4A-AB3B-259B034047AB}"/>
    <cellStyle name="Notiz 3 93 2 3 2" xfId="31316" xr:uid="{E8C58684-EBF6-4B37-9178-D35EE4D3F273}"/>
    <cellStyle name="Notiz 3 93 2 4" xfId="33922" xr:uid="{935E7367-536B-4BD5-AD14-64314AAE0DE8}"/>
    <cellStyle name="Notiz 3 93 2 5" xfId="24412" xr:uid="{D697DCD7-1EDB-4132-8E7C-CBA8BD245ADC}"/>
    <cellStyle name="Notiz 3 93 3" xfId="6425" xr:uid="{5F808E7E-3534-4EA8-ADE7-E14673CDE2B8}"/>
    <cellStyle name="Notiz 3 93 3 2" xfId="19205" xr:uid="{787D6C23-7FF2-4B51-9A35-FE2FBE0129B4}"/>
    <cellStyle name="Notiz 3 93 3 2 2" xfId="34267" xr:uid="{A18D8E0A-054D-4813-9A13-E32B51EA691D}"/>
    <cellStyle name="Notiz 3 93 3 3" xfId="12457" xr:uid="{B86D15A5-CF44-4EAE-8236-A37BF458017C}"/>
    <cellStyle name="Notiz 3 93 3 4" xfId="25684" xr:uid="{23DBBD02-5699-4F55-AD89-477BCD2CBFDC}"/>
    <cellStyle name="Notiz 3 93 4" xfId="8511" xr:uid="{38EA1321-B5B9-49D0-AB75-098E3A41DF0A}"/>
    <cellStyle name="Notiz 3 93 4 2" xfId="21237" xr:uid="{A3E09DCB-E1BD-4F82-91EB-5C7CD1379AC5}"/>
    <cellStyle name="Notiz 3 93 4 3" xfId="28821" xr:uid="{FA78E267-0AB5-4BC2-8554-9E73FECFFE90}"/>
    <cellStyle name="Notiz 3 93 5" xfId="14899" xr:uid="{A8055E91-9124-4E47-8348-7D47157DF808}"/>
    <cellStyle name="Notiz 3 93 5 2" xfId="31315" xr:uid="{1F77EED5-EF80-45D6-9B72-CCBE005722D5}"/>
    <cellStyle name="Notiz 3 93 6" xfId="15555" xr:uid="{DB45DF3F-A508-4852-9A02-4553044A70CB}"/>
    <cellStyle name="Notiz 3 93 6 2" xfId="26604" xr:uid="{C4F2776A-DFDF-40B2-A7D3-160C592DA3B2}"/>
    <cellStyle name="Notiz 3 93 7" xfId="32719" xr:uid="{90DF140F-5E23-402B-AD26-54690D38206C}"/>
    <cellStyle name="Notiz 3 93 8" xfId="24411" xr:uid="{410AA59C-D0AF-4234-9C71-865D7C0C3EC1}"/>
    <cellStyle name="Notiz 3 94" xfId="2671" xr:uid="{00000000-0005-0000-0000-00009F0A0000}"/>
    <cellStyle name="Notiz 3 94 2" xfId="5810" xr:uid="{445F9DDD-8E07-483B-85FB-89B635DF727D}"/>
    <cellStyle name="Notiz 3 94 2 2" xfId="18598" xr:uid="{F178F4B9-A72E-4D95-86A7-73EE9C0F6055}"/>
    <cellStyle name="Notiz 3 94 2 2 2" xfId="28824" xr:uid="{FA840514-B543-4DAA-8231-2647EC18BBE3}"/>
    <cellStyle name="Notiz 3 94 2 3" xfId="11851" xr:uid="{3740DCB9-05A3-4229-8606-DED007CC8BD6}"/>
    <cellStyle name="Notiz 3 94 2 3 2" xfId="31318" xr:uid="{C56AED1B-0AE9-463A-AE3D-F578942CEF38}"/>
    <cellStyle name="Notiz 3 94 2 4" xfId="33923" xr:uid="{12AE741D-9571-4F04-AA62-596817D32D29}"/>
    <cellStyle name="Notiz 3 94 2 5" xfId="24414" xr:uid="{39B525F4-DC30-4754-A7E4-61DEA982B723}"/>
    <cellStyle name="Notiz 3 94 3" xfId="6424" xr:uid="{EB2782E0-D4DB-4459-A26E-382A2CE889F8}"/>
    <cellStyle name="Notiz 3 94 3 2" xfId="19204" xr:uid="{86CE9EFB-1F6D-426B-9855-44E9AA05E467}"/>
    <cellStyle name="Notiz 3 94 3 2 2" xfId="34266" xr:uid="{D811F9E2-B67C-47DE-9163-840D183019CA}"/>
    <cellStyle name="Notiz 3 94 3 3" xfId="12456" xr:uid="{C54ECC0C-7614-4D07-821A-7FA37C2E4CFF}"/>
    <cellStyle name="Notiz 3 94 3 4" xfId="25685" xr:uid="{602CBB91-1BD4-40CA-BE9C-FEDD1E8A5D7D}"/>
    <cellStyle name="Notiz 3 94 4" xfId="8512" xr:uid="{E77FFF5F-7FAE-437E-BF3D-46059B855F92}"/>
    <cellStyle name="Notiz 3 94 4 2" xfId="21238" xr:uid="{ABF34887-7701-43E4-BACA-0900210E52EE}"/>
    <cellStyle name="Notiz 3 94 4 3" xfId="28823" xr:uid="{64A1C7BE-5504-4675-94CC-C61121B67222}"/>
    <cellStyle name="Notiz 3 94 5" xfId="14900" xr:uid="{6CEF78BE-E4E1-4904-B6CB-2BEF14D59202}"/>
    <cellStyle name="Notiz 3 94 5 2" xfId="31317" xr:uid="{0CA83870-88BB-4532-AC2C-6A04966B2C4A}"/>
    <cellStyle name="Notiz 3 94 6" xfId="15556" xr:uid="{B06BE665-3F34-41C2-8FE8-922B637D17C4}"/>
    <cellStyle name="Notiz 3 94 6 2" xfId="26605" xr:uid="{D67B2807-AABE-42FA-BB6E-6CE102068500}"/>
    <cellStyle name="Notiz 3 94 7" xfId="32720" xr:uid="{3241424C-4517-4D63-B942-9CE5D5AEAEF9}"/>
    <cellStyle name="Notiz 3 94 8" xfId="24413" xr:uid="{5834C3D6-525A-4E44-8786-D8F7D07D550A}"/>
    <cellStyle name="Notiz 3 95" xfId="2672" xr:uid="{00000000-0005-0000-0000-0000A00A0000}"/>
    <cellStyle name="Notiz 3 95 2" xfId="5811" xr:uid="{1B7873A6-468C-477D-A4AE-B85AE03C4A06}"/>
    <cellStyle name="Notiz 3 95 2 2" xfId="18599" xr:uid="{68EE8283-AB9F-48DF-95DB-C54DC3C870B9}"/>
    <cellStyle name="Notiz 3 95 2 2 2" xfId="28826" xr:uid="{F92C05DF-F866-4A84-9AF4-F761250B7EF2}"/>
    <cellStyle name="Notiz 3 95 2 3" xfId="11852" xr:uid="{F09E9681-CC3D-49F0-9ACC-1443E7C47859}"/>
    <cellStyle name="Notiz 3 95 2 3 2" xfId="31320" xr:uid="{F7848E12-8DDE-4DC7-BC29-4DD170DFB7DB}"/>
    <cellStyle name="Notiz 3 95 2 4" xfId="33924" xr:uid="{6AC229ED-94C9-4D96-853D-7F6BA456FAE1}"/>
    <cellStyle name="Notiz 3 95 2 5" xfId="24416" xr:uid="{41D2652A-0C1A-4E1B-9D76-338F3D2B48CA}"/>
    <cellStyle name="Notiz 3 95 3" xfId="6423" xr:uid="{7BCA9352-321F-47A7-9BB5-409C512A161C}"/>
    <cellStyle name="Notiz 3 95 3 2" xfId="19203" xr:uid="{20A2B4C9-EE4E-4E0B-B3C9-C6B9D52420FA}"/>
    <cellStyle name="Notiz 3 95 3 2 2" xfId="34265" xr:uid="{4ABC3DDD-BDD3-4294-B4C1-888C238C0730}"/>
    <cellStyle name="Notiz 3 95 3 3" xfId="12455" xr:uid="{89B24012-B9B7-4E1A-B1F6-17AF505F5F4E}"/>
    <cellStyle name="Notiz 3 95 3 4" xfId="25686" xr:uid="{CA9243C9-119E-4960-B5EE-6035B2E4CF5F}"/>
    <cellStyle name="Notiz 3 95 4" xfId="8513" xr:uid="{3C401FE9-D130-4209-BE33-5ACACFC70758}"/>
    <cellStyle name="Notiz 3 95 4 2" xfId="21239" xr:uid="{01001549-04E6-4877-AE7F-8A754CBF8C18}"/>
    <cellStyle name="Notiz 3 95 4 3" xfId="28825" xr:uid="{E8E7FFDD-B06F-457F-8526-6BADDC1A68AE}"/>
    <cellStyle name="Notiz 3 95 5" xfId="14901" xr:uid="{0E90C9E8-62F3-42AB-99DD-8843DEB60971}"/>
    <cellStyle name="Notiz 3 95 5 2" xfId="31319" xr:uid="{4DBC7426-BA3C-4AA3-A365-9CC82762194B}"/>
    <cellStyle name="Notiz 3 95 6" xfId="15557" xr:uid="{D19CDFA2-4D60-432E-B377-F83AD9884094}"/>
    <cellStyle name="Notiz 3 95 6 2" xfId="26606" xr:uid="{3DB9AB0E-2CAA-457D-98F1-4AB7B03298B7}"/>
    <cellStyle name="Notiz 3 95 7" xfId="32721" xr:uid="{43D2AA0F-B848-4E53-97BC-FC7F51240C8A}"/>
    <cellStyle name="Notiz 3 95 8" xfId="24415" xr:uid="{96ADF361-0460-4348-9760-D39D39A3AB2E}"/>
    <cellStyle name="Notiz 3 96" xfId="2673" xr:uid="{00000000-0005-0000-0000-0000A10A0000}"/>
    <cellStyle name="Notiz 3 96 2" xfId="2674" xr:uid="{00000000-0005-0000-0000-0000A20A0000}"/>
    <cellStyle name="Notiz 3 96 2 2" xfId="5813" xr:uid="{BD7A2D71-F162-4AC8-82EC-5684FD32BF8B}"/>
    <cellStyle name="Notiz 3 96 2 2 2" xfId="18601" xr:uid="{2583F597-8CE3-473D-A136-C2D76602D24B}"/>
    <cellStyle name="Notiz 3 96 2 2 2 2" xfId="28829" xr:uid="{36890DC2-F071-4179-948B-895B23CF161E}"/>
    <cellStyle name="Notiz 3 96 2 2 3" xfId="11854" xr:uid="{88F59CB4-EAA1-4E5E-9415-D54A5FFEDB17}"/>
    <cellStyle name="Notiz 3 96 2 2 3 2" xfId="31323" xr:uid="{1DD579FF-9EDA-4EE0-9E04-4309937CE0AD}"/>
    <cellStyle name="Notiz 3 96 2 2 4" xfId="33926" xr:uid="{5D88A60B-CDA1-410D-A187-016156C2A480}"/>
    <cellStyle name="Notiz 3 96 2 2 5" xfId="24419" xr:uid="{D9C0325C-EE87-45DA-8771-210AF5AA07A4}"/>
    <cellStyle name="Notiz 3 96 2 3" xfId="6421" xr:uid="{B0400EDE-2FEC-4E80-82F9-FA9F67F2653E}"/>
    <cellStyle name="Notiz 3 96 2 3 2" xfId="19201" xr:uid="{A8C101E6-7BDE-4E99-A1AF-F65B841115DB}"/>
    <cellStyle name="Notiz 3 96 2 3 2 2" xfId="34263" xr:uid="{AD884908-8D74-4DC2-81B3-2BC99A16F47E}"/>
    <cellStyle name="Notiz 3 96 2 3 3" xfId="12453" xr:uid="{C6CCF2B5-01D1-47E9-BC18-8BEF91EF6955}"/>
    <cellStyle name="Notiz 3 96 2 3 4" xfId="25688" xr:uid="{0D3A0E1D-E9FD-476A-94C5-543AB0B21238}"/>
    <cellStyle name="Notiz 3 96 2 4" xfId="8515" xr:uid="{650E4C41-8EA0-45FC-96E9-8C1FFEADD680}"/>
    <cellStyle name="Notiz 3 96 2 4 2" xfId="21241" xr:uid="{9048FAF6-DAC3-4BE9-B3BF-4467BB245F31}"/>
    <cellStyle name="Notiz 3 96 2 4 3" xfId="28828" xr:uid="{5C6FE7DA-4D3C-48BD-9D1B-4E16766C99F0}"/>
    <cellStyle name="Notiz 3 96 2 5" xfId="14903" xr:uid="{9E171B3B-1849-44E8-8CCE-4BC57D263665}"/>
    <cellStyle name="Notiz 3 96 2 5 2" xfId="31322" xr:uid="{70ADA7B5-B726-4AF4-8BFE-6BF8BDF74E94}"/>
    <cellStyle name="Notiz 3 96 2 6" xfId="15750" xr:uid="{BFEA0F98-0FFF-4A70-A772-364CB0FB9807}"/>
    <cellStyle name="Notiz 3 96 2 6 2" xfId="26608" xr:uid="{F5C4E765-E508-483B-A7C3-ACE253EF78C3}"/>
    <cellStyle name="Notiz 3 96 2 7" xfId="32723" xr:uid="{5111953F-4646-4DF6-B012-829C048A009C}"/>
    <cellStyle name="Notiz 3 96 2 8" xfId="24418" xr:uid="{740EA001-AE71-4982-B950-E63D99A28E8F}"/>
    <cellStyle name="Notiz 3 96 3" xfId="5812" xr:uid="{AF178610-68E4-4C92-810B-8E0A3B61FB6A}"/>
    <cellStyle name="Notiz 3 96 3 2" xfId="18600" xr:uid="{1603817B-6CB5-44A7-95E4-04FEF7AC66A5}"/>
    <cellStyle name="Notiz 3 96 3 2 2" xfId="28830" xr:uid="{4D1F7B6F-1B55-4334-9607-823CC9D766AE}"/>
    <cellStyle name="Notiz 3 96 3 3" xfId="11853" xr:uid="{B673C2A0-0820-4FEB-8222-5590FAB82329}"/>
    <cellStyle name="Notiz 3 96 3 3 2" xfId="31324" xr:uid="{FF0569EE-6B14-412A-B489-ECBAB49CFFF4}"/>
    <cellStyle name="Notiz 3 96 3 4" xfId="33925" xr:uid="{ADB60674-7AAF-466F-A819-88D314145771}"/>
    <cellStyle name="Notiz 3 96 3 5" xfId="24420" xr:uid="{3DCC3C61-5668-49B0-AFEC-45950E969469}"/>
    <cellStyle name="Notiz 3 96 4" xfId="6422" xr:uid="{7CF0644F-3976-4ADE-9D37-F14A87A38964}"/>
    <cellStyle name="Notiz 3 96 4 2" xfId="19202" xr:uid="{65B193B8-37F0-42AC-93F0-CE73AE80D083}"/>
    <cellStyle name="Notiz 3 96 4 2 2" xfId="34264" xr:uid="{26C542B9-B642-4916-83C6-F4BE0FF3C85C}"/>
    <cellStyle name="Notiz 3 96 4 3" xfId="12454" xr:uid="{3D7D5CAB-578E-4F31-8715-550326A3E81A}"/>
    <cellStyle name="Notiz 3 96 4 4" xfId="25687" xr:uid="{0CEB4CE8-FACB-4685-BF18-113ECD5421CF}"/>
    <cellStyle name="Notiz 3 96 5" xfId="8514" xr:uid="{0FFA2D65-F2E7-4D2F-B8B8-117D752E2527}"/>
    <cellStyle name="Notiz 3 96 5 2" xfId="21240" xr:uid="{5D74D288-BE47-488F-9742-0330A088A257}"/>
    <cellStyle name="Notiz 3 96 5 3" xfId="28827" xr:uid="{B2024B30-6F17-478F-A185-7C77759CF10D}"/>
    <cellStyle name="Notiz 3 96 6" xfId="14902" xr:uid="{FA3BADDF-5B3B-4949-AB61-E2C86EAEDD83}"/>
    <cellStyle name="Notiz 3 96 6 2" xfId="31321" xr:uid="{818FA085-4ABF-4E4A-A7EE-F6A47E70AFAB}"/>
    <cellStyle name="Notiz 3 96 7" xfId="15740" xr:uid="{D77DDC8A-573D-46DA-B1A7-43B791CE869D}"/>
    <cellStyle name="Notiz 3 96 7 2" xfId="26607" xr:uid="{930DD219-9FF6-4E7A-B755-C68F66731AC4}"/>
    <cellStyle name="Notiz 3 96 8" xfId="32722" xr:uid="{4DC57F97-D827-4196-B495-374335A98700}"/>
    <cellStyle name="Notiz 3 96 9" xfId="24417" xr:uid="{581A2797-BCD6-494C-B658-BDBA8120BE94}"/>
    <cellStyle name="Notiz 3 97" xfId="2675" xr:uid="{00000000-0005-0000-0000-0000A30A0000}"/>
    <cellStyle name="Notiz 3 97 2" xfId="2676" xr:uid="{00000000-0005-0000-0000-0000A40A0000}"/>
    <cellStyle name="Notiz 3 97 2 2" xfId="5815" xr:uid="{C8C3122C-C7D5-44E7-A67C-672B207A7941}"/>
    <cellStyle name="Notiz 3 97 2 2 2" xfId="18603" xr:uid="{7322EF39-54FB-4479-A85F-5409181F5EED}"/>
    <cellStyle name="Notiz 3 97 2 2 2 2" xfId="28833" xr:uid="{E3E1DF99-FA50-44C5-9F14-1C8FC6C5D418}"/>
    <cellStyle name="Notiz 3 97 2 2 3" xfId="11856" xr:uid="{515D92AF-BAE6-488F-8AE7-0D8E5BD9C5C0}"/>
    <cellStyle name="Notiz 3 97 2 2 3 2" xfId="31327" xr:uid="{2BB3F4C5-ED69-4747-BDDF-1096CE62E065}"/>
    <cellStyle name="Notiz 3 97 2 2 4" xfId="33928" xr:uid="{D7369D94-39A0-4691-8285-C196900C4589}"/>
    <cellStyle name="Notiz 3 97 2 2 5" xfId="24423" xr:uid="{E248AA6D-056F-4CA9-9CC1-D0F44C17ED16}"/>
    <cellStyle name="Notiz 3 97 2 3" xfId="6419" xr:uid="{1A30439F-39A6-47A6-A5AA-25118C4AC43C}"/>
    <cellStyle name="Notiz 3 97 2 3 2" xfId="19199" xr:uid="{9C8BAE75-B22D-43E0-904A-DAB95DA51FAD}"/>
    <cellStyle name="Notiz 3 97 2 3 2 2" xfId="34261" xr:uid="{8B5C8B48-7ED3-4E11-A35E-4EF43E7AB3D9}"/>
    <cellStyle name="Notiz 3 97 2 3 3" xfId="12451" xr:uid="{93934355-2726-4740-B2D3-2BB2708AA379}"/>
    <cellStyle name="Notiz 3 97 2 3 4" xfId="25690" xr:uid="{DAD2DA7F-25FE-48C5-888B-6110A11956CB}"/>
    <cellStyle name="Notiz 3 97 2 4" xfId="8517" xr:uid="{CF8175A2-0813-4D05-85C1-43EF6E6A6E23}"/>
    <cellStyle name="Notiz 3 97 2 4 2" xfId="21243" xr:uid="{9B789D3C-905D-4D80-8A02-16F3DB566E84}"/>
    <cellStyle name="Notiz 3 97 2 4 3" xfId="28832" xr:uid="{F7786000-648E-41CF-AF97-DAF9131AC6AD}"/>
    <cellStyle name="Notiz 3 97 2 5" xfId="14905" xr:uid="{52FC53C2-BEC8-4281-A834-FBAE3D0621E7}"/>
    <cellStyle name="Notiz 3 97 2 5 2" xfId="31326" xr:uid="{A038477B-7675-4173-8F8A-06A307342508}"/>
    <cellStyle name="Notiz 3 97 2 6" xfId="15762" xr:uid="{93BB2709-ABFB-4893-A5E6-D83642B98C52}"/>
    <cellStyle name="Notiz 3 97 2 6 2" xfId="26610" xr:uid="{208BB6FE-7B61-448E-BE7D-B705159C6BD9}"/>
    <cellStyle name="Notiz 3 97 2 7" xfId="32725" xr:uid="{0799E87B-0A54-4CFB-8D2B-1EF6FAFACC70}"/>
    <cellStyle name="Notiz 3 97 2 8" xfId="24422" xr:uid="{4211D7D4-5532-487E-9743-34574AA4A37E}"/>
    <cellStyle name="Notiz 3 97 3" xfId="5814" xr:uid="{D58F35B5-2AE8-401E-8711-EFBB13E786FE}"/>
    <cellStyle name="Notiz 3 97 3 2" xfId="18602" xr:uid="{A73C9470-2CB0-49A3-AC38-867501F161FD}"/>
    <cellStyle name="Notiz 3 97 3 2 2" xfId="28834" xr:uid="{B1AA3AD7-B69F-48AD-9C21-AFF1C32D1C31}"/>
    <cellStyle name="Notiz 3 97 3 3" xfId="11855" xr:uid="{8A937E87-03FE-4990-B913-EFAB840F2063}"/>
    <cellStyle name="Notiz 3 97 3 3 2" xfId="31328" xr:uid="{1E053051-BB32-473C-969F-397B569C861D}"/>
    <cellStyle name="Notiz 3 97 3 4" xfId="33927" xr:uid="{A33A844D-C517-47B4-87D0-CA9622B6D942}"/>
    <cellStyle name="Notiz 3 97 3 5" xfId="24424" xr:uid="{E3038088-CB76-40E1-8154-3AD0A6E18073}"/>
    <cellStyle name="Notiz 3 97 4" xfId="6420" xr:uid="{054CEEBC-CDBD-471F-8640-1E03E61C1C04}"/>
    <cellStyle name="Notiz 3 97 4 2" xfId="19200" xr:uid="{5A88CF4A-006B-4186-A708-51DE5E2CD973}"/>
    <cellStyle name="Notiz 3 97 4 2 2" xfId="34262" xr:uid="{D8920FF2-9D57-4C68-945E-3BB0E56B3284}"/>
    <cellStyle name="Notiz 3 97 4 3" xfId="12452" xr:uid="{CD414F7A-5A14-4637-BE31-74990E440A82}"/>
    <cellStyle name="Notiz 3 97 4 4" xfId="25689" xr:uid="{C0CB5BB9-4198-46BA-A0D7-91EA5B19CA18}"/>
    <cellStyle name="Notiz 3 97 5" xfId="8516" xr:uid="{73B4CCFF-0319-493D-9B64-8C2E57D09A94}"/>
    <cellStyle name="Notiz 3 97 5 2" xfId="21242" xr:uid="{8D88538F-1786-4B8B-97DA-FDAA94A48AD9}"/>
    <cellStyle name="Notiz 3 97 5 3" xfId="28831" xr:uid="{1C536949-F871-4C01-8E69-DA9C1436B056}"/>
    <cellStyle name="Notiz 3 97 6" xfId="14904" xr:uid="{5745A917-B79D-449F-897B-F48A33777225}"/>
    <cellStyle name="Notiz 3 97 6 2" xfId="31325" xr:uid="{1C0252C8-E6BF-4269-8418-7E37029BA79A}"/>
    <cellStyle name="Notiz 3 97 7" xfId="15558" xr:uid="{99D3D1C4-552F-42F7-B5F5-136689A06AFE}"/>
    <cellStyle name="Notiz 3 97 7 2" xfId="26609" xr:uid="{21406660-AA8F-4E20-BB7B-25D368F778D5}"/>
    <cellStyle name="Notiz 3 97 8" xfId="32724" xr:uid="{758C0A62-D639-4AD4-9430-B7FD3A4B99FE}"/>
    <cellStyle name="Notiz 3 97 9" xfId="24421" xr:uid="{395C50CE-FD30-4C2C-854C-91117893E190}"/>
    <cellStyle name="Notiz 3 98" xfId="2677" xr:uid="{00000000-0005-0000-0000-0000A50A0000}"/>
    <cellStyle name="Notiz 3 98 2" xfId="5816" xr:uid="{76AC4F54-3542-4151-8AC1-474D05F87CE6}"/>
    <cellStyle name="Notiz 3 98 2 2" xfId="18604" xr:uid="{6091336A-9AAD-4317-9DE3-08DBC6FD3D3F}"/>
    <cellStyle name="Notiz 3 98 2 2 2" xfId="28836" xr:uid="{B2B5ABB4-1AB1-46CC-A5B4-38BD8B738D4D}"/>
    <cellStyle name="Notiz 3 98 2 3" xfId="11857" xr:uid="{B0F5339D-E408-4F10-9E4A-54E8614E26D9}"/>
    <cellStyle name="Notiz 3 98 2 3 2" xfId="31330" xr:uid="{555E550A-3C86-40CC-9FB7-8C037E1BA4CC}"/>
    <cellStyle name="Notiz 3 98 2 4" xfId="33929" xr:uid="{D3D09326-47BC-4A4F-BF9C-DD0C1764A7E4}"/>
    <cellStyle name="Notiz 3 98 2 5" xfId="24426" xr:uid="{5E1CDA7E-F43F-4531-BB9A-B724FB0F1A66}"/>
    <cellStyle name="Notiz 3 98 3" xfId="6418" xr:uid="{7A3868AA-CDA3-4F25-8C0D-BB7A33824CCF}"/>
    <cellStyle name="Notiz 3 98 3 2" xfId="19198" xr:uid="{1963EDAB-DD36-437F-8298-C0F217E7AAE9}"/>
    <cellStyle name="Notiz 3 98 3 2 2" xfId="34260" xr:uid="{B5557619-4D2D-41CE-ADF2-4B2D51FFC159}"/>
    <cellStyle name="Notiz 3 98 3 3" xfId="12450" xr:uid="{E013C326-25A0-4727-BA4B-2C38881AEB27}"/>
    <cellStyle name="Notiz 3 98 3 4" xfId="25691" xr:uid="{60824F00-E4F9-47EA-82B7-2892F8BB28B6}"/>
    <cellStyle name="Notiz 3 98 4" xfId="8518" xr:uid="{5D10122B-9087-47F7-B00C-CED35DBFA6B9}"/>
    <cellStyle name="Notiz 3 98 4 2" xfId="21244" xr:uid="{9C84D0DE-BF50-4703-93D5-761B770403DA}"/>
    <cellStyle name="Notiz 3 98 4 3" xfId="28835" xr:uid="{7D5430C4-682C-4524-AE30-832FA12DC0FD}"/>
    <cellStyle name="Notiz 3 98 5" xfId="14906" xr:uid="{6E04DB05-F01D-4C14-9268-F895A8788EB3}"/>
    <cellStyle name="Notiz 3 98 5 2" xfId="31329" xr:uid="{CC83B47B-334B-42B4-B53F-3148169D860F}"/>
    <cellStyle name="Notiz 3 98 6" xfId="15559" xr:uid="{18A82650-18EB-42AD-B63D-92210631331C}"/>
    <cellStyle name="Notiz 3 98 6 2" xfId="26611" xr:uid="{9D554C90-B204-4F28-904E-727E01FB813B}"/>
    <cellStyle name="Notiz 3 98 7" xfId="32726" xr:uid="{1AD6E974-0274-4BA4-AB97-4FF28C51F55A}"/>
    <cellStyle name="Notiz 3 98 8" xfId="24425" xr:uid="{9E425BF0-C5CD-4868-A6EA-C0BFAF4F209E}"/>
    <cellStyle name="Notiz 3 99" xfId="2678" xr:uid="{00000000-0005-0000-0000-0000A60A0000}"/>
    <cellStyle name="Notiz 3 99 2" xfId="5817" xr:uid="{C515EDCC-5690-49F7-8326-0C91AF841A26}"/>
    <cellStyle name="Notiz 3 99 2 2" xfId="18605" xr:uid="{409CED10-F8F2-42C7-815F-E641223A593B}"/>
    <cellStyle name="Notiz 3 99 2 2 2" xfId="28838" xr:uid="{959FAEED-D305-4DBC-A6FD-ABB754E58642}"/>
    <cellStyle name="Notiz 3 99 2 3" xfId="11858" xr:uid="{BF9C1C96-7D60-4432-BBB2-2D12EE114432}"/>
    <cellStyle name="Notiz 3 99 2 3 2" xfId="31332" xr:uid="{29CD06D9-EDC2-4393-AF91-3039B4A29DCE}"/>
    <cellStyle name="Notiz 3 99 2 4" xfId="33930" xr:uid="{251507F0-3FF1-4895-B046-0CFE1DA55D2B}"/>
    <cellStyle name="Notiz 3 99 2 5" xfId="24428" xr:uid="{F64780E0-EC17-4B1D-95C3-150AECF9DDF6}"/>
    <cellStyle name="Notiz 3 99 3" xfId="6417" xr:uid="{30BCAD3A-C8C4-4A22-8322-09CD7B689B23}"/>
    <cellStyle name="Notiz 3 99 3 2" xfId="19197" xr:uid="{614DF389-2DB9-4F2E-B7D3-B506A8B673AC}"/>
    <cellStyle name="Notiz 3 99 3 2 2" xfId="34259" xr:uid="{EBEAE77A-CAF6-4C90-B5A2-22E56B7A9F45}"/>
    <cellStyle name="Notiz 3 99 3 3" xfId="12449" xr:uid="{6C752728-1BAE-4E1E-AD12-9819C9C741D9}"/>
    <cellStyle name="Notiz 3 99 3 4" xfId="25692" xr:uid="{4A3964C4-3CC9-40A6-AD0C-242B37D01C81}"/>
    <cellStyle name="Notiz 3 99 4" xfId="8519" xr:uid="{4CFCFB66-C819-4523-BFC2-4D0D86E05A56}"/>
    <cellStyle name="Notiz 3 99 4 2" xfId="21245" xr:uid="{02B38257-3790-4BA1-9555-59C2172D8D99}"/>
    <cellStyle name="Notiz 3 99 4 3" xfId="28837" xr:uid="{31871660-0F4C-4DB6-A874-A4D09FB842D1}"/>
    <cellStyle name="Notiz 3 99 5" xfId="14907" xr:uid="{C9345576-736A-4251-901E-3EB370B0BD3A}"/>
    <cellStyle name="Notiz 3 99 5 2" xfId="31331" xr:uid="{93CBFE27-0493-4176-A6FA-C00CA0723734}"/>
    <cellStyle name="Notiz 3 99 6" xfId="15560" xr:uid="{81CA63CF-FC5E-4D11-848C-6DB2A9781227}"/>
    <cellStyle name="Notiz 3 99 6 2" xfId="26612" xr:uid="{CB53BAF8-2873-4402-9E60-4FFE0EDCABA5}"/>
    <cellStyle name="Notiz 3 99 7" xfId="32727" xr:uid="{3FEB27E2-428C-4D7D-AEEF-2C69CA06F829}"/>
    <cellStyle name="Notiz 3 99 8" xfId="24427" xr:uid="{6FD71E6A-1EF9-45A4-AD28-67FA5F5B826C}"/>
    <cellStyle name="Notiz 30" xfId="2679" xr:uid="{00000000-0005-0000-0000-0000A70A0000}"/>
    <cellStyle name="Notiz 30 2" xfId="2680" xr:uid="{00000000-0005-0000-0000-0000A80A0000}"/>
    <cellStyle name="Notiz 30 2 2" xfId="5819" xr:uid="{0067BBDC-C13C-440A-8565-8AFD6D0A490F}"/>
    <cellStyle name="Notiz 30 2 2 2" xfId="18607" xr:uid="{0C90211F-EDB2-4917-AFAC-5230CCB04BBE}"/>
    <cellStyle name="Notiz 30 2 2 2 2" xfId="28841" xr:uid="{DDF30D33-9BF3-4F80-8C78-6C2CF89564BB}"/>
    <cellStyle name="Notiz 30 2 2 3" xfId="11860" xr:uid="{F3F47117-06D4-4C96-B637-D7397F3D4942}"/>
    <cellStyle name="Notiz 30 2 2 3 2" xfId="31335" xr:uid="{36E4AA38-1062-449B-999C-25972CFE31D1}"/>
    <cellStyle name="Notiz 30 2 2 4" xfId="33932" xr:uid="{8814C11D-AB16-427E-874C-6164BC8CCF8A}"/>
    <cellStyle name="Notiz 30 2 2 5" xfId="24431" xr:uid="{94456435-038B-4F20-9C12-B9BF178D87B1}"/>
    <cellStyle name="Notiz 30 2 3" xfId="6415" xr:uid="{9E17F233-5CBE-4713-BF49-205CC1D1CA22}"/>
    <cellStyle name="Notiz 30 2 3 2" xfId="19195" xr:uid="{C3A23EF8-C31E-4D4E-92CD-6DBE7978F746}"/>
    <cellStyle name="Notiz 30 2 3 2 2" xfId="34257" xr:uid="{D292BAC0-C28C-4532-844D-F789BCDCEA80}"/>
    <cellStyle name="Notiz 30 2 3 3" xfId="12447" xr:uid="{58D035C3-8F3E-49BC-A481-38ECDA88F21A}"/>
    <cellStyle name="Notiz 30 2 3 4" xfId="25694" xr:uid="{A8800331-2839-48FD-859C-F64333499C11}"/>
    <cellStyle name="Notiz 30 2 4" xfId="8521" xr:uid="{12171CC8-6547-4847-AA85-9CE3D42B15CE}"/>
    <cellStyle name="Notiz 30 2 4 2" xfId="21247" xr:uid="{5F7D93E8-D551-4153-B6A7-96C258FA3C93}"/>
    <cellStyle name="Notiz 30 2 4 3" xfId="28840" xr:uid="{54C77B31-6E33-456C-AC66-6322DF31271C}"/>
    <cellStyle name="Notiz 30 2 5" xfId="14909" xr:uid="{97F3EE4F-5B3D-4E78-A7DC-F080B863DCD7}"/>
    <cellStyle name="Notiz 30 2 5 2" xfId="31334" xr:uid="{2253C133-E916-43C2-909F-FCD7E2924D6D}"/>
    <cellStyle name="Notiz 30 2 6" xfId="15562" xr:uid="{5FFED1A4-B391-4927-9ACB-8534E2F76E7C}"/>
    <cellStyle name="Notiz 30 2 6 2" xfId="26614" xr:uid="{859BAF37-20CE-461E-B61F-64388F66B631}"/>
    <cellStyle name="Notiz 30 2 7" xfId="32729" xr:uid="{C700D2DB-4E69-4669-B4E7-59BB8223F06D}"/>
    <cellStyle name="Notiz 30 2 8" xfId="24430" xr:uid="{3DEBE56A-C21C-4346-94E8-5CD0C1045C67}"/>
    <cellStyle name="Notiz 30 3" xfId="5818" xr:uid="{FE8E1BA1-AFCF-44FE-AEA2-634C85A6D21A}"/>
    <cellStyle name="Notiz 30 3 2" xfId="18606" xr:uid="{FC1756EC-D2B0-43B0-B5DE-AFBE65D06E99}"/>
    <cellStyle name="Notiz 30 3 2 2" xfId="28842" xr:uid="{1D648CAF-92F3-48D4-B1B2-E662EBD70495}"/>
    <cellStyle name="Notiz 30 3 3" xfId="11859" xr:uid="{61C451B7-6F3C-4D0F-8BB6-5BD2EA842C80}"/>
    <cellStyle name="Notiz 30 3 3 2" xfId="31336" xr:uid="{CCB450FE-4F0C-45CE-9A03-3481D6C208BA}"/>
    <cellStyle name="Notiz 30 3 4" xfId="33931" xr:uid="{31F97B9E-BE5E-44EA-B299-8CF45198FD8C}"/>
    <cellStyle name="Notiz 30 3 5" xfId="24432" xr:uid="{AE4330E4-3EE5-40BF-8648-DBE1C7FD5148}"/>
    <cellStyle name="Notiz 30 4" xfId="6416" xr:uid="{DA49765E-DE51-4429-A2C4-3F4A70318E86}"/>
    <cellStyle name="Notiz 30 4 2" xfId="19196" xr:uid="{55F80F4D-7782-4745-B286-ADCFCCB9B5C4}"/>
    <cellStyle name="Notiz 30 4 2 2" xfId="34258" xr:uid="{2C5D9848-8D32-4D1B-989E-113DA0917478}"/>
    <cellStyle name="Notiz 30 4 3" xfId="12448" xr:uid="{5DD3A473-B4F7-41A1-8F7C-0917C0AF138C}"/>
    <cellStyle name="Notiz 30 4 4" xfId="25693" xr:uid="{AEB780D1-4377-4865-A505-5F4273E5617A}"/>
    <cellStyle name="Notiz 30 5" xfId="8520" xr:uid="{3E630521-35EC-476C-9C9C-DD325D4B6DFF}"/>
    <cellStyle name="Notiz 30 5 2" xfId="21246" xr:uid="{2C1929D5-F1FA-4ED9-BDC1-19FA9BDF1CC5}"/>
    <cellStyle name="Notiz 30 5 3" xfId="28839" xr:uid="{5818E40E-EE43-45B2-A942-CE77F069DC8E}"/>
    <cellStyle name="Notiz 30 6" xfId="14908" xr:uid="{7FD13080-EA86-4336-BBDE-705809B086F8}"/>
    <cellStyle name="Notiz 30 6 2" xfId="31333" xr:uid="{AF5D11F5-9982-4807-A802-D49C0F86021B}"/>
    <cellStyle name="Notiz 30 7" xfId="15561" xr:uid="{9FA059CB-88FE-47D0-9BD9-7B6CC61F3FDF}"/>
    <cellStyle name="Notiz 30 7 2" xfId="26613" xr:uid="{34557BB1-8125-496F-A8E6-503468C06D42}"/>
    <cellStyle name="Notiz 30 8" xfId="32728" xr:uid="{BDE10F78-EAE7-4325-BCEE-AC17CF9F2A78}"/>
    <cellStyle name="Notiz 30 9" xfId="24429" xr:uid="{C513A1B4-A58F-4565-AD5D-EFB944C61DC0}"/>
    <cellStyle name="Notiz 31" xfId="2681" xr:uid="{00000000-0005-0000-0000-0000A90A0000}"/>
    <cellStyle name="Notiz 31 2" xfId="2682" xr:uid="{00000000-0005-0000-0000-0000AA0A0000}"/>
    <cellStyle name="Notiz 31 2 2" xfId="5821" xr:uid="{1A1A9567-C07C-444D-99A5-01428190E831}"/>
    <cellStyle name="Notiz 31 2 2 2" xfId="18609" xr:uid="{5B168994-DA0D-49A1-B5EA-11F14CB655E8}"/>
    <cellStyle name="Notiz 31 2 2 2 2" xfId="28845" xr:uid="{53313C0A-FD14-4F5C-9A3A-4EB8823304C9}"/>
    <cellStyle name="Notiz 31 2 2 3" xfId="11862" xr:uid="{B0AAFAFA-8F21-4819-8D83-D60A5DC1957F}"/>
    <cellStyle name="Notiz 31 2 2 3 2" xfId="31339" xr:uid="{322CD6B1-1617-4348-A25C-D454BDF5E824}"/>
    <cellStyle name="Notiz 31 2 2 4" xfId="33934" xr:uid="{E50D4972-B4A8-4827-B148-35006B9B20BF}"/>
    <cellStyle name="Notiz 31 2 2 5" xfId="24435" xr:uid="{66CDB0C7-34C5-4D9A-8AF4-67B4B48BE1D1}"/>
    <cellStyle name="Notiz 31 2 3" xfId="6413" xr:uid="{EE362AC1-BE7E-4325-BC29-D6D2E25AC80F}"/>
    <cellStyle name="Notiz 31 2 3 2" xfId="19193" xr:uid="{74B69B91-485F-4EC6-9CAF-F1B33BD540C2}"/>
    <cellStyle name="Notiz 31 2 3 2 2" xfId="34255" xr:uid="{E1B2F621-5276-456E-9651-2D452A03B6FF}"/>
    <cellStyle name="Notiz 31 2 3 3" xfId="12445" xr:uid="{E52C6C06-C8E2-4A44-A8D9-99D1DA3DA94F}"/>
    <cellStyle name="Notiz 31 2 3 4" xfId="25696" xr:uid="{B1A56836-CC79-4452-A8EF-4EE85DF4E7D9}"/>
    <cellStyle name="Notiz 31 2 4" xfId="8523" xr:uid="{DFDC157B-2574-46E6-83CC-7FBBDD4D97A2}"/>
    <cellStyle name="Notiz 31 2 4 2" xfId="21249" xr:uid="{97CE771C-E808-43EF-8405-7CEFF97CA6DF}"/>
    <cellStyle name="Notiz 31 2 4 3" xfId="28844" xr:uid="{E972B4A2-0503-4B5D-8FCB-E426913B057A}"/>
    <cellStyle name="Notiz 31 2 5" xfId="14911" xr:uid="{014400D1-2E0C-48A2-875B-12D1EB06CA66}"/>
    <cellStyle name="Notiz 31 2 5 2" xfId="31338" xr:uid="{70BF3B0A-623F-46C1-899C-FF1E098C2017}"/>
    <cellStyle name="Notiz 31 2 6" xfId="15564" xr:uid="{43A21075-8300-4495-A61D-830B1F7A0304}"/>
    <cellStyle name="Notiz 31 2 6 2" xfId="26616" xr:uid="{4CE795E1-35AC-4DC1-B9A7-B62D19D7797B}"/>
    <cellStyle name="Notiz 31 2 7" xfId="32731" xr:uid="{69C98ECB-8B59-457B-B1BA-26A96F498DCC}"/>
    <cellStyle name="Notiz 31 2 8" xfId="24434" xr:uid="{EEE7A8B2-645A-424A-97FA-E1777E14CF19}"/>
    <cellStyle name="Notiz 31 3" xfId="5820" xr:uid="{1E440ACC-FA4E-419F-A779-A5A8E995AAAA}"/>
    <cellStyle name="Notiz 31 3 2" xfId="18608" xr:uid="{24838A0D-8B74-4D1B-9ED0-22C9274DD805}"/>
    <cellStyle name="Notiz 31 3 2 2" xfId="28846" xr:uid="{7290C8BA-7217-423F-A5D5-13382DCF4CEE}"/>
    <cellStyle name="Notiz 31 3 3" xfId="11861" xr:uid="{FE5FEAFD-10A0-4115-BA05-9D83864B8777}"/>
    <cellStyle name="Notiz 31 3 3 2" xfId="31340" xr:uid="{F85D1892-06D5-44F4-99A8-BDCCC06B4C0B}"/>
    <cellStyle name="Notiz 31 3 4" xfId="33933" xr:uid="{83D76EFB-A669-47C3-BE7A-290EC0F481E2}"/>
    <cellStyle name="Notiz 31 3 5" xfId="24436" xr:uid="{60A96C16-52DF-48AA-86F3-6E75A2D49145}"/>
    <cellStyle name="Notiz 31 4" xfId="6414" xr:uid="{B0F497BF-6E0E-411D-B341-04B5A3F3A117}"/>
    <cellStyle name="Notiz 31 4 2" xfId="19194" xr:uid="{12BCD3E7-7B25-4D78-AF7D-12F737543169}"/>
    <cellStyle name="Notiz 31 4 2 2" xfId="34256" xr:uid="{52349E17-09C3-4755-B3BF-0448112621A5}"/>
    <cellStyle name="Notiz 31 4 3" xfId="12446" xr:uid="{81A1880A-EE0C-4566-B1F1-BA0D79340CD7}"/>
    <cellStyle name="Notiz 31 4 4" xfId="25695" xr:uid="{0631BB51-47F6-444A-A3BD-4F68C18ADAFD}"/>
    <cellStyle name="Notiz 31 5" xfId="8522" xr:uid="{45A4BA80-43D5-4E40-8646-FF27905092C6}"/>
    <cellStyle name="Notiz 31 5 2" xfId="21248" xr:uid="{2104DC38-B8B6-4B20-A320-02D2191DE255}"/>
    <cellStyle name="Notiz 31 5 3" xfId="28843" xr:uid="{C73A9A85-5867-4888-A3C4-79A763DE6CCB}"/>
    <cellStyle name="Notiz 31 6" xfId="14910" xr:uid="{B0921EC4-6405-4E7B-A422-614D98DA460B}"/>
    <cellStyle name="Notiz 31 6 2" xfId="31337" xr:uid="{C265B549-7E80-446C-8EF0-A3BF07707BCE}"/>
    <cellStyle name="Notiz 31 7" xfId="15563" xr:uid="{EAC6234C-3088-4562-97D4-2069C84361BD}"/>
    <cellStyle name="Notiz 31 7 2" xfId="26615" xr:uid="{0CB44CF2-F437-4598-BE20-19C0441ED621}"/>
    <cellStyle name="Notiz 31 8" xfId="32730" xr:uid="{3053ECDA-F15A-473C-A240-CD51022429ED}"/>
    <cellStyle name="Notiz 31 9" xfId="24433" xr:uid="{3E94A4B8-404A-4EDD-B274-4E930F8AADE9}"/>
    <cellStyle name="Notiz 32" xfId="2683" xr:uid="{00000000-0005-0000-0000-0000AB0A0000}"/>
    <cellStyle name="Notiz 32 2" xfId="2684" xr:uid="{00000000-0005-0000-0000-0000AC0A0000}"/>
    <cellStyle name="Notiz 32 2 2" xfId="5823" xr:uid="{D681D38F-1216-4DC7-80DF-A43E00F48CC7}"/>
    <cellStyle name="Notiz 32 2 2 2" xfId="18611" xr:uid="{E1DBA1D2-9E22-4B3D-ADC1-A893D7383169}"/>
    <cellStyle name="Notiz 32 2 2 2 2" xfId="28849" xr:uid="{81FFC631-D771-4E31-B29E-71CA7FC11294}"/>
    <cellStyle name="Notiz 32 2 2 3" xfId="11864" xr:uid="{A69AD9B6-CF3F-41A8-87EE-60CBBD76CE6B}"/>
    <cellStyle name="Notiz 32 2 2 3 2" xfId="31343" xr:uid="{97F73A67-37B4-4AFC-A673-23290E2673F5}"/>
    <cellStyle name="Notiz 32 2 2 4" xfId="33936" xr:uid="{D08ADF4D-3F6B-4476-8996-36E95D275F3C}"/>
    <cellStyle name="Notiz 32 2 2 5" xfId="24439" xr:uid="{E64E0531-D716-4132-A79D-4239A5347374}"/>
    <cellStyle name="Notiz 32 2 3" xfId="6411" xr:uid="{780600A7-EB4B-4C75-84D1-8584C4BBFD31}"/>
    <cellStyle name="Notiz 32 2 3 2" xfId="19191" xr:uid="{3CB14501-37B4-45A3-9117-4FB5F1AA2783}"/>
    <cellStyle name="Notiz 32 2 3 2 2" xfId="34253" xr:uid="{CF202DC0-EA54-42B3-B2BE-09A8A7603BA7}"/>
    <cellStyle name="Notiz 32 2 3 3" xfId="12443" xr:uid="{3D6B7A21-BCE6-481E-A945-BD6516F38216}"/>
    <cellStyle name="Notiz 32 2 3 4" xfId="25698" xr:uid="{5C71B4F8-43F2-4394-84FC-E84CCC45A130}"/>
    <cellStyle name="Notiz 32 2 4" xfId="8525" xr:uid="{3756215A-9990-479B-BF07-A6736E3A9098}"/>
    <cellStyle name="Notiz 32 2 4 2" xfId="21251" xr:uid="{ECCC144E-8A17-4508-A380-AE0201EFDDB9}"/>
    <cellStyle name="Notiz 32 2 4 3" xfId="28848" xr:uid="{F8EC9034-79EB-44B0-95C6-3D4AD92BC3F2}"/>
    <cellStyle name="Notiz 32 2 5" xfId="14913" xr:uid="{6325F0E4-AC2A-4EB6-BFB7-CB0D4B68A0A9}"/>
    <cellStyle name="Notiz 32 2 5 2" xfId="31342" xr:uid="{B40AA60A-7AA0-440F-B675-674FB55433A6}"/>
    <cellStyle name="Notiz 32 2 6" xfId="15566" xr:uid="{23F31516-680D-4524-AE11-FAAFA9C36207}"/>
    <cellStyle name="Notiz 32 2 6 2" xfId="26618" xr:uid="{22287806-7A48-4508-B4B3-8F1E9F2EF97F}"/>
    <cellStyle name="Notiz 32 2 7" xfId="32733" xr:uid="{15AE60F5-CB76-437C-AE40-BE0924D4110B}"/>
    <cellStyle name="Notiz 32 2 8" xfId="24438" xr:uid="{46052F7A-63CD-48F2-862B-58F8F3AA7EB2}"/>
    <cellStyle name="Notiz 32 3" xfId="5822" xr:uid="{2BB8414E-B7C8-46D5-9C60-0D0883170B21}"/>
    <cellStyle name="Notiz 32 3 2" xfId="18610" xr:uid="{6CC096BF-F292-4479-9241-A9868056AB3D}"/>
    <cellStyle name="Notiz 32 3 2 2" xfId="28850" xr:uid="{47FB9DF3-04F9-4F2E-9262-FA0D292C075C}"/>
    <cellStyle name="Notiz 32 3 3" xfId="11863" xr:uid="{382BBF88-8177-4572-89C3-70E3C2E82F55}"/>
    <cellStyle name="Notiz 32 3 3 2" xfId="31344" xr:uid="{176C56FA-10A8-404F-92FC-5701F67E96CC}"/>
    <cellStyle name="Notiz 32 3 4" xfId="33935" xr:uid="{807BA2D3-6EBF-4620-9883-EDA9F034A638}"/>
    <cellStyle name="Notiz 32 3 5" xfId="24440" xr:uid="{647BA5F3-E9DD-40A3-BD16-C663FDDA8A1E}"/>
    <cellStyle name="Notiz 32 4" xfId="6412" xr:uid="{AF2C7EF8-7329-43E7-A767-03385A44248C}"/>
    <cellStyle name="Notiz 32 4 2" xfId="19192" xr:uid="{82AACACC-D605-45E9-8948-6B1585B05C5C}"/>
    <cellStyle name="Notiz 32 4 2 2" xfId="34254" xr:uid="{73941CEB-D6A5-4C76-9750-7199E484A9F6}"/>
    <cellStyle name="Notiz 32 4 3" xfId="12444" xr:uid="{E5752766-F64F-4773-895A-9765B764002B}"/>
    <cellStyle name="Notiz 32 4 4" xfId="25697" xr:uid="{FCE4A8E8-29C0-41D0-9A47-D3F8458D8A7E}"/>
    <cellStyle name="Notiz 32 5" xfId="8524" xr:uid="{A2B3A35F-8094-4826-AC5B-D0FA810E8C79}"/>
    <cellStyle name="Notiz 32 5 2" xfId="21250" xr:uid="{D78C1C40-5B73-4E6F-A994-560665395900}"/>
    <cellStyle name="Notiz 32 5 3" xfId="28847" xr:uid="{9EA01CEA-70A8-45F3-A715-9B5250F2D812}"/>
    <cellStyle name="Notiz 32 6" xfId="14912" xr:uid="{A866F764-4ADC-4E61-8265-7C2FC6ACC92C}"/>
    <cellStyle name="Notiz 32 6 2" xfId="31341" xr:uid="{FC26CC65-8539-4553-AC43-7DE98E7CD51A}"/>
    <cellStyle name="Notiz 32 7" xfId="15565" xr:uid="{A234C4F3-A835-43B9-B1E3-03C566C7632D}"/>
    <cellStyle name="Notiz 32 7 2" xfId="26617" xr:uid="{9DF89DA3-5003-421B-9C2B-04BCFD1EF8FE}"/>
    <cellStyle name="Notiz 32 8" xfId="32732" xr:uid="{0C266E8F-8929-4CC8-9719-8539C440320D}"/>
    <cellStyle name="Notiz 32 9" xfId="24437" xr:uid="{54D27D30-3982-4436-B8E8-15BAFDE25F25}"/>
    <cellStyle name="Notiz 33" xfId="2685" xr:uid="{00000000-0005-0000-0000-0000AD0A0000}"/>
    <cellStyle name="Notiz 33 2" xfId="2686" xr:uid="{00000000-0005-0000-0000-0000AE0A0000}"/>
    <cellStyle name="Notiz 33 2 2" xfId="5825" xr:uid="{9D863DEB-CA86-4D98-AF06-1C6297FB1E7A}"/>
    <cellStyle name="Notiz 33 2 2 2" xfId="18613" xr:uid="{5A0515A5-3E88-4D70-AC52-CF9992EC4E8B}"/>
    <cellStyle name="Notiz 33 2 2 2 2" xfId="28853" xr:uid="{4898AACD-CB9C-420C-9CF6-688BF9148F87}"/>
    <cellStyle name="Notiz 33 2 2 3" xfId="11866" xr:uid="{D3D8739E-9BF0-45C9-9180-6AC3BDFD68EC}"/>
    <cellStyle name="Notiz 33 2 2 3 2" xfId="31347" xr:uid="{551EF37F-9FF5-4E92-87FE-D4AF704A2D07}"/>
    <cellStyle name="Notiz 33 2 2 4" xfId="33938" xr:uid="{0F21A81F-C0C3-4238-879C-62BC54B801F4}"/>
    <cellStyle name="Notiz 33 2 2 5" xfId="24443" xr:uid="{DB9D1578-7ED2-40FB-8867-F08C17D96E76}"/>
    <cellStyle name="Notiz 33 2 3" xfId="6409" xr:uid="{3A09DC72-F91B-482B-8283-1EBB4BB82060}"/>
    <cellStyle name="Notiz 33 2 3 2" xfId="19189" xr:uid="{4D0411A7-48BF-4485-8FB2-70A4889CCD98}"/>
    <cellStyle name="Notiz 33 2 3 2 2" xfId="34251" xr:uid="{CA7FF9DC-944F-4CE6-8B5A-B55B383F769A}"/>
    <cellStyle name="Notiz 33 2 3 3" xfId="12441" xr:uid="{398FA869-F244-4A0A-8732-23043C56BACC}"/>
    <cellStyle name="Notiz 33 2 3 4" xfId="25700" xr:uid="{DD6211E1-7792-411B-91BE-BAE468C6B7ED}"/>
    <cellStyle name="Notiz 33 2 4" xfId="8527" xr:uid="{25E9E497-AEE2-441C-9473-7CBCB57EADA6}"/>
    <cellStyle name="Notiz 33 2 4 2" xfId="21253" xr:uid="{11D1C6E2-A61B-4374-80DF-CD0DE4687A83}"/>
    <cellStyle name="Notiz 33 2 4 3" xfId="28852" xr:uid="{CBCBC987-6441-4826-93A5-C15A822BAF38}"/>
    <cellStyle name="Notiz 33 2 5" xfId="14915" xr:uid="{5131927D-7D2F-4082-A83F-684986D9589B}"/>
    <cellStyle name="Notiz 33 2 5 2" xfId="31346" xr:uid="{548BD236-B9E1-4283-AA16-96DB7029B06A}"/>
    <cellStyle name="Notiz 33 2 6" xfId="15568" xr:uid="{45623133-75D4-4BC2-BA7E-BEBAE0473080}"/>
    <cellStyle name="Notiz 33 2 6 2" xfId="26620" xr:uid="{0EECBDC7-41F0-468C-AF96-39783D1163A1}"/>
    <cellStyle name="Notiz 33 2 7" xfId="32735" xr:uid="{370447F9-31DF-4EE0-AF5F-48F00910A8A2}"/>
    <cellStyle name="Notiz 33 2 8" xfId="24442" xr:uid="{617A5AF2-1E2B-4CA4-A318-B39105E73D09}"/>
    <cellStyle name="Notiz 33 3" xfId="5824" xr:uid="{9D1D200E-D3DE-488D-BC3C-B3BE0F909761}"/>
    <cellStyle name="Notiz 33 3 2" xfId="18612" xr:uid="{023637DF-BA74-48F5-A2CF-B306AC8F1381}"/>
    <cellStyle name="Notiz 33 3 2 2" xfId="28854" xr:uid="{FEF517F0-F199-4556-93D7-AEE3E35B34BD}"/>
    <cellStyle name="Notiz 33 3 3" xfId="11865" xr:uid="{A6D20FCE-8EB0-47B4-8F44-2DA8010EC7F4}"/>
    <cellStyle name="Notiz 33 3 3 2" xfId="31348" xr:uid="{0F1281A5-411C-4656-832D-0E40AF262CFF}"/>
    <cellStyle name="Notiz 33 3 4" xfId="33937" xr:uid="{85ECDF59-D986-4BDF-AD58-668694301FEB}"/>
    <cellStyle name="Notiz 33 3 5" xfId="24444" xr:uid="{A42E818A-0D25-402F-A57F-0DB6DD025FCD}"/>
    <cellStyle name="Notiz 33 4" xfId="6410" xr:uid="{DDF99A35-F762-4B8F-89E9-4C24DE840CC9}"/>
    <cellStyle name="Notiz 33 4 2" xfId="19190" xr:uid="{1400E47D-3399-4EE4-AC77-97040AB5E701}"/>
    <cellStyle name="Notiz 33 4 2 2" xfId="34252" xr:uid="{60BFA538-D6A0-4125-985C-7EF1A3E56FF8}"/>
    <cellStyle name="Notiz 33 4 3" xfId="12442" xr:uid="{1D336667-AF34-4CDC-A814-A60FF47A989C}"/>
    <cellStyle name="Notiz 33 4 4" xfId="25699" xr:uid="{69B8F408-6A0D-410A-AFE6-D507931DCC17}"/>
    <cellStyle name="Notiz 33 5" xfId="8526" xr:uid="{3C8C7281-9D32-4EC8-A6D6-8E77547E9A18}"/>
    <cellStyle name="Notiz 33 5 2" xfId="21252" xr:uid="{B7D0B890-9071-4169-8461-8A17C128CBD9}"/>
    <cellStyle name="Notiz 33 5 3" xfId="28851" xr:uid="{DA54483F-AAD6-4173-B3E9-250BF8B8CADE}"/>
    <cellStyle name="Notiz 33 6" xfId="14914" xr:uid="{268574B5-78B1-44CA-A04E-B243FF0CE2EF}"/>
    <cellStyle name="Notiz 33 6 2" xfId="31345" xr:uid="{B9B09B0D-D059-45A3-A6F4-E0D3C4C12FA6}"/>
    <cellStyle name="Notiz 33 7" xfId="15567" xr:uid="{1C6530C3-24A2-40AA-A23B-7E7F982CF59E}"/>
    <cellStyle name="Notiz 33 7 2" xfId="26619" xr:uid="{41989787-E650-4674-ADE5-01D2E4659578}"/>
    <cellStyle name="Notiz 33 8" xfId="32734" xr:uid="{AB474D53-1EF4-4A23-9EDF-76074B5E9D81}"/>
    <cellStyle name="Notiz 33 9" xfId="24441" xr:uid="{4D44D5B8-4D7F-40A8-BA60-6D049716F80A}"/>
    <cellStyle name="Notiz 34" xfId="2687" xr:uid="{00000000-0005-0000-0000-0000AF0A0000}"/>
    <cellStyle name="Notiz 34 2" xfId="2688" xr:uid="{00000000-0005-0000-0000-0000B00A0000}"/>
    <cellStyle name="Notiz 34 2 2" xfId="5827" xr:uid="{443E3615-E2BA-4EFA-870C-33D10F8BF514}"/>
    <cellStyle name="Notiz 34 2 2 2" xfId="18615" xr:uid="{00465EB4-E6EF-4686-9F2D-526F20D27898}"/>
    <cellStyle name="Notiz 34 2 2 2 2" xfId="28857" xr:uid="{AF83B5E2-83B7-4996-ACF7-8E1F748BCD23}"/>
    <cellStyle name="Notiz 34 2 2 3" xfId="11868" xr:uid="{56F4E783-CD82-4CCC-9CBA-A5927772B742}"/>
    <cellStyle name="Notiz 34 2 2 3 2" xfId="31351" xr:uid="{CF1067E0-D8CB-4BE7-993B-9351BBF44B6A}"/>
    <cellStyle name="Notiz 34 2 2 4" xfId="33940" xr:uid="{C1655CFF-017D-43C4-BD4A-36597A7E30CA}"/>
    <cellStyle name="Notiz 34 2 2 5" xfId="24447" xr:uid="{F21A41BB-8AA6-4A0A-906C-A8D2152A5F8E}"/>
    <cellStyle name="Notiz 34 2 3" xfId="6407" xr:uid="{93D79E1F-29FA-45A5-BAD4-9B888D8F655F}"/>
    <cellStyle name="Notiz 34 2 3 2" xfId="19187" xr:uid="{173F65E0-E9BD-4D53-8374-442994E6A2B7}"/>
    <cellStyle name="Notiz 34 2 3 2 2" xfId="34249" xr:uid="{A7E081F5-A4E6-4B4A-8B4E-956DBB4F1F76}"/>
    <cellStyle name="Notiz 34 2 3 3" xfId="12439" xr:uid="{81E8705B-990D-4C9B-8AF1-F81BD0E00B00}"/>
    <cellStyle name="Notiz 34 2 3 4" xfId="25702" xr:uid="{63FDD09D-54CC-412C-A599-F7E6C4F16FE3}"/>
    <cellStyle name="Notiz 34 2 4" xfId="8529" xr:uid="{4EFB847E-4829-4233-ABB5-71A19591FADE}"/>
    <cellStyle name="Notiz 34 2 4 2" xfId="21255" xr:uid="{0511DD69-4444-4891-800A-A51538BF8CA9}"/>
    <cellStyle name="Notiz 34 2 4 3" xfId="28856" xr:uid="{E7E5FB5D-E830-4B32-BF36-4AE91AFBFB60}"/>
    <cellStyle name="Notiz 34 2 5" xfId="14917" xr:uid="{D5552490-D0EA-4376-AB40-1EEBEECD421D}"/>
    <cellStyle name="Notiz 34 2 5 2" xfId="31350" xr:uid="{87F4F445-BBF7-4F09-A65C-99CD83FB15A2}"/>
    <cellStyle name="Notiz 34 2 6" xfId="15570" xr:uid="{A437E0F1-25C7-408F-8C3C-80C3690ADDC1}"/>
    <cellStyle name="Notiz 34 2 6 2" xfId="29180" xr:uid="{5F1037D4-DFFD-42B0-8488-CD1BD9E36B2E}"/>
    <cellStyle name="Notiz 34 2 7" xfId="32737" xr:uid="{8F0B5F3E-CB30-4389-A4BF-ACDF3E215B16}"/>
    <cellStyle name="Notiz 34 2 8" xfId="24446" xr:uid="{80450D79-EA1B-48DB-863D-64BD524F884D}"/>
    <cellStyle name="Notiz 34 3" xfId="5826" xr:uid="{4A66E919-C96D-451B-A587-4ADE0ACEEC3E}"/>
    <cellStyle name="Notiz 34 3 2" xfId="18614" xr:uid="{D79D19D1-B838-44A4-B662-151DC11C1CDC}"/>
    <cellStyle name="Notiz 34 3 2 2" xfId="28858" xr:uid="{43F2DE72-8D50-45DE-8654-576673B31C56}"/>
    <cellStyle name="Notiz 34 3 3" xfId="11867" xr:uid="{391F6BAC-4B2F-4755-8CFC-E34919F0794A}"/>
    <cellStyle name="Notiz 34 3 3 2" xfId="31352" xr:uid="{0E384EC7-3767-4408-ADE5-F24544183644}"/>
    <cellStyle name="Notiz 34 3 4" xfId="33939" xr:uid="{EE5C7278-8F81-4D2E-A0E2-6140DCF35043}"/>
    <cellStyle name="Notiz 34 3 5" xfId="24448" xr:uid="{69C13FB1-076C-4907-8895-1BB90A1BDE41}"/>
    <cellStyle name="Notiz 34 4" xfId="6408" xr:uid="{0990B855-1D8F-49DD-B631-E6EEFBA42FD7}"/>
    <cellStyle name="Notiz 34 4 2" xfId="19188" xr:uid="{C081B15C-46B3-492B-B898-1C8C61898516}"/>
    <cellStyle name="Notiz 34 4 2 2" xfId="34250" xr:uid="{BEE57C3C-031B-404E-B5EA-9B679A128F56}"/>
    <cellStyle name="Notiz 34 4 3" xfId="12440" xr:uid="{E4A4EB5A-A31C-43B6-8704-51FB31247ED2}"/>
    <cellStyle name="Notiz 34 4 4" xfId="25701" xr:uid="{ECF26F92-B324-4C2C-B6D1-B3EF6665D17F}"/>
    <cellStyle name="Notiz 34 5" xfId="8528" xr:uid="{77275DCB-FB47-414E-BD9B-761AEEE67006}"/>
    <cellStyle name="Notiz 34 5 2" xfId="21254" xr:uid="{14077105-550D-47D6-A2F8-93305AD86969}"/>
    <cellStyle name="Notiz 34 5 3" xfId="28855" xr:uid="{F8B757BA-5ADE-4276-916D-15F0D5DF1A11}"/>
    <cellStyle name="Notiz 34 6" xfId="14916" xr:uid="{82304AB4-3CC5-43B1-8957-75C2D9F1A4F3}"/>
    <cellStyle name="Notiz 34 6 2" xfId="31349" xr:uid="{F53AEFBD-C395-469F-98C0-44ACF95A97C7}"/>
    <cellStyle name="Notiz 34 7" xfId="15569" xr:uid="{8FCA596B-4A04-4278-9023-31BF6CC4D7F6}"/>
    <cellStyle name="Notiz 34 7 2" xfId="26621" xr:uid="{7CBA3B7C-2637-4C7F-9B18-DE125931B79A}"/>
    <cellStyle name="Notiz 34 8" xfId="32736" xr:uid="{3EB2BE09-B5FC-4223-94E4-9BD68E331274}"/>
    <cellStyle name="Notiz 34 9" xfId="24445" xr:uid="{E500F2D7-258D-455F-814A-93A647B10F47}"/>
    <cellStyle name="Notiz 35" xfId="2689" xr:uid="{00000000-0005-0000-0000-0000B10A0000}"/>
    <cellStyle name="Notiz 35 2" xfId="2690" xr:uid="{00000000-0005-0000-0000-0000B20A0000}"/>
    <cellStyle name="Notiz 35 2 2" xfId="5829" xr:uid="{C9AD08FB-AD0F-4FDA-ABB4-C2710544A0CA}"/>
    <cellStyle name="Notiz 35 2 2 2" xfId="18617" xr:uid="{E3882887-2811-4B7D-86E0-B2F58F719E2F}"/>
    <cellStyle name="Notiz 35 2 2 2 2" xfId="28861" xr:uid="{F2E47209-CC7E-4974-9646-7CC1A7B95B0B}"/>
    <cellStyle name="Notiz 35 2 2 3" xfId="11870" xr:uid="{4C88BB19-C3B6-4F01-AF99-76968C922F3B}"/>
    <cellStyle name="Notiz 35 2 2 3 2" xfId="31355" xr:uid="{A4DBFB6D-A369-464D-BA9F-ED4EFE1B63E3}"/>
    <cellStyle name="Notiz 35 2 2 4" xfId="33942" xr:uid="{D4BFCDED-1622-4246-A332-4E1769832F0C}"/>
    <cellStyle name="Notiz 35 2 2 5" xfId="24451" xr:uid="{EA7E5A72-3F24-459C-A46C-EE6938BB2BD3}"/>
    <cellStyle name="Notiz 35 2 3" xfId="6405" xr:uid="{AC7D4ACB-145C-4114-B9D9-81A2E25662EC}"/>
    <cellStyle name="Notiz 35 2 3 2" xfId="19185" xr:uid="{65CC38D7-232F-41E0-8A47-4DCEFE64E1BE}"/>
    <cellStyle name="Notiz 35 2 3 2 2" xfId="34247" xr:uid="{410716A6-DEC7-4E56-A2A6-3038F7C5061C}"/>
    <cellStyle name="Notiz 35 2 3 3" xfId="12437" xr:uid="{DC64FC61-85FE-4E8B-BEDE-65DB4E442339}"/>
    <cellStyle name="Notiz 35 2 3 4" xfId="25704" xr:uid="{DB634775-E60D-419B-B551-9EEAA0235FD1}"/>
    <cellStyle name="Notiz 35 2 4" xfId="8531" xr:uid="{5EEF3282-7851-40A0-9A4A-F0D41C6631C1}"/>
    <cellStyle name="Notiz 35 2 4 2" xfId="21257" xr:uid="{83A634EB-EBD5-4A29-A7D2-189492E7E62E}"/>
    <cellStyle name="Notiz 35 2 4 3" xfId="28860" xr:uid="{FBDE4625-81B3-44A2-A0AE-0B11F885112A}"/>
    <cellStyle name="Notiz 35 2 5" xfId="14919" xr:uid="{BDEF704F-C333-4DAC-A051-1D243BCA1A89}"/>
    <cellStyle name="Notiz 35 2 5 2" xfId="31354" xr:uid="{1465C098-0D6C-42FE-B10F-9B4FBCBE5CAC}"/>
    <cellStyle name="Notiz 35 2 6" xfId="15572" xr:uid="{287892DE-95E8-48F8-A5CE-5F106660E74B}"/>
    <cellStyle name="Notiz 35 2 6 2" xfId="26623" xr:uid="{58C69AEB-8C23-4CD5-8FB7-11C7C06AB6FB}"/>
    <cellStyle name="Notiz 35 2 7" xfId="32739" xr:uid="{4B8003EF-4CA8-40A1-B0D2-167D9A437ACE}"/>
    <cellStyle name="Notiz 35 2 8" xfId="24450" xr:uid="{2A318F06-CFDC-4286-9460-C63F1CA005B8}"/>
    <cellStyle name="Notiz 35 3" xfId="5828" xr:uid="{E5BDFBE6-BFC3-42B0-A070-8F2C0873CE16}"/>
    <cellStyle name="Notiz 35 3 2" xfId="18616" xr:uid="{2A42AFAE-2867-49E1-9FE4-FF84AF259428}"/>
    <cellStyle name="Notiz 35 3 2 2" xfId="28862" xr:uid="{34F539CD-E3CB-4A8B-BC3F-E372B18458FB}"/>
    <cellStyle name="Notiz 35 3 3" xfId="11869" xr:uid="{F8DCA7A3-47CA-4183-AEFC-7FE089A148A2}"/>
    <cellStyle name="Notiz 35 3 3 2" xfId="31356" xr:uid="{3EE510B2-6957-472A-81BF-777B94194A2F}"/>
    <cellStyle name="Notiz 35 3 4" xfId="33941" xr:uid="{8FE22F87-BBE4-45E6-B9C1-A458D34B9889}"/>
    <cellStyle name="Notiz 35 3 5" xfId="24452" xr:uid="{15FD3CB5-2615-4A45-8832-D7D8415C2386}"/>
    <cellStyle name="Notiz 35 4" xfId="6406" xr:uid="{71FC22CD-4501-46E5-9908-A18278D3E7D4}"/>
    <cellStyle name="Notiz 35 4 2" xfId="19186" xr:uid="{7DD825E7-85AB-4BB4-A994-BA7CCDA485B8}"/>
    <cellStyle name="Notiz 35 4 2 2" xfId="34248" xr:uid="{93D5C56A-92E1-4ED7-98DF-4282C0909F5F}"/>
    <cellStyle name="Notiz 35 4 3" xfId="12438" xr:uid="{05438826-2C66-459C-95CE-3873B7E33881}"/>
    <cellStyle name="Notiz 35 4 4" xfId="25703" xr:uid="{D1666435-C0B6-440B-896C-E0BEADDAA9B4}"/>
    <cellStyle name="Notiz 35 5" xfId="8530" xr:uid="{5A4DFEF4-DF4F-4E8A-8E2B-93FE1A634333}"/>
    <cellStyle name="Notiz 35 5 2" xfId="21256" xr:uid="{CBDAFD0B-BF7D-41A1-AEE1-C6F38AD41436}"/>
    <cellStyle name="Notiz 35 5 3" xfId="28859" xr:uid="{A4896E8B-E325-4F5A-BBE9-E13E39DE7EBC}"/>
    <cellStyle name="Notiz 35 6" xfId="14918" xr:uid="{1A436E4D-DF17-4178-A247-C657DAD08EB4}"/>
    <cellStyle name="Notiz 35 6 2" xfId="31353" xr:uid="{7317CAEB-6330-437F-BD00-E118F7C8D5E2}"/>
    <cellStyle name="Notiz 35 7" xfId="15571" xr:uid="{75D26E73-C4AD-4C1A-9789-CE6FEFD1D5F1}"/>
    <cellStyle name="Notiz 35 7 2" xfId="26622" xr:uid="{83AC06B2-7BFA-41DF-B737-C664B36B169F}"/>
    <cellStyle name="Notiz 35 8" xfId="32738" xr:uid="{050E3255-1890-4759-A7AB-B6A833AD6CC3}"/>
    <cellStyle name="Notiz 35 9" xfId="24449" xr:uid="{DEEBB854-85FC-4496-9963-DC4EFC2A6342}"/>
    <cellStyle name="Notiz 36" xfId="2691" xr:uid="{00000000-0005-0000-0000-0000B30A0000}"/>
    <cellStyle name="Notiz 36 2" xfId="2692" xr:uid="{00000000-0005-0000-0000-0000B40A0000}"/>
    <cellStyle name="Notiz 36 2 2" xfId="5831" xr:uid="{B0FE6E72-4FC4-49F5-B226-A13A9521CEDF}"/>
    <cellStyle name="Notiz 36 2 2 2" xfId="18619" xr:uid="{F754A463-DEFA-4B23-96A8-03344008A179}"/>
    <cellStyle name="Notiz 36 2 2 2 2" xfId="28865" xr:uid="{60938A8B-5FCF-49CB-B6B3-2376FA8C9427}"/>
    <cellStyle name="Notiz 36 2 2 3" xfId="11872" xr:uid="{41317CE9-D3FB-4FD7-ACCF-E9DC0B76C37C}"/>
    <cellStyle name="Notiz 36 2 2 3 2" xfId="31359" xr:uid="{18ABD64E-A953-40A3-98B6-D90E222DF941}"/>
    <cellStyle name="Notiz 36 2 2 4" xfId="33944" xr:uid="{77AA205A-6E9A-4B59-BD45-1779D7CE1823}"/>
    <cellStyle name="Notiz 36 2 2 5" xfId="24455" xr:uid="{E0C524D6-AA00-4DAF-8824-79CDE5DAA6CD}"/>
    <cellStyle name="Notiz 36 2 3" xfId="6403" xr:uid="{042E925F-CBEB-4968-894C-2E2D79982E54}"/>
    <cellStyle name="Notiz 36 2 3 2" xfId="19183" xr:uid="{7DAE702C-1D0D-4585-93A3-A73AD59EDFEC}"/>
    <cellStyle name="Notiz 36 2 3 2 2" xfId="34245" xr:uid="{9F8DF863-904C-47A1-9E4C-8FC31CE3E4A1}"/>
    <cellStyle name="Notiz 36 2 3 3" xfId="12435" xr:uid="{74719A23-ABFD-42B3-9B50-82A55EE717D7}"/>
    <cellStyle name="Notiz 36 2 3 4" xfId="25706" xr:uid="{7336B7CE-1665-49E0-9EFC-6C2998D02235}"/>
    <cellStyle name="Notiz 36 2 4" xfId="8533" xr:uid="{82D7CE57-8136-4794-BB76-560BE4A5F0F2}"/>
    <cellStyle name="Notiz 36 2 4 2" xfId="21259" xr:uid="{CBC6596B-40A9-40FE-9E35-3274F40300F2}"/>
    <cellStyle name="Notiz 36 2 4 3" xfId="28864" xr:uid="{7F97CCE6-D4A2-4F2B-99F8-745FF9D90736}"/>
    <cellStyle name="Notiz 36 2 5" xfId="14921" xr:uid="{E76E2672-ADA7-471B-8BAF-50B6420FD48A}"/>
    <cellStyle name="Notiz 36 2 5 2" xfId="31358" xr:uid="{203F8A23-C9E0-4966-B061-15246F9CED39}"/>
    <cellStyle name="Notiz 36 2 6" xfId="15574" xr:uid="{40284634-645F-4214-A6BE-0D378788BDBB}"/>
    <cellStyle name="Notiz 36 2 6 2" xfId="26625" xr:uid="{4E71E2F0-0739-40B0-87E1-3EA35810FE1C}"/>
    <cellStyle name="Notiz 36 2 7" xfId="32741" xr:uid="{4CCDF2C3-20AC-4316-9E21-66BEDDA31D7D}"/>
    <cellStyle name="Notiz 36 2 8" xfId="24454" xr:uid="{4F7D5CF4-FB12-40C1-A200-96BDBA47E598}"/>
    <cellStyle name="Notiz 36 3" xfId="5830" xr:uid="{1FAE4712-7369-416A-A716-24483FFB4EC8}"/>
    <cellStyle name="Notiz 36 3 2" xfId="18618" xr:uid="{B4A3D60F-B674-4C1F-A08E-E927B2104B6F}"/>
    <cellStyle name="Notiz 36 3 2 2" xfId="28866" xr:uid="{4755B59E-A189-457A-B84B-333D5FCF221B}"/>
    <cellStyle name="Notiz 36 3 3" xfId="11871" xr:uid="{AAD39485-7424-45FE-96D8-0D2711100DF2}"/>
    <cellStyle name="Notiz 36 3 3 2" xfId="31360" xr:uid="{13069FC8-4979-44CF-BB69-45F9322AC440}"/>
    <cellStyle name="Notiz 36 3 4" xfId="33943" xr:uid="{6E5F9E91-880E-485A-A903-4B776F8F8EDC}"/>
    <cellStyle name="Notiz 36 3 5" xfId="24456" xr:uid="{73D2372E-D7CC-4BF9-8579-81B726C8CE58}"/>
    <cellStyle name="Notiz 36 4" xfId="6404" xr:uid="{16D5C13C-4D11-4BE2-B969-4C1CC105D7C5}"/>
    <cellStyle name="Notiz 36 4 2" xfId="19184" xr:uid="{4C314497-3242-4E29-BAE1-25FF3AC3E1D4}"/>
    <cellStyle name="Notiz 36 4 2 2" xfId="34246" xr:uid="{0809B187-E047-4DB1-BA4A-0E357FBF3E74}"/>
    <cellStyle name="Notiz 36 4 3" xfId="12436" xr:uid="{702AD27F-2D19-4F8B-8E64-FE862268D0AD}"/>
    <cellStyle name="Notiz 36 4 4" xfId="25705" xr:uid="{1D2F7A7D-9490-4957-AB95-611992AE48F7}"/>
    <cellStyle name="Notiz 36 5" xfId="8532" xr:uid="{A52429C3-300D-451E-919E-AE20764B7D1D}"/>
    <cellStyle name="Notiz 36 5 2" xfId="21258" xr:uid="{88B3D435-4C7D-42D8-8553-3544FA9CC6C1}"/>
    <cellStyle name="Notiz 36 5 3" xfId="28863" xr:uid="{5D75472D-2C86-439C-BBD5-9B7BCA92EDB8}"/>
    <cellStyle name="Notiz 36 6" xfId="14920" xr:uid="{3DFD1D70-F0CA-48C6-B58C-13EF5AA538DA}"/>
    <cellStyle name="Notiz 36 6 2" xfId="31357" xr:uid="{6530BB2C-81CA-4774-9ED1-7A5CF5FFE0FE}"/>
    <cellStyle name="Notiz 36 7" xfId="15573" xr:uid="{59601072-00F3-4291-A665-F0B3BB8A2E72}"/>
    <cellStyle name="Notiz 36 7 2" xfId="26624" xr:uid="{01BB0065-E08F-4DB9-8B57-44573A26DF90}"/>
    <cellStyle name="Notiz 36 8" xfId="32740" xr:uid="{BEF6C29B-72CC-4789-B0EE-9551A568B39D}"/>
    <cellStyle name="Notiz 36 9" xfId="24453" xr:uid="{1E2D4570-C907-42ED-94D4-FCBB69B3CF65}"/>
    <cellStyle name="Notiz 37" xfId="2693" xr:uid="{00000000-0005-0000-0000-0000B50A0000}"/>
    <cellStyle name="Notiz 37 2" xfId="2694" xr:uid="{00000000-0005-0000-0000-0000B60A0000}"/>
    <cellStyle name="Notiz 37 2 2" xfId="5833" xr:uid="{FDDEB600-BBD1-4BED-A00E-B4272D1C57BE}"/>
    <cellStyle name="Notiz 37 2 2 2" xfId="18621" xr:uid="{228AD04E-2FF1-49C1-AB80-88005D049802}"/>
    <cellStyle name="Notiz 37 2 2 2 2" xfId="28869" xr:uid="{CB1A5A13-7067-434A-B169-082655C780A2}"/>
    <cellStyle name="Notiz 37 2 2 3" xfId="11874" xr:uid="{A98B4FA4-72C9-43BC-922B-70704AF71320}"/>
    <cellStyle name="Notiz 37 2 2 3 2" xfId="31363" xr:uid="{48736216-6192-4FDC-B835-C6DE011CEDA3}"/>
    <cellStyle name="Notiz 37 2 2 4" xfId="33946" xr:uid="{F0EEEC15-CA45-4ED6-841B-832FE380F79D}"/>
    <cellStyle name="Notiz 37 2 2 5" xfId="24459" xr:uid="{D2D2364C-0EAB-4478-9CAC-E46C79A88C92}"/>
    <cellStyle name="Notiz 37 2 3" xfId="6401" xr:uid="{6CFCA96D-91ED-4641-8E9F-9F025D87532A}"/>
    <cellStyle name="Notiz 37 2 3 2" xfId="19181" xr:uid="{29D822B2-9370-45E8-BFC0-47F40196B469}"/>
    <cellStyle name="Notiz 37 2 3 2 2" xfId="34243" xr:uid="{FFBBD9EC-9382-4BC0-A7A2-66C1865680FF}"/>
    <cellStyle name="Notiz 37 2 3 3" xfId="12433" xr:uid="{EF7D3D67-F419-4367-ADFF-E1D285BF1A34}"/>
    <cellStyle name="Notiz 37 2 3 4" xfId="25708" xr:uid="{4F24F13F-2896-4080-9AD6-F496C872464C}"/>
    <cellStyle name="Notiz 37 2 4" xfId="8535" xr:uid="{F192029A-29B0-45F9-BDAF-3E3ECE80160F}"/>
    <cellStyle name="Notiz 37 2 4 2" xfId="21261" xr:uid="{0CE9C57E-A56D-4D11-8E50-FC76069E247D}"/>
    <cellStyle name="Notiz 37 2 4 3" xfId="28868" xr:uid="{A041E780-A1FE-4173-87BE-73B400664AAB}"/>
    <cellStyle name="Notiz 37 2 5" xfId="14923" xr:uid="{AE9D2729-D3E4-47FF-AC8F-AAAEB52585FE}"/>
    <cellStyle name="Notiz 37 2 5 2" xfId="31362" xr:uid="{AB710FC8-DE41-4F77-8BEF-0B89A8C325CA}"/>
    <cellStyle name="Notiz 37 2 6" xfId="15576" xr:uid="{9FD01264-F46A-4B96-A082-745503557080}"/>
    <cellStyle name="Notiz 37 2 6 2" xfId="26627" xr:uid="{73085BC2-4B75-4D91-931F-0B1D6927ACA3}"/>
    <cellStyle name="Notiz 37 2 7" xfId="32743" xr:uid="{6F7039F3-3D9F-4173-B20C-EE28F067ABBD}"/>
    <cellStyle name="Notiz 37 2 8" xfId="24458" xr:uid="{42214E16-6775-4D76-817E-8CD2179257E0}"/>
    <cellStyle name="Notiz 37 3" xfId="5832" xr:uid="{7C386BFA-DDE0-458C-A8C7-B69D07F80585}"/>
    <cellStyle name="Notiz 37 3 2" xfId="18620" xr:uid="{3330659B-6A9F-462B-8BA4-CAC5AEB2998F}"/>
    <cellStyle name="Notiz 37 3 2 2" xfId="28870" xr:uid="{63443FA0-1506-4A30-8454-D574A79FE871}"/>
    <cellStyle name="Notiz 37 3 3" xfId="11873" xr:uid="{53A56C6F-D192-4C80-ADF3-30099800406A}"/>
    <cellStyle name="Notiz 37 3 3 2" xfId="31364" xr:uid="{6DE04E89-E340-4652-ABCE-3F1A72541CB3}"/>
    <cellStyle name="Notiz 37 3 4" xfId="33945" xr:uid="{AA919257-D525-4514-B955-F786A94754F0}"/>
    <cellStyle name="Notiz 37 3 5" xfId="24460" xr:uid="{F8AAC1C8-1484-4530-9335-E1083E8B371A}"/>
    <cellStyle name="Notiz 37 4" xfId="6402" xr:uid="{16939DE4-C6CE-4EE8-87D1-33F748458013}"/>
    <cellStyle name="Notiz 37 4 2" xfId="19182" xr:uid="{9763CCF6-A16A-4176-8EB1-260F0EF45951}"/>
    <cellStyle name="Notiz 37 4 2 2" xfId="34244" xr:uid="{E34F6D53-340E-4D97-8D60-85E7DAF4451C}"/>
    <cellStyle name="Notiz 37 4 3" xfId="12434" xr:uid="{7439FBBA-AEC6-4577-942D-792558F417DA}"/>
    <cellStyle name="Notiz 37 4 4" xfId="25707" xr:uid="{BF4FCD29-ED3A-4ADB-926C-FF92E26FA94F}"/>
    <cellStyle name="Notiz 37 5" xfId="8534" xr:uid="{C5E65178-5BBC-4C3E-9F46-693C296A7AF4}"/>
    <cellStyle name="Notiz 37 5 2" xfId="21260" xr:uid="{2A96D15B-3E76-4542-A538-B7A02D353D38}"/>
    <cellStyle name="Notiz 37 5 3" xfId="28867" xr:uid="{02171CCB-F4A2-4CCA-9718-6E336C7EC5E0}"/>
    <cellStyle name="Notiz 37 6" xfId="14922" xr:uid="{8B78E4C7-07AD-4AD1-B3EF-AF71D049D109}"/>
    <cellStyle name="Notiz 37 6 2" xfId="31361" xr:uid="{81C557E3-2BCA-4C65-A656-3FD46F58BC54}"/>
    <cellStyle name="Notiz 37 7" xfId="15575" xr:uid="{3824260B-7AD1-4519-905D-F66D0AF81514}"/>
    <cellStyle name="Notiz 37 7 2" xfId="26626" xr:uid="{DBACFCB0-4F12-443C-9BF7-7D1FDC66E08A}"/>
    <cellStyle name="Notiz 37 8" xfId="32742" xr:uid="{12630744-03DD-422A-9B58-88EA9592ACD2}"/>
    <cellStyle name="Notiz 37 9" xfId="24457" xr:uid="{936214A9-0D78-4FFF-BE76-426D783B47F3}"/>
    <cellStyle name="Notiz 38" xfId="2695" xr:uid="{00000000-0005-0000-0000-0000B70A0000}"/>
    <cellStyle name="Notiz 38 2" xfId="2696" xr:uid="{00000000-0005-0000-0000-0000B80A0000}"/>
    <cellStyle name="Notiz 38 2 2" xfId="5835" xr:uid="{D8EAAFBA-1EED-474B-B760-5F97738EF247}"/>
    <cellStyle name="Notiz 38 2 2 2" xfId="18623" xr:uid="{BF853AC1-9AC2-4C98-9175-E09E77CC19E1}"/>
    <cellStyle name="Notiz 38 2 2 2 2" xfId="28873" xr:uid="{E34D35F7-94B6-44F8-8A99-C3BB3845BBF6}"/>
    <cellStyle name="Notiz 38 2 2 3" xfId="11876" xr:uid="{A4FB9E66-D633-433D-977E-E1DFBA4F6F6F}"/>
    <cellStyle name="Notiz 38 2 2 3 2" xfId="31367" xr:uid="{F3DB8F1F-CC61-4AF4-8E80-2B6B07BD1DF8}"/>
    <cellStyle name="Notiz 38 2 2 4" xfId="33948" xr:uid="{961C9F94-CAFC-4C28-95C3-7E53D0451565}"/>
    <cellStyle name="Notiz 38 2 2 5" xfId="24463" xr:uid="{3DD3C232-0AC3-4E02-BC1F-34790808B401}"/>
    <cellStyle name="Notiz 38 2 3" xfId="6399" xr:uid="{FACED5FE-A556-495D-BFEB-2E52C2ABA001}"/>
    <cellStyle name="Notiz 38 2 3 2" xfId="19179" xr:uid="{713CD219-E640-43B2-BE9C-532BAAAAD53A}"/>
    <cellStyle name="Notiz 38 2 3 2 2" xfId="34241" xr:uid="{9C2D61EE-37E2-41F9-B68C-3D24C9E933EE}"/>
    <cellStyle name="Notiz 38 2 3 3" xfId="12431" xr:uid="{03CE0331-E09B-474E-A506-A33420ABDAB5}"/>
    <cellStyle name="Notiz 38 2 3 4" xfId="25710" xr:uid="{72F2857A-3814-4C3D-BCFD-E9E76B80D82F}"/>
    <cellStyle name="Notiz 38 2 4" xfId="8537" xr:uid="{BF28C93B-DECF-411B-8138-DE5C3346C585}"/>
    <cellStyle name="Notiz 38 2 4 2" xfId="21263" xr:uid="{508642CD-2B4E-4909-8844-5B5F342B985C}"/>
    <cellStyle name="Notiz 38 2 4 3" xfId="28872" xr:uid="{C08D15FC-D908-43B0-A69D-98843AE35677}"/>
    <cellStyle name="Notiz 38 2 5" xfId="14925" xr:uid="{DAD8E6EC-D7A4-4939-8885-F59E309FEF52}"/>
    <cellStyle name="Notiz 38 2 5 2" xfId="31366" xr:uid="{4589A5B2-22A1-436A-A601-53BCF519B1D9}"/>
    <cellStyle name="Notiz 38 2 6" xfId="15578" xr:uid="{639AD36F-2D01-4B70-8E29-066614B46B07}"/>
    <cellStyle name="Notiz 38 2 6 2" xfId="26629" xr:uid="{C5481FA8-4EBD-445D-927A-F272D3DBF6EB}"/>
    <cellStyle name="Notiz 38 2 7" xfId="32745" xr:uid="{BBCDBB79-A626-4168-96EF-7B8D4331A0F3}"/>
    <cellStyle name="Notiz 38 2 8" xfId="24462" xr:uid="{73A238BA-51DA-4F87-97DF-BEF7A1EC9C4F}"/>
    <cellStyle name="Notiz 38 3" xfId="5834" xr:uid="{EEB60B4E-936F-4B1E-A6E9-F239CAF41652}"/>
    <cellStyle name="Notiz 38 3 2" xfId="18622" xr:uid="{CB8B279F-4812-4691-A3D2-6FB4D16EFA06}"/>
    <cellStyle name="Notiz 38 3 2 2" xfId="28874" xr:uid="{C19E955E-6F83-426D-B9B6-4AF0BF353F11}"/>
    <cellStyle name="Notiz 38 3 3" xfId="11875" xr:uid="{C9742AD5-74C1-4F3C-AAAA-E53347FB42B8}"/>
    <cellStyle name="Notiz 38 3 3 2" xfId="31368" xr:uid="{9E6B7850-1EAD-4710-BF2A-7E73A683A65F}"/>
    <cellStyle name="Notiz 38 3 4" xfId="33947" xr:uid="{FCF5BD87-0060-4D9F-AD05-8D0AF6FF6F16}"/>
    <cellStyle name="Notiz 38 3 5" xfId="24464" xr:uid="{8387FF9F-DB16-4AB5-8F23-9CC422786B7B}"/>
    <cellStyle name="Notiz 38 4" xfId="6400" xr:uid="{C3173C1C-D2D8-4573-9835-72B7D641E382}"/>
    <cellStyle name="Notiz 38 4 2" xfId="19180" xr:uid="{9F94A4D4-7EE4-41D3-97BE-2A9593E13DE0}"/>
    <cellStyle name="Notiz 38 4 2 2" xfId="34242" xr:uid="{619D9BD2-6D73-426D-9912-490424A7335F}"/>
    <cellStyle name="Notiz 38 4 3" xfId="12432" xr:uid="{A4A73784-AE57-4CC7-810F-97B2EDDF3069}"/>
    <cellStyle name="Notiz 38 4 4" xfId="25709" xr:uid="{A7F7CB71-27E1-4CF4-95AF-0026B84DB22B}"/>
    <cellStyle name="Notiz 38 5" xfId="8536" xr:uid="{397EC802-E694-4A7A-BE13-CEB9FB4A3E79}"/>
    <cellStyle name="Notiz 38 5 2" xfId="21262" xr:uid="{C3EDDC4D-23F4-4C47-B64E-21A3353893CD}"/>
    <cellStyle name="Notiz 38 5 3" xfId="28871" xr:uid="{FC7C6316-72E5-4818-A25C-74ADB5116AD9}"/>
    <cellStyle name="Notiz 38 6" xfId="14924" xr:uid="{A3FA481C-12E1-4AD3-B818-C9CD5AC81C09}"/>
    <cellStyle name="Notiz 38 6 2" xfId="31365" xr:uid="{AD1C66E3-B2B3-4FE8-B4DF-33AAA976A55C}"/>
    <cellStyle name="Notiz 38 7" xfId="15577" xr:uid="{53720883-341C-4D49-913A-7850DE236D9C}"/>
    <cellStyle name="Notiz 38 7 2" xfId="26628" xr:uid="{3430CF65-7CFE-4553-B1E0-D8A3D9EF7528}"/>
    <cellStyle name="Notiz 38 8" xfId="32744" xr:uid="{D7649379-0734-4E20-BA92-836510D9D313}"/>
    <cellStyle name="Notiz 38 9" xfId="24461" xr:uid="{BDCEAC6A-3392-4F1C-B321-710AE3A262A5}"/>
    <cellStyle name="Notiz 39" xfId="2697" xr:uid="{00000000-0005-0000-0000-0000B90A0000}"/>
    <cellStyle name="Notiz 39 2" xfId="2698" xr:uid="{00000000-0005-0000-0000-0000BA0A0000}"/>
    <cellStyle name="Notiz 39 2 2" xfId="5837" xr:uid="{3E65914A-05DB-498F-A9F3-B4AC3C595743}"/>
    <cellStyle name="Notiz 39 2 2 2" xfId="18625" xr:uid="{134EEE41-F8D2-4629-91E9-925FE6FE60FF}"/>
    <cellStyle name="Notiz 39 2 2 2 2" xfId="28877" xr:uid="{1A272221-8416-4A59-B7F6-4CD1C42CACD9}"/>
    <cellStyle name="Notiz 39 2 2 3" xfId="11878" xr:uid="{5013C083-32C2-44CB-83F7-7275EBFA1FCB}"/>
    <cellStyle name="Notiz 39 2 2 3 2" xfId="31371" xr:uid="{ADB32AB1-4619-4202-8F0E-37E3088D656C}"/>
    <cellStyle name="Notiz 39 2 2 4" xfId="33950" xr:uid="{3B50EDF5-1FE0-4D85-994D-1BFA836DCBD0}"/>
    <cellStyle name="Notiz 39 2 2 5" xfId="24467" xr:uid="{C2D7BCCC-6643-471E-A9C9-8EB63C7F7E2B}"/>
    <cellStyle name="Notiz 39 2 3" xfId="6397" xr:uid="{F42BDDF0-0D97-4526-A28F-37E23EFD79D5}"/>
    <cellStyle name="Notiz 39 2 3 2" xfId="19177" xr:uid="{E0B577E3-802A-4ADE-8F49-4E47916C4CF0}"/>
    <cellStyle name="Notiz 39 2 3 2 2" xfId="34239" xr:uid="{B5AD1E8E-BB46-4F30-9B55-4AF367924AEF}"/>
    <cellStyle name="Notiz 39 2 3 3" xfId="12429" xr:uid="{B497AF2D-1AF9-45F9-A469-87DA39012033}"/>
    <cellStyle name="Notiz 39 2 3 4" xfId="25712" xr:uid="{F9BA1FC3-E373-4061-BF90-C1C1ABCD9AC6}"/>
    <cellStyle name="Notiz 39 2 4" xfId="8539" xr:uid="{CF11F31A-665B-4223-850B-63C378D2DC52}"/>
    <cellStyle name="Notiz 39 2 4 2" xfId="21265" xr:uid="{4A9BE427-C93B-4F38-B12C-F1EC3E0CDDC3}"/>
    <cellStyle name="Notiz 39 2 4 3" xfId="28876" xr:uid="{B4D6C0A4-4B54-459A-B47D-C2D2D9E0C16A}"/>
    <cellStyle name="Notiz 39 2 5" xfId="14927" xr:uid="{BDA65E6A-5759-4904-83E3-956574F3FCF9}"/>
    <cellStyle name="Notiz 39 2 5 2" xfId="31370" xr:uid="{4017394E-CBB6-4EFC-B2EE-6C01386CEAED}"/>
    <cellStyle name="Notiz 39 2 6" xfId="15580" xr:uid="{7469DF8E-3E72-43BF-9440-577DA145A4EF}"/>
    <cellStyle name="Notiz 39 2 6 2" xfId="26631" xr:uid="{AC45EDDB-7EB1-4955-9FEE-F39CC404DFD2}"/>
    <cellStyle name="Notiz 39 2 7" xfId="32747" xr:uid="{FD31683D-6532-42B6-B5E0-8C684BDB6920}"/>
    <cellStyle name="Notiz 39 2 8" xfId="24466" xr:uid="{8FD60CDF-813A-4F3B-89F2-88283343B4D9}"/>
    <cellStyle name="Notiz 39 3" xfId="5836" xr:uid="{E6A225F1-8D35-4716-AF6A-A6E7285D44F1}"/>
    <cellStyle name="Notiz 39 3 2" xfId="18624" xr:uid="{B9EDFA8E-3B05-4EB6-A4B1-3D551908B43A}"/>
    <cellStyle name="Notiz 39 3 2 2" xfId="28878" xr:uid="{A586379B-0508-460A-BBBB-4E1EBF310D90}"/>
    <cellStyle name="Notiz 39 3 3" xfId="11877" xr:uid="{14681633-1B35-4425-A060-6520125E9D5B}"/>
    <cellStyle name="Notiz 39 3 3 2" xfId="31372" xr:uid="{2832B69C-D351-4E99-A812-E4413514C2F8}"/>
    <cellStyle name="Notiz 39 3 4" xfId="33949" xr:uid="{7DD82CDD-49E8-41B5-AF06-01E7C20D083B}"/>
    <cellStyle name="Notiz 39 3 5" xfId="24468" xr:uid="{C9A09570-EAAC-47C0-BCD3-C789F6AE3F65}"/>
    <cellStyle name="Notiz 39 4" xfId="6398" xr:uid="{D01CEA4A-F5C7-47CD-BB3C-AC6C665E774A}"/>
    <cellStyle name="Notiz 39 4 2" xfId="19178" xr:uid="{40FF9CFE-EDC4-425E-95F9-E00DD90FA9B3}"/>
    <cellStyle name="Notiz 39 4 2 2" xfId="34240" xr:uid="{D335FACF-249A-41D0-9E29-1BBD65F0A5B6}"/>
    <cellStyle name="Notiz 39 4 3" xfId="12430" xr:uid="{DFCA704E-A170-4E7C-A2CC-80FF076B7AAB}"/>
    <cellStyle name="Notiz 39 4 4" xfId="25711" xr:uid="{AE49107C-13C4-4E34-A4AB-DD0751B4FAF9}"/>
    <cellStyle name="Notiz 39 5" xfId="8538" xr:uid="{EA0272DC-1BC1-4FF1-B6CB-A79DD9F00B37}"/>
    <cellStyle name="Notiz 39 5 2" xfId="21264" xr:uid="{2A541A69-79EF-47D7-83FB-57B101565BCC}"/>
    <cellStyle name="Notiz 39 5 3" xfId="28875" xr:uid="{0298E433-54AF-4082-A1BB-437F2FA62E82}"/>
    <cellStyle name="Notiz 39 6" xfId="14926" xr:uid="{0ABA599C-08A9-4D74-BC82-8EAD7B34B945}"/>
    <cellStyle name="Notiz 39 6 2" xfId="31369" xr:uid="{4170B30E-7884-43AB-838C-F5581319D4F9}"/>
    <cellStyle name="Notiz 39 7" xfId="15579" xr:uid="{CF27DF50-59CC-4A6C-A3FA-CDF29853B1DF}"/>
    <cellStyle name="Notiz 39 7 2" xfId="26630" xr:uid="{585FC8A1-D20E-4340-AFA6-99049E6CE5C3}"/>
    <cellStyle name="Notiz 39 8" xfId="32746" xr:uid="{4421DACE-351A-48A2-9EB6-E1C997D2F266}"/>
    <cellStyle name="Notiz 39 9" xfId="24465" xr:uid="{0EBB86C1-2CA8-448F-941D-EB3FD91D260F}"/>
    <cellStyle name="Notiz 4" xfId="2699" xr:uid="{00000000-0005-0000-0000-0000BB0A0000}"/>
    <cellStyle name="Notiz 4 10" xfId="32748" xr:uid="{F657A677-2B0E-43BD-9758-97FD401A6C61}"/>
    <cellStyle name="Notiz 4 11" xfId="24469" xr:uid="{34C35B6D-D645-455D-A489-A0732E729663}"/>
    <cellStyle name="Notiz 4 2" xfId="2700" xr:uid="{00000000-0005-0000-0000-0000BC0A0000}"/>
    <cellStyle name="Notiz 4 2 2" xfId="5839" xr:uid="{0503498A-CF91-482B-97EC-0514089EE843}"/>
    <cellStyle name="Notiz 4 2 2 2" xfId="18627" xr:uid="{7DCFA8B9-EFCF-4CC7-96F6-0C6AC748E212}"/>
    <cellStyle name="Notiz 4 2 2 2 2" xfId="28881" xr:uid="{BDEF4EEA-CB57-4713-A287-D51BEEF68B5C}"/>
    <cellStyle name="Notiz 4 2 2 3" xfId="11880" xr:uid="{DEC9C80A-B1E3-4D1A-A169-9CF4BD90AFD1}"/>
    <cellStyle name="Notiz 4 2 2 3 2" xfId="31375" xr:uid="{1FEE82BB-608B-4C35-A223-4ABA680FAA00}"/>
    <cellStyle name="Notiz 4 2 2 4" xfId="33952" xr:uid="{96674D57-6332-43B1-BE4B-7659C41604B4}"/>
    <cellStyle name="Notiz 4 2 2 5" xfId="24471" xr:uid="{5AA650AF-8F38-4B42-A0D0-969D2BEF09AC}"/>
    <cellStyle name="Notiz 4 2 3" xfId="6395" xr:uid="{9BF856D1-95F0-44D1-BDFF-52D1D87CD051}"/>
    <cellStyle name="Notiz 4 2 3 2" xfId="19175" xr:uid="{E925C984-01BF-4C83-8584-FE0FB19A362A}"/>
    <cellStyle name="Notiz 4 2 3 2 2" xfId="34237" xr:uid="{F22150B1-5628-4777-A39E-0A494AD99112}"/>
    <cellStyle name="Notiz 4 2 3 3" xfId="12427" xr:uid="{17557BC1-8DE9-439E-AC8F-339887F05A62}"/>
    <cellStyle name="Notiz 4 2 3 4" xfId="25714" xr:uid="{9CB359CC-DD67-40AB-8470-3EFC1B6A6CBD}"/>
    <cellStyle name="Notiz 4 2 4" xfId="8541" xr:uid="{A934B374-9EF1-4F24-BCC9-15CE934F477E}"/>
    <cellStyle name="Notiz 4 2 4 2" xfId="21267" xr:uid="{ABB91AA6-6C43-4785-81CB-AAE6A32D869B}"/>
    <cellStyle name="Notiz 4 2 4 3" xfId="28880" xr:uid="{2CE7D766-77AA-4905-B2E4-5D6181D3E49D}"/>
    <cellStyle name="Notiz 4 2 5" xfId="14929" xr:uid="{AD00A5EA-62FE-4C0A-891F-83A934665D94}"/>
    <cellStyle name="Notiz 4 2 5 2" xfId="31374" xr:uid="{319239E8-42FC-44AC-8710-ED45CF4DB262}"/>
    <cellStyle name="Notiz 4 2 6" xfId="15582" xr:uid="{CD737CDE-CC74-4D9A-88FA-60ED37551CAA}"/>
    <cellStyle name="Notiz 4 2 6 2" xfId="26633" xr:uid="{7F6745CC-C557-4F59-8F70-C76CAF3D09B8}"/>
    <cellStyle name="Notiz 4 2 7" xfId="32749" xr:uid="{5B87D796-26D3-478D-A74E-5AA25D3C85E5}"/>
    <cellStyle name="Notiz 4 2 8" xfId="24470" xr:uid="{2C77DAED-4455-411F-B79C-EA0623966E80}"/>
    <cellStyle name="Notiz 4 3" xfId="2701" xr:uid="{00000000-0005-0000-0000-0000BD0A0000}"/>
    <cellStyle name="Notiz 4 3 2" xfId="5840" xr:uid="{6ADA8D3C-C083-4F27-B200-A965A38EC59D}"/>
    <cellStyle name="Notiz 4 3 2 2" xfId="18628" xr:uid="{892FCCE6-2D84-4B60-8A99-ECAD25492535}"/>
    <cellStyle name="Notiz 4 3 2 2 2" xfId="28883" xr:uid="{B3A6A735-68C6-494A-BA8A-0D2C5AA3B583}"/>
    <cellStyle name="Notiz 4 3 2 3" xfId="11881" xr:uid="{E2F40373-BB30-4479-ACFF-5FD3560F2BE7}"/>
    <cellStyle name="Notiz 4 3 2 3 2" xfId="31377" xr:uid="{A0D3C851-B815-401E-A9B4-896E44F089F0}"/>
    <cellStyle name="Notiz 4 3 2 4" xfId="33953" xr:uid="{814AACEE-B640-4581-9EA2-045F1C8C1E1E}"/>
    <cellStyle name="Notiz 4 3 2 5" xfId="24473" xr:uid="{A08A2FF9-EFC4-403C-B1B9-C5FA181DF28D}"/>
    <cellStyle name="Notiz 4 3 3" xfId="6394" xr:uid="{84F05B27-5806-4760-A3CB-30DB3F9C5AF5}"/>
    <cellStyle name="Notiz 4 3 3 2" xfId="19174" xr:uid="{00592B20-409B-4888-807D-53A0F793DA70}"/>
    <cellStyle name="Notiz 4 3 3 2 2" xfId="34236" xr:uid="{081EAA9F-E35C-427A-B248-022D13B81685}"/>
    <cellStyle name="Notiz 4 3 3 3" xfId="12426" xr:uid="{7628F26C-17C9-45E6-981F-26D393E807A8}"/>
    <cellStyle name="Notiz 4 3 3 4" xfId="25873" xr:uid="{C1818181-8FFA-440C-B2F7-086FC8464E1D}"/>
    <cellStyle name="Notiz 4 3 4" xfId="8542" xr:uid="{32DB2DAA-12BE-4C95-B170-1D58B65A32FA}"/>
    <cellStyle name="Notiz 4 3 4 2" xfId="21268" xr:uid="{42992A3F-A428-4C33-BEEA-58035D63782C}"/>
    <cellStyle name="Notiz 4 3 4 3" xfId="28882" xr:uid="{C42D1D02-B2F4-4DCD-98E0-D46E423EA69C}"/>
    <cellStyle name="Notiz 4 3 5" xfId="14930" xr:uid="{09E323CE-BC73-4811-822F-E1B54F944C3A}"/>
    <cellStyle name="Notiz 4 3 5 2" xfId="31376" xr:uid="{D739E193-24B8-4F1E-987C-E93169949304}"/>
    <cellStyle name="Notiz 4 3 6" xfId="15583" xr:uid="{F6164BC5-D66B-4314-8BC1-936EA0D62043}"/>
    <cellStyle name="Notiz 4 3 6 2" xfId="26634" xr:uid="{B01C50EF-0426-41CB-A7A8-1875FCAB4EEC}"/>
    <cellStyle name="Notiz 4 3 7" xfId="32750" xr:uid="{92DA6FF1-95EC-433B-903D-7E44A2C36798}"/>
    <cellStyle name="Notiz 4 3 8" xfId="24472" xr:uid="{B525D58B-DF0F-463C-90D2-E3CD615CF41A}"/>
    <cellStyle name="Notiz 4 4" xfId="2702" xr:uid="{00000000-0005-0000-0000-0000BE0A0000}"/>
    <cellStyle name="Notiz 4 4 2" xfId="5841" xr:uid="{B0F9E305-78CF-417A-8F5F-BD37AAED0A55}"/>
    <cellStyle name="Notiz 4 4 2 2" xfId="18629" xr:uid="{1777350B-8E5D-42D5-9390-2D96E212F7F1}"/>
    <cellStyle name="Notiz 4 4 2 2 2" xfId="28885" xr:uid="{1C653B8A-200E-4C2E-BB74-5FD81A44528C}"/>
    <cellStyle name="Notiz 4 4 2 3" xfId="11882" xr:uid="{1823DB4D-8C20-45FF-BB80-D7544420D861}"/>
    <cellStyle name="Notiz 4 4 2 3 2" xfId="31379" xr:uid="{118B5347-443A-4C8A-8089-5F1F0E9BA2F5}"/>
    <cellStyle name="Notiz 4 4 2 4" xfId="33954" xr:uid="{E5A437DA-3D62-4D72-A8B8-023F18336825}"/>
    <cellStyle name="Notiz 4 4 2 5" xfId="24475" xr:uid="{2E9CA514-7775-4518-946C-C4C3104A07FC}"/>
    <cellStyle name="Notiz 4 4 3" xfId="6393" xr:uid="{C891B9E1-3596-4520-BC3E-F36EE9B78B29}"/>
    <cellStyle name="Notiz 4 4 3 2" xfId="19173" xr:uid="{CE8DD582-D5BF-499D-B91C-61EBEAB7D14C}"/>
    <cellStyle name="Notiz 4 4 3 2 2" xfId="34235" xr:uid="{83F14241-6A13-4071-AA39-1EA2328540AB}"/>
    <cellStyle name="Notiz 4 4 3 3" xfId="12425" xr:uid="{F82944F0-4817-4C1D-99A8-963C2D58A692}"/>
    <cellStyle name="Notiz 4 4 3 4" xfId="28884" xr:uid="{1638A7AE-C64C-4A94-951E-0AA0E9A051F6}"/>
    <cellStyle name="Notiz 4 4 4" xfId="8543" xr:uid="{EE65A46A-36BB-46C0-9094-B96316D647C1}"/>
    <cellStyle name="Notiz 4 4 4 2" xfId="21269" xr:uid="{FE86B417-ED45-4B71-A7C5-F893ADB4A2C2}"/>
    <cellStyle name="Notiz 4 4 4 3" xfId="31378" xr:uid="{BEF789DE-59D2-4075-B863-ACEDA8BA1018}"/>
    <cellStyle name="Notiz 4 4 5" xfId="14931" xr:uid="{CD42C931-8195-4C2A-9682-8F76E20C8F75}"/>
    <cellStyle name="Notiz 4 4 5 2" xfId="26635" xr:uid="{372FE4CF-23CD-406D-9F17-AF3287C11867}"/>
    <cellStyle name="Notiz 4 4 6" xfId="15584" xr:uid="{021CD00E-AF42-4C11-8426-C85D4D18A6CB}"/>
    <cellStyle name="Notiz 4 4 6 2" xfId="32751" xr:uid="{39B85A7D-A06E-496D-A47B-3B82CEDB62EE}"/>
    <cellStyle name="Notiz 4 4 7" xfId="24474" xr:uid="{3392DD17-85D8-43FE-AEE6-56B5715183C3}"/>
    <cellStyle name="Notiz 4 5" xfId="5838" xr:uid="{3CACFC66-E4AE-40D2-A842-817E0206A408}"/>
    <cellStyle name="Notiz 4 5 2" xfId="18626" xr:uid="{BEB239A0-9824-4FE2-96A3-2F0AEBCBB99D}"/>
    <cellStyle name="Notiz 4 5 2 2" xfId="28886" xr:uid="{EA051995-9554-4FDD-B62F-984D3D20498A}"/>
    <cellStyle name="Notiz 4 5 3" xfId="11879" xr:uid="{F544E6E0-CBD2-4D15-B568-E66DFD6B1FAE}"/>
    <cellStyle name="Notiz 4 5 3 2" xfId="31380" xr:uid="{DB39D121-946C-4CD1-968A-451EE09446E5}"/>
    <cellStyle name="Notiz 4 5 4" xfId="33951" xr:uid="{CDEA7D69-50FB-4CF7-8E32-9C4773CE77A8}"/>
    <cellStyle name="Notiz 4 5 5" xfId="24476" xr:uid="{451228AA-7F7D-4F32-A2BB-213C08448003}"/>
    <cellStyle name="Notiz 4 6" xfId="6396" xr:uid="{2DC346B4-F93D-4116-AF90-B3939547BA84}"/>
    <cellStyle name="Notiz 4 6 2" xfId="19176" xr:uid="{FF02884A-6EA5-4AF8-94F9-5E031320EDC7}"/>
    <cellStyle name="Notiz 4 6 2 2" xfId="34238" xr:uid="{06426B8C-A453-41E0-8BE0-24655DAC88C4}"/>
    <cellStyle name="Notiz 4 6 3" xfId="12428" xr:uid="{57D03DE1-EC8B-4502-8DE4-ACB440017D2F}"/>
    <cellStyle name="Notiz 4 6 4" xfId="25713" xr:uid="{C9915599-75A6-4267-85F0-5863CE019949}"/>
    <cellStyle name="Notiz 4 7" xfId="8540" xr:uid="{85D8634D-B284-4E81-9272-C19F882CEF9A}"/>
    <cellStyle name="Notiz 4 7 2" xfId="21266" xr:uid="{E4E4BD95-C627-4D0F-8CE2-BB92676953AB}"/>
    <cellStyle name="Notiz 4 7 3" xfId="28879" xr:uid="{6FAA9585-1669-4186-B441-ED7763F6CBDC}"/>
    <cellStyle name="Notiz 4 8" xfId="14928" xr:uid="{F249CEFB-CDEF-42C3-95C6-D68102442EFF}"/>
    <cellStyle name="Notiz 4 8 2" xfId="31373" xr:uid="{8B95CE18-B6E7-4D27-A8B3-C4F433D742B0}"/>
    <cellStyle name="Notiz 4 9" xfId="15581" xr:uid="{ADA528CB-34FC-4C97-AD8A-DD97A3C8D88D}"/>
    <cellStyle name="Notiz 4 9 2" xfId="26632" xr:uid="{0383CADE-313A-4A4C-8538-0B491BB522A8}"/>
    <cellStyle name="Notiz 40" xfId="2703" xr:uid="{00000000-0005-0000-0000-0000BF0A0000}"/>
    <cellStyle name="Notiz 40 2" xfId="2704" xr:uid="{00000000-0005-0000-0000-0000C00A0000}"/>
    <cellStyle name="Notiz 40 2 2" xfId="5843" xr:uid="{516F30A6-87C7-4F52-BE42-A9601E2C8690}"/>
    <cellStyle name="Notiz 40 2 2 2" xfId="18631" xr:uid="{73D951A1-0D67-4D6C-B953-328DBDD833FE}"/>
    <cellStyle name="Notiz 40 2 2 2 2" xfId="28889" xr:uid="{2E388A1A-3156-40E6-A1A4-277646B3A068}"/>
    <cellStyle name="Notiz 40 2 2 3" xfId="11884" xr:uid="{FF240C1A-FEBB-4987-A425-A770E736391E}"/>
    <cellStyle name="Notiz 40 2 2 3 2" xfId="31383" xr:uid="{5DA8EDE2-4FA2-4E1A-A29A-15C5A01F9926}"/>
    <cellStyle name="Notiz 40 2 2 4" xfId="33956" xr:uid="{4864F798-C127-4BDB-B7B0-EBB2943723FC}"/>
    <cellStyle name="Notiz 40 2 2 5" xfId="24479" xr:uid="{F79D105A-4415-4CB7-B5BB-A6E27516B18F}"/>
    <cellStyle name="Notiz 40 2 3" xfId="6391" xr:uid="{CFC29116-330D-4336-8509-6AA86FC5B9AF}"/>
    <cellStyle name="Notiz 40 2 3 2" xfId="19171" xr:uid="{B4228CCF-8F18-407C-BBFA-78D97F2378F7}"/>
    <cellStyle name="Notiz 40 2 3 2 2" xfId="34233" xr:uid="{659B7F13-6643-4D24-BCA2-289FB88564AD}"/>
    <cellStyle name="Notiz 40 2 3 3" xfId="12423" xr:uid="{9A5DD9D1-CCB1-467E-91EE-C545F796602F}"/>
    <cellStyle name="Notiz 40 2 3 4" xfId="25716" xr:uid="{F7053864-D3C5-4B73-B726-0D64E67FBBE4}"/>
    <cellStyle name="Notiz 40 2 4" xfId="8545" xr:uid="{BB4284F9-A770-4F17-A57D-FAC81ADFD586}"/>
    <cellStyle name="Notiz 40 2 4 2" xfId="21271" xr:uid="{F8FF2F4A-8F36-45EB-9388-AFC6546CE4B7}"/>
    <cellStyle name="Notiz 40 2 4 3" xfId="28888" xr:uid="{3D881896-2D95-4D01-B73F-544B6561A9CF}"/>
    <cellStyle name="Notiz 40 2 5" xfId="14933" xr:uid="{61E39A45-1951-49C4-B000-2B2F45BB1250}"/>
    <cellStyle name="Notiz 40 2 5 2" xfId="31382" xr:uid="{39BD9A4F-2C18-4B5D-9DF2-3ACA27807C77}"/>
    <cellStyle name="Notiz 40 2 6" xfId="15586" xr:uid="{14CBAF03-B95F-4189-9D0B-FD559336A13E}"/>
    <cellStyle name="Notiz 40 2 6 2" xfId="26637" xr:uid="{B9ADE760-0D71-485B-BC08-D0044C70003E}"/>
    <cellStyle name="Notiz 40 2 7" xfId="32753" xr:uid="{AFEAB281-52C2-4314-A375-075003720D77}"/>
    <cellStyle name="Notiz 40 2 8" xfId="24478" xr:uid="{6E228FE9-8954-4CBF-9BB1-F19AD787D993}"/>
    <cellStyle name="Notiz 40 3" xfId="5842" xr:uid="{B74C5716-8E52-4ACC-A612-96D5C256EBE0}"/>
    <cellStyle name="Notiz 40 3 2" xfId="18630" xr:uid="{F6503003-EDAA-4492-B5D0-FD70634F99AC}"/>
    <cellStyle name="Notiz 40 3 2 2" xfId="28890" xr:uid="{B8AE88DE-AD62-4640-9263-A2815A6C4A0F}"/>
    <cellStyle name="Notiz 40 3 3" xfId="11883" xr:uid="{47C45948-6877-4981-BCFA-C4021F5EC300}"/>
    <cellStyle name="Notiz 40 3 3 2" xfId="31384" xr:uid="{F50EDEE6-78E2-453F-BE6B-D3529514F8CF}"/>
    <cellStyle name="Notiz 40 3 4" xfId="33955" xr:uid="{0F0488E0-C365-4C9E-A9E1-E1C357559682}"/>
    <cellStyle name="Notiz 40 3 5" xfId="24480" xr:uid="{8BE6B2D3-01CC-4206-9F02-58351D37626C}"/>
    <cellStyle name="Notiz 40 4" xfId="6392" xr:uid="{1188978F-267B-4608-846B-3167A10BC630}"/>
    <cellStyle name="Notiz 40 4 2" xfId="19172" xr:uid="{113E7F93-ED76-428B-9934-32FD452AC5A2}"/>
    <cellStyle name="Notiz 40 4 2 2" xfId="34234" xr:uid="{936A0A9D-C5B9-46CE-8D77-9333976150C4}"/>
    <cellStyle name="Notiz 40 4 3" xfId="12424" xr:uid="{F29B3B7D-4A77-459D-99C2-EE364787E435}"/>
    <cellStyle name="Notiz 40 4 4" xfId="25715" xr:uid="{0188BA19-7577-405F-8630-5893D283E5DF}"/>
    <cellStyle name="Notiz 40 5" xfId="8544" xr:uid="{825CDBAC-EEE4-4D6E-9823-5A702A43465C}"/>
    <cellStyle name="Notiz 40 5 2" xfId="21270" xr:uid="{E6145418-449B-4F7D-8F2B-6553B2615E37}"/>
    <cellStyle name="Notiz 40 5 3" xfId="28887" xr:uid="{7D58170F-703C-45EF-9D81-05B2C955DDDD}"/>
    <cellStyle name="Notiz 40 6" xfId="14932" xr:uid="{49AC09B4-7CA3-43B7-9D84-2AC50E782906}"/>
    <cellStyle name="Notiz 40 6 2" xfId="31381" xr:uid="{8372C78B-EC94-4B56-AA89-C7BCCF353E69}"/>
    <cellStyle name="Notiz 40 7" xfId="15585" xr:uid="{B07E3AD7-1F4F-44BB-A31A-B8D882600B4D}"/>
    <cellStyle name="Notiz 40 7 2" xfId="26636" xr:uid="{98B2A635-0183-4A42-86B2-680392504E05}"/>
    <cellStyle name="Notiz 40 8" xfId="32752" xr:uid="{7675CE68-13D7-459E-A169-4C06E823151D}"/>
    <cellStyle name="Notiz 40 9" xfId="24477" xr:uid="{632CFF07-6192-47D1-805A-77082C30F98D}"/>
    <cellStyle name="Notiz 41" xfId="2705" xr:uid="{00000000-0005-0000-0000-0000C10A0000}"/>
    <cellStyle name="Notiz 41 2" xfId="2706" xr:uid="{00000000-0005-0000-0000-0000C20A0000}"/>
    <cellStyle name="Notiz 41 2 2" xfId="5845" xr:uid="{B785D3E4-3A22-43B8-ACD0-0D6FE6D76FB6}"/>
    <cellStyle name="Notiz 41 2 2 2" xfId="18633" xr:uid="{BCE44092-66DC-40BB-A215-25099821C238}"/>
    <cellStyle name="Notiz 41 2 2 2 2" xfId="28893" xr:uid="{BB4961D0-C685-4B9F-871F-9F5BC72871BC}"/>
    <cellStyle name="Notiz 41 2 2 3" xfId="11886" xr:uid="{914242C2-A6CB-4CBB-9A2D-5780967391AB}"/>
    <cellStyle name="Notiz 41 2 2 3 2" xfId="31387" xr:uid="{61ADA368-A480-4BC3-91D1-4E16D32A7F4F}"/>
    <cellStyle name="Notiz 41 2 2 4" xfId="33958" xr:uid="{F4DF7250-6EF8-4CFD-93DC-F9DBCFAD9BA3}"/>
    <cellStyle name="Notiz 41 2 2 5" xfId="24483" xr:uid="{293BE9FB-5E97-4A80-8D93-10472B09B43B}"/>
    <cellStyle name="Notiz 41 2 3" xfId="6389" xr:uid="{8E6F27F5-8317-479C-8D86-6B1B78457652}"/>
    <cellStyle name="Notiz 41 2 3 2" xfId="19169" xr:uid="{8B5A2A14-AA7D-4E0D-A677-62F9795DA403}"/>
    <cellStyle name="Notiz 41 2 3 2 2" xfId="34231" xr:uid="{58EF6078-7A1C-4480-A76F-9C87F0DCD242}"/>
    <cellStyle name="Notiz 41 2 3 3" xfId="12421" xr:uid="{5ECEBC37-FE23-42E3-80B6-2F56BB5BCBB9}"/>
    <cellStyle name="Notiz 41 2 3 4" xfId="25718" xr:uid="{6F967BA5-6BE3-45FB-8779-A169DBFB100F}"/>
    <cellStyle name="Notiz 41 2 4" xfId="8547" xr:uid="{F14C1D49-8860-425E-829F-6C9131D8F240}"/>
    <cellStyle name="Notiz 41 2 4 2" xfId="21273" xr:uid="{FDE2AC29-234F-41BA-882C-711883AF57A8}"/>
    <cellStyle name="Notiz 41 2 4 3" xfId="28892" xr:uid="{77A04B0E-E412-45F6-87FD-88D57F3623E2}"/>
    <cellStyle name="Notiz 41 2 5" xfId="14935" xr:uid="{ABAD5EFF-620B-4ADD-9629-ED8B72319493}"/>
    <cellStyle name="Notiz 41 2 5 2" xfId="31386" xr:uid="{29F7C0BB-7E82-46CC-9D14-8E3FD587D784}"/>
    <cellStyle name="Notiz 41 2 6" xfId="15588" xr:uid="{2C7AAB8C-42C1-4953-A9C9-43452E599BEF}"/>
    <cellStyle name="Notiz 41 2 6 2" xfId="26639" xr:uid="{D4BA55C9-23C5-4A0E-BFAB-FC9FF735CA63}"/>
    <cellStyle name="Notiz 41 2 7" xfId="32755" xr:uid="{DB927F10-F783-4F90-8C42-9D089C2E93F7}"/>
    <cellStyle name="Notiz 41 2 8" xfId="24482" xr:uid="{994EFD77-2445-475C-ABA4-9C30FABEF4AB}"/>
    <cellStyle name="Notiz 41 3" xfId="5844" xr:uid="{D935CE2F-478A-4114-ABA4-E63D0EB06C90}"/>
    <cellStyle name="Notiz 41 3 2" xfId="18632" xr:uid="{13CEC5ED-BC07-4CA9-81C1-11B22F2F6800}"/>
    <cellStyle name="Notiz 41 3 2 2" xfId="28894" xr:uid="{D82964EE-4D19-4C00-8C18-631616C4E8B5}"/>
    <cellStyle name="Notiz 41 3 3" xfId="11885" xr:uid="{5833E744-B872-48C4-BD7B-5241F471E0B6}"/>
    <cellStyle name="Notiz 41 3 3 2" xfId="31388" xr:uid="{AC35CAE3-716F-45ED-AF57-1B7ECB455B54}"/>
    <cellStyle name="Notiz 41 3 4" xfId="33957" xr:uid="{614C2037-3382-49B5-8665-A915029FE7E7}"/>
    <cellStyle name="Notiz 41 3 5" xfId="24484" xr:uid="{9FD2D185-03D7-4A83-B409-AF2DE76BC2DD}"/>
    <cellStyle name="Notiz 41 4" xfId="6390" xr:uid="{DCB540EE-5FD7-4EBB-8B9C-08F8D15FE19C}"/>
    <cellStyle name="Notiz 41 4 2" xfId="19170" xr:uid="{9A361519-50E3-42DC-8C4E-C3300089BAEE}"/>
    <cellStyle name="Notiz 41 4 2 2" xfId="34232" xr:uid="{D6E0CD1A-D745-495F-9CA1-3842AAE32ED2}"/>
    <cellStyle name="Notiz 41 4 3" xfId="12422" xr:uid="{2896D581-19B6-46D9-8B3B-3B75E3535D2C}"/>
    <cellStyle name="Notiz 41 4 4" xfId="25717" xr:uid="{2A6F48EC-3E81-4F2A-97CD-7ED7CB916C85}"/>
    <cellStyle name="Notiz 41 5" xfId="8546" xr:uid="{D7EE66DE-84A8-4479-AD68-81D7DE9F8CC9}"/>
    <cellStyle name="Notiz 41 5 2" xfId="21272" xr:uid="{4BEB4AFE-1CB1-4B74-9425-595198F4FAE6}"/>
    <cellStyle name="Notiz 41 5 3" xfId="28891" xr:uid="{5D9F7CE8-ADBB-4848-81B4-605E818667F6}"/>
    <cellStyle name="Notiz 41 6" xfId="14934" xr:uid="{811A7BB2-DFAD-483E-AF63-1368B8F86328}"/>
    <cellStyle name="Notiz 41 6 2" xfId="31385" xr:uid="{EAB38DF5-36CC-44F3-888F-ACDC92466478}"/>
    <cellStyle name="Notiz 41 7" xfId="15587" xr:uid="{C521FD1B-F9CE-4684-A673-57DD0911BE77}"/>
    <cellStyle name="Notiz 41 7 2" xfId="26638" xr:uid="{5485C735-1C6B-40F8-807F-A85E1577400E}"/>
    <cellStyle name="Notiz 41 8" xfId="32754" xr:uid="{02655BFC-5BFD-458E-8B57-47D71B1155A0}"/>
    <cellStyle name="Notiz 41 9" xfId="24481" xr:uid="{F4E28921-9586-44E4-B30E-921576868BC9}"/>
    <cellStyle name="Notiz 42" xfId="2707" xr:uid="{00000000-0005-0000-0000-0000C30A0000}"/>
    <cellStyle name="Notiz 42 2" xfId="2708" xr:uid="{00000000-0005-0000-0000-0000C40A0000}"/>
    <cellStyle name="Notiz 42 2 2" xfId="5847" xr:uid="{222B0275-7188-43DA-B9B4-36E3EB4F46CE}"/>
    <cellStyle name="Notiz 42 2 2 2" xfId="18635" xr:uid="{03794FAC-6F38-4204-8670-47EE3276EB83}"/>
    <cellStyle name="Notiz 42 2 2 2 2" xfId="28897" xr:uid="{C6FDC9C1-8D70-42F4-9DB6-B0C798DACC32}"/>
    <cellStyle name="Notiz 42 2 2 3" xfId="11888" xr:uid="{E36832C5-ED4E-466C-BA9B-3CDC852992B9}"/>
    <cellStyle name="Notiz 42 2 2 3 2" xfId="31391" xr:uid="{7F5CEDF6-230B-400E-91F6-677091DAFBDE}"/>
    <cellStyle name="Notiz 42 2 2 4" xfId="33960" xr:uid="{2D9BF1A0-EC10-40B1-9CE7-1E81DBE5CED3}"/>
    <cellStyle name="Notiz 42 2 2 5" xfId="24487" xr:uid="{06907F86-D3DA-4233-A45C-941299052618}"/>
    <cellStyle name="Notiz 42 2 3" xfId="6387" xr:uid="{E3B84722-293F-442B-BB33-C4541F57C395}"/>
    <cellStyle name="Notiz 42 2 3 2" xfId="19167" xr:uid="{05418BFA-8DD9-40F5-8795-AA32C994EB6E}"/>
    <cellStyle name="Notiz 42 2 3 2 2" xfId="34229" xr:uid="{2E531502-F58C-4944-807F-B4DDC48ED1D6}"/>
    <cellStyle name="Notiz 42 2 3 3" xfId="12419" xr:uid="{BFB83982-4666-4842-A0EC-6DFC2E5E06A5}"/>
    <cellStyle name="Notiz 42 2 3 4" xfId="25720" xr:uid="{F43994BE-88B2-4040-BA34-BE02F9210A10}"/>
    <cellStyle name="Notiz 42 2 4" xfId="8549" xr:uid="{9CB19DBE-4F4B-43EF-889C-9AC2CEBD7CDB}"/>
    <cellStyle name="Notiz 42 2 4 2" xfId="21275" xr:uid="{81F9B43B-88EF-4161-9A05-7DB0D040EE3A}"/>
    <cellStyle name="Notiz 42 2 4 3" xfId="28896" xr:uid="{B38264E7-A81A-467E-8F0F-7C176C479EEE}"/>
    <cellStyle name="Notiz 42 2 5" xfId="14937" xr:uid="{2FDD2D95-2207-4811-8836-D866B3124784}"/>
    <cellStyle name="Notiz 42 2 5 2" xfId="31390" xr:uid="{28886E34-D742-4C56-BC1C-6226CBC47B83}"/>
    <cellStyle name="Notiz 42 2 6" xfId="15590" xr:uid="{B1080D61-15D3-4B59-8026-08969213888D}"/>
    <cellStyle name="Notiz 42 2 6 2" xfId="26641" xr:uid="{E8E18C95-75BB-4086-AA17-41DCE355B930}"/>
    <cellStyle name="Notiz 42 2 7" xfId="32757" xr:uid="{EDC7BCD7-5F44-4304-AA2A-86705FCD4C5B}"/>
    <cellStyle name="Notiz 42 2 8" xfId="24486" xr:uid="{C45C77A0-83B4-4293-B765-1B4C5F5473E8}"/>
    <cellStyle name="Notiz 42 3" xfId="5846" xr:uid="{028DEDA6-3D9A-4349-8217-F72E589F0AB9}"/>
    <cellStyle name="Notiz 42 3 2" xfId="18634" xr:uid="{47710CAF-54A7-40FE-AB40-2F7665C05897}"/>
    <cellStyle name="Notiz 42 3 2 2" xfId="28898" xr:uid="{B7544366-1A8F-48BD-99CF-8FFD64289738}"/>
    <cellStyle name="Notiz 42 3 3" xfId="11887" xr:uid="{E46C4A60-D94E-40D3-846F-06AB79859478}"/>
    <cellStyle name="Notiz 42 3 3 2" xfId="31392" xr:uid="{6E46A291-616D-42B5-A707-33D58F934D3C}"/>
    <cellStyle name="Notiz 42 3 4" xfId="33959" xr:uid="{32ACF565-6564-464F-B2D9-841088700116}"/>
    <cellStyle name="Notiz 42 3 5" xfId="24488" xr:uid="{ADDF7C6C-5ABE-4ECB-8F23-73D048041E90}"/>
    <cellStyle name="Notiz 42 4" xfId="6388" xr:uid="{EED95B4F-80D4-4EE0-A4A8-500D5C3E638B}"/>
    <cellStyle name="Notiz 42 4 2" xfId="19168" xr:uid="{82C1B463-B057-4C0F-A065-9F58C07E80CD}"/>
    <cellStyle name="Notiz 42 4 2 2" xfId="34230" xr:uid="{EEDE2703-EDE6-4D3F-9E53-F7A6C364E9DD}"/>
    <cellStyle name="Notiz 42 4 3" xfId="12420" xr:uid="{05358F1A-C7FE-43E9-87F4-FE6FA495546D}"/>
    <cellStyle name="Notiz 42 4 4" xfId="25719" xr:uid="{3E3B3198-CD8C-42C2-97FB-5D22F9477E2A}"/>
    <cellStyle name="Notiz 42 5" xfId="8548" xr:uid="{4DE2F28F-6714-416B-9FF3-F9DB24C6ED86}"/>
    <cellStyle name="Notiz 42 5 2" xfId="21274" xr:uid="{C2366FEE-0434-4027-8C64-747E8046F420}"/>
    <cellStyle name="Notiz 42 5 3" xfId="28895" xr:uid="{E42356AC-3AB2-4FE8-8A6C-D66C8847B5CB}"/>
    <cellStyle name="Notiz 42 6" xfId="14936" xr:uid="{42C18691-895B-4030-AEA9-F49E3381DBA2}"/>
    <cellStyle name="Notiz 42 6 2" xfId="31389" xr:uid="{FAA188EA-A1CE-4C7B-AE32-6226CF8954B7}"/>
    <cellStyle name="Notiz 42 7" xfId="15589" xr:uid="{87D50199-ED0A-44CD-BBEB-3E2F50693D2C}"/>
    <cellStyle name="Notiz 42 7 2" xfId="26640" xr:uid="{B00DE58B-6079-4611-BEA1-528504AC5D9A}"/>
    <cellStyle name="Notiz 42 8" xfId="32756" xr:uid="{D10B3731-5640-47EE-9644-19B0C00319EB}"/>
    <cellStyle name="Notiz 42 9" xfId="24485" xr:uid="{104B69E2-211C-4E01-A8D7-356A4B709EE9}"/>
    <cellStyle name="Notiz 43" xfId="2709" xr:uid="{00000000-0005-0000-0000-0000C50A0000}"/>
    <cellStyle name="Notiz 43 2" xfId="2710" xr:uid="{00000000-0005-0000-0000-0000C60A0000}"/>
    <cellStyle name="Notiz 43 2 2" xfId="5849" xr:uid="{8308F515-D556-44E5-BA45-34E5BED7E8B1}"/>
    <cellStyle name="Notiz 43 2 2 2" xfId="18637" xr:uid="{8177CB7B-5709-4E00-9B61-CCE43A4BA558}"/>
    <cellStyle name="Notiz 43 2 2 2 2" xfId="28901" xr:uid="{7DF190FE-69DE-444D-92A0-8E9CDD22DF71}"/>
    <cellStyle name="Notiz 43 2 2 3" xfId="11890" xr:uid="{12EB594A-FD21-4040-851F-DFBEA151470B}"/>
    <cellStyle name="Notiz 43 2 2 3 2" xfId="31395" xr:uid="{0371B806-6AF6-4F4A-8474-28630CC98347}"/>
    <cellStyle name="Notiz 43 2 2 4" xfId="33962" xr:uid="{0200202B-6369-4032-8190-61D25F77BE31}"/>
    <cellStyle name="Notiz 43 2 2 5" xfId="24491" xr:uid="{2F3A935F-C0E8-4F53-8E2E-87797082E529}"/>
    <cellStyle name="Notiz 43 2 3" xfId="6385" xr:uid="{D6AB8FE3-E50B-45BC-BC73-059860561C39}"/>
    <cellStyle name="Notiz 43 2 3 2" xfId="19165" xr:uid="{640F8FD4-1081-42D8-90ED-F00848E7E572}"/>
    <cellStyle name="Notiz 43 2 3 2 2" xfId="34227" xr:uid="{3D69D68E-E08F-4B8C-B8EC-0650AD0B5F53}"/>
    <cellStyle name="Notiz 43 2 3 3" xfId="12417" xr:uid="{ABDB3872-6D9F-496D-84D9-5001F1727FF1}"/>
    <cellStyle name="Notiz 43 2 3 4" xfId="25722" xr:uid="{EF57AC16-1BFC-4D3F-A82B-D39425F72552}"/>
    <cellStyle name="Notiz 43 2 4" xfId="8551" xr:uid="{6DD0B74B-F47B-48F9-84A4-BEE7792A7E7A}"/>
    <cellStyle name="Notiz 43 2 4 2" xfId="21277" xr:uid="{23AA8CF7-BFFC-4DD4-BA9A-DBC9449AC859}"/>
    <cellStyle name="Notiz 43 2 4 3" xfId="28900" xr:uid="{1AA85661-C6D3-45F4-90B0-2E3D780C81E6}"/>
    <cellStyle name="Notiz 43 2 5" xfId="14939" xr:uid="{73D23076-9B0D-4569-B797-6F0B4C5D9BD6}"/>
    <cellStyle name="Notiz 43 2 5 2" xfId="31394" xr:uid="{9F422A1A-8F50-4AD2-B532-234310A58E2D}"/>
    <cellStyle name="Notiz 43 2 6" xfId="15592" xr:uid="{BD9DA7CD-0A10-4CD1-AE8B-53906D86AC99}"/>
    <cellStyle name="Notiz 43 2 6 2" xfId="26643" xr:uid="{9ACCC336-2BDF-413A-8673-A3FB13427329}"/>
    <cellStyle name="Notiz 43 2 7" xfId="32759" xr:uid="{AB839A66-9E2A-4407-9C24-3067D1708041}"/>
    <cellStyle name="Notiz 43 2 8" xfId="24490" xr:uid="{1D54A023-FB66-4B57-8EF0-3504A6A6E6A2}"/>
    <cellStyle name="Notiz 43 3" xfId="5848" xr:uid="{E7F08C1F-6E98-40AD-A7A3-FF7BC7C801F1}"/>
    <cellStyle name="Notiz 43 3 2" xfId="18636" xr:uid="{078FE2D4-F116-4702-82BB-C420F1090B5E}"/>
    <cellStyle name="Notiz 43 3 2 2" xfId="28902" xr:uid="{757E6B2C-8FFE-4F40-82E6-A777D299CEE3}"/>
    <cellStyle name="Notiz 43 3 3" xfId="11889" xr:uid="{D57485D3-2D67-483C-AA7F-B4AD0C471DB9}"/>
    <cellStyle name="Notiz 43 3 3 2" xfId="31396" xr:uid="{98F94B7D-5649-4408-82C2-79D9853B8483}"/>
    <cellStyle name="Notiz 43 3 4" xfId="33961" xr:uid="{88E34E21-205E-47EE-B67B-992B797A0558}"/>
    <cellStyle name="Notiz 43 3 5" xfId="24492" xr:uid="{2E2CDF35-914B-494A-BAF3-3BCA58468B66}"/>
    <cellStyle name="Notiz 43 4" xfId="6386" xr:uid="{F7ECD824-3F18-4051-840D-0DA1802074AB}"/>
    <cellStyle name="Notiz 43 4 2" xfId="19166" xr:uid="{CF0ECC93-739B-4A15-9DE1-28865ECEC23F}"/>
    <cellStyle name="Notiz 43 4 2 2" xfId="34228" xr:uid="{76187AD7-1BF0-4132-98C2-FE0128C64BE1}"/>
    <cellStyle name="Notiz 43 4 3" xfId="12418" xr:uid="{41DF72A0-2BD8-4142-93A7-FD3832FA6B4D}"/>
    <cellStyle name="Notiz 43 4 4" xfId="25721" xr:uid="{2FBB20B3-DF16-4C36-AB02-15BD515B6A6A}"/>
    <cellStyle name="Notiz 43 5" xfId="8550" xr:uid="{CED9E4AF-3CBB-4827-8AF2-B0AF0154E2F3}"/>
    <cellStyle name="Notiz 43 5 2" xfId="21276" xr:uid="{51875FA3-7072-4119-B8E9-DFF3D956E6EC}"/>
    <cellStyle name="Notiz 43 5 3" xfId="28899" xr:uid="{F09C6CBC-07D1-4951-93BA-26FF352BF7CB}"/>
    <cellStyle name="Notiz 43 6" xfId="14938" xr:uid="{2AE0442A-D17F-4DE1-B912-A7EA53D84CA0}"/>
    <cellStyle name="Notiz 43 6 2" xfId="31393" xr:uid="{36B23D46-0B26-4D5E-B4E7-A47B4EB0BA5B}"/>
    <cellStyle name="Notiz 43 7" xfId="15591" xr:uid="{F97C80FC-5F8D-4951-8080-06F8AC5B0828}"/>
    <cellStyle name="Notiz 43 7 2" xfId="26642" xr:uid="{1CED6AA8-5296-46E3-944A-8A9935E9163F}"/>
    <cellStyle name="Notiz 43 8" xfId="32758" xr:uid="{D2AC0D71-A27A-4603-931E-E3F62CDD4219}"/>
    <cellStyle name="Notiz 43 9" xfId="24489" xr:uid="{C3C17EC5-8465-4ECD-B45A-C9716AD93662}"/>
    <cellStyle name="Notiz 44" xfId="2711" xr:uid="{00000000-0005-0000-0000-0000C70A0000}"/>
    <cellStyle name="Notiz 44 2" xfId="2712" xr:uid="{00000000-0005-0000-0000-0000C80A0000}"/>
    <cellStyle name="Notiz 44 2 2" xfId="5851" xr:uid="{FAC66BD5-0061-4FA1-AB43-2E69CE56B3DC}"/>
    <cellStyle name="Notiz 44 2 2 2" xfId="18639" xr:uid="{5C914F51-5F46-4990-BA4E-6D32E44B94F6}"/>
    <cellStyle name="Notiz 44 2 2 2 2" xfId="28905" xr:uid="{1E757BE0-3FE3-45D6-AE02-1D7E247F7226}"/>
    <cellStyle name="Notiz 44 2 2 3" xfId="11892" xr:uid="{2AC78D24-8466-47B6-894E-5C6778B75703}"/>
    <cellStyle name="Notiz 44 2 2 3 2" xfId="31399" xr:uid="{41C8ED66-D3E0-4F1D-B0FC-2CF5C3CB7DB8}"/>
    <cellStyle name="Notiz 44 2 2 4" xfId="33964" xr:uid="{E17FE205-1D24-4D41-A0C9-94ECA77708A5}"/>
    <cellStyle name="Notiz 44 2 2 5" xfId="24495" xr:uid="{58AE09A8-707B-41C0-9854-ED28E2F0C124}"/>
    <cellStyle name="Notiz 44 2 3" xfId="6383" xr:uid="{3643856D-1C6A-49EF-9766-016B60B4B4DD}"/>
    <cellStyle name="Notiz 44 2 3 2" xfId="19163" xr:uid="{660CF7B5-199A-47AC-9EC9-B588CA48DC16}"/>
    <cellStyle name="Notiz 44 2 3 2 2" xfId="34225" xr:uid="{7659ADC9-9722-4F6B-BB71-C48F07AEDC0A}"/>
    <cellStyle name="Notiz 44 2 3 3" xfId="12415" xr:uid="{C9D7DD5C-E35D-4D39-A6CD-8DAEB4E4BF36}"/>
    <cellStyle name="Notiz 44 2 3 4" xfId="25724" xr:uid="{E300449C-4861-4061-831E-7D6EB4505DD7}"/>
    <cellStyle name="Notiz 44 2 4" xfId="8553" xr:uid="{6F79857B-9B3A-4D70-9F3D-D29819B71E25}"/>
    <cellStyle name="Notiz 44 2 4 2" xfId="21279" xr:uid="{33973A9A-FABC-4697-8938-C0EB1A470A60}"/>
    <cellStyle name="Notiz 44 2 4 3" xfId="28904" xr:uid="{C920D6A4-116E-4606-AF75-37D9ED26165E}"/>
    <cellStyle name="Notiz 44 2 5" xfId="14941" xr:uid="{806EC854-EDB2-4098-B563-C8AA57E73D45}"/>
    <cellStyle name="Notiz 44 2 5 2" xfId="31398" xr:uid="{C91A7E40-D03E-47D3-B2F9-F3B3159AC4F4}"/>
    <cellStyle name="Notiz 44 2 6" xfId="15594" xr:uid="{724F99F4-2FEF-4172-8D61-BA247E217EEF}"/>
    <cellStyle name="Notiz 44 2 6 2" xfId="26645" xr:uid="{A4CBE0F7-F313-473E-80CC-95B7CF26CF53}"/>
    <cellStyle name="Notiz 44 2 7" xfId="32761" xr:uid="{0C635CFE-01A6-46E6-B6BF-867070083860}"/>
    <cellStyle name="Notiz 44 2 8" xfId="24494" xr:uid="{0472EC21-B6A8-4107-A105-2BBCA589B026}"/>
    <cellStyle name="Notiz 44 3" xfId="5850" xr:uid="{B6C2D548-61FE-4A78-9D22-B239B0E3E32B}"/>
    <cellStyle name="Notiz 44 3 2" xfId="18638" xr:uid="{7B326C92-1166-448A-90BA-13BD54DC0D80}"/>
    <cellStyle name="Notiz 44 3 2 2" xfId="28906" xr:uid="{71D004CB-33A4-4EFC-9419-953A1F9569CA}"/>
    <cellStyle name="Notiz 44 3 3" xfId="11891" xr:uid="{7D72C876-A20E-4700-92E2-9828C7466A92}"/>
    <cellStyle name="Notiz 44 3 3 2" xfId="31400" xr:uid="{E7924904-3DB8-4A63-8C63-F4F90DAD057C}"/>
    <cellStyle name="Notiz 44 3 4" xfId="33963" xr:uid="{3ABA9E72-C4DC-489E-A4A9-F3C767F96D4C}"/>
    <cellStyle name="Notiz 44 3 5" xfId="24496" xr:uid="{23CF3E86-7CC9-49E5-A07D-164750F993A9}"/>
    <cellStyle name="Notiz 44 4" xfId="6384" xr:uid="{23F16CA5-646F-4025-9C0D-F04972ADE489}"/>
    <cellStyle name="Notiz 44 4 2" xfId="19164" xr:uid="{6E32BEBB-D433-4F38-A133-51E3D4F04721}"/>
    <cellStyle name="Notiz 44 4 2 2" xfId="34226" xr:uid="{AC12E264-D4FE-4B61-B149-7CB61299066F}"/>
    <cellStyle name="Notiz 44 4 3" xfId="12416" xr:uid="{710CB4B2-9971-452B-B799-F30B8EBD2850}"/>
    <cellStyle name="Notiz 44 4 4" xfId="25723" xr:uid="{E9C4DF4C-9E7C-429F-84FD-381073508A7E}"/>
    <cellStyle name="Notiz 44 5" xfId="8552" xr:uid="{5A9591B5-AD12-4F30-B062-790A33B7C8BA}"/>
    <cellStyle name="Notiz 44 5 2" xfId="21278" xr:uid="{C83E96F9-9861-43EF-84FF-CCF77E0C9E3B}"/>
    <cellStyle name="Notiz 44 5 3" xfId="28903" xr:uid="{97426F12-5BB2-452C-80F3-6C029F8EE3AE}"/>
    <cellStyle name="Notiz 44 6" xfId="14940" xr:uid="{E6E4155A-781B-4E42-9AF9-9D5E070FC23B}"/>
    <cellStyle name="Notiz 44 6 2" xfId="31397" xr:uid="{3B3A2034-6DF1-4329-8C9A-5934E932AA29}"/>
    <cellStyle name="Notiz 44 7" xfId="15593" xr:uid="{49A80F79-4960-46F9-B33C-115446BE8C81}"/>
    <cellStyle name="Notiz 44 7 2" xfId="26644" xr:uid="{42211C75-9F78-4E36-AC58-1C55706612FA}"/>
    <cellStyle name="Notiz 44 8" xfId="32760" xr:uid="{F0805A0E-AFD7-46B4-9B9D-3A3388A89BA0}"/>
    <cellStyle name="Notiz 44 9" xfId="24493" xr:uid="{C8F8EC60-A885-4C76-954A-2CA43311FF54}"/>
    <cellStyle name="Notiz 45" xfId="2713" xr:uid="{00000000-0005-0000-0000-0000C90A0000}"/>
    <cellStyle name="Notiz 45 2" xfId="2714" xr:uid="{00000000-0005-0000-0000-0000CA0A0000}"/>
    <cellStyle name="Notiz 45 2 2" xfId="5853" xr:uid="{B65EB8AC-D679-4FD2-A323-FBBF5F2748A3}"/>
    <cellStyle name="Notiz 45 2 2 2" xfId="18641" xr:uid="{4DBF2D38-BFBA-4E63-92D9-CBA4B7E59953}"/>
    <cellStyle name="Notiz 45 2 2 2 2" xfId="28909" xr:uid="{AD47A212-0847-4497-9C24-42D97D1C56AF}"/>
    <cellStyle name="Notiz 45 2 2 3" xfId="11894" xr:uid="{6B469C0E-7953-4A31-BC25-C59F274FDB21}"/>
    <cellStyle name="Notiz 45 2 2 3 2" xfId="31403" xr:uid="{9EC69A71-266C-4A37-B808-C1A099A21DCB}"/>
    <cellStyle name="Notiz 45 2 2 4" xfId="33966" xr:uid="{845F2002-1206-4E8D-9B04-2926201BA8D9}"/>
    <cellStyle name="Notiz 45 2 2 5" xfId="24499" xr:uid="{D57B4E0C-8E2D-415E-BF18-587898327822}"/>
    <cellStyle name="Notiz 45 2 3" xfId="6381" xr:uid="{AA0156D6-C6F0-4A33-88D8-AA17BB40A754}"/>
    <cellStyle name="Notiz 45 2 3 2" xfId="19161" xr:uid="{3BEA9551-6307-4974-B17C-527A163D4A4C}"/>
    <cellStyle name="Notiz 45 2 3 2 2" xfId="34223" xr:uid="{B0F4C75A-CFB3-4C23-892D-898008456918}"/>
    <cellStyle name="Notiz 45 2 3 3" xfId="12413" xr:uid="{D4198A06-3571-42FE-B33D-66C7744FBC7A}"/>
    <cellStyle name="Notiz 45 2 3 4" xfId="25726" xr:uid="{93615EF5-6F0D-4469-879F-717660F2B37E}"/>
    <cellStyle name="Notiz 45 2 4" xfId="8555" xr:uid="{11AB0551-10E2-4DBF-8A35-C8FA4CAE0264}"/>
    <cellStyle name="Notiz 45 2 4 2" xfId="21281" xr:uid="{C5E99A8F-7020-4C33-8CCF-6E0D26E07BBF}"/>
    <cellStyle name="Notiz 45 2 4 3" xfId="28908" xr:uid="{F4FC0C68-E3AF-45E6-827A-BD3A8F8AFAC7}"/>
    <cellStyle name="Notiz 45 2 5" xfId="14943" xr:uid="{4D35DD56-A585-4432-9B65-DAA6E1C303BF}"/>
    <cellStyle name="Notiz 45 2 5 2" xfId="31402" xr:uid="{769E44D8-A1F1-46B5-AF08-AC859C16500F}"/>
    <cellStyle name="Notiz 45 2 6" xfId="15596" xr:uid="{D10F5D2B-AC98-4FEE-B47D-822C2A2F190C}"/>
    <cellStyle name="Notiz 45 2 6 2" xfId="26647" xr:uid="{C606F277-C702-47C8-8F99-AB9A0F98B89E}"/>
    <cellStyle name="Notiz 45 2 7" xfId="32763" xr:uid="{645910B8-07EB-43FC-9DB2-F9CE4824E0E7}"/>
    <cellStyle name="Notiz 45 2 8" xfId="24498" xr:uid="{D6C5BE7D-3C18-423C-AA97-01C5EC01CA05}"/>
    <cellStyle name="Notiz 45 3" xfId="5852" xr:uid="{CFB918A8-246F-4EC4-9FB0-4E06C47B5B67}"/>
    <cellStyle name="Notiz 45 3 2" xfId="18640" xr:uid="{C10A05AB-5A06-403B-A0C9-10C93844253A}"/>
    <cellStyle name="Notiz 45 3 2 2" xfId="28910" xr:uid="{9F8667DE-428D-472A-BF3A-1DE3B1405C61}"/>
    <cellStyle name="Notiz 45 3 3" xfId="11893" xr:uid="{E3956C9F-048D-40B6-8DE5-ED81F287CF8E}"/>
    <cellStyle name="Notiz 45 3 3 2" xfId="31404" xr:uid="{5A1480DB-1017-4092-8983-68BFF719A4C7}"/>
    <cellStyle name="Notiz 45 3 4" xfId="33965" xr:uid="{FEB2DBA1-CA02-498F-BFD0-A0AB8FD9E289}"/>
    <cellStyle name="Notiz 45 3 5" xfId="24500" xr:uid="{4DD268D6-321D-400D-BC16-CB847161040F}"/>
    <cellStyle name="Notiz 45 4" xfId="6382" xr:uid="{387B7B4F-FB04-4669-A76B-DB407FCE6AA0}"/>
    <cellStyle name="Notiz 45 4 2" xfId="19162" xr:uid="{011719FC-59F2-44F7-9715-A2D7A677459E}"/>
    <cellStyle name="Notiz 45 4 2 2" xfId="34224" xr:uid="{D97199D0-4E9F-43EB-B32F-D89467E527CD}"/>
    <cellStyle name="Notiz 45 4 3" xfId="12414" xr:uid="{726BB475-6C66-4734-939A-A22EE15C7609}"/>
    <cellStyle name="Notiz 45 4 4" xfId="25725" xr:uid="{A4228336-3D0B-4CA2-A01A-ADFD984DA73F}"/>
    <cellStyle name="Notiz 45 5" xfId="8554" xr:uid="{79DD1946-0D8F-4051-86B8-9A44C6771BA9}"/>
    <cellStyle name="Notiz 45 5 2" xfId="21280" xr:uid="{ED266DE1-89E2-4C5C-A3AB-0F921331FB76}"/>
    <cellStyle name="Notiz 45 5 3" xfId="28907" xr:uid="{0AD06099-5376-4C28-89F4-45494C25A860}"/>
    <cellStyle name="Notiz 45 6" xfId="14942" xr:uid="{28916302-683F-400C-9678-99589C33897C}"/>
    <cellStyle name="Notiz 45 6 2" xfId="31401" xr:uid="{6294CF6E-6B49-4BD9-9252-5BFC58AC2F18}"/>
    <cellStyle name="Notiz 45 7" xfId="15595" xr:uid="{5913D9A1-78E4-4541-88C6-01885FB35055}"/>
    <cellStyle name="Notiz 45 7 2" xfId="26646" xr:uid="{1F088B1C-B55D-4747-98CE-9799DD117DE7}"/>
    <cellStyle name="Notiz 45 8" xfId="32762" xr:uid="{7F5EAC65-435B-428A-9AA3-076EBC42DEB6}"/>
    <cellStyle name="Notiz 45 9" xfId="24497" xr:uid="{DE35350F-22C3-4E34-9581-CC8E6B59FFE0}"/>
    <cellStyle name="Notiz 46" xfId="2715" xr:uid="{00000000-0005-0000-0000-0000CB0A0000}"/>
    <cellStyle name="Notiz 46 2" xfId="2716" xr:uid="{00000000-0005-0000-0000-0000CC0A0000}"/>
    <cellStyle name="Notiz 46 2 2" xfId="5855" xr:uid="{0C2798CB-D4D0-4247-89FE-9D575750C0FC}"/>
    <cellStyle name="Notiz 46 2 2 2" xfId="18643" xr:uid="{0E7A58F9-BB5D-467C-B81A-5D90B9E644B8}"/>
    <cellStyle name="Notiz 46 2 2 2 2" xfId="28913" xr:uid="{9BC9AEA6-B9FF-44B0-92FE-0CF2591B045B}"/>
    <cellStyle name="Notiz 46 2 2 3" xfId="11896" xr:uid="{9DBF2AD2-D2AE-4691-A854-EE2810F8B059}"/>
    <cellStyle name="Notiz 46 2 2 3 2" xfId="31407" xr:uid="{F28A231B-E16A-4168-990A-7183B6B630A0}"/>
    <cellStyle name="Notiz 46 2 2 4" xfId="33968" xr:uid="{BA172C6B-4FFE-4E88-A3D0-291250BE7A5C}"/>
    <cellStyle name="Notiz 46 2 2 5" xfId="24503" xr:uid="{AD3C223B-683F-44C2-A4EB-E1214BD3912D}"/>
    <cellStyle name="Notiz 46 2 3" xfId="6379" xr:uid="{FAFAAE7C-BF54-4B63-AB78-1D2E51DC9723}"/>
    <cellStyle name="Notiz 46 2 3 2" xfId="19159" xr:uid="{08C55E28-FD5E-4CA0-A0BC-AFE60A2F00B5}"/>
    <cellStyle name="Notiz 46 2 3 2 2" xfId="34221" xr:uid="{DE9A6901-FE07-41B2-95A3-C26DDED492B6}"/>
    <cellStyle name="Notiz 46 2 3 3" xfId="12411" xr:uid="{8363ACA8-49F6-453D-81FE-16E10D8B3440}"/>
    <cellStyle name="Notiz 46 2 3 4" xfId="25728" xr:uid="{ECBFD4A3-B4AB-4E28-B6F7-5A8BDA99B05B}"/>
    <cellStyle name="Notiz 46 2 4" xfId="8557" xr:uid="{E209CFC1-9445-486A-81C2-2B1139CE2F1F}"/>
    <cellStyle name="Notiz 46 2 4 2" xfId="21283" xr:uid="{A8DE0C44-152B-49B3-ACF2-5EA0EE7C2062}"/>
    <cellStyle name="Notiz 46 2 4 3" xfId="28912" xr:uid="{BE85E86D-B106-4DA6-AE11-5CEFBEF83189}"/>
    <cellStyle name="Notiz 46 2 5" xfId="14945" xr:uid="{A9B923CD-494E-4BEF-B7F9-54558C390013}"/>
    <cellStyle name="Notiz 46 2 5 2" xfId="31406" xr:uid="{B3F9A97E-E168-4607-B565-0789B5A4C122}"/>
    <cellStyle name="Notiz 46 2 6" xfId="15598" xr:uid="{6593B0B7-EC0D-4B62-9D3E-1808A1BDA1C4}"/>
    <cellStyle name="Notiz 46 2 6 2" xfId="26649" xr:uid="{AAD809D2-4FCF-48F2-9C60-F8E07AB1A918}"/>
    <cellStyle name="Notiz 46 2 7" xfId="32765" xr:uid="{F53CD552-636C-4A17-B831-A50E8DBCEFD2}"/>
    <cellStyle name="Notiz 46 2 8" xfId="24502" xr:uid="{6600E5A6-69C5-4241-8080-1E8F99F89233}"/>
    <cellStyle name="Notiz 46 3" xfId="5854" xr:uid="{97237A53-BCBC-4FF8-8916-581A4F34B069}"/>
    <cellStyle name="Notiz 46 3 2" xfId="18642" xr:uid="{A46C7EBD-B300-4E2A-A484-55D90476F49A}"/>
    <cellStyle name="Notiz 46 3 2 2" xfId="28914" xr:uid="{70FF79C2-70DE-4505-A2C4-F8EB4A785F5F}"/>
    <cellStyle name="Notiz 46 3 3" xfId="11895" xr:uid="{F11DEAEA-AD15-4903-848E-C5A5A4A3522B}"/>
    <cellStyle name="Notiz 46 3 3 2" xfId="31408" xr:uid="{1EDFBCAD-CE01-4B88-B305-00428455FE2E}"/>
    <cellStyle name="Notiz 46 3 4" xfId="33967" xr:uid="{6EE93C7C-6B77-4F4C-B5D4-50E797E0E4AB}"/>
    <cellStyle name="Notiz 46 3 5" xfId="24504" xr:uid="{DD8FBBC6-7D0B-4113-9035-345C1F814FA1}"/>
    <cellStyle name="Notiz 46 4" xfId="6380" xr:uid="{BB5842E7-4182-4B6E-9A52-6EBE882AB3FB}"/>
    <cellStyle name="Notiz 46 4 2" xfId="19160" xr:uid="{241697B8-C641-4F5A-A55C-299AE6D78D31}"/>
    <cellStyle name="Notiz 46 4 2 2" xfId="34222" xr:uid="{D3C6D1D0-BCF0-4D2C-A058-643EEB37317B}"/>
    <cellStyle name="Notiz 46 4 3" xfId="12412" xr:uid="{BEB5C821-7BE5-4C4F-AF76-9DEA6F4ADAB6}"/>
    <cellStyle name="Notiz 46 4 4" xfId="25727" xr:uid="{00537443-EF2B-43E6-B89A-BDB86DF721AD}"/>
    <cellStyle name="Notiz 46 5" xfId="8556" xr:uid="{AEF04A8D-4CC9-4E4F-8386-A02C720664FB}"/>
    <cellStyle name="Notiz 46 5 2" xfId="21282" xr:uid="{6A561D62-EF88-4633-A2AA-5EB362BFBE80}"/>
    <cellStyle name="Notiz 46 5 3" xfId="28911" xr:uid="{2471F48B-C4FE-4A18-A54C-DA19FE3ADDC9}"/>
    <cellStyle name="Notiz 46 6" xfId="14944" xr:uid="{F41DDB08-B8BA-47CB-8D98-86109F1E1F6E}"/>
    <cellStyle name="Notiz 46 6 2" xfId="31405" xr:uid="{8B3554CD-5310-494A-A277-2E456EA3016D}"/>
    <cellStyle name="Notiz 46 7" xfId="15597" xr:uid="{E3F3E46D-A867-4A25-8361-AE1BCBBCF160}"/>
    <cellStyle name="Notiz 46 7 2" xfId="26648" xr:uid="{C07AAB27-1B27-4571-A69F-C7A083A3A7E7}"/>
    <cellStyle name="Notiz 46 8" xfId="32764" xr:uid="{C1BE05AE-41E6-4928-80F7-DC2C869916BB}"/>
    <cellStyle name="Notiz 46 9" xfId="24501" xr:uid="{F9EDAC42-125A-48A7-AC8B-D63FD5DEEE4B}"/>
    <cellStyle name="Notiz 47" xfId="2717" xr:uid="{00000000-0005-0000-0000-0000CD0A0000}"/>
    <cellStyle name="Notiz 47 2" xfId="2718" xr:uid="{00000000-0005-0000-0000-0000CE0A0000}"/>
    <cellStyle name="Notiz 47 2 2" xfId="5857" xr:uid="{EC530379-3F1A-41D1-9E09-7CD853F419CE}"/>
    <cellStyle name="Notiz 47 2 2 2" xfId="18645" xr:uid="{F2B07113-2AA4-44C4-9E6C-115A38AC4001}"/>
    <cellStyle name="Notiz 47 2 2 2 2" xfId="28917" xr:uid="{7C39C9FE-7283-4271-A87B-5E9A4DD70A40}"/>
    <cellStyle name="Notiz 47 2 2 3" xfId="11898" xr:uid="{CA14F1D5-79AD-4D2B-A1A7-AB3E337FBA1A}"/>
    <cellStyle name="Notiz 47 2 2 3 2" xfId="31411" xr:uid="{C5264D5C-2EFE-4A0E-B41E-DD1EBB0E12B5}"/>
    <cellStyle name="Notiz 47 2 2 4" xfId="33970" xr:uid="{00DCB76C-B110-4EE9-BB17-26DAC6872ABC}"/>
    <cellStyle name="Notiz 47 2 2 5" xfId="24507" xr:uid="{555368C0-A2A9-408D-A060-7F85607043AB}"/>
    <cellStyle name="Notiz 47 2 3" xfId="6377" xr:uid="{2E0C5D0E-D921-4DC7-9E54-76445137A171}"/>
    <cellStyle name="Notiz 47 2 3 2" xfId="19157" xr:uid="{23C4FB77-D1C6-4979-8E74-C9C3BB0355F5}"/>
    <cellStyle name="Notiz 47 2 3 2 2" xfId="34219" xr:uid="{925E89CC-EA7A-4256-A049-5071903897D9}"/>
    <cellStyle name="Notiz 47 2 3 3" xfId="12409" xr:uid="{28098591-8AB3-47BE-9CDB-2493E47F5C46}"/>
    <cellStyle name="Notiz 47 2 3 4" xfId="25730" xr:uid="{E2E332E6-834E-45CC-9B69-D5900B62D362}"/>
    <cellStyle name="Notiz 47 2 4" xfId="8559" xr:uid="{0844E9EF-C8BD-462E-84A0-5BF4D372E6D3}"/>
    <cellStyle name="Notiz 47 2 4 2" xfId="21285" xr:uid="{27E113F8-D220-4DD5-92CB-B83B14B5462F}"/>
    <cellStyle name="Notiz 47 2 4 3" xfId="28916" xr:uid="{38645C62-112E-4B72-A70F-C25894A42673}"/>
    <cellStyle name="Notiz 47 2 5" xfId="14947" xr:uid="{B21FB73D-4931-461F-A88D-8A2F9B0C6CD2}"/>
    <cellStyle name="Notiz 47 2 5 2" xfId="31410" xr:uid="{574C1F56-36AE-4707-A2D2-8303058BDBD4}"/>
    <cellStyle name="Notiz 47 2 6" xfId="15600" xr:uid="{149BBE7E-7053-4C8D-8560-6CE1617CEF8C}"/>
    <cellStyle name="Notiz 47 2 6 2" xfId="26651" xr:uid="{E363F4CD-739E-40C1-A71B-EAEE33269F4B}"/>
    <cellStyle name="Notiz 47 2 7" xfId="32767" xr:uid="{150BCC1E-AFFC-4E82-8CB0-FEAA79A7CDAE}"/>
    <cellStyle name="Notiz 47 2 8" xfId="24506" xr:uid="{614D96F5-3F51-41BA-9075-C44A087725A3}"/>
    <cellStyle name="Notiz 47 3" xfId="5856" xr:uid="{3C60CEAC-BF00-4DD0-8A9B-291C9BDC07AB}"/>
    <cellStyle name="Notiz 47 3 2" xfId="18644" xr:uid="{AB6BE5CB-28E4-42C7-8625-0E94839D1B99}"/>
    <cellStyle name="Notiz 47 3 2 2" xfId="28918" xr:uid="{B4EE50DA-2485-4D22-8CD1-14B9ABB39EF5}"/>
    <cellStyle name="Notiz 47 3 3" xfId="11897" xr:uid="{EFFDAEE1-8972-408C-ABCA-28893159FE74}"/>
    <cellStyle name="Notiz 47 3 3 2" xfId="31412" xr:uid="{E463FA01-CAFA-4A56-BB49-108DB7324B8F}"/>
    <cellStyle name="Notiz 47 3 4" xfId="33969" xr:uid="{553E0770-0B27-46FA-94AB-D04DF1F95BDB}"/>
    <cellStyle name="Notiz 47 3 5" xfId="24508" xr:uid="{4C490D54-D57E-4E14-B5E1-8EDC4352D6B2}"/>
    <cellStyle name="Notiz 47 4" xfId="6378" xr:uid="{580F0D1F-77AA-4E35-8D73-19A21228064D}"/>
    <cellStyle name="Notiz 47 4 2" xfId="19158" xr:uid="{707EE630-8EB9-44AD-9345-EA9A6F1464B0}"/>
    <cellStyle name="Notiz 47 4 2 2" xfId="34220" xr:uid="{2E039C31-44CE-432F-B10B-1D658FA0D9CD}"/>
    <cellStyle name="Notiz 47 4 3" xfId="12410" xr:uid="{316B5D6E-ECD1-40AD-9432-940970FC9B65}"/>
    <cellStyle name="Notiz 47 4 4" xfId="25729" xr:uid="{1C13053E-F4D4-4ECD-B3A3-60685C597C79}"/>
    <cellStyle name="Notiz 47 5" xfId="8558" xr:uid="{5E187DA7-DBFE-4CCC-AE18-87FC15EE8F8A}"/>
    <cellStyle name="Notiz 47 5 2" xfId="21284" xr:uid="{CB1A2F23-7EBA-497B-83D6-8CBCCAA677A6}"/>
    <cellStyle name="Notiz 47 5 3" xfId="28915" xr:uid="{499EE83D-38DC-4ACE-B9FD-D3459C4273D2}"/>
    <cellStyle name="Notiz 47 6" xfId="14946" xr:uid="{630B5840-5DDB-4068-ABC7-2775E380433E}"/>
    <cellStyle name="Notiz 47 6 2" xfId="31409" xr:uid="{79BDDD79-FD1D-4C3A-A621-D86351D05024}"/>
    <cellStyle name="Notiz 47 7" xfId="15599" xr:uid="{F74DB957-C82A-4F0C-9BB4-008EDB66550F}"/>
    <cellStyle name="Notiz 47 7 2" xfId="26650" xr:uid="{2083D5B3-C1DE-47E6-9408-BF0FF0D7A88E}"/>
    <cellStyle name="Notiz 47 8" xfId="32766" xr:uid="{0D1853B9-CB4C-48B2-A6F3-1E7CDF8121EA}"/>
    <cellStyle name="Notiz 47 9" xfId="24505" xr:uid="{84EB3FBB-AB2E-4E67-8786-30AA5D3BFE2C}"/>
    <cellStyle name="Notiz 48" xfId="2719" xr:uid="{00000000-0005-0000-0000-0000CF0A0000}"/>
    <cellStyle name="Notiz 48 2" xfId="2720" xr:uid="{00000000-0005-0000-0000-0000D00A0000}"/>
    <cellStyle name="Notiz 48 2 2" xfId="5859" xr:uid="{F0268C79-A533-4878-BF17-1BD1DC1355EF}"/>
    <cellStyle name="Notiz 48 2 2 2" xfId="18647" xr:uid="{F126F744-F6DE-4203-A8C2-5E05D8FCFEAF}"/>
    <cellStyle name="Notiz 48 2 2 2 2" xfId="28921" xr:uid="{900BDE32-EB7A-4ED6-94F1-78537BDD0D54}"/>
    <cellStyle name="Notiz 48 2 2 3" xfId="11900" xr:uid="{CB450AFD-E3A8-40CD-9FEC-C21F6AF838D5}"/>
    <cellStyle name="Notiz 48 2 2 3 2" xfId="31415" xr:uid="{2022D98E-9E6A-4596-80EB-3D5A9DFC93D1}"/>
    <cellStyle name="Notiz 48 2 2 4" xfId="33972" xr:uid="{A03828A5-4C70-4126-84C8-946F9B710977}"/>
    <cellStyle name="Notiz 48 2 2 5" xfId="24511" xr:uid="{3601BB3F-58F9-4BF5-A865-94CA1ADBA5B0}"/>
    <cellStyle name="Notiz 48 2 3" xfId="6375" xr:uid="{0FD9D171-15E7-4569-A97B-FDC226803EB8}"/>
    <cellStyle name="Notiz 48 2 3 2" xfId="19155" xr:uid="{B35C634A-FD50-45F4-BE91-ABF91331F4A6}"/>
    <cellStyle name="Notiz 48 2 3 2 2" xfId="34217" xr:uid="{D8B156A4-31BD-41D7-ABD4-39E888EF8B0F}"/>
    <cellStyle name="Notiz 48 2 3 3" xfId="12407" xr:uid="{8CD8274D-C6FE-4289-A69B-C1A91E01A1EE}"/>
    <cellStyle name="Notiz 48 2 3 4" xfId="25732" xr:uid="{FF5AAA98-0049-45C8-BA70-1076C8D2C766}"/>
    <cellStyle name="Notiz 48 2 4" xfId="8561" xr:uid="{36D30DB6-8013-4916-9661-00AAEB4E4E97}"/>
    <cellStyle name="Notiz 48 2 4 2" xfId="21287" xr:uid="{41FD5F23-4EEB-416A-BB28-04AE177E9CAD}"/>
    <cellStyle name="Notiz 48 2 4 3" xfId="28920" xr:uid="{81ACD442-A869-426B-99C8-EE2F9574F70C}"/>
    <cellStyle name="Notiz 48 2 5" xfId="14949" xr:uid="{91497A2A-BB55-4858-9B74-AE9680BA7F8D}"/>
    <cellStyle name="Notiz 48 2 5 2" xfId="31414" xr:uid="{BD723C39-602F-4AC1-B77D-ADC1357ADE83}"/>
    <cellStyle name="Notiz 48 2 6" xfId="15602" xr:uid="{EA886F82-961E-4A72-BB59-19A9D5E58096}"/>
    <cellStyle name="Notiz 48 2 6 2" xfId="26653" xr:uid="{686D40BE-A32A-4025-96D4-61C850235428}"/>
    <cellStyle name="Notiz 48 2 7" xfId="32769" xr:uid="{5E1F8304-AD2F-446B-91F8-92126327D348}"/>
    <cellStyle name="Notiz 48 2 8" xfId="24510" xr:uid="{15895807-0E6B-4FC3-A817-79C2BCF1A935}"/>
    <cellStyle name="Notiz 48 3" xfId="5858" xr:uid="{D04617A7-67D2-422F-8BAA-618F53F3ACBA}"/>
    <cellStyle name="Notiz 48 3 2" xfId="18646" xr:uid="{EDF30D40-2C34-4288-9D28-1D4D486CA608}"/>
    <cellStyle name="Notiz 48 3 2 2" xfId="28922" xr:uid="{2D8B46C3-612D-4591-867D-D6A600884911}"/>
    <cellStyle name="Notiz 48 3 3" xfId="11899" xr:uid="{8872BB13-21C7-45CC-A4F0-569E3527EF95}"/>
    <cellStyle name="Notiz 48 3 3 2" xfId="31416" xr:uid="{9C80A6CC-E426-4F73-9E60-B69784078A3D}"/>
    <cellStyle name="Notiz 48 3 4" xfId="33971" xr:uid="{28A7660E-D5A9-4CF6-B3CF-8B6474CABCB6}"/>
    <cellStyle name="Notiz 48 3 5" xfId="24512" xr:uid="{DD2C6941-156B-4808-922B-979AF57867CA}"/>
    <cellStyle name="Notiz 48 4" xfId="6376" xr:uid="{AFBE7BD3-06AB-49F8-80C5-BC76331B3271}"/>
    <cellStyle name="Notiz 48 4 2" xfId="19156" xr:uid="{4FEF11C9-E5BF-4024-AE52-1F0E9076312E}"/>
    <cellStyle name="Notiz 48 4 2 2" xfId="34218" xr:uid="{68A49E63-E293-4273-891D-BDEC9E2C19FF}"/>
    <cellStyle name="Notiz 48 4 3" xfId="12408" xr:uid="{6C8EEFCA-D649-4B28-95CD-B2EFB2582CF2}"/>
    <cellStyle name="Notiz 48 4 4" xfId="25731" xr:uid="{7D516A28-9986-4103-BE93-B44CCE95E1ED}"/>
    <cellStyle name="Notiz 48 5" xfId="8560" xr:uid="{4CB0C718-EE53-443C-8428-98D4DB7CA5E1}"/>
    <cellStyle name="Notiz 48 5 2" xfId="21286" xr:uid="{F9716760-501D-4749-9C65-CFF187FB8F18}"/>
    <cellStyle name="Notiz 48 5 3" xfId="28919" xr:uid="{901E7CAD-E2A5-4EF5-8C12-102479AFBE08}"/>
    <cellStyle name="Notiz 48 6" xfId="14948" xr:uid="{CA128CDB-9102-49D0-9018-6C6396C5622A}"/>
    <cellStyle name="Notiz 48 6 2" xfId="31413" xr:uid="{A55B7ED7-074A-4FF1-8773-D95EC1152949}"/>
    <cellStyle name="Notiz 48 7" xfId="15601" xr:uid="{00E69918-E511-4A21-B60C-3FFBE5E16D8C}"/>
    <cellStyle name="Notiz 48 7 2" xfId="26652" xr:uid="{1E40B31B-CDF1-493E-9DFB-BBDE3E7D3C1D}"/>
    <cellStyle name="Notiz 48 8" xfId="32768" xr:uid="{9EEF8C2E-8A41-4484-885E-1A422F735585}"/>
    <cellStyle name="Notiz 48 9" xfId="24509" xr:uid="{9BDF0DD7-1541-4805-BA70-F5121188B1BE}"/>
    <cellStyle name="Notiz 49" xfId="2721" xr:uid="{00000000-0005-0000-0000-0000D10A0000}"/>
    <cellStyle name="Notiz 49 2" xfId="2722" xr:uid="{00000000-0005-0000-0000-0000D20A0000}"/>
    <cellStyle name="Notiz 49 2 2" xfId="5861" xr:uid="{51CC86D7-9181-40C6-BDEB-A3B235B72EB2}"/>
    <cellStyle name="Notiz 49 2 2 2" xfId="18649" xr:uid="{E47A9728-9229-4900-BAAE-70688AF366B1}"/>
    <cellStyle name="Notiz 49 2 2 2 2" xfId="28925" xr:uid="{5ED30A32-5A1D-4B1C-AC0C-9ABC8878E727}"/>
    <cellStyle name="Notiz 49 2 2 3" xfId="11902" xr:uid="{E48D2280-7F14-4849-8D60-562803F85174}"/>
    <cellStyle name="Notiz 49 2 2 3 2" xfId="31419" xr:uid="{41A1A46C-EF82-48B5-99C4-4F49FF046EFE}"/>
    <cellStyle name="Notiz 49 2 2 4" xfId="33974" xr:uid="{F3BBC23D-13E0-40C0-ACC6-9854E92F2B2B}"/>
    <cellStyle name="Notiz 49 2 2 5" xfId="24515" xr:uid="{0AFF97BC-5119-4B22-B25E-A6BCEB14C15A}"/>
    <cellStyle name="Notiz 49 2 3" xfId="6373" xr:uid="{BEE456FA-1DB8-4940-A40F-A918C456AD8A}"/>
    <cellStyle name="Notiz 49 2 3 2" xfId="19153" xr:uid="{8CF56818-2D84-4567-B000-333F965BDEDF}"/>
    <cellStyle name="Notiz 49 2 3 2 2" xfId="34215" xr:uid="{E21AA9F1-9050-4D6B-886B-5E7FCBE4D72C}"/>
    <cellStyle name="Notiz 49 2 3 3" xfId="12405" xr:uid="{0F964AAB-8381-40A0-A695-A997C553E5C9}"/>
    <cellStyle name="Notiz 49 2 3 4" xfId="25734" xr:uid="{FF3A69B9-890B-44DE-8151-4A26914E0502}"/>
    <cellStyle name="Notiz 49 2 4" xfId="8563" xr:uid="{FBE63819-A4BE-45D2-BF8C-76C7BFDAF7FB}"/>
    <cellStyle name="Notiz 49 2 4 2" xfId="21289" xr:uid="{3B0F786B-DA16-4181-B5C7-FC2E6FDDE0BA}"/>
    <cellStyle name="Notiz 49 2 4 3" xfId="28924" xr:uid="{42699D69-E549-4CC4-B97B-AEF459515DFB}"/>
    <cellStyle name="Notiz 49 2 5" xfId="14951" xr:uid="{C90B439E-1845-4662-A14E-FBB3838B5A47}"/>
    <cellStyle name="Notiz 49 2 5 2" xfId="31418" xr:uid="{7AE987AE-EEA7-4A2D-9599-A074637A4B8F}"/>
    <cellStyle name="Notiz 49 2 6" xfId="15604" xr:uid="{BB49C6E8-7FAE-4FDF-A3B7-7531D8BA2CD8}"/>
    <cellStyle name="Notiz 49 2 6 2" xfId="26655" xr:uid="{C5B7463B-5211-4E80-8293-5B1BE560BFA0}"/>
    <cellStyle name="Notiz 49 2 7" xfId="32771" xr:uid="{686506F4-29F1-4FC4-B38A-2888E0349534}"/>
    <cellStyle name="Notiz 49 2 8" xfId="24514" xr:uid="{18C91444-52FA-4863-8A9B-6F0E6079E131}"/>
    <cellStyle name="Notiz 49 3" xfId="5860" xr:uid="{AFAF0284-5BF3-40AD-9954-8BE443F25F8A}"/>
    <cellStyle name="Notiz 49 3 2" xfId="18648" xr:uid="{78B6C29A-8FC1-449E-A600-935DA3F77D9B}"/>
    <cellStyle name="Notiz 49 3 2 2" xfId="28926" xr:uid="{452CA7FD-EF15-489E-B3F4-C8BA14B188C2}"/>
    <cellStyle name="Notiz 49 3 3" xfId="11901" xr:uid="{1345CB18-3E6E-4F56-8C0F-9947B711DBED}"/>
    <cellStyle name="Notiz 49 3 3 2" xfId="31420" xr:uid="{2DD82C53-0C62-4EBE-BDC5-BEB148C7815C}"/>
    <cellStyle name="Notiz 49 3 4" xfId="33973" xr:uid="{920A605B-A03A-448A-B963-69817030E256}"/>
    <cellStyle name="Notiz 49 3 5" xfId="24516" xr:uid="{3D34380A-E94B-4953-9BE0-7780E88D7064}"/>
    <cellStyle name="Notiz 49 4" xfId="6374" xr:uid="{AC7A689C-AC9D-472C-9872-3C1CEF0F9D9B}"/>
    <cellStyle name="Notiz 49 4 2" xfId="19154" xr:uid="{9D528867-1343-4D1B-B33E-04B0F6245B26}"/>
    <cellStyle name="Notiz 49 4 2 2" xfId="34216" xr:uid="{F81D1735-1C73-462F-B2E4-2E964A111C04}"/>
    <cellStyle name="Notiz 49 4 3" xfId="12406" xr:uid="{937C2F39-252E-43E9-A70C-3AB3488198C5}"/>
    <cellStyle name="Notiz 49 4 4" xfId="25733" xr:uid="{E0000B06-BC33-40A0-BEC1-9FF14A94B517}"/>
    <cellStyle name="Notiz 49 5" xfId="8562" xr:uid="{5F476CD9-9A19-4BC1-A16D-4F7B7A9BAF4C}"/>
    <cellStyle name="Notiz 49 5 2" xfId="21288" xr:uid="{579F14B0-ABBF-4ECE-A3EF-753214C13347}"/>
    <cellStyle name="Notiz 49 5 3" xfId="28923" xr:uid="{94A3530F-DC30-4820-8650-56AD6E715702}"/>
    <cellStyle name="Notiz 49 6" xfId="14950" xr:uid="{32B87C4D-11F9-4AD5-9061-112776732378}"/>
    <cellStyle name="Notiz 49 6 2" xfId="31417" xr:uid="{5E54D67F-025E-4AEA-99B8-62A9220297A7}"/>
    <cellStyle name="Notiz 49 7" xfId="15603" xr:uid="{3C56938B-F868-49AE-9B62-A67F5B39B339}"/>
    <cellStyle name="Notiz 49 7 2" xfId="26654" xr:uid="{0CFB3CE9-A89A-4BCC-A708-E3A65439B658}"/>
    <cellStyle name="Notiz 49 8" xfId="32770" xr:uid="{BF7C96EA-0A71-43F0-9D05-6CE823A4EBD0}"/>
    <cellStyle name="Notiz 49 9" xfId="24513" xr:uid="{0B98F3F0-6D5B-469E-8F6E-BB47400F65F6}"/>
    <cellStyle name="Notiz 5" xfId="2723" xr:uid="{00000000-0005-0000-0000-0000D30A0000}"/>
    <cellStyle name="Notiz 5 10" xfId="32772" xr:uid="{4F9A0A97-D82C-4EDA-B3F2-6B7A9B46C975}"/>
    <cellStyle name="Notiz 5 11" xfId="24517" xr:uid="{FF452000-7651-4B17-8A7B-52F8DDAD0B0F}"/>
    <cellStyle name="Notiz 5 2" xfId="2724" xr:uid="{00000000-0005-0000-0000-0000D40A0000}"/>
    <cellStyle name="Notiz 5 2 2" xfId="5863" xr:uid="{96CEDD1A-B2F7-4FE5-8CF1-E49CF7C467D6}"/>
    <cellStyle name="Notiz 5 2 2 2" xfId="18651" xr:uid="{C04C7374-3D4E-4A70-955C-6A205E164BA1}"/>
    <cellStyle name="Notiz 5 2 2 2 2" xfId="28929" xr:uid="{9233D7C1-D372-4D3C-B847-B8A174649EAE}"/>
    <cellStyle name="Notiz 5 2 2 3" xfId="11904" xr:uid="{A49C6F94-32E9-494D-99F9-A5813D752902}"/>
    <cellStyle name="Notiz 5 2 2 3 2" xfId="31423" xr:uid="{19005EB1-ADA6-4B94-BFC1-81ADE5CD706F}"/>
    <cellStyle name="Notiz 5 2 2 4" xfId="33976" xr:uid="{8AB8C33A-D8E5-4B20-B9F7-F929ABD32D14}"/>
    <cellStyle name="Notiz 5 2 2 5" xfId="24519" xr:uid="{B144AD9D-180D-4990-BCFE-CA1FE1FE400B}"/>
    <cellStyle name="Notiz 5 2 3" xfId="6371" xr:uid="{7A8E9E13-8FBF-4BEB-AE48-A0C0687FD9F4}"/>
    <cellStyle name="Notiz 5 2 3 2" xfId="19151" xr:uid="{362426E6-31E4-48F2-9DFB-9B58B56CCDF6}"/>
    <cellStyle name="Notiz 5 2 3 2 2" xfId="34213" xr:uid="{EED3ECE1-9BC1-4687-8E8D-281909829F88}"/>
    <cellStyle name="Notiz 5 2 3 3" xfId="12403" xr:uid="{54A84C49-CF6D-4C8B-BA6E-8C6A109EFD4E}"/>
    <cellStyle name="Notiz 5 2 3 4" xfId="25736" xr:uid="{366EA2E0-711D-4EB8-99EE-409F5981CC3C}"/>
    <cellStyle name="Notiz 5 2 4" xfId="8565" xr:uid="{2DD2AFF9-6D57-4BC5-887E-6F0716CD1800}"/>
    <cellStyle name="Notiz 5 2 4 2" xfId="21291" xr:uid="{781DC130-4A6E-4CAD-A240-F569AC4EFE65}"/>
    <cellStyle name="Notiz 5 2 4 3" xfId="28928" xr:uid="{7BD54AFB-F7DB-4D86-BA82-EEDCAE92E005}"/>
    <cellStyle name="Notiz 5 2 5" xfId="14953" xr:uid="{B063F82B-5D86-42D1-9872-B17BDB3F34FA}"/>
    <cellStyle name="Notiz 5 2 5 2" xfId="31422" xr:uid="{681B6BA8-0ECD-444B-8ACD-709E2B040C93}"/>
    <cellStyle name="Notiz 5 2 6" xfId="15606" xr:uid="{D8BE2D1C-C10A-4C86-AAC9-4AA5605DFBFD}"/>
    <cellStyle name="Notiz 5 2 6 2" xfId="26657" xr:uid="{42192FBE-3F81-43AE-8A78-459262019B7A}"/>
    <cellStyle name="Notiz 5 2 7" xfId="32773" xr:uid="{6BAFE289-E213-4DB2-B1F1-72F1ABA8B052}"/>
    <cellStyle name="Notiz 5 2 8" xfId="24518" xr:uid="{A6E8C1E8-3668-4348-86A8-B80A308D042E}"/>
    <cellStyle name="Notiz 5 3" xfId="2725" xr:uid="{00000000-0005-0000-0000-0000D50A0000}"/>
    <cellStyle name="Notiz 5 3 2" xfId="5864" xr:uid="{F660079B-CFD2-461C-9B9B-A342CC69B8DD}"/>
    <cellStyle name="Notiz 5 3 2 2" xfId="18652" xr:uid="{FD59FE3F-7FC7-4672-A8BA-4478FE20FC91}"/>
    <cellStyle name="Notiz 5 3 2 2 2" xfId="28931" xr:uid="{6E74DE24-8D6B-49A6-BE8A-DB2CDC299B41}"/>
    <cellStyle name="Notiz 5 3 2 3" xfId="11905" xr:uid="{040D42CA-3F2F-48D2-BC6C-780439AC58FA}"/>
    <cellStyle name="Notiz 5 3 2 3 2" xfId="31425" xr:uid="{043791E1-CCD1-417A-A5C6-1667D899C460}"/>
    <cellStyle name="Notiz 5 3 2 4" xfId="33977" xr:uid="{574175FC-26B9-47D2-988B-26334B3001D5}"/>
    <cellStyle name="Notiz 5 3 2 5" xfId="24521" xr:uid="{9DBA6E3F-8AE3-490B-95A9-0E153F7EC127}"/>
    <cellStyle name="Notiz 5 3 3" xfId="6370" xr:uid="{16994D68-71EC-43E4-8B56-4C2915D55210}"/>
    <cellStyle name="Notiz 5 3 3 2" xfId="19150" xr:uid="{BEFA8684-5928-4413-BBB6-9BEF4E4F79DA}"/>
    <cellStyle name="Notiz 5 3 3 2 2" xfId="34212" xr:uid="{A636EEF9-CEC5-4326-ACAF-E4341DE4C9D4}"/>
    <cellStyle name="Notiz 5 3 3 3" xfId="12402" xr:uid="{CD538911-973B-4C9E-9C09-D6DFA4A44937}"/>
    <cellStyle name="Notiz 5 3 3 4" xfId="25874" xr:uid="{CB1FAC37-017C-4037-BD9D-3390DB255AB8}"/>
    <cellStyle name="Notiz 5 3 4" xfId="8566" xr:uid="{43FACFC1-1CAE-4B65-B9C0-1D2AA4D7405C}"/>
    <cellStyle name="Notiz 5 3 4 2" xfId="21292" xr:uid="{69210D94-3BD1-4318-A7EA-32B67307DF50}"/>
    <cellStyle name="Notiz 5 3 4 3" xfId="28930" xr:uid="{2A32E33E-C734-4F25-B70C-6BD0E30C9A1C}"/>
    <cellStyle name="Notiz 5 3 5" xfId="14954" xr:uid="{40373243-1440-4221-B126-65064FBE0DF0}"/>
    <cellStyle name="Notiz 5 3 5 2" xfId="31424" xr:uid="{5496371A-DB0B-4273-8FCB-D2534BA7FABF}"/>
    <cellStyle name="Notiz 5 3 6" xfId="15607" xr:uid="{3A7A5CBB-E559-4A0B-AA84-FC0FEDE32280}"/>
    <cellStyle name="Notiz 5 3 6 2" xfId="26658" xr:uid="{8972E938-0539-4792-894E-E4F9CF70BFA0}"/>
    <cellStyle name="Notiz 5 3 7" xfId="32774" xr:uid="{896A9575-0315-4ABE-8C7C-BF2E82827AB9}"/>
    <cellStyle name="Notiz 5 3 8" xfId="24520" xr:uid="{B055B458-97B6-4DB3-9B8D-07102F511F02}"/>
    <cellStyle name="Notiz 5 4" xfId="2726" xr:uid="{00000000-0005-0000-0000-0000D60A0000}"/>
    <cellStyle name="Notiz 5 4 2" xfId="5865" xr:uid="{E4352D8B-D08A-4B8B-B3FE-3300E4460720}"/>
    <cellStyle name="Notiz 5 4 2 2" xfId="18653" xr:uid="{7AD8EB3E-5E33-4F31-9AC9-341DB7F4EFD0}"/>
    <cellStyle name="Notiz 5 4 2 2 2" xfId="28933" xr:uid="{F9B45137-D965-466C-AC11-DAB7720B4D48}"/>
    <cellStyle name="Notiz 5 4 2 3" xfId="11906" xr:uid="{415F9FDA-F2EE-478B-8B3D-7BCB4FF849E2}"/>
    <cellStyle name="Notiz 5 4 2 3 2" xfId="31427" xr:uid="{4F6A1B09-6A37-46D6-AD62-212504C419C8}"/>
    <cellStyle name="Notiz 5 4 2 4" xfId="33978" xr:uid="{244D4AE5-36F3-423A-9B36-74251E94DC91}"/>
    <cellStyle name="Notiz 5 4 2 5" xfId="24523" xr:uid="{7DD1E99B-80E5-4B81-8F25-C15FBBA7DCF9}"/>
    <cellStyle name="Notiz 5 4 3" xfId="6369" xr:uid="{F7AE08E7-ED40-4777-AFC0-A84F24AF649E}"/>
    <cellStyle name="Notiz 5 4 3 2" xfId="19149" xr:uid="{DF48011D-9FC9-4A73-87A9-F44FE906A689}"/>
    <cellStyle name="Notiz 5 4 3 2 2" xfId="34211" xr:uid="{A043E236-7F88-4B6E-9561-60C898B08E30}"/>
    <cellStyle name="Notiz 5 4 3 3" xfId="12401" xr:uid="{E95A71FD-A869-49B3-AC7F-AF174601FD7F}"/>
    <cellStyle name="Notiz 5 4 3 4" xfId="28932" xr:uid="{2F057A09-1C35-4E21-98E3-62ABA0AF61D8}"/>
    <cellStyle name="Notiz 5 4 4" xfId="8567" xr:uid="{7EC1B5DA-7911-4992-9DFE-2D0E6BCBC28D}"/>
    <cellStyle name="Notiz 5 4 4 2" xfId="21293" xr:uid="{D01D5923-45BB-456D-832F-BAE09E680586}"/>
    <cellStyle name="Notiz 5 4 4 3" xfId="31426" xr:uid="{21B8F7A9-7C15-4D9F-985E-18E7B114EBAC}"/>
    <cellStyle name="Notiz 5 4 5" xfId="14955" xr:uid="{8D82CCEA-1A05-4B6A-ADB2-3B19040B7E6C}"/>
    <cellStyle name="Notiz 5 4 5 2" xfId="26659" xr:uid="{C09B3944-F3B1-4A42-94EE-EA262382F359}"/>
    <cellStyle name="Notiz 5 4 6" xfId="15608" xr:uid="{97D64662-0256-4C0E-B46C-9FD7260682D4}"/>
    <cellStyle name="Notiz 5 4 6 2" xfId="32775" xr:uid="{D33B693A-1C1D-4ED4-9CBD-8D5E5E745405}"/>
    <cellStyle name="Notiz 5 4 7" xfId="24522" xr:uid="{8FB46DC3-D2B7-4D98-AAF6-5FEF4DD7E3FD}"/>
    <cellStyle name="Notiz 5 5" xfId="5862" xr:uid="{C889CF33-577E-4E05-9D29-A693782909A8}"/>
    <cellStyle name="Notiz 5 5 2" xfId="18650" xr:uid="{12132FB2-6B3E-403E-A4CA-ED600E291DC3}"/>
    <cellStyle name="Notiz 5 5 2 2" xfId="28934" xr:uid="{20AE0111-BC20-4B24-B65E-CD6ACA362902}"/>
    <cellStyle name="Notiz 5 5 3" xfId="11903" xr:uid="{21DE767D-D439-4847-9950-04600833DC6F}"/>
    <cellStyle name="Notiz 5 5 3 2" xfId="31428" xr:uid="{F4B3712F-78E5-451D-B764-4D080A96718A}"/>
    <cellStyle name="Notiz 5 5 4" xfId="33975" xr:uid="{B819FDAB-72EA-4C78-AC7A-0B22482DAB5B}"/>
    <cellStyle name="Notiz 5 5 5" xfId="24524" xr:uid="{D0D5108C-2AF2-4601-BBD3-68C00C9E1359}"/>
    <cellStyle name="Notiz 5 6" xfId="6372" xr:uid="{2296C2E1-B01E-49A8-A8C3-5B6928B8E98E}"/>
    <cellStyle name="Notiz 5 6 2" xfId="19152" xr:uid="{87E9DFB7-5634-454A-A14D-76A6CC1AB78E}"/>
    <cellStyle name="Notiz 5 6 2 2" xfId="34214" xr:uid="{897DC0D0-BC5C-4EF7-8661-FC67E9BEB262}"/>
    <cellStyle name="Notiz 5 6 3" xfId="12404" xr:uid="{05012287-B2E7-42FB-A5D8-DBB7F2A105CC}"/>
    <cellStyle name="Notiz 5 6 4" xfId="25735" xr:uid="{F361B129-CB66-4657-AF10-F259FE90696D}"/>
    <cellStyle name="Notiz 5 7" xfId="8564" xr:uid="{D5F7879F-F98A-45E7-9CA3-45F6C7C727F6}"/>
    <cellStyle name="Notiz 5 7 2" xfId="21290" xr:uid="{A2882B08-103B-45FE-BC0F-51CF8CE22C9C}"/>
    <cellStyle name="Notiz 5 7 3" xfId="28927" xr:uid="{AAF2C62B-6C04-4FDC-8B72-9E09E3D4EBEB}"/>
    <cellStyle name="Notiz 5 8" xfId="14952" xr:uid="{6EBA0A38-EFE2-47F6-B090-E17F2E43AA3C}"/>
    <cellStyle name="Notiz 5 8 2" xfId="31421" xr:uid="{20B77C8B-B630-47FC-8239-ED4A0B93B1A5}"/>
    <cellStyle name="Notiz 5 9" xfId="15605" xr:uid="{C122033F-4AAB-4E9C-8E89-5EE10744CAD4}"/>
    <cellStyle name="Notiz 5 9 2" xfId="26656" xr:uid="{355265A5-6219-4029-89FF-D8F146B439E4}"/>
    <cellStyle name="Notiz 50" xfId="2727" xr:uid="{00000000-0005-0000-0000-0000D70A0000}"/>
    <cellStyle name="Notiz 50 2" xfId="2728" xr:uid="{00000000-0005-0000-0000-0000D80A0000}"/>
    <cellStyle name="Notiz 50 2 2" xfId="5867" xr:uid="{516D7B8F-33CB-48B4-B7EC-DAEE5CA4D131}"/>
    <cellStyle name="Notiz 50 2 2 2" xfId="18655" xr:uid="{F0B1CF41-3769-4BB8-A102-A5FF87974FCE}"/>
    <cellStyle name="Notiz 50 2 2 2 2" xfId="28937" xr:uid="{4E4237F6-C8E4-4DF7-B818-664F4E454FD9}"/>
    <cellStyle name="Notiz 50 2 2 3" xfId="11908" xr:uid="{69AB7A06-5F90-4DD4-AAD4-5D9874C2A4E1}"/>
    <cellStyle name="Notiz 50 2 2 3 2" xfId="31431" xr:uid="{D5D70B94-8CC2-431F-AED9-AFEC38FFF026}"/>
    <cellStyle name="Notiz 50 2 2 4" xfId="33980" xr:uid="{38A17ED2-B9BB-43FF-BF66-98D6E2EBB799}"/>
    <cellStyle name="Notiz 50 2 2 5" xfId="24527" xr:uid="{74B310AD-2023-488C-BDEB-64C63A90A762}"/>
    <cellStyle name="Notiz 50 2 3" xfId="6367" xr:uid="{C603AFD5-64E6-4B75-B063-F58CBF353FEF}"/>
    <cellStyle name="Notiz 50 2 3 2" xfId="19147" xr:uid="{CD825EE4-B92B-4B5D-87C5-65AD080FDA4F}"/>
    <cellStyle name="Notiz 50 2 3 2 2" xfId="34209" xr:uid="{1AFAE49C-55FF-4B37-8D98-9492CD7B1694}"/>
    <cellStyle name="Notiz 50 2 3 3" xfId="12399" xr:uid="{00D88EDC-AB30-4E1D-B695-B389B809DDCC}"/>
    <cellStyle name="Notiz 50 2 3 4" xfId="25738" xr:uid="{7F3C6806-7FD8-49DB-9CDC-BCCD7608B86A}"/>
    <cellStyle name="Notiz 50 2 4" xfId="8569" xr:uid="{38230937-6ED2-48C2-A614-D2D24D2A0247}"/>
    <cellStyle name="Notiz 50 2 4 2" xfId="21295" xr:uid="{67E32111-59F6-4251-A860-4E4AE902D14A}"/>
    <cellStyle name="Notiz 50 2 4 3" xfId="28936" xr:uid="{A3F342C7-336A-4452-A1BB-62B88D82B630}"/>
    <cellStyle name="Notiz 50 2 5" xfId="14957" xr:uid="{6035E0C9-B527-4603-8CBF-BF25FD69BD20}"/>
    <cellStyle name="Notiz 50 2 5 2" xfId="31430" xr:uid="{51A57A76-6C6F-469C-B54C-18DD748B7CDE}"/>
    <cellStyle name="Notiz 50 2 6" xfId="15610" xr:uid="{26240BDB-9324-4FA5-A206-6852FEBB99DD}"/>
    <cellStyle name="Notiz 50 2 6 2" xfId="26661" xr:uid="{C0FC82C1-D8F1-4AF1-A456-3B22D7B408E1}"/>
    <cellStyle name="Notiz 50 2 7" xfId="32777" xr:uid="{790B1153-15FC-4A76-B5B9-45DEFB50E006}"/>
    <cellStyle name="Notiz 50 2 8" xfId="24526" xr:uid="{778BF29A-5DF5-436F-920D-4DE74A061CE3}"/>
    <cellStyle name="Notiz 50 3" xfId="5866" xr:uid="{482827C6-28B3-4D70-961D-5EBC3297F2F9}"/>
    <cellStyle name="Notiz 50 3 2" xfId="18654" xr:uid="{08AD5D98-2C27-484D-B7C6-75310B87E55F}"/>
    <cellStyle name="Notiz 50 3 2 2" xfId="28938" xr:uid="{13630AC9-C1FF-4E1F-871F-C0C79838ECD8}"/>
    <cellStyle name="Notiz 50 3 3" xfId="11907" xr:uid="{A40376F0-B8C6-43E2-82B0-9DEB2FA1C4CD}"/>
    <cellStyle name="Notiz 50 3 3 2" xfId="31432" xr:uid="{E1E28FFD-5D2A-4746-AE25-B0083C6BFDE8}"/>
    <cellStyle name="Notiz 50 3 4" xfId="33979" xr:uid="{A9A8AB0D-2AD7-4651-B174-212E38F0DDA0}"/>
    <cellStyle name="Notiz 50 3 5" xfId="24528" xr:uid="{B86EB979-BC23-48F3-95C0-4E3AB9314F93}"/>
    <cellStyle name="Notiz 50 4" xfId="6368" xr:uid="{6F330098-BD34-4D88-B08A-0A04CA981206}"/>
    <cellStyle name="Notiz 50 4 2" xfId="19148" xr:uid="{11F7D5FD-874C-42FE-936D-154EE58102E6}"/>
    <cellStyle name="Notiz 50 4 2 2" xfId="34210" xr:uid="{8845BD70-21CD-4A18-9DF7-400B2B92D68A}"/>
    <cellStyle name="Notiz 50 4 3" xfId="12400" xr:uid="{C9E7DCD6-7F5A-4B83-B210-DA265A037519}"/>
    <cellStyle name="Notiz 50 4 4" xfId="25737" xr:uid="{64CEC48A-4AE7-4662-857F-780B85B00ADB}"/>
    <cellStyle name="Notiz 50 5" xfId="8568" xr:uid="{B961F725-E220-44A9-B314-49F5C762E318}"/>
    <cellStyle name="Notiz 50 5 2" xfId="21294" xr:uid="{087663C3-9668-41E3-AE65-9C3CF2DD448A}"/>
    <cellStyle name="Notiz 50 5 3" xfId="28935" xr:uid="{187C73FB-0891-4BA4-909B-E032DA69BA67}"/>
    <cellStyle name="Notiz 50 6" xfId="14956" xr:uid="{59F9BA64-895C-4985-AFA8-384C7957955B}"/>
    <cellStyle name="Notiz 50 6 2" xfId="31429" xr:uid="{837438E8-D777-4576-8A38-40CF6C611BDC}"/>
    <cellStyle name="Notiz 50 7" xfId="15609" xr:uid="{6D023C32-FAF8-48B4-94BF-907E85ED4FF8}"/>
    <cellStyle name="Notiz 50 7 2" xfId="26660" xr:uid="{32D353A4-1089-484D-8DC1-E35FB5005547}"/>
    <cellStyle name="Notiz 50 8" xfId="32776" xr:uid="{27FD4BF3-D7D1-40EB-92A6-BF19EE3ED68E}"/>
    <cellStyle name="Notiz 50 9" xfId="24525" xr:uid="{D7566163-BDF2-4EDE-B060-FDE5546FD56F}"/>
    <cellStyle name="Notiz 51" xfId="2729" xr:uid="{00000000-0005-0000-0000-0000D90A0000}"/>
    <cellStyle name="Notiz 51 2" xfId="2730" xr:uid="{00000000-0005-0000-0000-0000DA0A0000}"/>
    <cellStyle name="Notiz 51 2 2" xfId="5869" xr:uid="{5454776C-793C-44BF-BDAA-1B872AA2AD97}"/>
    <cellStyle name="Notiz 51 2 2 2" xfId="18657" xr:uid="{E9075709-F52C-44F4-A14C-D6C2C9F068D6}"/>
    <cellStyle name="Notiz 51 2 2 2 2" xfId="28941" xr:uid="{999C57B6-6312-4FF4-8837-4B747919C9AA}"/>
    <cellStyle name="Notiz 51 2 2 3" xfId="11910" xr:uid="{5C28BDD5-6CC3-480B-8334-067195F8CED0}"/>
    <cellStyle name="Notiz 51 2 2 3 2" xfId="31435" xr:uid="{383C2F59-3C2B-4144-92FD-827F30BFB173}"/>
    <cellStyle name="Notiz 51 2 2 4" xfId="33982" xr:uid="{DCC83C92-B25A-4C4E-9DAD-779C1F3FADBF}"/>
    <cellStyle name="Notiz 51 2 2 5" xfId="24531" xr:uid="{53FC310A-0E89-49CA-A067-67DB1016586F}"/>
    <cellStyle name="Notiz 51 2 3" xfId="6365" xr:uid="{78E1ADDB-116F-44A5-8D30-3EB9B0722202}"/>
    <cellStyle name="Notiz 51 2 3 2" xfId="19145" xr:uid="{20245FD4-D935-4F93-A4EA-D358BE70BC89}"/>
    <cellStyle name="Notiz 51 2 3 2 2" xfId="34207" xr:uid="{742DA5EB-9C17-4464-882C-9D07096F3119}"/>
    <cellStyle name="Notiz 51 2 3 3" xfId="12397" xr:uid="{A869DA5B-5CD2-4321-8D17-6A330049B872}"/>
    <cellStyle name="Notiz 51 2 3 4" xfId="25740" xr:uid="{113CFF91-63AC-415B-98B2-796344047368}"/>
    <cellStyle name="Notiz 51 2 4" xfId="8571" xr:uid="{E60E2752-9E65-4F82-A7AB-A67F87CFE19D}"/>
    <cellStyle name="Notiz 51 2 4 2" xfId="21297" xr:uid="{5E66048F-E4BD-4343-B2F1-563C79A09375}"/>
    <cellStyle name="Notiz 51 2 4 3" xfId="28940" xr:uid="{BAD80675-06B1-4EB8-9650-BAFFBC6B0378}"/>
    <cellStyle name="Notiz 51 2 5" xfId="14959" xr:uid="{41F168E8-42A0-4FF5-BFB0-F259B7B65FB1}"/>
    <cellStyle name="Notiz 51 2 5 2" xfId="31434" xr:uid="{1B7C73CC-0284-4628-87F3-C3ABF0C35F84}"/>
    <cellStyle name="Notiz 51 2 6" xfId="15612" xr:uid="{CD47AFCB-6989-4D7A-8988-DF13E24A6222}"/>
    <cellStyle name="Notiz 51 2 6 2" xfId="26663" xr:uid="{FEA4A82A-7D55-45C0-815E-A938729702E4}"/>
    <cellStyle name="Notiz 51 2 7" xfId="32779" xr:uid="{0E7BC4AD-F46B-49F5-9423-6FFBF3966F92}"/>
    <cellStyle name="Notiz 51 2 8" xfId="24530" xr:uid="{DC4E6CBD-ACB3-43ED-BBAD-1A5026668B12}"/>
    <cellStyle name="Notiz 51 3" xfId="5868" xr:uid="{97F2A365-42E4-4669-AB5A-3F14BFF0037B}"/>
    <cellStyle name="Notiz 51 3 2" xfId="18656" xr:uid="{EB0E46BA-2105-42DB-BFBF-F814184807A3}"/>
    <cellStyle name="Notiz 51 3 2 2" xfId="28942" xr:uid="{2F397094-7FC1-4A26-9CC9-B0E3B53834DC}"/>
    <cellStyle name="Notiz 51 3 3" xfId="11909" xr:uid="{AC5FBC8D-79F3-4357-AC30-C78B91483F7B}"/>
    <cellStyle name="Notiz 51 3 3 2" xfId="31436" xr:uid="{86F3E6A9-DF5C-409C-82C0-6F77E93C768B}"/>
    <cellStyle name="Notiz 51 3 4" xfId="33981" xr:uid="{FCB7D48D-C1C4-43B5-B74E-2384EC9091AF}"/>
    <cellStyle name="Notiz 51 3 5" xfId="24532" xr:uid="{4C967561-C293-4659-9E51-B2DACB9A8D93}"/>
    <cellStyle name="Notiz 51 4" xfId="6366" xr:uid="{44BFB42B-3F87-4BB8-AA9C-1A4B95A32FC0}"/>
    <cellStyle name="Notiz 51 4 2" xfId="19146" xr:uid="{DDB4E2C4-A237-487C-8DC9-FD541D506C7D}"/>
    <cellStyle name="Notiz 51 4 2 2" xfId="34208" xr:uid="{B6008385-1589-4959-8C9C-8298B6EC949B}"/>
    <cellStyle name="Notiz 51 4 3" xfId="12398" xr:uid="{922D3351-8338-4BB1-AEEC-0810FC3753F3}"/>
    <cellStyle name="Notiz 51 4 4" xfId="25739" xr:uid="{6CE2F4A0-7E0B-480C-A7DB-25FDCFD6D774}"/>
    <cellStyle name="Notiz 51 5" xfId="8570" xr:uid="{ADEF3E97-6EA4-4B58-8CB4-0E07B679385D}"/>
    <cellStyle name="Notiz 51 5 2" xfId="21296" xr:uid="{236CCCA1-6B7E-444E-BC4A-B1E1331A9B61}"/>
    <cellStyle name="Notiz 51 5 3" xfId="28939" xr:uid="{48B17450-9CD0-433C-9A07-5C0371F3C57B}"/>
    <cellStyle name="Notiz 51 6" xfId="14958" xr:uid="{2E94D73A-8E31-4861-9FB4-73EDDDEE5C35}"/>
    <cellStyle name="Notiz 51 6 2" xfId="31433" xr:uid="{5DAA7470-CA9F-4BB2-85F6-55A66D4A6B9F}"/>
    <cellStyle name="Notiz 51 7" xfId="15611" xr:uid="{FCFFDD31-5F6E-460B-9A2F-B995AA61E6A3}"/>
    <cellStyle name="Notiz 51 7 2" xfId="26662" xr:uid="{3FF700CF-78D0-40DD-990B-A25D0B097BDB}"/>
    <cellStyle name="Notiz 51 8" xfId="32778" xr:uid="{22F87FA8-029B-4CA3-9313-DF14943B1FF9}"/>
    <cellStyle name="Notiz 51 9" xfId="24529" xr:uid="{9D0A9947-B3B2-449D-9841-C08B6FD4AE2F}"/>
    <cellStyle name="Notiz 52" xfId="2731" xr:uid="{00000000-0005-0000-0000-0000DB0A0000}"/>
    <cellStyle name="Notiz 52 2" xfId="2732" xr:uid="{00000000-0005-0000-0000-0000DC0A0000}"/>
    <cellStyle name="Notiz 52 2 2" xfId="5871" xr:uid="{99892291-89F8-42E2-B7D8-1B15A80318A8}"/>
    <cellStyle name="Notiz 52 2 2 2" xfId="18659" xr:uid="{FDF02F20-9911-4AD3-B6F7-E7AB7839F802}"/>
    <cellStyle name="Notiz 52 2 2 2 2" xfId="28945" xr:uid="{6CCE5EB8-185D-4BCF-86B8-272A6BC2D61B}"/>
    <cellStyle name="Notiz 52 2 2 3" xfId="11912" xr:uid="{EF061D51-8ED6-42FD-9141-7CD8160475D2}"/>
    <cellStyle name="Notiz 52 2 2 3 2" xfId="31439" xr:uid="{16ABD2AE-6B45-45B7-807D-BA4DE68DC87B}"/>
    <cellStyle name="Notiz 52 2 2 4" xfId="33984" xr:uid="{18283504-B452-4C0E-B90F-032415090C7C}"/>
    <cellStyle name="Notiz 52 2 2 5" xfId="24535" xr:uid="{42A8C25D-CD55-4815-B3AA-82C392CF902F}"/>
    <cellStyle name="Notiz 52 2 3" xfId="6363" xr:uid="{149FAD20-6A3C-4AFE-9E71-0B9C71DE1C65}"/>
    <cellStyle name="Notiz 52 2 3 2" xfId="19143" xr:uid="{452EDBC1-5F3D-48FD-8982-346129B3066D}"/>
    <cellStyle name="Notiz 52 2 3 2 2" xfId="34205" xr:uid="{0470EB10-0805-4E92-B2D4-D286B841E8EC}"/>
    <cellStyle name="Notiz 52 2 3 3" xfId="12395" xr:uid="{653D563D-9579-4D24-9523-B5437EA886E2}"/>
    <cellStyle name="Notiz 52 2 3 4" xfId="25742" xr:uid="{11991364-7985-4EE1-8830-E3FDAEE69C85}"/>
    <cellStyle name="Notiz 52 2 4" xfId="8573" xr:uid="{26BAA318-7C87-4186-B0D2-0B0951AD886B}"/>
    <cellStyle name="Notiz 52 2 4 2" xfId="21299" xr:uid="{F5F38FA7-D94D-409D-BB4B-B843F928C25B}"/>
    <cellStyle name="Notiz 52 2 4 3" xfId="28944" xr:uid="{63A5B4D0-533B-4766-BEFF-706093DF995C}"/>
    <cellStyle name="Notiz 52 2 5" xfId="14961" xr:uid="{F0F68E4D-E30B-43B3-9C9D-DD4CBDCE4032}"/>
    <cellStyle name="Notiz 52 2 5 2" xfId="31438" xr:uid="{5DC0B7B9-86B7-426C-96AA-512D0DCFE4E3}"/>
    <cellStyle name="Notiz 52 2 6" xfId="15614" xr:uid="{7910320A-547F-4E6F-9ADA-23C610CC99CC}"/>
    <cellStyle name="Notiz 52 2 6 2" xfId="26665" xr:uid="{EAD47E4E-8A52-49E3-B8C8-148BF5EF2088}"/>
    <cellStyle name="Notiz 52 2 7" xfId="32781" xr:uid="{7E67C7C6-7B4E-45AB-8275-E6354619E402}"/>
    <cellStyle name="Notiz 52 2 8" xfId="24534" xr:uid="{57414577-B0F5-4DAA-98F2-2BDC4D77976E}"/>
    <cellStyle name="Notiz 52 3" xfId="5870" xr:uid="{53FED3D9-3343-4139-AB8E-A0A1681A9465}"/>
    <cellStyle name="Notiz 52 3 2" xfId="18658" xr:uid="{FDDAEDC6-9DC9-4A9F-A7A8-742974987CCC}"/>
    <cellStyle name="Notiz 52 3 2 2" xfId="28946" xr:uid="{555ACAEC-AEE3-462F-8C65-86DD1EAF1AAD}"/>
    <cellStyle name="Notiz 52 3 3" xfId="11911" xr:uid="{3511E6C8-D68A-421D-8BFD-4B231E710DE1}"/>
    <cellStyle name="Notiz 52 3 3 2" xfId="31440" xr:uid="{877856CD-6CEF-4A2D-8CB0-2017D09EB13E}"/>
    <cellStyle name="Notiz 52 3 4" xfId="33983" xr:uid="{C8A6D935-43B9-4915-968B-830029BFFFB2}"/>
    <cellStyle name="Notiz 52 3 5" xfId="24536" xr:uid="{63B0793E-BE41-463C-9553-52E6899EE84E}"/>
    <cellStyle name="Notiz 52 4" xfId="6364" xr:uid="{350CFB44-98BB-4089-87AA-D278A1936FE1}"/>
    <cellStyle name="Notiz 52 4 2" xfId="19144" xr:uid="{3E6E5CA9-D229-4B12-8575-F488F7065A82}"/>
    <cellStyle name="Notiz 52 4 2 2" xfId="34206" xr:uid="{CC9372F7-C111-4599-8A51-28533A57B95A}"/>
    <cellStyle name="Notiz 52 4 3" xfId="12396" xr:uid="{1864994A-8DFD-4A4D-AD84-A1CD23A7B9FA}"/>
    <cellStyle name="Notiz 52 4 4" xfId="25741" xr:uid="{709BE9A7-8C29-4832-8451-BA789F2B5EE1}"/>
    <cellStyle name="Notiz 52 5" xfId="8572" xr:uid="{C5203087-4191-4466-B37C-F32CA74770AE}"/>
    <cellStyle name="Notiz 52 5 2" xfId="21298" xr:uid="{6F0EE715-52DA-4079-9781-2E87A3C629C9}"/>
    <cellStyle name="Notiz 52 5 3" xfId="28943" xr:uid="{B35336D9-FC36-475D-B431-F4813F0457F4}"/>
    <cellStyle name="Notiz 52 6" xfId="14960" xr:uid="{5584E04D-077B-4753-983E-3BE8817113BF}"/>
    <cellStyle name="Notiz 52 6 2" xfId="31437" xr:uid="{2C482E9D-B79A-4B14-9647-106BD84CFCBF}"/>
    <cellStyle name="Notiz 52 7" xfId="15613" xr:uid="{F6888393-DC15-4CAA-8B6C-7B25A35D7ECE}"/>
    <cellStyle name="Notiz 52 7 2" xfId="26664" xr:uid="{1C1FCC47-CB63-47C8-9212-35149087E881}"/>
    <cellStyle name="Notiz 52 8" xfId="32780" xr:uid="{B115A204-D936-40EA-89EB-FFB47EC3D1CB}"/>
    <cellStyle name="Notiz 52 9" xfId="24533" xr:uid="{85D8E6DE-E72B-4E3E-A4BE-9759FEA00F6D}"/>
    <cellStyle name="Notiz 53" xfId="2733" xr:uid="{00000000-0005-0000-0000-0000DD0A0000}"/>
    <cellStyle name="Notiz 53 2" xfId="2734" xr:uid="{00000000-0005-0000-0000-0000DE0A0000}"/>
    <cellStyle name="Notiz 53 2 2" xfId="5873" xr:uid="{B3D2DEB0-3DAE-4CA4-AFBC-D7DE2BB9A3A0}"/>
    <cellStyle name="Notiz 53 2 2 2" xfId="18661" xr:uid="{A072F503-A23C-41EC-9B57-5717A5EFDC73}"/>
    <cellStyle name="Notiz 53 2 2 2 2" xfId="28949" xr:uid="{8914A636-80D6-42FE-A466-DFFA2F7D5490}"/>
    <cellStyle name="Notiz 53 2 2 3" xfId="11914" xr:uid="{3BF8D70E-71FC-4563-807D-0AF7EB952774}"/>
    <cellStyle name="Notiz 53 2 2 3 2" xfId="31443" xr:uid="{2F46DBB4-458A-484E-9D5E-5A7D10A6AE0B}"/>
    <cellStyle name="Notiz 53 2 2 4" xfId="33986" xr:uid="{9EB1172D-4716-465B-A8A9-A80B05D88FB0}"/>
    <cellStyle name="Notiz 53 2 2 5" xfId="24539" xr:uid="{DE1FA056-E29D-41AD-B668-7A9BF86C99F0}"/>
    <cellStyle name="Notiz 53 2 3" xfId="6361" xr:uid="{5359BFDA-E676-48B1-89A1-CC1576FD748E}"/>
    <cellStyle name="Notiz 53 2 3 2" xfId="19141" xr:uid="{8241BDCB-53FC-4188-BCFE-ADC427F51F4D}"/>
    <cellStyle name="Notiz 53 2 3 2 2" xfId="34203" xr:uid="{C9187056-54AA-40DC-B7A3-07AF332AF987}"/>
    <cellStyle name="Notiz 53 2 3 3" xfId="12393" xr:uid="{52D45140-EDAC-4FED-B23A-A0465B33F2F5}"/>
    <cellStyle name="Notiz 53 2 3 4" xfId="25744" xr:uid="{C15E857A-F27B-4A04-B914-6501392FF8B9}"/>
    <cellStyle name="Notiz 53 2 4" xfId="8575" xr:uid="{AF012BC2-376B-475B-8D2B-0B3DBA8E5805}"/>
    <cellStyle name="Notiz 53 2 4 2" xfId="21301" xr:uid="{CA060C63-3586-4ACA-BEEE-75729CBDCFA4}"/>
    <cellStyle name="Notiz 53 2 4 3" xfId="28948" xr:uid="{9E4262EC-58AA-4B59-BA26-F35EADAED699}"/>
    <cellStyle name="Notiz 53 2 5" xfId="14963" xr:uid="{0134B309-FED0-4AAE-8C26-88CD23504148}"/>
    <cellStyle name="Notiz 53 2 5 2" xfId="31442" xr:uid="{34134F77-6E0D-4BFF-9E5F-FBDCDF0BDF9F}"/>
    <cellStyle name="Notiz 53 2 6" xfId="15616" xr:uid="{4756DE4A-68C5-41C1-9CEC-2177A8D3BBD4}"/>
    <cellStyle name="Notiz 53 2 6 2" xfId="26667" xr:uid="{CF868A8E-8177-4B6A-815F-0822B5CEB35D}"/>
    <cellStyle name="Notiz 53 2 7" xfId="32783" xr:uid="{95FFBD0C-2B27-49A1-A8E0-6B6A3FF57F05}"/>
    <cellStyle name="Notiz 53 2 8" xfId="24538" xr:uid="{67A2842B-37D9-45B3-9359-2D90988CF55C}"/>
    <cellStyle name="Notiz 53 3" xfId="5872" xr:uid="{0C2A822B-433A-4B32-9155-489AA4B89E18}"/>
    <cellStyle name="Notiz 53 3 2" xfId="18660" xr:uid="{8E3C7409-0960-408D-8FBF-C93FC8D8B931}"/>
    <cellStyle name="Notiz 53 3 2 2" xfId="28950" xr:uid="{25D9D04B-1516-4126-8D62-FF99738A1C05}"/>
    <cellStyle name="Notiz 53 3 3" xfId="11913" xr:uid="{75EC5B7A-ACC7-4539-AF41-D61DCF24D18F}"/>
    <cellStyle name="Notiz 53 3 3 2" xfId="31444" xr:uid="{30A4D7D7-D9CF-4FAB-BC69-74088852E58F}"/>
    <cellStyle name="Notiz 53 3 4" xfId="33985" xr:uid="{FB340089-CCD4-4282-881A-34D8A8F420A4}"/>
    <cellStyle name="Notiz 53 3 5" xfId="24540" xr:uid="{EC056F55-D4E8-4862-9088-6C0B93403461}"/>
    <cellStyle name="Notiz 53 4" xfId="6362" xr:uid="{9589BF02-1715-47A9-803B-80936E75707D}"/>
    <cellStyle name="Notiz 53 4 2" xfId="19142" xr:uid="{D19FC0B8-35F3-44CC-A131-DAEED1ABBA9A}"/>
    <cellStyle name="Notiz 53 4 2 2" xfId="34204" xr:uid="{FE9C1B80-6412-4A39-AEF6-D4EFA467F1BA}"/>
    <cellStyle name="Notiz 53 4 3" xfId="12394" xr:uid="{7ED2EFAF-5A23-4E03-8A0C-EF1FB9AC81EE}"/>
    <cellStyle name="Notiz 53 4 4" xfId="25743" xr:uid="{D8C66CBF-DA65-4113-A3D0-575023BF90A1}"/>
    <cellStyle name="Notiz 53 5" xfId="8574" xr:uid="{FB75402A-FCFA-4A85-8E6F-5533B983E1F2}"/>
    <cellStyle name="Notiz 53 5 2" xfId="21300" xr:uid="{AB03D220-85ED-4FF3-A750-1EA19C788FC4}"/>
    <cellStyle name="Notiz 53 5 3" xfId="28947" xr:uid="{22F6482B-2D5E-4E18-96C7-31702AF6E02F}"/>
    <cellStyle name="Notiz 53 6" xfId="14962" xr:uid="{ABE7F7A0-E0DD-45E5-946A-37BCA01C47AB}"/>
    <cellStyle name="Notiz 53 6 2" xfId="31441" xr:uid="{B8B7AF8E-5AB0-4961-B115-17B94F9F8C4D}"/>
    <cellStyle name="Notiz 53 7" xfId="15615" xr:uid="{BC9F3C6F-DA15-487F-957B-74080911C811}"/>
    <cellStyle name="Notiz 53 7 2" xfId="26666" xr:uid="{842EC0E1-B683-499E-A404-62793250A5DE}"/>
    <cellStyle name="Notiz 53 8" xfId="32782" xr:uid="{F2ED438C-0810-4152-9BD1-CF5F2A7B33F3}"/>
    <cellStyle name="Notiz 53 9" xfId="24537" xr:uid="{821C7FF6-FFF9-4360-9181-4BD5D90B46D3}"/>
    <cellStyle name="Notiz 54" xfId="2735" xr:uid="{00000000-0005-0000-0000-0000DF0A0000}"/>
    <cellStyle name="Notiz 54 2" xfId="2736" xr:uid="{00000000-0005-0000-0000-0000E00A0000}"/>
    <cellStyle name="Notiz 54 2 2" xfId="5875" xr:uid="{CFADAD7A-35DB-4305-8CC4-3C7BBEDC65B1}"/>
    <cellStyle name="Notiz 54 2 2 2" xfId="18663" xr:uid="{A0AC806D-B2C7-49A5-8887-38B2E3AB1465}"/>
    <cellStyle name="Notiz 54 2 2 2 2" xfId="28953" xr:uid="{BA02FB3D-EA88-437B-8FC4-C4DCEADF6621}"/>
    <cellStyle name="Notiz 54 2 2 3" xfId="11916" xr:uid="{53D70835-45EE-43BB-B4AB-9ED720293969}"/>
    <cellStyle name="Notiz 54 2 2 3 2" xfId="31447" xr:uid="{EA45ED42-FC0C-470B-971C-40BCF3910276}"/>
    <cellStyle name="Notiz 54 2 2 4" xfId="33988" xr:uid="{6EA1D6E5-39BB-4C85-AABA-A7F83318EAA3}"/>
    <cellStyle name="Notiz 54 2 2 5" xfId="24543" xr:uid="{7BB42462-8A44-4D5C-98D3-9DD22EC5CD41}"/>
    <cellStyle name="Notiz 54 2 3" xfId="6359" xr:uid="{20DD12BA-5785-4947-B913-C2D8EEFEBBE5}"/>
    <cellStyle name="Notiz 54 2 3 2" xfId="19139" xr:uid="{A1EE6FA7-BBFE-45CB-BEC9-CBF8262557DA}"/>
    <cellStyle name="Notiz 54 2 3 2 2" xfId="34201" xr:uid="{77EDFFFD-593F-4178-B0BB-6282E8E7CD53}"/>
    <cellStyle name="Notiz 54 2 3 3" xfId="12391" xr:uid="{74F74C68-013E-4E01-9F54-23D354B92933}"/>
    <cellStyle name="Notiz 54 2 3 4" xfId="25746" xr:uid="{7CB2522A-E492-4F8B-8146-8CAC9EB62180}"/>
    <cellStyle name="Notiz 54 2 4" xfId="8577" xr:uid="{937D8689-6FC9-408E-A2ED-77F98095AE31}"/>
    <cellStyle name="Notiz 54 2 4 2" xfId="21303" xr:uid="{E8414100-0081-4F2C-A713-1B9FF1B60359}"/>
    <cellStyle name="Notiz 54 2 4 3" xfId="28952" xr:uid="{613F1D26-9656-455D-98DF-EC273230F28A}"/>
    <cellStyle name="Notiz 54 2 5" xfId="14965" xr:uid="{A77A0BE3-B57A-4F43-9F30-D246DE9318F5}"/>
    <cellStyle name="Notiz 54 2 5 2" xfId="31446" xr:uid="{BE0164AE-4F92-4399-88DA-DF88102991CE}"/>
    <cellStyle name="Notiz 54 2 6" xfId="15618" xr:uid="{A71EE975-D399-448C-ACE2-F3FCD2E3856D}"/>
    <cellStyle name="Notiz 54 2 6 2" xfId="26669" xr:uid="{C2559DC3-0CA4-4480-9264-41579E527BD2}"/>
    <cellStyle name="Notiz 54 2 7" xfId="32785" xr:uid="{68769728-56D1-40D9-9203-15C6C96BF768}"/>
    <cellStyle name="Notiz 54 2 8" xfId="24542" xr:uid="{6AFB311F-06D4-4A60-8E47-75D016C76B49}"/>
    <cellStyle name="Notiz 54 3" xfId="5874" xr:uid="{79EDF071-3AD5-4D83-A41B-99281540EBE9}"/>
    <cellStyle name="Notiz 54 3 2" xfId="18662" xr:uid="{0D8E5D12-669D-4AC1-8314-34562CA5FD8D}"/>
    <cellStyle name="Notiz 54 3 2 2" xfId="28954" xr:uid="{DF6345B7-5D1C-4BC4-892D-4E268E6EEB49}"/>
    <cellStyle name="Notiz 54 3 3" xfId="11915" xr:uid="{BA021D3F-8133-4FB1-8F95-B3EC9989275C}"/>
    <cellStyle name="Notiz 54 3 3 2" xfId="31448" xr:uid="{E476DB24-9064-4949-83FF-3D4F057444F2}"/>
    <cellStyle name="Notiz 54 3 4" xfId="33987" xr:uid="{7D5162FD-7648-4228-95F3-75BABC787DBA}"/>
    <cellStyle name="Notiz 54 3 5" xfId="24544" xr:uid="{E633BFCB-3BCC-4AE7-9CBB-5D30FCEC8EF0}"/>
    <cellStyle name="Notiz 54 4" xfId="6360" xr:uid="{0A3E202A-707B-4F88-8502-AF97B0009C28}"/>
    <cellStyle name="Notiz 54 4 2" xfId="19140" xr:uid="{206AFCAD-907A-476A-894F-F3FF5BC98179}"/>
    <cellStyle name="Notiz 54 4 2 2" xfId="34202" xr:uid="{FA1B3421-E8FF-4ED2-B3F2-4C2133B47F7E}"/>
    <cellStyle name="Notiz 54 4 3" xfId="12392" xr:uid="{97BF2968-00FB-44D9-A067-FFACD26C8EE0}"/>
    <cellStyle name="Notiz 54 4 4" xfId="25745" xr:uid="{74768BD3-1AF3-4AA6-8E7D-4AF8443EB33F}"/>
    <cellStyle name="Notiz 54 5" xfId="8576" xr:uid="{41B07F0E-3F48-4B09-89BC-95FABA8B3656}"/>
    <cellStyle name="Notiz 54 5 2" xfId="21302" xr:uid="{DA149E98-18E6-4696-93B6-7DB7C163EA9F}"/>
    <cellStyle name="Notiz 54 5 3" xfId="28951" xr:uid="{B9F48ABA-5257-4212-B99A-AD2562C6EF82}"/>
    <cellStyle name="Notiz 54 6" xfId="14964" xr:uid="{52BCE3E6-C2C2-4281-939D-C9B53CAB2032}"/>
    <cellStyle name="Notiz 54 6 2" xfId="31445" xr:uid="{94439FA5-C816-431A-A7F0-57B5768ABF31}"/>
    <cellStyle name="Notiz 54 7" xfId="15617" xr:uid="{6E74F4BA-A8A1-4055-8208-F2C4318BA67B}"/>
    <cellStyle name="Notiz 54 7 2" xfId="26668" xr:uid="{E44635FE-C159-4B97-A534-D5A2F6732F13}"/>
    <cellStyle name="Notiz 54 8" xfId="32784" xr:uid="{9BEDC55D-B017-44A3-9DC2-4A74A7786B2E}"/>
    <cellStyle name="Notiz 54 9" xfId="24541" xr:uid="{A1988ECD-3B18-4707-9FE4-AF2607D6BCFB}"/>
    <cellStyle name="Notiz 55" xfId="2737" xr:uid="{00000000-0005-0000-0000-0000E10A0000}"/>
    <cellStyle name="Notiz 55 2" xfId="2738" xr:uid="{00000000-0005-0000-0000-0000E20A0000}"/>
    <cellStyle name="Notiz 55 2 2" xfId="5877" xr:uid="{351A890D-930A-4E74-B3FA-5DFCD83AC36C}"/>
    <cellStyle name="Notiz 55 2 2 2" xfId="18665" xr:uid="{D90C624D-A962-414A-8865-FD0D186D0F15}"/>
    <cellStyle name="Notiz 55 2 2 2 2" xfId="28957" xr:uid="{2AB5791E-B1D2-484D-B118-6C4A1F0A7927}"/>
    <cellStyle name="Notiz 55 2 2 3" xfId="11918" xr:uid="{44519CFD-87C6-4E9D-ABAF-AC0BDEDC7942}"/>
    <cellStyle name="Notiz 55 2 2 3 2" xfId="31451" xr:uid="{68EBF041-A294-480F-A22E-6F0180518F0F}"/>
    <cellStyle name="Notiz 55 2 2 4" xfId="33990" xr:uid="{86B0BD31-3700-482E-B64B-82A62D617304}"/>
    <cellStyle name="Notiz 55 2 2 5" xfId="24547" xr:uid="{4E9E4509-C865-4ED5-A4E4-DF4A6E5D47F8}"/>
    <cellStyle name="Notiz 55 2 3" xfId="6357" xr:uid="{8558442C-D6F6-47BA-BCE7-48659891B492}"/>
    <cellStyle name="Notiz 55 2 3 2" xfId="19137" xr:uid="{509904D9-5EC2-4A29-B59F-736512058877}"/>
    <cellStyle name="Notiz 55 2 3 2 2" xfId="34199" xr:uid="{739BF395-760B-4BFF-9C15-600FBBABE769}"/>
    <cellStyle name="Notiz 55 2 3 3" xfId="12389" xr:uid="{5A2A2361-4FBD-4EB5-B7B0-794969B07B73}"/>
    <cellStyle name="Notiz 55 2 3 4" xfId="25748" xr:uid="{34DD77AD-338C-4652-B263-F3A36CD508B4}"/>
    <cellStyle name="Notiz 55 2 4" xfId="8579" xr:uid="{9C8DBCFE-70F2-4661-897E-0E1AFD659674}"/>
    <cellStyle name="Notiz 55 2 4 2" xfId="21305" xr:uid="{92A90BC9-648A-4659-8E61-EEFB29F0C617}"/>
    <cellStyle name="Notiz 55 2 4 3" xfId="28956" xr:uid="{61C3BFE3-9E23-47DC-BE4E-C069B6B0EE21}"/>
    <cellStyle name="Notiz 55 2 5" xfId="14967" xr:uid="{47AECDEA-AD4A-4D2B-B91A-075BFFD17F57}"/>
    <cellStyle name="Notiz 55 2 5 2" xfId="31450" xr:uid="{E66A705E-2EA1-4D44-BBAC-35029AFD0899}"/>
    <cellStyle name="Notiz 55 2 6" xfId="15620" xr:uid="{ADA2CE47-3022-4B9E-9DE6-FF05E763C506}"/>
    <cellStyle name="Notiz 55 2 6 2" xfId="26671" xr:uid="{6063C8B3-6445-4FE1-B093-BC582B7E3796}"/>
    <cellStyle name="Notiz 55 2 7" xfId="32787" xr:uid="{0138C598-FF90-40A4-BEB2-9039973CDD15}"/>
    <cellStyle name="Notiz 55 2 8" xfId="24546" xr:uid="{B1065325-7B1D-45C2-91B4-3AF6888DBE1C}"/>
    <cellStyle name="Notiz 55 3" xfId="5876" xr:uid="{0C07E326-42E1-420B-A777-055CD1A649B1}"/>
    <cellStyle name="Notiz 55 3 2" xfId="18664" xr:uid="{DC26A57C-09E4-4AF3-A265-66F211E4622D}"/>
    <cellStyle name="Notiz 55 3 2 2" xfId="28958" xr:uid="{97FF1E86-C470-4F73-A6FA-0126983E6BBC}"/>
    <cellStyle name="Notiz 55 3 3" xfId="11917" xr:uid="{B286781A-AEE0-4EB0-ACF2-B80FD508EFA0}"/>
    <cellStyle name="Notiz 55 3 3 2" xfId="31452" xr:uid="{9B70763E-0BEF-46FA-AFE4-56E75054C122}"/>
    <cellStyle name="Notiz 55 3 4" xfId="33989" xr:uid="{F582E6F7-D273-4479-AB5B-368216A7C578}"/>
    <cellStyle name="Notiz 55 3 5" xfId="24548" xr:uid="{C8515CC1-AA68-4451-9F41-A39D766E7F1D}"/>
    <cellStyle name="Notiz 55 4" xfId="6358" xr:uid="{F810B6E3-2EB8-456A-9309-2EAE439F8BA4}"/>
    <cellStyle name="Notiz 55 4 2" xfId="19138" xr:uid="{0930979F-B41C-44A7-B3D4-1A32EF7D2FE2}"/>
    <cellStyle name="Notiz 55 4 2 2" xfId="34200" xr:uid="{A19650D5-BC7E-4A2A-9938-21C51E8A41C9}"/>
    <cellStyle name="Notiz 55 4 3" xfId="12390" xr:uid="{8FEC9531-4329-4FCF-82FA-A356BDD2724F}"/>
    <cellStyle name="Notiz 55 4 4" xfId="25747" xr:uid="{112F332A-8A1C-4EA8-8FD2-4B072AF494E8}"/>
    <cellStyle name="Notiz 55 5" xfId="8578" xr:uid="{2CE6F141-38B0-4B1B-9604-25537D3F9054}"/>
    <cellStyle name="Notiz 55 5 2" xfId="21304" xr:uid="{C70A4999-DA4A-4E93-B666-163A5F672469}"/>
    <cellStyle name="Notiz 55 5 3" xfId="28955" xr:uid="{91B27B72-4C49-41D4-B8D0-D09A0298BFF5}"/>
    <cellStyle name="Notiz 55 6" xfId="14966" xr:uid="{71949169-2D9D-42BA-A340-75FC1D286D21}"/>
    <cellStyle name="Notiz 55 6 2" xfId="31449" xr:uid="{FED2C9F1-623C-4437-ACD3-9CD1D41EA968}"/>
    <cellStyle name="Notiz 55 7" xfId="15619" xr:uid="{7C9EC82D-0133-42D8-BB8D-AA6960D63AB5}"/>
    <cellStyle name="Notiz 55 7 2" xfId="26670" xr:uid="{54FC6A1E-D026-446E-9F04-E2608B34A410}"/>
    <cellStyle name="Notiz 55 8" xfId="32786" xr:uid="{B301A655-7483-4C44-8085-9FF065AA7E0F}"/>
    <cellStyle name="Notiz 55 9" xfId="24545" xr:uid="{CB1BAC20-E32C-46C5-B7CB-CD0C3D4A1B7D}"/>
    <cellStyle name="Notiz 56" xfId="2739" xr:uid="{00000000-0005-0000-0000-0000E30A0000}"/>
    <cellStyle name="Notiz 56 2" xfId="2740" xr:uid="{00000000-0005-0000-0000-0000E40A0000}"/>
    <cellStyle name="Notiz 56 2 2" xfId="5879" xr:uid="{5BC2313E-2546-4533-B782-2A1D98D63493}"/>
    <cellStyle name="Notiz 56 2 2 2" xfId="18667" xr:uid="{D5748AD8-A8CC-4603-8AD8-1ADB7A54D416}"/>
    <cellStyle name="Notiz 56 2 2 2 2" xfId="28961" xr:uid="{92996274-1C68-412B-B3EE-F2F577F80E48}"/>
    <cellStyle name="Notiz 56 2 2 3" xfId="11920" xr:uid="{40B760D1-938F-4EFA-96ED-792F84001492}"/>
    <cellStyle name="Notiz 56 2 2 3 2" xfId="31455" xr:uid="{F6055D1A-B983-42DE-A9D4-CB35AFDEC055}"/>
    <cellStyle name="Notiz 56 2 2 4" xfId="33992" xr:uid="{6A768873-700F-446D-BAEF-923E042CA984}"/>
    <cellStyle name="Notiz 56 2 2 5" xfId="24551" xr:uid="{2B884AAA-6D04-4A86-AD5A-3D606B016D28}"/>
    <cellStyle name="Notiz 56 2 3" xfId="6355" xr:uid="{0771E4EF-49AC-48CC-8A0E-B8A461FAA883}"/>
    <cellStyle name="Notiz 56 2 3 2" xfId="19135" xr:uid="{E08ACF2B-4152-45DA-B71A-2E1757D99802}"/>
    <cellStyle name="Notiz 56 2 3 2 2" xfId="34197" xr:uid="{860AB2C6-4337-4E38-8650-23787F05BCA4}"/>
    <cellStyle name="Notiz 56 2 3 3" xfId="12387" xr:uid="{0AEF85D1-EAC7-45DC-B26D-51C4068ACD45}"/>
    <cellStyle name="Notiz 56 2 3 4" xfId="25750" xr:uid="{A0A355B2-1D3F-45CF-9BB0-E17C0F8018B6}"/>
    <cellStyle name="Notiz 56 2 4" xfId="8581" xr:uid="{61A1176F-00B7-493D-8D58-FB7B0D990FD7}"/>
    <cellStyle name="Notiz 56 2 4 2" xfId="21307" xr:uid="{3B1C3200-0F39-4EF3-BECB-4B155F6B52F7}"/>
    <cellStyle name="Notiz 56 2 4 3" xfId="28960" xr:uid="{8991B29B-2726-41B2-860C-B4F1135A6CB8}"/>
    <cellStyle name="Notiz 56 2 5" xfId="14969" xr:uid="{12F86D50-4497-4595-8503-1226E919FF86}"/>
    <cellStyle name="Notiz 56 2 5 2" xfId="31454" xr:uid="{899E2278-115C-4DB4-8BEB-5A62E2802892}"/>
    <cellStyle name="Notiz 56 2 6" xfId="15622" xr:uid="{1F855801-2D29-4F1A-8681-4F4AA9B3387F}"/>
    <cellStyle name="Notiz 56 2 6 2" xfId="26673" xr:uid="{F6B04771-C242-47EA-B543-0DF140C2DF22}"/>
    <cellStyle name="Notiz 56 2 7" xfId="32789" xr:uid="{9DDD1611-815A-457A-BF28-55F9670A6899}"/>
    <cellStyle name="Notiz 56 2 8" xfId="24550" xr:uid="{6936F198-80C4-49DA-8857-2F004DC49388}"/>
    <cellStyle name="Notiz 56 3" xfId="5878" xr:uid="{CACBDCD2-B891-47BA-A337-CB56F946B74B}"/>
    <cellStyle name="Notiz 56 3 2" xfId="18666" xr:uid="{BB708D76-1F13-4B99-849E-2D903AB1EF4A}"/>
    <cellStyle name="Notiz 56 3 2 2" xfId="28962" xr:uid="{4EAC8AD6-91BA-4E9D-9686-3A2FBAF7489C}"/>
    <cellStyle name="Notiz 56 3 3" xfId="11919" xr:uid="{823F292C-3A44-478B-AA2F-128B9E375687}"/>
    <cellStyle name="Notiz 56 3 3 2" xfId="31456" xr:uid="{D0A0C4E4-531D-4F40-AE0D-1F0F08D57CFF}"/>
    <cellStyle name="Notiz 56 3 4" xfId="33991" xr:uid="{C338882C-4230-4268-8DFF-DC11C302B2D5}"/>
    <cellStyle name="Notiz 56 3 5" xfId="24552" xr:uid="{5C478D9B-164F-45AA-A820-D964EB736D53}"/>
    <cellStyle name="Notiz 56 4" xfId="6356" xr:uid="{55955FC2-B656-44BF-87DE-5CFB0733D10E}"/>
    <cellStyle name="Notiz 56 4 2" xfId="19136" xr:uid="{99DAEB55-D443-40BC-9E68-1EF151B1A51E}"/>
    <cellStyle name="Notiz 56 4 2 2" xfId="34198" xr:uid="{880D54CC-1581-4BC8-A130-7C5B2E4A131C}"/>
    <cellStyle name="Notiz 56 4 3" xfId="12388" xr:uid="{E36B2F87-692D-4601-A7F8-FD0A0B4D1E28}"/>
    <cellStyle name="Notiz 56 4 4" xfId="25749" xr:uid="{149AB76E-FF00-4B51-94B2-574EDD2070D3}"/>
    <cellStyle name="Notiz 56 5" xfId="8580" xr:uid="{599BBFEC-D2BB-432B-93F3-3BBEDF1EF78E}"/>
    <cellStyle name="Notiz 56 5 2" xfId="21306" xr:uid="{6FBECBF6-DAFE-4461-A191-79B81BC72AE3}"/>
    <cellStyle name="Notiz 56 5 3" xfId="28959" xr:uid="{E0D5BE61-57F6-4B15-BB95-D224AD44273F}"/>
    <cellStyle name="Notiz 56 6" xfId="14968" xr:uid="{061DA1C1-1796-406E-8D88-33DBDB177034}"/>
    <cellStyle name="Notiz 56 6 2" xfId="31453" xr:uid="{D0C58DD0-91D8-406B-962E-453ED34AB255}"/>
    <cellStyle name="Notiz 56 7" xfId="15621" xr:uid="{3E11854C-3E9C-4F8A-B628-FBB2782B175E}"/>
    <cellStyle name="Notiz 56 7 2" xfId="26672" xr:uid="{555D023B-B2E2-42E0-8F87-ED23C62748B6}"/>
    <cellStyle name="Notiz 56 8" xfId="32788" xr:uid="{BDB49542-DA7C-4A3E-9212-220CD82B467B}"/>
    <cellStyle name="Notiz 56 9" xfId="24549" xr:uid="{73FAC47F-7E58-44BF-980C-CADDA00FE7BA}"/>
    <cellStyle name="Notiz 57" xfId="2741" xr:uid="{00000000-0005-0000-0000-0000E50A0000}"/>
    <cellStyle name="Notiz 57 2" xfId="2742" xr:uid="{00000000-0005-0000-0000-0000E60A0000}"/>
    <cellStyle name="Notiz 57 2 2" xfId="5881" xr:uid="{FDAC35EB-BA43-4857-BE57-6F1BCE3ACCA5}"/>
    <cellStyle name="Notiz 57 2 2 2" xfId="18669" xr:uid="{F357C0D4-1526-4718-A7A7-75274694385F}"/>
    <cellStyle name="Notiz 57 2 2 2 2" xfId="28965" xr:uid="{9538B8CC-B28B-4C11-B9BF-9302CB24F1F5}"/>
    <cellStyle name="Notiz 57 2 2 3" xfId="11922" xr:uid="{0FAD4B65-B347-4072-8B89-26BDE9848BC6}"/>
    <cellStyle name="Notiz 57 2 2 3 2" xfId="31459" xr:uid="{0D9EC02A-7EAF-42C3-BC13-735628C89A8F}"/>
    <cellStyle name="Notiz 57 2 2 4" xfId="33994" xr:uid="{FA236E78-5355-47F2-9A76-1DEA623F7A8E}"/>
    <cellStyle name="Notiz 57 2 2 5" xfId="24555" xr:uid="{AB3656F4-26D9-4EF8-B5D0-0732AA79E4CB}"/>
    <cellStyle name="Notiz 57 2 3" xfId="6353" xr:uid="{C54479A0-B72E-4EED-998D-E6BB972B5E0C}"/>
    <cellStyle name="Notiz 57 2 3 2" xfId="19133" xr:uid="{5CDB5686-9CE3-4010-869D-759CEB6E255A}"/>
    <cellStyle name="Notiz 57 2 3 2 2" xfId="34195" xr:uid="{E3E943E3-E76A-4BC3-A634-1075128ACF9D}"/>
    <cellStyle name="Notiz 57 2 3 3" xfId="12385" xr:uid="{1495AAEE-50E7-40F0-978A-809EBC7172BD}"/>
    <cellStyle name="Notiz 57 2 3 4" xfId="25752" xr:uid="{0AE73603-0C73-488B-87F9-113E87AA6AC5}"/>
    <cellStyle name="Notiz 57 2 4" xfId="8583" xr:uid="{4D4C9EDF-3873-40F1-9889-2074911C290F}"/>
    <cellStyle name="Notiz 57 2 4 2" xfId="21309" xr:uid="{36ACB506-CE67-4A30-816E-525EB58877DD}"/>
    <cellStyle name="Notiz 57 2 4 3" xfId="28964" xr:uid="{563E5892-710F-4B7C-AAE1-79CCB421585B}"/>
    <cellStyle name="Notiz 57 2 5" xfId="14971" xr:uid="{2F3E46E5-56B3-4D0D-979D-A47FDC52D98B}"/>
    <cellStyle name="Notiz 57 2 5 2" xfId="31458" xr:uid="{D2CD11AD-F37E-4019-861F-DFE4D4425861}"/>
    <cellStyle name="Notiz 57 2 6" xfId="15624" xr:uid="{69D3A691-D05A-47AC-B23D-A0E64E6669DB}"/>
    <cellStyle name="Notiz 57 2 6 2" xfId="26675" xr:uid="{9DABDB85-D3CB-4520-AB06-055C73597498}"/>
    <cellStyle name="Notiz 57 2 7" xfId="32791" xr:uid="{1CDCEFEE-7883-4D8D-858D-CD1253A8F06B}"/>
    <cellStyle name="Notiz 57 2 8" xfId="24554" xr:uid="{668093DB-6136-444B-9E65-A08AC1B3B8CE}"/>
    <cellStyle name="Notiz 57 3" xfId="5880" xr:uid="{3B7C3CBA-B9D1-47C7-B216-8A8E4CA57B6D}"/>
    <cellStyle name="Notiz 57 3 2" xfId="18668" xr:uid="{15E94942-87B3-4408-881F-75054C1E076D}"/>
    <cellStyle name="Notiz 57 3 2 2" xfId="28966" xr:uid="{4C793E2A-94BD-4FC0-8DE3-7AA286DCECB8}"/>
    <cellStyle name="Notiz 57 3 3" xfId="11921" xr:uid="{EF6D9184-8812-4889-949D-314EFB7476CC}"/>
    <cellStyle name="Notiz 57 3 3 2" xfId="31460" xr:uid="{A22A4721-D0BD-431F-B2D5-8446455BEE63}"/>
    <cellStyle name="Notiz 57 3 4" xfId="33993" xr:uid="{1EEB7EDB-DBDE-4C22-AD44-4C438B1E982A}"/>
    <cellStyle name="Notiz 57 3 5" xfId="24556" xr:uid="{ED08A583-6DE6-4EC6-B1FB-0A3401202AB0}"/>
    <cellStyle name="Notiz 57 4" xfId="6354" xr:uid="{C771BAFF-C0B8-4F7B-A21F-BBF386498361}"/>
    <cellStyle name="Notiz 57 4 2" xfId="19134" xr:uid="{3B82366F-289C-4ED0-ACB4-29BF37A69655}"/>
    <cellStyle name="Notiz 57 4 2 2" xfId="34196" xr:uid="{513D5251-E692-4099-A14F-3DB46506E429}"/>
    <cellStyle name="Notiz 57 4 3" xfId="12386" xr:uid="{88C36014-C476-4C22-AA9D-A562E1A3BFC2}"/>
    <cellStyle name="Notiz 57 4 4" xfId="25751" xr:uid="{8D744D58-3CF1-4CCA-82B1-2DCC06F5510D}"/>
    <cellStyle name="Notiz 57 5" xfId="8582" xr:uid="{5EDECA02-BD5A-4597-83A7-83AFDEFF69B7}"/>
    <cellStyle name="Notiz 57 5 2" xfId="21308" xr:uid="{02E6ACB5-B367-45B8-B5FB-0AFD3B1C1D4F}"/>
    <cellStyle name="Notiz 57 5 3" xfId="28963" xr:uid="{FEBFE112-3133-4159-9EC7-78B26AC63110}"/>
    <cellStyle name="Notiz 57 6" xfId="14970" xr:uid="{A4EA15FE-E0F4-4832-975D-5A43205F90C4}"/>
    <cellStyle name="Notiz 57 6 2" xfId="31457" xr:uid="{6A49D10E-8733-4701-B294-0E783C23E8E6}"/>
    <cellStyle name="Notiz 57 7" xfId="15623" xr:uid="{B5CF9D2D-82B7-4589-9812-683AEC47C3C6}"/>
    <cellStyle name="Notiz 57 7 2" xfId="26674" xr:uid="{76835E9F-4AA3-4A65-B0EB-45CEAD1D2B3C}"/>
    <cellStyle name="Notiz 57 8" xfId="32790" xr:uid="{7CE12609-1009-4DC3-B472-913601F75E83}"/>
    <cellStyle name="Notiz 57 9" xfId="24553" xr:uid="{A81DBBAE-1B5F-4F61-8E5B-DC48DFA425B8}"/>
    <cellStyle name="Notiz 58" xfId="2743" xr:uid="{00000000-0005-0000-0000-0000E70A0000}"/>
    <cellStyle name="Notiz 58 2" xfId="2744" xr:uid="{00000000-0005-0000-0000-0000E80A0000}"/>
    <cellStyle name="Notiz 58 2 2" xfId="5883" xr:uid="{E180EC69-0EB5-4773-AD32-7935E310DBF5}"/>
    <cellStyle name="Notiz 58 2 2 2" xfId="18671" xr:uid="{DD17BF9F-F7FC-42D9-957F-CD948CE4E86F}"/>
    <cellStyle name="Notiz 58 2 2 2 2" xfId="28969" xr:uid="{4AC1C2D6-6411-4D04-ABC0-96D85C6FA126}"/>
    <cellStyle name="Notiz 58 2 2 3" xfId="11924" xr:uid="{E7E6B876-F0D9-4B36-A7EC-1C63F1E214D2}"/>
    <cellStyle name="Notiz 58 2 2 3 2" xfId="31463" xr:uid="{DE2AF8EE-7FB3-424E-A551-7C2BFE39878C}"/>
    <cellStyle name="Notiz 58 2 2 4" xfId="33996" xr:uid="{E9924DE3-C87C-417B-BF70-B5E7C9104931}"/>
    <cellStyle name="Notiz 58 2 2 5" xfId="24559" xr:uid="{CB7D50FD-8C3E-441E-878C-6487431B8EF1}"/>
    <cellStyle name="Notiz 58 2 3" xfId="6351" xr:uid="{D047D80C-DF67-4F41-9BD2-FBAAE4B3C16F}"/>
    <cellStyle name="Notiz 58 2 3 2" xfId="19131" xr:uid="{8A9C453C-5312-411E-BBB9-901C3D2DFC2A}"/>
    <cellStyle name="Notiz 58 2 3 2 2" xfId="34193" xr:uid="{187EF478-7DDB-44D0-BE0F-EB0AFD1D1AB5}"/>
    <cellStyle name="Notiz 58 2 3 3" xfId="12383" xr:uid="{BE73E7EE-310D-4C69-A2A5-0292581D824B}"/>
    <cellStyle name="Notiz 58 2 3 4" xfId="25754" xr:uid="{EEEE4BF5-9DEE-498B-90EE-3A706F599707}"/>
    <cellStyle name="Notiz 58 2 4" xfId="8585" xr:uid="{81BD25F1-CEB5-490D-AE41-C04AC6699984}"/>
    <cellStyle name="Notiz 58 2 4 2" xfId="21311" xr:uid="{B988DD14-539E-4C42-BB2B-B8567547D042}"/>
    <cellStyle name="Notiz 58 2 4 3" xfId="28968" xr:uid="{3D5FFC79-FD33-431D-BDD6-CDD8EBA4108B}"/>
    <cellStyle name="Notiz 58 2 5" xfId="14973" xr:uid="{D0942C8B-FF91-418C-93AA-2C0B335D328F}"/>
    <cellStyle name="Notiz 58 2 5 2" xfId="31462" xr:uid="{AF072812-49E7-4173-8F28-9E424103EA38}"/>
    <cellStyle name="Notiz 58 2 6" xfId="15626" xr:uid="{8F739A7F-4A25-43DE-9807-0D80D05FEF9E}"/>
    <cellStyle name="Notiz 58 2 6 2" xfId="26677" xr:uid="{44DFCAB9-650D-40EB-BCEF-690D974BE9BA}"/>
    <cellStyle name="Notiz 58 2 7" xfId="32793" xr:uid="{5B76D306-9770-4A13-9B25-F928399D71B6}"/>
    <cellStyle name="Notiz 58 2 8" xfId="24558" xr:uid="{56A1B2B2-175C-4C65-BD77-19DD279978BC}"/>
    <cellStyle name="Notiz 58 3" xfId="5882" xr:uid="{00E72F72-3183-4879-86C5-BDD310CC7EB8}"/>
    <cellStyle name="Notiz 58 3 2" xfId="18670" xr:uid="{F992C165-C316-43AB-9088-DEC275D72D43}"/>
    <cellStyle name="Notiz 58 3 2 2" xfId="28970" xr:uid="{D363A6AC-606A-41CF-B718-ED3F42FF33FD}"/>
    <cellStyle name="Notiz 58 3 3" xfId="11923" xr:uid="{1B4D6254-2325-4B86-ADF1-E570DE29B65A}"/>
    <cellStyle name="Notiz 58 3 3 2" xfId="31464" xr:uid="{EBFA59CA-74D3-4586-B751-CE68C4E0F88D}"/>
    <cellStyle name="Notiz 58 3 4" xfId="33995" xr:uid="{72A3B46F-77C3-4253-921A-12C6AFC0068C}"/>
    <cellStyle name="Notiz 58 3 5" xfId="24560" xr:uid="{C7AF4DEA-596C-40B4-957C-501A4E27BFCB}"/>
    <cellStyle name="Notiz 58 4" xfId="6352" xr:uid="{2CB28700-62E4-4DE9-AD4E-2F9CEA0D6F2F}"/>
    <cellStyle name="Notiz 58 4 2" xfId="19132" xr:uid="{E4402D2A-1638-431E-9371-57F8EB7AC7C4}"/>
    <cellStyle name="Notiz 58 4 2 2" xfId="34194" xr:uid="{2E52F599-897E-4EF8-8ACC-01B338CD9073}"/>
    <cellStyle name="Notiz 58 4 3" xfId="12384" xr:uid="{50BE8D55-AD97-4EA7-999B-B91076AD77D1}"/>
    <cellStyle name="Notiz 58 4 4" xfId="25753" xr:uid="{C3E19F3C-9B8E-4DA3-9B95-E322B028A788}"/>
    <cellStyle name="Notiz 58 5" xfId="8584" xr:uid="{2322F863-9FDA-4874-9CAD-63E088A5991D}"/>
    <cellStyle name="Notiz 58 5 2" xfId="21310" xr:uid="{A7F0F17F-3D96-4887-B1B6-CBC962FD773E}"/>
    <cellStyle name="Notiz 58 5 3" xfId="28967" xr:uid="{29715785-5150-4C12-BF4C-EBB133B3B078}"/>
    <cellStyle name="Notiz 58 6" xfId="14972" xr:uid="{38FC600F-3D7D-4A07-86C5-C60D32AF6E6A}"/>
    <cellStyle name="Notiz 58 6 2" xfId="31461" xr:uid="{F14BEC81-8B86-46F6-B482-11C162373DFA}"/>
    <cellStyle name="Notiz 58 7" xfId="15625" xr:uid="{4B1AB2D4-3174-4128-93D1-F3DC2FE5793B}"/>
    <cellStyle name="Notiz 58 7 2" xfId="26676" xr:uid="{AD4F7CC8-A8DB-4FAF-877C-104FCC55A823}"/>
    <cellStyle name="Notiz 58 8" xfId="32792" xr:uid="{DFDA9271-6BBB-4BCF-9D4E-A5FB36437B9D}"/>
    <cellStyle name="Notiz 58 9" xfId="24557" xr:uid="{236FC784-12C7-4E36-A160-35659859ABC1}"/>
    <cellStyle name="Notiz 59" xfId="2745" xr:uid="{00000000-0005-0000-0000-0000E90A0000}"/>
    <cellStyle name="Notiz 59 2" xfId="2746" xr:uid="{00000000-0005-0000-0000-0000EA0A0000}"/>
    <cellStyle name="Notiz 59 2 2" xfId="5885" xr:uid="{A31D5064-C898-44AD-B7E4-D4A1E00B3A5E}"/>
    <cellStyle name="Notiz 59 2 2 2" xfId="18673" xr:uid="{5A1DEC81-EABF-477D-8973-B69BE2A42C47}"/>
    <cellStyle name="Notiz 59 2 2 2 2" xfId="28973" xr:uid="{06F30882-5E8C-447F-85A3-4B5F5BFE1CAF}"/>
    <cellStyle name="Notiz 59 2 2 3" xfId="11926" xr:uid="{BA02A59A-0329-48B5-A0D3-1DA6EB9A0606}"/>
    <cellStyle name="Notiz 59 2 2 3 2" xfId="31467" xr:uid="{3F7BFF8C-CE8E-4B04-9313-E0407A4AE8F5}"/>
    <cellStyle name="Notiz 59 2 2 4" xfId="33998" xr:uid="{5C95B278-15FD-415C-9357-4F88AF807957}"/>
    <cellStyle name="Notiz 59 2 2 5" xfId="24563" xr:uid="{284387B3-3F5D-44DF-B3B4-9203CED01ECE}"/>
    <cellStyle name="Notiz 59 2 3" xfId="6349" xr:uid="{61BEF571-963D-4635-90D4-D9690D234CCA}"/>
    <cellStyle name="Notiz 59 2 3 2" xfId="19129" xr:uid="{555818E3-3855-4ECF-BABD-6309E15A9C6A}"/>
    <cellStyle name="Notiz 59 2 3 2 2" xfId="34191" xr:uid="{09D5D978-9CBC-412C-9FE2-103D58F70A4A}"/>
    <cellStyle name="Notiz 59 2 3 3" xfId="12381" xr:uid="{E7C3857C-E0CD-4105-A5C9-32644664E0EA}"/>
    <cellStyle name="Notiz 59 2 3 4" xfId="25756" xr:uid="{9D321E25-918F-47B4-9097-3CE4BD28F10E}"/>
    <cellStyle name="Notiz 59 2 4" xfId="8587" xr:uid="{284542DB-F1B3-47CF-BE02-5BFEE271C9DD}"/>
    <cellStyle name="Notiz 59 2 4 2" xfId="21313" xr:uid="{8294E9AB-43B2-4FAE-A8CF-C9C5B6358CD3}"/>
    <cellStyle name="Notiz 59 2 4 3" xfId="28972" xr:uid="{420F5A1B-171B-43A3-88F8-5ED35EA8D614}"/>
    <cellStyle name="Notiz 59 2 5" xfId="14975" xr:uid="{F49014AD-6065-4DD2-B49F-87AC8D63969F}"/>
    <cellStyle name="Notiz 59 2 5 2" xfId="31466" xr:uid="{21F818BF-B728-47FD-89B6-780757DD356B}"/>
    <cellStyle name="Notiz 59 2 6" xfId="15628" xr:uid="{4F7FBF95-D76E-40DA-96F6-4B403DFEF20A}"/>
    <cellStyle name="Notiz 59 2 6 2" xfId="26679" xr:uid="{17ADA11F-4573-4372-BA0A-CCA66F7987E1}"/>
    <cellStyle name="Notiz 59 2 7" xfId="32795" xr:uid="{42751CB7-E8A2-47EE-A9C7-7173BAB2C943}"/>
    <cellStyle name="Notiz 59 2 8" xfId="24562" xr:uid="{BBE2EBF9-2DE9-43B9-AB34-BCBAA11E7E80}"/>
    <cellStyle name="Notiz 59 3" xfId="5884" xr:uid="{F444167C-8802-42D4-8A49-8A99BF8D1EAB}"/>
    <cellStyle name="Notiz 59 3 2" xfId="18672" xr:uid="{D8167E50-6E88-4016-B2E1-40EE31A99D0A}"/>
    <cellStyle name="Notiz 59 3 2 2" xfId="28974" xr:uid="{FA202377-CAF2-4FCC-BDA9-56C5B46849C0}"/>
    <cellStyle name="Notiz 59 3 3" xfId="11925" xr:uid="{A21C7DF3-83EF-45F7-BDBD-42D530D0EA56}"/>
    <cellStyle name="Notiz 59 3 3 2" xfId="31468" xr:uid="{5DD18B09-842A-43FA-8015-E5D31A6A7465}"/>
    <cellStyle name="Notiz 59 3 4" xfId="33997" xr:uid="{E4593FBB-7FD0-485F-8C44-8A7042849C5C}"/>
    <cellStyle name="Notiz 59 3 5" xfId="24564" xr:uid="{DFC37B00-6B4A-4CBC-A530-52D1C8F93859}"/>
    <cellStyle name="Notiz 59 4" xfId="6350" xr:uid="{7025CB30-FAC5-4270-8593-A3667400E4EA}"/>
    <cellStyle name="Notiz 59 4 2" xfId="19130" xr:uid="{7BDA1C37-DD70-4FFC-A9BD-0B2F37B75B4C}"/>
    <cellStyle name="Notiz 59 4 2 2" xfId="34192" xr:uid="{A2245C9C-4E47-47A3-9B4A-288A23B9E271}"/>
    <cellStyle name="Notiz 59 4 3" xfId="12382" xr:uid="{2EDB924D-0215-4748-BA15-FBED0853FC86}"/>
    <cellStyle name="Notiz 59 4 4" xfId="25755" xr:uid="{6FE5F3A1-368D-40A6-83C1-C5178F4C2875}"/>
    <cellStyle name="Notiz 59 5" xfId="8586" xr:uid="{DF3F1AC8-458A-4611-A806-648B1C1E885D}"/>
    <cellStyle name="Notiz 59 5 2" xfId="21312" xr:uid="{F8AD199F-730D-41E3-9962-4BB453445B44}"/>
    <cellStyle name="Notiz 59 5 3" xfId="28971" xr:uid="{FAD883FC-1C70-49B4-A7CD-E07E0B052C1E}"/>
    <cellStyle name="Notiz 59 6" xfId="14974" xr:uid="{41DB876B-A726-4234-8660-AF3109650B93}"/>
    <cellStyle name="Notiz 59 6 2" xfId="31465" xr:uid="{F125DC20-A245-4009-BDD1-F2CB75153536}"/>
    <cellStyle name="Notiz 59 7" xfId="15627" xr:uid="{8232239C-0934-40D8-B9D8-BB2A2EA676AD}"/>
    <cellStyle name="Notiz 59 7 2" xfId="26678" xr:uid="{14FD0B71-ED30-4CFB-92A1-88EE622C3453}"/>
    <cellStyle name="Notiz 59 8" xfId="32794" xr:uid="{B77D4D1C-F090-4A7A-9CDC-76BAA8CAC876}"/>
    <cellStyle name="Notiz 59 9" xfId="24561" xr:uid="{EBA804BB-53F2-4C39-AEC5-2707F76A9005}"/>
    <cellStyle name="Notiz 6" xfId="2747" xr:uid="{00000000-0005-0000-0000-0000EB0A0000}"/>
    <cellStyle name="Notiz 6 10" xfId="32796" xr:uid="{6B9CFB68-BE2D-4896-8009-2B97082A35BC}"/>
    <cellStyle name="Notiz 6 11" xfId="24565" xr:uid="{C1A9858D-A3F9-47AD-9933-F73AD6AC7ABD}"/>
    <cellStyle name="Notiz 6 2" xfId="2748" xr:uid="{00000000-0005-0000-0000-0000EC0A0000}"/>
    <cellStyle name="Notiz 6 2 2" xfId="5887" xr:uid="{75459BCA-6CAC-4F51-9296-178CEBC83D78}"/>
    <cellStyle name="Notiz 6 2 2 2" xfId="18675" xr:uid="{DBD5AFEE-1EEF-4AC7-9510-5622C4FA959D}"/>
    <cellStyle name="Notiz 6 2 2 2 2" xfId="28977" xr:uid="{CE20E80E-BBE2-41DB-8698-D8AB284B83D7}"/>
    <cellStyle name="Notiz 6 2 2 3" xfId="11928" xr:uid="{8B25B053-4263-4205-97C6-363E615BA5CD}"/>
    <cellStyle name="Notiz 6 2 2 3 2" xfId="31471" xr:uid="{F837663C-1A0C-4B63-AD31-2BCEA279D6F5}"/>
    <cellStyle name="Notiz 6 2 2 4" xfId="34000" xr:uid="{D472E753-EBC6-47BC-966E-C769F6285ABA}"/>
    <cellStyle name="Notiz 6 2 2 5" xfId="24567" xr:uid="{008047C4-1946-48DB-B463-CF5D7F7557F8}"/>
    <cellStyle name="Notiz 6 2 3" xfId="6347" xr:uid="{0876CC5D-03F9-4987-854B-E5DB1200FBE0}"/>
    <cellStyle name="Notiz 6 2 3 2" xfId="19127" xr:uid="{AF248E34-1E7B-4EE8-83BE-94159C715399}"/>
    <cellStyle name="Notiz 6 2 3 2 2" xfId="34189" xr:uid="{1E4042AF-55E3-4987-9041-DD4F81078CEC}"/>
    <cellStyle name="Notiz 6 2 3 3" xfId="12379" xr:uid="{84EDAFFE-F6BB-4A08-BAE6-C36240E2681C}"/>
    <cellStyle name="Notiz 6 2 3 4" xfId="25758" xr:uid="{EC08CD50-E982-460A-ACF8-D4553949AE78}"/>
    <cellStyle name="Notiz 6 2 4" xfId="8589" xr:uid="{E26A72FB-935D-4334-8640-BDC66D1BF680}"/>
    <cellStyle name="Notiz 6 2 4 2" xfId="21315" xr:uid="{0F167AB2-D498-4757-A14E-ED4058AAF370}"/>
    <cellStyle name="Notiz 6 2 4 3" xfId="28976" xr:uid="{70F46ED3-3EA2-46D6-8520-AD1BE78C89CA}"/>
    <cellStyle name="Notiz 6 2 5" xfId="14977" xr:uid="{5D877F7D-016D-4AB9-ACD7-4ACBF8F8709D}"/>
    <cellStyle name="Notiz 6 2 5 2" xfId="31470" xr:uid="{85695C09-FDFF-45C3-B49F-989D6A4BC9E4}"/>
    <cellStyle name="Notiz 6 2 6" xfId="15630" xr:uid="{A5672033-8817-4AAF-9C5E-42CE2D46E33B}"/>
    <cellStyle name="Notiz 6 2 6 2" xfId="26681" xr:uid="{B2644F5A-C820-41B5-B39D-F9F615F1FEA6}"/>
    <cellStyle name="Notiz 6 2 7" xfId="32797" xr:uid="{EC6EDE6A-54FD-49AE-8643-6E3845A51142}"/>
    <cellStyle name="Notiz 6 2 8" xfId="24566" xr:uid="{C1076E23-91E8-4877-8B25-39AFBE394FB0}"/>
    <cellStyle name="Notiz 6 3" xfId="2749" xr:uid="{00000000-0005-0000-0000-0000ED0A0000}"/>
    <cellStyle name="Notiz 6 3 2" xfId="5888" xr:uid="{7B22E96A-B69D-403C-A8BA-136599D871D6}"/>
    <cellStyle name="Notiz 6 3 2 2" xfId="18676" xr:uid="{C7E8E3F0-3555-45AF-96E1-7BAC6D1E2496}"/>
    <cellStyle name="Notiz 6 3 2 2 2" xfId="28979" xr:uid="{76E72B2A-3414-403C-A327-999316EC0DDB}"/>
    <cellStyle name="Notiz 6 3 2 3" xfId="11929" xr:uid="{40547435-C393-427B-8CB0-0E675D9A2626}"/>
    <cellStyle name="Notiz 6 3 2 3 2" xfId="31473" xr:uid="{B7C3D548-1145-4255-A237-C093373799A6}"/>
    <cellStyle name="Notiz 6 3 2 4" xfId="34001" xr:uid="{A9C6F0B4-9A0E-4A27-ABE3-DBD9BD3D3838}"/>
    <cellStyle name="Notiz 6 3 2 5" xfId="24569" xr:uid="{09DEE678-15D4-4F5D-B3DA-AB0C45AE3661}"/>
    <cellStyle name="Notiz 6 3 3" xfId="6346" xr:uid="{E37052D4-0B3B-4A01-9F2B-F0AE19311D74}"/>
    <cellStyle name="Notiz 6 3 3 2" xfId="19126" xr:uid="{59BF5816-EFEE-4FA2-A634-6B1C330D75BE}"/>
    <cellStyle name="Notiz 6 3 3 2 2" xfId="34188" xr:uid="{F8D12F43-1CE4-40D9-BC54-4BCBC1A8D378}"/>
    <cellStyle name="Notiz 6 3 3 3" xfId="12378" xr:uid="{6DDD1FE0-8553-4B29-AE4E-70C7E499ED32}"/>
    <cellStyle name="Notiz 6 3 3 4" xfId="25875" xr:uid="{8476FA6C-FC24-472F-AB6D-DC285528E9E6}"/>
    <cellStyle name="Notiz 6 3 4" xfId="8590" xr:uid="{E4682620-12A7-4EAD-96B4-54A53B1A603B}"/>
    <cellStyle name="Notiz 6 3 4 2" xfId="21316" xr:uid="{8C835DAC-D4C0-4A9F-A4CC-66CA82CBAEC7}"/>
    <cellStyle name="Notiz 6 3 4 3" xfId="28978" xr:uid="{8C2D8CA0-1BAC-45C3-A37F-B7EA1CFC7B68}"/>
    <cellStyle name="Notiz 6 3 5" xfId="14978" xr:uid="{FF6AD01E-789A-4E1C-B4A4-BAE5C6325114}"/>
    <cellStyle name="Notiz 6 3 5 2" xfId="31472" xr:uid="{D0B6A7D2-7A82-416F-8C2D-07F74682C530}"/>
    <cellStyle name="Notiz 6 3 6" xfId="15631" xr:uid="{B6F1D35E-88C7-41D1-B518-928C159700DD}"/>
    <cellStyle name="Notiz 6 3 6 2" xfId="26682" xr:uid="{138907B1-9683-4EA3-82F9-D4D7220142FE}"/>
    <cellStyle name="Notiz 6 3 7" xfId="32798" xr:uid="{70A6BBFC-0CA8-4ACC-A6CD-40A0ED53E428}"/>
    <cellStyle name="Notiz 6 3 8" xfId="24568" xr:uid="{CBB64E34-A30F-421D-8D28-A06F3486125A}"/>
    <cellStyle name="Notiz 6 4" xfId="2750" xr:uid="{00000000-0005-0000-0000-0000EE0A0000}"/>
    <cellStyle name="Notiz 6 4 2" xfId="5889" xr:uid="{62BCB2DD-1E60-4CB6-85A9-626A16DF5EB7}"/>
    <cellStyle name="Notiz 6 4 2 2" xfId="18677" xr:uid="{03328FC4-1EB1-4065-946C-505DBEA23CB5}"/>
    <cellStyle name="Notiz 6 4 2 2 2" xfId="28981" xr:uid="{45BC82EF-62B6-4F6C-81EA-EECDDB184AA7}"/>
    <cellStyle name="Notiz 6 4 2 3" xfId="11930" xr:uid="{C495E890-F8AF-4F97-AD3D-D9DA629C6CEB}"/>
    <cellStyle name="Notiz 6 4 2 3 2" xfId="31475" xr:uid="{CA51EC72-CC3D-4C10-B7CC-61DD7CCEA66C}"/>
    <cellStyle name="Notiz 6 4 2 4" xfId="34002" xr:uid="{EAD4DF08-023C-44AE-82DD-31F21B861632}"/>
    <cellStyle name="Notiz 6 4 2 5" xfId="24571" xr:uid="{13918D1C-EEEE-4CDB-8F8B-F8038A982941}"/>
    <cellStyle name="Notiz 6 4 3" xfId="6345" xr:uid="{884B2A08-23AE-419E-A285-359EF3E0FFB7}"/>
    <cellStyle name="Notiz 6 4 3 2" xfId="19125" xr:uid="{CBF797C5-3F39-4B99-9F2A-0D1DC7D8DD79}"/>
    <cellStyle name="Notiz 6 4 3 2 2" xfId="34187" xr:uid="{89A3A749-F17D-4828-A252-9DB95C050965}"/>
    <cellStyle name="Notiz 6 4 3 3" xfId="12377" xr:uid="{A2630433-0BC0-4023-B91B-120D239E5B43}"/>
    <cellStyle name="Notiz 6 4 3 4" xfId="28980" xr:uid="{3095BB7B-271D-4AF4-8B7D-2D78E4227E50}"/>
    <cellStyle name="Notiz 6 4 4" xfId="8591" xr:uid="{33386856-39CB-4494-AA00-59FA03659422}"/>
    <cellStyle name="Notiz 6 4 4 2" xfId="21317" xr:uid="{53888A42-B62A-4FA5-8302-D8253799ECA9}"/>
    <cellStyle name="Notiz 6 4 4 3" xfId="31474" xr:uid="{C5CB1C2E-6D1E-409A-BB54-58FA382FF1B9}"/>
    <cellStyle name="Notiz 6 4 5" xfId="14979" xr:uid="{AC9D6E8F-F41B-4318-8E43-4E927EDB9B66}"/>
    <cellStyle name="Notiz 6 4 5 2" xfId="26683" xr:uid="{3444CCA5-35B7-4E0E-BB97-73F6FE071CC5}"/>
    <cellStyle name="Notiz 6 4 6" xfId="15632" xr:uid="{578B9108-C3BA-4610-880D-0EB82DDC3294}"/>
    <cellStyle name="Notiz 6 4 6 2" xfId="32799" xr:uid="{937AB74D-6FED-48E4-A5F0-301E10654340}"/>
    <cellStyle name="Notiz 6 4 7" xfId="24570" xr:uid="{2A541027-6154-4620-B32D-9C191D41BE64}"/>
    <cellStyle name="Notiz 6 5" xfId="5886" xr:uid="{23CE6B9E-82FE-4329-B1D7-EA5B8BDEE4CC}"/>
    <cellStyle name="Notiz 6 5 2" xfId="18674" xr:uid="{36C99CE3-E67A-4913-B949-041133CC1193}"/>
    <cellStyle name="Notiz 6 5 2 2" xfId="28982" xr:uid="{405E8E4A-3583-44AF-AF77-3150D28B3A9F}"/>
    <cellStyle name="Notiz 6 5 3" xfId="11927" xr:uid="{E90D1924-E81E-4E0F-B6E6-D7C0C550241E}"/>
    <cellStyle name="Notiz 6 5 3 2" xfId="31476" xr:uid="{A13D1656-EBCE-4FB0-A52D-3A784D7126CC}"/>
    <cellStyle name="Notiz 6 5 4" xfId="33999" xr:uid="{54F5CE11-834E-4D67-B3C0-0E38DE40C502}"/>
    <cellStyle name="Notiz 6 5 5" xfId="24572" xr:uid="{E8B625A4-ED43-4EE2-9D5E-3AD77952142E}"/>
    <cellStyle name="Notiz 6 6" xfId="6348" xr:uid="{ECEC7E42-E5FA-4EEA-8E6E-481E4E755988}"/>
    <cellStyle name="Notiz 6 6 2" xfId="19128" xr:uid="{F3DB3E4D-CCFD-41F4-A4CC-53D630606B21}"/>
    <cellStyle name="Notiz 6 6 2 2" xfId="34190" xr:uid="{0E943B32-F531-40F6-A3C7-38339EB61D6D}"/>
    <cellStyle name="Notiz 6 6 3" xfId="12380" xr:uid="{40691466-F2AB-470C-8870-8F403D966E27}"/>
    <cellStyle name="Notiz 6 6 4" xfId="25757" xr:uid="{1E2E7B3B-CB53-49B5-885C-0F9BF104CD98}"/>
    <cellStyle name="Notiz 6 7" xfId="8588" xr:uid="{3CC11751-2A23-4512-8A5E-37B5EF72C6AD}"/>
    <cellStyle name="Notiz 6 7 2" xfId="21314" xr:uid="{377A674F-BFDC-4963-8A05-686B4450FA08}"/>
    <cellStyle name="Notiz 6 7 3" xfId="28975" xr:uid="{65162F02-ED4E-4DAB-998B-0B78B9FD670A}"/>
    <cellStyle name="Notiz 6 8" xfId="14976" xr:uid="{D63B9438-1076-413C-A26B-2A1884242F35}"/>
    <cellStyle name="Notiz 6 8 2" xfId="31469" xr:uid="{C5C53793-25BF-4B4E-AA83-A4C7DC31B2D5}"/>
    <cellStyle name="Notiz 6 9" xfId="15629" xr:uid="{02111CAC-3E98-4AAB-B829-5286F9265FF9}"/>
    <cellStyle name="Notiz 6 9 2" xfId="26680" xr:uid="{A113CCAC-560F-4F7A-8CEF-D54145E22BE9}"/>
    <cellStyle name="Notiz 60" xfId="2751" xr:uid="{00000000-0005-0000-0000-0000EF0A0000}"/>
    <cellStyle name="Notiz 60 2" xfId="2752" xr:uid="{00000000-0005-0000-0000-0000F00A0000}"/>
    <cellStyle name="Notiz 60 2 2" xfId="5891" xr:uid="{9FA5F091-7D0E-4337-829B-5A51A7B5C594}"/>
    <cellStyle name="Notiz 60 2 2 2" xfId="18679" xr:uid="{0CF5BAC8-FE60-44A8-8C82-8F4DC02EB0A5}"/>
    <cellStyle name="Notiz 60 2 2 2 2" xfId="28985" xr:uid="{90016BAB-70EC-429E-83F3-8AB9091B9529}"/>
    <cellStyle name="Notiz 60 2 2 3" xfId="11932" xr:uid="{3DBBF906-AA34-4AEC-9E65-E3A9ACB9D57C}"/>
    <cellStyle name="Notiz 60 2 2 3 2" xfId="31479" xr:uid="{D462C5BF-AFFB-4E49-97B9-C36EA90D0001}"/>
    <cellStyle name="Notiz 60 2 2 4" xfId="34004" xr:uid="{C1C6EFEC-1551-4BEB-BFE1-B2C5CCE23D16}"/>
    <cellStyle name="Notiz 60 2 2 5" xfId="24575" xr:uid="{8E80A11B-D7AD-467F-AE9E-F032C27793E9}"/>
    <cellStyle name="Notiz 60 2 3" xfId="6343" xr:uid="{F08F48C5-F732-4A33-977C-13152F3A71F0}"/>
    <cellStyle name="Notiz 60 2 3 2" xfId="19123" xr:uid="{A5784FC0-E46E-4879-B0FF-DAA0618D6571}"/>
    <cellStyle name="Notiz 60 2 3 2 2" xfId="34185" xr:uid="{F907FF65-E2A1-4E6A-AC80-0AF3FD84CD95}"/>
    <cellStyle name="Notiz 60 2 3 3" xfId="12375" xr:uid="{9AB9C760-F696-4088-B5C8-1E3A30FE2A86}"/>
    <cellStyle name="Notiz 60 2 3 4" xfId="25760" xr:uid="{B9764F58-0742-4B68-9516-C644157FE4BD}"/>
    <cellStyle name="Notiz 60 2 4" xfId="8593" xr:uid="{AEB0C0B4-A07C-406B-AA95-77E9CE6E74AC}"/>
    <cellStyle name="Notiz 60 2 4 2" xfId="21319" xr:uid="{2ED10588-9A4B-4D5A-96D6-4F38B1F163CC}"/>
    <cellStyle name="Notiz 60 2 4 3" xfId="28984" xr:uid="{2126A441-0F43-401F-A45C-27EE006777DE}"/>
    <cellStyle name="Notiz 60 2 5" xfId="14981" xr:uid="{1D90B2E3-F43B-481E-8D15-D6E4BA2AA589}"/>
    <cellStyle name="Notiz 60 2 5 2" xfId="31478" xr:uid="{2B1523FD-3B39-48A3-8192-3980416FA33C}"/>
    <cellStyle name="Notiz 60 2 6" xfId="15634" xr:uid="{21E9BB09-E060-42DB-A4E0-0D1D28771404}"/>
    <cellStyle name="Notiz 60 2 6 2" xfId="26685" xr:uid="{9D382912-B4EA-4DE0-BB40-8E121366DC20}"/>
    <cellStyle name="Notiz 60 2 7" xfId="32801" xr:uid="{3E3410F7-998E-4F7F-954F-542E66C0EF47}"/>
    <cellStyle name="Notiz 60 2 8" xfId="24574" xr:uid="{C77A6FB8-D799-4FCD-9FCB-10717BF3B888}"/>
    <cellStyle name="Notiz 60 3" xfId="5890" xr:uid="{9317B3D5-6BBD-4830-954A-5AD90BE00B27}"/>
    <cellStyle name="Notiz 60 3 2" xfId="18678" xr:uid="{F3E3820A-3EAC-4B51-83CA-0EF5A12F3CA4}"/>
    <cellStyle name="Notiz 60 3 2 2" xfId="28986" xr:uid="{89B0F971-C51A-486C-BC20-564DA49E9408}"/>
    <cellStyle name="Notiz 60 3 3" xfId="11931" xr:uid="{04F84E5F-BA3C-418A-9124-B22D5E724503}"/>
    <cellStyle name="Notiz 60 3 3 2" xfId="31480" xr:uid="{7EC86EE8-64F6-4C57-A945-D691ACBC90CE}"/>
    <cellStyle name="Notiz 60 3 4" xfId="34003" xr:uid="{96FD04CC-5B1F-44C2-8E56-4C23B1EAB9C6}"/>
    <cellStyle name="Notiz 60 3 5" xfId="24576" xr:uid="{2CD168B1-8B1C-424C-A78B-8D520BF99885}"/>
    <cellStyle name="Notiz 60 4" xfId="6344" xr:uid="{39A35C11-4B69-497B-86D6-8C78A0CFF8F2}"/>
    <cellStyle name="Notiz 60 4 2" xfId="19124" xr:uid="{0E058452-EAA6-4DD7-AE60-20B7414BC212}"/>
    <cellStyle name="Notiz 60 4 2 2" xfId="34186" xr:uid="{6B82F596-28F4-4A3B-875C-7A3B01B732CB}"/>
    <cellStyle name="Notiz 60 4 3" xfId="12376" xr:uid="{734114F4-E9B6-432A-90BD-C4950985BFFC}"/>
    <cellStyle name="Notiz 60 4 4" xfId="25759" xr:uid="{0B56C8F2-0D5C-4D23-A7E1-8956C825CE4F}"/>
    <cellStyle name="Notiz 60 5" xfId="8592" xr:uid="{10C564A8-0446-4E4E-A353-B795B56AC5CC}"/>
    <cellStyle name="Notiz 60 5 2" xfId="21318" xr:uid="{D771C158-826C-4E5F-95B8-FC8A36B69110}"/>
    <cellStyle name="Notiz 60 5 3" xfId="28983" xr:uid="{BAAE942B-A4A1-4616-9714-8ACA8FF862E2}"/>
    <cellStyle name="Notiz 60 6" xfId="14980" xr:uid="{B278B05C-C3DC-40B4-BE05-12104819AF2D}"/>
    <cellStyle name="Notiz 60 6 2" xfId="31477" xr:uid="{2058BC82-4961-4298-AC20-FA8442B27D09}"/>
    <cellStyle name="Notiz 60 7" xfId="15633" xr:uid="{0C96E2BE-5BF8-4E5B-B7D0-A692D3DFABC8}"/>
    <cellStyle name="Notiz 60 7 2" xfId="26684" xr:uid="{61637B5D-A165-453D-ACF6-797D57B5D237}"/>
    <cellStyle name="Notiz 60 8" xfId="32800" xr:uid="{7851950C-36E2-4558-8CF4-CE9AAE1DF45A}"/>
    <cellStyle name="Notiz 60 9" xfId="24573" xr:uid="{B81C0EF9-5790-4589-A8AB-7F4EC8239A05}"/>
    <cellStyle name="Notiz 61" xfId="2753" xr:uid="{00000000-0005-0000-0000-0000F10A0000}"/>
    <cellStyle name="Notiz 61 2" xfId="2754" xr:uid="{00000000-0005-0000-0000-0000F20A0000}"/>
    <cellStyle name="Notiz 61 2 2" xfId="5893" xr:uid="{1152E368-4561-4FE0-9D04-327563B4EF16}"/>
    <cellStyle name="Notiz 61 2 2 2" xfId="18681" xr:uid="{05BB0AC5-1B17-49CA-AEBB-B5046B7692A8}"/>
    <cellStyle name="Notiz 61 2 2 2 2" xfId="28989" xr:uid="{49E56076-CCED-42AE-BE6E-26C36975FEFE}"/>
    <cellStyle name="Notiz 61 2 2 3" xfId="11934" xr:uid="{6923D994-11AB-4B7F-8643-485E94D6DB6B}"/>
    <cellStyle name="Notiz 61 2 2 3 2" xfId="31483" xr:uid="{597C095F-D347-44E4-B327-E01FD26CB45B}"/>
    <cellStyle name="Notiz 61 2 2 4" xfId="34006" xr:uid="{06D0EB94-A043-4AA0-B4B2-97E07CD678D6}"/>
    <cellStyle name="Notiz 61 2 2 5" xfId="24579" xr:uid="{13010E7E-230E-4DA3-9CA5-03DA22E33EC4}"/>
    <cellStyle name="Notiz 61 2 3" xfId="6341" xr:uid="{5C6053FC-A0DC-437D-A87E-00273E1B0F4E}"/>
    <cellStyle name="Notiz 61 2 3 2" xfId="19121" xr:uid="{A76599A6-5480-4CBC-A35C-26012EB6D19E}"/>
    <cellStyle name="Notiz 61 2 3 2 2" xfId="34183" xr:uid="{B6878CCD-9AC4-4737-AFF3-82B1092ECDAD}"/>
    <cellStyle name="Notiz 61 2 3 3" xfId="12373" xr:uid="{784A6ECF-2965-485A-9FBF-2DE60A062849}"/>
    <cellStyle name="Notiz 61 2 3 4" xfId="25762" xr:uid="{9DBF7519-F37F-4E75-911C-6F38F16931CB}"/>
    <cellStyle name="Notiz 61 2 4" xfId="8595" xr:uid="{2F088ADD-5597-4840-B488-EE0CE78EEB39}"/>
    <cellStyle name="Notiz 61 2 4 2" xfId="21321" xr:uid="{0500D16E-00F3-4864-87ED-D3D1EF99B9E6}"/>
    <cellStyle name="Notiz 61 2 4 3" xfId="28988" xr:uid="{E801D9B4-D383-48B0-9497-465C7A7281D7}"/>
    <cellStyle name="Notiz 61 2 5" xfId="14983" xr:uid="{B9236F83-579B-4B83-B632-B0746DB0E899}"/>
    <cellStyle name="Notiz 61 2 5 2" xfId="31482" xr:uid="{E768B86C-16FC-49E7-9DEF-0D229AB76A17}"/>
    <cellStyle name="Notiz 61 2 6" xfId="15636" xr:uid="{B5D0FC92-B676-43C9-A222-D02872D8FB3A}"/>
    <cellStyle name="Notiz 61 2 6 2" xfId="26687" xr:uid="{B2CA15DB-4A81-4B01-8E42-34886981A54B}"/>
    <cellStyle name="Notiz 61 2 7" xfId="32803" xr:uid="{4F207825-7E15-4AF5-A091-58C07DA27DBA}"/>
    <cellStyle name="Notiz 61 2 8" xfId="24578" xr:uid="{DA91A71E-5C11-4C7B-99D0-9028CB970C95}"/>
    <cellStyle name="Notiz 61 3" xfId="5892" xr:uid="{97251A15-1B97-4BCA-AC78-A82ECE8EF03C}"/>
    <cellStyle name="Notiz 61 3 2" xfId="18680" xr:uid="{F6E8FFD7-73F6-4CCE-925B-EEB4D0302D4A}"/>
    <cellStyle name="Notiz 61 3 2 2" xfId="28990" xr:uid="{D5293298-E4FE-46C7-9B4D-B0A2B9250F38}"/>
    <cellStyle name="Notiz 61 3 3" xfId="11933" xr:uid="{929E98FB-D7EE-4EF3-AC24-754E528E6605}"/>
    <cellStyle name="Notiz 61 3 3 2" xfId="31484" xr:uid="{E42ED933-B5F1-4A64-BE83-A8D8DC247637}"/>
    <cellStyle name="Notiz 61 3 4" xfId="34005" xr:uid="{14117336-9AF0-40E4-B11B-661BF6A462F7}"/>
    <cellStyle name="Notiz 61 3 5" xfId="24580" xr:uid="{1E014805-1B55-4B92-B07D-B1E986472830}"/>
    <cellStyle name="Notiz 61 4" xfId="6342" xr:uid="{F1B6C4C9-39F2-4000-B006-B8802E87E03A}"/>
    <cellStyle name="Notiz 61 4 2" xfId="19122" xr:uid="{7A32D81F-D75E-4DBE-B040-6822A8E6D8FF}"/>
    <cellStyle name="Notiz 61 4 2 2" xfId="34184" xr:uid="{A846FDD9-CA6B-486B-BCDD-496BBA3E03F8}"/>
    <cellStyle name="Notiz 61 4 3" xfId="12374" xr:uid="{6B963B76-B8BE-4D86-AF98-0C8C9283851C}"/>
    <cellStyle name="Notiz 61 4 4" xfId="25761" xr:uid="{18C7AF15-95A8-4999-983F-4005011964A0}"/>
    <cellStyle name="Notiz 61 5" xfId="8594" xr:uid="{878ADDB8-FAD0-416B-AD50-C59565CCAF37}"/>
    <cellStyle name="Notiz 61 5 2" xfId="21320" xr:uid="{AE5A2E0D-167C-4F18-ABE6-03FB7035DC81}"/>
    <cellStyle name="Notiz 61 5 3" xfId="28987" xr:uid="{0D52CAFE-5644-4DA8-BA3C-7E31B65D160D}"/>
    <cellStyle name="Notiz 61 6" xfId="14982" xr:uid="{09AD2389-D92E-4BA5-BC58-868402F9AF06}"/>
    <cellStyle name="Notiz 61 6 2" xfId="31481" xr:uid="{610C1D5D-04F4-4CDB-B565-52C811437320}"/>
    <cellStyle name="Notiz 61 7" xfId="15635" xr:uid="{F9BFA3A0-B639-4AD3-81F0-30AC24634E50}"/>
    <cellStyle name="Notiz 61 7 2" xfId="26686" xr:uid="{F753D3CE-1CA8-49EA-9057-7943E5E1E650}"/>
    <cellStyle name="Notiz 61 8" xfId="32802" xr:uid="{15A2971F-6996-475A-9F88-FDAECD4B3677}"/>
    <cellStyle name="Notiz 61 9" xfId="24577" xr:uid="{98B90619-D678-42AA-A3A6-33F7C00CCA7A}"/>
    <cellStyle name="Notiz 62" xfId="2755" xr:uid="{00000000-0005-0000-0000-0000F30A0000}"/>
    <cellStyle name="Notiz 62 2" xfId="2756" xr:uid="{00000000-0005-0000-0000-0000F40A0000}"/>
    <cellStyle name="Notiz 62 2 2" xfId="5895" xr:uid="{D578C630-DA8D-4A2F-9874-CBF85ADFBAFC}"/>
    <cellStyle name="Notiz 62 2 2 2" xfId="18683" xr:uid="{9C2A32CA-C2C5-424F-B9E8-859293BCEC60}"/>
    <cellStyle name="Notiz 62 2 2 2 2" xfId="28993" xr:uid="{F7977261-9016-49A0-BE73-DCDA1A50BC97}"/>
    <cellStyle name="Notiz 62 2 2 3" xfId="11936" xr:uid="{3C260FAF-F798-4F7D-86DA-4F47BC331E37}"/>
    <cellStyle name="Notiz 62 2 2 3 2" xfId="31487" xr:uid="{DDDEC294-7DB7-43C8-84B7-AA444220A7DC}"/>
    <cellStyle name="Notiz 62 2 2 4" xfId="34008" xr:uid="{6D2CE259-35E6-47EC-954D-8AAFB3878459}"/>
    <cellStyle name="Notiz 62 2 2 5" xfId="24583" xr:uid="{2404A8F3-CE51-46DA-AEA2-9A4B4D6667DB}"/>
    <cellStyle name="Notiz 62 2 3" xfId="6339" xr:uid="{1C83B3A2-EA33-4DED-96DF-5A04DC52693F}"/>
    <cellStyle name="Notiz 62 2 3 2" xfId="19119" xr:uid="{043FAC38-6B1B-4BC6-A24E-596F6308B42A}"/>
    <cellStyle name="Notiz 62 2 3 2 2" xfId="34181" xr:uid="{AA9DD798-6A8E-4395-B458-396ACCB9CAF5}"/>
    <cellStyle name="Notiz 62 2 3 3" xfId="12371" xr:uid="{3CEA05E7-A2A4-4659-B681-52A0D15BD5BF}"/>
    <cellStyle name="Notiz 62 2 3 4" xfId="25764" xr:uid="{71814478-4D69-4664-9A58-AB997EC16BC3}"/>
    <cellStyle name="Notiz 62 2 4" xfId="8597" xr:uid="{7F3BBADA-B56F-451C-91A9-5612F969E243}"/>
    <cellStyle name="Notiz 62 2 4 2" xfId="21323" xr:uid="{6972D06A-D7FC-461A-BCB9-BCCE25D75B27}"/>
    <cellStyle name="Notiz 62 2 4 3" xfId="28992" xr:uid="{B9DE2D15-2FA9-4189-A6AE-A6652C413073}"/>
    <cellStyle name="Notiz 62 2 5" xfId="14985" xr:uid="{97E4AFEB-E24C-474E-9514-C7DFA35D1B77}"/>
    <cellStyle name="Notiz 62 2 5 2" xfId="31486" xr:uid="{BB4106E2-B7BF-470A-B8D7-40773DEA2A85}"/>
    <cellStyle name="Notiz 62 2 6" xfId="15638" xr:uid="{923DFAA2-3FD4-4182-AC7B-E56EA20124F4}"/>
    <cellStyle name="Notiz 62 2 6 2" xfId="26689" xr:uid="{5AA83E27-C422-42CF-9139-9CFF25DAA3FC}"/>
    <cellStyle name="Notiz 62 2 7" xfId="32805" xr:uid="{132FE374-E99B-4105-A673-93FCADF3A0E3}"/>
    <cellStyle name="Notiz 62 2 8" xfId="24582" xr:uid="{4506ACD2-0EB2-4434-B1BB-2BC81A29BCB9}"/>
    <cellStyle name="Notiz 62 3" xfId="5894" xr:uid="{7406853E-A286-4DF3-BAAF-BAEEC50D1CF4}"/>
    <cellStyle name="Notiz 62 3 2" xfId="18682" xr:uid="{CBF19C99-9E60-4B75-9531-580E6E083866}"/>
    <cellStyle name="Notiz 62 3 2 2" xfId="28994" xr:uid="{C35FEE2F-6EC9-4888-B0D5-073A1F9DA89A}"/>
    <cellStyle name="Notiz 62 3 3" xfId="11935" xr:uid="{72D06C14-24CF-4EF7-B445-6CFFA13E41BF}"/>
    <cellStyle name="Notiz 62 3 3 2" xfId="31488" xr:uid="{7D22C41F-9930-4C62-AF10-A16F76EAA9CF}"/>
    <cellStyle name="Notiz 62 3 4" xfId="34007" xr:uid="{7F474617-9F98-483B-A4B2-09753F345FFA}"/>
    <cellStyle name="Notiz 62 3 5" xfId="24584" xr:uid="{CC41BA76-4330-49D7-9D5B-6BE305024AFD}"/>
    <cellStyle name="Notiz 62 4" xfId="6340" xr:uid="{D241C940-F0A6-4440-9599-265B9C18FCE6}"/>
    <cellStyle name="Notiz 62 4 2" xfId="19120" xr:uid="{91A09975-22D3-4D65-B2FF-3DA65608C339}"/>
    <cellStyle name="Notiz 62 4 2 2" xfId="34182" xr:uid="{5234F450-9BDE-40FA-B8C1-E7BD13237B14}"/>
    <cellStyle name="Notiz 62 4 3" xfId="12372" xr:uid="{ED8C3933-672E-4EEC-988B-ACC2FD4AF28C}"/>
    <cellStyle name="Notiz 62 4 4" xfId="25763" xr:uid="{4D08128C-7B30-48C9-8D0C-CED5203973A4}"/>
    <cellStyle name="Notiz 62 5" xfId="8596" xr:uid="{296FA03F-F03D-434C-B50E-9667F4622478}"/>
    <cellStyle name="Notiz 62 5 2" xfId="21322" xr:uid="{D9879E2C-8E2A-4B12-82A8-DDEE455E8E84}"/>
    <cellStyle name="Notiz 62 5 3" xfId="28991" xr:uid="{C6491531-40E0-4548-9F2D-1DD133F5C56E}"/>
    <cellStyle name="Notiz 62 6" xfId="14984" xr:uid="{B8C7C31C-72E6-4460-B3F6-D51031601255}"/>
    <cellStyle name="Notiz 62 6 2" xfId="31485" xr:uid="{F2E3AEAE-80A4-43F1-8A93-DCE861371812}"/>
    <cellStyle name="Notiz 62 7" xfId="15637" xr:uid="{496F2E3A-8158-4431-88D4-3537F8ABE09E}"/>
    <cellStyle name="Notiz 62 7 2" xfId="26688" xr:uid="{4CDB3852-FE26-4FA6-823D-08E804A8F9D4}"/>
    <cellStyle name="Notiz 62 8" xfId="32804" xr:uid="{D25D5B5F-F164-47BE-B126-42544AC4F7B1}"/>
    <cellStyle name="Notiz 62 9" xfId="24581" xr:uid="{A0A11B7A-E59D-4012-911D-2FD727D9ED35}"/>
    <cellStyle name="Notiz 63" xfId="2757" xr:uid="{00000000-0005-0000-0000-0000F50A0000}"/>
    <cellStyle name="Notiz 63 2" xfId="2758" xr:uid="{00000000-0005-0000-0000-0000F60A0000}"/>
    <cellStyle name="Notiz 63 2 2" xfId="5897" xr:uid="{91045F6D-71C0-45A8-8934-D8F83011F0CA}"/>
    <cellStyle name="Notiz 63 2 2 2" xfId="18685" xr:uid="{0152088B-60AA-4931-AD34-3200C37C1B7E}"/>
    <cellStyle name="Notiz 63 2 2 2 2" xfId="28997" xr:uid="{F90FEB4B-8953-435A-8AD8-E9BE2479E0F3}"/>
    <cellStyle name="Notiz 63 2 2 3" xfId="11938" xr:uid="{62193C0A-12DC-4A0E-95CA-FD7FA4E9A4C0}"/>
    <cellStyle name="Notiz 63 2 2 3 2" xfId="31491" xr:uid="{1E066C9E-1B11-4214-AAA4-43D6084F237F}"/>
    <cellStyle name="Notiz 63 2 2 4" xfId="34010" xr:uid="{BE949DA3-944E-4ACA-864D-C411D149105A}"/>
    <cellStyle name="Notiz 63 2 2 5" xfId="24587" xr:uid="{FCB2E634-3E18-4EDD-ADB9-298C34A2BD2C}"/>
    <cellStyle name="Notiz 63 2 3" xfId="6337" xr:uid="{D63CD10C-1767-4399-A90A-7FE751AAF16E}"/>
    <cellStyle name="Notiz 63 2 3 2" xfId="19117" xr:uid="{F7B9ABB9-F215-4FA6-A0D2-FAD6043C1457}"/>
    <cellStyle name="Notiz 63 2 3 2 2" xfId="34179" xr:uid="{2A204101-B410-43D6-BADE-6FB77E0B050F}"/>
    <cellStyle name="Notiz 63 2 3 3" xfId="12369" xr:uid="{F468DDDD-D0A8-47D3-8E5A-2F2D095B3300}"/>
    <cellStyle name="Notiz 63 2 3 4" xfId="25766" xr:uid="{E0E3A801-B600-4E87-B1A3-DA8A5ACFADC0}"/>
    <cellStyle name="Notiz 63 2 4" xfId="8599" xr:uid="{56005BFC-9039-45DA-A94E-9D41CF621BD4}"/>
    <cellStyle name="Notiz 63 2 4 2" xfId="21325" xr:uid="{D95C6891-4488-4436-8BDB-44C578C29AF1}"/>
    <cellStyle name="Notiz 63 2 4 3" xfId="28996" xr:uid="{BD44F73D-DCC0-4FEA-8AFD-115DACE39386}"/>
    <cellStyle name="Notiz 63 2 5" xfId="14987" xr:uid="{3A826622-8049-4E3C-A512-0B09856B0C34}"/>
    <cellStyle name="Notiz 63 2 5 2" xfId="31490" xr:uid="{226E2AF4-F5DB-4765-9287-47CBCEC0E95A}"/>
    <cellStyle name="Notiz 63 2 6" xfId="15640" xr:uid="{60EB3105-EA4A-4CE5-8FE3-C840B07CBE7D}"/>
    <cellStyle name="Notiz 63 2 6 2" xfId="26691" xr:uid="{66050848-8A1F-4ECD-8E58-E35714CF4024}"/>
    <cellStyle name="Notiz 63 2 7" xfId="32807" xr:uid="{35DC4D49-6773-45DB-9399-1073F121D93E}"/>
    <cellStyle name="Notiz 63 2 8" xfId="24586" xr:uid="{54C2258C-422F-4723-A06F-30DE85F2E07E}"/>
    <cellStyle name="Notiz 63 3" xfId="5896" xr:uid="{F6D9C6FC-FF8B-4767-9054-34C782946B96}"/>
    <cellStyle name="Notiz 63 3 2" xfId="18684" xr:uid="{EDDD4D8F-42B5-482A-927B-F88B3C2D8F36}"/>
    <cellStyle name="Notiz 63 3 2 2" xfId="28998" xr:uid="{133EAFFF-495F-47CE-857F-F2E29E3F5268}"/>
    <cellStyle name="Notiz 63 3 3" xfId="11937" xr:uid="{1C2495A8-B4B3-402B-A211-456F7EEEE857}"/>
    <cellStyle name="Notiz 63 3 3 2" xfId="31492" xr:uid="{0B8A64C4-80A9-4C2E-AD46-371166E88AAE}"/>
    <cellStyle name="Notiz 63 3 4" xfId="34009" xr:uid="{106F1727-BD65-4C88-A00A-384076B7E6F4}"/>
    <cellStyle name="Notiz 63 3 5" xfId="24588" xr:uid="{2A0656DA-9414-453D-9300-50F70276B8EF}"/>
    <cellStyle name="Notiz 63 4" xfId="6338" xr:uid="{80FAC3C5-8181-48ED-8019-F0046148FC22}"/>
    <cellStyle name="Notiz 63 4 2" xfId="19118" xr:uid="{0DF8289C-7E02-4782-829C-7177A86FBCB0}"/>
    <cellStyle name="Notiz 63 4 2 2" xfId="34180" xr:uid="{56E6FB35-0892-4860-8E04-600FCDD0DE9C}"/>
    <cellStyle name="Notiz 63 4 3" xfId="12370" xr:uid="{AF47B5B5-6456-4544-B1EE-58699C93B465}"/>
    <cellStyle name="Notiz 63 4 4" xfId="25765" xr:uid="{09899F9E-382C-4AF7-BF23-5D20E460676D}"/>
    <cellStyle name="Notiz 63 5" xfId="8598" xr:uid="{A0240E6A-4E59-49E0-BDE7-3EEEF954EE3A}"/>
    <cellStyle name="Notiz 63 5 2" xfId="21324" xr:uid="{B0A37888-041A-4429-AEB7-C1050502CEDB}"/>
    <cellStyle name="Notiz 63 5 3" xfId="28995" xr:uid="{E0AF9AD9-366A-450C-9B8A-C07F85EAE1E1}"/>
    <cellStyle name="Notiz 63 6" xfId="14986" xr:uid="{38FE54CC-3B2B-463E-943B-D36CB9FE0C06}"/>
    <cellStyle name="Notiz 63 6 2" xfId="31489" xr:uid="{A50A2C84-E48D-444A-8DEC-3EE62658975F}"/>
    <cellStyle name="Notiz 63 7" xfId="15639" xr:uid="{273CC040-0C8B-4186-8C5D-A29E9A0AF3E4}"/>
    <cellStyle name="Notiz 63 7 2" xfId="26690" xr:uid="{D06D8A79-984E-45C6-9869-C875462A1A3C}"/>
    <cellStyle name="Notiz 63 8" xfId="32806" xr:uid="{9CF2F0A9-ACEC-454B-B611-0A0D213E55E9}"/>
    <cellStyle name="Notiz 63 9" xfId="24585" xr:uid="{483E8953-8AD9-4E0A-BBB3-7AE2E2FEF8D5}"/>
    <cellStyle name="Notiz 64" xfId="2759" xr:uid="{00000000-0005-0000-0000-0000F70A0000}"/>
    <cellStyle name="Notiz 64 2" xfId="2760" xr:uid="{00000000-0005-0000-0000-0000F80A0000}"/>
    <cellStyle name="Notiz 64 2 2" xfId="5899" xr:uid="{348A770C-5F07-44C1-9A85-E988F956479E}"/>
    <cellStyle name="Notiz 64 2 2 2" xfId="18687" xr:uid="{A416E5F4-A082-49E5-BDB0-062B22C8B8F9}"/>
    <cellStyle name="Notiz 64 2 2 2 2" xfId="29001" xr:uid="{B703F8FD-CA51-4DEA-960D-0D1FBB49E15A}"/>
    <cellStyle name="Notiz 64 2 2 3" xfId="11940" xr:uid="{BDD6F998-B654-4BFD-A260-24DEF4208C08}"/>
    <cellStyle name="Notiz 64 2 2 3 2" xfId="31495" xr:uid="{24327D27-7016-43E8-8DDF-128E25790E93}"/>
    <cellStyle name="Notiz 64 2 2 4" xfId="34012" xr:uid="{86D84669-AD4B-447B-8B64-FCB86524E6C8}"/>
    <cellStyle name="Notiz 64 2 2 5" xfId="24591" xr:uid="{6E1DA829-73FD-4E77-BA5D-D30DD70A4E60}"/>
    <cellStyle name="Notiz 64 2 3" xfId="6335" xr:uid="{8EDB01D2-8B09-4CCB-9230-1E218AB47CBA}"/>
    <cellStyle name="Notiz 64 2 3 2" xfId="19115" xr:uid="{39583B70-A186-48DC-AAED-54743404E1AD}"/>
    <cellStyle name="Notiz 64 2 3 2 2" xfId="34177" xr:uid="{7F9ED0AB-9AC3-4A03-A8CC-5D93A0640C41}"/>
    <cellStyle name="Notiz 64 2 3 3" xfId="12367" xr:uid="{D3CCC052-623E-4AC4-853C-A3886AF92DB8}"/>
    <cellStyle name="Notiz 64 2 3 4" xfId="25768" xr:uid="{B9322CBF-038A-4CBE-A14E-DCF5321D79ED}"/>
    <cellStyle name="Notiz 64 2 4" xfId="8601" xr:uid="{EC0536B6-0DC0-46EF-9F56-E5C0FDDE6455}"/>
    <cellStyle name="Notiz 64 2 4 2" xfId="21327" xr:uid="{68915E11-D6B3-49E7-B7F3-8819D873C6A2}"/>
    <cellStyle name="Notiz 64 2 4 3" xfId="29000" xr:uid="{D0015E79-4A10-4214-9A5C-E067CAEC28BE}"/>
    <cellStyle name="Notiz 64 2 5" xfId="14989" xr:uid="{0F10B80D-5D59-48F7-8EEF-0BC003E1647D}"/>
    <cellStyle name="Notiz 64 2 5 2" xfId="31494" xr:uid="{3E60E366-F4EC-4A09-BC92-FA11F3953537}"/>
    <cellStyle name="Notiz 64 2 6" xfId="15642" xr:uid="{72A3778A-B137-4279-91CB-A4BC1AFC63E7}"/>
    <cellStyle name="Notiz 64 2 6 2" xfId="26693" xr:uid="{BF9691E4-0D7F-4308-8FF4-4FD29B39D2B0}"/>
    <cellStyle name="Notiz 64 2 7" xfId="32809" xr:uid="{9160E861-779F-4F66-AEC4-94CB5744F533}"/>
    <cellStyle name="Notiz 64 2 8" xfId="24590" xr:uid="{8BCA6EC6-027C-4F87-9191-B72D94307619}"/>
    <cellStyle name="Notiz 64 3" xfId="5898" xr:uid="{3537D6EC-55AD-4FA1-9671-FC2FC6508B6D}"/>
    <cellStyle name="Notiz 64 3 2" xfId="18686" xr:uid="{C461FE7A-5FE7-434C-B797-8B811803EE63}"/>
    <cellStyle name="Notiz 64 3 2 2" xfId="29002" xr:uid="{BAE7189D-21EE-4450-9FC6-83E2B40D2020}"/>
    <cellStyle name="Notiz 64 3 3" xfId="11939" xr:uid="{7DFF6299-FCD3-416E-A9B6-84E504B8D9D9}"/>
    <cellStyle name="Notiz 64 3 3 2" xfId="31496" xr:uid="{F340E7CB-5CE0-4308-9EF4-B500589A84DA}"/>
    <cellStyle name="Notiz 64 3 4" xfId="34011" xr:uid="{34FA900C-4AAD-4951-A5F4-298A186CD808}"/>
    <cellStyle name="Notiz 64 3 5" xfId="24592" xr:uid="{CD7E1480-A502-4194-9793-9EFAD36B3A09}"/>
    <cellStyle name="Notiz 64 4" xfId="6336" xr:uid="{0B1A3995-0F42-43A6-9F8C-083644024CC2}"/>
    <cellStyle name="Notiz 64 4 2" xfId="19116" xr:uid="{DCB0D2D7-9A7C-45DF-AEA7-27ED9229C1FD}"/>
    <cellStyle name="Notiz 64 4 2 2" xfId="34178" xr:uid="{3939F8C1-049D-43CF-82DE-80E4B8EA7563}"/>
    <cellStyle name="Notiz 64 4 3" xfId="12368" xr:uid="{F02A0830-65B4-4B34-9F4C-A0B05D9E0493}"/>
    <cellStyle name="Notiz 64 4 4" xfId="25767" xr:uid="{862AFB9A-C1E2-49CD-8302-F6375C2874F0}"/>
    <cellStyle name="Notiz 64 5" xfId="8600" xr:uid="{29511D52-100E-4FB9-AFBA-266BE810E1C6}"/>
    <cellStyle name="Notiz 64 5 2" xfId="21326" xr:uid="{A8E568B3-4B9F-4C42-865A-C48CF001A6BA}"/>
    <cellStyle name="Notiz 64 5 3" xfId="28999" xr:uid="{AEFDAADD-054B-4216-ACB7-630E7A9F6A6D}"/>
    <cellStyle name="Notiz 64 6" xfId="14988" xr:uid="{D4091C8D-07CE-4C99-B899-CD7F1EE6A7DA}"/>
    <cellStyle name="Notiz 64 6 2" xfId="31493" xr:uid="{CB144AB2-8778-4422-87CB-24F8EA415350}"/>
    <cellStyle name="Notiz 64 7" xfId="15641" xr:uid="{CA49D4A6-6487-4D6F-80E8-323137738A75}"/>
    <cellStyle name="Notiz 64 7 2" xfId="26692" xr:uid="{8E2CDEAC-D7FF-477A-A928-197A5F4FF9FB}"/>
    <cellStyle name="Notiz 64 8" xfId="32808" xr:uid="{59B2DF56-C764-4538-93D9-A3D78A3E78F6}"/>
    <cellStyle name="Notiz 64 9" xfId="24589" xr:uid="{C808B450-CA92-48AD-8769-D9B69DBD836C}"/>
    <cellStyle name="Notiz 65" xfId="2761" xr:uid="{00000000-0005-0000-0000-0000F90A0000}"/>
    <cellStyle name="Notiz 65 2" xfId="2762" xr:uid="{00000000-0005-0000-0000-0000FA0A0000}"/>
    <cellStyle name="Notiz 65 2 2" xfId="5901" xr:uid="{F09FA723-164F-4829-9063-92F2C68A9807}"/>
    <cellStyle name="Notiz 65 2 2 2" xfId="18689" xr:uid="{FA38AAA0-4F02-4C4C-A399-B49FF1A3CAEC}"/>
    <cellStyle name="Notiz 65 2 2 2 2" xfId="29005" xr:uid="{C625F7C7-7598-4A9A-AC47-7E0A5BA77145}"/>
    <cellStyle name="Notiz 65 2 2 3" xfId="11942" xr:uid="{22AFA712-BDCB-4C6E-9626-4318D47EF2FF}"/>
    <cellStyle name="Notiz 65 2 2 3 2" xfId="31499" xr:uid="{85820623-3684-434B-8143-57D30F21AF66}"/>
    <cellStyle name="Notiz 65 2 2 4" xfId="34014" xr:uid="{970B19F3-7BAF-4835-BF00-76543D503FB5}"/>
    <cellStyle name="Notiz 65 2 2 5" xfId="24595" xr:uid="{F02399E9-3CC9-46C9-A34E-7173107F6FAE}"/>
    <cellStyle name="Notiz 65 2 3" xfId="6333" xr:uid="{D1AB8397-FF98-42AE-802D-EB47F4A2F19B}"/>
    <cellStyle name="Notiz 65 2 3 2" xfId="19113" xr:uid="{CF6D5C43-9190-4635-AAB6-32CF136D3D8C}"/>
    <cellStyle name="Notiz 65 2 3 2 2" xfId="34175" xr:uid="{7FAD2F84-F251-4E6A-B054-6495C6E2DAD8}"/>
    <cellStyle name="Notiz 65 2 3 3" xfId="12365" xr:uid="{D1F18ADF-4446-4789-A9E3-41332D6E6156}"/>
    <cellStyle name="Notiz 65 2 3 4" xfId="25770" xr:uid="{39A1C465-19CE-43E6-9D25-AD5CB51D5646}"/>
    <cellStyle name="Notiz 65 2 4" xfId="8603" xr:uid="{A0D9A835-3E8B-4733-B04E-E9B553F99828}"/>
    <cellStyle name="Notiz 65 2 4 2" xfId="21329" xr:uid="{12CF1F27-59E4-4FD2-8C1E-B23279080C4F}"/>
    <cellStyle name="Notiz 65 2 4 3" xfId="29004" xr:uid="{E2ECA7CA-15FF-4050-B20C-2A87C5EE82E9}"/>
    <cellStyle name="Notiz 65 2 5" xfId="14991" xr:uid="{CE74F73F-3996-4B26-B3DC-60B82641CEA4}"/>
    <cellStyle name="Notiz 65 2 5 2" xfId="31498" xr:uid="{8FE92EEB-6B1B-4A1D-8CEF-A7AD5281718B}"/>
    <cellStyle name="Notiz 65 2 6" xfId="15644" xr:uid="{C7CEB359-C1F6-4274-B72D-6DD5A5D0D6A8}"/>
    <cellStyle name="Notiz 65 2 6 2" xfId="26695" xr:uid="{4ECA6DE8-34BE-4501-8361-890A1FEF01FD}"/>
    <cellStyle name="Notiz 65 2 7" xfId="32811" xr:uid="{5D81F1BA-F3B7-42D6-BF1D-CFC7F7904414}"/>
    <cellStyle name="Notiz 65 2 8" xfId="24594" xr:uid="{EF0397F5-06C9-41EE-AC86-B97E10824869}"/>
    <cellStyle name="Notiz 65 3" xfId="5900" xr:uid="{66B1D7DE-2E99-4377-8126-916D019F133C}"/>
    <cellStyle name="Notiz 65 3 2" xfId="18688" xr:uid="{8919CDA8-37B8-43E4-8B39-24CDFCB2DECD}"/>
    <cellStyle name="Notiz 65 3 2 2" xfId="29006" xr:uid="{B09E9EC3-BA54-4E1C-A1F4-F6B52F0CCBDC}"/>
    <cellStyle name="Notiz 65 3 3" xfId="11941" xr:uid="{B7A8E050-D744-491B-B94D-FB7C273559C3}"/>
    <cellStyle name="Notiz 65 3 3 2" xfId="31500" xr:uid="{F1C96A27-5906-424F-BEE4-0D8C9ADB2F4A}"/>
    <cellStyle name="Notiz 65 3 4" xfId="34013" xr:uid="{E686385A-CFA8-42AF-BA08-07AB529167DB}"/>
    <cellStyle name="Notiz 65 3 5" xfId="24596" xr:uid="{EE2DF61F-A4BE-40DB-9723-EF0127759820}"/>
    <cellStyle name="Notiz 65 4" xfId="6334" xr:uid="{1D2FC6FA-AE5B-4A9C-B31D-D4B5146A2CC9}"/>
    <cellStyle name="Notiz 65 4 2" xfId="19114" xr:uid="{52C74C04-53FF-4114-8BEA-EE3A0055082A}"/>
    <cellStyle name="Notiz 65 4 2 2" xfId="34176" xr:uid="{1C66361A-CCA3-480A-B3BA-B032643F4413}"/>
    <cellStyle name="Notiz 65 4 3" xfId="12366" xr:uid="{35B1D359-C612-4927-80A1-2765C71E08DD}"/>
    <cellStyle name="Notiz 65 4 4" xfId="25769" xr:uid="{36DC370D-34A3-4DED-9EA2-67759CC55028}"/>
    <cellStyle name="Notiz 65 5" xfId="8602" xr:uid="{E2A6D406-CCED-4DD2-95CD-2108BFD0481C}"/>
    <cellStyle name="Notiz 65 5 2" xfId="21328" xr:uid="{CD8C5E9A-D400-4A3B-A8F8-2B78B5771739}"/>
    <cellStyle name="Notiz 65 5 3" xfId="29003" xr:uid="{C5E4521D-5418-4A25-9A36-2E0AF7965F6F}"/>
    <cellStyle name="Notiz 65 6" xfId="14990" xr:uid="{F45DC991-B950-4263-B62E-14CA74F8148F}"/>
    <cellStyle name="Notiz 65 6 2" xfId="31497" xr:uid="{5896A7AE-9D40-43C5-9BA7-E470CBE26CF1}"/>
    <cellStyle name="Notiz 65 7" xfId="15643" xr:uid="{E72133FA-B59C-43C8-A3F1-2D826557969F}"/>
    <cellStyle name="Notiz 65 7 2" xfId="26694" xr:uid="{8441C612-2517-4BAA-9346-C57A8D537F65}"/>
    <cellStyle name="Notiz 65 8" xfId="32810" xr:uid="{3C38565F-B39B-4A16-8962-9A0DA4617BF0}"/>
    <cellStyle name="Notiz 65 9" xfId="24593" xr:uid="{B329D625-87FE-4B28-A6F4-7713764A1887}"/>
    <cellStyle name="Notiz 66" xfId="2763" xr:uid="{00000000-0005-0000-0000-0000FB0A0000}"/>
    <cellStyle name="Notiz 66 2" xfId="2764" xr:uid="{00000000-0005-0000-0000-0000FC0A0000}"/>
    <cellStyle name="Notiz 66 2 2" xfId="5903" xr:uid="{FE76975B-ACF2-431B-9BC7-EC5E13727313}"/>
    <cellStyle name="Notiz 66 2 2 2" xfId="18691" xr:uid="{17311790-B2E6-4963-9725-37C308173E25}"/>
    <cellStyle name="Notiz 66 2 2 2 2" xfId="29009" xr:uid="{8367A5E6-AC21-49B5-8021-F69BACF20AEC}"/>
    <cellStyle name="Notiz 66 2 2 3" xfId="11944" xr:uid="{8554461A-6C42-481C-B21B-3EA65F05BB46}"/>
    <cellStyle name="Notiz 66 2 2 3 2" xfId="31503" xr:uid="{B79B184D-F3EF-4DF4-BE29-A092AA1880FD}"/>
    <cellStyle name="Notiz 66 2 2 4" xfId="34016" xr:uid="{C1E6287B-466C-4BA5-8B89-FD4EF8A17476}"/>
    <cellStyle name="Notiz 66 2 2 5" xfId="24599" xr:uid="{209564AD-910B-4866-A706-F17EF24BFDAA}"/>
    <cellStyle name="Notiz 66 2 3" xfId="6331" xr:uid="{3A9BEA69-4959-42D9-BF62-BBB2A8A6E798}"/>
    <cellStyle name="Notiz 66 2 3 2" xfId="19111" xr:uid="{18341568-607A-443F-8CC7-DC44718E901F}"/>
    <cellStyle name="Notiz 66 2 3 2 2" xfId="34173" xr:uid="{8ED0925B-DBD1-4C40-8EB1-34B940DAE508}"/>
    <cellStyle name="Notiz 66 2 3 3" xfId="12363" xr:uid="{8C2334B5-F824-4C0C-8229-BBF73921674A}"/>
    <cellStyle name="Notiz 66 2 3 4" xfId="25772" xr:uid="{379BDEE9-866A-47E4-96EB-34B71C2C6608}"/>
    <cellStyle name="Notiz 66 2 4" xfId="8605" xr:uid="{58C26E02-C4DA-4B2E-B535-594497140D52}"/>
    <cellStyle name="Notiz 66 2 4 2" xfId="21331" xr:uid="{BAFB86C0-D4CC-4F6F-9F40-DFEB7D89652D}"/>
    <cellStyle name="Notiz 66 2 4 3" xfId="29008" xr:uid="{8F8E3305-C703-453D-AD5A-4B446746CE2A}"/>
    <cellStyle name="Notiz 66 2 5" xfId="14993" xr:uid="{1CAED2D6-5B50-4B57-8A77-4FBB4CC74110}"/>
    <cellStyle name="Notiz 66 2 5 2" xfId="31502" xr:uid="{2B34B6A4-75EA-4AB5-B576-E12E299785C8}"/>
    <cellStyle name="Notiz 66 2 6" xfId="15646" xr:uid="{1DB887D0-8A0D-474E-93C5-D86812BCEF0F}"/>
    <cellStyle name="Notiz 66 2 6 2" xfId="26697" xr:uid="{A9C487EF-9CEC-4E4D-AAD8-6C67CCA90078}"/>
    <cellStyle name="Notiz 66 2 7" xfId="32813" xr:uid="{61AC3D02-7109-44F8-A36C-7EE2EF4EF115}"/>
    <cellStyle name="Notiz 66 2 8" xfId="24598" xr:uid="{43ACF044-74E8-48EC-84AB-97372BD44029}"/>
    <cellStyle name="Notiz 66 3" xfId="5902" xr:uid="{6F52890C-F444-4667-BE58-F518A4BC4FFD}"/>
    <cellStyle name="Notiz 66 3 2" xfId="18690" xr:uid="{4512592F-9A08-4DBD-95A9-09C176E6067A}"/>
    <cellStyle name="Notiz 66 3 2 2" xfId="29010" xr:uid="{9E9DC12F-1484-4CFB-B24E-DB1BA3372ACA}"/>
    <cellStyle name="Notiz 66 3 3" xfId="11943" xr:uid="{251B9843-1616-4B69-A164-4C52471DD7A3}"/>
    <cellStyle name="Notiz 66 3 3 2" xfId="31504" xr:uid="{D917FD22-9887-4EBC-9420-F8024BA7AE80}"/>
    <cellStyle name="Notiz 66 3 4" xfId="34015" xr:uid="{8A1F5F0F-8359-49CF-8ECA-12852EF0D4B5}"/>
    <cellStyle name="Notiz 66 3 5" xfId="24600" xr:uid="{6C8D3976-C549-4E9A-B73A-44359785FC06}"/>
    <cellStyle name="Notiz 66 4" xfId="6332" xr:uid="{1E662468-4C1F-4727-8B81-786E0A72A16D}"/>
    <cellStyle name="Notiz 66 4 2" xfId="19112" xr:uid="{07DE2FE9-7741-497D-B95B-32DE74F147AF}"/>
    <cellStyle name="Notiz 66 4 2 2" xfId="34174" xr:uid="{9288A9A8-C603-4B0E-92E0-C23CE7D399F4}"/>
    <cellStyle name="Notiz 66 4 3" xfId="12364" xr:uid="{3CBDB631-4359-4B05-AC64-9174973AC8C5}"/>
    <cellStyle name="Notiz 66 4 4" xfId="25771" xr:uid="{4E767A82-04B6-4AEC-B4FD-8A95C2FA6B86}"/>
    <cellStyle name="Notiz 66 5" xfId="8604" xr:uid="{607E18A4-2818-4240-B506-C8212BC48291}"/>
    <cellStyle name="Notiz 66 5 2" xfId="21330" xr:uid="{2165A86E-7137-4134-A1F0-FC689EC3142B}"/>
    <cellStyle name="Notiz 66 5 3" xfId="29007" xr:uid="{C02D4D31-DB40-477C-82F2-238DD3BD9493}"/>
    <cellStyle name="Notiz 66 6" xfId="14992" xr:uid="{D07D6077-0836-42EF-97E3-93EED3D86153}"/>
    <cellStyle name="Notiz 66 6 2" xfId="31501" xr:uid="{80458C5D-0D6D-49F0-995C-54E418952D75}"/>
    <cellStyle name="Notiz 66 7" xfId="15645" xr:uid="{4BF95ED4-2CF6-4ABE-80A3-E2AF02FB3F49}"/>
    <cellStyle name="Notiz 66 7 2" xfId="26696" xr:uid="{06F9BEE6-A45A-467C-83BB-CD03E2D474EB}"/>
    <cellStyle name="Notiz 66 8" xfId="32812" xr:uid="{44CB0C23-AF98-46DE-B91F-B4D293D88EA1}"/>
    <cellStyle name="Notiz 66 9" xfId="24597" xr:uid="{4BBDFB3F-718A-4256-9849-1AA8108CFDAC}"/>
    <cellStyle name="Notiz 67" xfId="2765" xr:uid="{00000000-0005-0000-0000-0000FD0A0000}"/>
    <cellStyle name="Notiz 67 2" xfId="2766" xr:uid="{00000000-0005-0000-0000-0000FE0A0000}"/>
    <cellStyle name="Notiz 67 2 2" xfId="5905" xr:uid="{0E06ABE1-D880-44FC-8888-7B067BFC73C2}"/>
    <cellStyle name="Notiz 67 2 2 2" xfId="18693" xr:uid="{E520CE0A-967D-459E-A584-AB15513D6B30}"/>
    <cellStyle name="Notiz 67 2 2 2 2" xfId="29013" xr:uid="{87341AB0-4ABB-4F71-A6A2-386082B0073E}"/>
    <cellStyle name="Notiz 67 2 2 3" xfId="11946" xr:uid="{3C33E4C1-1710-4EF9-BB87-4A9BD1D25EBA}"/>
    <cellStyle name="Notiz 67 2 2 3 2" xfId="31507" xr:uid="{39C67594-DF32-4FAC-B727-9AD31E50685D}"/>
    <cellStyle name="Notiz 67 2 2 4" xfId="34018" xr:uid="{9E0BA9C1-A47F-493C-A1FE-1E7094A7C871}"/>
    <cellStyle name="Notiz 67 2 2 5" xfId="24603" xr:uid="{18DFC2EA-66FA-4276-AE82-4C194F5330EC}"/>
    <cellStyle name="Notiz 67 2 3" xfId="6329" xr:uid="{C115EC0F-94BC-4F00-8FE9-B50930BBF357}"/>
    <cellStyle name="Notiz 67 2 3 2" xfId="19109" xr:uid="{DFAE6D84-BDE0-4E0D-BEA7-70B459292CF0}"/>
    <cellStyle name="Notiz 67 2 3 2 2" xfId="34171" xr:uid="{3E40F579-8578-4885-94BD-488B366A2FAF}"/>
    <cellStyle name="Notiz 67 2 3 3" xfId="12361" xr:uid="{D44007A6-272B-469B-8421-2D43B6F64343}"/>
    <cellStyle name="Notiz 67 2 3 4" xfId="25774" xr:uid="{73FBE769-196B-47CC-96B4-CFC6B713A292}"/>
    <cellStyle name="Notiz 67 2 4" xfId="8607" xr:uid="{EB1473B4-A666-4335-AA8E-63BA11480225}"/>
    <cellStyle name="Notiz 67 2 4 2" xfId="21333" xr:uid="{5684D966-375B-4F37-B377-F9C711DE5933}"/>
    <cellStyle name="Notiz 67 2 4 3" xfId="29012" xr:uid="{D4CB98DB-41B5-4B05-8651-62152FF260FC}"/>
    <cellStyle name="Notiz 67 2 5" xfId="14995" xr:uid="{ED8F2418-41F8-4190-84C5-E8B22E6B6E40}"/>
    <cellStyle name="Notiz 67 2 5 2" xfId="31506" xr:uid="{45BB02C2-4A68-4EA7-B66F-12FE109D69F5}"/>
    <cellStyle name="Notiz 67 2 6" xfId="15648" xr:uid="{E6504523-A2E3-4155-A84C-9FDA2427C499}"/>
    <cellStyle name="Notiz 67 2 6 2" xfId="26699" xr:uid="{043B6BAB-E530-44E3-8AFA-99E8F8970D92}"/>
    <cellStyle name="Notiz 67 2 7" xfId="32815" xr:uid="{8B92142A-A6BA-4967-B5FD-E0CA0ADB3AC1}"/>
    <cellStyle name="Notiz 67 2 8" xfId="24602" xr:uid="{7C58D15D-65E2-41E5-85AC-2D49B1F4784F}"/>
    <cellStyle name="Notiz 67 3" xfId="5904" xr:uid="{5EFCFB98-BFE0-41BE-8612-63CDA95B608C}"/>
    <cellStyle name="Notiz 67 3 2" xfId="18692" xr:uid="{D55FEFAB-DC6E-415F-9763-F46173A1A32B}"/>
    <cellStyle name="Notiz 67 3 2 2" xfId="29014" xr:uid="{F4895BF6-D630-4AE0-B4FA-342822210EB2}"/>
    <cellStyle name="Notiz 67 3 3" xfId="11945" xr:uid="{92AA1A13-6DA0-4FAE-B6D4-E01816FBC478}"/>
    <cellStyle name="Notiz 67 3 3 2" xfId="31508" xr:uid="{6AAB86D6-D205-48F1-87B7-283CD3BD2E7E}"/>
    <cellStyle name="Notiz 67 3 4" xfId="34017" xr:uid="{BA0D0A37-E340-47BA-AA70-85A83976356A}"/>
    <cellStyle name="Notiz 67 3 5" xfId="24604" xr:uid="{20F89BA8-1F0B-472F-A8C5-ADA22E40E15D}"/>
    <cellStyle name="Notiz 67 4" xfId="6330" xr:uid="{53319168-52F4-47B8-B37F-CB4F556EBEFE}"/>
    <cellStyle name="Notiz 67 4 2" xfId="19110" xr:uid="{BEDB748E-BB3D-4B2D-9569-E767CAA8DB2A}"/>
    <cellStyle name="Notiz 67 4 2 2" xfId="34172" xr:uid="{434A8990-EB89-4EE7-ABDC-B75EBCD45D24}"/>
    <cellStyle name="Notiz 67 4 3" xfId="12362" xr:uid="{2B4B45AB-25E0-4A11-B84D-830EE92ACBDC}"/>
    <cellStyle name="Notiz 67 4 4" xfId="25773" xr:uid="{90264192-92D2-4B19-8C0B-5AD723E173B6}"/>
    <cellStyle name="Notiz 67 5" xfId="8606" xr:uid="{BCCC4D6E-87B1-420A-A5BE-AE630B05F1FD}"/>
    <cellStyle name="Notiz 67 5 2" xfId="21332" xr:uid="{6C90D7A6-22BF-4B48-9D05-CC50579129DF}"/>
    <cellStyle name="Notiz 67 5 3" xfId="29011" xr:uid="{A47B2C0F-202D-4EC3-9662-F22378DB075A}"/>
    <cellStyle name="Notiz 67 6" xfId="14994" xr:uid="{AE8ABA87-69C3-423F-ACCC-F3F6912FA655}"/>
    <cellStyle name="Notiz 67 6 2" xfId="31505" xr:uid="{1D411E01-C23F-455A-A9C3-AFDC4EF62404}"/>
    <cellStyle name="Notiz 67 7" xfId="15647" xr:uid="{4B7627B9-333A-41EA-8C59-7F90DE5F24D1}"/>
    <cellStyle name="Notiz 67 7 2" xfId="26698" xr:uid="{53523180-A745-4134-85F6-E5B336D9E683}"/>
    <cellStyle name="Notiz 67 8" xfId="32814" xr:uid="{670ADBE6-F3D8-4BA0-9319-333EDD3DEED2}"/>
    <cellStyle name="Notiz 67 9" xfId="24601" xr:uid="{84EA0A5C-3C07-4783-850D-E4B224ED17F8}"/>
    <cellStyle name="Notiz 68" xfId="2767" xr:uid="{00000000-0005-0000-0000-0000FF0A0000}"/>
    <cellStyle name="Notiz 68 2" xfId="2768" xr:uid="{00000000-0005-0000-0000-0000000B0000}"/>
    <cellStyle name="Notiz 68 2 2" xfId="5907" xr:uid="{0249A11F-F3BE-451E-B932-A529A747944E}"/>
    <cellStyle name="Notiz 68 2 2 2" xfId="18695" xr:uid="{B1CE3AC7-2E1C-4CC1-BB87-400B90421E50}"/>
    <cellStyle name="Notiz 68 2 2 2 2" xfId="29017" xr:uid="{CBBE452E-1509-45F7-A47F-7676AACEC9E9}"/>
    <cellStyle name="Notiz 68 2 2 3" xfId="11948" xr:uid="{98775603-8E1D-46BD-BAE7-33EF2664C918}"/>
    <cellStyle name="Notiz 68 2 2 3 2" xfId="31511" xr:uid="{91BE00A3-F0DB-4A5A-8706-D602483EDF72}"/>
    <cellStyle name="Notiz 68 2 2 4" xfId="34020" xr:uid="{C2F65FE9-1A00-429D-BD62-46EA7437B0C7}"/>
    <cellStyle name="Notiz 68 2 2 5" xfId="24607" xr:uid="{F35B3D88-1BFB-48F3-B6D6-23F4DECB148C}"/>
    <cellStyle name="Notiz 68 2 3" xfId="6327" xr:uid="{EE561868-8AE0-4C77-BEBF-35D445D21D28}"/>
    <cellStyle name="Notiz 68 2 3 2" xfId="19107" xr:uid="{328A9CAB-CBD7-4ABE-8F79-58BABDD0483A}"/>
    <cellStyle name="Notiz 68 2 3 2 2" xfId="34169" xr:uid="{7DDFD810-DCF7-4D41-BF35-64B51BD00470}"/>
    <cellStyle name="Notiz 68 2 3 3" xfId="12359" xr:uid="{57F2278D-0100-432D-9770-340CB90475F6}"/>
    <cellStyle name="Notiz 68 2 3 4" xfId="25776" xr:uid="{B1B420B3-40FA-453A-8176-B0550D10A787}"/>
    <cellStyle name="Notiz 68 2 4" xfId="8609" xr:uid="{81910AC8-AEC5-4EF0-99C3-81FABF5C5514}"/>
    <cellStyle name="Notiz 68 2 4 2" xfId="21335" xr:uid="{3C27E8E5-ED03-4D0E-BB28-0AB6138B55A7}"/>
    <cellStyle name="Notiz 68 2 4 3" xfId="29016" xr:uid="{94A1E4FF-67FD-43A4-BE37-2D84685EE1DA}"/>
    <cellStyle name="Notiz 68 2 5" xfId="14997" xr:uid="{90A36F11-E33E-4918-A537-E3E6FACE9A83}"/>
    <cellStyle name="Notiz 68 2 5 2" xfId="31510" xr:uid="{22801A41-791B-427D-B42F-EB3091D7DC1C}"/>
    <cellStyle name="Notiz 68 2 6" xfId="15650" xr:uid="{2C368168-62BB-4D7C-B205-6C1ED7B32661}"/>
    <cellStyle name="Notiz 68 2 6 2" xfId="26701" xr:uid="{8653F749-3D61-4DE6-B3C6-F746CCF3BDA7}"/>
    <cellStyle name="Notiz 68 2 7" xfId="32817" xr:uid="{55310891-904D-465B-952B-329BB45877C7}"/>
    <cellStyle name="Notiz 68 2 8" xfId="24606" xr:uid="{0426449D-C68C-4797-B85F-947AEA7AB594}"/>
    <cellStyle name="Notiz 68 3" xfId="5906" xr:uid="{41A90D0A-662C-47AB-8295-5DC52A7752C9}"/>
    <cellStyle name="Notiz 68 3 2" xfId="18694" xr:uid="{36F17CDE-81F2-4694-A729-73C5570EC5F0}"/>
    <cellStyle name="Notiz 68 3 2 2" xfId="29018" xr:uid="{4876DD62-8880-4A60-BA95-7873EB4F7A0D}"/>
    <cellStyle name="Notiz 68 3 3" xfId="11947" xr:uid="{83EAA4B5-75E5-47BA-BA83-C86494288195}"/>
    <cellStyle name="Notiz 68 3 3 2" xfId="31512" xr:uid="{F0CA799C-A29C-4C78-BC55-DAA6AF3CB2D8}"/>
    <cellStyle name="Notiz 68 3 4" xfId="34019" xr:uid="{ADD642FB-293A-44E3-A2C4-A19E2173C656}"/>
    <cellStyle name="Notiz 68 3 5" xfId="24608" xr:uid="{E5600B3B-EFFE-46D2-8882-134EB91869ED}"/>
    <cellStyle name="Notiz 68 4" xfId="6328" xr:uid="{47F011B1-4210-4079-AA2A-01541D08C330}"/>
    <cellStyle name="Notiz 68 4 2" xfId="19108" xr:uid="{EA212987-B78F-414B-A42F-190E5FEC09EC}"/>
    <cellStyle name="Notiz 68 4 2 2" xfId="34170" xr:uid="{31871BA2-7BBD-40EE-9EDD-2E97F8C4DE1E}"/>
    <cellStyle name="Notiz 68 4 3" xfId="12360" xr:uid="{F9FF4161-384D-44AE-94BC-9527A6FA9D34}"/>
    <cellStyle name="Notiz 68 4 4" xfId="25775" xr:uid="{CBA79CD6-EFCB-48B7-9F72-5811DA731937}"/>
    <cellStyle name="Notiz 68 5" xfId="8608" xr:uid="{CA2AE91E-35BC-4E8F-8C62-1AF8A2234D4F}"/>
    <cellStyle name="Notiz 68 5 2" xfId="21334" xr:uid="{AC6DBFF3-3F43-488D-95D8-EE88567C2E21}"/>
    <cellStyle name="Notiz 68 5 3" xfId="29015" xr:uid="{645DC234-1C7F-462E-9937-735691C9808E}"/>
    <cellStyle name="Notiz 68 6" xfId="14996" xr:uid="{EEFFB26B-B8A4-4396-8C56-4806806D91A5}"/>
    <cellStyle name="Notiz 68 6 2" xfId="31509" xr:uid="{BC936FFC-2568-470F-940C-AF7DA06C57BD}"/>
    <cellStyle name="Notiz 68 7" xfId="15649" xr:uid="{591455AF-9B16-4C72-83E4-0C77A7EFDD76}"/>
    <cellStyle name="Notiz 68 7 2" xfId="26700" xr:uid="{2BEC890F-C1C8-485D-8C0A-22D50C965307}"/>
    <cellStyle name="Notiz 68 8" xfId="32816" xr:uid="{5CF91353-B1FC-4E16-9930-2BD3FFCECF11}"/>
    <cellStyle name="Notiz 68 9" xfId="24605" xr:uid="{B14EC7B3-FAF1-4DEF-9204-DD3909B44A31}"/>
    <cellStyle name="Notiz 69" xfId="2769" xr:uid="{00000000-0005-0000-0000-0000010B0000}"/>
    <cellStyle name="Notiz 69 2" xfId="2770" xr:uid="{00000000-0005-0000-0000-0000020B0000}"/>
    <cellStyle name="Notiz 69 2 2" xfId="5909" xr:uid="{00F24F1B-3206-4F0C-8AAE-C1670F4CEFA0}"/>
    <cellStyle name="Notiz 69 2 2 2" xfId="18697" xr:uid="{9598BE62-1FA4-4903-990D-F0EB4EFD583B}"/>
    <cellStyle name="Notiz 69 2 2 2 2" xfId="29021" xr:uid="{5F00441D-6935-4F1A-A602-F37F7B3DF675}"/>
    <cellStyle name="Notiz 69 2 2 3" xfId="11950" xr:uid="{F18FF06E-78A3-4782-BFD4-961CF0768B66}"/>
    <cellStyle name="Notiz 69 2 2 3 2" xfId="31515" xr:uid="{AD40D50A-2D87-4BE8-88DC-8795D9D74FD4}"/>
    <cellStyle name="Notiz 69 2 2 4" xfId="34022" xr:uid="{C51DB298-A8A3-401F-B5C0-326BAB4D07D2}"/>
    <cellStyle name="Notiz 69 2 2 5" xfId="24611" xr:uid="{F3EF1980-A5CE-4635-B14E-7D925808A07E}"/>
    <cellStyle name="Notiz 69 2 3" xfId="6325" xr:uid="{6A8EF91B-1EEE-4040-8C94-925318C2557C}"/>
    <cellStyle name="Notiz 69 2 3 2" xfId="19105" xr:uid="{15469CA9-2D33-4229-93CA-9F029BE34514}"/>
    <cellStyle name="Notiz 69 2 3 2 2" xfId="34167" xr:uid="{6A2CE8A6-B366-466C-8950-C17B074A8C40}"/>
    <cellStyle name="Notiz 69 2 3 3" xfId="12357" xr:uid="{6CA61A7E-9F3C-40DA-8558-E13A2DAD6F94}"/>
    <cellStyle name="Notiz 69 2 3 4" xfId="25778" xr:uid="{2373BB1E-8BF8-4656-9B88-9C691A82A1DE}"/>
    <cellStyle name="Notiz 69 2 4" xfId="8611" xr:uid="{C095204A-2A4B-40D4-9B77-745212B7C244}"/>
    <cellStyle name="Notiz 69 2 4 2" xfId="21337" xr:uid="{8FDCAE6E-773C-4C9F-9DF7-E61BB272BCF5}"/>
    <cellStyle name="Notiz 69 2 4 3" xfId="29020" xr:uid="{98DA7886-15E0-4EF0-9A1B-9D2866F5A64D}"/>
    <cellStyle name="Notiz 69 2 5" xfId="14999" xr:uid="{859462A1-F1EE-4976-B9EE-AA2A45CF152C}"/>
    <cellStyle name="Notiz 69 2 5 2" xfId="31514" xr:uid="{5B218FFE-75DC-4AA9-8A67-8763C11811DB}"/>
    <cellStyle name="Notiz 69 2 6" xfId="15652" xr:uid="{1D9F44CC-444E-44A6-9276-2C6585167DA0}"/>
    <cellStyle name="Notiz 69 2 6 2" xfId="26703" xr:uid="{B3466C41-391E-4A62-9A24-44C8627DB98A}"/>
    <cellStyle name="Notiz 69 2 7" xfId="32819" xr:uid="{9802E77A-76D2-4DC9-8BC0-8395D6AD41A3}"/>
    <cellStyle name="Notiz 69 2 8" xfId="24610" xr:uid="{AD76D50C-D7DC-4AD0-B823-7365D6613EAD}"/>
    <cellStyle name="Notiz 69 3" xfId="5908" xr:uid="{3766F363-E482-465E-B04D-61DC1528D42A}"/>
    <cellStyle name="Notiz 69 3 2" xfId="18696" xr:uid="{79F47989-AE23-4F95-97A3-19A8AACA9808}"/>
    <cellStyle name="Notiz 69 3 2 2" xfId="29022" xr:uid="{6CCF09B5-D89D-49DC-9DA9-BA7ECBDB22CB}"/>
    <cellStyle name="Notiz 69 3 3" xfId="11949" xr:uid="{FC96CA6F-0A2F-4544-BA47-2BA853F9AB2E}"/>
    <cellStyle name="Notiz 69 3 3 2" xfId="31516" xr:uid="{413C64F3-022C-445F-9523-541C0CD6C258}"/>
    <cellStyle name="Notiz 69 3 4" xfId="34021" xr:uid="{876C6375-C268-4B14-81C8-14601D470800}"/>
    <cellStyle name="Notiz 69 3 5" xfId="24612" xr:uid="{E0E9DAC8-2D0B-4322-AFC7-8AFFAE81879F}"/>
    <cellStyle name="Notiz 69 4" xfId="6326" xr:uid="{7B84FE9B-02A6-48F7-9608-FCD4D8CB62C6}"/>
    <cellStyle name="Notiz 69 4 2" xfId="19106" xr:uid="{BC5580B0-4E83-4321-803E-800739016B6D}"/>
    <cellStyle name="Notiz 69 4 2 2" xfId="34168" xr:uid="{F51BF641-994A-4278-9ABC-DE10B6B74E08}"/>
    <cellStyle name="Notiz 69 4 3" xfId="12358" xr:uid="{61B9D298-4D60-49E5-A982-D74F08FDC60A}"/>
    <cellStyle name="Notiz 69 4 4" xfId="25777" xr:uid="{8922A5B7-992D-4618-96D3-408880957CBB}"/>
    <cellStyle name="Notiz 69 5" xfId="8610" xr:uid="{15FFB491-DF12-4206-877B-3D5E7E2A9358}"/>
    <cellStyle name="Notiz 69 5 2" xfId="21336" xr:uid="{6D776F11-C069-43CE-AD7C-43B5137C1322}"/>
    <cellStyle name="Notiz 69 5 3" xfId="29019" xr:uid="{7282470E-373D-4A70-93E2-8FE5020B93C6}"/>
    <cellStyle name="Notiz 69 6" xfId="14998" xr:uid="{20978AD0-3F08-4846-A5C2-1813DA5027DF}"/>
    <cellStyle name="Notiz 69 6 2" xfId="31513" xr:uid="{388223FF-FDDE-481B-9B53-90A890DEC40A}"/>
    <cellStyle name="Notiz 69 7" xfId="15651" xr:uid="{1937AFB6-7C03-451C-AFD6-2F4326099A40}"/>
    <cellStyle name="Notiz 69 7 2" xfId="26702" xr:uid="{AC6C77B6-C9C9-4FE8-8A91-5407B1BCE583}"/>
    <cellStyle name="Notiz 69 8" xfId="32818" xr:uid="{C7D5AD8D-1CC8-470C-A7CE-E1D6ADC8482F}"/>
    <cellStyle name="Notiz 69 9" xfId="24609" xr:uid="{C84E5E8D-AF5A-4DA6-AB4B-D6369EF71E68}"/>
    <cellStyle name="Notiz 7" xfId="2771" xr:uid="{00000000-0005-0000-0000-0000030B0000}"/>
    <cellStyle name="Notiz 7 10" xfId="32820" xr:uid="{806EFA8A-710F-4B5F-AAC7-4139EF4CA3EC}"/>
    <cellStyle name="Notiz 7 11" xfId="24613" xr:uid="{87DC3A59-0FED-455C-A639-6894FF8EE390}"/>
    <cellStyle name="Notiz 7 2" xfId="2772" xr:uid="{00000000-0005-0000-0000-0000040B0000}"/>
    <cellStyle name="Notiz 7 2 2" xfId="5911" xr:uid="{FD09863C-795A-44B5-AD9B-2FF6B2AB7E11}"/>
    <cellStyle name="Notiz 7 2 2 2" xfId="18699" xr:uid="{874D9330-A260-44D5-B62A-482CC87B452D}"/>
    <cellStyle name="Notiz 7 2 2 2 2" xfId="29025" xr:uid="{314D035C-AA31-4347-8460-280933E73EEE}"/>
    <cellStyle name="Notiz 7 2 2 3" xfId="11952" xr:uid="{0843D6D0-DC56-4CBA-BBE7-8C498F3F84C4}"/>
    <cellStyle name="Notiz 7 2 2 3 2" xfId="31519" xr:uid="{7F84FD18-7685-4220-8FBC-DF1C5978D4C2}"/>
    <cellStyle name="Notiz 7 2 2 4" xfId="34024" xr:uid="{BE531E4E-47A6-4271-8175-108E6F75B08E}"/>
    <cellStyle name="Notiz 7 2 2 5" xfId="24615" xr:uid="{CAFC3F10-7658-4711-AB3F-9EFA405A0627}"/>
    <cellStyle name="Notiz 7 2 3" xfId="6323" xr:uid="{95EDCDC8-4BF0-48F6-83C5-20D9DCE60EF0}"/>
    <cellStyle name="Notiz 7 2 3 2" xfId="19103" xr:uid="{EA7CD312-7E0F-48B2-ADEC-7DFC99602B95}"/>
    <cellStyle name="Notiz 7 2 3 2 2" xfId="34165" xr:uid="{372AC15D-6D5D-44B9-9817-A026EC9CC971}"/>
    <cellStyle name="Notiz 7 2 3 3" xfId="12355" xr:uid="{A2F3415D-B49A-4AB1-96FA-25E96556A630}"/>
    <cellStyle name="Notiz 7 2 3 4" xfId="25780" xr:uid="{C49E707B-61CD-4CCD-AA00-490B72EF7025}"/>
    <cellStyle name="Notiz 7 2 4" xfId="8613" xr:uid="{3922A4AF-33D4-431F-BD14-B915776CD940}"/>
    <cellStyle name="Notiz 7 2 4 2" xfId="21339" xr:uid="{40D79138-D7B0-466B-BD3E-2666A809AC34}"/>
    <cellStyle name="Notiz 7 2 4 3" xfId="29024" xr:uid="{0800704C-D6B3-477C-968B-8EF29316EF43}"/>
    <cellStyle name="Notiz 7 2 5" xfId="15001" xr:uid="{5297667D-3C79-4A3E-AA56-33DAC1B5D438}"/>
    <cellStyle name="Notiz 7 2 5 2" xfId="31518" xr:uid="{9B628EB2-84EB-44B7-BFBF-12A3400377CB}"/>
    <cellStyle name="Notiz 7 2 6" xfId="15654" xr:uid="{5CE24420-52E4-426C-8405-7EBC879843D8}"/>
    <cellStyle name="Notiz 7 2 6 2" xfId="26705" xr:uid="{7D0671A4-6634-43FC-A8FD-06007757665F}"/>
    <cellStyle name="Notiz 7 2 7" xfId="32821" xr:uid="{DC1A6BBC-6A22-4471-948B-776ADA4E451B}"/>
    <cellStyle name="Notiz 7 2 8" xfId="24614" xr:uid="{D4A4D401-A612-4462-8476-946C34F84B29}"/>
    <cellStyle name="Notiz 7 3" xfId="2773" xr:uid="{00000000-0005-0000-0000-0000050B0000}"/>
    <cellStyle name="Notiz 7 3 2" xfId="5912" xr:uid="{33F8F333-33C9-4D84-BD64-9E3133A85F1D}"/>
    <cellStyle name="Notiz 7 3 2 2" xfId="18700" xr:uid="{3C40D966-B6F0-49EE-B194-104A33FD6FF0}"/>
    <cellStyle name="Notiz 7 3 2 2 2" xfId="29027" xr:uid="{6114B902-4D23-4F8D-8EC2-DF89A2F66BF8}"/>
    <cellStyle name="Notiz 7 3 2 3" xfId="11953" xr:uid="{469E076A-E596-446E-BFE9-2B977AA4D05D}"/>
    <cellStyle name="Notiz 7 3 2 3 2" xfId="31521" xr:uid="{3F0FABD9-ABB1-412A-89EC-7BF110F280AD}"/>
    <cellStyle name="Notiz 7 3 2 4" xfId="34025" xr:uid="{1DDA9F2F-DC8C-4C0F-8481-0CC5DBC7A303}"/>
    <cellStyle name="Notiz 7 3 2 5" xfId="24617" xr:uid="{B8E438DD-7142-4419-BAD4-D178F015C987}"/>
    <cellStyle name="Notiz 7 3 3" xfId="6322" xr:uid="{2CA8C372-9337-4302-8870-F9FC6FA0A2B9}"/>
    <cellStyle name="Notiz 7 3 3 2" xfId="19102" xr:uid="{8C3899D2-ED0A-477F-A4D8-47D169F7A1DF}"/>
    <cellStyle name="Notiz 7 3 3 2 2" xfId="34164" xr:uid="{CC5D9841-6B84-4747-9523-000A28A5975E}"/>
    <cellStyle name="Notiz 7 3 3 3" xfId="12354" xr:uid="{17EFA2FB-6A7F-4D2D-93FD-2A3E3240243F}"/>
    <cellStyle name="Notiz 7 3 3 4" xfId="25876" xr:uid="{DCEC7497-BE9B-4F18-B95E-1E191FBD1DF8}"/>
    <cellStyle name="Notiz 7 3 4" xfId="8614" xr:uid="{7653AF7C-1B55-4F60-BB82-1093BF419F74}"/>
    <cellStyle name="Notiz 7 3 4 2" xfId="21340" xr:uid="{160B4C2A-5906-4016-A4C7-05DEE6B67887}"/>
    <cellStyle name="Notiz 7 3 4 3" xfId="29026" xr:uid="{4AA8C0AF-FC23-46CC-9FCE-A70AB39119D1}"/>
    <cellStyle name="Notiz 7 3 5" xfId="15002" xr:uid="{DFF94987-09F6-40B7-AA25-2153FA048901}"/>
    <cellStyle name="Notiz 7 3 5 2" xfId="31520" xr:uid="{F5E3D6E8-A874-4D01-A68B-67AE12EBB575}"/>
    <cellStyle name="Notiz 7 3 6" xfId="15655" xr:uid="{427E5DB0-AC6C-4D11-A337-1583A531EF9D}"/>
    <cellStyle name="Notiz 7 3 6 2" xfId="26706" xr:uid="{8450D82B-E183-426F-9D08-1CFFC0E712B1}"/>
    <cellStyle name="Notiz 7 3 7" xfId="32822" xr:uid="{4F1DDCA7-78B6-4967-A5F7-A22F94B83801}"/>
    <cellStyle name="Notiz 7 3 8" xfId="24616" xr:uid="{6BFF1FEA-DE2C-4537-AD25-E0CC7AB1666F}"/>
    <cellStyle name="Notiz 7 4" xfId="2774" xr:uid="{00000000-0005-0000-0000-0000060B0000}"/>
    <cellStyle name="Notiz 7 4 2" xfId="5913" xr:uid="{F5810DE8-3FDE-4A8B-8104-C3BA101A9ED0}"/>
    <cellStyle name="Notiz 7 4 2 2" xfId="18701" xr:uid="{7D5361AA-7AE0-49A2-ACAC-9FF49CE693A5}"/>
    <cellStyle name="Notiz 7 4 2 2 2" xfId="29029" xr:uid="{9496C3A4-497B-4B56-A2F9-3075B5CF509E}"/>
    <cellStyle name="Notiz 7 4 2 3" xfId="11954" xr:uid="{090073DF-2105-4F9F-BED8-6B1C13B3460D}"/>
    <cellStyle name="Notiz 7 4 2 3 2" xfId="31523" xr:uid="{03E8D0E9-497F-4D85-BF09-2B5AD7236CAF}"/>
    <cellStyle name="Notiz 7 4 2 4" xfId="34026" xr:uid="{E644B710-7E2F-4D5F-8728-986BC87555FA}"/>
    <cellStyle name="Notiz 7 4 2 5" xfId="24619" xr:uid="{A9EB111C-D7F0-4E62-AFD4-D1CE4A89C7B5}"/>
    <cellStyle name="Notiz 7 4 3" xfId="6321" xr:uid="{D59C0691-E4FF-4E0B-8745-80C29FB7A2AA}"/>
    <cellStyle name="Notiz 7 4 3 2" xfId="19101" xr:uid="{35769C7B-AA09-4F48-8335-FC003B3F663D}"/>
    <cellStyle name="Notiz 7 4 3 2 2" xfId="34163" xr:uid="{417835AD-22B6-44EE-A511-F60114F91692}"/>
    <cellStyle name="Notiz 7 4 3 3" xfId="12353" xr:uid="{32A7A2DD-A256-4A8E-AFE1-BF03ABBA0131}"/>
    <cellStyle name="Notiz 7 4 3 4" xfId="29028" xr:uid="{098F608F-B4CE-4AF6-B3E1-A062EB396434}"/>
    <cellStyle name="Notiz 7 4 4" xfId="8615" xr:uid="{D83CAEB1-27F5-4852-9D84-E1DB571FD7E3}"/>
    <cellStyle name="Notiz 7 4 4 2" xfId="21341" xr:uid="{56568916-7808-49AB-9D7B-8CBB0173BEB4}"/>
    <cellStyle name="Notiz 7 4 4 3" xfId="31522" xr:uid="{FF336988-2C3F-405F-8A1B-4E0AA7B9D7D9}"/>
    <cellStyle name="Notiz 7 4 5" xfId="15003" xr:uid="{9AD233C3-06F8-43CD-A7B7-A9EAF063B361}"/>
    <cellStyle name="Notiz 7 4 5 2" xfId="26707" xr:uid="{2F837EE3-583B-43BA-9D74-5AAE29DC971D}"/>
    <cellStyle name="Notiz 7 4 6" xfId="15656" xr:uid="{C933F528-AE7E-4C46-95C3-B71870EDFEDC}"/>
    <cellStyle name="Notiz 7 4 6 2" xfId="32823" xr:uid="{A5FB4972-B2DE-4DCC-A744-1BA2F25BD53F}"/>
    <cellStyle name="Notiz 7 4 7" xfId="24618" xr:uid="{64C4D584-E185-431E-B218-D4D818D60458}"/>
    <cellStyle name="Notiz 7 5" xfId="5910" xr:uid="{08F2C10E-D31C-4590-B0E1-390BB45DA5A2}"/>
    <cellStyle name="Notiz 7 5 2" xfId="18698" xr:uid="{393109F3-CE6B-41BA-B279-227BDBCA7B7D}"/>
    <cellStyle name="Notiz 7 5 2 2" xfId="29030" xr:uid="{26FCF48F-3D6E-48E0-9B53-D2324D8C64E7}"/>
    <cellStyle name="Notiz 7 5 3" xfId="11951" xr:uid="{7BB3C394-9B34-47ED-AE10-E0CE91352B1E}"/>
    <cellStyle name="Notiz 7 5 3 2" xfId="31524" xr:uid="{13E19455-9D1F-4010-8242-0DA52755EA6D}"/>
    <cellStyle name="Notiz 7 5 4" xfId="34023" xr:uid="{7AB8E89D-C8AA-49DA-80D7-7157C97DC69C}"/>
    <cellStyle name="Notiz 7 5 5" xfId="24620" xr:uid="{4BDFE179-90CB-44C5-B59D-0163BA565CA3}"/>
    <cellStyle name="Notiz 7 6" xfId="6324" xr:uid="{52A1B821-5BC8-45B0-9EE0-16E04A391DA5}"/>
    <cellStyle name="Notiz 7 6 2" xfId="19104" xr:uid="{42D2B648-E663-4EF0-8575-148378FC8850}"/>
    <cellStyle name="Notiz 7 6 2 2" xfId="34166" xr:uid="{F297A6C7-B89B-43BA-AFF0-D3AA37B34697}"/>
    <cellStyle name="Notiz 7 6 3" xfId="12356" xr:uid="{B5213134-E85A-45A8-9D48-D8DC3439E178}"/>
    <cellStyle name="Notiz 7 6 4" xfId="25779" xr:uid="{DCE131B8-262B-4D61-84FD-1E6CA1BD4C90}"/>
    <cellStyle name="Notiz 7 7" xfId="8612" xr:uid="{28D5106E-743F-4900-B308-120D9E3A17BC}"/>
    <cellStyle name="Notiz 7 7 2" xfId="21338" xr:uid="{EE0E37A8-8200-43D3-BF08-9ACC1648EADB}"/>
    <cellStyle name="Notiz 7 7 3" xfId="29023" xr:uid="{87A50F77-0D39-43C0-ACD6-45923434178E}"/>
    <cellStyle name="Notiz 7 8" xfId="15000" xr:uid="{05F17110-74BC-4A03-865D-78585B4ABB35}"/>
    <cellStyle name="Notiz 7 8 2" xfId="31517" xr:uid="{A4C93676-C45D-4877-B2C5-2DB158A3DAE0}"/>
    <cellStyle name="Notiz 7 9" xfId="15653" xr:uid="{34FCDC4B-A9EF-443F-A73E-AF791E2BA588}"/>
    <cellStyle name="Notiz 7 9 2" xfId="26704" xr:uid="{059AB1C3-2E21-4CDF-ABF4-105F2AB1ED39}"/>
    <cellStyle name="Notiz 70" xfId="2775" xr:uid="{00000000-0005-0000-0000-0000070B0000}"/>
    <cellStyle name="Notiz 70 2" xfId="2776" xr:uid="{00000000-0005-0000-0000-0000080B0000}"/>
    <cellStyle name="Notiz 70 2 2" xfId="5915" xr:uid="{01744FB7-7CD1-4CED-99D9-CD9BDD7095DC}"/>
    <cellStyle name="Notiz 70 2 2 2" xfId="18703" xr:uid="{7890ED08-9DF6-4D86-A648-6FDAD4CBB236}"/>
    <cellStyle name="Notiz 70 2 2 2 2" xfId="29033" xr:uid="{C56FC990-546F-4A0F-AFF5-92102BBDC790}"/>
    <cellStyle name="Notiz 70 2 2 3" xfId="11956" xr:uid="{754AEC91-18FA-48A7-996F-9346F5EF4D7D}"/>
    <cellStyle name="Notiz 70 2 2 3 2" xfId="31527" xr:uid="{D4661263-89A1-4852-A2F6-F26595F1AAD4}"/>
    <cellStyle name="Notiz 70 2 2 4" xfId="34028" xr:uid="{1DE2AC43-3175-4E24-B61D-B67D1666112E}"/>
    <cellStyle name="Notiz 70 2 2 5" xfId="24623" xr:uid="{4CE379A5-2FB4-4548-9663-F76CF827657E}"/>
    <cellStyle name="Notiz 70 2 3" xfId="6319" xr:uid="{473A0C5C-BE74-4E3D-91A7-6C4408B97204}"/>
    <cellStyle name="Notiz 70 2 3 2" xfId="19099" xr:uid="{CCC7C7CD-DC05-431B-BE59-D8CBD8E0E627}"/>
    <cellStyle name="Notiz 70 2 3 2 2" xfId="34161" xr:uid="{563D7C4F-9A80-42D5-8C61-034EC0EF9E56}"/>
    <cellStyle name="Notiz 70 2 3 3" xfId="12351" xr:uid="{08E488A2-FFA8-4A9B-A11C-4C4AA12FD257}"/>
    <cellStyle name="Notiz 70 2 3 4" xfId="25782" xr:uid="{16FDB969-D17F-47C6-AEB9-86A08B3A1F6A}"/>
    <cellStyle name="Notiz 70 2 4" xfId="8617" xr:uid="{A0331403-A679-44C9-A58A-0EA50B222B61}"/>
    <cellStyle name="Notiz 70 2 4 2" xfId="21343" xr:uid="{4282ACC4-6DC2-4518-AFAF-45E6590F28D9}"/>
    <cellStyle name="Notiz 70 2 4 3" xfId="29032" xr:uid="{1B91D9EA-7FE6-452E-8F71-9D78D075EBBF}"/>
    <cellStyle name="Notiz 70 2 5" xfId="15005" xr:uid="{7DAB3AF0-D174-4195-B82F-41E9B8D07818}"/>
    <cellStyle name="Notiz 70 2 5 2" xfId="31526" xr:uid="{8E894D97-3F76-441A-BEAE-71CA60121DE2}"/>
    <cellStyle name="Notiz 70 2 6" xfId="15658" xr:uid="{8FBBDE42-C6E8-41A6-9650-943B19FBB40F}"/>
    <cellStyle name="Notiz 70 2 6 2" xfId="26709" xr:uid="{A3B37407-01A1-4D88-81F5-82E30839795D}"/>
    <cellStyle name="Notiz 70 2 7" xfId="32825" xr:uid="{806FB71D-0C65-4B01-85C2-68A82CCB3E9E}"/>
    <cellStyle name="Notiz 70 2 8" xfId="24622" xr:uid="{83CCB8B6-60D2-45CD-9D3D-B5B99A14DC7C}"/>
    <cellStyle name="Notiz 70 3" xfId="5914" xr:uid="{1E84FA77-11A4-4729-AED7-8E92FCA4579A}"/>
    <cellStyle name="Notiz 70 3 2" xfId="18702" xr:uid="{331E5267-7CA4-4389-954B-82B1DA17DB3A}"/>
    <cellStyle name="Notiz 70 3 2 2" xfId="29034" xr:uid="{3CA44C2F-F855-470A-8589-79836C0CDB9A}"/>
    <cellStyle name="Notiz 70 3 3" xfId="11955" xr:uid="{4470D36C-359A-463F-844B-707F5DB66191}"/>
    <cellStyle name="Notiz 70 3 3 2" xfId="31528" xr:uid="{D345906C-D2F3-4448-BDC9-66B4DCAB2A42}"/>
    <cellStyle name="Notiz 70 3 4" xfId="34027" xr:uid="{D71D8983-5C0F-439B-A87E-692354153845}"/>
    <cellStyle name="Notiz 70 3 5" xfId="24624" xr:uid="{D98754B0-24A6-46D7-ADCD-2C1ED7C34E50}"/>
    <cellStyle name="Notiz 70 4" xfId="6320" xr:uid="{B13BDC81-EF35-4B46-8C24-3605BCA31083}"/>
    <cellStyle name="Notiz 70 4 2" xfId="19100" xr:uid="{41BB0B13-FDB3-4814-9E92-CD2D040B7F7F}"/>
    <cellStyle name="Notiz 70 4 2 2" xfId="34162" xr:uid="{517926F6-3A58-4DA3-9B7D-ABC7CDBFA3B0}"/>
    <cellStyle name="Notiz 70 4 3" xfId="12352" xr:uid="{F560954F-7A36-44CA-B553-78BF44BE16B9}"/>
    <cellStyle name="Notiz 70 4 4" xfId="25781" xr:uid="{3783233F-0E8E-41A9-90CB-093B436FE0F2}"/>
    <cellStyle name="Notiz 70 5" xfId="8616" xr:uid="{FE68FE67-D56D-476A-96B7-B68DE1BA05EB}"/>
    <cellStyle name="Notiz 70 5 2" xfId="21342" xr:uid="{ED2CFDE9-CF9E-4EA2-B20C-6979A1A7797E}"/>
    <cellStyle name="Notiz 70 5 3" xfId="29031" xr:uid="{38FE4313-BF0F-475C-96C0-440462E1F1FE}"/>
    <cellStyle name="Notiz 70 6" xfId="15004" xr:uid="{A3F3AEDE-FC61-4354-89F3-CADF8CB310AF}"/>
    <cellStyle name="Notiz 70 6 2" xfId="31525" xr:uid="{432225C9-1709-456C-9326-41AB7987EC6C}"/>
    <cellStyle name="Notiz 70 7" xfId="15657" xr:uid="{0A741115-3FEE-4F4C-8E71-4B3012AB2BC2}"/>
    <cellStyle name="Notiz 70 7 2" xfId="26708" xr:uid="{3E24A05A-2EA8-4DE9-A2C6-509EE14FAA68}"/>
    <cellStyle name="Notiz 70 8" xfId="32824" xr:uid="{77E0E628-D386-4A8F-9C35-3E8C645204ED}"/>
    <cellStyle name="Notiz 70 9" xfId="24621" xr:uid="{41EFF1D4-7705-43F5-AF71-BE180941E9CF}"/>
    <cellStyle name="Notiz 71" xfId="2777" xr:uid="{00000000-0005-0000-0000-0000090B0000}"/>
    <cellStyle name="Notiz 71 2" xfId="2778" xr:uid="{00000000-0005-0000-0000-00000A0B0000}"/>
    <cellStyle name="Notiz 71 2 2" xfId="5917" xr:uid="{032DD6C0-F703-4A6B-A459-77E5FC347D1E}"/>
    <cellStyle name="Notiz 71 2 2 2" xfId="18705" xr:uid="{1AB96EFD-CCC7-44DA-9D0F-09249DA8C455}"/>
    <cellStyle name="Notiz 71 2 2 2 2" xfId="29037" xr:uid="{5D2CF5FB-7524-43D5-AFA5-C58897371437}"/>
    <cellStyle name="Notiz 71 2 2 3" xfId="11958" xr:uid="{7B6D108D-504F-483C-9C91-529BBEC10FF2}"/>
    <cellStyle name="Notiz 71 2 2 3 2" xfId="31531" xr:uid="{5DD6DAEA-DCE3-42F5-B25A-2EA401FD5D68}"/>
    <cellStyle name="Notiz 71 2 2 4" xfId="34030" xr:uid="{57D1AA7F-9A91-4F8F-9B99-D48D852B85D9}"/>
    <cellStyle name="Notiz 71 2 2 5" xfId="24627" xr:uid="{1AAE403E-7A08-40F3-ABF1-0ABF88B4A27B}"/>
    <cellStyle name="Notiz 71 2 3" xfId="6317" xr:uid="{A9C2BC49-DEA9-4F0F-9F8C-2F6AAF2F9DBA}"/>
    <cellStyle name="Notiz 71 2 3 2" xfId="19097" xr:uid="{CA2D1615-F459-4C77-AB98-226E1455A3C2}"/>
    <cellStyle name="Notiz 71 2 3 2 2" xfId="34159" xr:uid="{9EC467CE-8C21-4E38-BD86-90854055185B}"/>
    <cellStyle name="Notiz 71 2 3 3" xfId="12349" xr:uid="{9F067D5E-274E-4605-BFCB-FF5A1F59C7D5}"/>
    <cellStyle name="Notiz 71 2 3 4" xfId="25784" xr:uid="{0A4494DB-19EF-4945-92AD-B54624AFBFC5}"/>
    <cellStyle name="Notiz 71 2 4" xfId="8619" xr:uid="{518C7481-4B60-475E-9AF3-E837D765CD19}"/>
    <cellStyle name="Notiz 71 2 4 2" xfId="21345" xr:uid="{6EB2E62F-BF9A-407A-BB63-85232C76A05F}"/>
    <cellStyle name="Notiz 71 2 4 3" xfId="29036" xr:uid="{F7E072C1-A5E8-4F2A-8D45-6E9C93A589C8}"/>
    <cellStyle name="Notiz 71 2 5" xfId="15007" xr:uid="{9B811088-6D63-4DC5-AA7E-522A441D6D83}"/>
    <cellStyle name="Notiz 71 2 5 2" xfId="31530" xr:uid="{0F6705CA-B776-44C0-BD4B-E8EA3185FCB8}"/>
    <cellStyle name="Notiz 71 2 6" xfId="15660" xr:uid="{E741312F-9C72-4A81-9BA3-DC1E13E1DB0D}"/>
    <cellStyle name="Notiz 71 2 6 2" xfId="26711" xr:uid="{524C1627-CE02-4B48-9346-5BDE9421160C}"/>
    <cellStyle name="Notiz 71 2 7" xfId="32827" xr:uid="{19C3431C-D442-4FB9-ABEC-C26387E9D388}"/>
    <cellStyle name="Notiz 71 2 8" xfId="24626" xr:uid="{FB95C83F-52CB-42F7-9348-5295128C1019}"/>
    <cellStyle name="Notiz 71 3" xfId="5916" xr:uid="{2E23A066-0D36-47DF-9B04-31775DD5B77A}"/>
    <cellStyle name="Notiz 71 3 2" xfId="18704" xr:uid="{07988B10-8D85-4BD9-9DE7-38B05E20612F}"/>
    <cellStyle name="Notiz 71 3 2 2" xfId="29038" xr:uid="{4D737DE2-0182-4788-BC60-74C7304327CE}"/>
    <cellStyle name="Notiz 71 3 3" xfId="11957" xr:uid="{84FDFD81-0358-4B4F-9349-CBCABBADEF8C}"/>
    <cellStyle name="Notiz 71 3 3 2" xfId="31532" xr:uid="{06F39557-DD9B-4B9D-AA86-A2CB32B8801A}"/>
    <cellStyle name="Notiz 71 3 4" xfId="34029" xr:uid="{85ACE4EA-E66B-41F3-9949-884CADFB9719}"/>
    <cellStyle name="Notiz 71 3 5" xfId="24628" xr:uid="{A0B0C7D2-6991-413D-8570-70C008FDE3F4}"/>
    <cellStyle name="Notiz 71 4" xfId="6318" xr:uid="{4BB15F0D-7B63-419F-B393-77BD3758F295}"/>
    <cellStyle name="Notiz 71 4 2" xfId="19098" xr:uid="{A62E40D1-3BD7-4608-942B-38B2DCF758E4}"/>
    <cellStyle name="Notiz 71 4 2 2" xfId="34160" xr:uid="{070E804B-0067-4888-8D16-27DD2EC59DFE}"/>
    <cellStyle name="Notiz 71 4 3" xfId="12350" xr:uid="{B686E0F7-450C-45D0-93F2-A01DE9ACDAB8}"/>
    <cellStyle name="Notiz 71 4 4" xfId="25783" xr:uid="{87B119C3-ABCC-4169-9266-0E83A79FF5D5}"/>
    <cellStyle name="Notiz 71 5" xfId="8618" xr:uid="{95E42BDD-8E12-4044-8004-4DA6DEDB6637}"/>
    <cellStyle name="Notiz 71 5 2" xfId="21344" xr:uid="{1D7AE74B-94C1-4E2C-81F9-0796F37B26CE}"/>
    <cellStyle name="Notiz 71 5 3" xfId="29035" xr:uid="{B9A46377-19A0-4720-9264-86DDD6E07F25}"/>
    <cellStyle name="Notiz 71 6" xfId="15006" xr:uid="{87482C9E-B5AA-42D8-B6FE-E3A9CE575799}"/>
    <cellStyle name="Notiz 71 6 2" xfId="31529" xr:uid="{224BEC3F-5D57-4181-9343-718235F280D2}"/>
    <cellStyle name="Notiz 71 7" xfId="15659" xr:uid="{F0E91716-EC93-4E0A-BDEE-7ECD41766725}"/>
    <cellStyle name="Notiz 71 7 2" xfId="26710" xr:uid="{955559D7-31A7-4183-95D6-8BE3A6C451D2}"/>
    <cellStyle name="Notiz 71 8" xfId="32826" xr:uid="{B38A7955-B95C-4049-A379-FE75FFFD6650}"/>
    <cellStyle name="Notiz 71 9" xfId="24625" xr:uid="{280704D2-0418-4CC7-A419-34AEA51F7458}"/>
    <cellStyle name="Notiz 72" xfId="2779" xr:uid="{00000000-0005-0000-0000-00000B0B0000}"/>
    <cellStyle name="Notiz 72 2" xfId="2780" xr:uid="{00000000-0005-0000-0000-00000C0B0000}"/>
    <cellStyle name="Notiz 72 2 2" xfId="5919" xr:uid="{26EAB9BA-29E7-4D93-A6DE-0AAC4D58A6C5}"/>
    <cellStyle name="Notiz 72 2 2 2" xfId="18707" xr:uid="{293BE9F1-670B-4A58-93AF-560EA254B916}"/>
    <cellStyle name="Notiz 72 2 2 2 2" xfId="29041" xr:uid="{CE46EAE7-4E94-4ABB-B285-7A0BA3C6729A}"/>
    <cellStyle name="Notiz 72 2 2 3" xfId="11960" xr:uid="{CB7E346E-CDF5-4C93-BF89-1D987ED048B6}"/>
    <cellStyle name="Notiz 72 2 2 3 2" xfId="31535" xr:uid="{DFD233F3-EC50-4CF4-917E-257DC126DDB1}"/>
    <cellStyle name="Notiz 72 2 2 4" xfId="34032" xr:uid="{7348C7F2-FFE5-4FFD-8682-4464447F2D18}"/>
    <cellStyle name="Notiz 72 2 2 5" xfId="24631" xr:uid="{79C070F9-B15C-4042-9D26-1D4FCB30C18C}"/>
    <cellStyle name="Notiz 72 2 3" xfId="6315" xr:uid="{2F573794-6569-4287-B674-D6C774A98734}"/>
    <cellStyle name="Notiz 72 2 3 2" xfId="19095" xr:uid="{14701B14-8E11-4EE9-B6FB-F431DA20D065}"/>
    <cellStyle name="Notiz 72 2 3 2 2" xfId="34157" xr:uid="{6C233031-70F1-482D-A144-9899961443C5}"/>
    <cellStyle name="Notiz 72 2 3 3" xfId="12347" xr:uid="{0740A473-0039-4496-8820-51C60B2A2012}"/>
    <cellStyle name="Notiz 72 2 3 4" xfId="25786" xr:uid="{B3D06B07-CA08-4DDD-92E3-E0C63BA8BC3B}"/>
    <cellStyle name="Notiz 72 2 4" xfId="8621" xr:uid="{6D7AAC0E-E1E7-4DDE-BBE6-827C06F84323}"/>
    <cellStyle name="Notiz 72 2 4 2" xfId="21347" xr:uid="{020C65C0-7F6E-4615-A4ED-D9E5EB4FF176}"/>
    <cellStyle name="Notiz 72 2 4 3" xfId="29040" xr:uid="{9E5EDF54-52C1-4CBE-B490-FE96E3BA5968}"/>
    <cellStyle name="Notiz 72 2 5" xfId="15009" xr:uid="{FD799CC8-731D-448A-AF38-1FAC1075DDA2}"/>
    <cellStyle name="Notiz 72 2 5 2" xfId="31534" xr:uid="{6E96E58C-B749-490D-9A56-922EC7CAE9D5}"/>
    <cellStyle name="Notiz 72 2 6" xfId="15662" xr:uid="{8DFBE2D4-43FD-473A-BC86-C43BF11485E8}"/>
    <cellStyle name="Notiz 72 2 6 2" xfId="26713" xr:uid="{37A7004C-28DD-44E4-B498-F2DAC24FC955}"/>
    <cellStyle name="Notiz 72 2 7" xfId="32829" xr:uid="{D74DE6F9-0731-46DA-9A08-CED28F84EB7B}"/>
    <cellStyle name="Notiz 72 2 8" xfId="24630" xr:uid="{E69E89EA-D8FB-42D9-A46C-0190F3B1EF56}"/>
    <cellStyle name="Notiz 72 3" xfId="5918" xr:uid="{DE354822-B275-4F86-8E41-7B992959884A}"/>
    <cellStyle name="Notiz 72 3 2" xfId="18706" xr:uid="{01B25310-8F27-43FE-941D-F9D1F235D145}"/>
    <cellStyle name="Notiz 72 3 2 2" xfId="29042" xr:uid="{85A5118F-4BAE-470E-B230-D7A3ACBD2541}"/>
    <cellStyle name="Notiz 72 3 3" xfId="11959" xr:uid="{33BC8A27-7E2C-469E-A4FB-E9CE53F994E1}"/>
    <cellStyle name="Notiz 72 3 3 2" xfId="31536" xr:uid="{60BD8D28-9822-4A70-92D0-2A82B6C2BF28}"/>
    <cellStyle name="Notiz 72 3 4" xfId="34031" xr:uid="{0F5A1D53-95D5-4F5E-9B3A-9C1181627996}"/>
    <cellStyle name="Notiz 72 3 5" xfId="24632" xr:uid="{A6A90858-02E0-483E-BE6F-21ECD53BDB7B}"/>
    <cellStyle name="Notiz 72 4" xfId="6316" xr:uid="{F0A40BF0-1168-4BD0-AE28-9E0232B607B7}"/>
    <cellStyle name="Notiz 72 4 2" xfId="19096" xr:uid="{FD0B3F82-E40D-4F1C-AAC7-5CF6039D994C}"/>
    <cellStyle name="Notiz 72 4 2 2" xfId="34158" xr:uid="{6C37FA65-8E06-458A-95CE-3EF5E6D5FE3F}"/>
    <cellStyle name="Notiz 72 4 3" xfId="12348" xr:uid="{0044C3F7-4515-45C1-A326-AD606535728B}"/>
    <cellStyle name="Notiz 72 4 4" xfId="25785" xr:uid="{9E4E1FF6-0353-4B02-A313-539AFA066956}"/>
    <cellStyle name="Notiz 72 5" xfId="8620" xr:uid="{DA0CD9A1-D67F-4081-A0A4-E6CEBD657C9C}"/>
    <cellStyle name="Notiz 72 5 2" xfId="21346" xr:uid="{C5E2AF41-9745-4F9E-8632-18958DEA596E}"/>
    <cellStyle name="Notiz 72 5 3" xfId="29039" xr:uid="{3296CE09-6671-4E98-ACCE-3EA9D8E872AF}"/>
    <cellStyle name="Notiz 72 6" xfId="15008" xr:uid="{33386A2C-7B78-474F-879E-1FDE5CBBC3A2}"/>
    <cellStyle name="Notiz 72 6 2" xfId="31533" xr:uid="{F0670C87-CB55-4380-997D-A6681215E000}"/>
    <cellStyle name="Notiz 72 7" xfId="15661" xr:uid="{687F39FF-2F33-4724-A0D5-7A809FA76614}"/>
    <cellStyle name="Notiz 72 7 2" xfId="26712" xr:uid="{4A0F9F8A-4FCD-4D16-AD14-8B178C93A35A}"/>
    <cellStyle name="Notiz 72 8" xfId="32828" xr:uid="{91C1F358-3F2C-4769-A714-44AEFD13C77B}"/>
    <cellStyle name="Notiz 72 9" xfId="24629" xr:uid="{1D51D5E9-EACA-49E6-B2F9-F7AFD4430D99}"/>
    <cellStyle name="Notiz 73" xfId="2781" xr:uid="{00000000-0005-0000-0000-00000D0B0000}"/>
    <cellStyle name="Notiz 73 2" xfId="2782" xr:uid="{00000000-0005-0000-0000-00000E0B0000}"/>
    <cellStyle name="Notiz 73 2 2" xfId="5921" xr:uid="{495CA21D-E22E-4AD1-B346-DCFC9BA26056}"/>
    <cellStyle name="Notiz 73 2 2 2" xfId="18709" xr:uid="{F78EB221-38A7-4A5E-950C-868DE03F15DE}"/>
    <cellStyle name="Notiz 73 2 2 2 2" xfId="29045" xr:uid="{A38372A2-97AF-4FFB-B3AE-7658B33ACC1A}"/>
    <cellStyle name="Notiz 73 2 2 3" xfId="11962" xr:uid="{7D1BDABE-0F8C-4D1A-90CD-3B03D2DF132E}"/>
    <cellStyle name="Notiz 73 2 2 3 2" xfId="31539" xr:uid="{AA524CAA-613E-428F-A822-B18EC8CCC19D}"/>
    <cellStyle name="Notiz 73 2 2 4" xfId="34034" xr:uid="{3032147B-6B39-44C9-9DDD-A06AEE280D7F}"/>
    <cellStyle name="Notiz 73 2 2 5" xfId="24635" xr:uid="{9A5E20A7-A889-42EB-8D39-31CD84F7FE6B}"/>
    <cellStyle name="Notiz 73 2 3" xfId="6313" xr:uid="{A24E9F5A-658F-4CF6-B270-963D802FAB90}"/>
    <cellStyle name="Notiz 73 2 3 2" xfId="19093" xr:uid="{FCFBB737-064E-40F6-B950-491226A7BF9B}"/>
    <cellStyle name="Notiz 73 2 3 2 2" xfId="34155" xr:uid="{10A20964-75E6-4409-8A2A-4D8C9E42FB9B}"/>
    <cellStyle name="Notiz 73 2 3 3" xfId="12345" xr:uid="{7C09C305-90CB-42C0-8E74-82E1B1A0F976}"/>
    <cellStyle name="Notiz 73 2 3 4" xfId="25788" xr:uid="{4768B883-9C81-4020-A66A-35DF5DF3A52F}"/>
    <cellStyle name="Notiz 73 2 4" xfId="8623" xr:uid="{B51B49D5-5DA4-43C6-A99E-77F193152AFA}"/>
    <cellStyle name="Notiz 73 2 4 2" xfId="21349" xr:uid="{FFBF6E9E-7799-401C-B953-83709059DB4E}"/>
    <cellStyle name="Notiz 73 2 4 3" xfId="29044" xr:uid="{D307857F-E42A-44DF-90A3-ED5ECC540690}"/>
    <cellStyle name="Notiz 73 2 5" xfId="15011" xr:uid="{8BD7DED8-0CC3-4570-8F77-6588A40FC9C0}"/>
    <cellStyle name="Notiz 73 2 5 2" xfId="31538" xr:uid="{2E25248C-C3AC-4381-B1DA-C67A55070960}"/>
    <cellStyle name="Notiz 73 2 6" xfId="15664" xr:uid="{C988D966-821E-407B-8C22-4D213838C128}"/>
    <cellStyle name="Notiz 73 2 6 2" xfId="26715" xr:uid="{E7CE8203-9EE0-4A82-B1BA-A9E3B37C495D}"/>
    <cellStyle name="Notiz 73 2 7" xfId="32831" xr:uid="{4E4C98D6-C410-43F0-A0E1-660B67BDBA3A}"/>
    <cellStyle name="Notiz 73 2 8" xfId="24634" xr:uid="{8847EEB9-1D36-40FF-A294-61FCAEECB690}"/>
    <cellStyle name="Notiz 73 3" xfId="5920" xr:uid="{73657361-5675-4A24-84D4-38889B83258A}"/>
    <cellStyle name="Notiz 73 3 2" xfId="18708" xr:uid="{CFFF52EE-989C-4592-993F-F4638626A49E}"/>
    <cellStyle name="Notiz 73 3 2 2" xfId="29046" xr:uid="{DE6D4999-D869-426D-B31F-6B3DC8D670B0}"/>
    <cellStyle name="Notiz 73 3 3" xfId="11961" xr:uid="{75EA5444-701D-41A6-B23C-0F5B2062ED82}"/>
    <cellStyle name="Notiz 73 3 3 2" xfId="31540" xr:uid="{51AB8376-12E0-4B38-8057-63CA7DBF46D3}"/>
    <cellStyle name="Notiz 73 3 4" xfId="34033" xr:uid="{3B567C61-6555-404C-8D51-EB1E28C57F32}"/>
    <cellStyle name="Notiz 73 3 5" xfId="24636" xr:uid="{023DB0B9-F133-4D97-99B2-8F85E66A54E6}"/>
    <cellStyle name="Notiz 73 4" xfId="6314" xr:uid="{CB41F44C-BC42-4EBD-AFA1-0BB332661FE3}"/>
    <cellStyle name="Notiz 73 4 2" xfId="19094" xr:uid="{E4D8F9B6-8EAB-44ED-B0A2-A921646370AF}"/>
    <cellStyle name="Notiz 73 4 2 2" xfId="34156" xr:uid="{203D842D-769F-4E6F-9097-43869D84BAB1}"/>
    <cellStyle name="Notiz 73 4 3" xfId="12346" xr:uid="{15041D89-E499-457B-8374-6864491DA673}"/>
    <cellStyle name="Notiz 73 4 4" xfId="25787" xr:uid="{6DE76787-BE16-4FBF-A417-CC5723E68867}"/>
    <cellStyle name="Notiz 73 5" xfId="8622" xr:uid="{FBA9549A-E347-4300-9550-C87386ACF8EB}"/>
    <cellStyle name="Notiz 73 5 2" xfId="21348" xr:uid="{41B35887-7953-4CA3-8106-16523790C3EC}"/>
    <cellStyle name="Notiz 73 5 3" xfId="29043" xr:uid="{6AFABF8A-7925-4D25-BD43-5C15FE8BF3F8}"/>
    <cellStyle name="Notiz 73 6" xfId="15010" xr:uid="{0A4A2117-EE03-4D30-847C-8E1EAADEF31D}"/>
    <cellStyle name="Notiz 73 6 2" xfId="31537" xr:uid="{1EDC9929-F440-4B34-861D-6B243F2C689E}"/>
    <cellStyle name="Notiz 73 7" xfId="15663" xr:uid="{EE47B5F8-56CA-4492-9F37-C675AA0F5157}"/>
    <cellStyle name="Notiz 73 7 2" xfId="26714" xr:uid="{F4F9A811-B1E1-4F30-A4FF-A4420AA6B2B3}"/>
    <cellStyle name="Notiz 73 8" xfId="32830" xr:uid="{6B0F9CB4-C1F1-46AC-8C98-7709E394B03A}"/>
    <cellStyle name="Notiz 73 9" xfId="24633" xr:uid="{E0E47D31-A00D-497A-AEDE-4A27A32F5618}"/>
    <cellStyle name="Notiz 74" xfId="2783" xr:uid="{00000000-0005-0000-0000-00000F0B0000}"/>
    <cellStyle name="Notiz 74 2" xfId="2784" xr:uid="{00000000-0005-0000-0000-0000100B0000}"/>
    <cellStyle name="Notiz 74 2 2" xfId="5923" xr:uid="{869D51AC-D372-4AB2-A615-DA40840A3584}"/>
    <cellStyle name="Notiz 74 2 2 2" xfId="18711" xr:uid="{F67EAA43-5FA8-4D03-9678-8CE47D4A0146}"/>
    <cellStyle name="Notiz 74 2 2 2 2" xfId="29049" xr:uid="{8A58768A-20A9-4D55-9A1A-C54072B4ADD2}"/>
    <cellStyle name="Notiz 74 2 2 3" xfId="11964" xr:uid="{B064B538-CBF0-4931-8AFC-3D6340AFFFB5}"/>
    <cellStyle name="Notiz 74 2 2 3 2" xfId="31543" xr:uid="{E7A8BDF3-B888-4CBB-8C34-978EC78773B6}"/>
    <cellStyle name="Notiz 74 2 2 4" xfId="34036" xr:uid="{F027E323-5FD5-4241-A72E-5B07440A1986}"/>
    <cellStyle name="Notiz 74 2 2 5" xfId="24639" xr:uid="{A24AF929-0A2B-4F7A-983A-6E17D5BBA66D}"/>
    <cellStyle name="Notiz 74 2 3" xfId="6311" xr:uid="{0DD061B7-2AA6-48AE-850A-2B058F8BB171}"/>
    <cellStyle name="Notiz 74 2 3 2" xfId="19091" xr:uid="{72677F3E-B766-4157-A526-8578D9726238}"/>
    <cellStyle name="Notiz 74 2 3 2 2" xfId="34153" xr:uid="{A3A84918-2036-4B3B-BA60-CC00DDD5795E}"/>
    <cellStyle name="Notiz 74 2 3 3" xfId="12343" xr:uid="{F807FE67-9299-430E-8B65-DBFCFE36829D}"/>
    <cellStyle name="Notiz 74 2 3 4" xfId="25790" xr:uid="{A5465D42-5B48-4068-BE90-0482F9AF962C}"/>
    <cellStyle name="Notiz 74 2 4" xfId="8625" xr:uid="{C31A73A6-1C8C-4772-96E4-40949902BEB1}"/>
    <cellStyle name="Notiz 74 2 4 2" xfId="21351" xr:uid="{35AC5C4E-5495-4127-8DDA-B2FF5275A276}"/>
    <cellStyle name="Notiz 74 2 4 3" xfId="29048" xr:uid="{3AEC263C-E5A7-4376-8E39-039C855C66FB}"/>
    <cellStyle name="Notiz 74 2 5" xfId="15013" xr:uid="{96584C00-AF65-4EB4-89AC-9E683238F018}"/>
    <cellStyle name="Notiz 74 2 5 2" xfId="31542" xr:uid="{44C4C25F-BF7D-48B0-9D28-76B1BE566CF0}"/>
    <cellStyle name="Notiz 74 2 6" xfId="15666" xr:uid="{34FF5FE2-6944-4BF2-8915-68139A75D830}"/>
    <cellStyle name="Notiz 74 2 6 2" xfId="26717" xr:uid="{183D5224-CFA6-428E-ACE1-FB5DC813B427}"/>
    <cellStyle name="Notiz 74 2 7" xfId="32833" xr:uid="{30B39E81-3D00-4442-957E-868CFB20AE5E}"/>
    <cellStyle name="Notiz 74 2 8" xfId="24638" xr:uid="{AE713493-6F5C-4ADD-ADC0-DFBF0C4C4EF5}"/>
    <cellStyle name="Notiz 74 3" xfId="5922" xr:uid="{6E40EDA8-8FCF-44F3-80E8-9379443FDFDF}"/>
    <cellStyle name="Notiz 74 3 2" xfId="18710" xr:uid="{49A7B153-4389-438F-9B6C-6CEA57F1CEAE}"/>
    <cellStyle name="Notiz 74 3 2 2" xfId="29050" xr:uid="{57725456-27C7-4635-B7A6-67EB3839E0ED}"/>
    <cellStyle name="Notiz 74 3 3" xfId="11963" xr:uid="{94C2A65D-FDB0-4B1C-879E-066CF20194A1}"/>
    <cellStyle name="Notiz 74 3 3 2" xfId="31544" xr:uid="{39DC57DD-1EB6-4FBF-BC01-FD849DFEAE5D}"/>
    <cellStyle name="Notiz 74 3 4" xfId="34035" xr:uid="{AB90FC5D-C1DA-4CBF-B8F3-0AEA91B89593}"/>
    <cellStyle name="Notiz 74 3 5" xfId="24640" xr:uid="{854B62EE-EFBE-4BED-9CEA-1ED857DC4ADF}"/>
    <cellStyle name="Notiz 74 4" xfId="6312" xr:uid="{59CE7F62-B981-4CC6-91EC-E48CD899891B}"/>
    <cellStyle name="Notiz 74 4 2" xfId="19092" xr:uid="{1B3BF5F3-4B94-4A51-8933-6F05ABA206B0}"/>
    <cellStyle name="Notiz 74 4 2 2" xfId="34154" xr:uid="{74E61392-F616-4A89-8748-C5018B745988}"/>
    <cellStyle name="Notiz 74 4 3" xfId="12344" xr:uid="{584F605D-E560-430F-BED7-12E39DAD5FB0}"/>
    <cellStyle name="Notiz 74 4 4" xfId="25789" xr:uid="{8BCAF8E8-E8AA-4256-AFCE-530796C8FFAF}"/>
    <cellStyle name="Notiz 74 5" xfId="8624" xr:uid="{C5391C09-639B-460D-AD28-5EE96C6CB3B8}"/>
    <cellStyle name="Notiz 74 5 2" xfId="21350" xr:uid="{FCF7CEC9-4892-4A77-8BA4-3B31E36EC158}"/>
    <cellStyle name="Notiz 74 5 3" xfId="29047" xr:uid="{EFD06782-61A6-4EC8-AEBC-134E9A07750B}"/>
    <cellStyle name="Notiz 74 6" xfId="15012" xr:uid="{6CBCFFBB-211B-44C8-AF12-B2A1B53061B0}"/>
    <cellStyle name="Notiz 74 6 2" xfId="31541" xr:uid="{C70D762C-4815-495E-A9D0-FB2EEF50A1D6}"/>
    <cellStyle name="Notiz 74 7" xfId="15665" xr:uid="{1093B656-FCC5-4633-8871-F9F78C63E6A2}"/>
    <cellStyle name="Notiz 74 7 2" xfId="26716" xr:uid="{CD9023CE-2CF0-4F67-8C90-D8BBEF316B5A}"/>
    <cellStyle name="Notiz 74 8" xfId="32832" xr:uid="{46EC45E3-F9F9-4B33-83DC-D811C91DF254}"/>
    <cellStyle name="Notiz 74 9" xfId="24637" xr:uid="{8D199BD4-B888-464A-B418-20BEA1210964}"/>
    <cellStyle name="Notiz 75" xfId="2785" xr:uid="{00000000-0005-0000-0000-0000110B0000}"/>
    <cellStyle name="Notiz 75 2" xfId="2786" xr:uid="{00000000-0005-0000-0000-0000120B0000}"/>
    <cellStyle name="Notiz 75 2 2" xfId="5925" xr:uid="{39EDE28E-5E82-4B81-84CB-2C8831A254B7}"/>
    <cellStyle name="Notiz 75 2 2 2" xfId="18713" xr:uid="{65363410-85FA-4801-8B22-931AA7BD25E5}"/>
    <cellStyle name="Notiz 75 2 2 2 2" xfId="29053" xr:uid="{109A35EF-234C-48A8-9D97-BE6434A51E01}"/>
    <cellStyle name="Notiz 75 2 2 3" xfId="11966" xr:uid="{4F979D87-6D38-4FB2-8B1F-EAE62E79C46C}"/>
    <cellStyle name="Notiz 75 2 2 3 2" xfId="31547" xr:uid="{EFA46CA3-AA98-4545-A449-5DD3E5DE0E22}"/>
    <cellStyle name="Notiz 75 2 2 4" xfId="34038" xr:uid="{E3F4EFF7-AE0A-4710-9055-841D6639F44C}"/>
    <cellStyle name="Notiz 75 2 2 5" xfId="24643" xr:uid="{7E3311E2-41AC-448B-A7E2-7BAB6AB41C96}"/>
    <cellStyle name="Notiz 75 2 3" xfId="6309" xr:uid="{B8AD0A9B-C93E-41AC-8819-9F649787DE38}"/>
    <cellStyle name="Notiz 75 2 3 2" xfId="19089" xr:uid="{7D9A295A-027E-4DA6-A456-8D2F3057A832}"/>
    <cellStyle name="Notiz 75 2 3 2 2" xfId="34151" xr:uid="{0F234D26-D1CC-4225-B10D-A2040C04BCBA}"/>
    <cellStyle name="Notiz 75 2 3 3" xfId="12341" xr:uid="{E456A7D8-341F-4990-A00A-6635D904D91D}"/>
    <cellStyle name="Notiz 75 2 3 4" xfId="25792" xr:uid="{2DA11B71-8A18-49D0-ADF5-A586703DCCE5}"/>
    <cellStyle name="Notiz 75 2 4" xfId="8627" xr:uid="{AFE291AF-19B8-4FAE-8362-AF2C56F41427}"/>
    <cellStyle name="Notiz 75 2 4 2" xfId="21353" xr:uid="{1D52A8C5-C255-441C-B320-3C2873B13CE0}"/>
    <cellStyle name="Notiz 75 2 4 3" xfId="29052" xr:uid="{A031A456-48F0-4313-9128-D15426D3CC1F}"/>
    <cellStyle name="Notiz 75 2 5" xfId="15015" xr:uid="{2BE07DA9-AE61-46DB-B643-DC53E6F111AF}"/>
    <cellStyle name="Notiz 75 2 5 2" xfId="31546" xr:uid="{2C8C2C87-8636-4FEE-904C-FBBCDEE81546}"/>
    <cellStyle name="Notiz 75 2 6" xfId="15668" xr:uid="{8DDA95E8-C6FD-4196-8E87-5C277FF77E4C}"/>
    <cellStyle name="Notiz 75 2 6 2" xfId="26719" xr:uid="{C7ABDFDA-C422-4E92-8B9B-E30E1F0BA169}"/>
    <cellStyle name="Notiz 75 2 7" xfId="32835" xr:uid="{085ADC2C-ABD8-4250-934E-2D8D6C27E69B}"/>
    <cellStyle name="Notiz 75 2 8" xfId="24642" xr:uid="{77CCC9AA-4961-4C27-A2F4-8DD521B4697B}"/>
    <cellStyle name="Notiz 75 3" xfId="5924" xr:uid="{37339106-A781-4BD6-BB20-C33570B98E51}"/>
    <cellStyle name="Notiz 75 3 2" xfId="18712" xr:uid="{B0B1BD30-CDCB-483C-8351-66BEBF0C5F1A}"/>
    <cellStyle name="Notiz 75 3 2 2" xfId="29054" xr:uid="{A6507E1E-A414-4DED-9F6B-B4C307D957E3}"/>
    <cellStyle name="Notiz 75 3 3" xfId="11965" xr:uid="{EA01E346-8952-422C-BFF6-1F469DF0A22C}"/>
    <cellStyle name="Notiz 75 3 3 2" xfId="31548" xr:uid="{83D4E062-054B-49DE-8A3E-EFC1C11A4004}"/>
    <cellStyle name="Notiz 75 3 4" xfId="34037" xr:uid="{5D627C93-0996-4551-88BF-72898B54112A}"/>
    <cellStyle name="Notiz 75 3 5" xfId="24644" xr:uid="{F9FA82BA-185B-4774-B629-ABD509EB548E}"/>
    <cellStyle name="Notiz 75 4" xfId="6310" xr:uid="{63CED06D-1EF0-44A9-8387-1DE362E279FD}"/>
    <cellStyle name="Notiz 75 4 2" xfId="19090" xr:uid="{BA9E214F-651D-48BD-BE8B-8D97595010A5}"/>
    <cellStyle name="Notiz 75 4 2 2" xfId="34152" xr:uid="{D516E34B-9A43-4995-A393-101508D43620}"/>
    <cellStyle name="Notiz 75 4 3" xfId="12342" xr:uid="{36A5B9A5-B21F-4C02-8B54-C501993B5845}"/>
    <cellStyle name="Notiz 75 4 4" xfId="25791" xr:uid="{A2766E3D-D673-412E-8538-E27C54349FB2}"/>
    <cellStyle name="Notiz 75 5" xfId="8626" xr:uid="{2DF7DBC2-A204-4031-AE9B-B9A8A2C2E821}"/>
    <cellStyle name="Notiz 75 5 2" xfId="21352" xr:uid="{8E241A97-37AE-4DB5-8113-FDD7621239A0}"/>
    <cellStyle name="Notiz 75 5 3" xfId="29051" xr:uid="{9720F998-9F99-49D2-B042-689C16A83DBF}"/>
    <cellStyle name="Notiz 75 6" xfId="15014" xr:uid="{9EC996E7-BCC1-454B-8A88-9FBBC8F7A849}"/>
    <cellStyle name="Notiz 75 6 2" xfId="31545" xr:uid="{150E5B32-53AA-4FD5-8CD5-BB1857CEB434}"/>
    <cellStyle name="Notiz 75 7" xfId="15667" xr:uid="{3EF6E397-B310-4F11-9B71-165088A2738A}"/>
    <cellStyle name="Notiz 75 7 2" xfId="26718" xr:uid="{151D2691-A3FE-4B2E-967D-21558FC3094C}"/>
    <cellStyle name="Notiz 75 8" xfId="32834" xr:uid="{261994D4-E0EA-4B1A-913D-8255ED2C5321}"/>
    <cellStyle name="Notiz 75 9" xfId="24641" xr:uid="{C2B2EBB0-99ED-4FE5-96BF-8CE9146380E8}"/>
    <cellStyle name="Notiz 76" xfId="2787" xr:uid="{00000000-0005-0000-0000-0000130B0000}"/>
    <cellStyle name="Notiz 76 2" xfId="2788" xr:uid="{00000000-0005-0000-0000-0000140B0000}"/>
    <cellStyle name="Notiz 76 2 2" xfId="5927" xr:uid="{7EBDAB97-8099-47F6-BB5E-078A1D4E053B}"/>
    <cellStyle name="Notiz 76 2 2 2" xfId="18715" xr:uid="{57EF8156-CC91-432B-B04A-A4DC63120BF9}"/>
    <cellStyle name="Notiz 76 2 2 2 2" xfId="29057" xr:uid="{2AB3AD53-DF95-4587-882B-A38363E12F07}"/>
    <cellStyle name="Notiz 76 2 2 3" xfId="11968" xr:uid="{78C84C97-5ED4-47AB-97A3-3621257B56CB}"/>
    <cellStyle name="Notiz 76 2 2 3 2" xfId="31551" xr:uid="{2B1CBBEB-E4FE-4C9E-A764-11E45DFDECF3}"/>
    <cellStyle name="Notiz 76 2 2 4" xfId="34040" xr:uid="{53132EC8-D9D7-429D-B630-FC4FDF094A19}"/>
    <cellStyle name="Notiz 76 2 2 5" xfId="24647" xr:uid="{A6C9C92B-2AE8-41D9-8174-4760560A9A21}"/>
    <cellStyle name="Notiz 76 2 3" xfId="6307" xr:uid="{160F4AA7-7029-4562-946F-746D53611A24}"/>
    <cellStyle name="Notiz 76 2 3 2" xfId="19087" xr:uid="{A4DC6377-6A91-4C55-9B6A-EE97F00B7AE9}"/>
    <cellStyle name="Notiz 76 2 3 2 2" xfId="34149" xr:uid="{F4394016-E8E6-4B9B-B863-37576AAFF8F2}"/>
    <cellStyle name="Notiz 76 2 3 3" xfId="12339" xr:uid="{49B0F19D-5D21-4E3F-9C10-4191E8F5F1E7}"/>
    <cellStyle name="Notiz 76 2 3 4" xfId="25794" xr:uid="{8299D870-AA3E-47FE-AB0D-69524769CCF6}"/>
    <cellStyle name="Notiz 76 2 4" xfId="8629" xr:uid="{98D2779C-8A8D-400D-A645-183E19D8B0F9}"/>
    <cellStyle name="Notiz 76 2 4 2" xfId="21355" xr:uid="{620C407B-4AFD-4239-BCBE-9E68876D0B3E}"/>
    <cellStyle name="Notiz 76 2 4 3" xfId="29056" xr:uid="{8A5EAB55-1BFB-48CF-8835-29CDEC944F77}"/>
    <cellStyle name="Notiz 76 2 5" xfId="15017" xr:uid="{2B50BCD9-3D13-4545-B687-DD04C56BEE32}"/>
    <cellStyle name="Notiz 76 2 5 2" xfId="31550" xr:uid="{AB09807B-05BA-487B-9EFF-AFCBEE2967D8}"/>
    <cellStyle name="Notiz 76 2 6" xfId="15670" xr:uid="{698DC8B3-8B7F-45A5-9BFF-BA654290D209}"/>
    <cellStyle name="Notiz 76 2 6 2" xfId="26721" xr:uid="{F0FC6D11-95F9-44D7-8F9D-4A322E0E4E1F}"/>
    <cellStyle name="Notiz 76 2 7" xfId="32837" xr:uid="{DD39B355-34A6-471F-A6F5-AB07579E48A5}"/>
    <cellStyle name="Notiz 76 2 8" xfId="24646" xr:uid="{8C4C6DE0-691D-49FB-9CE2-09665EC23B28}"/>
    <cellStyle name="Notiz 76 3" xfId="5926" xr:uid="{F7B1B7F4-0423-4A58-9745-024B2527BCEA}"/>
    <cellStyle name="Notiz 76 3 2" xfId="18714" xr:uid="{33D39025-8363-4B5E-B57E-E3D5C7DDEE66}"/>
    <cellStyle name="Notiz 76 3 2 2" xfId="29058" xr:uid="{C13DF989-F8C1-418E-B67D-A0344EEE6550}"/>
    <cellStyle name="Notiz 76 3 3" xfId="11967" xr:uid="{DF8940EE-9C1A-4C1E-8798-E722AA3C073F}"/>
    <cellStyle name="Notiz 76 3 3 2" xfId="31552" xr:uid="{5083C5ED-0A4C-4EDA-93DF-5CCFDE3B134A}"/>
    <cellStyle name="Notiz 76 3 4" xfId="34039" xr:uid="{EC1C5ED9-58DE-4A30-A5C3-D9916D37F86D}"/>
    <cellStyle name="Notiz 76 3 5" xfId="24648" xr:uid="{1D723214-990B-4F79-8A68-962BA8CF2E30}"/>
    <cellStyle name="Notiz 76 4" xfId="6308" xr:uid="{9C9CA161-1569-49B4-B1F6-9BDE86795DD1}"/>
    <cellStyle name="Notiz 76 4 2" xfId="19088" xr:uid="{6C45DA5A-F513-405F-B197-CEE2A0F3E726}"/>
    <cellStyle name="Notiz 76 4 2 2" xfId="34150" xr:uid="{23B4D9DE-E874-4D05-9DB0-48325AB62482}"/>
    <cellStyle name="Notiz 76 4 3" xfId="12340" xr:uid="{34732CA1-4F79-4901-B1E8-F9972D3242DD}"/>
    <cellStyle name="Notiz 76 4 4" xfId="25793" xr:uid="{F9750D31-FFC7-4623-A111-05DB51FE3E8E}"/>
    <cellStyle name="Notiz 76 5" xfId="8628" xr:uid="{46775519-6BFA-446D-A867-C014B0758375}"/>
    <cellStyle name="Notiz 76 5 2" xfId="21354" xr:uid="{890B040D-5F90-41BE-9BD4-07BACB98AB5C}"/>
    <cellStyle name="Notiz 76 5 3" xfId="29055" xr:uid="{BBDDC2EE-9716-459A-BFE1-19D90A81BCD9}"/>
    <cellStyle name="Notiz 76 6" xfId="15016" xr:uid="{48A3695C-B54F-4700-93D8-A953B52499BA}"/>
    <cellStyle name="Notiz 76 6 2" xfId="31549" xr:uid="{25B83DF6-CA60-4487-B3A1-2BDD6BE48EAC}"/>
    <cellStyle name="Notiz 76 7" xfId="15669" xr:uid="{A44438B2-953A-4D2A-ADA6-04943D133133}"/>
    <cellStyle name="Notiz 76 7 2" xfId="26720" xr:uid="{C32AF225-8851-41E9-9721-1E93DE05797F}"/>
    <cellStyle name="Notiz 76 8" xfId="32836" xr:uid="{6DCFD5F1-E900-4CCC-84FA-BF76E10EBCD5}"/>
    <cellStyle name="Notiz 76 9" xfId="24645" xr:uid="{F103C37A-4FDE-445D-8B0E-7EDA1C9ABD17}"/>
    <cellStyle name="Notiz 77" xfId="2789" xr:uid="{00000000-0005-0000-0000-0000150B0000}"/>
    <cellStyle name="Notiz 77 2" xfId="2790" xr:uid="{00000000-0005-0000-0000-0000160B0000}"/>
    <cellStyle name="Notiz 77 2 2" xfId="5929" xr:uid="{4EA578D0-F4D5-40E7-82E9-B83ACF73F2CB}"/>
    <cellStyle name="Notiz 77 2 2 2" xfId="18717" xr:uid="{4A1901B4-5877-435C-8023-4ABA0E7E1E70}"/>
    <cellStyle name="Notiz 77 2 2 2 2" xfId="29061" xr:uid="{B8FC77AB-F69A-4BC0-B6DE-D798765296C8}"/>
    <cellStyle name="Notiz 77 2 2 3" xfId="11970" xr:uid="{749F4F3A-850E-4552-BA2A-D90C0D0E3497}"/>
    <cellStyle name="Notiz 77 2 2 3 2" xfId="31555" xr:uid="{81E8AA11-C8BA-41D1-BCEA-6B4CC45B293F}"/>
    <cellStyle name="Notiz 77 2 2 4" xfId="34042" xr:uid="{0C8E38DC-AD2D-43AE-BD1A-570192747824}"/>
    <cellStyle name="Notiz 77 2 2 5" xfId="24651" xr:uid="{4C24835E-51C7-4621-A7AD-0F17D689DB8C}"/>
    <cellStyle name="Notiz 77 2 3" xfId="6305" xr:uid="{C5BAB4A0-E6AE-47D9-8DE6-963692023822}"/>
    <cellStyle name="Notiz 77 2 3 2" xfId="19085" xr:uid="{91C97672-8781-458C-AEB8-EBD7F9512B66}"/>
    <cellStyle name="Notiz 77 2 3 2 2" xfId="34147" xr:uid="{EF9C2DA7-5831-4E86-A332-CB5E8DCF2FB6}"/>
    <cellStyle name="Notiz 77 2 3 3" xfId="12337" xr:uid="{3EDDB803-2BD4-4B60-B782-BF37748AC11F}"/>
    <cellStyle name="Notiz 77 2 3 4" xfId="25796" xr:uid="{54DC2AD5-21EE-428D-AC98-97C194BECD48}"/>
    <cellStyle name="Notiz 77 2 4" xfId="8631" xr:uid="{E4588141-5DAC-4476-BD46-3FF5E0E5A6FF}"/>
    <cellStyle name="Notiz 77 2 4 2" xfId="21357" xr:uid="{070313BC-2113-43B5-810E-0C3BC4D16900}"/>
    <cellStyle name="Notiz 77 2 4 3" xfId="29060" xr:uid="{507ACB56-9DD4-4BC4-8938-45DE44B0CEEB}"/>
    <cellStyle name="Notiz 77 2 5" xfId="15019" xr:uid="{7DE85608-A61A-428F-9804-B68D83397723}"/>
    <cellStyle name="Notiz 77 2 5 2" xfId="31554" xr:uid="{2E3C50ED-25BB-4713-8284-6D3B23D3B0BC}"/>
    <cellStyle name="Notiz 77 2 6" xfId="15672" xr:uid="{65114F72-9A25-408A-ABBF-7C961EE1E7F4}"/>
    <cellStyle name="Notiz 77 2 6 2" xfId="26723" xr:uid="{446662FD-6EA1-4D29-A90D-0C9BBE0DD03E}"/>
    <cellStyle name="Notiz 77 2 7" xfId="32839" xr:uid="{0999217C-6FAE-4A4F-91E1-550FCA2AD1D9}"/>
    <cellStyle name="Notiz 77 2 8" xfId="24650" xr:uid="{EC3A8261-8483-4279-A192-B1DED2174C52}"/>
    <cellStyle name="Notiz 77 3" xfId="5928" xr:uid="{20AA5FFE-A55D-4F77-8636-67745BC45C84}"/>
    <cellStyle name="Notiz 77 3 2" xfId="18716" xr:uid="{95D81F50-BFC9-487E-A92C-FDDA42D3FD73}"/>
    <cellStyle name="Notiz 77 3 2 2" xfId="29062" xr:uid="{11A2D238-53A2-4CDF-81D4-E6FF4DF3936F}"/>
    <cellStyle name="Notiz 77 3 3" xfId="11969" xr:uid="{34E09711-81A9-4B89-A59F-19252F7EBDA3}"/>
    <cellStyle name="Notiz 77 3 3 2" xfId="31556" xr:uid="{C2880ADE-6D51-4B2D-8970-1D7393BDD824}"/>
    <cellStyle name="Notiz 77 3 4" xfId="34041" xr:uid="{072E6751-86AD-407F-ADAD-62F77E534F59}"/>
    <cellStyle name="Notiz 77 3 5" xfId="24652" xr:uid="{A49EF23B-24F7-489E-BAFB-51A36B2BCE2B}"/>
    <cellStyle name="Notiz 77 4" xfId="6306" xr:uid="{747B8B68-FE89-4C14-9182-8ABBC4D8A137}"/>
    <cellStyle name="Notiz 77 4 2" xfId="19086" xr:uid="{40C8FD0D-8857-45CA-B09E-32AD4AFB2488}"/>
    <cellStyle name="Notiz 77 4 2 2" xfId="34148" xr:uid="{5462241C-08A6-48CC-9145-2F1BCEE23C43}"/>
    <cellStyle name="Notiz 77 4 3" xfId="12338" xr:uid="{EEDAFA04-9F49-4BEB-AA05-C06292335FD3}"/>
    <cellStyle name="Notiz 77 4 4" xfId="25795" xr:uid="{CB2BA689-1466-43DC-89FA-02A6D7E08E37}"/>
    <cellStyle name="Notiz 77 5" xfId="8630" xr:uid="{5C4ED62E-0009-464F-AA4A-03A47120E93C}"/>
    <cellStyle name="Notiz 77 5 2" xfId="21356" xr:uid="{1ED0A93E-5936-471A-9457-C09C170ACE76}"/>
    <cellStyle name="Notiz 77 5 3" xfId="29059" xr:uid="{389FEBD7-52CE-43FC-A5E2-4324BA1E290E}"/>
    <cellStyle name="Notiz 77 6" xfId="15018" xr:uid="{324563A1-5B9C-4F8B-B166-734B42C3D390}"/>
    <cellStyle name="Notiz 77 6 2" xfId="31553" xr:uid="{79AC7385-B25F-4ACE-B3EE-12693FEC9034}"/>
    <cellStyle name="Notiz 77 7" xfId="15671" xr:uid="{2AB68C4C-0D11-4CF2-A012-01C2D7D65247}"/>
    <cellStyle name="Notiz 77 7 2" xfId="26722" xr:uid="{E2E27FAE-9720-4CEB-9204-51A7583E17E5}"/>
    <cellStyle name="Notiz 77 8" xfId="32838" xr:uid="{0B91EF90-29FB-4A47-947B-26BBB04A05BE}"/>
    <cellStyle name="Notiz 77 9" xfId="24649" xr:uid="{45BA69CB-12AC-4A20-A9D3-13A1EA0C1F5C}"/>
    <cellStyle name="Notiz 78" xfId="2791" xr:uid="{00000000-0005-0000-0000-0000170B0000}"/>
    <cellStyle name="Notiz 78 2" xfId="2792" xr:uid="{00000000-0005-0000-0000-0000180B0000}"/>
    <cellStyle name="Notiz 78 2 2" xfId="5931" xr:uid="{A539A71C-1E6F-4E49-95DF-4EC80A6FCE5B}"/>
    <cellStyle name="Notiz 78 2 2 2" xfId="18719" xr:uid="{9607EF93-DD9A-47D3-BF66-820F9019CB65}"/>
    <cellStyle name="Notiz 78 2 2 2 2" xfId="29065" xr:uid="{F83A88AD-1310-467F-AF64-44E49CF4C8E4}"/>
    <cellStyle name="Notiz 78 2 2 3" xfId="11972" xr:uid="{6E42419E-A7B4-4D5C-BCC6-B26D9D43B604}"/>
    <cellStyle name="Notiz 78 2 2 3 2" xfId="31559" xr:uid="{B1AA0728-7463-47BB-8944-5072EBAB3E7A}"/>
    <cellStyle name="Notiz 78 2 2 4" xfId="34044" xr:uid="{3AC9B91D-5C65-41BF-90BC-B8B759A0F8B0}"/>
    <cellStyle name="Notiz 78 2 2 5" xfId="24655" xr:uid="{B0AACBD5-8AE9-48DE-AEC8-CDCC54F7F2E0}"/>
    <cellStyle name="Notiz 78 2 3" xfId="6303" xr:uid="{6F51D6C3-CBC2-47F6-AD53-680B2D8C42CB}"/>
    <cellStyle name="Notiz 78 2 3 2" xfId="19083" xr:uid="{073D19AB-FD1D-47D9-B6E5-7928FDCDF12C}"/>
    <cellStyle name="Notiz 78 2 3 2 2" xfId="34145" xr:uid="{360D9532-ED55-4D62-B78B-244319E436F2}"/>
    <cellStyle name="Notiz 78 2 3 3" xfId="12335" xr:uid="{361D76E5-89BA-4DFB-91AA-9D37BC951C7A}"/>
    <cellStyle name="Notiz 78 2 3 4" xfId="25798" xr:uid="{C14F6C62-34EF-403C-8211-A54A15186FF1}"/>
    <cellStyle name="Notiz 78 2 4" xfId="8633" xr:uid="{6861B53A-0EBA-429C-8696-7C698169D722}"/>
    <cellStyle name="Notiz 78 2 4 2" xfId="21359" xr:uid="{24AEEBC3-2E3A-4B82-AC0C-82BD8FF2C4F3}"/>
    <cellStyle name="Notiz 78 2 4 3" xfId="29064" xr:uid="{F67E5C2C-7A18-415B-AA4B-DD26949F88D0}"/>
    <cellStyle name="Notiz 78 2 5" xfId="15021" xr:uid="{54A7E83E-66F0-4BAF-9605-BF727B99C072}"/>
    <cellStyle name="Notiz 78 2 5 2" xfId="31558" xr:uid="{EA27C0FC-9C86-4DC0-9DDB-72984631FB54}"/>
    <cellStyle name="Notiz 78 2 6" xfId="15674" xr:uid="{739DED1C-7F83-4822-8063-925E0414B83E}"/>
    <cellStyle name="Notiz 78 2 6 2" xfId="26725" xr:uid="{CC3BC115-FCC8-4D69-874F-93C94FC5905B}"/>
    <cellStyle name="Notiz 78 2 7" xfId="32841" xr:uid="{50402371-E6BE-41AA-BD3B-17FBEACB5C55}"/>
    <cellStyle name="Notiz 78 2 8" xfId="24654" xr:uid="{766C80A8-4466-4EFD-A8DE-53C3DAF7D2E9}"/>
    <cellStyle name="Notiz 78 3" xfId="5930" xr:uid="{C647C0A1-9541-4144-B1B6-598CE9E31FF8}"/>
    <cellStyle name="Notiz 78 3 2" xfId="18718" xr:uid="{CB5106AD-904A-4E01-8BA4-5B6F4D8D3F8A}"/>
    <cellStyle name="Notiz 78 3 2 2" xfId="29066" xr:uid="{59FB5B5E-50BA-445A-8548-2634B300119D}"/>
    <cellStyle name="Notiz 78 3 3" xfId="11971" xr:uid="{D449804F-EAA7-4E65-BB79-D156B41CD0C2}"/>
    <cellStyle name="Notiz 78 3 3 2" xfId="31560" xr:uid="{6127A06B-202D-4D5B-BF7F-74EED79CE839}"/>
    <cellStyle name="Notiz 78 3 4" xfId="34043" xr:uid="{4FD52CE0-435F-4316-843A-94E0C86444A7}"/>
    <cellStyle name="Notiz 78 3 5" xfId="24656" xr:uid="{BEAE309B-CDAF-4A41-BCA2-617F8628A9BD}"/>
    <cellStyle name="Notiz 78 4" xfId="6304" xr:uid="{DEE3418C-8C28-454C-8768-5C28E1D54242}"/>
    <cellStyle name="Notiz 78 4 2" xfId="19084" xr:uid="{3C2FBCE8-5D21-435C-8A36-392A394D65A2}"/>
    <cellStyle name="Notiz 78 4 2 2" xfId="34146" xr:uid="{D6ED6737-076A-451C-A26A-4D859C6D3DF9}"/>
    <cellStyle name="Notiz 78 4 3" xfId="12336" xr:uid="{7E256AB2-337D-41B7-8B4B-4843E93F5261}"/>
    <cellStyle name="Notiz 78 4 4" xfId="25797" xr:uid="{79AA9CDD-BC67-4C95-892C-265CC2C70E4B}"/>
    <cellStyle name="Notiz 78 5" xfId="8632" xr:uid="{CD9F6FAD-531D-4E60-B97E-4444EBD378A1}"/>
    <cellStyle name="Notiz 78 5 2" xfId="21358" xr:uid="{C5E238FA-C1E9-411A-8211-46B232452ACE}"/>
    <cellStyle name="Notiz 78 5 3" xfId="29063" xr:uid="{60F58503-EF6F-4094-A215-11565A067D6B}"/>
    <cellStyle name="Notiz 78 6" xfId="15020" xr:uid="{9B2C2815-1CF1-41E6-86F9-3D3E89B38095}"/>
    <cellStyle name="Notiz 78 6 2" xfId="31557" xr:uid="{8146DF78-F669-4554-9A62-5CB0554192E3}"/>
    <cellStyle name="Notiz 78 7" xfId="15673" xr:uid="{E6FDBE86-57E1-4BA6-A18F-D77BD3312BD1}"/>
    <cellStyle name="Notiz 78 7 2" xfId="26724" xr:uid="{2695DC62-2F83-40C4-A63E-EE1B6C612C74}"/>
    <cellStyle name="Notiz 78 8" xfId="32840" xr:uid="{092B3884-759E-4FEF-BE77-1C58EC3BD330}"/>
    <cellStyle name="Notiz 78 9" xfId="24653" xr:uid="{DF888AF3-6D44-43FC-A19F-C800DC1F3344}"/>
    <cellStyle name="Notiz 79" xfId="2793" xr:uid="{00000000-0005-0000-0000-0000190B0000}"/>
    <cellStyle name="Notiz 79 2" xfId="2794" xr:uid="{00000000-0005-0000-0000-00001A0B0000}"/>
    <cellStyle name="Notiz 79 2 2" xfId="5933" xr:uid="{A9C030C1-1EFF-4059-B043-97AC78D1B583}"/>
    <cellStyle name="Notiz 79 2 2 2" xfId="18721" xr:uid="{5B4EF6B6-5D1D-490F-8FED-DD621977B2FE}"/>
    <cellStyle name="Notiz 79 2 2 2 2" xfId="29069" xr:uid="{29CF03EC-953F-4B7B-B0F3-3109984E316E}"/>
    <cellStyle name="Notiz 79 2 2 3" xfId="11974" xr:uid="{32B15ADD-C5D3-4ACA-A569-DD66E34498F7}"/>
    <cellStyle name="Notiz 79 2 2 3 2" xfId="31563" xr:uid="{4ED7CEF4-9A74-4972-9CE5-2A1E4403FBF0}"/>
    <cellStyle name="Notiz 79 2 2 4" xfId="34046" xr:uid="{D6D7927F-6C35-4229-B6D4-5EC8019925F4}"/>
    <cellStyle name="Notiz 79 2 2 5" xfId="24659" xr:uid="{36273ADE-8B40-43A2-8FCE-EF3BFBD59B65}"/>
    <cellStyle name="Notiz 79 2 3" xfId="6301" xr:uid="{2C3A7964-377E-4B23-86B4-53F929E96AD4}"/>
    <cellStyle name="Notiz 79 2 3 2" xfId="19081" xr:uid="{44B72E3B-07AF-4961-98E8-0A01EA414538}"/>
    <cellStyle name="Notiz 79 2 3 2 2" xfId="34143" xr:uid="{66A0AE13-9D31-4E84-B965-391E8A1BD09C}"/>
    <cellStyle name="Notiz 79 2 3 3" xfId="12333" xr:uid="{C82FFB69-FA63-4C0B-94B9-43E7F3480607}"/>
    <cellStyle name="Notiz 79 2 3 4" xfId="25800" xr:uid="{97269A47-BFA3-4630-81AB-6C9C91C9B2BA}"/>
    <cellStyle name="Notiz 79 2 4" xfId="8635" xr:uid="{37AD46DE-1FCD-406F-A3BC-05E096604455}"/>
    <cellStyle name="Notiz 79 2 4 2" xfId="21361" xr:uid="{3BD297CD-7E49-4C6A-8EB0-0953D7D057F0}"/>
    <cellStyle name="Notiz 79 2 4 3" xfId="29068" xr:uid="{B0954F6B-E5C9-41CF-BF2B-2717C5ED9F57}"/>
    <cellStyle name="Notiz 79 2 5" xfId="15023" xr:uid="{7284A00C-FE65-4C41-A0F9-32FB4785149E}"/>
    <cellStyle name="Notiz 79 2 5 2" xfId="31562" xr:uid="{C0D2A9A7-91ED-4F7D-9888-A38E9613DCEF}"/>
    <cellStyle name="Notiz 79 2 6" xfId="15676" xr:uid="{9041DF27-F587-4675-8016-C2EC948F22B5}"/>
    <cellStyle name="Notiz 79 2 6 2" xfId="26727" xr:uid="{65B417EB-7F4C-4DBA-8909-B7309CC47964}"/>
    <cellStyle name="Notiz 79 2 7" xfId="32843" xr:uid="{9C91F1A9-FA1A-4E8F-BC6A-886D3D5D3584}"/>
    <cellStyle name="Notiz 79 2 8" xfId="24658" xr:uid="{67EF6176-BEAB-4E25-9BEB-5D6CDEA03758}"/>
    <cellStyle name="Notiz 79 3" xfId="5932" xr:uid="{F261BC33-55A6-40D6-A9E7-53D6371241CF}"/>
    <cellStyle name="Notiz 79 3 2" xfId="18720" xr:uid="{C82548D5-CEAE-4B6A-9EB8-361DF96CAFBE}"/>
    <cellStyle name="Notiz 79 3 2 2" xfId="29070" xr:uid="{484C1F4A-799F-4B81-A57F-70AD6A5B6E71}"/>
    <cellStyle name="Notiz 79 3 3" xfId="11973" xr:uid="{7C017AEA-457D-4C88-BFFB-4EA49E8F0613}"/>
    <cellStyle name="Notiz 79 3 3 2" xfId="31564" xr:uid="{A827A4CB-908B-4CDC-8CFC-BA5670AECA5C}"/>
    <cellStyle name="Notiz 79 3 4" xfId="34045" xr:uid="{9B80DED2-1A55-4116-8A17-705E8E6AF7CC}"/>
    <cellStyle name="Notiz 79 3 5" xfId="24660" xr:uid="{09B70C5D-C25C-4C5E-94DE-E669C390CA32}"/>
    <cellStyle name="Notiz 79 4" xfId="6302" xr:uid="{566E5952-B5A5-476D-9D09-23595521E561}"/>
    <cellStyle name="Notiz 79 4 2" xfId="19082" xr:uid="{BDEFF791-A93D-442B-BF03-13DE8E4CD519}"/>
    <cellStyle name="Notiz 79 4 2 2" xfId="34144" xr:uid="{30021597-68B2-4962-BE04-E615C4DAB43A}"/>
    <cellStyle name="Notiz 79 4 3" xfId="12334" xr:uid="{A7252DF3-C0C3-4C00-AAAF-44ED53398E06}"/>
    <cellStyle name="Notiz 79 4 4" xfId="25799" xr:uid="{F4995DB0-6D9B-4BEE-9E4B-7867C9F15460}"/>
    <cellStyle name="Notiz 79 5" xfId="8634" xr:uid="{55FD28C0-447B-44CC-B9E6-96D61D44C04F}"/>
    <cellStyle name="Notiz 79 5 2" xfId="21360" xr:uid="{AF3D06FF-252A-4E0B-9D44-A8BDFF9F556A}"/>
    <cellStyle name="Notiz 79 5 3" xfId="29067" xr:uid="{F7C9D79A-2B27-4EC6-950C-9465079181CB}"/>
    <cellStyle name="Notiz 79 6" xfId="15022" xr:uid="{A30A3E73-E2B3-4DA5-A631-4B1ED962032D}"/>
    <cellStyle name="Notiz 79 6 2" xfId="31561" xr:uid="{BA384A0F-CCEB-497F-ABA1-B5744EE41AE0}"/>
    <cellStyle name="Notiz 79 7" xfId="15675" xr:uid="{77181E64-6177-40BF-85D9-BA1DA5EF6D30}"/>
    <cellStyle name="Notiz 79 7 2" xfId="26726" xr:uid="{7109C9F0-C45A-403F-BA9E-87B0431BCBD0}"/>
    <cellStyle name="Notiz 79 8" xfId="32842" xr:uid="{5054F20F-A0D0-4E88-B8BD-427CB7A03013}"/>
    <cellStyle name="Notiz 79 9" xfId="24657" xr:uid="{35242BB9-0597-4FE9-A877-1EF96830323F}"/>
    <cellStyle name="Notiz 8" xfId="2795" xr:uid="{00000000-0005-0000-0000-00001B0B0000}"/>
    <cellStyle name="Notiz 8 10" xfId="24661" xr:uid="{268D76EE-DAEC-4410-8A47-DB6FE497CEF2}"/>
    <cellStyle name="Notiz 8 2" xfId="2796" xr:uid="{00000000-0005-0000-0000-00001C0B0000}"/>
    <cellStyle name="Notiz 8 2 2" xfId="5935" xr:uid="{21CD3489-B4B7-4D01-9E2D-2543131903D0}"/>
    <cellStyle name="Notiz 8 2 2 2" xfId="18723" xr:uid="{3B6E1E6B-1D42-4F58-A278-A903F852D506}"/>
    <cellStyle name="Notiz 8 2 2 2 2" xfId="29073" xr:uid="{0B778536-9067-4D82-8F88-02A6372CB05B}"/>
    <cellStyle name="Notiz 8 2 2 3" xfId="11976" xr:uid="{EBDF7376-CAB1-4D80-9EFE-FE25E4D3E850}"/>
    <cellStyle name="Notiz 8 2 2 3 2" xfId="31567" xr:uid="{AE5121DA-71AF-48AB-AA62-F822DA3AD44E}"/>
    <cellStyle name="Notiz 8 2 2 4" xfId="34048" xr:uid="{512417B4-5B7D-4EEB-9073-9A36A88ABA58}"/>
    <cellStyle name="Notiz 8 2 2 5" xfId="24663" xr:uid="{D8ED3AFE-E88A-422A-BEAA-B7E435CA2E41}"/>
    <cellStyle name="Notiz 8 2 3" xfId="6299" xr:uid="{F1949B50-01F5-4CB2-B749-2ABC22C3C2BD}"/>
    <cellStyle name="Notiz 8 2 3 2" xfId="19079" xr:uid="{23CC6D90-3FA5-4E2F-BCF0-35C5366CEB93}"/>
    <cellStyle name="Notiz 8 2 3 2 2" xfId="34141" xr:uid="{764042AC-36BE-478C-B2E7-BA22C57087AF}"/>
    <cellStyle name="Notiz 8 2 3 3" xfId="12331" xr:uid="{85AEF07A-E55C-42F1-965F-7D34CF4E8CBB}"/>
    <cellStyle name="Notiz 8 2 3 4" xfId="25802" xr:uid="{05575560-D396-4CB9-9109-47D8893A45B9}"/>
    <cellStyle name="Notiz 8 2 4" xfId="8637" xr:uid="{3B7E61AC-C660-4614-8ABB-430B5F4BAD9E}"/>
    <cellStyle name="Notiz 8 2 4 2" xfId="21363" xr:uid="{B7D5AF41-6726-4DCB-90E5-5B42169DD0A4}"/>
    <cellStyle name="Notiz 8 2 4 3" xfId="29072" xr:uid="{E7C2943F-914E-4FB9-B75C-07D198FDC65C}"/>
    <cellStyle name="Notiz 8 2 5" xfId="15025" xr:uid="{58FEB856-65D7-4FC8-8BFE-AA96FDD192FF}"/>
    <cellStyle name="Notiz 8 2 5 2" xfId="31566" xr:uid="{5A4C9393-7E4E-44FD-828D-A6B8554E142F}"/>
    <cellStyle name="Notiz 8 2 6" xfId="15678" xr:uid="{06E98A4D-C707-495B-A25A-BBF9444BB887}"/>
    <cellStyle name="Notiz 8 2 6 2" xfId="26729" xr:uid="{84F66AB7-A5C4-4949-B4C9-92CCCB06534A}"/>
    <cellStyle name="Notiz 8 2 7" xfId="32845" xr:uid="{EEA8A539-D1F5-49E4-AC75-49433EF2CF97}"/>
    <cellStyle name="Notiz 8 2 8" xfId="24662" xr:uid="{780A9D71-6BFA-4759-A308-3292B35B5D87}"/>
    <cellStyle name="Notiz 8 3" xfId="2797" xr:uid="{00000000-0005-0000-0000-00001D0B0000}"/>
    <cellStyle name="Notiz 8 3 2" xfId="5936" xr:uid="{DA6B1BC7-9D96-4513-9E7E-2B0D81FCCAFA}"/>
    <cellStyle name="Notiz 8 3 2 2" xfId="18724" xr:uid="{5BC1C099-3846-4A8E-87D9-67B09748EB42}"/>
    <cellStyle name="Notiz 8 3 2 2 2" xfId="29075" xr:uid="{7BD3D387-160B-4315-8FB5-656F70A5008C}"/>
    <cellStyle name="Notiz 8 3 2 3" xfId="11977" xr:uid="{0A5F962F-C67C-4450-8EE4-4C8661AD2E28}"/>
    <cellStyle name="Notiz 8 3 2 3 2" xfId="31569" xr:uid="{357E54C4-A6E3-4A07-A0E3-8D5AD6C927E3}"/>
    <cellStyle name="Notiz 8 3 2 4" xfId="34049" xr:uid="{1ECF8922-1054-42DB-9923-A6085A02B498}"/>
    <cellStyle name="Notiz 8 3 2 5" xfId="24665" xr:uid="{D9C18886-30A6-4F5A-992C-43D07BDC04AF}"/>
    <cellStyle name="Notiz 8 3 3" xfId="6298" xr:uid="{F2DABD93-972F-4896-B2FF-2AC487B185B5}"/>
    <cellStyle name="Notiz 8 3 3 2" xfId="19078" xr:uid="{9CA5B33A-C02E-4CA2-B7C0-A53CC204D409}"/>
    <cellStyle name="Notiz 8 3 3 2 2" xfId="34140" xr:uid="{4C4754AD-1B52-48E9-A8E6-061360491276}"/>
    <cellStyle name="Notiz 8 3 3 3" xfId="12330" xr:uid="{88B5B710-3669-49F5-81DB-CCB27BA0CFE2}"/>
    <cellStyle name="Notiz 8 3 3 4" xfId="29074" xr:uid="{929067C8-494A-4FF8-A8AB-9BE560F35D22}"/>
    <cellStyle name="Notiz 8 3 4" xfId="8638" xr:uid="{30118900-36D5-47BC-8F94-9504DBBECA2F}"/>
    <cellStyle name="Notiz 8 3 4 2" xfId="21364" xr:uid="{923896DD-EEEC-4D24-9216-15924D930F49}"/>
    <cellStyle name="Notiz 8 3 4 3" xfId="31568" xr:uid="{D2E6D805-A176-4DAE-8454-AAF1663A739F}"/>
    <cellStyle name="Notiz 8 3 5" xfId="15026" xr:uid="{2800126F-0E9F-4C7A-AF5B-9D478C25167A}"/>
    <cellStyle name="Notiz 8 3 5 2" xfId="26730" xr:uid="{AB962E7E-DF04-401C-983C-DFBE07CF8664}"/>
    <cellStyle name="Notiz 8 3 6" xfId="15679" xr:uid="{E47B0DE2-2BD9-4311-9C57-1B4208C5E6E8}"/>
    <cellStyle name="Notiz 8 3 6 2" xfId="32846" xr:uid="{41424083-4293-47BD-A931-57EAB010FFCE}"/>
    <cellStyle name="Notiz 8 3 7" xfId="24664" xr:uid="{6DAF8B47-3FD9-4DEF-A44C-BAEC249513ED}"/>
    <cellStyle name="Notiz 8 4" xfId="5934" xr:uid="{CBBEE4E3-FBF4-4AB7-8FD2-BC27F9CB572D}"/>
    <cellStyle name="Notiz 8 4 2" xfId="18722" xr:uid="{F0DC9B9C-14A6-4687-89AD-6E42F7B4C92D}"/>
    <cellStyle name="Notiz 8 4 2 2" xfId="29076" xr:uid="{86BAC078-4D58-414D-B44D-6444F9170F12}"/>
    <cellStyle name="Notiz 8 4 3" xfId="11975" xr:uid="{FEF0C74A-0403-4C8D-BCF6-6B4799C572A0}"/>
    <cellStyle name="Notiz 8 4 3 2" xfId="31570" xr:uid="{4C258952-2EAE-46CE-9002-6956EF13D6E6}"/>
    <cellStyle name="Notiz 8 4 4" xfId="34047" xr:uid="{D2E96EBD-8E92-4C51-A9D0-FB62BA2C515A}"/>
    <cellStyle name="Notiz 8 4 5" xfId="24666" xr:uid="{970695E1-E7F3-4431-803E-02D1B8F455E1}"/>
    <cellStyle name="Notiz 8 5" xfId="6300" xr:uid="{22F692DC-75B5-44EE-AD0B-5E6DD1B62E53}"/>
    <cellStyle name="Notiz 8 5 2" xfId="19080" xr:uid="{C80A4804-DA12-45F8-8289-13AC37D6A98B}"/>
    <cellStyle name="Notiz 8 5 2 2" xfId="34142" xr:uid="{04B18686-39C8-4971-9826-776180C78D7D}"/>
    <cellStyle name="Notiz 8 5 3" xfId="12332" xr:uid="{1E6E668D-18A6-4AC6-9465-C0DB9BFC3526}"/>
    <cellStyle name="Notiz 8 5 4" xfId="25801" xr:uid="{B83FB80F-73B1-4E83-BE87-49B716AC5098}"/>
    <cellStyle name="Notiz 8 6" xfId="8636" xr:uid="{34D4E545-D420-4402-B406-66B652F5343A}"/>
    <cellStyle name="Notiz 8 6 2" xfId="21362" xr:uid="{5D1BAE98-2D6B-4D23-AE3E-FDB177B53724}"/>
    <cellStyle name="Notiz 8 6 3" xfId="29071" xr:uid="{8EADFE1C-748D-434A-84C9-194933B6245A}"/>
    <cellStyle name="Notiz 8 7" xfId="15024" xr:uid="{3BF6128D-293D-4DC2-A3A7-C739F52710E8}"/>
    <cellStyle name="Notiz 8 7 2" xfId="31565" xr:uid="{C8D68E26-BB35-404E-84ED-5855EB0846DF}"/>
    <cellStyle name="Notiz 8 8" xfId="15677" xr:uid="{26AB13FF-7BA7-4320-950B-B0B1DA8B4E91}"/>
    <cellStyle name="Notiz 8 8 2" xfId="26728" xr:uid="{B3C18167-803D-4977-86CD-8651BE1BDBA1}"/>
    <cellStyle name="Notiz 8 9" xfId="32844" xr:uid="{20B6FE9B-9B00-41BE-B112-B1F16EB14637}"/>
    <cellStyle name="Notiz 80" xfId="2798" xr:uid="{00000000-0005-0000-0000-00001E0B0000}"/>
    <cellStyle name="Notiz 80 2" xfId="2799" xr:uid="{00000000-0005-0000-0000-00001F0B0000}"/>
    <cellStyle name="Notiz 80 2 2" xfId="5938" xr:uid="{6CE5CF90-ED2E-454F-A6F0-187BF585A376}"/>
    <cellStyle name="Notiz 80 2 2 2" xfId="18726" xr:uid="{037A76B9-05D3-44E2-B0CF-81DE2F8F1C17}"/>
    <cellStyle name="Notiz 80 2 2 2 2" xfId="29079" xr:uid="{D3EB15C5-1412-4058-BF1C-66766508EC3C}"/>
    <cellStyle name="Notiz 80 2 2 3" xfId="11979" xr:uid="{5AFBB7F9-79F2-4DA9-B4B4-7A7CC79147F9}"/>
    <cellStyle name="Notiz 80 2 2 3 2" xfId="31573" xr:uid="{DA1502CA-A509-49F3-85D9-547CA5163DF1}"/>
    <cellStyle name="Notiz 80 2 2 4" xfId="34051" xr:uid="{2E2BB3A5-B358-45A8-8653-B76FD5F0D85E}"/>
    <cellStyle name="Notiz 80 2 2 5" xfId="24669" xr:uid="{3F1D80D2-9B01-4B79-849D-E96FB767D6CB}"/>
    <cellStyle name="Notiz 80 2 3" xfId="6296" xr:uid="{DF22231C-F4BB-45ED-A88F-31BF368CDE1A}"/>
    <cellStyle name="Notiz 80 2 3 2" xfId="19076" xr:uid="{AC4C1050-F440-46D5-B78F-1BBDDAAAEE3E}"/>
    <cellStyle name="Notiz 80 2 3 2 2" xfId="34138" xr:uid="{E6071E52-1E4B-46D2-8135-602145CF3123}"/>
    <cellStyle name="Notiz 80 2 3 3" xfId="12328" xr:uid="{1F16989F-6018-4D6A-911E-1B0A6B62522D}"/>
    <cellStyle name="Notiz 80 2 3 4" xfId="25804" xr:uid="{A4526156-D2E9-4283-9381-046FEFEA3806}"/>
    <cellStyle name="Notiz 80 2 4" xfId="8640" xr:uid="{4B7C8462-8337-45E0-95AE-BE008853BCE0}"/>
    <cellStyle name="Notiz 80 2 4 2" xfId="21366" xr:uid="{32CF6CE3-C3CB-4F7D-875D-2756AB507EF4}"/>
    <cellStyle name="Notiz 80 2 4 3" xfId="29078" xr:uid="{B763ED02-5544-4DAA-8518-A4DF475CAE90}"/>
    <cellStyle name="Notiz 80 2 5" xfId="15028" xr:uid="{A65C881D-5EE9-4738-9E80-6F32546B70F6}"/>
    <cellStyle name="Notiz 80 2 5 2" xfId="31572" xr:uid="{B3374AC7-9CFE-4ED2-84A5-F226029985B7}"/>
    <cellStyle name="Notiz 80 2 6" xfId="15681" xr:uid="{04843089-7F73-49F7-90CC-FEC8811E142E}"/>
    <cellStyle name="Notiz 80 2 6 2" xfId="26732" xr:uid="{D5AAED99-AD12-4D11-855A-3F22EEB1F3B7}"/>
    <cellStyle name="Notiz 80 2 7" xfId="32848" xr:uid="{B787510D-C94A-4B0E-8B4E-ECA5F2461324}"/>
    <cellStyle name="Notiz 80 2 8" xfId="24668" xr:uid="{38084598-69EF-4FEB-8A71-80D4C4ED2D69}"/>
    <cellStyle name="Notiz 80 3" xfId="5937" xr:uid="{C04261D8-A75C-4E8F-A94D-854C57A36EB7}"/>
    <cellStyle name="Notiz 80 3 2" xfId="18725" xr:uid="{C9B0F7C4-2965-464D-918C-E97B586543D9}"/>
    <cellStyle name="Notiz 80 3 2 2" xfId="29080" xr:uid="{5682E1F8-B073-43B6-835D-C4538F1C73B1}"/>
    <cellStyle name="Notiz 80 3 3" xfId="11978" xr:uid="{FC716CAB-79A2-4450-BEAC-D70C604F6B41}"/>
    <cellStyle name="Notiz 80 3 3 2" xfId="31574" xr:uid="{8D42759F-240A-41AA-978B-E5E5A371B249}"/>
    <cellStyle name="Notiz 80 3 4" xfId="34050" xr:uid="{CE4320A3-D3CE-4396-A059-120DE27A7ECB}"/>
    <cellStyle name="Notiz 80 3 5" xfId="24670" xr:uid="{4E2B3A5C-638E-48B5-8400-773C1CFE4228}"/>
    <cellStyle name="Notiz 80 4" xfId="6297" xr:uid="{DD07FD4E-9A96-4CEC-AF6A-D7E99FF97E73}"/>
    <cellStyle name="Notiz 80 4 2" xfId="19077" xr:uid="{7EAB72FD-A5D5-4F3E-89FE-47F7AD76A25C}"/>
    <cellStyle name="Notiz 80 4 2 2" xfId="34139" xr:uid="{5EE08C5C-B08F-4BB4-B5AA-6A500D60640D}"/>
    <cellStyle name="Notiz 80 4 3" xfId="12329" xr:uid="{957C6604-8BF6-408B-826F-D152250F3F3C}"/>
    <cellStyle name="Notiz 80 4 4" xfId="25803" xr:uid="{02D1113C-DA39-424A-ADD7-08553D5AA670}"/>
    <cellStyle name="Notiz 80 5" xfId="8639" xr:uid="{EEBFBB63-01C3-4D7D-9BE1-75509BADBC85}"/>
    <cellStyle name="Notiz 80 5 2" xfId="21365" xr:uid="{C7E0B55D-56E5-4057-AD25-58366E6EF37A}"/>
    <cellStyle name="Notiz 80 5 3" xfId="29077" xr:uid="{88404B04-DD3D-4953-A180-3395813D2200}"/>
    <cellStyle name="Notiz 80 6" xfId="15027" xr:uid="{BE997837-B02E-4C52-8007-392D363635B0}"/>
    <cellStyle name="Notiz 80 6 2" xfId="31571" xr:uid="{3BC30F97-8D53-4DF8-BB1B-1A6F93D22992}"/>
    <cellStyle name="Notiz 80 7" xfId="15680" xr:uid="{07380E4E-9262-4B6A-B23C-FB4FB3D9A7B8}"/>
    <cellStyle name="Notiz 80 7 2" xfId="26731" xr:uid="{47A904D8-770F-4035-8648-BB1F4148263F}"/>
    <cellStyle name="Notiz 80 8" xfId="32847" xr:uid="{E43BE1B9-E3D3-4CA8-8D88-2B4AA663D67F}"/>
    <cellStyle name="Notiz 80 9" xfId="24667" xr:uid="{D13F004D-6E25-4D2D-901C-697000A3912A}"/>
    <cellStyle name="Notiz 81" xfId="2800" xr:uid="{00000000-0005-0000-0000-0000200B0000}"/>
    <cellStyle name="Notiz 81 2" xfId="2801" xr:uid="{00000000-0005-0000-0000-0000210B0000}"/>
    <cellStyle name="Notiz 81 2 2" xfId="5940" xr:uid="{B01F5DAB-A5FD-44E6-BABC-9C05E6764B6C}"/>
    <cellStyle name="Notiz 81 2 2 2" xfId="18728" xr:uid="{2A24802E-790C-4ADA-AAFC-AD2E82173DED}"/>
    <cellStyle name="Notiz 81 2 2 2 2" xfId="29083" xr:uid="{39AA8FE0-6B0D-4E33-9BC2-D57DA727B30A}"/>
    <cellStyle name="Notiz 81 2 2 3" xfId="11981" xr:uid="{2F8CEF86-C7F0-41D7-8742-8B42D4FFBD72}"/>
    <cellStyle name="Notiz 81 2 2 3 2" xfId="31577" xr:uid="{EFA66F04-7971-43D4-9D0D-7560A8C59C67}"/>
    <cellStyle name="Notiz 81 2 2 4" xfId="34053" xr:uid="{B6830EDF-B1B7-4424-AC8A-9C4D6776F2EA}"/>
    <cellStyle name="Notiz 81 2 2 5" xfId="24673" xr:uid="{2FFF0E4C-0F45-4A68-B877-FB4688D76C2A}"/>
    <cellStyle name="Notiz 81 2 3" xfId="6294" xr:uid="{A373DA66-D364-40A4-8946-15572F7610C7}"/>
    <cellStyle name="Notiz 81 2 3 2" xfId="19074" xr:uid="{C092F995-8390-4323-B309-14BA90B2D243}"/>
    <cellStyle name="Notiz 81 2 3 2 2" xfId="34136" xr:uid="{0855F008-1EBA-4FB5-A28D-5BBCD065E1D6}"/>
    <cellStyle name="Notiz 81 2 3 3" xfId="12326" xr:uid="{7442E651-A852-4CAD-A2BD-B054B6481695}"/>
    <cellStyle name="Notiz 81 2 3 4" xfId="25806" xr:uid="{B7BEB81A-B9EB-47AE-9DFF-B4E378F75FA2}"/>
    <cellStyle name="Notiz 81 2 4" xfId="8642" xr:uid="{6D540F82-A7C7-49F5-965A-14E3A16C3B46}"/>
    <cellStyle name="Notiz 81 2 4 2" xfId="21368" xr:uid="{3AD2AE5B-2613-496B-9826-35D923EF8E4A}"/>
    <cellStyle name="Notiz 81 2 4 3" xfId="29082" xr:uid="{881C21A0-3F90-4CE1-8C3D-8D94A9DA2285}"/>
    <cellStyle name="Notiz 81 2 5" xfId="15030" xr:uid="{5F03E14F-7267-4334-A593-E606C82D700E}"/>
    <cellStyle name="Notiz 81 2 5 2" xfId="31576" xr:uid="{EC616043-0128-4600-A85C-7693B1DBBD00}"/>
    <cellStyle name="Notiz 81 2 6" xfId="15683" xr:uid="{90BB4EDC-C7FA-4853-A908-80B3EB4A9F67}"/>
    <cellStyle name="Notiz 81 2 6 2" xfId="26734" xr:uid="{91220861-02E5-4DBB-8E4C-F13186BC6415}"/>
    <cellStyle name="Notiz 81 2 7" xfId="32850" xr:uid="{67B777DA-EFFD-4141-A0DD-B520FF7A1214}"/>
    <cellStyle name="Notiz 81 2 8" xfId="24672" xr:uid="{EA30E7C6-2BF6-4B67-B7A8-80E7FAC15F0B}"/>
    <cellStyle name="Notiz 81 3" xfId="5939" xr:uid="{118CBCE2-CBC7-4C72-AD13-12908688D193}"/>
    <cellStyle name="Notiz 81 3 2" xfId="18727" xr:uid="{58EECB6F-1BAA-4733-8A11-BBF190BD4A27}"/>
    <cellStyle name="Notiz 81 3 2 2" xfId="29084" xr:uid="{98BD23BA-EFBA-4AC4-B586-5D2CCB62C3BD}"/>
    <cellStyle name="Notiz 81 3 3" xfId="11980" xr:uid="{56B002DD-4CCA-47ED-8FF7-ACCB54BE098C}"/>
    <cellStyle name="Notiz 81 3 3 2" xfId="31578" xr:uid="{B9334426-6CCB-45C6-8F0C-5E73E3C87229}"/>
    <cellStyle name="Notiz 81 3 4" xfId="34052" xr:uid="{FAB29801-1AD8-4A3D-BEC4-9B1A0EB05744}"/>
    <cellStyle name="Notiz 81 3 5" xfId="24674" xr:uid="{F4996577-AA2B-4598-9825-106EA5124DE1}"/>
    <cellStyle name="Notiz 81 4" xfId="6295" xr:uid="{A98054E8-3C34-4BE5-A3A2-04360F88C762}"/>
    <cellStyle name="Notiz 81 4 2" xfId="19075" xr:uid="{16240912-01C2-4735-9485-654951553045}"/>
    <cellStyle name="Notiz 81 4 2 2" xfId="34137" xr:uid="{44D1147C-A8C6-4F08-AA5E-AAF7F0169E6B}"/>
    <cellStyle name="Notiz 81 4 3" xfId="12327" xr:uid="{EE026AD5-CF8D-43EC-A16C-7BB44C8AB50D}"/>
    <cellStyle name="Notiz 81 4 4" xfId="25805" xr:uid="{EE477A47-F8CF-4730-9016-084434D902A0}"/>
    <cellStyle name="Notiz 81 5" xfId="8641" xr:uid="{1D7EA98B-0C44-4F26-84FA-BF03D587059D}"/>
    <cellStyle name="Notiz 81 5 2" xfId="21367" xr:uid="{6D64D921-4B28-47F5-8CF2-37DC4C329E5C}"/>
    <cellStyle name="Notiz 81 5 3" xfId="29081" xr:uid="{BD08E001-ADDD-4C28-9FAA-CDB83496C5B3}"/>
    <cellStyle name="Notiz 81 6" xfId="15029" xr:uid="{B4E7B161-CD8B-4A6F-B18F-0650CF4284C5}"/>
    <cellStyle name="Notiz 81 6 2" xfId="31575" xr:uid="{C2114028-4949-4C16-B11F-C6EA16F6A486}"/>
    <cellStyle name="Notiz 81 7" xfId="15682" xr:uid="{D4B1408A-4163-4D8D-AA21-0AA8AC0BA353}"/>
    <cellStyle name="Notiz 81 7 2" xfId="26733" xr:uid="{9BB1416B-E1A7-4475-B085-C2AB357950F0}"/>
    <cellStyle name="Notiz 81 8" xfId="32849" xr:uid="{EE60914D-8604-4334-A137-B32986372DCC}"/>
    <cellStyle name="Notiz 81 9" xfId="24671" xr:uid="{12C017E9-E2D7-412C-8F5C-DDB961F3B5C9}"/>
    <cellStyle name="Notiz 82" xfId="2802" xr:uid="{00000000-0005-0000-0000-0000220B0000}"/>
    <cellStyle name="Notiz 82 2" xfId="2803" xr:uid="{00000000-0005-0000-0000-0000230B0000}"/>
    <cellStyle name="Notiz 82 2 2" xfId="5942" xr:uid="{8ADB5079-087B-4282-A969-DAD0990B4E6F}"/>
    <cellStyle name="Notiz 82 2 2 2" xfId="18730" xr:uid="{2694E27F-6DAE-47E2-AA50-E7CCB62376B4}"/>
    <cellStyle name="Notiz 82 2 2 2 2" xfId="29087" xr:uid="{51860041-3B25-40B2-B4E9-EEE5A01CDDD8}"/>
    <cellStyle name="Notiz 82 2 2 3" xfId="11983" xr:uid="{264A880B-3EC6-4187-8A3B-58E3ABE3A874}"/>
    <cellStyle name="Notiz 82 2 2 3 2" xfId="31581" xr:uid="{25194DD9-1783-43B3-BC4E-CC2CC475359E}"/>
    <cellStyle name="Notiz 82 2 2 4" xfId="34055" xr:uid="{B989D42A-B85B-4600-B107-F9D160F03BAE}"/>
    <cellStyle name="Notiz 82 2 2 5" xfId="24677" xr:uid="{F0465467-6B2C-4984-BF89-70CDFF9AD2D9}"/>
    <cellStyle name="Notiz 82 2 3" xfId="6292" xr:uid="{0BE9EBA2-A90E-4877-9B76-7E75BCBDC461}"/>
    <cellStyle name="Notiz 82 2 3 2" xfId="19072" xr:uid="{8E96A751-FC0C-49B9-8251-75BDAFD6D9C8}"/>
    <cellStyle name="Notiz 82 2 3 2 2" xfId="34134" xr:uid="{A1335B23-F68A-425B-9F22-EF5C572E60E4}"/>
    <cellStyle name="Notiz 82 2 3 3" xfId="12324" xr:uid="{E265887D-5A1B-4636-B6D7-150617D6EB2C}"/>
    <cellStyle name="Notiz 82 2 3 4" xfId="25808" xr:uid="{A15F633A-1A21-40AD-9D0E-4B17C040AB22}"/>
    <cellStyle name="Notiz 82 2 4" xfId="8644" xr:uid="{9A03EF6B-7E7C-4DC4-AC8A-09EF61026A9F}"/>
    <cellStyle name="Notiz 82 2 4 2" xfId="21370" xr:uid="{97BBB1C8-4521-4C32-9750-55CE8998CD07}"/>
    <cellStyle name="Notiz 82 2 4 3" xfId="29086" xr:uid="{4658880C-21E8-4AE1-99EA-FADC03C48F18}"/>
    <cellStyle name="Notiz 82 2 5" xfId="15032" xr:uid="{D3628F45-B111-4804-A1A5-100D468AFF42}"/>
    <cellStyle name="Notiz 82 2 5 2" xfId="31580" xr:uid="{CEC1DDC7-B5B9-40E5-A3E5-99613F4F887B}"/>
    <cellStyle name="Notiz 82 2 6" xfId="15685" xr:uid="{1993AE5C-8759-44F6-AB95-1F4038730AB2}"/>
    <cellStyle name="Notiz 82 2 6 2" xfId="26736" xr:uid="{97C9A796-F248-480A-A542-47C39549CD8F}"/>
    <cellStyle name="Notiz 82 2 7" xfId="32852" xr:uid="{76B6A135-A1AD-4A18-873F-7F4F4524E606}"/>
    <cellStyle name="Notiz 82 2 8" xfId="24676" xr:uid="{465F4298-E67E-4A57-AED0-62107CF2E4A1}"/>
    <cellStyle name="Notiz 82 3" xfId="5941" xr:uid="{7B6A6A3A-FF7A-4394-A7C0-87898A779AC0}"/>
    <cellStyle name="Notiz 82 3 2" xfId="18729" xr:uid="{750E8D88-379F-4EBE-8FDC-A0E33E82F07E}"/>
    <cellStyle name="Notiz 82 3 2 2" xfId="29088" xr:uid="{9BAEE483-51C3-482D-A6D1-CE26CF9F70BF}"/>
    <cellStyle name="Notiz 82 3 3" xfId="11982" xr:uid="{35C858FB-90BB-4FC9-9A49-9DD1222457C3}"/>
    <cellStyle name="Notiz 82 3 3 2" xfId="31582" xr:uid="{199A0D43-BF72-42DB-B0F6-F707CECF610F}"/>
    <cellStyle name="Notiz 82 3 4" xfId="34054" xr:uid="{0AFC9CE4-7305-4611-91AD-FF8BA5A92C0F}"/>
    <cellStyle name="Notiz 82 3 5" xfId="24678" xr:uid="{8D408753-A79A-4763-9560-4D6D916E69C5}"/>
    <cellStyle name="Notiz 82 4" xfId="6293" xr:uid="{8E496EC1-1B6D-486E-B3BB-214500C296F6}"/>
    <cellStyle name="Notiz 82 4 2" xfId="19073" xr:uid="{3C3DFCF0-0D2F-4739-8D7B-8094F840DA7B}"/>
    <cellStyle name="Notiz 82 4 2 2" xfId="34135" xr:uid="{E3660F23-A981-4762-B048-B65EA97F7945}"/>
    <cellStyle name="Notiz 82 4 3" xfId="12325" xr:uid="{0494BECB-1ABD-4786-BEF4-298DDEEC85C8}"/>
    <cellStyle name="Notiz 82 4 4" xfId="25807" xr:uid="{0F145677-69F4-4518-BA61-68885B6BCAFF}"/>
    <cellStyle name="Notiz 82 5" xfId="8643" xr:uid="{AC9E1DDB-4841-4C37-BCC0-F5966C4D6622}"/>
    <cellStyle name="Notiz 82 5 2" xfId="21369" xr:uid="{0AA5BDD4-5DE0-406B-9516-5074A9971A2D}"/>
    <cellStyle name="Notiz 82 5 3" xfId="29085" xr:uid="{4020F8C6-D714-4A98-8F6D-E6DF99B2CD44}"/>
    <cellStyle name="Notiz 82 6" xfId="15031" xr:uid="{A66F33C6-47FB-4B9D-A616-FCEDD2C8F724}"/>
    <cellStyle name="Notiz 82 6 2" xfId="31579" xr:uid="{C36E755F-F4CF-42C9-BF74-50D415C58A6E}"/>
    <cellStyle name="Notiz 82 7" xfId="15684" xr:uid="{885BB3F1-847B-4608-8D1C-699DFAF5AD64}"/>
    <cellStyle name="Notiz 82 7 2" xfId="26735" xr:uid="{0E7B5041-E41B-4EB3-959F-56B581935478}"/>
    <cellStyle name="Notiz 82 8" xfId="32851" xr:uid="{074AEA90-718E-473E-84D1-332CEFA99EAA}"/>
    <cellStyle name="Notiz 82 9" xfId="24675" xr:uid="{2DA8CF35-B78C-4407-B458-D36AEFD5477B}"/>
    <cellStyle name="Notiz 83" xfId="2804" xr:uid="{00000000-0005-0000-0000-0000240B0000}"/>
    <cellStyle name="Notiz 83 2" xfId="2805" xr:uid="{00000000-0005-0000-0000-0000250B0000}"/>
    <cellStyle name="Notiz 83 2 2" xfId="5944" xr:uid="{683F18F5-6A0F-4553-8903-519B4FAB82B1}"/>
    <cellStyle name="Notiz 83 2 2 2" xfId="18732" xr:uid="{CBFD715F-1F1F-4BAC-900C-F25A5EE938AC}"/>
    <cellStyle name="Notiz 83 2 2 2 2" xfId="29091" xr:uid="{DE8A2AB5-6822-4CDC-BBFC-4E45BE4411F5}"/>
    <cellStyle name="Notiz 83 2 2 3" xfId="11985" xr:uid="{BD849530-26E8-49F3-A24A-22AE4FC54056}"/>
    <cellStyle name="Notiz 83 2 2 3 2" xfId="31585" xr:uid="{FFD00CF9-B5C7-4994-81BE-6FDD2A03CA88}"/>
    <cellStyle name="Notiz 83 2 2 4" xfId="34057" xr:uid="{1784FC33-70C6-4A5D-8EE1-BB7240DEA3AB}"/>
    <cellStyle name="Notiz 83 2 2 5" xfId="24681" xr:uid="{27B6B126-700C-400A-959A-73F546C03E97}"/>
    <cellStyle name="Notiz 83 2 3" xfId="6290" xr:uid="{CE1A4DDD-8474-49C6-BF29-38AC767CB03B}"/>
    <cellStyle name="Notiz 83 2 3 2" xfId="19070" xr:uid="{54993806-FC38-4DF4-BB44-7C8D39A8DE88}"/>
    <cellStyle name="Notiz 83 2 3 2 2" xfId="34132" xr:uid="{299FDB1D-DF00-4CFE-A396-3F5861416B36}"/>
    <cellStyle name="Notiz 83 2 3 3" xfId="12322" xr:uid="{2603E9BE-0033-40FD-8D85-743D1BF1093A}"/>
    <cellStyle name="Notiz 83 2 3 4" xfId="25810" xr:uid="{BA9CF14A-5E62-4FA0-AF4A-C9970C63CD35}"/>
    <cellStyle name="Notiz 83 2 4" xfId="8646" xr:uid="{04E2A551-A5B2-4A57-9222-DA2CBAC0E0E3}"/>
    <cellStyle name="Notiz 83 2 4 2" xfId="21372" xr:uid="{0BC647A5-20D6-4E0B-886C-16B310B6BEF3}"/>
    <cellStyle name="Notiz 83 2 4 3" xfId="29090" xr:uid="{515602BA-F2C5-4C47-A647-A402D12FDA32}"/>
    <cellStyle name="Notiz 83 2 5" xfId="15034" xr:uid="{FB5E3C73-20F5-43A3-98E8-A38875E9FB23}"/>
    <cellStyle name="Notiz 83 2 5 2" xfId="31584" xr:uid="{1D7E5A9E-96AB-44CD-91D5-FA00AE0E81CE}"/>
    <cellStyle name="Notiz 83 2 6" xfId="15687" xr:uid="{D286D2F8-81A6-44C3-93A8-71091D1A64A0}"/>
    <cellStyle name="Notiz 83 2 6 2" xfId="26738" xr:uid="{40B556D9-9D1C-418A-80EA-3DEBFC97AEB3}"/>
    <cellStyle name="Notiz 83 2 7" xfId="32854" xr:uid="{A271E4EF-3BBF-4D2E-806F-671EC9682A98}"/>
    <cellStyle name="Notiz 83 2 8" xfId="24680" xr:uid="{5B88FB31-C397-4DAE-96C5-2D7D2A7A1F16}"/>
    <cellStyle name="Notiz 83 3" xfId="5943" xr:uid="{8A850117-9887-4760-8138-A782EF5987C8}"/>
    <cellStyle name="Notiz 83 3 2" xfId="18731" xr:uid="{DEBFEE17-258E-4E1D-A1D7-F0B2B5432798}"/>
    <cellStyle name="Notiz 83 3 2 2" xfId="29092" xr:uid="{0567B809-882D-4B5E-9594-2D52E6199480}"/>
    <cellStyle name="Notiz 83 3 3" xfId="11984" xr:uid="{C4B07702-E25E-4530-AD50-44A3887C9AD2}"/>
    <cellStyle name="Notiz 83 3 3 2" xfId="31586" xr:uid="{3CC162A1-98AA-479E-9CCC-76D62765873F}"/>
    <cellStyle name="Notiz 83 3 4" xfId="34056" xr:uid="{1271AF34-A217-4F6A-8737-75C27BE30030}"/>
    <cellStyle name="Notiz 83 3 5" xfId="24682" xr:uid="{BD947A5D-502C-4C4B-B035-80830144E4A9}"/>
    <cellStyle name="Notiz 83 4" xfId="6291" xr:uid="{62331821-9EF4-4EA1-885C-A8B690DDAC27}"/>
    <cellStyle name="Notiz 83 4 2" xfId="19071" xr:uid="{083ED986-F92B-4FB0-A475-05ABDDAE90F6}"/>
    <cellStyle name="Notiz 83 4 2 2" xfId="34133" xr:uid="{5E5696C6-7839-40F4-9680-3B1C0E23D967}"/>
    <cellStyle name="Notiz 83 4 3" xfId="12323" xr:uid="{003DB3E7-5141-404D-B88A-14B37642AC32}"/>
    <cellStyle name="Notiz 83 4 4" xfId="25809" xr:uid="{D292CFA1-C281-4671-91A5-0BDB0A47BB2C}"/>
    <cellStyle name="Notiz 83 5" xfId="8645" xr:uid="{A8FCBA3D-2242-48AD-A4DB-E46CF81A6B6F}"/>
    <cellStyle name="Notiz 83 5 2" xfId="21371" xr:uid="{2FD2AE6F-CB8A-4205-89DE-62DE222615AA}"/>
    <cellStyle name="Notiz 83 5 3" xfId="29089" xr:uid="{D8E48D9B-697A-4A6E-9CEB-87DA94B4D6B6}"/>
    <cellStyle name="Notiz 83 6" xfId="15033" xr:uid="{05AEDDB8-B0CB-4C7C-9409-22FB80E7E6C1}"/>
    <cellStyle name="Notiz 83 6 2" xfId="31583" xr:uid="{6FBF2904-85D6-4B22-BE0D-314B8E6D52F1}"/>
    <cellStyle name="Notiz 83 7" xfId="15686" xr:uid="{AAC3E9B7-7F6A-459B-BD35-BFC9CDD3CFFE}"/>
    <cellStyle name="Notiz 83 7 2" xfId="26737" xr:uid="{8102C048-1753-4D70-9201-417BFAE998D1}"/>
    <cellStyle name="Notiz 83 8" xfId="32853" xr:uid="{989D8C17-8875-4CC8-B144-46C09240BBE5}"/>
    <cellStyle name="Notiz 83 9" xfId="24679" xr:uid="{B2E94528-0661-4A8F-ACD9-03B9C661435A}"/>
    <cellStyle name="Notiz 84" xfId="2806" xr:uid="{00000000-0005-0000-0000-0000260B0000}"/>
    <cellStyle name="Notiz 84 2" xfId="2807" xr:uid="{00000000-0005-0000-0000-0000270B0000}"/>
    <cellStyle name="Notiz 84 2 2" xfId="5946" xr:uid="{A82B9E6D-25BD-4791-B128-8C9B41DBA3B8}"/>
    <cellStyle name="Notiz 84 2 2 2" xfId="18734" xr:uid="{BD1EA122-A318-4D65-B140-BC116DBD7FEB}"/>
    <cellStyle name="Notiz 84 2 2 2 2" xfId="29095" xr:uid="{9A975805-6009-4217-AAF6-704DDCCBD66E}"/>
    <cellStyle name="Notiz 84 2 2 3" xfId="11987" xr:uid="{308AB200-C6F0-4E2C-9682-DD1C04213E51}"/>
    <cellStyle name="Notiz 84 2 2 3 2" xfId="31589" xr:uid="{AC8F320C-CD60-4BE1-B87A-AA770A59AD97}"/>
    <cellStyle name="Notiz 84 2 2 4" xfId="34059" xr:uid="{A6538C16-5E97-479E-8A36-2D4BC716A078}"/>
    <cellStyle name="Notiz 84 2 2 5" xfId="24685" xr:uid="{ACEA7C7F-723E-4E2E-B1D6-C7A5462A7F55}"/>
    <cellStyle name="Notiz 84 2 3" xfId="6288" xr:uid="{ED922EC7-3759-4E1E-96FA-17C7D5A22B99}"/>
    <cellStyle name="Notiz 84 2 3 2" xfId="19068" xr:uid="{7DA37C1A-EDBA-4074-B44C-3497E242D702}"/>
    <cellStyle name="Notiz 84 2 3 2 2" xfId="34130" xr:uid="{872E3413-E288-4AB4-B487-2064B911EF04}"/>
    <cellStyle name="Notiz 84 2 3 3" xfId="12320" xr:uid="{19E95679-BCEC-4C72-8931-064C9AC59355}"/>
    <cellStyle name="Notiz 84 2 3 4" xfId="25812" xr:uid="{57793CE7-DC11-4756-8342-B4CBCDA7BB15}"/>
    <cellStyle name="Notiz 84 2 4" xfId="8648" xr:uid="{AAC2FB3B-0409-49D9-AAF4-12E0E4274BD0}"/>
    <cellStyle name="Notiz 84 2 4 2" xfId="21374" xr:uid="{C78BF0F2-B703-43B0-9A65-88F9FA1F528F}"/>
    <cellStyle name="Notiz 84 2 4 3" xfId="29094" xr:uid="{C2BD6EBB-D4E3-4AA4-BA5F-CD33FA08F95E}"/>
    <cellStyle name="Notiz 84 2 5" xfId="15036" xr:uid="{31FE4ABA-922D-4E19-966D-119639077C27}"/>
    <cellStyle name="Notiz 84 2 5 2" xfId="31588" xr:uid="{32FC9A11-5242-4DA6-B20F-368E5C998316}"/>
    <cellStyle name="Notiz 84 2 6" xfId="15689" xr:uid="{6FD9C7C4-65C6-4349-9A62-020053A5E1F0}"/>
    <cellStyle name="Notiz 84 2 6 2" xfId="26740" xr:uid="{83D8FFDA-60EE-4245-B757-54066B99B008}"/>
    <cellStyle name="Notiz 84 2 7" xfId="32856" xr:uid="{B6EC3AB0-A7B7-40BB-9D4E-44868CB6ABCF}"/>
    <cellStyle name="Notiz 84 2 8" xfId="24684" xr:uid="{E31889F5-F84F-4094-A310-4BBD3492B966}"/>
    <cellStyle name="Notiz 84 3" xfId="5945" xr:uid="{EA8F3F6B-7F2E-416C-B71B-B36DABD1848C}"/>
    <cellStyle name="Notiz 84 3 2" xfId="18733" xr:uid="{D912B38E-667C-4A5C-8C00-AD76D4BBA788}"/>
    <cellStyle name="Notiz 84 3 2 2" xfId="29096" xr:uid="{2AF7F45E-1BA9-43C8-8F7C-EA8A94CABF92}"/>
    <cellStyle name="Notiz 84 3 3" xfId="11986" xr:uid="{64F6466E-AF78-4FD6-8151-D0F84A1A81EA}"/>
    <cellStyle name="Notiz 84 3 3 2" xfId="31590" xr:uid="{672629C9-B8CD-4903-8206-726ECA51C770}"/>
    <cellStyle name="Notiz 84 3 4" xfId="34058" xr:uid="{08CE4219-80EF-4EA2-A390-59503B9A3A43}"/>
    <cellStyle name="Notiz 84 3 5" xfId="24686" xr:uid="{64768B9B-158D-4B6B-BE2B-36AAE404D1B4}"/>
    <cellStyle name="Notiz 84 4" xfId="6289" xr:uid="{4B8185C5-620D-41EE-A976-B199AFA287A2}"/>
    <cellStyle name="Notiz 84 4 2" xfId="19069" xr:uid="{A7B6E61C-BBC6-4BD5-9229-B02DD33299F3}"/>
    <cellStyle name="Notiz 84 4 2 2" xfId="34131" xr:uid="{7ECA7592-9885-4C02-AF12-48910E4C12F2}"/>
    <cellStyle name="Notiz 84 4 3" xfId="12321" xr:uid="{26294A17-21C2-45AF-AA32-ECBDA2CAFCD6}"/>
    <cellStyle name="Notiz 84 4 4" xfId="25811" xr:uid="{3343998E-4F8C-4891-9178-CA2166159D40}"/>
    <cellStyle name="Notiz 84 5" xfId="8647" xr:uid="{FE37F4EC-E08B-4ED6-9280-F44073CFDB0A}"/>
    <cellStyle name="Notiz 84 5 2" xfId="21373" xr:uid="{8EB64691-0228-42F5-91F6-2EAB7E7A8063}"/>
    <cellStyle name="Notiz 84 5 3" xfId="29093" xr:uid="{A364350D-35E0-4B49-9EC2-D00E1A450514}"/>
    <cellStyle name="Notiz 84 6" xfId="15035" xr:uid="{57984918-1489-42A3-B1DB-F4196B6EB466}"/>
    <cellStyle name="Notiz 84 6 2" xfId="31587" xr:uid="{23E0A9E6-375C-4C82-9368-050479BE8592}"/>
    <cellStyle name="Notiz 84 7" xfId="15688" xr:uid="{FE246B13-76EE-479C-AAE5-84166AD73A1C}"/>
    <cellStyle name="Notiz 84 7 2" xfId="26739" xr:uid="{7C484A49-87C7-44A2-9CAF-16EC4AFBADC5}"/>
    <cellStyle name="Notiz 84 8" xfId="32855" xr:uid="{32D1EE75-7300-4386-8464-03700F86FFC5}"/>
    <cellStyle name="Notiz 84 9" xfId="24683" xr:uid="{AED133A6-0047-4080-A1AA-35EA9864E8B5}"/>
    <cellStyle name="Notiz 85" xfId="2808" xr:uid="{00000000-0005-0000-0000-0000280B0000}"/>
    <cellStyle name="Notiz 85 2" xfId="2809" xr:uid="{00000000-0005-0000-0000-0000290B0000}"/>
    <cellStyle name="Notiz 85 2 2" xfId="5948" xr:uid="{AB7135D6-2F56-4AAD-9E59-7BC39D1F0C98}"/>
    <cellStyle name="Notiz 85 2 2 2" xfId="18736" xr:uid="{6949A445-666B-47F5-9CAA-CC12236032DF}"/>
    <cellStyle name="Notiz 85 2 2 2 2" xfId="29099" xr:uid="{40CC8505-AACE-4774-BBEE-6D4E34E7E504}"/>
    <cellStyle name="Notiz 85 2 2 3" xfId="11989" xr:uid="{5474F2C4-361D-48EC-8F35-2F6D172627A6}"/>
    <cellStyle name="Notiz 85 2 2 3 2" xfId="31593" xr:uid="{5B886215-592B-4A1E-9BC1-7AC050C093E1}"/>
    <cellStyle name="Notiz 85 2 2 4" xfId="34061" xr:uid="{B8E40BF1-FE1E-401F-829A-5896E3F2DC45}"/>
    <cellStyle name="Notiz 85 2 2 5" xfId="24689" xr:uid="{1F084655-E1A8-421E-A206-DF7E15E91153}"/>
    <cellStyle name="Notiz 85 2 3" xfId="6286" xr:uid="{69D28EE0-B192-4B0A-A6A0-49FAC8C25B47}"/>
    <cellStyle name="Notiz 85 2 3 2" xfId="19066" xr:uid="{D566FA97-01C2-4A08-B0ED-DD3E51857777}"/>
    <cellStyle name="Notiz 85 2 3 2 2" xfId="34128" xr:uid="{7F037629-7750-4A46-9FD0-876498B8F862}"/>
    <cellStyle name="Notiz 85 2 3 3" xfId="12318" xr:uid="{534114DE-CBE8-41E6-9DE8-D1D9A607241F}"/>
    <cellStyle name="Notiz 85 2 3 4" xfId="25814" xr:uid="{BB5A9326-9067-48E8-AFD5-71AB9A52FFA1}"/>
    <cellStyle name="Notiz 85 2 4" xfId="8650" xr:uid="{B6114307-DA20-4E84-B3A8-FEF04BD63E32}"/>
    <cellStyle name="Notiz 85 2 4 2" xfId="21376" xr:uid="{50264C1C-2ABE-4912-839B-D1D69EA9DCEF}"/>
    <cellStyle name="Notiz 85 2 4 3" xfId="29098" xr:uid="{A5B55B40-3D48-45C6-83AA-80FEC02BD440}"/>
    <cellStyle name="Notiz 85 2 5" xfId="15038" xr:uid="{5086DB12-7A59-49C8-8B62-FAE86807AB98}"/>
    <cellStyle name="Notiz 85 2 5 2" xfId="31592" xr:uid="{12C783B1-A5DA-4857-BD8C-663AB42DCC2B}"/>
    <cellStyle name="Notiz 85 2 6" xfId="15691" xr:uid="{D2243256-95E4-4420-983A-834E118B1B06}"/>
    <cellStyle name="Notiz 85 2 6 2" xfId="26742" xr:uid="{404E2FA3-8085-43EA-B093-004BF67C0492}"/>
    <cellStyle name="Notiz 85 2 7" xfId="32858" xr:uid="{6BE3F0E8-9594-4D71-B0F5-A2E150118CC5}"/>
    <cellStyle name="Notiz 85 2 8" xfId="24688" xr:uid="{F365D9EE-910E-4851-8652-1A53903ED530}"/>
    <cellStyle name="Notiz 85 3" xfId="5947" xr:uid="{AD52B69A-7587-4921-A5CF-B7DB81E9E7B3}"/>
    <cellStyle name="Notiz 85 3 2" xfId="18735" xr:uid="{048167AA-3597-4709-B98C-EFD61FB4FF6B}"/>
    <cellStyle name="Notiz 85 3 2 2" xfId="29100" xr:uid="{4CDD4869-70BF-46E6-B0D4-1FA885518454}"/>
    <cellStyle name="Notiz 85 3 3" xfId="11988" xr:uid="{DECA00B9-5409-4DCD-BA4E-471AE9CBD76A}"/>
    <cellStyle name="Notiz 85 3 3 2" xfId="31594" xr:uid="{241BDBB8-9695-4F1F-A102-A594195A12E8}"/>
    <cellStyle name="Notiz 85 3 4" xfId="34060" xr:uid="{559E1413-1A77-4A5A-9052-594AF883096A}"/>
    <cellStyle name="Notiz 85 3 5" xfId="24690" xr:uid="{DE5427E9-3147-425A-A2A6-1ECB76D7947F}"/>
    <cellStyle name="Notiz 85 4" xfId="6287" xr:uid="{78C02259-3FC8-4DC7-B33D-C3042AAED539}"/>
    <cellStyle name="Notiz 85 4 2" xfId="19067" xr:uid="{6F1BC9E3-D4BC-4D25-8ECB-692151639541}"/>
    <cellStyle name="Notiz 85 4 2 2" xfId="34129" xr:uid="{E5793F64-122C-4409-8528-FEF9D34A8E3E}"/>
    <cellStyle name="Notiz 85 4 3" xfId="12319" xr:uid="{59764809-4263-482F-BF50-9693F4A63F66}"/>
    <cellStyle name="Notiz 85 4 4" xfId="25813" xr:uid="{6753B283-45A6-4D62-896D-7155355ADA42}"/>
    <cellStyle name="Notiz 85 5" xfId="8649" xr:uid="{6C1831C9-DDC2-4B7D-8C47-FEFC8E6C364E}"/>
    <cellStyle name="Notiz 85 5 2" xfId="21375" xr:uid="{07A058F8-BC85-429C-A678-A5ADD6FA1BE0}"/>
    <cellStyle name="Notiz 85 5 3" xfId="29097" xr:uid="{81563AA3-574E-46A7-B34C-6474A11E59B2}"/>
    <cellStyle name="Notiz 85 6" xfId="15037" xr:uid="{B7348B69-EA4D-4E75-B709-25799A2090CF}"/>
    <cellStyle name="Notiz 85 6 2" xfId="31591" xr:uid="{67212ED8-63F2-415B-B967-1164D6DE2B57}"/>
    <cellStyle name="Notiz 85 7" xfId="15690" xr:uid="{F57FB20B-EC68-4981-A9FD-8A043EE2F2AC}"/>
    <cellStyle name="Notiz 85 7 2" xfId="26741" xr:uid="{A9001E11-AFD8-45E9-8212-B13ED37D7054}"/>
    <cellStyle name="Notiz 85 8" xfId="32857" xr:uid="{971314BE-3E13-4997-A44A-770AB32543B3}"/>
    <cellStyle name="Notiz 85 9" xfId="24687" xr:uid="{76C7BF01-AEB9-4B8A-B832-F0CFA759B769}"/>
    <cellStyle name="Notiz 86" xfId="2810" xr:uid="{00000000-0005-0000-0000-00002A0B0000}"/>
    <cellStyle name="Notiz 86 2" xfId="2811" xr:uid="{00000000-0005-0000-0000-00002B0B0000}"/>
    <cellStyle name="Notiz 86 2 2" xfId="5950" xr:uid="{E04178C4-6CDE-4048-8E45-5FD1033A2AA6}"/>
    <cellStyle name="Notiz 86 2 2 2" xfId="18738" xr:uid="{F37C15CB-574C-44B1-8A3F-1F9CD9F6292E}"/>
    <cellStyle name="Notiz 86 2 2 2 2" xfId="29103" xr:uid="{2503A005-9719-4103-A27E-0861E7EDF1CD}"/>
    <cellStyle name="Notiz 86 2 2 3" xfId="11991" xr:uid="{75D0B05D-6399-4BE9-9D55-D1E687FC28F6}"/>
    <cellStyle name="Notiz 86 2 2 3 2" xfId="31597" xr:uid="{07CC9708-B61B-4D7F-B7CE-F102E04A1246}"/>
    <cellStyle name="Notiz 86 2 2 4" xfId="34063" xr:uid="{491EC497-E0DF-4109-85D9-9C4337959C0D}"/>
    <cellStyle name="Notiz 86 2 2 5" xfId="24693" xr:uid="{8D305AA4-388A-4805-9FC8-E1FDAF5DAC5A}"/>
    <cellStyle name="Notiz 86 2 3" xfId="6284" xr:uid="{B7DE2338-9FE7-4E24-9572-60A53E4211E5}"/>
    <cellStyle name="Notiz 86 2 3 2" xfId="19064" xr:uid="{DEA7D4D0-95C6-495F-8B8F-52B8646E1F17}"/>
    <cellStyle name="Notiz 86 2 3 2 2" xfId="34126" xr:uid="{19FFCF2E-D489-49B8-A282-DCEF3D2ACD3A}"/>
    <cellStyle name="Notiz 86 2 3 3" xfId="12316" xr:uid="{9CDF4D48-618B-470E-956F-5E09290B1787}"/>
    <cellStyle name="Notiz 86 2 3 4" xfId="25816" xr:uid="{FC1B66D1-FB62-4D69-A514-CA34CCA86B8D}"/>
    <cellStyle name="Notiz 86 2 4" xfId="8652" xr:uid="{CF97F124-245D-4B7D-A316-F50B80D3D289}"/>
    <cellStyle name="Notiz 86 2 4 2" xfId="21378" xr:uid="{32267E44-5A96-4250-A2A1-F4496DF81219}"/>
    <cellStyle name="Notiz 86 2 4 3" xfId="29102" xr:uid="{A99951BC-CE86-4AE7-A47B-D5CCB470CBA8}"/>
    <cellStyle name="Notiz 86 2 5" xfId="15040" xr:uid="{FF34677B-46B8-4628-86CA-63721C4F3035}"/>
    <cellStyle name="Notiz 86 2 5 2" xfId="31596" xr:uid="{8749CAEA-1CBC-4AF3-99EE-A13417FBF701}"/>
    <cellStyle name="Notiz 86 2 6" xfId="15693" xr:uid="{3D0D7134-CC50-4117-88E9-243FAFABE6CE}"/>
    <cellStyle name="Notiz 86 2 6 2" xfId="26744" xr:uid="{36C1E5AE-C859-4403-BB91-251BDAD2EB13}"/>
    <cellStyle name="Notiz 86 2 7" xfId="32860" xr:uid="{2384CF1C-EBBA-444D-AEB8-8CA071C551E2}"/>
    <cellStyle name="Notiz 86 2 8" xfId="24692" xr:uid="{26D29EBA-469C-4287-BE50-B5AE8BA54B87}"/>
    <cellStyle name="Notiz 86 3" xfId="5949" xr:uid="{55195880-510B-4D8C-A480-77D002FCEAB4}"/>
    <cellStyle name="Notiz 86 3 2" xfId="18737" xr:uid="{00E1F6CA-6B77-4683-94AD-EBD16A4403B6}"/>
    <cellStyle name="Notiz 86 3 2 2" xfId="29104" xr:uid="{7B3262E5-8AAF-4AFD-AABF-27DEFE254710}"/>
    <cellStyle name="Notiz 86 3 3" xfId="11990" xr:uid="{43DF0D9B-A314-4473-83CF-CD7212EB289E}"/>
    <cellStyle name="Notiz 86 3 3 2" xfId="31598" xr:uid="{1BFEBD71-57E5-4ACC-ADBE-71B1BCA0AEE3}"/>
    <cellStyle name="Notiz 86 3 4" xfId="34062" xr:uid="{41833128-CEB7-4439-980A-D198AA0D8CDF}"/>
    <cellStyle name="Notiz 86 3 5" xfId="24694" xr:uid="{A90B1BFA-98D1-4303-8707-4FFB7B40DA6F}"/>
    <cellStyle name="Notiz 86 4" xfId="6285" xr:uid="{8CF60228-2905-4A13-BA39-5F259E91A80A}"/>
    <cellStyle name="Notiz 86 4 2" xfId="19065" xr:uid="{8736820B-C367-48BF-BFA8-E7977E4AFEB2}"/>
    <cellStyle name="Notiz 86 4 2 2" xfId="34127" xr:uid="{2BBBED7C-97ED-4451-B38D-5482EE3360CE}"/>
    <cellStyle name="Notiz 86 4 3" xfId="12317" xr:uid="{8823D803-2121-4531-82B3-567A0D200F73}"/>
    <cellStyle name="Notiz 86 4 4" xfId="25815" xr:uid="{3A8A7D91-6291-4A11-BD6B-D2D655048074}"/>
    <cellStyle name="Notiz 86 5" xfId="8651" xr:uid="{2AC36CFA-D02D-42DD-B024-84B565DED7FF}"/>
    <cellStyle name="Notiz 86 5 2" xfId="21377" xr:uid="{2CDAD62C-02BD-4FF8-9BBD-7D5531DC613D}"/>
    <cellStyle name="Notiz 86 5 3" xfId="29101" xr:uid="{26C9AB6C-5FEC-413F-8F49-4BF1A0209EC0}"/>
    <cellStyle name="Notiz 86 6" xfId="15039" xr:uid="{A5AD3D70-1633-4E89-A3F6-D337DD8B6C42}"/>
    <cellStyle name="Notiz 86 6 2" xfId="31595" xr:uid="{BB9F2A47-A3C1-49B7-ACE9-CF6B38DF4A2B}"/>
    <cellStyle name="Notiz 86 7" xfId="15692" xr:uid="{21FC65CE-C110-44AF-A498-9A4EDF694F15}"/>
    <cellStyle name="Notiz 86 7 2" xfId="26743" xr:uid="{1B8699D9-F14A-40BC-A1E9-9B135139CE60}"/>
    <cellStyle name="Notiz 86 8" xfId="32859" xr:uid="{F762340A-D251-4148-82C6-DEF20EA70549}"/>
    <cellStyle name="Notiz 86 9" xfId="24691" xr:uid="{E59AD01C-0730-4993-988E-E2FC23B11279}"/>
    <cellStyle name="Notiz 87" xfId="2812" xr:uid="{00000000-0005-0000-0000-00002C0B0000}"/>
    <cellStyle name="Notiz 87 2" xfId="2813" xr:uid="{00000000-0005-0000-0000-00002D0B0000}"/>
    <cellStyle name="Notiz 87 2 2" xfId="5952" xr:uid="{D531F848-63E3-4156-B21A-1716184646F4}"/>
    <cellStyle name="Notiz 87 2 2 2" xfId="18740" xr:uid="{DDF51F36-DCEE-409F-B6E9-BB10DAC3273F}"/>
    <cellStyle name="Notiz 87 2 2 2 2" xfId="29107" xr:uid="{C96E578D-E4AE-4E9F-A103-86556287F1F3}"/>
    <cellStyle name="Notiz 87 2 2 3" xfId="11993" xr:uid="{34764E8B-0C2B-4968-8785-6212ADC3B072}"/>
    <cellStyle name="Notiz 87 2 2 3 2" xfId="31601" xr:uid="{38921720-F49B-415D-BDF9-D714601BE352}"/>
    <cellStyle name="Notiz 87 2 2 4" xfId="34065" xr:uid="{22C7DDEB-46A6-4029-9B78-1EADAB6E6759}"/>
    <cellStyle name="Notiz 87 2 2 5" xfId="24697" xr:uid="{DD22B590-9BE0-4683-9BBF-2F83E0AD8D2A}"/>
    <cellStyle name="Notiz 87 2 3" xfId="6282" xr:uid="{CBC21F7B-366A-4073-A95B-0F6B39F991E9}"/>
    <cellStyle name="Notiz 87 2 3 2" xfId="19062" xr:uid="{9F7CCB14-FE59-4183-B1BC-214C7E9CF364}"/>
    <cellStyle name="Notiz 87 2 3 2 2" xfId="34124" xr:uid="{F19F2D77-2706-47E5-9870-64078B15401A}"/>
    <cellStyle name="Notiz 87 2 3 3" xfId="12314" xr:uid="{2CD549CC-1FED-4831-BF63-6E2E839ABBB5}"/>
    <cellStyle name="Notiz 87 2 3 4" xfId="25818" xr:uid="{D43FC109-AD0F-4EBF-B5AD-975D7ACFE1BB}"/>
    <cellStyle name="Notiz 87 2 4" xfId="8654" xr:uid="{2648701B-0971-4362-99FB-776E757841D8}"/>
    <cellStyle name="Notiz 87 2 4 2" xfId="21380" xr:uid="{AEE39594-6FC2-4CF5-A4D8-AC446EB814D9}"/>
    <cellStyle name="Notiz 87 2 4 3" xfId="29106" xr:uid="{7891FAE2-D2DA-4A50-B1BB-673F66AD58F8}"/>
    <cellStyle name="Notiz 87 2 5" xfId="15042" xr:uid="{FA52E04E-598D-498F-A628-A68E0AA550BC}"/>
    <cellStyle name="Notiz 87 2 5 2" xfId="31600" xr:uid="{E0DB6488-7E33-47D9-B3FC-F61A02FEE90F}"/>
    <cellStyle name="Notiz 87 2 6" xfId="15695" xr:uid="{96052753-B876-4A75-8E7A-803798119C58}"/>
    <cellStyle name="Notiz 87 2 6 2" xfId="26746" xr:uid="{A2492C94-5450-42DB-AE22-AA0C66E84CD0}"/>
    <cellStyle name="Notiz 87 2 7" xfId="32862" xr:uid="{AEFD7436-5622-41D8-A6A6-5AEF93CE5DA9}"/>
    <cellStyle name="Notiz 87 2 8" xfId="24696" xr:uid="{12AB2B0F-7C45-4D15-9E86-FE97FA2CF1EF}"/>
    <cellStyle name="Notiz 87 3" xfId="5951" xr:uid="{94A4622F-587B-4B27-AFA8-18DA3F313BE7}"/>
    <cellStyle name="Notiz 87 3 2" xfId="18739" xr:uid="{D7F0E01D-880B-43D0-8DC0-0D94C03DD1F1}"/>
    <cellStyle name="Notiz 87 3 2 2" xfId="29108" xr:uid="{A572495C-9923-4B2C-A578-EFE73420A654}"/>
    <cellStyle name="Notiz 87 3 3" xfId="11992" xr:uid="{73150C42-DE9C-47F9-8CDD-448778963A92}"/>
    <cellStyle name="Notiz 87 3 3 2" xfId="31602" xr:uid="{22FE58C0-9E6F-4C46-95F4-930B13C9D461}"/>
    <cellStyle name="Notiz 87 3 4" xfId="34064" xr:uid="{14CA2C16-48A1-46C0-AAF3-4CBD65D6DDB2}"/>
    <cellStyle name="Notiz 87 3 5" xfId="24698" xr:uid="{1B96E89B-5F2C-402A-AC7B-BC4EE04E813F}"/>
    <cellStyle name="Notiz 87 4" xfId="6283" xr:uid="{E17F9E6B-76CE-4557-913C-1D944D041073}"/>
    <cellStyle name="Notiz 87 4 2" xfId="19063" xr:uid="{377BF852-E2AC-4451-991D-837C6F6538C5}"/>
    <cellStyle name="Notiz 87 4 2 2" xfId="34125" xr:uid="{0707947B-7138-499A-96D1-990256E9C0A4}"/>
    <cellStyle name="Notiz 87 4 3" xfId="12315" xr:uid="{7D80E196-1DE1-4036-B7B7-2C0AFB7C43A7}"/>
    <cellStyle name="Notiz 87 4 4" xfId="25817" xr:uid="{F8A5DE9B-4AAA-4B15-9C55-BE378388A781}"/>
    <cellStyle name="Notiz 87 5" xfId="8653" xr:uid="{D6A9912E-6900-466A-AB33-48755AE43943}"/>
    <cellStyle name="Notiz 87 5 2" xfId="21379" xr:uid="{560FA5B4-E97E-448E-8A12-14EB6A9C88C2}"/>
    <cellStyle name="Notiz 87 5 3" xfId="29105" xr:uid="{653473CA-3F70-4416-86CB-69C983E9EF92}"/>
    <cellStyle name="Notiz 87 6" xfId="15041" xr:uid="{ED51A5EF-8D38-46AE-88AF-30F3381F7FCB}"/>
    <cellStyle name="Notiz 87 6 2" xfId="31599" xr:uid="{23A21462-C54F-4C98-AEE6-FC17DE4E90DC}"/>
    <cellStyle name="Notiz 87 7" xfId="15694" xr:uid="{16487B9B-CC6A-45A7-A780-9D566081D472}"/>
    <cellStyle name="Notiz 87 7 2" xfId="26745" xr:uid="{E264BC3C-2BFE-458D-81CC-308DF8C5F882}"/>
    <cellStyle name="Notiz 87 8" xfId="32861" xr:uid="{AC63291E-9B3C-4073-A80B-D62DF1FC3370}"/>
    <cellStyle name="Notiz 87 9" xfId="24695" xr:uid="{E7982349-899B-47C5-A59F-CA46B6259BA6}"/>
    <cellStyle name="Notiz 88" xfId="2814" xr:uid="{00000000-0005-0000-0000-00002E0B0000}"/>
    <cellStyle name="Notiz 88 2" xfId="2815" xr:uid="{00000000-0005-0000-0000-00002F0B0000}"/>
    <cellStyle name="Notiz 88 2 2" xfId="5954" xr:uid="{3085BAD2-506F-420C-AFA6-ABC8391A92B2}"/>
    <cellStyle name="Notiz 88 2 2 2" xfId="18742" xr:uid="{1AABEB9C-425F-4522-99BD-9478C8AD3F32}"/>
    <cellStyle name="Notiz 88 2 2 2 2" xfId="29111" xr:uid="{ABF4CD2E-39C0-4A45-89C6-976C8117830B}"/>
    <cellStyle name="Notiz 88 2 2 3" xfId="11995" xr:uid="{B83CB717-D566-4AC8-8182-2C3D24E3E63E}"/>
    <cellStyle name="Notiz 88 2 2 3 2" xfId="31605" xr:uid="{7D699D72-5079-4FAA-9BE5-89B0FC9D0F87}"/>
    <cellStyle name="Notiz 88 2 2 4" xfId="34067" xr:uid="{8F13A23B-19B7-471B-BCA9-84258D04E43D}"/>
    <cellStyle name="Notiz 88 2 2 5" xfId="24701" xr:uid="{130DC6AE-9D15-46A1-BDA9-9CEC09B3A68B}"/>
    <cellStyle name="Notiz 88 2 3" xfId="6280" xr:uid="{62900CA9-CA16-4BF4-94E1-A400BC560264}"/>
    <cellStyle name="Notiz 88 2 3 2" xfId="19060" xr:uid="{C56142F4-BE9E-45CC-A7AD-69D8B9F50A61}"/>
    <cellStyle name="Notiz 88 2 3 2 2" xfId="34122" xr:uid="{F88107AA-C5ED-44D3-BFAF-BF147C99D580}"/>
    <cellStyle name="Notiz 88 2 3 3" xfId="12312" xr:uid="{95C1A0F2-E2EA-4767-AE7F-8797D8BDF01B}"/>
    <cellStyle name="Notiz 88 2 3 4" xfId="25820" xr:uid="{97F24450-877E-4906-BD86-518E366FBA72}"/>
    <cellStyle name="Notiz 88 2 4" xfId="8656" xr:uid="{81B483FE-421E-46C9-B4ED-A6C3D74DF341}"/>
    <cellStyle name="Notiz 88 2 4 2" xfId="21382" xr:uid="{C904B585-5E27-4F7D-BD81-03B6DDC0CD39}"/>
    <cellStyle name="Notiz 88 2 4 3" xfId="29110" xr:uid="{56B3E26A-5211-41F8-8262-495AB96DFFFA}"/>
    <cellStyle name="Notiz 88 2 5" xfId="15044" xr:uid="{75B3001D-4B3F-4844-9913-15F3F3E05778}"/>
    <cellStyle name="Notiz 88 2 5 2" xfId="31604" xr:uid="{A913F2BE-7962-4486-8151-F9030291FC2E}"/>
    <cellStyle name="Notiz 88 2 6" xfId="15697" xr:uid="{AB774584-9CFD-47B5-9C30-27B9ED7EAF2E}"/>
    <cellStyle name="Notiz 88 2 6 2" xfId="26748" xr:uid="{3B2B1F86-83A9-4058-9C9A-903910689C15}"/>
    <cellStyle name="Notiz 88 2 7" xfId="32864" xr:uid="{499A7FAC-CA61-4745-B1AC-8379ACCB008A}"/>
    <cellStyle name="Notiz 88 2 8" xfId="24700" xr:uid="{7ED540FD-B3B3-4619-A829-648C02E8EADA}"/>
    <cellStyle name="Notiz 88 3" xfId="5953" xr:uid="{3C1C7257-3E0F-4B82-BFC4-A4328A9BD741}"/>
    <cellStyle name="Notiz 88 3 2" xfId="18741" xr:uid="{E74B6711-875F-4D71-A7CC-6805E996999C}"/>
    <cellStyle name="Notiz 88 3 2 2" xfId="29112" xr:uid="{B365BD05-06CB-4EAA-9CDC-CEF18ADCC7AF}"/>
    <cellStyle name="Notiz 88 3 3" xfId="11994" xr:uid="{FB582333-3F67-48ED-A85A-6301DFB36676}"/>
    <cellStyle name="Notiz 88 3 3 2" xfId="31606" xr:uid="{7A9E2E3A-3967-4C9C-9B67-B2A99412EC66}"/>
    <cellStyle name="Notiz 88 3 4" xfId="34066" xr:uid="{D4D0A91A-E3F9-495B-895D-1E8AB271DBD9}"/>
    <cellStyle name="Notiz 88 3 5" xfId="24702" xr:uid="{1329C075-4A58-4DBB-936E-5681CE9D0E6B}"/>
    <cellStyle name="Notiz 88 4" xfId="6281" xr:uid="{267A27CF-C38C-4817-9385-7362BB089F67}"/>
    <cellStyle name="Notiz 88 4 2" xfId="19061" xr:uid="{001477E4-715C-4BFA-8987-E2F18C650CF0}"/>
    <cellStyle name="Notiz 88 4 2 2" xfId="34123" xr:uid="{922E9381-C600-48D0-8DD6-E78D41B721AC}"/>
    <cellStyle name="Notiz 88 4 3" xfId="12313" xr:uid="{42C9E76D-A363-4117-B722-4FB63369EAA7}"/>
    <cellStyle name="Notiz 88 4 4" xfId="25819" xr:uid="{AA7577CD-0B8A-49B9-8EAA-FF9F3BB4E675}"/>
    <cellStyle name="Notiz 88 5" xfId="8655" xr:uid="{E62EA2BB-ACA1-400B-83F5-57DA2D9A6211}"/>
    <cellStyle name="Notiz 88 5 2" xfId="21381" xr:uid="{1D1F75C2-04C4-42D2-A049-BC0535F11CFF}"/>
    <cellStyle name="Notiz 88 5 3" xfId="29109" xr:uid="{3752B3E1-9B51-4857-9075-448CB05A3D12}"/>
    <cellStyle name="Notiz 88 6" xfId="15043" xr:uid="{CA8C7BB0-BD6E-44F2-8556-1228EED2D34F}"/>
    <cellStyle name="Notiz 88 6 2" xfId="31603" xr:uid="{B546A537-8C8A-48E4-A692-1F15F3C4F140}"/>
    <cellStyle name="Notiz 88 7" xfId="15696" xr:uid="{6166BCF5-06C4-4C0F-90FB-87FAF6EF2C26}"/>
    <cellStyle name="Notiz 88 7 2" xfId="26747" xr:uid="{52B9113D-278D-49DD-961F-EACAC9E69269}"/>
    <cellStyle name="Notiz 88 8" xfId="32863" xr:uid="{3DCBC114-884D-46A8-BE47-F795A72F21A5}"/>
    <cellStyle name="Notiz 88 9" xfId="24699" xr:uid="{FDE39F42-2178-4122-A27E-0FE9D253CFF4}"/>
    <cellStyle name="Notiz 89" xfId="2816" xr:uid="{00000000-0005-0000-0000-0000300B0000}"/>
    <cellStyle name="Notiz 89 2" xfId="2817" xr:uid="{00000000-0005-0000-0000-0000310B0000}"/>
    <cellStyle name="Notiz 89 2 2" xfId="5956" xr:uid="{F81200A3-099D-4EA9-BE79-C4181B914055}"/>
    <cellStyle name="Notiz 89 2 2 2" xfId="18744" xr:uid="{CA46EB42-6D8E-4CD4-9EB5-F55836326A45}"/>
    <cellStyle name="Notiz 89 2 2 2 2" xfId="29115" xr:uid="{046EF7E1-F164-48ED-B22F-59264A90D917}"/>
    <cellStyle name="Notiz 89 2 2 3" xfId="11997" xr:uid="{E99C9E1B-6729-4DBE-B832-681A0A2C8ED5}"/>
    <cellStyle name="Notiz 89 2 2 3 2" xfId="31609" xr:uid="{FD6AC36C-8A76-4D07-BF4D-5B91A360EB45}"/>
    <cellStyle name="Notiz 89 2 2 4" xfId="34069" xr:uid="{D90F7C0D-4241-46EE-8BAA-2DB98BA0213B}"/>
    <cellStyle name="Notiz 89 2 2 5" xfId="24705" xr:uid="{3A3C47BA-47C4-411F-BEDC-97D9FA1552CA}"/>
    <cellStyle name="Notiz 89 2 3" xfId="6278" xr:uid="{0E5586F3-8801-4AB4-9EDF-CA4A6DBE4B54}"/>
    <cellStyle name="Notiz 89 2 3 2" xfId="19058" xr:uid="{AF14B394-FA07-4E9B-8EB7-D627B938C13D}"/>
    <cellStyle name="Notiz 89 2 3 2 2" xfId="34120" xr:uid="{BFA58323-C966-4034-9854-FA09800AE2AE}"/>
    <cellStyle name="Notiz 89 2 3 3" xfId="12310" xr:uid="{63C5D903-D36C-4529-8B7A-2DF1ECA8A1F0}"/>
    <cellStyle name="Notiz 89 2 3 4" xfId="25822" xr:uid="{4DFB38EE-A514-43FF-ACBA-1C8F80A97061}"/>
    <cellStyle name="Notiz 89 2 4" xfId="8658" xr:uid="{29F908F0-0F58-4D25-9D04-E5BDA8D94300}"/>
    <cellStyle name="Notiz 89 2 4 2" xfId="21384" xr:uid="{93D363F0-E482-4C68-B458-A283DE58B90D}"/>
    <cellStyle name="Notiz 89 2 4 3" xfId="29114" xr:uid="{BDC6EA2E-FAAE-443A-A411-5480EE732200}"/>
    <cellStyle name="Notiz 89 2 5" xfId="15046" xr:uid="{B81C8226-5212-469B-88D7-99D165061EE1}"/>
    <cellStyle name="Notiz 89 2 5 2" xfId="31608" xr:uid="{2DB004D7-A817-42F3-B1B5-A6DF0FEE3F93}"/>
    <cellStyle name="Notiz 89 2 6" xfId="15699" xr:uid="{D8DA0662-6336-4EC2-9664-66B4D13A7F5F}"/>
    <cellStyle name="Notiz 89 2 6 2" xfId="26750" xr:uid="{88CFE4DF-4D98-4DFE-99BC-0BF7607FB51F}"/>
    <cellStyle name="Notiz 89 2 7" xfId="32866" xr:uid="{561888B0-230A-45C8-9D3C-A7642DF98172}"/>
    <cellStyle name="Notiz 89 2 8" xfId="24704" xr:uid="{AA9ABFAD-C0C5-4179-9A75-98012643EEAA}"/>
    <cellStyle name="Notiz 89 3" xfId="5955" xr:uid="{DC872C1B-0052-4563-8F2D-163ACE9C65AA}"/>
    <cellStyle name="Notiz 89 3 2" xfId="18743" xr:uid="{C5332705-FF7A-4B6D-A3FB-DE1FDEF997D7}"/>
    <cellStyle name="Notiz 89 3 2 2" xfId="29116" xr:uid="{198B5E3F-2BDA-459D-9397-F3B78066AA92}"/>
    <cellStyle name="Notiz 89 3 3" xfId="11996" xr:uid="{6B8D1175-2711-46D7-811C-4A3B1151A2BE}"/>
    <cellStyle name="Notiz 89 3 3 2" xfId="31610" xr:uid="{0AED5467-B642-49CC-8093-D2F050D9AE36}"/>
    <cellStyle name="Notiz 89 3 4" xfId="34068" xr:uid="{B93FC2BC-991D-46F4-81DE-70CD9F526D20}"/>
    <cellStyle name="Notiz 89 3 5" xfId="24706" xr:uid="{63980C24-0897-42E8-B7D2-6D68F6181BF5}"/>
    <cellStyle name="Notiz 89 4" xfId="6279" xr:uid="{AC40E2ED-18C5-43E1-94A8-0E749080D064}"/>
    <cellStyle name="Notiz 89 4 2" xfId="19059" xr:uid="{E5631121-19D9-4855-90EF-337D39AB313D}"/>
    <cellStyle name="Notiz 89 4 2 2" xfId="34121" xr:uid="{2F6C6C67-DC50-44A0-8389-BD4340C89127}"/>
    <cellStyle name="Notiz 89 4 3" xfId="12311" xr:uid="{F7B237F2-077D-48A3-A7F2-889420D2D958}"/>
    <cellStyle name="Notiz 89 4 4" xfId="25821" xr:uid="{7E8FF164-DC4C-450E-B5F5-923094961AAC}"/>
    <cellStyle name="Notiz 89 5" xfId="8657" xr:uid="{FC6D1524-C257-4332-9398-7E2D89B45228}"/>
    <cellStyle name="Notiz 89 5 2" xfId="21383" xr:uid="{02081680-0520-4A88-95B8-50B2B626A276}"/>
    <cellStyle name="Notiz 89 5 3" xfId="29113" xr:uid="{8EA7CD00-E8C4-4977-ADD2-CE2AA7321F18}"/>
    <cellStyle name="Notiz 89 6" xfId="15045" xr:uid="{46F7C18E-34EC-45F4-8D43-A379158DCD42}"/>
    <cellStyle name="Notiz 89 6 2" xfId="31607" xr:uid="{14845EB2-25B6-423B-BBC2-63D31DE14E56}"/>
    <cellStyle name="Notiz 89 7" xfId="15698" xr:uid="{DCA3C20D-18EF-487D-A03F-A0916B9DC480}"/>
    <cellStyle name="Notiz 89 7 2" xfId="26749" xr:uid="{091B1E02-695D-4887-A13A-54201613814E}"/>
    <cellStyle name="Notiz 89 8" xfId="32865" xr:uid="{4D2D51B8-B1A6-4B3C-B26F-EBAF04A09D2B}"/>
    <cellStyle name="Notiz 89 9" xfId="24703" xr:uid="{7DE3371C-8484-4C95-B5A9-BF926C74947E}"/>
    <cellStyle name="Notiz 9" xfId="2818" xr:uid="{00000000-0005-0000-0000-0000320B0000}"/>
    <cellStyle name="Notiz 9 2" xfId="2819" xr:uid="{00000000-0005-0000-0000-0000330B0000}"/>
    <cellStyle name="Notiz 9 2 2" xfId="5958" xr:uid="{59E52FE1-6862-46A7-BA23-6AEB08B6D24F}"/>
    <cellStyle name="Notiz 9 2 2 2" xfId="18746" xr:uid="{61F04518-66AA-44E0-ACC2-D3C7563B2812}"/>
    <cellStyle name="Notiz 9 2 2 2 2" xfId="29119" xr:uid="{F73640E8-76FB-4033-81FF-10EDAAA30046}"/>
    <cellStyle name="Notiz 9 2 2 3" xfId="11999" xr:uid="{8081CF55-3F4C-4181-BB25-0E32A8DD373F}"/>
    <cellStyle name="Notiz 9 2 2 3 2" xfId="31613" xr:uid="{15DD02EE-0F18-48B6-B847-C67269C9FAF8}"/>
    <cellStyle name="Notiz 9 2 2 4" xfId="34071" xr:uid="{6915F9FD-1114-4537-8994-3B3AD07C525A}"/>
    <cellStyle name="Notiz 9 2 2 5" xfId="24709" xr:uid="{8714E734-352B-4BF5-A12A-9CBACBD7DF04}"/>
    <cellStyle name="Notiz 9 2 3" xfId="6276" xr:uid="{3EAF7FA9-5178-4934-9826-E857CBA1B5C5}"/>
    <cellStyle name="Notiz 9 2 3 2" xfId="19056" xr:uid="{FE0FC026-A782-4634-8AE0-47DBFF5625BF}"/>
    <cellStyle name="Notiz 9 2 3 2 2" xfId="34118" xr:uid="{1A3C03FD-1278-4D88-AAE3-22C96A670072}"/>
    <cellStyle name="Notiz 9 2 3 3" xfId="12308" xr:uid="{C5232F0D-0E3A-4D72-9A6B-E09C0D0BC0E5}"/>
    <cellStyle name="Notiz 9 2 3 4" xfId="25824" xr:uid="{D1B48422-DFBB-4063-952F-E766F6680304}"/>
    <cellStyle name="Notiz 9 2 4" xfId="8660" xr:uid="{4FABC2A6-C8A4-4D7D-AEB7-AD8CE38A1C96}"/>
    <cellStyle name="Notiz 9 2 4 2" xfId="21386" xr:uid="{3A7135A7-8349-461A-AE0C-811FD96BE053}"/>
    <cellStyle name="Notiz 9 2 4 3" xfId="29118" xr:uid="{57A68B5B-CBE3-499A-BFA6-11CEFBF44B92}"/>
    <cellStyle name="Notiz 9 2 5" xfId="15048" xr:uid="{4A956387-060B-4F4A-88B2-03A0A0FD01AC}"/>
    <cellStyle name="Notiz 9 2 5 2" xfId="31612" xr:uid="{8040C872-9ECE-4E91-BBD9-EE67105044FF}"/>
    <cellStyle name="Notiz 9 2 6" xfId="15701" xr:uid="{7DEEFE6C-CE06-4479-80DD-9184513A65B4}"/>
    <cellStyle name="Notiz 9 2 6 2" xfId="26752" xr:uid="{9CE526D5-BC0E-45BB-970B-6FCB32DC99EF}"/>
    <cellStyle name="Notiz 9 2 7" xfId="32868" xr:uid="{65D79B9E-B44F-433F-BB2B-866A68A402E8}"/>
    <cellStyle name="Notiz 9 2 8" xfId="24708" xr:uid="{ABA0FF34-F730-4531-8C10-1BE6EED1F380}"/>
    <cellStyle name="Notiz 9 3" xfId="5957" xr:uid="{FF471404-BE9B-4CAA-9A45-FC63C0AA56F3}"/>
    <cellStyle name="Notiz 9 3 2" xfId="18745" xr:uid="{EAD501F1-CD98-433C-8DF6-67EAA465A66C}"/>
    <cellStyle name="Notiz 9 3 2 2" xfId="29120" xr:uid="{EFB1EADD-6044-4EC6-B0E6-E9859B5FD861}"/>
    <cellStyle name="Notiz 9 3 3" xfId="11998" xr:uid="{43D5352F-6599-443C-95FD-4EBFC494BD09}"/>
    <cellStyle name="Notiz 9 3 3 2" xfId="31614" xr:uid="{ABF46830-3367-405C-9591-5ED124048839}"/>
    <cellStyle name="Notiz 9 3 4" xfId="34070" xr:uid="{57A6556D-8637-48B3-8305-96C245D968C0}"/>
    <cellStyle name="Notiz 9 3 5" xfId="24710" xr:uid="{27C528A3-BAC9-4D97-9E9D-347731FD4DD0}"/>
    <cellStyle name="Notiz 9 4" xfId="6277" xr:uid="{76B182A0-63D2-4112-A731-C8AA4D830182}"/>
    <cellStyle name="Notiz 9 4 2" xfId="19057" xr:uid="{D647575B-6A17-4FB4-B52D-8C5D91BDE827}"/>
    <cellStyle name="Notiz 9 4 2 2" xfId="34119" xr:uid="{CF675F89-FC47-43E2-BD07-27ED78979603}"/>
    <cellStyle name="Notiz 9 4 3" xfId="12309" xr:uid="{566562BA-2A64-4AB5-8C61-6695A56BAAF3}"/>
    <cellStyle name="Notiz 9 4 4" xfId="25823" xr:uid="{660B29DF-8045-431E-B6BA-3B623B995677}"/>
    <cellStyle name="Notiz 9 5" xfId="8659" xr:uid="{B32EEA0A-A8F3-49E7-BCAB-F9EDBEEE43BB}"/>
    <cellStyle name="Notiz 9 5 2" xfId="21385" xr:uid="{DEB79D84-9FF1-4A58-BA42-5F183D2DDF6D}"/>
    <cellStyle name="Notiz 9 5 3" xfId="29117" xr:uid="{EB169879-7162-4025-AFD9-673D7C9965C4}"/>
    <cellStyle name="Notiz 9 6" xfId="15047" xr:uid="{62F33350-39E4-437F-9128-D49E25DBE0A5}"/>
    <cellStyle name="Notiz 9 6 2" xfId="31611" xr:uid="{F39D9619-80FF-4042-B0D4-9A9F0863DC45}"/>
    <cellStyle name="Notiz 9 7" xfId="15700" xr:uid="{D5EC54DA-110E-4836-9E32-6DEAB2C03EC0}"/>
    <cellStyle name="Notiz 9 7 2" xfId="26751" xr:uid="{EB5ACCF3-607A-4702-B020-BDB13115DDC2}"/>
    <cellStyle name="Notiz 9 8" xfId="32867" xr:uid="{6937B534-B1CB-448E-BD3C-C88456D2D031}"/>
    <cellStyle name="Notiz 9 9" xfId="24707" xr:uid="{2C57C6D8-A40A-4B26-B528-4E52A6D13079}"/>
    <cellStyle name="Notiz 90" xfId="2820" xr:uid="{00000000-0005-0000-0000-0000340B0000}"/>
    <cellStyle name="Notiz 90 2" xfId="2821" xr:uid="{00000000-0005-0000-0000-0000350B0000}"/>
    <cellStyle name="Notiz 90 2 2" xfId="5960" xr:uid="{CC203DCD-D60A-45BB-8C02-B447A60F1262}"/>
    <cellStyle name="Notiz 90 2 2 2" xfId="18748" xr:uid="{260DC04E-AFDE-460B-BC69-6CD4ACF38FB2}"/>
    <cellStyle name="Notiz 90 2 2 2 2" xfId="29123" xr:uid="{7370EF30-A822-4524-977C-A1B7A30E9731}"/>
    <cellStyle name="Notiz 90 2 2 3" xfId="12001" xr:uid="{5ECFAEF4-CA78-4705-84A0-A65A3371C855}"/>
    <cellStyle name="Notiz 90 2 2 3 2" xfId="31617" xr:uid="{D1EC4A9F-6781-4679-A4FF-B71E042A4A55}"/>
    <cellStyle name="Notiz 90 2 2 4" xfId="34073" xr:uid="{8530ED9D-F3CD-4879-AB82-84A6A5F6D79E}"/>
    <cellStyle name="Notiz 90 2 2 5" xfId="24713" xr:uid="{29D481FF-6023-479F-8625-61F7BF7EA040}"/>
    <cellStyle name="Notiz 90 2 3" xfId="6274" xr:uid="{CD824A8E-D54D-422E-87FD-980E0D339CB7}"/>
    <cellStyle name="Notiz 90 2 3 2" xfId="19054" xr:uid="{827614D3-3CB8-4552-A49C-FE80AC427B1C}"/>
    <cellStyle name="Notiz 90 2 3 2 2" xfId="34116" xr:uid="{4B6FCD92-2C46-47F1-AA52-9677A0F7AFDE}"/>
    <cellStyle name="Notiz 90 2 3 3" xfId="12306" xr:uid="{7B1664E5-BB8C-4F31-8B97-F221B72C5B36}"/>
    <cellStyle name="Notiz 90 2 3 4" xfId="25826" xr:uid="{38113F7A-30BA-4C7D-921B-BB3D6F352DC9}"/>
    <cellStyle name="Notiz 90 2 4" xfId="8662" xr:uid="{523E00BA-C53F-4AA6-AAC5-B6249E0DF79B}"/>
    <cellStyle name="Notiz 90 2 4 2" xfId="21388" xr:uid="{E4EE5E1F-B7FC-444A-A354-E72CDAF6A876}"/>
    <cellStyle name="Notiz 90 2 4 3" xfId="29122" xr:uid="{B5AF327F-F116-472D-AFC6-BDDBF603362E}"/>
    <cellStyle name="Notiz 90 2 5" xfId="15050" xr:uid="{FB2B91D4-9A88-4D9D-9893-6C8225C7E740}"/>
    <cellStyle name="Notiz 90 2 5 2" xfId="31616" xr:uid="{B2013752-387C-4F04-B3A9-408818BDE84E}"/>
    <cellStyle name="Notiz 90 2 6" xfId="15703" xr:uid="{99B11F59-0778-4058-8665-8DD9288E5267}"/>
    <cellStyle name="Notiz 90 2 6 2" xfId="26754" xr:uid="{68C9D493-9F4F-4AF8-A0C6-BB73236DF038}"/>
    <cellStyle name="Notiz 90 2 7" xfId="32870" xr:uid="{E350F745-19CB-4682-8417-E8251E1474FA}"/>
    <cellStyle name="Notiz 90 2 8" xfId="24712" xr:uid="{ED82FAC6-4C78-4BED-8BC9-936D2117C723}"/>
    <cellStyle name="Notiz 90 3" xfId="5959" xr:uid="{5A4A7D51-91E1-47C5-A277-D33A86A965A1}"/>
    <cellStyle name="Notiz 90 3 2" xfId="18747" xr:uid="{7CD06F78-1620-4E4A-A78D-C7C6CCE1D62C}"/>
    <cellStyle name="Notiz 90 3 2 2" xfId="29124" xr:uid="{CDD1793D-16E3-4CB1-88AA-AFAFA7BB8397}"/>
    <cellStyle name="Notiz 90 3 3" xfId="12000" xr:uid="{4ACA2E48-0D4E-4D64-91D1-0B2016D5EB8C}"/>
    <cellStyle name="Notiz 90 3 3 2" xfId="31618" xr:uid="{57D552AB-8D0D-4F21-9B41-2CAAA87CF58A}"/>
    <cellStyle name="Notiz 90 3 4" xfId="34072" xr:uid="{6C8B7AC9-F0E0-4401-B800-090BEA564809}"/>
    <cellStyle name="Notiz 90 3 5" xfId="24714" xr:uid="{ECD1EB72-DFDE-4452-BEFB-853FC04A9FB5}"/>
    <cellStyle name="Notiz 90 4" xfId="6275" xr:uid="{6FED0106-C87A-41EC-967F-016329C678AD}"/>
    <cellStyle name="Notiz 90 4 2" xfId="19055" xr:uid="{4303B449-6049-440E-BB4D-EA2BDF8F4502}"/>
    <cellStyle name="Notiz 90 4 2 2" xfId="34117" xr:uid="{4466258A-3FE0-4D2C-AC56-0241B8F5CF54}"/>
    <cellStyle name="Notiz 90 4 3" xfId="12307" xr:uid="{A2895C27-F1A5-4922-A0AD-CEB97D989315}"/>
    <cellStyle name="Notiz 90 4 4" xfId="25825" xr:uid="{9320C910-E23E-43DE-A3B5-736F0DD91CCA}"/>
    <cellStyle name="Notiz 90 5" xfId="8661" xr:uid="{9013256F-673C-4047-9CE1-88DACC7BC667}"/>
    <cellStyle name="Notiz 90 5 2" xfId="21387" xr:uid="{9183F7E2-07BD-4C18-8303-A9B70F10FB95}"/>
    <cellStyle name="Notiz 90 5 3" xfId="29121" xr:uid="{810BE28E-BB55-423F-B4DF-EB103D31D953}"/>
    <cellStyle name="Notiz 90 6" xfId="15049" xr:uid="{8134DC26-C101-471B-9424-F3D3AFB9B628}"/>
    <cellStyle name="Notiz 90 6 2" xfId="31615" xr:uid="{7FAE0D1A-EF48-420D-B572-89DE5F74D9A3}"/>
    <cellStyle name="Notiz 90 7" xfId="15702" xr:uid="{999D8AC0-0EC5-4CE7-8983-F0799AD3124F}"/>
    <cellStyle name="Notiz 90 7 2" xfId="26753" xr:uid="{0272D441-9776-4CB2-8A04-E12317F8029D}"/>
    <cellStyle name="Notiz 90 8" xfId="32869" xr:uid="{ACA1D2B4-B24A-482E-B2C9-27B435CF32E4}"/>
    <cellStyle name="Notiz 90 9" xfId="24711" xr:uid="{809EB68E-BA3E-4916-826E-3E477645D86B}"/>
    <cellStyle name="Notiz 91" xfId="2822" xr:uid="{00000000-0005-0000-0000-0000360B0000}"/>
    <cellStyle name="Notiz 91 2" xfId="2823" xr:uid="{00000000-0005-0000-0000-0000370B0000}"/>
    <cellStyle name="Notiz 91 2 2" xfId="5962" xr:uid="{DC42B642-422A-4BAF-B558-E0D2FAEDD357}"/>
    <cellStyle name="Notiz 91 2 2 2" xfId="18750" xr:uid="{DF57D46F-B901-485A-AB85-FB05ABAE0555}"/>
    <cellStyle name="Notiz 91 2 2 2 2" xfId="29127" xr:uid="{83E59E13-302E-4F12-A109-56724F867AED}"/>
    <cellStyle name="Notiz 91 2 2 3" xfId="12003" xr:uid="{C058DEDF-5B4A-4FF4-A82C-E3E32D5AD21C}"/>
    <cellStyle name="Notiz 91 2 2 3 2" xfId="31621" xr:uid="{DCAF44EA-5421-4CF2-BAA8-58BC360CF846}"/>
    <cellStyle name="Notiz 91 2 2 4" xfId="34075" xr:uid="{952D20D2-BFE7-4249-A27E-CCDCDC07851C}"/>
    <cellStyle name="Notiz 91 2 2 5" xfId="24717" xr:uid="{6B4B78E9-C722-4513-9CC1-972628CDD6AC}"/>
    <cellStyle name="Notiz 91 2 3" xfId="6272" xr:uid="{A1059D5F-1875-43D2-996B-ABB2CF0F273E}"/>
    <cellStyle name="Notiz 91 2 3 2" xfId="19052" xr:uid="{6A08CE24-A80D-4DDD-A3AE-F5BAF5D994E7}"/>
    <cellStyle name="Notiz 91 2 3 2 2" xfId="34114" xr:uid="{C97CEBEB-A356-4771-AD6C-F9934B64839B}"/>
    <cellStyle name="Notiz 91 2 3 3" xfId="12304" xr:uid="{C7070C2F-FBDD-4502-A9F5-C1DFBC3F8812}"/>
    <cellStyle name="Notiz 91 2 3 4" xfId="25828" xr:uid="{7A709707-EA77-4980-9452-25A62B8E981B}"/>
    <cellStyle name="Notiz 91 2 4" xfId="8664" xr:uid="{7BC344FA-C211-4DA7-97EB-BB949133962F}"/>
    <cellStyle name="Notiz 91 2 4 2" xfId="21390" xr:uid="{BF9CA9E9-A731-4136-B82C-AF3EE5F3D7B2}"/>
    <cellStyle name="Notiz 91 2 4 3" xfId="29126" xr:uid="{18476D3B-C573-4D1C-88C6-D5019341E2F9}"/>
    <cellStyle name="Notiz 91 2 5" xfId="15052" xr:uid="{ACA4F491-649B-4108-97C6-47A830535FA7}"/>
    <cellStyle name="Notiz 91 2 5 2" xfId="31620" xr:uid="{A7A96F6A-3C4F-414D-92F7-38A624956283}"/>
    <cellStyle name="Notiz 91 2 6" xfId="15705" xr:uid="{3B9D21EC-6EFA-498E-8E22-BC532436DAB3}"/>
    <cellStyle name="Notiz 91 2 6 2" xfId="26756" xr:uid="{5B6EEE21-9ADC-46D7-BE44-08A89A861B7E}"/>
    <cellStyle name="Notiz 91 2 7" xfId="32872" xr:uid="{0597EB27-869E-4F05-A78D-7BC32BD9CD9D}"/>
    <cellStyle name="Notiz 91 2 8" xfId="24716" xr:uid="{726FBD91-CBDF-4B9C-AF37-B4F3E14EB71D}"/>
    <cellStyle name="Notiz 91 3" xfId="5961" xr:uid="{60F867FC-8D2B-4DE3-A84A-362812A70370}"/>
    <cellStyle name="Notiz 91 3 2" xfId="18749" xr:uid="{E68FD165-E9FC-484C-A90F-7E8167DD14BF}"/>
    <cellStyle name="Notiz 91 3 2 2" xfId="29128" xr:uid="{CDF6E64E-FE10-4F9B-8897-A7821C61FF27}"/>
    <cellStyle name="Notiz 91 3 3" xfId="12002" xr:uid="{DC53AAB5-8184-454E-93FD-585627141F01}"/>
    <cellStyle name="Notiz 91 3 3 2" xfId="31622" xr:uid="{1ABDD72E-F1C9-494D-BFEF-51E67880D696}"/>
    <cellStyle name="Notiz 91 3 4" xfId="34074" xr:uid="{2BDFFC13-D840-49C1-88B1-0F1023D08864}"/>
    <cellStyle name="Notiz 91 3 5" xfId="24718" xr:uid="{24FEDDF5-351F-49F5-8866-FB43D9DA20D4}"/>
    <cellStyle name="Notiz 91 4" xfId="6273" xr:uid="{0295F4E8-8D45-418A-9B46-083D2E170CF0}"/>
    <cellStyle name="Notiz 91 4 2" xfId="19053" xr:uid="{0E165F7C-87DF-485D-A170-902A1D1A6E85}"/>
    <cellStyle name="Notiz 91 4 2 2" xfId="34115" xr:uid="{73D4FF46-0CFB-4A2D-9D24-18B0DBED4947}"/>
    <cellStyle name="Notiz 91 4 3" xfId="12305" xr:uid="{F03D17FB-7D36-4CC3-94D3-B18DD9E06C65}"/>
    <cellStyle name="Notiz 91 4 4" xfId="25827" xr:uid="{F10A33DA-86C3-417F-B1B5-F7255586AB6B}"/>
    <cellStyle name="Notiz 91 5" xfId="8663" xr:uid="{F72B0E4C-8652-4305-B443-907F1FB2CFDB}"/>
    <cellStyle name="Notiz 91 5 2" xfId="21389" xr:uid="{B455F4C3-5774-4D8B-9544-975029B3E596}"/>
    <cellStyle name="Notiz 91 5 3" xfId="29125" xr:uid="{17BDEAB9-02D6-46B6-8D04-EC9E93FDD0DD}"/>
    <cellStyle name="Notiz 91 6" xfId="15051" xr:uid="{AF027054-C6B9-4A4C-A7BD-DF58D89F370B}"/>
    <cellStyle name="Notiz 91 6 2" xfId="31619" xr:uid="{87185E1D-AD54-4AC2-B265-B91DE36F0AF9}"/>
    <cellStyle name="Notiz 91 7" xfId="15704" xr:uid="{D9D28607-EEE8-4DD7-B3C9-B2529E04AF63}"/>
    <cellStyle name="Notiz 91 7 2" xfId="26755" xr:uid="{778DFE36-02B3-4DF1-9656-89A52AD85B64}"/>
    <cellStyle name="Notiz 91 8" xfId="32871" xr:uid="{F1FB10ED-97FA-403C-B48C-2A9893CC481C}"/>
    <cellStyle name="Notiz 91 9" xfId="24715" xr:uid="{ADB65DE7-15D8-404A-8C21-85811C7F39D9}"/>
    <cellStyle name="Notiz 92" xfId="2824" xr:uid="{00000000-0005-0000-0000-0000380B0000}"/>
    <cellStyle name="Notiz 92 2" xfId="2825" xr:uid="{00000000-0005-0000-0000-0000390B0000}"/>
    <cellStyle name="Notiz 92 2 2" xfId="5964" xr:uid="{28CDE5C6-7FCE-4E43-B2C3-3B94666F8052}"/>
    <cellStyle name="Notiz 92 2 2 2" xfId="18752" xr:uid="{CEB01929-9076-4E39-9CC8-D1742DDC8ACE}"/>
    <cellStyle name="Notiz 92 2 2 2 2" xfId="29131" xr:uid="{D74E8584-7A94-4037-A945-40BC56F69062}"/>
    <cellStyle name="Notiz 92 2 2 3" xfId="12005" xr:uid="{A4FF72C4-0B54-4218-A84A-7B2DA972D97A}"/>
    <cellStyle name="Notiz 92 2 2 3 2" xfId="31625" xr:uid="{2CC15151-5A0F-4CEF-AABD-222D94212193}"/>
    <cellStyle name="Notiz 92 2 2 4" xfId="34077" xr:uid="{45114251-384C-4CCD-B274-CD032E3AF073}"/>
    <cellStyle name="Notiz 92 2 2 5" xfId="24721" xr:uid="{27A7D7B0-5C9C-4569-ACE6-6986C77E98DA}"/>
    <cellStyle name="Notiz 92 2 3" xfId="6270" xr:uid="{9E5D1086-F115-4B8C-BDF6-98FA838B5BB9}"/>
    <cellStyle name="Notiz 92 2 3 2" xfId="19050" xr:uid="{74AC42C7-1C64-4120-9E77-EA7B9CD65690}"/>
    <cellStyle name="Notiz 92 2 3 2 2" xfId="34112" xr:uid="{0EA5F918-C4F0-4F47-8180-3D750B07446A}"/>
    <cellStyle name="Notiz 92 2 3 3" xfId="12302" xr:uid="{4A894081-F682-4605-9EBC-7AE03653D9AC}"/>
    <cellStyle name="Notiz 92 2 3 4" xfId="25830" xr:uid="{3F45E73F-251B-436B-8603-FB2B08FC56D3}"/>
    <cellStyle name="Notiz 92 2 4" xfId="8666" xr:uid="{38E35423-159C-407A-B592-1E0BED9245B4}"/>
    <cellStyle name="Notiz 92 2 4 2" xfId="21392" xr:uid="{BADF3AB2-63A7-42E1-8518-01722E668BB1}"/>
    <cellStyle name="Notiz 92 2 4 3" xfId="29130" xr:uid="{5D3EF1EE-AF5B-42A8-937E-D268F54896DE}"/>
    <cellStyle name="Notiz 92 2 5" xfId="15054" xr:uid="{76992A68-9C7C-4A4C-B66D-7179CC589064}"/>
    <cellStyle name="Notiz 92 2 5 2" xfId="31624" xr:uid="{401FFF1D-8C2F-4D34-AC30-01DB8BE0B68C}"/>
    <cellStyle name="Notiz 92 2 6" xfId="15707" xr:uid="{5DDFCCC5-4AD4-425C-9137-216AA85DE7C6}"/>
    <cellStyle name="Notiz 92 2 6 2" xfId="26758" xr:uid="{3CAF79A2-94EA-460A-A0FA-5C52CCD5B6D7}"/>
    <cellStyle name="Notiz 92 2 7" xfId="32874" xr:uid="{0E9BFA4C-791D-4E0E-B905-0D4AE8889787}"/>
    <cellStyle name="Notiz 92 2 8" xfId="24720" xr:uid="{20350190-C1B4-41AD-A46D-D4817C6AC199}"/>
    <cellStyle name="Notiz 92 3" xfId="5963" xr:uid="{2441C725-310C-4203-B02A-B5CAB069ECAE}"/>
    <cellStyle name="Notiz 92 3 2" xfId="18751" xr:uid="{962259AC-B64A-4EF0-9B69-07E001379769}"/>
    <cellStyle name="Notiz 92 3 2 2" xfId="29132" xr:uid="{B0E0677F-1981-44B6-807E-CA2472563607}"/>
    <cellStyle name="Notiz 92 3 3" xfId="12004" xr:uid="{307BE602-8A02-4D05-9AB7-59FA55305D42}"/>
    <cellStyle name="Notiz 92 3 3 2" xfId="31626" xr:uid="{00A61E6B-CEC9-42B1-9E48-CCECAE4B5C1A}"/>
    <cellStyle name="Notiz 92 3 4" xfId="34076" xr:uid="{A3BD3C71-2E43-4CDA-B4C2-828B52DE771A}"/>
    <cellStyle name="Notiz 92 3 5" xfId="24722" xr:uid="{B1017C7E-77EF-4DFB-B236-322FB7291FC9}"/>
    <cellStyle name="Notiz 92 4" xfId="6271" xr:uid="{DD5940F8-4956-4524-B7DA-3AA061DF8D6A}"/>
    <cellStyle name="Notiz 92 4 2" xfId="19051" xr:uid="{0629DAD9-BCC7-4B00-A2FE-747D3D96413D}"/>
    <cellStyle name="Notiz 92 4 2 2" xfId="34113" xr:uid="{55039F37-1DFC-4211-9A70-54F67E77F962}"/>
    <cellStyle name="Notiz 92 4 3" xfId="12303" xr:uid="{01B2908B-9702-4862-BF75-F47CE010E5F4}"/>
    <cellStyle name="Notiz 92 4 4" xfId="25829" xr:uid="{9C304144-2325-425C-A0BD-16E2526883B1}"/>
    <cellStyle name="Notiz 92 5" xfId="8665" xr:uid="{EEFAA258-162C-41A9-9C8A-BE1CA4B487D6}"/>
    <cellStyle name="Notiz 92 5 2" xfId="21391" xr:uid="{86A4FDF5-4C58-41FC-A8A1-D9FC904BA77B}"/>
    <cellStyle name="Notiz 92 5 3" xfId="29129" xr:uid="{68B74968-D212-42F9-B671-F90459896D32}"/>
    <cellStyle name="Notiz 92 6" xfId="15053" xr:uid="{F61C3F82-9759-408B-AF3D-99FDE48A9C20}"/>
    <cellStyle name="Notiz 92 6 2" xfId="31623" xr:uid="{EC2B7145-BBED-4943-AED8-C723FB71204F}"/>
    <cellStyle name="Notiz 92 7" xfId="15706" xr:uid="{A441F4B9-3C9D-4C44-907F-16167F2BAC82}"/>
    <cellStyle name="Notiz 92 7 2" xfId="26757" xr:uid="{3E9E09AB-DB28-4C54-B189-660B418C20C0}"/>
    <cellStyle name="Notiz 92 8" xfId="32873" xr:uid="{AB54F040-ABA7-4B55-8AF9-D063E6CBE052}"/>
    <cellStyle name="Notiz 92 9" xfId="24719" xr:uid="{688F6A9D-D003-420B-B1E9-FCEFD8DB9C6B}"/>
    <cellStyle name="Notiz 93" xfId="2826" xr:uid="{00000000-0005-0000-0000-00003A0B0000}"/>
    <cellStyle name="Notiz 93 2" xfId="2827" xr:uid="{00000000-0005-0000-0000-00003B0B0000}"/>
    <cellStyle name="Notiz 93 2 2" xfId="5966" xr:uid="{CCEEEF4C-4CED-4FCF-97E7-D337972834A8}"/>
    <cellStyle name="Notiz 93 2 2 2" xfId="18754" xr:uid="{1A2656B9-F3D0-42AE-B114-CE8C647634BE}"/>
    <cellStyle name="Notiz 93 2 2 2 2" xfId="29135" xr:uid="{85FED145-2AF9-4F8D-A5BD-8AD9AC1A2E20}"/>
    <cellStyle name="Notiz 93 2 2 3" xfId="12007" xr:uid="{6543D287-9DEF-4712-9609-24D552218901}"/>
    <cellStyle name="Notiz 93 2 2 3 2" xfId="31629" xr:uid="{1C19359F-39A8-4FE2-B911-438E7ACF1DCC}"/>
    <cellStyle name="Notiz 93 2 2 4" xfId="34079" xr:uid="{2299F5C0-B081-4BC2-9422-3E0E7C1DC69F}"/>
    <cellStyle name="Notiz 93 2 2 5" xfId="24725" xr:uid="{9FE1AD6F-E32C-45C7-A843-58EFF8744744}"/>
    <cellStyle name="Notiz 93 2 3" xfId="6268" xr:uid="{5CF0EA0C-DE8A-4928-8F71-6583E0348854}"/>
    <cellStyle name="Notiz 93 2 3 2" xfId="19048" xr:uid="{709EDE76-3893-493C-B468-F29F1F8D2A71}"/>
    <cellStyle name="Notiz 93 2 3 2 2" xfId="34110" xr:uid="{A15B28A7-12A4-4047-88C2-7699F94D370B}"/>
    <cellStyle name="Notiz 93 2 3 3" xfId="12300" xr:uid="{BBF7ED63-AE2C-49BD-B0BB-7FEE1F102A36}"/>
    <cellStyle name="Notiz 93 2 3 4" xfId="25832" xr:uid="{7C842AA0-F961-4EA2-A1C0-AB83CAA8B29F}"/>
    <cellStyle name="Notiz 93 2 4" xfId="8668" xr:uid="{7FD4376A-0F42-41CE-B46C-97F81D09D4D5}"/>
    <cellStyle name="Notiz 93 2 4 2" xfId="21394" xr:uid="{5DA2AC20-EB98-4224-B40D-37A098377985}"/>
    <cellStyle name="Notiz 93 2 4 3" xfId="29134" xr:uid="{D37C3EF9-9372-46D5-86EE-8007BD9A3684}"/>
    <cellStyle name="Notiz 93 2 5" xfId="15056" xr:uid="{16ECAE99-DC54-4516-A590-F57F9D4E529C}"/>
    <cellStyle name="Notiz 93 2 5 2" xfId="31628" xr:uid="{92009DBA-E343-4F85-8D8D-E526F6393569}"/>
    <cellStyle name="Notiz 93 2 6" xfId="15709" xr:uid="{CDC17F66-91F1-4B08-BA21-9F3B4AE3390C}"/>
    <cellStyle name="Notiz 93 2 6 2" xfId="26760" xr:uid="{6340F196-1889-4F7D-99BA-F4C10F3E4A84}"/>
    <cellStyle name="Notiz 93 2 7" xfId="32876" xr:uid="{83114C1E-06B9-4DD4-9C80-FA20A3AC09A4}"/>
    <cellStyle name="Notiz 93 2 8" xfId="24724" xr:uid="{5F80A802-F17B-4BBF-B12B-5EA8E305B170}"/>
    <cellStyle name="Notiz 93 3" xfId="5965" xr:uid="{1043D49B-A8E6-4487-97E8-CA8A3CAF1351}"/>
    <cellStyle name="Notiz 93 3 2" xfId="18753" xr:uid="{84126BC9-1716-440E-BB0A-D6DAD91D7A7C}"/>
    <cellStyle name="Notiz 93 3 2 2" xfId="29136" xr:uid="{00AA6630-E68B-4EC4-BA88-6CEDBAA4F3ED}"/>
    <cellStyle name="Notiz 93 3 3" xfId="12006" xr:uid="{280EA669-6A21-4CC8-9289-4D09265EA1EA}"/>
    <cellStyle name="Notiz 93 3 3 2" xfId="31630" xr:uid="{7EA15A1A-10DD-42B0-AD10-7311A18125DA}"/>
    <cellStyle name="Notiz 93 3 4" xfId="34078" xr:uid="{F418224E-EC2A-413D-B7A7-A54E69A1F2E5}"/>
    <cellStyle name="Notiz 93 3 5" xfId="24726" xr:uid="{4595EC50-5C0A-46DF-97D6-1DB091696300}"/>
    <cellStyle name="Notiz 93 4" xfId="6269" xr:uid="{82B616D8-C8E0-41CF-99CD-AB8F7832FB41}"/>
    <cellStyle name="Notiz 93 4 2" xfId="19049" xr:uid="{B2A5753A-9BB5-440B-B084-F78B221D4910}"/>
    <cellStyle name="Notiz 93 4 2 2" xfId="34111" xr:uid="{89813BE9-6CFF-4097-8F68-0236A4494D0E}"/>
    <cellStyle name="Notiz 93 4 3" xfId="12301" xr:uid="{6ADF163C-0E97-4658-9B4F-7239C73A13D9}"/>
    <cellStyle name="Notiz 93 4 4" xfId="25831" xr:uid="{264FA5D2-D4A7-40FC-A078-15B2FCF2DB59}"/>
    <cellStyle name="Notiz 93 5" xfId="8667" xr:uid="{847B97FC-185A-45CC-9C67-814AD4B11AB2}"/>
    <cellStyle name="Notiz 93 5 2" xfId="21393" xr:uid="{EC33BD89-A78D-4C1B-9D52-1B4DFA6F517B}"/>
    <cellStyle name="Notiz 93 5 3" xfId="29133" xr:uid="{C0E5BD5E-B90B-4FF7-A176-5074BB145E17}"/>
    <cellStyle name="Notiz 93 6" xfId="15055" xr:uid="{E7E3743E-CD84-410D-9D4E-1DFAD003630C}"/>
    <cellStyle name="Notiz 93 6 2" xfId="31627" xr:uid="{E183FADE-0F2E-4F23-9B47-D48B142CAB35}"/>
    <cellStyle name="Notiz 93 7" xfId="15708" xr:uid="{9D5EED77-361E-4636-AB9D-EB1DC5005F5F}"/>
    <cellStyle name="Notiz 93 7 2" xfId="26759" xr:uid="{0D9BD595-4E65-4253-81EE-B92EA539D749}"/>
    <cellStyle name="Notiz 93 8" xfId="32875" xr:uid="{DCCB64BC-5BD1-4AD9-B43E-24CCFC83DBF9}"/>
    <cellStyle name="Notiz 93 9" xfId="24723" xr:uid="{210361AA-239C-492E-BDCD-4962267EE138}"/>
    <cellStyle name="Notiz 94" xfId="2828" xr:uid="{00000000-0005-0000-0000-00003C0B0000}"/>
    <cellStyle name="Notiz 94 2" xfId="2829" xr:uid="{00000000-0005-0000-0000-00003D0B0000}"/>
    <cellStyle name="Notiz 94 2 2" xfId="5968" xr:uid="{8749FDBD-A716-41E3-AC4A-1A66CF5FF9BB}"/>
    <cellStyle name="Notiz 94 2 2 2" xfId="18756" xr:uid="{F9904EDE-4FEF-4EE7-8373-B73790C088E7}"/>
    <cellStyle name="Notiz 94 2 2 2 2" xfId="29139" xr:uid="{56175F3D-2A8C-4407-B4CD-B6B702BE0452}"/>
    <cellStyle name="Notiz 94 2 2 3" xfId="12009" xr:uid="{92FC5B41-284B-42DF-9CF8-04D1739DBF16}"/>
    <cellStyle name="Notiz 94 2 2 3 2" xfId="31633" xr:uid="{95F31F29-7DE9-43A1-AD90-398FE12BA6D5}"/>
    <cellStyle name="Notiz 94 2 2 4" xfId="34081" xr:uid="{CB6602AC-0DE2-457D-83AF-A480B5F12271}"/>
    <cellStyle name="Notiz 94 2 2 5" xfId="24729" xr:uid="{49B9471B-55AF-40DC-9A29-F00048F43A5A}"/>
    <cellStyle name="Notiz 94 2 3" xfId="6266" xr:uid="{E9AD3483-BBD0-425C-95EF-2D57A83EA448}"/>
    <cellStyle name="Notiz 94 2 3 2" xfId="19046" xr:uid="{1DEFB1C3-DE2C-462B-8082-1FCF30245AAD}"/>
    <cellStyle name="Notiz 94 2 3 2 2" xfId="34108" xr:uid="{C14AF411-6BB5-47A6-80AD-4AB2C5A8A12C}"/>
    <cellStyle name="Notiz 94 2 3 3" xfId="12298" xr:uid="{2EDF0701-B679-4BBA-AD21-C5C0FE238B7E}"/>
    <cellStyle name="Notiz 94 2 3 4" xfId="25834" xr:uid="{114E3608-3770-4FAE-A3FA-39799666372B}"/>
    <cellStyle name="Notiz 94 2 4" xfId="8670" xr:uid="{BB26495B-DF53-40F1-ABBE-2326788B4B7A}"/>
    <cellStyle name="Notiz 94 2 4 2" xfId="21396" xr:uid="{AA8F52FC-EF78-4A50-B273-C3174DBCD8C3}"/>
    <cellStyle name="Notiz 94 2 4 3" xfId="29138" xr:uid="{1651D3C5-524F-4052-AA74-10908D0D441E}"/>
    <cellStyle name="Notiz 94 2 5" xfId="15058" xr:uid="{8F38B35C-D75B-4A46-80E9-B56CF29EF435}"/>
    <cellStyle name="Notiz 94 2 5 2" xfId="31632" xr:uid="{0AC97E62-5D1B-485D-BC9D-48437BECCBC6}"/>
    <cellStyle name="Notiz 94 2 6" xfId="15711" xr:uid="{AD5994D0-E031-45EB-935B-D301FE451C10}"/>
    <cellStyle name="Notiz 94 2 6 2" xfId="26762" xr:uid="{3441E792-13B3-48FA-ADA1-61062FDF52EE}"/>
    <cellStyle name="Notiz 94 2 7" xfId="32878" xr:uid="{BA8C4D3B-88EC-40AF-A5DB-8CF1573EFFF9}"/>
    <cellStyle name="Notiz 94 2 8" xfId="24728" xr:uid="{3DF5CB90-D971-4DB4-9A33-E9699CF3CD0D}"/>
    <cellStyle name="Notiz 94 3" xfId="5967" xr:uid="{F47F8B66-15F7-4150-921B-30FCB8A7081A}"/>
    <cellStyle name="Notiz 94 3 2" xfId="18755" xr:uid="{84FDC5DD-6C70-4F86-9174-F7B5D31F2183}"/>
    <cellStyle name="Notiz 94 3 2 2" xfId="29140" xr:uid="{4A768DC8-01D8-4BD6-927D-DD4C679A6DDA}"/>
    <cellStyle name="Notiz 94 3 3" xfId="12008" xr:uid="{0B5B19B8-C520-4137-9539-44E8A7BDA8D9}"/>
    <cellStyle name="Notiz 94 3 3 2" xfId="31634" xr:uid="{B853EF8F-FC7B-4ABB-8F9A-DB56461D01A2}"/>
    <cellStyle name="Notiz 94 3 4" xfId="34080" xr:uid="{34B0F21C-2E78-4937-B567-91288D1C4668}"/>
    <cellStyle name="Notiz 94 3 5" xfId="24730" xr:uid="{EF931BBD-AB2C-497A-A707-8E4C410E8F16}"/>
    <cellStyle name="Notiz 94 4" xfId="6267" xr:uid="{A96CE727-F0C6-47FB-91BA-023C0CC64651}"/>
    <cellStyle name="Notiz 94 4 2" xfId="19047" xr:uid="{DDB22EBC-E1B6-43D6-BEF5-CA5325E25CC2}"/>
    <cellStyle name="Notiz 94 4 2 2" xfId="34109" xr:uid="{F7073A34-BE89-4885-A125-94A6623A4096}"/>
    <cellStyle name="Notiz 94 4 3" xfId="12299" xr:uid="{B4DCAB81-8D0C-47DE-B5E5-D27C2C0B0638}"/>
    <cellStyle name="Notiz 94 4 4" xfId="25833" xr:uid="{22FE0D86-EEFE-4EAC-BC54-2E4855E3AADF}"/>
    <cellStyle name="Notiz 94 5" xfId="8669" xr:uid="{DC3F0A71-495A-4412-A873-57FD63B81FCE}"/>
    <cellStyle name="Notiz 94 5 2" xfId="21395" xr:uid="{17E92D5A-00D2-4BC2-82F0-86A45BC9E992}"/>
    <cellStyle name="Notiz 94 5 3" xfId="29137" xr:uid="{F60FA674-88C9-458D-9DA7-ADD57F58BA2C}"/>
    <cellStyle name="Notiz 94 6" xfId="15057" xr:uid="{E9F9E1F3-683B-44C0-99D5-5A47C1ACF945}"/>
    <cellStyle name="Notiz 94 6 2" xfId="31631" xr:uid="{69E15946-C5A5-4A85-A4B2-4A4514DDCAAD}"/>
    <cellStyle name="Notiz 94 7" xfId="15710" xr:uid="{6A53CA09-A4B8-48EF-98C4-33013987C92E}"/>
    <cellStyle name="Notiz 94 7 2" xfId="26761" xr:uid="{8EFD219A-66F9-4C51-A432-0FFF865C0525}"/>
    <cellStyle name="Notiz 94 8" xfId="32877" xr:uid="{29B478EE-D9B3-4DC8-8582-C07C12E8EAA9}"/>
    <cellStyle name="Notiz 94 9" xfId="24727" xr:uid="{A8759EB2-244B-49FF-B28E-C6EA335E6314}"/>
    <cellStyle name="Notiz 95" xfId="2830" xr:uid="{00000000-0005-0000-0000-00003E0B0000}"/>
    <cellStyle name="Notiz 95 2" xfId="2831" xr:uid="{00000000-0005-0000-0000-00003F0B0000}"/>
    <cellStyle name="Notiz 95 2 2" xfId="5970" xr:uid="{A62C242E-8AD9-44C8-AB6F-AE540AE4F7EB}"/>
    <cellStyle name="Notiz 95 2 2 2" xfId="18758" xr:uid="{CD1D031A-8CDD-47A8-91A9-9F191560FC90}"/>
    <cellStyle name="Notiz 95 2 2 2 2" xfId="29143" xr:uid="{4896970C-4A50-4C87-9B3F-057530A79AA2}"/>
    <cellStyle name="Notiz 95 2 2 3" xfId="12011" xr:uid="{A4F7E28E-084F-4B6E-B8C4-1BFAF98363AC}"/>
    <cellStyle name="Notiz 95 2 2 3 2" xfId="31637" xr:uid="{49D64397-6E97-4840-A2A5-1B800505C999}"/>
    <cellStyle name="Notiz 95 2 2 4" xfId="34083" xr:uid="{E6C107D9-C1CE-4C64-88DB-1A749CD0B280}"/>
    <cellStyle name="Notiz 95 2 2 5" xfId="24733" xr:uid="{BB6D9443-6F96-4C46-8E87-7E4001E4AB0D}"/>
    <cellStyle name="Notiz 95 2 3" xfId="6264" xr:uid="{2060D5E3-53DC-4993-A09F-6DA788BCC6AC}"/>
    <cellStyle name="Notiz 95 2 3 2" xfId="19044" xr:uid="{F3DB737E-C0B3-4C97-99B3-83A0FDBB9C0A}"/>
    <cellStyle name="Notiz 95 2 3 2 2" xfId="34106" xr:uid="{1765295E-1852-43B9-8D47-A9C216EE9B16}"/>
    <cellStyle name="Notiz 95 2 3 3" xfId="12296" xr:uid="{922D2D77-6CC0-470E-8DCD-E6CDD51EE830}"/>
    <cellStyle name="Notiz 95 2 3 4" xfId="25836" xr:uid="{21DCE1C6-F79D-4F09-8E97-66D70A816A68}"/>
    <cellStyle name="Notiz 95 2 4" xfId="8672" xr:uid="{E2618BEB-AD3C-4413-8891-6CD74363C63C}"/>
    <cellStyle name="Notiz 95 2 4 2" xfId="21398" xr:uid="{73D4B479-408F-4BCA-A354-1CF4D6E7034C}"/>
    <cellStyle name="Notiz 95 2 4 3" xfId="29142" xr:uid="{30F71F0C-C032-49CF-B003-914B5BA2FB3F}"/>
    <cellStyle name="Notiz 95 2 5" xfId="15060" xr:uid="{0CA842C5-0136-4CCD-B561-B8EDDC00BE79}"/>
    <cellStyle name="Notiz 95 2 5 2" xfId="31636" xr:uid="{0D99F76D-50B2-4D66-9328-E480E8E4A59D}"/>
    <cellStyle name="Notiz 95 2 6" xfId="15713" xr:uid="{2C16D1DF-9066-4FA2-9C88-89FDAF0F5D22}"/>
    <cellStyle name="Notiz 95 2 6 2" xfId="26764" xr:uid="{EC642197-75A9-438B-B47B-3DC77AB1BAD6}"/>
    <cellStyle name="Notiz 95 2 7" xfId="32880" xr:uid="{E1EACA2A-55BB-49CF-B25F-255FF3A1ED2E}"/>
    <cellStyle name="Notiz 95 2 8" xfId="24732" xr:uid="{4961759C-CB27-49B4-9C1D-31956F4AFF81}"/>
    <cellStyle name="Notiz 95 3" xfId="5969" xr:uid="{0CC8C7B9-17ED-41F8-A40C-78E5B191301D}"/>
    <cellStyle name="Notiz 95 3 2" xfId="18757" xr:uid="{D512D9BB-31D9-4553-91C1-DC3388B1D008}"/>
    <cellStyle name="Notiz 95 3 2 2" xfId="29144" xr:uid="{986606E9-D95D-4F85-B42B-6F7F423059FB}"/>
    <cellStyle name="Notiz 95 3 3" xfId="12010" xr:uid="{BA92555C-763E-4CEC-A876-F0E971781792}"/>
    <cellStyle name="Notiz 95 3 3 2" xfId="31638" xr:uid="{1657CDFE-20CE-45B4-B981-EB468AB33188}"/>
    <cellStyle name="Notiz 95 3 4" xfId="34082" xr:uid="{409D6B39-215E-446B-AAD8-C340C160D474}"/>
    <cellStyle name="Notiz 95 3 5" xfId="24734" xr:uid="{96ED4879-2075-4E3F-B6B0-C6E7104BF919}"/>
    <cellStyle name="Notiz 95 4" xfId="6265" xr:uid="{18DB3C73-5D47-46A3-9474-EC95024D5403}"/>
    <cellStyle name="Notiz 95 4 2" xfId="19045" xr:uid="{456A3F0A-7385-42F8-9B7B-7C9F7A3B29CC}"/>
    <cellStyle name="Notiz 95 4 2 2" xfId="34107" xr:uid="{1C75FB21-7C02-4BE2-B5AE-B6658C961E07}"/>
    <cellStyle name="Notiz 95 4 3" xfId="12297" xr:uid="{4B8FEDAB-191A-41E1-BACF-B78A3EE7789B}"/>
    <cellStyle name="Notiz 95 4 4" xfId="25835" xr:uid="{24E45119-B4A8-4E3F-A40F-FEF2736D0548}"/>
    <cellStyle name="Notiz 95 5" xfId="8671" xr:uid="{21F1E968-E4B2-4159-8234-809D165EAB5A}"/>
    <cellStyle name="Notiz 95 5 2" xfId="21397" xr:uid="{A8EC2120-BD64-466C-9426-4873A6F1DA28}"/>
    <cellStyle name="Notiz 95 5 3" xfId="29141" xr:uid="{18246DDF-C513-4E50-B3C4-1B9FD04E2460}"/>
    <cellStyle name="Notiz 95 6" xfId="15059" xr:uid="{7BE37B18-ACC8-41C3-9454-436C1F6E4A94}"/>
    <cellStyle name="Notiz 95 6 2" xfId="31635" xr:uid="{3E285D61-891F-42A1-A0EC-30598075EE5D}"/>
    <cellStyle name="Notiz 95 7" xfId="15712" xr:uid="{CDCE77C2-085F-4433-8E9E-30C55B02964F}"/>
    <cellStyle name="Notiz 95 7 2" xfId="26763" xr:uid="{B7AE06FB-5817-418A-8EF9-9E2C01FDBFF6}"/>
    <cellStyle name="Notiz 95 8" xfId="32879" xr:uid="{8D3E6CFE-0519-4891-B0BF-0756B917C43A}"/>
    <cellStyle name="Notiz 95 9" xfId="24731" xr:uid="{19A17AF8-4BEB-4437-9C8E-CA347286091C}"/>
    <cellStyle name="Notiz 96" xfId="2832" xr:uid="{00000000-0005-0000-0000-0000400B0000}"/>
    <cellStyle name="Notiz 96 2" xfId="2833" xr:uid="{00000000-0005-0000-0000-0000410B0000}"/>
    <cellStyle name="Notiz 96 2 2" xfId="5972" xr:uid="{E647AD6E-E777-4693-9F02-FE25B62BAC3B}"/>
    <cellStyle name="Notiz 96 2 2 2" xfId="18760" xr:uid="{9FA80149-4B8A-45EF-9711-0937FBA50015}"/>
    <cellStyle name="Notiz 96 2 2 2 2" xfId="29147" xr:uid="{30C7DE49-C5F1-4C7B-80E0-8863213ADD4F}"/>
    <cellStyle name="Notiz 96 2 2 3" xfId="12013" xr:uid="{19EF4771-D195-4E71-B974-B395282A292B}"/>
    <cellStyle name="Notiz 96 2 2 3 2" xfId="31641" xr:uid="{5C3C8DD3-0730-4938-902E-F02A5FD5F644}"/>
    <cellStyle name="Notiz 96 2 2 4" xfId="34085" xr:uid="{F8DDDE01-0FA2-4FE3-8B8F-6DDF25EA6603}"/>
    <cellStyle name="Notiz 96 2 2 5" xfId="24737" xr:uid="{9D1D7FB9-9DA0-45ED-A80D-84FB413773A2}"/>
    <cellStyle name="Notiz 96 2 3" xfId="6262" xr:uid="{56EC4B1D-6797-4C64-884B-4FBBC5C9BB5F}"/>
    <cellStyle name="Notiz 96 2 3 2" xfId="19042" xr:uid="{F80D431E-7D79-48D0-97F1-0F9C00F0BA01}"/>
    <cellStyle name="Notiz 96 2 3 2 2" xfId="34104" xr:uid="{158EE0C6-13E8-49CC-AE82-D89DFC3AE839}"/>
    <cellStyle name="Notiz 96 2 3 3" xfId="12294" xr:uid="{93A1B508-CC84-4116-9CBC-93613B1EF43F}"/>
    <cellStyle name="Notiz 96 2 3 4" xfId="25838" xr:uid="{724ADD9C-B95C-4DB1-9101-E5D289A99EBB}"/>
    <cellStyle name="Notiz 96 2 4" xfId="8674" xr:uid="{46D6E2CE-5B46-4F88-A817-EC8902D994E6}"/>
    <cellStyle name="Notiz 96 2 4 2" xfId="21400" xr:uid="{F8E2473A-A5BB-408B-AA21-013C41F0D261}"/>
    <cellStyle name="Notiz 96 2 4 3" xfId="29146" xr:uid="{69470C7D-049C-4F9F-B4DB-CFA256A4F573}"/>
    <cellStyle name="Notiz 96 2 5" xfId="15062" xr:uid="{B07EA64A-0E5B-44CD-8619-36684B370F4F}"/>
    <cellStyle name="Notiz 96 2 5 2" xfId="31640" xr:uid="{75923C21-BCAA-45C6-94FE-059E9D920C93}"/>
    <cellStyle name="Notiz 96 2 6" xfId="15715" xr:uid="{AC786BCF-F6E9-4E2C-9507-099E8D28BAE7}"/>
    <cellStyle name="Notiz 96 2 6 2" xfId="26766" xr:uid="{42E13E49-A196-4BCC-81D1-05270E3B15AD}"/>
    <cellStyle name="Notiz 96 2 7" xfId="32882" xr:uid="{3D737522-19CF-4A85-984E-2726BAFBF0FF}"/>
    <cellStyle name="Notiz 96 2 8" xfId="24736" xr:uid="{B032E601-78B9-49CC-9B54-03775A6762E0}"/>
    <cellStyle name="Notiz 96 3" xfId="5971" xr:uid="{923E29EB-6D85-4C23-930B-F56F394E241E}"/>
    <cellStyle name="Notiz 96 3 2" xfId="18759" xr:uid="{FFF23B95-FD07-4593-A662-74182AF5174D}"/>
    <cellStyle name="Notiz 96 3 2 2" xfId="29148" xr:uid="{A78476D1-6507-4086-92C3-E8A88899FA43}"/>
    <cellStyle name="Notiz 96 3 3" xfId="12012" xr:uid="{95DF5362-F0CF-42E7-934A-7D90B6E4C417}"/>
    <cellStyle name="Notiz 96 3 3 2" xfId="31642" xr:uid="{2CFDABE3-4FBA-4252-AA2B-EA86F6DF3E6D}"/>
    <cellStyle name="Notiz 96 3 4" xfId="34084" xr:uid="{336615E7-2C39-45D5-AC5D-9A02D17C2099}"/>
    <cellStyle name="Notiz 96 3 5" xfId="24738" xr:uid="{B719A14B-A099-4D55-A912-07439297C02F}"/>
    <cellStyle name="Notiz 96 4" xfId="6263" xr:uid="{434EF42B-8D18-4F34-8970-7E830A3F5356}"/>
    <cellStyle name="Notiz 96 4 2" xfId="19043" xr:uid="{673B0573-9431-4DF7-8730-084A680F31A3}"/>
    <cellStyle name="Notiz 96 4 2 2" xfId="34105" xr:uid="{8A79A470-E972-49BA-B8F6-05723D756067}"/>
    <cellStyle name="Notiz 96 4 3" xfId="12295" xr:uid="{CCD5BB46-D7D9-4146-954E-8AE64DC34503}"/>
    <cellStyle name="Notiz 96 4 4" xfId="25837" xr:uid="{5D8EBD50-9CD6-46CC-B8AB-1F926B5395BD}"/>
    <cellStyle name="Notiz 96 5" xfId="8673" xr:uid="{BD75C969-10D6-43C1-9ADF-5ABA37E222CC}"/>
    <cellStyle name="Notiz 96 5 2" xfId="21399" xr:uid="{304AF104-16D2-4701-B3FE-24292CCAD566}"/>
    <cellStyle name="Notiz 96 5 3" xfId="29145" xr:uid="{B2EB237E-F5F8-4F8B-A958-4972B9BA9C5C}"/>
    <cellStyle name="Notiz 96 6" xfId="15061" xr:uid="{4EFECACC-E5E3-47F0-915B-F710185EE954}"/>
    <cellStyle name="Notiz 96 6 2" xfId="31639" xr:uid="{B14FFD69-6D6B-44FA-BCB1-ACDB04D7A82F}"/>
    <cellStyle name="Notiz 96 7" xfId="15714" xr:uid="{94E9D908-911E-4794-AED0-092BFCF7E1B4}"/>
    <cellStyle name="Notiz 96 7 2" xfId="26765" xr:uid="{DBB14C95-386A-400A-BED1-8BFB44AFCBEB}"/>
    <cellStyle name="Notiz 96 8" xfId="32881" xr:uid="{732E4602-09E8-4501-A33E-62554D9BEE9F}"/>
    <cellStyle name="Notiz 96 9" xfId="24735" xr:uid="{EB92A1E9-A192-4D05-A3A0-2F7BD9B53E45}"/>
    <cellStyle name="Notiz 97" xfId="2834" xr:uid="{00000000-0005-0000-0000-0000420B0000}"/>
    <cellStyle name="Notiz 97 2" xfId="2835" xr:uid="{00000000-0005-0000-0000-0000430B0000}"/>
    <cellStyle name="Notiz 97 2 2" xfId="5974" xr:uid="{FFEE41B5-E33A-4F08-8729-F61C4B890B15}"/>
    <cellStyle name="Notiz 97 2 2 2" xfId="18762" xr:uid="{03D7918A-EB0A-4D76-8E00-4439A4819EAE}"/>
    <cellStyle name="Notiz 97 2 2 2 2" xfId="29151" xr:uid="{01FE7FF0-13ED-4599-939B-FAF2EDCDF3DE}"/>
    <cellStyle name="Notiz 97 2 2 3" xfId="12015" xr:uid="{B892849D-35DA-4974-8346-F21EA124A395}"/>
    <cellStyle name="Notiz 97 2 2 3 2" xfId="31645" xr:uid="{4518AA21-CDD0-41CA-BF2E-4E0B5213CD2D}"/>
    <cellStyle name="Notiz 97 2 2 4" xfId="34087" xr:uid="{03BAAC59-53B1-4902-9481-705615360EEA}"/>
    <cellStyle name="Notiz 97 2 2 5" xfId="24741" xr:uid="{7A00FFE3-8084-4BF2-8356-A26B528A42A3}"/>
    <cellStyle name="Notiz 97 2 3" xfId="6260" xr:uid="{E92EC70F-EFC9-4C91-ACED-46AE8172C30C}"/>
    <cellStyle name="Notiz 97 2 3 2" xfId="19040" xr:uid="{063CA5BF-194D-4281-B041-4C0456D8178C}"/>
    <cellStyle name="Notiz 97 2 3 2 2" xfId="34102" xr:uid="{696159C0-7A9B-4F22-9837-B824374913EE}"/>
    <cellStyle name="Notiz 97 2 3 3" xfId="12292" xr:uid="{C388121F-8BC3-48DA-BDB3-BFDA6908C1F5}"/>
    <cellStyle name="Notiz 97 2 3 4" xfId="25840" xr:uid="{DDD1FF9E-81B2-4F6C-9F57-ED7415568EA9}"/>
    <cellStyle name="Notiz 97 2 4" xfId="8676" xr:uid="{FD5F48FF-A082-4CE3-B8A7-06180EACED85}"/>
    <cellStyle name="Notiz 97 2 4 2" xfId="21402" xr:uid="{D9459B8B-D4C4-4BFE-B251-8E9AB3A063A6}"/>
    <cellStyle name="Notiz 97 2 4 3" xfId="29150" xr:uid="{30A810B4-C1F3-4EDF-85E9-08A1ADAD6065}"/>
    <cellStyle name="Notiz 97 2 5" xfId="15064" xr:uid="{C8F7E4E7-6B56-4DBA-AB6A-AF7C136F8F99}"/>
    <cellStyle name="Notiz 97 2 5 2" xfId="31644" xr:uid="{472CF603-61AD-4DF8-A2DA-BBC2E73C21C1}"/>
    <cellStyle name="Notiz 97 2 6" xfId="15717" xr:uid="{A617B219-0398-408C-975F-B56EB6C092E9}"/>
    <cellStyle name="Notiz 97 2 6 2" xfId="26768" xr:uid="{4636D732-7CB0-4C09-9A95-C6001566E7E2}"/>
    <cellStyle name="Notiz 97 2 7" xfId="32884" xr:uid="{ED4E2235-FB7C-4891-AAAA-1E7FBD6EF2A8}"/>
    <cellStyle name="Notiz 97 2 8" xfId="24740" xr:uid="{D37B7E35-EF4F-462A-9951-3FEEE2E847C8}"/>
    <cellStyle name="Notiz 97 3" xfId="5973" xr:uid="{3B6E9544-E0DC-4582-AA85-75A4A75BAFD7}"/>
    <cellStyle name="Notiz 97 3 2" xfId="18761" xr:uid="{331CA773-DAAF-4F56-9212-3C885E13770F}"/>
    <cellStyle name="Notiz 97 3 2 2" xfId="29152" xr:uid="{42FC0D02-EF96-4048-B7F5-58C5EE626F3A}"/>
    <cellStyle name="Notiz 97 3 3" xfId="12014" xr:uid="{0651338A-4C67-4542-AE76-7C74C982FFCB}"/>
    <cellStyle name="Notiz 97 3 3 2" xfId="31646" xr:uid="{E11BA06C-88EA-415B-92AB-343D5261831E}"/>
    <cellStyle name="Notiz 97 3 4" xfId="34086" xr:uid="{4731636D-7E3C-424F-BEF7-3BAF3A812EFA}"/>
    <cellStyle name="Notiz 97 3 5" xfId="24742" xr:uid="{A473E1B8-D345-4FDC-AD8C-54F12E6515FE}"/>
    <cellStyle name="Notiz 97 4" xfId="6261" xr:uid="{C9D293FF-B3A6-4E73-A56B-AA367053D5C6}"/>
    <cellStyle name="Notiz 97 4 2" xfId="19041" xr:uid="{9987E001-7B5E-4183-B7EA-09F801AD8353}"/>
    <cellStyle name="Notiz 97 4 2 2" xfId="34103" xr:uid="{2115EE00-C750-4231-8578-FEA85C2672D4}"/>
    <cellStyle name="Notiz 97 4 3" xfId="12293" xr:uid="{DF0902CA-7C8C-49AA-A0E8-44B0EC3DA743}"/>
    <cellStyle name="Notiz 97 4 4" xfId="25839" xr:uid="{19727661-9E93-4E5B-9436-F637C4D51899}"/>
    <cellStyle name="Notiz 97 5" xfId="8675" xr:uid="{C41B4D1C-053B-48F0-859B-AE4FFEB659F5}"/>
    <cellStyle name="Notiz 97 5 2" xfId="21401" xr:uid="{6FDDE483-2ECC-4B68-83F4-F9A69C549FDE}"/>
    <cellStyle name="Notiz 97 5 3" xfId="29149" xr:uid="{A94C4AB1-6C13-4BF7-8ED3-FBD2851085DA}"/>
    <cellStyle name="Notiz 97 6" xfId="15063" xr:uid="{1FB003B6-0A5A-4917-AAED-1DF115CF6C29}"/>
    <cellStyle name="Notiz 97 6 2" xfId="31643" xr:uid="{B7CA4BDC-1E56-40C4-901D-3593A30AD859}"/>
    <cellStyle name="Notiz 97 7" xfId="15716" xr:uid="{4B7E0103-6BDD-4ED4-ACCC-7FCA726ADBBF}"/>
    <cellStyle name="Notiz 97 7 2" xfId="26767" xr:uid="{D8B6DB8E-CFF7-4CD1-A69F-280FA0B2F98D}"/>
    <cellStyle name="Notiz 97 8" xfId="32883" xr:uid="{45F4F242-B79B-49D9-8070-78DAFEC15715}"/>
    <cellStyle name="Notiz 97 9" xfId="24739" xr:uid="{4BC710C7-D060-4E39-9807-D6E0CC43F740}"/>
    <cellStyle name="Notiz 98" xfId="2836" xr:uid="{00000000-0005-0000-0000-0000440B0000}"/>
    <cellStyle name="Notiz 98 2" xfId="2837" xr:uid="{00000000-0005-0000-0000-0000450B0000}"/>
    <cellStyle name="Notiz 98 2 2" xfId="5976" xr:uid="{C12929CF-DA5C-4610-8C9F-3095AB4BAAA2}"/>
    <cellStyle name="Notiz 98 2 2 2" xfId="18764" xr:uid="{EB97FCCA-56E2-4C7A-AC13-286D2E27CE4B}"/>
    <cellStyle name="Notiz 98 2 2 2 2" xfId="29155" xr:uid="{A5EE4F68-8F9F-4286-804E-35C0A820E107}"/>
    <cellStyle name="Notiz 98 2 2 3" xfId="12017" xr:uid="{AAADCECE-E4FA-41A2-AFC6-D7843A8A5A6C}"/>
    <cellStyle name="Notiz 98 2 2 3 2" xfId="31649" xr:uid="{CDE30845-9451-4321-B3F4-C2C73E71A496}"/>
    <cellStyle name="Notiz 98 2 2 4" xfId="34089" xr:uid="{3D0D7F28-C5AD-4D16-A620-52ADCD0D4B08}"/>
    <cellStyle name="Notiz 98 2 2 5" xfId="24745" xr:uid="{AEB0A849-DD40-429D-894C-F78A147350F3}"/>
    <cellStyle name="Notiz 98 2 3" xfId="6258" xr:uid="{62387D66-2A77-453C-AA0A-C3709E06CBA2}"/>
    <cellStyle name="Notiz 98 2 3 2" xfId="19038" xr:uid="{CDB7DD49-A92A-4BAF-AA94-09A8BF26FD51}"/>
    <cellStyle name="Notiz 98 2 3 2 2" xfId="34100" xr:uid="{80572528-078D-40B8-A6AB-F0A882CCBE96}"/>
    <cellStyle name="Notiz 98 2 3 3" xfId="12290" xr:uid="{06DE9F07-3518-4949-A60A-FA2B736FC2DB}"/>
    <cellStyle name="Notiz 98 2 3 4" xfId="25842" xr:uid="{7E6AC950-09E0-42A2-AF8B-7EC090EE5B1D}"/>
    <cellStyle name="Notiz 98 2 4" xfId="8678" xr:uid="{ACDC835C-7B92-493F-9A68-A8942A4AA651}"/>
    <cellStyle name="Notiz 98 2 4 2" xfId="21404" xr:uid="{36824B4F-8632-490F-BD1F-7713446E0414}"/>
    <cellStyle name="Notiz 98 2 4 3" xfId="29154" xr:uid="{ECEF02F5-C489-44B7-8E0F-1C7ED638F2C0}"/>
    <cellStyle name="Notiz 98 2 5" xfId="15066" xr:uid="{EAC4EA5F-45DA-4326-8E4C-D3F22C0642C1}"/>
    <cellStyle name="Notiz 98 2 5 2" xfId="31648" xr:uid="{4FCFB952-4FE8-4F10-814C-C647E8760165}"/>
    <cellStyle name="Notiz 98 2 6" xfId="15719" xr:uid="{E43B078C-B2D1-4A37-9410-B211518D6213}"/>
    <cellStyle name="Notiz 98 2 6 2" xfId="26770" xr:uid="{82284653-D8F4-4985-869F-C5DBEB8D1273}"/>
    <cellStyle name="Notiz 98 2 7" xfId="32886" xr:uid="{1FA2E5D8-D378-4B28-95EE-D733A0CDBFF7}"/>
    <cellStyle name="Notiz 98 2 8" xfId="24744" xr:uid="{CAA24C2D-8C94-4FA8-9C4C-71515B65BC76}"/>
    <cellStyle name="Notiz 98 3" xfId="5975" xr:uid="{33FCDF90-07D8-46C8-8F2F-F6406A00CF90}"/>
    <cellStyle name="Notiz 98 3 2" xfId="18763" xr:uid="{9816F189-51C9-4871-858B-02F505ECB8EC}"/>
    <cellStyle name="Notiz 98 3 2 2" xfId="29156" xr:uid="{8A814F35-F0A7-4094-AD88-540418BF8128}"/>
    <cellStyle name="Notiz 98 3 3" xfId="12016" xr:uid="{914BC69D-F04E-41DD-9EA1-A3C7E8E260E3}"/>
    <cellStyle name="Notiz 98 3 3 2" xfId="31650" xr:uid="{CD02955A-BB23-4D21-B854-0C82B37DA7EC}"/>
    <cellStyle name="Notiz 98 3 4" xfId="34088" xr:uid="{846A784C-75E4-423F-8AAE-F9AA281A1768}"/>
    <cellStyle name="Notiz 98 3 5" xfId="24746" xr:uid="{A59F7F44-C989-4E1B-8197-1B042EC31FB3}"/>
    <cellStyle name="Notiz 98 4" xfId="6259" xr:uid="{BB729F87-1BAD-42E4-95AF-5BA9F031946F}"/>
    <cellStyle name="Notiz 98 4 2" xfId="19039" xr:uid="{C3CC4FCC-1569-4796-9ABE-34E97550124F}"/>
    <cellStyle name="Notiz 98 4 2 2" xfId="34101" xr:uid="{2EF14FB1-5B43-418C-BD9F-3C6F4CF00A75}"/>
    <cellStyle name="Notiz 98 4 3" xfId="12291" xr:uid="{AE263667-968B-420A-B87D-3165B27A4C53}"/>
    <cellStyle name="Notiz 98 4 4" xfId="25841" xr:uid="{42578798-BEE3-4A3D-BB63-FDDEEA226A24}"/>
    <cellStyle name="Notiz 98 5" xfId="8677" xr:uid="{092F1392-F3E9-44FC-8217-20D4ADFEF9DE}"/>
    <cellStyle name="Notiz 98 5 2" xfId="21403" xr:uid="{AF9AFD21-BA83-41AE-A2B9-FCEF4D3F3981}"/>
    <cellStyle name="Notiz 98 5 3" xfId="29153" xr:uid="{FA3B6251-375F-4197-B215-141698260BFC}"/>
    <cellStyle name="Notiz 98 6" xfId="15065" xr:uid="{0EA0EE0F-6E14-4484-92FF-0CC39E33F215}"/>
    <cellStyle name="Notiz 98 6 2" xfId="31647" xr:uid="{C40CBB30-961E-43FA-B583-199A4732041D}"/>
    <cellStyle name="Notiz 98 7" xfId="15718" xr:uid="{9728AC5F-505C-4C94-A818-E846CFAA67FB}"/>
    <cellStyle name="Notiz 98 7 2" xfId="26769" xr:uid="{13EA42AF-645C-4815-B039-B1DA71F49769}"/>
    <cellStyle name="Notiz 98 8" xfId="32885" xr:uid="{C2E9B311-8823-4B29-9B5B-BA686AAB2709}"/>
    <cellStyle name="Notiz 98 9" xfId="24743" xr:uid="{F43BF896-9FCA-4522-96E8-1AD8C2A89784}"/>
    <cellStyle name="Notiz 99" xfId="2838" xr:uid="{00000000-0005-0000-0000-0000460B0000}"/>
    <cellStyle name="Notiz 99 2" xfId="2839" xr:uid="{00000000-0005-0000-0000-0000470B0000}"/>
    <cellStyle name="Notiz 99 2 2" xfId="5978" xr:uid="{9FDA9BD0-E40B-4642-AF9C-CDE1C1419B2F}"/>
    <cellStyle name="Notiz 99 2 2 2" xfId="18766" xr:uid="{4CE9C5A9-38E4-41D5-BB08-54C68FC170D2}"/>
    <cellStyle name="Notiz 99 2 2 2 2" xfId="29159" xr:uid="{F5C5F444-64A2-48A0-BD6E-C34394F76CDC}"/>
    <cellStyle name="Notiz 99 2 2 3" xfId="12019" xr:uid="{654D3045-E10B-4561-985A-DCC9367DAC0D}"/>
    <cellStyle name="Notiz 99 2 2 3 2" xfId="31653" xr:uid="{F3777B51-1162-4F8F-B9D9-C96611DCBD9B}"/>
    <cellStyle name="Notiz 99 2 2 4" xfId="34091" xr:uid="{3B5608A1-F480-411C-8AB2-9D3971AB4BA6}"/>
    <cellStyle name="Notiz 99 2 2 5" xfId="24749" xr:uid="{2BBFE82C-6365-4430-8D7A-9A840532ACCA}"/>
    <cellStyle name="Notiz 99 2 3" xfId="6256" xr:uid="{712771C9-8A20-4FB9-8E28-416CF0D2424B}"/>
    <cellStyle name="Notiz 99 2 3 2" xfId="19036" xr:uid="{A64417A6-37F8-45D8-BDC8-91F73A915696}"/>
    <cellStyle name="Notiz 99 2 3 2 2" xfId="34098" xr:uid="{8486F7F3-AFDE-4DD5-AB74-8A6409313A65}"/>
    <cellStyle name="Notiz 99 2 3 3" xfId="12288" xr:uid="{1B6215B2-95FA-46EB-BF6B-9CA552CCA3C9}"/>
    <cellStyle name="Notiz 99 2 3 4" xfId="25844" xr:uid="{B00D2D30-1554-4207-B5EE-476A98FC3EF4}"/>
    <cellStyle name="Notiz 99 2 4" xfId="8680" xr:uid="{029533B7-0473-445A-B860-562B5BC1ADE5}"/>
    <cellStyle name="Notiz 99 2 4 2" xfId="21406" xr:uid="{D7B37B92-D294-430F-AACA-4D0712A9D2FB}"/>
    <cellStyle name="Notiz 99 2 4 3" xfId="29158" xr:uid="{20344A66-C62E-4E3C-989F-F4A2409876FA}"/>
    <cellStyle name="Notiz 99 2 5" xfId="15068" xr:uid="{A1BCB11B-7F9D-4302-A3AE-19A298169D97}"/>
    <cellStyle name="Notiz 99 2 5 2" xfId="31652" xr:uid="{310F7BA1-6FAA-41EE-A28F-F11FF5910744}"/>
    <cellStyle name="Notiz 99 2 6" xfId="15721" xr:uid="{57BA6CA7-3E84-495B-831A-3FCB27025234}"/>
    <cellStyle name="Notiz 99 2 6 2" xfId="26772" xr:uid="{3D7A7019-5E78-4ADC-8C18-BDB2AE721CD8}"/>
    <cellStyle name="Notiz 99 2 7" xfId="32888" xr:uid="{D0603A45-13F3-4082-8243-A9E5B6F6DA58}"/>
    <cellStyle name="Notiz 99 2 8" xfId="24748" xr:uid="{A0B04EF3-223D-426C-A4E1-70DAF1AF8F40}"/>
    <cellStyle name="Notiz 99 3" xfId="5977" xr:uid="{739E8202-EF7E-481E-A1AC-91A2996A1F15}"/>
    <cellStyle name="Notiz 99 3 2" xfId="18765" xr:uid="{B941B55D-B960-4613-BBE7-FD804ECF9020}"/>
    <cellStyle name="Notiz 99 3 2 2" xfId="29160" xr:uid="{0C52618E-79DD-460A-A75A-C6AC7D10C9F0}"/>
    <cellStyle name="Notiz 99 3 3" xfId="12018" xr:uid="{AD1F32BB-1713-40E4-A630-4C303050D137}"/>
    <cellStyle name="Notiz 99 3 3 2" xfId="31654" xr:uid="{A11FCA56-BF39-4325-A9FF-8B0922BB26FB}"/>
    <cellStyle name="Notiz 99 3 4" xfId="34090" xr:uid="{1C1348DA-082B-45EC-946C-A5E7BAF5BD80}"/>
    <cellStyle name="Notiz 99 3 5" xfId="24750" xr:uid="{F08216F4-FAF9-4506-B141-E77169B2D05B}"/>
    <cellStyle name="Notiz 99 4" xfId="6257" xr:uid="{2BC7C578-A9B2-4B8D-94EF-DCD2476B83EF}"/>
    <cellStyle name="Notiz 99 4 2" xfId="19037" xr:uid="{AB5A09A8-E787-4507-8BFA-99FBB79A2A88}"/>
    <cellStyle name="Notiz 99 4 2 2" xfId="34099" xr:uid="{5047295A-87C8-4E80-A732-7C6E2BB8C0AA}"/>
    <cellStyle name="Notiz 99 4 3" xfId="12289" xr:uid="{21186A8B-94C5-4F29-8DF8-75A59F57F322}"/>
    <cellStyle name="Notiz 99 4 4" xfId="25843" xr:uid="{CF8FA1E8-096F-4A52-9274-2CCBE31F48BD}"/>
    <cellStyle name="Notiz 99 5" xfId="8679" xr:uid="{4AE007AF-AF59-400C-A8E4-87D7325AAB20}"/>
    <cellStyle name="Notiz 99 5 2" xfId="21405" xr:uid="{F7D35D04-E29F-4097-A2A9-71AD2E3938A5}"/>
    <cellStyle name="Notiz 99 5 3" xfId="29157" xr:uid="{7528DEB8-D583-44C8-8647-BF87AF0D8309}"/>
    <cellStyle name="Notiz 99 6" xfId="15067" xr:uid="{27085883-6523-45D7-B47D-32B2A65106C8}"/>
    <cellStyle name="Notiz 99 6 2" xfId="31651" xr:uid="{06010AB2-6D81-45E1-AD87-72A5A694ED93}"/>
    <cellStyle name="Notiz 99 7" xfId="15720" xr:uid="{D8E38830-F3BC-48E6-B76E-3AC0D41D9BC9}"/>
    <cellStyle name="Notiz 99 7 2" xfId="26771" xr:uid="{46100589-0723-4FDF-9EAD-ADE8B7316901}"/>
    <cellStyle name="Notiz 99 8" xfId="32887" xr:uid="{DBD5D21E-C9C6-45CA-A7E8-39EEF2314FD3}"/>
    <cellStyle name="Notiz 99 9" xfId="24747" xr:uid="{E8D4CC78-9BE8-45A1-A138-D940D4E41234}"/>
    <cellStyle name="Output" xfId="3124" builtinId="21" customBuiltin="1"/>
    <cellStyle name="Percent 2" xfId="2840" xr:uid="{00000000-0005-0000-0000-0000480B0000}"/>
    <cellStyle name="Percent 2 2" xfId="2841" xr:uid="{00000000-0005-0000-0000-0000490B0000}"/>
    <cellStyle name="Percent 2 2 2" xfId="5980" xr:uid="{7BE93D05-4867-45FF-950A-F2333E0B773F}"/>
    <cellStyle name="Percent 2 2 2 2" xfId="18768" xr:uid="{433262F7-2D4E-45A6-AB31-214F0789B2B7}"/>
    <cellStyle name="Percent 2 2 2 3" xfId="12021" xr:uid="{142184B1-9DFC-4CF5-A525-20639B8BC967}"/>
    <cellStyle name="Percent 2 3" xfId="5979" xr:uid="{0F4F3E4A-1957-4594-B4E9-BF58956C88D6}"/>
    <cellStyle name="Percent 2 3 2" xfId="18767" xr:uid="{99DFBC4A-B070-4984-84BA-7F6001E149BD}"/>
    <cellStyle name="Percent 2 3 3" xfId="12020" xr:uid="{3E6D9104-2235-4A1E-9511-033BCC480EDE}"/>
    <cellStyle name="Percent 3" xfId="2842" xr:uid="{00000000-0005-0000-0000-00004A0B0000}"/>
    <cellStyle name="Percent 3 2" xfId="2843" xr:uid="{00000000-0005-0000-0000-00004B0B0000}"/>
    <cellStyle name="Percent 3 2 2" xfId="5982" xr:uid="{BE81D74D-4387-49B8-AEF0-CC3F99AEB5C9}"/>
    <cellStyle name="Percent 3 2 2 2" xfId="18770" xr:uid="{6BD2AE21-A5F2-4D0A-B39A-CCA1B9810CCA}"/>
    <cellStyle name="Percent 3 2 2 3" xfId="12023" xr:uid="{669E4206-742A-47ED-85E0-7967A5DA86AC}"/>
    <cellStyle name="Percent 3 3" xfId="5981" xr:uid="{39F877C3-8D15-471F-BDCA-AFD19E686879}"/>
    <cellStyle name="Percent 3 3 2" xfId="18769" xr:uid="{C97B8793-3DD4-4986-868E-99BA637B9DCB}"/>
    <cellStyle name="Percent 3 3 3" xfId="12022" xr:uid="{545A213B-49FA-407A-8B39-67D8853049EE}"/>
    <cellStyle name="Percent 4" xfId="2844" xr:uid="{00000000-0005-0000-0000-00004C0B0000}"/>
    <cellStyle name="Percent 4 2" xfId="5983" xr:uid="{ADA8EEB8-687C-4F40-910A-B522B7D11B57}"/>
    <cellStyle name="Percent 4 2 2" xfId="18771" xr:uid="{D6BDB418-482D-44C5-A18C-75E6E1BB5DD4}"/>
    <cellStyle name="Percent 4 2 3" xfId="12024" xr:uid="{C501E3A9-4941-43AE-A585-A800CE0CED37}"/>
    <cellStyle name="Percent 5" xfId="2845" xr:uid="{00000000-0005-0000-0000-00004D0B0000}"/>
    <cellStyle name="Percent 5 2" xfId="5984" xr:uid="{72F46445-6379-439B-8E1E-BA75548B2BFA}"/>
    <cellStyle name="Percent 5 2 2" xfId="18772" xr:uid="{2502D38A-A821-4E45-9B88-4AAD7E311C91}"/>
    <cellStyle name="Percent 5 2 3" xfId="12025" xr:uid="{993FF203-4B56-441B-A37F-BC4060FAD94A}"/>
    <cellStyle name="Percent 6" xfId="2846" xr:uid="{00000000-0005-0000-0000-00004E0B0000}"/>
    <cellStyle name="Percent 6 2" xfId="5985" xr:uid="{5229A8A5-7CDF-4A62-B264-0143CA5CE061}"/>
    <cellStyle name="Percent 6 2 2" xfId="18773" xr:uid="{B2375E0D-3946-434B-8338-86C4EE5A42D3}"/>
    <cellStyle name="Percent 6 2 2 2" xfId="29162" xr:uid="{A9C2D43C-CFEC-4D9F-8FEA-D216054C3E9D}"/>
    <cellStyle name="Percent 6 2 3" xfId="12026" xr:uid="{DF2C3F3B-09F7-4C37-BD20-AA2A038EE6A8}"/>
    <cellStyle name="Percent 6 2 3 2" xfId="34092" xr:uid="{65527934-8393-4820-8BF6-2F900C34CD25}"/>
    <cellStyle name="Percent 6 2 4" xfId="24752" xr:uid="{7C942B46-CB4C-4905-959C-7D335F74757B}"/>
    <cellStyle name="Percent 6 3" xfId="8681" xr:uid="{EEC02C0A-46A7-4E26-8456-48444E540B98}"/>
    <cellStyle name="Percent 6 3 2" xfId="21407" xr:uid="{30EEC199-D133-4145-9202-E152C8A02516}"/>
    <cellStyle name="Percent 6 3 3" xfId="13808" xr:uid="{1AFF95CD-321F-4BB4-82F4-8A994BD24A57}"/>
    <cellStyle name="Percent 6 3 4" xfId="25846" xr:uid="{3CF21AD6-1356-469F-8089-3477799BB0B8}"/>
    <cellStyle name="Percent 6 4" xfId="15931" xr:uid="{99143A11-47C4-4442-A215-A299156B1F53}"/>
    <cellStyle name="Percent 6 4 2" xfId="29161" xr:uid="{2D835A84-4D1F-4433-BFBC-49E01CCA76B4}"/>
    <cellStyle name="Percent 6 5" xfId="21870" xr:uid="{4BFBC2D9-9243-4F1B-9384-47549C5E0DBD}"/>
    <cellStyle name="Percent 6 5 2" xfId="32889" xr:uid="{8EEAABEC-FF2B-42E3-AD72-62CFC9E78E0D}"/>
    <cellStyle name="Percent 6 6" xfId="9184" xr:uid="{A9CDECED-DDCC-4865-BF19-C48D8DC50598}"/>
    <cellStyle name="Percent 6 7" xfId="24751" xr:uid="{4DDE5E82-0C1A-423E-A534-3C3153FA2B72}"/>
    <cellStyle name="Percent 7" xfId="2847" xr:uid="{00000000-0005-0000-0000-00004F0B0000}"/>
    <cellStyle name="Percent 7 2" xfId="5986" xr:uid="{F475CCBD-B669-4A8F-A3F6-2BE9EC49C349}"/>
    <cellStyle name="Percent 7 2 2" xfId="18774" xr:uid="{54F8C8F5-8403-4494-9116-90DCB2766FEC}"/>
    <cellStyle name="Percent 7 2 3" xfId="12027" xr:uid="{8ED7AC8E-FEBA-4D3F-A55C-12837752719E}"/>
    <cellStyle name="Percent 8" xfId="24759" xr:uid="{D1CB7780-D78F-4EC4-B7A1-6838D70DDBC1}"/>
    <cellStyle name="Percent 9" xfId="22432" xr:uid="{E2DD352F-1448-4469-AE83-1AC146E5F27A}"/>
    <cellStyle name="Schlecht" xfId="2848" xr:uid="{00000000-0005-0000-0000-0000500B0000}"/>
    <cellStyle name="Schlecht 2" xfId="5987" xr:uid="{65288503-B478-4636-B097-05CAF44C1601}"/>
    <cellStyle name="Schlecht 2 2" xfId="7380" xr:uid="{0B7EDFA0-A22C-4CB9-84A2-58CAE946293A}"/>
    <cellStyle name="Schlecht 2 2 2" xfId="35215" xr:uid="{1D590077-9A6F-4628-87BA-156609887E6C}"/>
    <cellStyle name="Schlecht 2 2 3" xfId="29163" xr:uid="{8F566369-EF9D-4081-BE8F-149BAFC462DB}"/>
    <cellStyle name="Schlecht 2 3" xfId="18775" xr:uid="{DFCC01B9-6C8B-456F-8881-C41860482BE2}"/>
    <cellStyle name="Schlecht 2 3 2" xfId="26813" xr:uid="{875892B7-A1D4-498F-A490-A7EC071D69F2}"/>
    <cellStyle name="Schlecht 2 4" xfId="12028" xr:uid="{A573F8D2-E6DC-4C9C-B780-478604EB450D}"/>
    <cellStyle name="Schlecht 3" xfId="8766" xr:uid="{11BFFB38-177E-40EA-BC32-97DBAB79F85A}"/>
    <cellStyle name="sdf" xfId="2849" xr:uid="{00000000-0005-0000-0000-0000510B0000}"/>
    <cellStyle name="sdf 10" xfId="2850" xr:uid="{00000000-0005-0000-0000-0000520B0000}"/>
    <cellStyle name="sdf 10 2" xfId="5989" xr:uid="{4929F4E8-D879-4D9E-BE19-59DF93C74907}"/>
    <cellStyle name="sdf 10 2 2" xfId="18776" xr:uid="{C7D06BAB-06F6-4BF4-93A1-331A30A85347}"/>
    <cellStyle name="sdf 10 2 3" xfId="12029" xr:uid="{5D888341-8CFD-4122-9FA3-300173B8468E}"/>
    <cellStyle name="sdf 100" xfId="2851" xr:uid="{00000000-0005-0000-0000-0000530B0000}"/>
    <cellStyle name="sdf 100 2" xfId="5990" xr:uid="{960D4FA9-C3F3-4350-98C7-CB6EB58AF974}"/>
    <cellStyle name="sdf 100 2 2" xfId="18777" xr:uid="{1BA7AB52-E417-4952-870E-E142770CAF72}"/>
    <cellStyle name="sdf 100 2 3" xfId="12030" xr:uid="{39492E31-CF75-4B7D-8AED-A3AA894ADA25}"/>
    <cellStyle name="sdf 101" xfId="2852" xr:uid="{00000000-0005-0000-0000-0000540B0000}"/>
    <cellStyle name="sdf 101 2" xfId="5991" xr:uid="{2C4646D7-7079-4371-8834-7F381FEA4311}"/>
    <cellStyle name="sdf 101 2 2" xfId="18778" xr:uid="{A643E905-401B-454A-AE37-88AB38B9A774}"/>
    <cellStyle name="sdf 101 2 3" xfId="12031" xr:uid="{997F6536-C0DB-4D25-B15A-2A7AD20B96D8}"/>
    <cellStyle name="sdf 102" xfId="2853" xr:uid="{00000000-0005-0000-0000-0000550B0000}"/>
    <cellStyle name="sdf 102 2" xfId="5992" xr:uid="{AEB4905E-A94C-4385-ADDA-36F349CBD2A5}"/>
    <cellStyle name="sdf 102 2 2" xfId="18779" xr:uid="{289EFDC7-C4C3-4EDC-AA20-5139BD659845}"/>
    <cellStyle name="sdf 102 2 3" xfId="12032" xr:uid="{F16C1EBC-679A-4563-A36E-FAAE96106A29}"/>
    <cellStyle name="sdf 103" xfId="2854" xr:uid="{00000000-0005-0000-0000-0000560B0000}"/>
    <cellStyle name="sdf 103 2" xfId="5993" xr:uid="{F325BA72-33D8-49D4-B422-2B055608C9F8}"/>
    <cellStyle name="sdf 103 2 2" xfId="18780" xr:uid="{6446E827-F038-4C4F-8A37-D07EAC01E37C}"/>
    <cellStyle name="sdf 103 2 3" xfId="12033" xr:uid="{7C53DA4F-F015-43BD-A563-C0ADD70AD968}"/>
    <cellStyle name="sdf 104" xfId="2855" xr:uid="{00000000-0005-0000-0000-0000570B0000}"/>
    <cellStyle name="sdf 104 2" xfId="5994" xr:uid="{1FD08187-346D-4FB7-A982-DDDD1D823459}"/>
    <cellStyle name="sdf 104 2 2" xfId="18781" xr:uid="{BEA3AA35-153C-4560-B3FE-65C045683DF5}"/>
    <cellStyle name="sdf 104 2 3" xfId="12034" xr:uid="{5A4857F1-BEED-4B85-B02E-080BFD1DF024}"/>
    <cellStyle name="sdf 105" xfId="2856" xr:uid="{00000000-0005-0000-0000-0000580B0000}"/>
    <cellStyle name="sdf 105 2" xfId="5995" xr:uid="{DB17263A-8C88-4112-BF92-74A72FD0B0BE}"/>
    <cellStyle name="sdf 105 2 2" xfId="18782" xr:uid="{23C1D2BB-CAC0-4330-B8B8-BD127075AD0E}"/>
    <cellStyle name="sdf 105 2 3" xfId="12035" xr:uid="{DD9E0228-D94C-4CCA-970A-60660785055C}"/>
    <cellStyle name="sdf 106" xfId="2857" xr:uid="{00000000-0005-0000-0000-0000590B0000}"/>
    <cellStyle name="sdf 106 2" xfId="5996" xr:uid="{539ABC86-B3F3-4A2A-9FB5-6D717A1006B4}"/>
    <cellStyle name="sdf 106 2 2" xfId="18783" xr:uid="{96225413-6B87-4619-9B0F-B2FD98D31385}"/>
    <cellStyle name="sdf 106 2 3" xfId="12036" xr:uid="{A0E0442D-7328-4098-B39C-C7E707B15388}"/>
    <cellStyle name="sdf 107" xfId="2858" xr:uid="{00000000-0005-0000-0000-00005A0B0000}"/>
    <cellStyle name="sdf 107 2" xfId="5997" xr:uid="{9E0F1FC3-087C-422D-8168-E318755FD62F}"/>
    <cellStyle name="sdf 107 2 2" xfId="18784" xr:uid="{302C6E45-09EF-4446-B08F-74D6A6CB0A95}"/>
    <cellStyle name="sdf 107 2 3" xfId="12037" xr:uid="{9D271F41-ED6C-4968-81CF-7FC445EE14ED}"/>
    <cellStyle name="sdf 108" xfId="2859" xr:uid="{00000000-0005-0000-0000-00005B0B0000}"/>
    <cellStyle name="sdf 108 2" xfId="5998" xr:uid="{9D382DF9-3551-430B-A8D8-4C80F4F2AA47}"/>
    <cellStyle name="sdf 108 2 2" xfId="18785" xr:uid="{BD1F2429-F736-47BE-A52D-D8078C4246AE}"/>
    <cellStyle name="sdf 108 2 3" xfId="12038" xr:uid="{AD95BBEC-8C4E-4727-922C-236A7F288018}"/>
    <cellStyle name="sdf 109" xfId="2860" xr:uid="{00000000-0005-0000-0000-00005C0B0000}"/>
    <cellStyle name="sdf 109 2" xfId="5999" xr:uid="{CF8892EE-EE90-4BB0-90B6-611E59F125E1}"/>
    <cellStyle name="sdf 109 2 2" xfId="18786" xr:uid="{2047C193-5C6F-4083-9EC1-8371C4BF1666}"/>
    <cellStyle name="sdf 109 2 3" xfId="12039" xr:uid="{FBE774D0-4D70-470C-B092-FFA707D0767F}"/>
    <cellStyle name="sdf 11" xfId="2861" xr:uid="{00000000-0005-0000-0000-00005D0B0000}"/>
    <cellStyle name="sdf 11 2" xfId="6000" xr:uid="{CA74A0E7-FD68-43A1-B05A-DAC2AABC00A1}"/>
    <cellStyle name="sdf 11 2 2" xfId="18787" xr:uid="{1ACA1FED-EFB0-4A51-8090-F3B78B9823C0}"/>
    <cellStyle name="sdf 11 2 3" xfId="12040" xr:uid="{6A1877E7-A247-4455-9CB1-5622E1730A07}"/>
    <cellStyle name="sdf 110" xfId="2862" xr:uid="{00000000-0005-0000-0000-00005E0B0000}"/>
    <cellStyle name="sdf 110 2" xfId="6001" xr:uid="{5A372CC5-71CC-44C7-9A2A-BD5ED7B31EF2}"/>
    <cellStyle name="sdf 110 2 2" xfId="18788" xr:uid="{A58E07D6-1F57-4AFB-A0DB-20A7B3F3ED88}"/>
    <cellStyle name="sdf 110 2 3" xfId="12041" xr:uid="{9D05E3F5-A66A-4F59-84E3-06EE3A732885}"/>
    <cellStyle name="sdf 111" xfId="2863" xr:uid="{00000000-0005-0000-0000-00005F0B0000}"/>
    <cellStyle name="sdf 111 2" xfId="6002" xr:uid="{86B645B1-D11C-4DC8-9A3A-6AC17BC1016A}"/>
    <cellStyle name="sdf 111 2 2" xfId="18789" xr:uid="{AC0683C8-5A1A-4270-A31B-1BB53F27BFD0}"/>
    <cellStyle name="sdf 111 2 3" xfId="12042" xr:uid="{DF6F0B96-B8C7-4DB8-B81C-666926591658}"/>
    <cellStyle name="sdf 112" xfId="2864" xr:uid="{00000000-0005-0000-0000-0000600B0000}"/>
    <cellStyle name="sdf 112 2" xfId="6003" xr:uid="{05CEEF54-44F6-4672-A3A1-15A2C51C3FDB}"/>
    <cellStyle name="sdf 112 2 2" xfId="18790" xr:uid="{0F18889E-D967-4429-BB52-6883D5182701}"/>
    <cellStyle name="sdf 112 2 3" xfId="12043" xr:uid="{DD965B8E-9654-4CD5-930C-F63CA014685E}"/>
    <cellStyle name="sdf 113" xfId="2865" xr:uid="{00000000-0005-0000-0000-0000610B0000}"/>
    <cellStyle name="sdf 113 2" xfId="6004" xr:uid="{0BCB17A0-00B4-4EF4-B174-CE79562D4329}"/>
    <cellStyle name="sdf 113 2 2" xfId="18791" xr:uid="{957B707E-B092-4648-87C1-F78F4EC5C80D}"/>
    <cellStyle name="sdf 113 2 3" xfId="12044" xr:uid="{20420ADA-36F3-433E-BC9F-EB2136CBDFD6}"/>
    <cellStyle name="sdf 114" xfId="2866" xr:uid="{00000000-0005-0000-0000-0000620B0000}"/>
    <cellStyle name="sdf 114 2" xfId="6005" xr:uid="{9273FE43-1836-47F4-B325-71C0E9F4496E}"/>
    <cellStyle name="sdf 114 2 2" xfId="18792" xr:uid="{44E252FB-3E82-4CEF-86C5-C964189C711F}"/>
    <cellStyle name="sdf 114 2 3" xfId="12045" xr:uid="{B8C125E4-493F-4579-BC0C-A524A971D4F8}"/>
    <cellStyle name="sdf 115" xfId="2867" xr:uid="{00000000-0005-0000-0000-0000630B0000}"/>
    <cellStyle name="sdf 115 2" xfId="6006" xr:uid="{421AFFD1-FBAD-471C-A78B-25D33BCC1336}"/>
    <cellStyle name="sdf 115 2 2" xfId="18793" xr:uid="{FDD71412-BD42-4E6E-A8B5-4A520C03B12F}"/>
    <cellStyle name="sdf 115 2 3" xfId="12046" xr:uid="{42FB881A-8F2E-440D-B56B-5E27067ABAF8}"/>
    <cellStyle name="sdf 116" xfId="2868" xr:uid="{00000000-0005-0000-0000-0000640B0000}"/>
    <cellStyle name="sdf 116 2" xfId="6007" xr:uid="{25F78764-6B17-4C81-A800-3335099DBD85}"/>
    <cellStyle name="sdf 116 2 2" xfId="18794" xr:uid="{84EBF69E-8E46-4ACF-B75E-10465E3BCE58}"/>
    <cellStyle name="sdf 116 2 3" xfId="12047" xr:uid="{1D6F253C-19EB-4A84-AC0F-5431CA1D63F2}"/>
    <cellStyle name="sdf 117" xfId="2869" xr:uid="{00000000-0005-0000-0000-0000650B0000}"/>
    <cellStyle name="sdf 117 2" xfId="6008" xr:uid="{BD4CD5E6-D14F-4A66-A55C-CC10BE517E30}"/>
    <cellStyle name="sdf 117 2 2" xfId="18795" xr:uid="{E0FD4AC2-F039-4545-9EB5-E5B8B5EBB983}"/>
    <cellStyle name="sdf 117 2 3" xfId="12048" xr:uid="{3ABD74DB-47F8-4313-B55D-270AF953A9D5}"/>
    <cellStyle name="sdf 118" xfId="2870" xr:uid="{00000000-0005-0000-0000-0000660B0000}"/>
    <cellStyle name="sdf 118 2" xfId="6009" xr:uid="{4E243989-ECAA-4683-8FC8-1B3BD0F8A3D9}"/>
    <cellStyle name="sdf 118 2 2" xfId="18796" xr:uid="{73873959-D5E2-4546-9BC0-6E2B72515938}"/>
    <cellStyle name="sdf 118 2 3" xfId="12049" xr:uid="{A7C1B444-8CF5-4DAA-9BB8-85725C73E86D}"/>
    <cellStyle name="sdf 119" xfId="2871" xr:uid="{00000000-0005-0000-0000-0000670B0000}"/>
    <cellStyle name="sdf 119 2" xfId="6010" xr:uid="{67277ED4-1F2C-450D-8D3B-07506D15FF45}"/>
    <cellStyle name="sdf 119 2 2" xfId="18797" xr:uid="{C3E8E8AA-05B7-475D-A460-006F304E3AFE}"/>
    <cellStyle name="sdf 119 2 3" xfId="12050" xr:uid="{AA8224EE-38E0-4E48-AAE0-98652F1254B6}"/>
    <cellStyle name="sdf 12" xfId="2872" xr:uid="{00000000-0005-0000-0000-0000680B0000}"/>
    <cellStyle name="sdf 12 2" xfId="6011" xr:uid="{945DEE9B-85C9-4D1E-9357-8D2D320B0BDE}"/>
    <cellStyle name="sdf 12 2 2" xfId="18798" xr:uid="{F8416A52-AF5A-4093-BBBE-B22B3331E168}"/>
    <cellStyle name="sdf 12 2 3" xfId="12051" xr:uid="{A2D0BE43-689A-4306-9423-5A3C27EAB6D3}"/>
    <cellStyle name="sdf 120" xfId="2873" xr:uid="{00000000-0005-0000-0000-0000690B0000}"/>
    <cellStyle name="sdf 120 2" xfId="6012" xr:uid="{C4B2CD60-D616-437F-981D-1D4C0B909CCC}"/>
    <cellStyle name="sdf 120 2 2" xfId="18799" xr:uid="{DDE34729-81D9-49DF-9521-B0771BD0C009}"/>
    <cellStyle name="sdf 120 2 3" xfId="12052" xr:uid="{7245EDA3-142A-4D8A-A504-A15A187D4018}"/>
    <cellStyle name="sdf 121" xfId="2874" xr:uid="{00000000-0005-0000-0000-00006A0B0000}"/>
    <cellStyle name="sdf 121 2" xfId="6013" xr:uid="{492A167F-D075-40C0-802C-B1FD7D566729}"/>
    <cellStyle name="sdf 121 2 2" xfId="18800" xr:uid="{91C7494B-33E0-4552-B4AA-16F5FCBCA289}"/>
    <cellStyle name="sdf 121 2 3" xfId="12053" xr:uid="{77352C2D-586B-450F-818C-D66F9232D9E8}"/>
    <cellStyle name="sdf 122" xfId="2875" xr:uid="{00000000-0005-0000-0000-00006B0B0000}"/>
    <cellStyle name="sdf 122 2" xfId="6014" xr:uid="{B3434EFD-0692-42A6-88F6-4ED17890A4CF}"/>
    <cellStyle name="sdf 122 2 2" xfId="18801" xr:uid="{3BFE8AF4-321F-481E-AD5E-D8A7A41F51F1}"/>
    <cellStyle name="sdf 122 2 3" xfId="12054" xr:uid="{3B52D9EE-5A46-4888-9C36-C63BE6A9F47A}"/>
    <cellStyle name="sdf 123" xfId="2876" xr:uid="{00000000-0005-0000-0000-00006C0B0000}"/>
    <cellStyle name="sdf 123 2" xfId="6015" xr:uid="{F27A4B3D-06F0-4016-A247-31E3FFF232FC}"/>
    <cellStyle name="sdf 123 2 2" xfId="18802" xr:uid="{51D27717-4B2F-4D7F-AB2A-ED21480917F6}"/>
    <cellStyle name="sdf 123 2 3" xfId="12055" xr:uid="{41904FD1-EF20-43A4-B308-308D8DC82E5D}"/>
    <cellStyle name="sdf 124" xfId="2877" xr:uid="{00000000-0005-0000-0000-00006D0B0000}"/>
    <cellStyle name="sdf 124 2" xfId="6016" xr:uid="{30BB40EB-4048-4090-ACE9-94D25A22A3C1}"/>
    <cellStyle name="sdf 124 2 2" xfId="18803" xr:uid="{6458EBD8-37E2-4CC8-927B-41C7FA8FED22}"/>
    <cellStyle name="sdf 124 2 3" xfId="12056" xr:uid="{B6081A19-E7D8-433A-98C4-5E412EC097EA}"/>
    <cellStyle name="sdf 125" xfId="2878" xr:uid="{00000000-0005-0000-0000-00006E0B0000}"/>
    <cellStyle name="sdf 125 2" xfId="6017" xr:uid="{205536BA-2923-4DA7-BBE2-73FF61D7D71E}"/>
    <cellStyle name="sdf 125 2 2" xfId="18804" xr:uid="{66D26D67-F16F-41F8-8B1F-0301C007934A}"/>
    <cellStyle name="sdf 125 2 3" xfId="12057" xr:uid="{9370F28F-9FA7-48BB-BA4B-1423D93BA117}"/>
    <cellStyle name="sdf 126" xfId="2879" xr:uid="{00000000-0005-0000-0000-00006F0B0000}"/>
    <cellStyle name="sdf 126 2" xfId="6018" xr:uid="{A4FFCF18-1416-49F2-AD97-2037C1C844E0}"/>
    <cellStyle name="sdf 126 2 2" xfId="18805" xr:uid="{F8851DBC-11C0-4C4D-973C-EB67AB0FD7E1}"/>
    <cellStyle name="sdf 126 2 3" xfId="12058" xr:uid="{638939B9-470A-456F-A785-211B96E7DBE8}"/>
    <cellStyle name="sdf 127" xfId="2880" xr:uid="{00000000-0005-0000-0000-0000700B0000}"/>
    <cellStyle name="sdf 127 2" xfId="6019" xr:uid="{4D54E217-A98F-46E1-8084-D8671F809615}"/>
    <cellStyle name="sdf 127 2 2" xfId="18806" xr:uid="{3AE5A2A7-942C-44EE-8AF2-7947274EF6CC}"/>
    <cellStyle name="sdf 127 2 3" xfId="12059" xr:uid="{AB46F2B7-9D83-4BBD-8518-EB20D48C7DC9}"/>
    <cellStyle name="sdf 128" xfId="2881" xr:uid="{00000000-0005-0000-0000-0000710B0000}"/>
    <cellStyle name="sdf 128 2" xfId="6020" xr:uid="{0E90F400-A432-4EC1-9D54-CC3D3585596B}"/>
    <cellStyle name="sdf 128 2 2" xfId="18807" xr:uid="{94A7451E-FA81-497A-801A-385431BBF0C2}"/>
    <cellStyle name="sdf 128 2 3" xfId="12060" xr:uid="{C6319F66-0BEE-4595-BBAD-019884FB04C9}"/>
    <cellStyle name="sdf 129" xfId="2882" xr:uid="{00000000-0005-0000-0000-0000720B0000}"/>
    <cellStyle name="sdf 129 2" xfId="6021" xr:uid="{39445E31-4286-4C43-90F5-B0600A37C376}"/>
    <cellStyle name="sdf 129 2 2" xfId="18808" xr:uid="{F3A115A3-64F3-4AEA-8A49-D3C4086393E7}"/>
    <cellStyle name="sdf 129 2 3" xfId="12061" xr:uid="{5ECD59BB-15B7-4DAC-8311-B9F65F42E666}"/>
    <cellStyle name="sdf 13" xfId="2883" xr:uid="{00000000-0005-0000-0000-0000730B0000}"/>
    <cellStyle name="sdf 13 2" xfId="6022" xr:uid="{9E6C5430-9203-40BE-B2D1-80EACF322439}"/>
    <cellStyle name="sdf 13 2 2" xfId="18809" xr:uid="{45710FBA-1ABE-4F23-BB83-8F11CD1D754D}"/>
    <cellStyle name="sdf 13 2 3" xfId="12062" xr:uid="{7DFB636C-35FC-48EC-9D63-1E648B58AB13}"/>
    <cellStyle name="sdf 130" xfId="2884" xr:uid="{00000000-0005-0000-0000-0000740B0000}"/>
    <cellStyle name="sdf 130 2" xfId="6023" xr:uid="{053F0023-6C25-4C00-8435-49FF38C18BBD}"/>
    <cellStyle name="sdf 130 2 2" xfId="18810" xr:uid="{CA109054-7524-489F-8DBB-929199B3FC5B}"/>
    <cellStyle name="sdf 130 2 3" xfId="12063" xr:uid="{1603A408-E0C7-4960-BB0E-AF71C41C0083}"/>
    <cellStyle name="sdf 131" xfId="2885" xr:uid="{00000000-0005-0000-0000-0000750B0000}"/>
    <cellStyle name="sdf 131 2" xfId="6024" xr:uid="{810A89C5-452C-47BE-A702-71CF5FCAB773}"/>
    <cellStyle name="sdf 131 2 2" xfId="18811" xr:uid="{B1A669E7-04BD-47BD-8784-73AB7DAD2EF8}"/>
    <cellStyle name="sdf 131 2 3" xfId="12064" xr:uid="{E6399BEE-5972-4247-8BEE-582748EDAD64}"/>
    <cellStyle name="sdf 132" xfId="2886" xr:uid="{00000000-0005-0000-0000-0000760B0000}"/>
    <cellStyle name="sdf 132 2" xfId="6025" xr:uid="{F77853B7-BC92-4248-9611-A3EC9CE4CED1}"/>
    <cellStyle name="sdf 132 2 2" xfId="18812" xr:uid="{23E1011A-CB81-4F05-B07A-893471F51AE6}"/>
    <cellStyle name="sdf 132 2 3" xfId="12065" xr:uid="{1AB2F78A-46A0-4D80-A4BE-6DA9F1AC20C1}"/>
    <cellStyle name="sdf 133" xfId="2887" xr:uid="{00000000-0005-0000-0000-0000770B0000}"/>
    <cellStyle name="sdf 133 2" xfId="6026" xr:uid="{15FA7989-AE7E-4C40-80A5-8E10AF18EB8C}"/>
    <cellStyle name="sdf 133 2 2" xfId="18813" xr:uid="{0945C009-4772-4D6C-A640-65C32BF7C9B5}"/>
    <cellStyle name="sdf 133 2 3" xfId="12066" xr:uid="{AD05F5FE-CFD4-4921-96D8-6F6D87E656FF}"/>
    <cellStyle name="sdf 134" xfId="2888" xr:uid="{00000000-0005-0000-0000-0000780B0000}"/>
    <cellStyle name="sdf 134 2" xfId="6027" xr:uid="{BAC91740-5141-46BB-AA34-8948793396C9}"/>
    <cellStyle name="sdf 134 2 2" xfId="18814" xr:uid="{0AC7909A-EA4B-4315-9607-F149815B1CD6}"/>
    <cellStyle name="sdf 134 2 3" xfId="12067" xr:uid="{DDD118AD-A897-4BE3-8F7E-77F4D892C973}"/>
    <cellStyle name="sdf 135" xfId="2889" xr:uid="{00000000-0005-0000-0000-0000790B0000}"/>
    <cellStyle name="sdf 135 2" xfId="6028" xr:uid="{64E672A0-50C1-438C-9641-AD88A0305E34}"/>
    <cellStyle name="sdf 135 2 2" xfId="18815" xr:uid="{20C25701-F6C7-4CBE-8223-8417B0C72E87}"/>
    <cellStyle name="sdf 135 2 3" xfId="12068" xr:uid="{D0EB580E-1779-4527-84E4-2499FC1CF803}"/>
    <cellStyle name="sdf 136" xfId="2890" xr:uid="{00000000-0005-0000-0000-00007A0B0000}"/>
    <cellStyle name="sdf 136 2" xfId="6029" xr:uid="{8CAE66B1-66DF-4B3F-9CFD-DB864FADAD88}"/>
    <cellStyle name="sdf 136 2 2" xfId="18816" xr:uid="{3FE10C23-7B13-4AF1-93DE-345437B0917B}"/>
    <cellStyle name="sdf 136 2 3" xfId="12069" xr:uid="{95F36305-AC67-43E6-AAE7-90842054E48F}"/>
    <cellStyle name="sdf 137" xfId="2891" xr:uid="{00000000-0005-0000-0000-00007B0B0000}"/>
    <cellStyle name="sdf 137 2" xfId="6030" xr:uid="{86177B3F-47F3-4CF4-BF89-1B8B8897084A}"/>
    <cellStyle name="sdf 137 2 2" xfId="18817" xr:uid="{BD7F7910-C658-4263-ABB8-61FCBB5EE138}"/>
    <cellStyle name="sdf 137 2 3" xfId="12070" xr:uid="{266B219E-E9E8-4D4D-9640-7B5D98BEC322}"/>
    <cellStyle name="sdf 138" xfId="2892" xr:uid="{00000000-0005-0000-0000-00007C0B0000}"/>
    <cellStyle name="sdf 138 2" xfId="6031" xr:uid="{7A07F55C-6B00-4BE6-BE40-BB041CBFEDC4}"/>
    <cellStyle name="sdf 138 2 2" xfId="18818" xr:uid="{B2111C89-4BC3-40A1-9882-E1FD3D720E85}"/>
    <cellStyle name="sdf 138 2 3" xfId="12071" xr:uid="{7DBAD3A3-00DC-465C-8374-49F34BA4E274}"/>
    <cellStyle name="sdf 139" xfId="2893" xr:uid="{00000000-0005-0000-0000-00007D0B0000}"/>
    <cellStyle name="sdf 139 2" xfId="6032" xr:uid="{60543CC7-1E36-41BF-A0A6-FA04E287441D}"/>
    <cellStyle name="sdf 139 2 2" xfId="18819" xr:uid="{C69818B0-CAEA-421A-BC38-85393201D4DF}"/>
    <cellStyle name="sdf 139 2 3" xfId="12072" xr:uid="{5BF058C2-50AE-47E0-B53A-E063BE3233E9}"/>
    <cellStyle name="sdf 14" xfId="2894" xr:uid="{00000000-0005-0000-0000-00007E0B0000}"/>
    <cellStyle name="sdf 14 2" xfId="6033" xr:uid="{18F42825-2C72-4D85-A8BE-98F3E499ECF6}"/>
    <cellStyle name="sdf 14 2 2" xfId="18820" xr:uid="{9AA7D609-83D5-49A4-B32D-5540F28A2A5C}"/>
    <cellStyle name="sdf 14 2 3" xfId="12073" xr:uid="{384E38E6-963E-484E-B69E-C814477AAF57}"/>
    <cellStyle name="sdf 140" xfId="2895" xr:uid="{00000000-0005-0000-0000-00007F0B0000}"/>
    <cellStyle name="sdf 140 2" xfId="6034" xr:uid="{2A04A9BD-2E2C-4847-8F7A-90A427A05644}"/>
    <cellStyle name="sdf 140 2 2" xfId="18821" xr:uid="{2F17DE72-AF60-4D39-81F8-285D3A6149EE}"/>
    <cellStyle name="sdf 140 2 3" xfId="12074" xr:uid="{F4D30979-7DC7-408C-BD1A-F12A122FD965}"/>
    <cellStyle name="sdf 141" xfId="2896" xr:uid="{00000000-0005-0000-0000-0000800B0000}"/>
    <cellStyle name="sdf 141 2" xfId="6035" xr:uid="{871AEB6C-C9C1-420C-A4C1-741D107C4442}"/>
    <cellStyle name="sdf 141 2 2" xfId="18822" xr:uid="{A0292A55-EECD-48F9-B552-BD220DCBE813}"/>
    <cellStyle name="sdf 141 2 3" xfId="12075" xr:uid="{35A47EFB-50CC-4295-9DDF-E9BA8DB418C5}"/>
    <cellStyle name="sdf 142" xfId="2897" xr:uid="{00000000-0005-0000-0000-0000810B0000}"/>
    <cellStyle name="sdf 142 2" xfId="6036" xr:uid="{C0C51C26-29FC-4931-ACF5-14AD788FC3B7}"/>
    <cellStyle name="sdf 142 2 2" xfId="18823" xr:uid="{1869AC03-A187-48E0-9EEE-52E14A93F0AB}"/>
    <cellStyle name="sdf 142 2 3" xfId="12076" xr:uid="{0B40C3F3-E098-41A3-93DE-7F11643832BA}"/>
    <cellStyle name="sdf 143" xfId="2898" xr:uid="{00000000-0005-0000-0000-0000820B0000}"/>
    <cellStyle name="sdf 143 2" xfId="6037" xr:uid="{86DF41A5-7E27-4F66-B030-E5C6B37BBBC2}"/>
    <cellStyle name="sdf 143 2 2" xfId="18824" xr:uid="{41D89CE8-045D-44D5-858B-1C5F693CA340}"/>
    <cellStyle name="sdf 143 2 3" xfId="12077" xr:uid="{278E797A-A30D-4461-AFF0-4C6C2CE029F5}"/>
    <cellStyle name="sdf 144" xfId="2899" xr:uid="{00000000-0005-0000-0000-0000830B0000}"/>
    <cellStyle name="sdf 144 2" xfId="6038" xr:uid="{CE3CBF2D-DCEC-44C7-9636-3175B29DC2F1}"/>
    <cellStyle name="sdf 144 2 2" xfId="18825" xr:uid="{3953F3BD-01BC-47C1-8B62-0CD86D3DC218}"/>
    <cellStyle name="sdf 144 2 3" xfId="12078" xr:uid="{59712E7D-4CEC-4707-8149-6ACD65008584}"/>
    <cellStyle name="sdf 145" xfId="2900" xr:uid="{00000000-0005-0000-0000-0000840B0000}"/>
    <cellStyle name="sdf 145 2" xfId="6039" xr:uid="{1CC4C6CF-EF88-46DD-B575-095C55C48DEF}"/>
    <cellStyle name="sdf 145 2 2" xfId="18826" xr:uid="{87342104-18AB-4621-B797-7AB4B20F55EB}"/>
    <cellStyle name="sdf 145 2 3" xfId="12079" xr:uid="{B8568575-81B0-4D8C-A9BD-7B3B9057F952}"/>
    <cellStyle name="sdf 146" xfId="2901" xr:uid="{00000000-0005-0000-0000-0000850B0000}"/>
    <cellStyle name="sdf 146 2" xfId="6040" xr:uid="{4CE532BA-B91D-4A2E-B60A-061450F4D840}"/>
    <cellStyle name="sdf 146 2 2" xfId="18827" xr:uid="{0F384234-58DA-4C3E-AEA7-6BFD7548C152}"/>
    <cellStyle name="sdf 146 2 3" xfId="12080" xr:uid="{FD663B0E-6CE7-4E22-9B49-2816E443C052}"/>
    <cellStyle name="sdf 147" xfId="2902" xr:uid="{00000000-0005-0000-0000-0000860B0000}"/>
    <cellStyle name="sdf 147 2" xfId="6041" xr:uid="{763863B4-19AD-449C-BF70-A5722F5A92A0}"/>
    <cellStyle name="sdf 147 2 2" xfId="18828" xr:uid="{D9A50203-DD85-4489-84E9-55457303142C}"/>
    <cellStyle name="sdf 147 2 3" xfId="12081" xr:uid="{9B311F24-CE69-40D2-9A4F-2130F027F2CB}"/>
    <cellStyle name="sdf 148" xfId="2903" xr:uid="{00000000-0005-0000-0000-0000870B0000}"/>
    <cellStyle name="sdf 148 2" xfId="6042" xr:uid="{82EB2F7F-0C86-4942-8118-DDCE49CEC8D5}"/>
    <cellStyle name="sdf 148 2 2" xfId="18829" xr:uid="{297928BC-B202-449A-ABEA-47A2D54B530D}"/>
    <cellStyle name="sdf 148 2 3" xfId="12082" xr:uid="{DC07D411-DACB-4FC1-B688-7A123E989026}"/>
    <cellStyle name="sdf 149" xfId="2904" xr:uid="{00000000-0005-0000-0000-0000880B0000}"/>
    <cellStyle name="sdf 149 2" xfId="6043" xr:uid="{99F03C03-E2DA-412F-9CB0-AF8E9252ADD1}"/>
    <cellStyle name="sdf 149 2 2" xfId="18830" xr:uid="{8B22FE05-D9BB-4CEC-A42B-74BF7CDE8A00}"/>
    <cellStyle name="sdf 149 2 3" xfId="12083" xr:uid="{F65F1678-70AC-45CF-9FED-85ACEDB8D56C}"/>
    <cellStyle name="sdf 15" xfId="2905" xr:uid="{00000000-0005-0000-0000-0000890B0000}"/>
    <cellStyle name="sdf 15 2" xfId="6044" xr:uid="{D0E30A81-D5E1-4FE0-9977-16EB390DC8DC}"/>
    <cellStyle name="sdf 15 2 2" xfId="18831" xr:uid="{CD4AEDFC-89A8-46F0-A739-4487B364FACC}"/>
    <cellStyle name="sdf 15 2 3" xfId="12084" xr:uid="{6BD0B073-A160-49B5-B49B-D4EAD1F37709}"/>
    <cellStyle name="sdf 150" xfId="2906" xr:uid="{00000000-0005-0000-0000-00008A0B0000}"/>
    <cellStyle name="sdf 150 2" xfId="6045" xr:uid="{2ECECDA3-6781-42AF-BE80-676F0178D7C0}"/>
    <cellStyle name="sdf 150 2 2" xfId="18832" xr:uid="{6CA49911-1C7A-4579-BAA5-5B8B81E13955}"/>
    <cellStyle name="sdf 150 2 3" xfId="12085" xr:uid="{04065AA4-BF38-4476-A6B0-F89D18118184}"/>
    <cellStyle name="sdf 151" xfId="2907" xr:uid="{00000000-0005-0000-0000-00008B0B0000}"/>
    <cellStyle name="sdf 151 2" xfId="6046" xr:uid="{43A77CDC-DEAF-4F19-B47C-88EFA8C676C4}"/>
    <cellStyle name="sdf 151 2 2" xfId="18833" xr:uid="{F735488F-3A8D-43CA-A7E0-C96E2656DEB5}"/>
    <cellStyle name="sdf 151 2 3" xfId="12086" xr:uid="{7001E2DB-B2C4-4F7E-9EF4-8A6C6A5DA1E3}"/>
    <cellStyle name="sdf 152" xfId="2908" xr:uid="{00000000-0005-0000-0000-00008C0B0000}"/>
    <cellStyle name="sdf 152 2" xfId="6047" xr:uid="{A4EACCFA-8DDA-4A94-AB2B-1B9A7A7442B7}"/>
    <cellStyle name="sdf 152 2 2" xfId="18834" xr:uid="{C22C3D91-6933-44C1-B00A-44C2DFA2BD7A}"/>
    <cellStyle name="sdf 152 2 3" xfId="12087" xr:uid="{A55D7910-8681-412F-B512-FEA7D84CE858}"/>
    <cellStyle name="sdf 153" xfId="2909" xr:uid="{00000000-0005-0000-0000-00008D0B0000}"/>
    <cellStyle name="sdf 153 2" xfId="6048" xr:uid="{653FA10D-CABB-4E29-AA9C-72594E218696}"/>
    <cellStyle name="sdf 153 2 2" xfId="18835" xr:uid="{E87BCF79-6C36-49CD-9C0D-A04B2FE378C6}"/>
    <cellStyle name="sdf 153 2 3" xfId="12088" xr:uid="{2313CF7E-B652-4714-911E-4A90C5BF46C1}"/>
    <cellStyle name="sdf 154" xfId="2910" xr:uid="{00000000-0005-0000-0000-00008E0B0000}"/>
    <cellStyle name="sdf 154 2" xfId="6049" xr:uid="{22298FE5-2973-44DA-84F4-5B90088A04AA}"/>
    <cellStyle name="sdf 154 2 2" xfId="18836" xr:uid="{CA512E90-5EDA-469E-A244-BD91DD1E252B}"/>
    <cellStyle name="sdf 154 2 3" xfId="12089" xr:uid="{2754D1BA-4310-494F-AE5B-FCD3B0123ED8}"/>
    <cellStyle name="sdf 155" xfId="2911" xr:uid="{00000000-0005-0000-0000-00008F0B0000}"/>
    <cellStyle name="sdf 155 2" xfId="6050" xr:uid="{489038D9-D7E7-4147-804D-E3D6C4F07FF4}"/>
    <cellStyle name="sdf 155 2 2" xfId="18837" xr:uid="{28ED65BE-7232-432F-B94D-36F9307CB0DA}"/>
    <cellStyle name="sdf 155 2 3" xfId="12090" xr:uid="{0D51C14F-2C04-4663-8418-30681ABDCC23}"/>
    <cellStyle name="sdf 156" xfId="2912" xr:uid="{00000000-0005-0000-0000-0000900B0000}"/>
    <cellStyle name="sdf 156 2" xfId="6051" xr:uid="{A15DB62F-267D-4C3C-84DF-BDA0C5A7FB54}"/>
    <cellStyle name="sdf 156 2 2" xfId="18838" xr:uid="{A4C25DC9-6404-47C4-8381-F63F0C7E2AD0}"/>
    <cellStyle name="sdf 156 2 3" xfId="12091" xr:uid="{FA46A7C5-24ED-4605-A60C-DD0F9C6E6B1B}"/>
    <cellStyle name="sdf 157" xfId="2913" xr:uid="{00000000-0005-0000-0000-0000910B0000}"/>
    <cellStyle name="sdf 157 2" xfId="6052" xr:uid="{CF9ED5BE-95FF-4BF4-A550-FC1CE4DDAC7C}"/>
    <cellStyle name="sdf 157 2 2" xfId="18839" xr:uid="{AEB64771-FAED-4BBC-A9E5-8A2447EDFA85}"/>
    <cellStyle name="sdf 157 2 3" xfId="12092" xr:uid="{E2D5D02C-69DF-4B75-8B09-129E7881F876}"/>
    <cellStyle name="sdf 158" xfId="2914" xr:uid="{00000000-0005-0000-0000-0000920B0000}"/>
    <cellStyle name="sdf 158 2" xfId="6053" xr:uid="{65034138-99FE-486E-8F50-90A941C78429}"/>
    <cellStyle name="sdf 158 2 2" xfId="18840" xr:uid="{C7AC5E6A-85DD-4AED-9CB6-668E0329633E}"/>
    <cellStyle name="sdf 158 2 3" xfId="12093" xr:uid="{228B7F93-15EF-4BC5-ACEA-B51DADC499AF}"/>
    <cellStyle name="sdf 159" xfId="2915" xr:uid="{00000000-0005-0000-0000-0000930B0000}"/>
    <cellStyle name="sdf 159 2" xfId="6054" xr:uid="{9B3EFFE4-5FD3-4DC9-871F-7905ED7A0265}"/>
    <cellStyle name="sdf 159 2 2" xfId="18841" xr:uid="{419C5B9B-75B8-4028-81E7-1DF1AEFBF470}"/>
    <cellStyle name="sdf 159 2 3" xfId="12094" xr:uid="{60B30E7C-2F89-4A5A-8FC7-74BCEB58ACCF}"/>
    <cellStyle name="sdf 16" xfId="2916" xr:uid="{00000000-0005-0000-0000-0000940B0000}"/>
    <cellStyle name="sdf 16 2" xfId="6055" xr:uid="{78FE7EB8-B63D-433F-8A6B-154F50005BB4}"/>
    <cellStyle name="sdf 16 2 2" xfId="18842" xr:uid="{431A42AF-691C-418B-AB79-A0D13A6F4643}"/>
    <cellStyle name="sdf 16 2 3" xfId="12095" xr:uid="{5F8F5E22-0C17-42C0-8194-6F218F22D322}"/>
    <cellStyle name="sdf 160" xfId="2917" xr:uid="{00000000-0005-0000-0000-0000950B0000}"/>
    <cellStyle name="sdf 160 2" xfId="6056" xr:uid="{AD161980-71CD-4747-9E14-811106611B11}"/>
    <cellStyle name="sdf 160 2 2" xfId="18843" xr:uid="{1C443831-BEC6-44C2-9091-BD34C03211C7}"/>
    <cellStyle name="sdf 160 2 3" xfId="12096" xr:uid="{A0B1AE31-61CA-458F-A0D4-47191B6E65F3}"/>
    <cellStyle name="sdf 161" xfId="2918" xr:uid="{00000000-0005-0000-0000-0000960B0000}"/>
    <cellStyle name="sdf 161 2" xfId="6057" xr:uid="{CE642697-990B-4987-8EBF-9159A1FD27FF}"/>
    <cellStyle name="sdf 161 2 2" xfId="18844" xr:uid="{71D29CD2-D6F3-457A-B2A2-1DC25AE597C7}"/>
    <cellStyle name="sdf 161 2 3" xfId="12097" xr:uid="{DB81C8E0-C780-45E5-BF5E-0B1290251EB1}"/>
    <cellStyle name="sdf 162" xfId="2919" xr:uid="{00000000-0005-0000-0000-0000970B0000}"/>
    <cellStyle name="sdf 162 2" xfId="6058" xr:uid="{E4F8F9B2-A858-4463-9F08-D1B504A175B1}"/>
    <cellStyle name="sdf 162 2 2" xfId="18845" xr:uid="{2E9911A7-7DD8-45FC-8C91-22850740C0B0}"/>
    <cellStyle name="sdf 162 2 3" xfId="12098" xr:uid="{C63F09BD-5EC8-4029-A484-602C94C31258}"/>
    <cellStyle name="sdf 163" xfId="2920" xr:uid="{00000000-0005-0000-0000-0000980B0000}"/>
    <cellStyle name="sdf 163 2" xfId="6059" xr:uid="{712A5D08-443C-41B6-821C-7B7DA3DE365A}"/>
    <cellStyle name="sdf 163 2 2" xfId="18846" xr:uid="{F2383905-BBA6-42E7-A19F-0A1CFFD09DE0}"/>
    <cellStyle name="sdf 163 2 3" xfId="12099" xr:uid="{E6CDEB40-FE69-4AEF-B890-BE5D63C3D537}"/>
    <cellStyle name="sdf 164" xfId="2921" xr:uid="{00000000-0005-0000-0000-0000990B0000}"/>
    <cellStyle name="sdf 164 2" xfId="6060" xr:uid="{46F6B486-D221-4009-9A70-26D2444C7471}"/>
    <cellStyle name="sdf 164 2 2" xfId="18847" xr:uid="{FC46EDC1-D2BB-4ABA-9A36-DEB2D4A36AEF}"/>
    <cellStyle name="sdf 164 2 3" xfId="12100" xr:uid="{2A5F4A1D-C913-4429-A662-F4984683E341}"/>
    <cellStyle name="sdf 165" xfId="2922" xr:uid="{00000000-0005-0000-0000-00009A0B0000}"/>
    <cellStyle name="sdf 165 2" xfId="6061" xr:uid="{C3CD2540-CA03-4CF2-B608-29ACD6D0E407}"/>
    <cellStyle name="sdf 165 2 2" xfId="18848" xr:uid="{5C358B67-75D1-4853-854B-AB5F5CAF373D}"/>
    <cellStyle name="sdf 165 2 3" xfId="12101" xr:uid="{60D5FDA8-1428-4064-84AF-26D33855F868}"/>
    <cellStyle name="sdf 166" xfId="2923" xr:uid="{00000000-0005-0000-0000-00009B0B0000}"/>
    <cellStyle name="sdf 166 2" xfId="6062" xr:uid="{0DE61F16-A969-4AB3-A60C-6E511D9360FF}"/>
    <cellStyle name="sdf 166 2 2" xfId="18849" xr:uid="{F8D4824A-5DD5-44CA-B2DF-896088C1DC41}"/>
    <cellStyle name="sdf 166 2 3" xfId="12102" xr:uid="{1D62FCE0-9582-4CF9-AA45-B299E5256DA2}"/>
    <cellStyle name="sdf 167" xfId="2924" xr:uid="{00000000-0005-0000-0000-00009C0B0000}"/>
    <cellStyle name="sdf 167 2" xfId="6063" xr:uid="{551BA00E-DD4E-4C4C-9E7E-C67D09BE9D3B}"/>
    <cellStyle name="sdf 167 2 2" xfId="18850" xr:uid="{E283BA54-1C80-4B08-A986-460E6F24D20D}"/>
    <cellStyle name="sdf 167 2 3" xfId="12103" xr:uid="{FB33B5E2-ED67-4B0A-8972-46CDE12C94B6}"/>
    <cellStyle name="sdf 168" xfId="2925" xr:uid="{00000000-0005-0000-0000-00009D0B0000}"/>
    <cellStyle name="sdf 168 2" xfId="6064" xr:uid="{C1A14BFA-9B62-4446-AFB9-A3C1B0D54FF9}"/>
    <cellStyle name="sdf 168 2 2" xfId="18851" xr:uid="{C1415E5B-8476-4DB4-BBE4-28D01C321568}"/>
    <cellStyle name="sdf 168 2 3" xfId="12104" xr:uid="{BF8A5021-FBFB-4702-972C-9946C9834D5E}"/>
    <cellStyle name="sdf 169" xfId="2926" xr:uid="{00000000-0005-0000-0000-00009E0B0000}"/>
    <cellStyle name="sdf 169 2" xfId="6065" xr:uid="{BCCC0F62-92F4-440F-875A-B81E4EE701DB}"/>
    <cellStyle name="sdf 169 2 2" xfId="18852" xr:uid="{1F596D8B-92E5-4308-9A49-C242849AFBB5}"/>
    <cellStyle name="sdf 169 2 3" xfId="12105" xr:uid="{8A6DE4A2-C1F2-42F1-A952-DCC89B4D8552}"/>
    <cellStyle name="sdf 17" xfId="2927" xr:uid="{00000000-0005-0000-0000-00009F0B0000}"/>
    <cellStyle name="sdf 17 2" xfId="6066" xr:uid="{CEEDC8E8-69B5-41D1-A856-1EF26CE16551}"/>
    <cellStyle name="sdf 17 2 2" xfId="18853" xr:uid="{4560AC5E-2A67-42EE-B522-64B2773417CA}"/>
    <cellStyle name="sdf 17 2 3" xfId="12106" xr:uid="{DCBBCB4C-4098-411C-9A31-010BB3F308E1}"/>
    <cellStyle name="sdf 170" xfId="2928" xr:uid="{00000000-0005-0000-0000-0000A00B0000}"/>
    <cellStyle name="sdf 170 2" xfId="6067" xr:uid="{9AE0305F-B662-4993-B453-CD3ED868AD41}"/>
    <cellStyle name="sdf 170 2 2" xfId="18854" xr:uid="{CE8118D0-C416-4240-9167-7A1F577A9D5C}"/>
    <cellStyle name="sdf 170 2 3" xfId="12107" xr:uid="{1D9F2F74-80FC-40C0-8B4D-31EAE17FE139}"/>
    <cellStyle name="sdf 171" xfId="2929" xr:uid="{00000000-0005-0000-0000-0000A10B0000}"/>
    <cellStyle name="sdf 171 2" xfId="6068" xr:uid="{5AB0222F-7682-4A40-9C3E-4B0118409792}"/>
    <cellStyle name="sdf 171 2 2" xfId="18855" xr:uid="{694FD798-5591-47E8-AF7D-2C9B9278C5A5}"/>
    <cellStyle name="sdf 171 2 3" xfId="12108" xr:uid="{10C792FF-278C-4856-8F29-CC809BB5967B}"/>
    <cellStyle name="sdf 172" xfId="2930" xr:uid="{00000000-0005-0000-0000-0000A20B0000}"/>
    <cellStyle name="sdf 172 2" xfId="6069" xr:uid="{22FD1E79-33FF-4192-ADB1-F4D4C77938C9}"/>
    <cellStyle name="sdf 172 2 2" xfId="18856" xr:uid="{B6A9D914-F546-4E9C-8847-A0EB99AB56C4}"/>
    <cellStyle name="sdf 172 2 3" xfId="12109" xr:uid="{D9C9E458-437E-4BFA-8C8F-C2B91880E709}"/>
    <cellStyle name="sdf 173" xfId="2931" xr:uid="{00000000-0005-0000-0000-0000A30B0000}"/>
    <cellStyle name="sdf 173 2" xfId="6070" xr:uid="{0F425C36-F48B-4F75-B8FB-E29F25C5EFD4}"/>
    <cellStyle name="sdf 173 2 2" xfId="18857" xr:uid="{3FB36946-8BAA-4EF0-B3F6-439D8ED6680A}"/>
    <cellStyle name="sdf 173 2 3" xfId="12110" xr:uid="{8832FBDF-2C4D-460A-ADE5-9C6D337021C8}"/>
    <cellStyle name="sdf 174" xfId="2932" xr:uid="{00000000-0005-0000-0000-0000A40B0000}"/>
    <cellStyle name="sdf 174 2" xfId="6071" xr:uid="{7EDA7CA6-49C2-426D-8435-DB20E4403B7D}"/>
    <cellStyle name="sdf 174 2 2" xfId="18858" xr:uid="{6A82591C-2FFF-45BE-996B-E2BF9C8B59EC}"/>
    <cellStyle name="sdf 174 2 3" xfId="12111" xr:uid="{FDB59CF1-34A4-4CBC-B578-AAD6BE41AA8D}"/>
    <cellStyle name="sdf 175" xfId="2933" xr:uid="{00000000-0005-0000-0000-0000A50B0000}"/>
    <cellStyle name="sdf 175 2" xfId="6072" xr:uid="{D1FAC9B5-D843-4836-A9B1-7EAB5928456C}"/>
    <cellStyle name="sdf 175 2 2" xfId="18859" xr:uid="{F558BA33-33BD-4C19-9499-7107D3EE4A47}"/>
    <cellStyle name="sdf 175 2 3" xfId="12112" xr:uid="{EFB8556C-A858-44FC-A7A7-FA774D2619F4}"/>
    <cellStyle name="sdf 176" xfId="2934" xr:uid="{00000000-0005-0000-0000-0000A60B0000}"/>
    <cellStyle name="sdf 176 2" xfId="6073" xr:uid="{24035980-0058-4E74-85A2-D2E4DBE6FD6B}"/>
    <cellStyle name="sdf 176 2 2" xfId="18860" xr:uid="{9AE75A67-D1AB-451E-922B-73032B3EBA3D}"/>
    <cellStyle name="sdf 176 2 3" xfId="12113" xr:uid="{A5396C03-E060-40FF-AAF2-B3DDEA7CF6CD}"/>
    <cellStyle name="sdf 177" xfId="2935" xr:uid="{00000000-0005-0000-0000-0000A70B0000}"/>
    <cellStyle name="sdf 177 2" xfId="6074" xr:uid="{1FDDE278-D09D-47A4-8FFB-6682A9ABA167}"/>
    <cellStyle name="sdf 177 2 2" xfId="18861" xr:uid="{BCD4ECF8-920E-4AC6-AAD4-4E2C71AA340E}"/>
    <cellStyle name="sdf 177 2 3" xfId="12114" xr:uid="{17ADF3AC-7A79-4162-B0A8-D87D7E65A7D5}"/>
    <cellStyle name="sdf 178" xfId="2936" xr:uid="{00000000-0005-0000-0000-0000A80B0000}"/>
    <cellStyle name="sdf 178 2" xfId="6075" xr:uid="{6C70328B-0DB8-42AD-8E8A-7394DD54F255}"/>
    <cellStyle name="sdf 178 2 2" xfId="18862" xr:uid="{89C258C0-FE15-4BB5-B93F-A05B20A160A6}"/>
    <cellStyle name="sdf 178 2 3" xfId="12115" xr:uid="{6E62C75F-FF20-4CC1-B213-E59E13903165}"/>
    <cellStyle name="sdf 179" xfId="2937" xr:uid="{00000000-0005-0000-0000-0000A90B0000}"/>
    <cellStyle name="sdf 179 2" xfId="6076" xr:uid="{D25633F0-A26B-44AB-A822-D40F474805E4}"/>
    <cellStyle name="sdf 179 2 2" xfId="18863" xr:uid="{1B225B74-2113-447B-9CF1-FA677AAED92E}"/>
    <cellStyle name="sdf 179 2 3" xfId="12116" xr:uid="{11F675C8-B814-4CC5-9612-B752158EC561}"/>
    <cellStyle name="sdf 18" xfId="2938" xr:uid="{00000000-0005-0000-0000-0000AA0B0000}"/>
    <cellStyle name="sdf 18 2" xfId="6077" xr:uid="{CB31B33E-9932-4732-A5BC-90331BA8F37A}"/>
    <cellStyle name="sdf 18 2 2" xfId="18864" xr:uid="{21CDF15E-1EE6-4473-8852-C9880D154FF0}"/>
    <cellStyle name="sdf 18 2 3" xfId="12117" xr:uid="{9F9522B7-6AF8-4F68-8E1C-15C29066D24E}"/>
    <cellStyle name="sdf 180" xfId="2939" xr:uid="{00000000-0005-0000-0000-0000AB0B0000}"/>
    <cellStyle name="sdf 180 2" xfId="6078" xr:uid="{DB8B5D5F-9061-48D7-B12A-60DC2D29928B}"/>
    <cellStyle name="sdf 180 2 2" xfId="18865" xr:uid="{18796D08-8E9A-4C08-93CF-FF91F800726A}"/>
    <cellStyle name="sdf 180 2 3" xfId="12118" xr:uid="{0ED5BC45-2F32-4A91-8A89-8166F135C5CC}"/>
    <cellStyle name="sdf 181" xfId="2940" xr:uid="{00000000-0005-0000-0000-0000AC0B0000}"/>
    <cellStyle name="sdf 181 2" xfId="6079" xr:uid="{6CCEBE0A-1290-4BD5-B521-800159A4F270}"/>
    <cellStyle name="sdf 181 2 2" xfId="18866" xr:uid="{42E4C991-C8DD-4FB7-B3E7-BA2AE5F3C7FE}"/>
    <cellStyle name="sdf 181 2 3" xfId="12119" xr:uid="{EFBE7A00-B578-43FA-91FD-524590515193}"/>
    <cellStyle name="sdf 182" xfId="2941" xr:uid="{00000000-0005-0000-0000-0000AD0B0000}"/>
    <cellStyle name="sdf 182 2" xfId="6080" xr:uid="{5C4DFEEF-F1FD-4F7B-BAEA-091E5CF46BCF}"/>
    <cellStyle name="sdf 182 2 2" xfId="18867" xr:uid="{0F67249E-B622-44A2-AFC4-084C38CAC550}"/>
    <cellStyle name="sdf 182 2 3" xfId="12120" xr:uid="{ED99D8A8-86DD-4218-87CF-A27E929D3FAB}"/>
    <cellStyle name="sdf 183" xfId="2942" xr:uid="{00000000-0005-0000-0000-0000AE0B0000}"/>
    <cellStyle name="sdf 183 2" xfId="6081" xr:uid="{A21992B5-EAD9-4D50-BF9C-35E5A3D5225F}"/>
    <cellStyle name="sdf 183 2 2" xfId="18868" xr:uid="{172DFF10-EF9C-4813-8832-816390E0D19A}"/>
    <cellStyle name="sdf 183 2 3" xfId="12121" xr:uid="{78E55BB1-4334-4F3F-9B23-0D6136FF6DA7}"/>
    <cellStyle name="sdf 184" xfId="2943" xr:uid="{00000000-0005-0000-0000-0000AF0B0000}"/>
    <cellStyle name="sdf 184 2" xfId="6082" xr:uid="{073729AE-D47E-4075-A21D-779023531CF1}"/>
    <cellStyle name="sdf 184 2 2" xfId="18869" xr:uid="{89C39347-292D-4F32-9F07-C0C007257BE6}"/>
    <cellStyle name="sdf 184 2 3" xfId="12122" xr:uid="{AD86D076-A266-4065-9C1D-37610EC9E172}"/>
    <cellStyle name="sdf 185" xfId="2944" xr:uid="{00000000-0005-0000-0000-0000B00B0000}"/>
    <cellStyle name="sdf 185 2" xfId="6083" xr:uid="{5513C2FB-DB17-45FC-8846-3D7F609DEC11}"/>
    <cellStyle name="sdf 185 2 2" xfId="18870" xr:uid="{A06E02A1-0988-4056-AC87-55154185D2DB}"/>
    <cellStyle name="sdf 185 2 3" xfId="12123" xr:uid="{A76DCAFD-84AC-47D7-82F0-DA79C33B4052}"/>
    <cellStyle name="sdf 186" xfId="2945" xr:uid="{00000000-0005-0000-0000-0000B10B0000}"/>
    <cellStyle name="sdf 186 2" xfId="6084" xr:uid="{7DB03ADA-D759-4F23-8A99-372835D77F28}"/>
    <cellStyle name="sdf 186 2 2" xfId="18871" xr:uid="{5019C613-F623-4DBB-8431-58DC21F07356}"/>
    <cellStyle name="sdf 186 2 3" xfId="12124" xr:uid="{A4579DB1-5E84-479C-9869-D4F1F8F136B7}"/>
    <cellStyle name="sdf 187" xfId="2946" xr:uid="{00000000-0005-0000-0000-0000B20B0000}"/>
    <cellStyle name="sdf 187 2" xfId="6085" xr:uid="{8AF418F1-873A-474A-90DF-8313A816E70B}"/>
    <cellStyle name="sdf 187 2 2" xfId="18872" xr:uid="{4568B890-20E2-41D7-8D3E-3DDD2676E779}"/>
    <cellStyle name="sdf 187 2 3" xfId="12125" xr:uid="{0EA0F670-2C9A-4A88-8ED9-94B4C284F280}"/>
    <cellStyle name="sdf 188" xfId="2947" xr:uid="{00000000-0005-0000-0000-0000B30B0000}"/>
    <cellStyle name="sdf 188 2" xfId="6086" xr:uid="{EA668306-4427-4EE9-9940-EC3C11352697}"/>
    <cellStyle name="sdf 188 2 2" xfId="18873" xr:uid="{87C0DCF9-5001-4507-9362-B668588DA517}"/>
    <cellStyle name="sdf 188 2 3" xfId="12126" xr:uid="{190C759B-FF84-4B44-997F-70DBF2DB58B1}"/>
    <cellStyle name="sdf 189" xfId="2948" xr:uid="{00000000-0005-0000-0000-0000B40B0000}"/>
    <cellStyle name="sdf 189 2" xfId="6087" xr:uid="{6CC59672-CC4D-4B20-967E-2BC39FAD9BCF}"/>
    <cellStyle name="sdf 189 2 2" xfId="18874" xr:uid="{1224B045-C8D7-490C-A0C0-978413BCB798}"/>
    <cellStyle name="sdf 189 2 3" xfId="12127" xr:uid="{FA0367E7-BD2D-414E-8F18-8DAA211B3DBC}"/>
    <cellStyle name="sdf 19" xfId="2949" xr:uid="{00000000-0005-0000-0000-0000B50B0000}"/>
    <cellStyle name="sdf 19 2" xfId="6088" xr:uid="{50E5A2E1-13E3-4B13-8929-85A638BCAC5A}"/>
    <cellStyle name="sdf 19 2 2" xfId="18875" xr:uid="{B949F637-49EE-46F3-BC0D-E08CB8531A3A}"/>
    <cellStyle name="sdf 19 2 3" xfId="12128" xr:uid="{F1CA44AE-A7AF-4B27-A854-46B3F1A20713}"/>
    <cellStyle name="sdf 190" xfId="2950" xr:uid="{00000000-0005-0000-0000-0000B60B0000}"/>
    <cellStyle name="sdf 190 2" xfId="6089" xr:uid="{F1B8B36A-15D7-4EF4-A6BA-2E1ACFE210A1}"/>
    <cellStyle name="sdf 190 2 2" xfId="18876" xr:uid="{03769154-81B4-4237-886B-FDCDE53FEACD}"/>
    <cellStyle name="sdf 190 2 3" xfId="12129" xr:uid="{F6592F01-B3E4-4B46-934B-8CA0566237B4}"/>
    <cellStyle name="sdf 191" xfId="2951" xr:uid="{00000000-0005-0000-0000-0000B70B0000}"/>
    <cellStyle name="sdf 191 2" xfId="6090" xr:uid="{8C0BFEAD-FE5E-4091-8DD4-55B217077F01}"/>
    <cellStyle name="sdf 191 2 2" xfId="18877" xr:uid="{42A9519C-8736-410F-80C7-1A0FB1C71756}"/>
    <cellStyle name="sdf 191 2 3" xfId="12130" xr:uid="{B227FA52-B048-4497-AB26-E4A0B10B41F5}"/>
    <cellStyle name="sdf 192" xfId="2952" xr:uid="{00000000-0005-0000-0000-0000B80B0000}"/>
    <cellStyle name="sdf 192 2" xfId="6091" xr:uid="{11C7AEB1-2CAF-4D3B-9347-5A728C194E3F}"/>
    <cellStyle name="sdf 192 2 2" xfId="18878" xr:uid="{F520D63F-FBF6-437B-8B77-0281A036CA73}"/>
    <cellStyle name="sdf 192 2 3" xfId="12131" xr:uid="{E482405D-AC80-4A2B-BE4A-26DEAD8D8166}"/>
    <cellStyle name="sdf 193" xfId="2953" xr:uid="{00000000-0005-0000-0000-0000B90B0000}"/>
    <cellStyle name="sdf 193 2" xfId="6092" xr:uid="{FF381741-3EA0-4282-A160-9B6DCA008A25}"/>
    <cellStyle name="sdf 193 2 2" xfId="18879" xr:uid="{51D5ED76-F86E-47C3-855C-864823F2989E}"/>
    <cellStyle name="sdf 193 2 3" xfId="12132" xr:uid="{668997AF-8C67-46C1-A3FC-9FFA8B16BF09}"/>
    <cellStyle name="sdf 194" xfId="2954" xr:uid="{00000000-0005-0000-0000-0000BA0B0000}"/>
    <cellStyle name="sdf 194 2" xfId="6093" xr:uid="{2A88687E-184F-4642-B5E1-D054345B81A2}"/>
    <cellStyle name="sdf 194 2 2" xfId="18880" xr:uid="{7F0565C1-5EC9-46A6-A21D-8F0475DE9666}"/>
    <cellStyle name="sdf 194 2 3" xfId="12133" xr:uid="{3987AC9F-9B24-4883-A77F-98E6226E0B82}"/>
    <cellStyle name="sdf 195" xfId="2955" xr:uid="{00000000-0005-0000-0000-0000BB0B0000}"/>
    <cellStyle name="sdf 195 2" xfId="6094" xr:uid="{0C99513B-E8D5-414A-AEDA-E2ED69081632}"/>
    <cellStyle name="sdf 195 2 2" xfId="18881" xr:uid="{38D9B136-E69C-4E27-B213-087D7428FE8C}"/>
    <cellStyle name="sdf 195 2 3" xfId="12134" xr:uid="{58D468FD-1169-435F-AC2A-B4E4E4F342DB}"/>
    <cellStyle name="sdf 196" xfId="2956" xr:uid="{00000000-0005-0000-0000-0000BC0B0000}"/>
    <cellStyle name="sdf 196 2" xfId="6095" xr:uid="{693E4870-D56F-4C04-9372-0B9A546A49BD}"/>
    <cellStyle name="sdf 196 2 2" xfId="18882" xr:uid="{E880773E-3C0A-40CC-B620-81F027AA00F8}"/>
    <cellStyle name="sdf 196 2 3" xfId="12135" xr:uid="{ECE29C6F-2768-482A-BAF3-617650ECEA6A}"/>
    <cellStyle name="sdf 197" xfId="2957" xr:uid="{00000000-0005-0000-0000-0000BD0B0000}"/>
    <cellStyle name="sdf 197 2" xfId="6096" xr:uid="{23A1E536-1699-4B50-B1DE-BF251900396C}"/>
    <cellStyle name="sdf 197 2 2" xfId="18883" xr:uid="{BBC853E1-53EA-4C23-B8CA-0908E5E8E2D7}"/>
    <cellStyle name="sdf 197 2 3" xfId="12136" xr:uid="{C288876D-34EF-4B0B-9083-506B31BA15EB}"/>
    <cellStyle name="sdf 198" xfId="2958" xr:uid="{00000000-0005-0000-0000-0000BE0B0000}"/>
    <cellStyle name="sdf 198 2" xfId="6097" xr:uid="{08243DD8-970F-4323-B71E-1A88E0939753}"/>
    <cellStyle name="sdf 198 2 2" xfId="18884" xr:uid="{DEB21FE1-6018-4F71-B229-36784C5595F5}"/>
    <cellStyle name="sdf 198 2 3" xfId="12137" xr:uid="{4BD3F6BC-B815-497B-8E08-A4FFF0F915A4}"/>
    <cellStyle name="sdf 199" xfId="2959" xr:uid="{00000000-0005-0000-0000-0000BF0B0000}"/>
    <cellStyle name="sdf 199 2" xfId="6098" xr:uid="{74FE61A4-F7E1-4123-820A-D85B00CA170A}"/>
    <cellStyle name="sdf 199 2 2" xfId="18885" xr:uid="{2155155A-328B-4315-B95C-812F73E6119E}"/>
    <cellStyle name="sdf 199 2 3" xfId="12138" xr:uid="{7E00EFB0-15C1-4282-ADCE-75073BD7D287}"/>
    <cellStyle name="sdf 2" xfId="2960" xr:uid="{00000000-0005-0000-0000-0000C00B0000}"/>
    <cellStyle name="sdf 2 2" xfId="6099" xr:uid="{68D45AA4-96F4-4125-B9EC-60C236E407D9}"/>
    <cellStyle name="sdf 2 2 2" xfId="18886" xr:uid="{E21E1DEA-1276-4A80-83CA-58F0D78E3292}"/>
    <cellStyle name="sdf 2 2 3" xfId="12139" xr:uid="{FDCEB27F-65C9-46D4-834B-E60A467FE69B}"/>
    <cellStyle name="sdf 20" xfId="2961" xr:uid="{00000000-0005-0000-0000-0000C10B0000}"/>
    <cellStyle name="sdf 20 2" xfId="6100" xr:uid="{ED643DB4-5F81-4619-928F-BD67183483B9}"/>
    <cellStyle name="sdf 20 2 2" xfId="18887" xr:uid="{34C99C93-8FC6-4101-B063-D7C9938CBB78}"/>
    <cellStyle name="sdf 20 2 3" xfId="12140" xr:uid="{DCBB0845-8031-46DE-8980-17F294549052}"/>
    <cellStyle name="sdf 200" xfId="2962" xr:uid="{00000000-0005-0000-0000-0000C20B0000}"/>
    <cellStyle name="sdf 200 2" xfId="6101" xr:uid="{77892132-16E7-424E-89EE-6D6ABEBA6B3E}"/>
    <cellStyle name="sdf 200 2 2" xfId="18888" xr:uid="{50A99DD3-5D97-45D2-820C-060F5C36401F}"/>
    <cellStyle name="sdf 200 2 3" xfId="12141" xr:uid="{6BAA655E-9711-42C5-BEE2-F6222C6CA442}"/>
    <cellStyle name="sdf 201" xfId="2963" xr:uid="{00000000-0005-0000-0000-0000C30B0000}"/>
    <cellStyle name="sdf 201 2" xfId="6102" xr:uid="{2305CD7C-C8F1-4B20-81E1-A5E54AF6B136}"/>
    <cellStyle name="sdf 201 2 2" xfId="18889" xr:uid="{3CA98864-2043-4FDE-8CF0-74CC34E0B9F6}"/>
    <cellStyle name="sdf 201 2 3" xfId="12142" xr:uid="{19C1C7E6-1DC5-42BF-9871-7ADC7EF43425}"/>
    <cellStyle name="sdf 202" xfId="2964" xr:uid="{00000000-0005-0000-0000-0000C40B0000}"/>
    <cellStyle name="sdf 202 2" xfId="6103" xr:uid="{93C1B71B-CEEE-4E3A-BFEF-04D94BB65DFF}"/>
    <cellStyle name="sdf 202 2 2" xfId="18890" xr:uid="{EA2DAF7B-64F6-44AB-BCE0-974E13AC1AC9}"/>
    <cellStyle name="sdf 202 2 3" xfId="12143" xr:uid="{93E1D9E0-1A0B-4A34-911C-2BFDA273778C}"/>
    <cellStyle name="sdf 203" xfId="2965" xr:uid="{00000000-0005-0000-0000-0000C50B0000}"/>
    <cellStyle name="sdf 203 2" xfId="6104" xr:uid="{BE4D49C0-8C2C-41B1-BD0C-B05E34B4CB1E}"/>
    <cellStyle name="sdf 203 2 2" xfId="18891" xr:uid="{DD8581AF-4211-4601-AD8B-C621FDCFF9DC}"/>
    <cellStyle name="sdf 203 2 3" xfId="12144" xr:uid="{9C51E7D3-ACDF-471A-A012-F58686B54BF9}"/>
    <cellStyle name="sdf 204" xfId="2966" xr:uid="{00000000-0005-0000-0000-0000C60B0000}"/>
    <cellStyle name="sdf 204 2" xfId="6105" xr:uid="{2AD7D91D-889A-4486-AE77-AEEC53EC0075}"/>
    <cellStyle name="sdf 204 2 2" xfId="18892" xr:uid="{BE6F3622-B73E-4C32-A6D4-7F680BF288D1}"/>
    <cellStyle name="sdf 204 2 3" xfId="12145" xr:uid="{1829B8C5-52C3-4DD8-8486-9392E1E6D119}"/>
    <cellStyle name="sdf 205" xfId="2967" xr:uid="{00000000-0005-0000-0000-0000C70B0000}"/>
    <cellStyle name="sdf 205 2" xfId="6106" xr:uid="{0CE07FD1-126B-4E9A-83ED-519CEA60E6B6}"/>
    <cellStyle name="sdf 205 2 2" xfId="18893" xr:uid="{D6E0DC0C-2FE4-4DCF-8A57-37F5FF203539}"/>
    <cellStyle name="sdf 205 2 3" xfId="12146" xr:uid="{BB506536-E515-47B1-9E6C-AC008D0C5E93}"/>
    <cellStyle name="sdf 206" xfId="2968" xr:uid="{00000000-0005-0000-0000-0000C80B0000}"/>
    <cellStyle name="sdf 206 2" xfId="6107" xr:uid="{43038C94-C785-410B-9630-48ED9A542300}"/>
    <cellStyle name="sdf 206 2 2" xfId="18894" xr:uid="{4DB469C5-5F28-4D09-9BCB-C1F031CCED8A}"/>
    <cellStyle name="sdf 206 2 3" xfId="12147" xr:uid="{3EA8B4DD-7CBE-49E1-B694-BA589399A201}"/>
    <cellStyle name="sdf 207" xfId="2969" xr:uid="{00000000-0005-0000-0000-0000C90B0000}"/>
    <cellStyle name="sdf 207 2" xfId="6108" xr:uid="{1429A60B-615B-4D38-AF10-976CADA34211}"/>
    <cellStyle name="sdf 207 2 2" xfId="18895" xr:uid="{CA78C2DE-5CAD-4435-9368-BF5AED5DE31F}"/>
    <cellStyle name="sdf 207 2 3" xfId="12148" xr:uid="{B9121954-2D22-4351-8BC2-47FDBFE39908}"/>
    <cellStyle name="sdf 208" xfId="2970" xr:uid="{00000000-0005-0000-0000-0000CA0B0000}"/>
    <cellStyle name="sdf 208 2" xfId="6109" xr:uid="{9DB467C9-CB20-46B9-80A7-EDDC8F40128B}"/>
    <cellStyle name="sdf 208 2 2" xfId="18896" xr:uid="{EBF74819-5F0D-4F97-A012-945BC15A83D1}"/>
    <cellStyle name="sdf 208 2 3" xfId="12149" xr:uid="{B5C0FE4B-7EA8-4B4F-B946-792443132D6C}"/>
    <cellStyle name="sdf 209" xfId="2971" xr:uid="{00000000-0005-0000-0000-0000CB0B0000}"/>
    <cellStyle name="sdf 209 2" xfId="6110" xr:uid="{2F49D2D1-E8CA-43C4-B9AB-B003416E2BAB}"/>
    <cellStyle name="sdf 209 2 2" xfId="18897" xr:uid="{BE979568-6029-4385-A2E8-2489EF2543FC}"/>
    <cellStyle name="sdf 209 2 3" xfId="12150" xr:uid="{40E3B28B-106C-41F8-8734-49FA14E2A8FB}"/>
    <cellStyle name="sdf 21" xfId="2972" xr:uid="{00000000-0005-0000-0000-0000CC0B0000}"/>
    <cellStyle name="sdf 21 2" xfId="6111" xr:uid="{2B93230A-2CCD-4B71-BC87-7238AA6808F3}"/>
    <cellStyle name="sdf 21 2 2" xfId="18898" xr:uid="{BF551CDE-B95F-4AA3-B2F5-DC8BFF921790}"/>
    <cellStyle name="sdf 21 2 3" xfId="12151" xr:uid="{86EF28E1-A732-4B34-87C2-DE8BF5F53AC4}"/>
    <cellStyle name="sdf 210" xfId="2973" xr:uid="{00000000-0005-0000-0000-0000CD0B0000}"/>
    <cellStyle name="sdf 210 2" xfId="6112" xr:uid="{77831C71-4398-46C2-BEF1-3D4A1CE710B3}"/>
    <cellStyle name="sdf 210 2 2" xfId="18899" xr:uid="{1D026E64-748C-4B7B-AF3B-616D34B2F7FE}"/>
    <cellStyle name="sdf 210 2 3" xfId="12152" xr:uid="{3772C5BE-2387-4311-BCEA-702AF31D45BC}"/>
    <cellStyle name="sdf 211" xfId="2974" xr:uid="{00000000-0005-0000-0000-0000CE0B0000}"/>
    <cellStyle name="sdf 211 2" xfId="6113" xr:uid="{9B23DC8A-F620-46A6-871C-375B9FC5EF7C}"/>
    <cellStyle name="sdf 211 2 2" xfId="18900" xr:uid="{D46C4D2F-A055-4833-8673-AF55015D3985}"/>
    <cellStyle name="sdf 211 2 3" xfId="12153" xr:uid="{449F0558-9898-4403-9AD0-7289D14B9DF2}"/>
    <cellStyle name="sdf 212" xfId="2975" xr:uid="{00000000-0005-0000-0000-0000CF0B0000}"/>
    <cellStyle name="sdf 212 2" xfId="6114" xr:uid="{60DAEAF2-B50B-4298-BD99-844444B5A2AA}"/>
    <cellStyle name="sdf 212 2 2" xfId="18901" xr:uid="{47C19C2C-F450-4328-8A98-0863DF08C036}"/>
    <cellStyle name="sdf 212 2 3" xfId="12154" xr:uid="{E393174A-024D-4A52-A926-E5F928C9855E}"/>
    <cellStyle name="sdf 213" xfId="2976" xr:uid="{00000000-0005-0000-0000-0000D00B0000}"/>
    <cellStyle name="sdf 213 2" xfId="6115" xr:uid="{0227538E-7662-4BE4-9132-4CAA4CFF1B59}"/>
    <cellStyle name="sdf 213 2 2" xfId="18902" xr:uid="{283B1814-D378-4F15-B617-76C4A05AE069}"/>
    <cellStyle name="sdf 213 2 3" xfId="12155" xr:uid="{604AC8AA-CE89-4D79-AF89-A5518D73EF6C}"/>
    <cellStyle name="sdf 214" xfId="2977" xr:uid="{00000000-0005-0000-0000-0000D10B0000}"/>
    <cellStyle name="sdf 214 2" xfId="6116" xr:uid="{7B7367CF-F8E2-40AE-9AF1-7E34F125E74C}"/>
    <cellStyle name="sdf 214 2 2" xfId="18903" xr:uid="{314F8C42-270F-49ED-AA23-F7817D1FC1E6}"/>
    <cellStyle name="sdf 214 2 3" xfId="12156" xr:uid="{C155CF80-47EC-4006-B0AD-F187EF69AE87}"/>
    <cellStyle name="sdf 215" xfId="2978" xr:uid="{00000000-0005-0000-0000-0000D20B0000}"/>
    <cellStyle name="sdf 215 2" xfId="6117" xr:uid="{4E32C97E-4037-4DAF-8506-E2C561B5EF00}"/>
    <cellStyle name="sdf 215 2 2" xfId="18904" xr:uid="{45858830-A285-4079-ADE3-6E9E026FE378}"/>
    <cellStyle name="sdf 215 2 3" xfId="12157" xr:uid="{01935D19-8E27-41E5-A744-2F0CD34EB163}"/>
    <cellStyle name="sdf 216" xfId="2979" xr:uid="{00000000-0005-0000-0000-0000D30B0000}"/>
    <cellStyle name="sdf 216 2" xfId="6118" xr:uid="{8FD7047B-2D0D-4509-A50F-C20F1C6D58AA}"/>
    <cellStyle name="sdf 216 2 2" xfId="18905" xr:uid="{9A647E2F-FB49-42AF-B3AA-7C527E4E12B4}"/>
    <cellStyle name="sdf 216 2 3" xfId="12158" xr:uid="{DA0937DB-5306-41D0-B4D1-C837271C49EC}"/>
    <cellStyle name="sdf 217" xfId="2980" xr:uid="{00000000-0005-0000-0000-0000D40B0000}"/>
    <cellStyle name="sdf 217 2" xfId="6119" xr:uid="{749EE5EF-C61F-475F-9A5C-A8FCC1BF6898}"/>
    <cellStyle name="sdf 217 2 2" xfId="18906" xr:uid="{F9CA46B3-2CA3-4070-9508-7CB745A794AC}"/>
    <cellStyle name="sdf 217 2 3" xfId="12159" xr:uid="{3D19100A-AC7A-45C9-812E-15B016CB1E09}"/>
    <cellStyle name="sdf 218" xfId="2981" xr:uid="{00000000-0005-0000-0000-0000D50B0000}"/>
    <cellStyle name="sdf 218 2" xfId="6120" xr:uid="{99F2ABFF-E3E7-44A1-ACF5-E8A744280519}"/>
    <cellStyle name="sdf 218 2 2" xfId="18907" xr:uid="{DE006EC2-221E-4FA9-BFDD-567F8D68FD6C}"/>
    <cellStyle name="sdf 218 2 3" xfId="12160" xr:uid="{72D1AD2E-AB6A-43D9-8989-86D4AB43DC0F}"/>
    <cellStyle name="sdf 219" xfId="2982" xr:uid="{00000000-0005-0000-0000-0000D60B0000}"/>
    <cellStyle name="sdf 219 2" xfId="6121" xr:uid="{FF2080E2-80BA-4600-8605-6CA505CFF15A}"/>
    <cellStyle name="sdf 219 2 2" xfId="18908" xr:uid="{0CD9B096-6B0A-4C85-A1D2-B142B065755A}"/>
    <cellStyle name="sdf 219 2 3" xfId="12161" xr:uid="{3AE775E3-DE31-4022-9469-05DB94E76E55}"/>
    <cellStyle name="sdf 22" xfId="2983" xr:uid="{00000000-0005-0000-0000-0000D70B0000}"/>
    <cellStyle name="sdf 22 2" xfId="6122" xr:uid="{C226DF0D-C3D5-4CE2-B1E1-C2DE77E6C196}"/>
    <cellStyle name="sdf 22 2 2" xfId="18909" xr:uid="{5A4162EF-654B-483A-B8D0-97342545E552}"/>
    <cellStyle name="sdf 22 2 3" xfId="12162" xr:uid="{A4FF9F0A-E354-44BD-8E81-92F616BF4683}"/>
    <cellStyle name="sdf 220" xfId="2984" xr:uid="{00000000-0005-0000-0000-0000D80B0000}"/>
    <cellStyle name="sdf 220 2" xfId="6123" xr:uid="{79A9177C-5150-4560-ABF0-A795D19988D5}"/>
    <cellStyle name="sdf 220 2 2" xfId="18910" xr:uid="{9E369458-0CC2-4088-BBD3-1676DB8CAEA2}"/>
    <cellStyle name="sdf 220 2 3" xfId="12163" xr:uid="{1B8CF996-6F37-4649-9366-C8847CA5F2E9}"/>
    <cellStyle name="sdf 221" xfId="2985" xr:uid="{00000000-0005-0000-0000-0000D90B0000}"/>
    <cellStyle name="sdf 221 2" xfId="6124" xr:uid="{1564A812-122F-4897-B91E-47CCFE9E8F0A}"/>
    <cellStyle name="sdf 221 2 2" xfId="18911" xr:uid="{680D4B50-0370-4B51-A332-F159CB6C1C2E}"/>
    <cellStyle name="sdf 221 2 3" xfId="12164" xr:uid="{A812D0FD-1950-4458-8472-9B2E76046058}"/>
    <cellStyle name="sdf 222" xfId="2986" xr:uid="{00000000-0005-0000-0000-0000DA0B0000}"/>
    <cellStyle name="sdf 222 2" xfId="6125" xr:uid="{76CE8D64-631C-4C4B-A9C0-1444FB42B7DE}"/>
    <cellStyle name="sdf 222 2 2" xfId="18912" xr:uid="{C5DECBA6-67CD-4F17-A200-A3E1565DFDA9}"/>
    <cellStyle name="sdf 222 2 3" xfId="12165" xr:uid="{AC128950-9DE4-4D33-9DE4-77EFCB30DFAD}"/>
    <cellStyle name="sdf 223" xfId="2987" xr:uid="{00000000-0005-0000-0000-0000DB0B0000}"/>
    <cellStyle name="sdf 223 2" xfId="6126" xr:uid="{57759D06-AFA4-4E62-B50F-3280EC3816A6}"/>
    <cellStyle name="sdf 223 2 2" xfId="18913" xr:uid="{EB53A4F7-9CD8-4533-B003-E2114690952A}"/>
    <cellStyle name="sdf 223 2 3" xfId="12166" xr:uid="{5F1625DD-C433-44DC-BBF8-A32B70386430}"/>
    <cellStyle name="sdf 224" xfId="2988" xr:uid="{00000000-0005-0000-0000-0000DC0B0000}"/>
    <cellStyle name="sdf 224 2" xfId="6127" xr:uid="{B9A45737-3A30-4A0D-A8A5-B18CB0BBA9D6}"/>
    <cellStyle name="sdf 224 2 2" xfId="18914" xr:uid="{B0E10821-8F4F-415F-AF78-D8263BC3C689}"/>
    <cellStyle name="sdf 224 2 3" xfId="12167" xr:uid="{47E315E9-F8DC-481D-AEBB-238D7C657B69}"/>
    <cellStyle name="sdf 225" xfId="2989" xr:uid="{00000000-0005-0000-0000-0000DD0B0000}"/>
    <cellStyle name="sdf 225 2" xfId="6128" xr:uid="{ACBAADCA-72E2-4D5F-98FA-F0AA49663020}"/>
    <cellStyle name="sdf 225 2 2" xfId="18915" xr:uid="{E17C72F3-33E1-48CC-9D58-BD4229DAB111}"/>
    <cellStyle name="sdf 225 2 3" xfId="12168" xr:uid="{E2296431-D42D-4A45-AB6E-7845A439AE2E}"/>
    <cellStyle name="sdf 226" xfId="2990" xr:uid="{00000000-0005-0000-0000-0000DE0B0000}"/>
    <cellStyle name="sdf 226 2" xfId="6129" xr:uid="{2BCE31C1-8BA0-4989-9330-C5C4DA695CEA}"/>
    <cellStyle name="sdf 226 2 2" xfId="18916" xr:uid="{4470B78E-8779-4E72-A100-5FE6B7C776BF}"/>
    <cellStyle name="sdf 226 2 3" xfId="12169" xr:uid="{674661EF-EDF3-425D-85A1-124C1632CC7B}"/>
    <cellStyle name="sdf 227" xfId="2991" xr:uid="{00000000-0005-0000-0000-0000DF0B0000}"/>
    <cellStyle name="sdf 227 2" xfId="6130" xr:uid="{21C3E40F-CDF3-42DB-BA7D-8FD586627DE2}"/>
    <cellStyle name="sdf 227 2 2" xfId="18917" xr:uid="{7D20B3A1-37F0-47EA-8DA5-E443C5710264}"/>
    <cellStyle name="sdf 227 2 3" xfId="12170" xr:uid="{69209453-D6B0-4F09-8EAF-F387344D787D}"/>
    <cellStyle name="sdf 228" xfId="2992" xr:uid="{00000000-0005-0000-0000-0000E00B0000}"/>
    <cellStyle name="sdf 228 2" xfId="6131" xr:uid="{1EFC254C-1D3F-4E44-9CE7-DC129C415532}"/>
    <cellStyle name="sdf 228 2 2" xfId="18918" xr:uid="{51C9BB1A-83C1-4091-8621-E0A1FAD56407}"/>
    <cellStyle name="sdf 228 2 3" xfId="12171" xr:uid="{9E0AE870-1D8D-4ADC-9BEE-C6C9BD21B401}"/>
    <cellStyle name="sdf 229" xfId="2993" xr:uid="{00000000-0005-0000-0000-0000E10B0000}"/>
    <cellStyle name="sdf 229 2" xfId="6132" xr:uid="{D26D4781-C3B0-4F46-822D-946A8EA5B2F3}"/>
    <cellStyle name="sdf 229 2 2" xfId="18919" xr:uid="{332A94A5-B791-438A-A4D2-3C1CBFD162BE}"/>
    <cellStyle name="sdf 229 2 3" xfId="12172" xr:uid="{18B82674-7081-43EA-AAC6-6B429F02BA0B}"/>
    <cellStyle name="sdf 23" xfId="2994" xr:uid="{00000000-0005-0000-0000-0000E20B0000}"/>
    <cellStyle name="sdf 23 2" xfId="6133" xr:uid="{A1899B78-DFCB-4FEC-BEB5-151A3807B580}"/>
    <cellStyle name="sdf 23 2 2" xfId="18920" xr:uid="{D6E5A789-2B10-44E2-B909-08CE5E127606}"/>
    <cellStyle name="sdf 23 2 3" xfId="12173" xr:uid="{44D998C7-0E90-48F8-B1C5-EE2E75E93175}"/>
    <cellStyle name="sdf 230" xfId="2995" xr:uid="{00000000-0005-0000-0000-0000E30B0000}"/>
    <cellStyle name="sdf 230 2" xfId="6134" xr:uid="{BC90E138-D857-4870-B6C8-5A4B14BD8E20}"/>
    <cellStyle name="sdf 230 2 2" xfId="18921" xr:uid="{38CD4E7F-CFA7-4F75-9BF1-914EB7E05D04}"/>
    <cellStyle name="sdf 230 2 3" xfId="12174" xr:uid="{D16F1A75-2DB4-4047-BA8E-D4AA96F55979}"/>
    <cellStyle name="sdf 231" xfId="2996" xr:uid="{00000000-0005-0000-0000-0000E40B0000}"/>
    <cellStyle name="sdf 231 2" xfId="6135" xr:uid="{CE3C2FA8-6E7D-4266-BA15-905B986A6151}"/>
    <cellStyle name="sdf 231 2 2" xfId="18922" xr:uid="{A3F2A1E8-A934-4CA2-AF56-A7D478FE853D}"/>
    <cellStyle name="sdf 231 2 3" xfId="12175" xr:uid="{7D243FB0-8C6C-482A-9D7B-083879CE6DB2}"/>
    <cellStyle name="sdf 232" xfId="2997" xr:uid="{00000000-0005-0000-0000-0000E50B0000}"/>
    <cellStyle name="sdf 232 2" xfId="6136" xr:uid="{05CD7039-3C1B-4E03-8B5B-A00A16AE34CB}"/>
    <cellStyle name="sdf 232 2 2" xfId="18923" xr:uid="{DADE1CF2-907B-4361-BE23-E1B374D7CD3E}"/>
    <cellStyle name="sdf 232 2 3" xfId="12176" xr:uid="{DF7D7556-C820-47F5-8216-88265BCD786C}"/>
    <cellStyle name="sdf 233" xfId="2998" xr:uid="{00000000-0005-0000-0000-0000E60B0000}"/>
    <cellStyle name="sdf 233 2" xfId="6137" xr:uid="{E764596E-2273-40E8-B1DF-95A2E4AD096F}"/>
    <cellStyle name="sdf 233 2 2" xfId="18924" xr:uid="{AE6A5C7F-01B3-4E0D-94B3-A35F3A4C8159}"/>
    <cellStyle name="sdf 233 2 3" xfId="12177" xr:uid="{2792E0E5-AB30-4C5F-9306-25E26815D146}"/>
    <cellStyle name="sdf 234" xfId="2999" xr:uid="{00000000-0005-0000-0000-0000E70B0000}"/>
    <cellStyle name="sdf 234 2" xfId="6138" xr:uid="{C2669476-2B92-454E-8DB4-C902FD796310}"/>
    <cellStyle name="sdf 234 2 2" xfId="18925" xr:uid="{2698D8A2-3EE3-498B-AE62-53A38149BB38}"/>
    <cellStyle name="sdf 234 2 3" xfId="12178" xr:uid="{9BD375DD-2A45-4715-BEED-10EC4367D439}"/>
    <cellStyle name="sdf 235" xfId="3000" xr:uid="{00000000-0005-0000-0000-0000E80B0000}"/>
    <cellStyle name="sdf 235 2" xfId="6139" xr:uid="{966E1306-18C0-4093-83FC-9A588A08AABA}"/>
    <cellStyle name="sdf 235 2 2" xfId="18926" xr:uid="{A4862C63-C35C-49C2-8AF9-5428C01DEF03}"/>
    <cellStyle name="sdf 235 2 3" xfId="12179" xr:uid="{B0D6FBD6-2EE5-4C51-BCA5-693BC822F8DF}"/>
    <cellStyle name="sdf 236" xfId="3001" xr:uid="{00000000-0005-0000-0000-0000E90B0000}"/>
    <cellStyle name="sdf 236 2" xfId="6140" xr:uid="{00F03C12-2F8A-4575-964A-4C0776698BD5}"/>
    <cellStyle name="sdf 236 2 2" xfId="18927" xr:uid="{460A41D9-56D1-4A35-9593-80394B0479E9}"/>
    <cellStyle name="sdf 236 2 3" xfId="12180" xr:uid="{8129CBFD-AA5B-4CFF-932D-B5E9989C14F6}"/>
    <cellStyle name="sdf 237" xfId="3002" xr:uid="{00000000-0005-0000-0000-0000EA0B0000}"/>
    <cellStyle name="sdf 237 2" xfId="6141" xr:uid="{E0906748-5EC7-4683-B4AE-277F83921742}"/>
    <cellStyle name="sdf 237 2 2" xfId="18928" xr:uid="{CDE645E5-5744-44E0-9013-14D28AC50654}"/>
    <cellStyle name="sdf 237 2 3" xfId="12181" xr:uid="{C085C37F-134E-424B-B692-58299311C966}"/>
    <cellStyle name="sdf 238" xfId="3003" xr:uid="{00000000-0005-0000-0000-0000EB0B0000}"/>
    <cellStyle name="sdf 238 2" xfId="6142" xr:uid="{13227D45-D120-4819-9E59-0CE3DD6232BF}"/>
    <cellStyle name="sdf 238 2 2" xfId="18929" xr:uid="{40CA7E72-DA21-4F3A-9A5C-5BA81268D7FB}"/>
    <cellStyle name="sdf 238 2 3" xfId="12182" xr:uid="{27B9D7C8-223C-4591-94FA-F7AA9CEC0CCD}"/>
    <cellStyle name="sdf 239" xfId="3004" xr:uid="{00000000-0005-0000-0000-0000EC0B0000}"/>
    <cellStyle name="sdf 239 2" xfId="6143" xr:uid="{2E466EB0-7343-464E-B8D5-ABEAA97B9DF6}"/>
    <cellStyle name="sdf 239 2 2" xfId="18930" xr:uid="{ADEA2106-BD19-40D3-90EB-74FE250ADF0B}"/>
    <cellStyle name="sdf 239 2 3" xfId="12183" xr:uid="{46316F1E-0B58-482D-8737-1A47941073CC}"/>
    <cellStyle name="sdf 24" xfId="3005" xr:uid="{00000000-0005-0000-0000-0000ED0B0000}"/>
    <cellStyle name="sdf 24 2" xfId="6144" xr:uid="{D708D230-8AC0-4C9B-968C-AECDAC8C38E4}"/>
    <cellStyle name="sdf 24 2 2" xfId="18931" xr:uid="{E3CFEEDB-DD01-4933-8A18-DA24BDB6F09E}"/>
    <cellStyle name="sdf 24 2 3" xfId="12184" xr:uid="{82A23BD5-EA47-4A03-B660-16B21898CC7C}"/>
    <cellStyle name="sdf 240" xfId="3006" xr:uid="{00000000-0005-0000-0000-0000EE0B0000}"/>
    <cellStyle name="sdf 240 2" xfId="6145" xr:uid="{121E0B77-8927-472A-9221-823A3563ABC5}"/>
    <cellStyle name="sdf 240 2 2" xfId="18932" xr:uid="{2C83E49C-C397-4829-B481-668560D4B0A8}"/>
    <cellStyle name="sdf 240 2 3" xfId="12185" xr:uid="{6D6543B9-C91D-4051-96C5-2E75A7D0F79F}"/>
    <cellStyle name="sdf 241" xfId="3007" xr:uid="{00000000-0005-0000-0000-0000EF0B0000}"/>
    <cellStyle name="sdf 241 2" xfId="6146" xr:uid="{708DB1D5-EEED-43E4-A33D-D1A52998D683}"/>
    <cellStyle name="sdf 241 2 2" xfId="18933" xr:uid="{9AD8C48D-71FD-4FAC-91A9-4EBBC1F8E7C8}"/>
    <cellStyle name="sdf 241 2 3" xfId="12186" xr:uid="{D9C4C774-8F5D-44C1-9B27-520863D8DC49}"/>
    <cellStyle name="sdf 242" xfId="3008" xr:uid="{00000000-0005-0000-0000-0000F00B0000}"/>
    <cellStyle name="sdf 242 2" xfId="6147" xr:uid="{DF8B3E27-FD19-4B75-9007-54886971558D}"/>
    <cellStyle name="sdf 242 2 2" xfId="18934" xr:uid="{308AA820-BB6B-4D1A-A5B7-C61CD4C9D79C}"/>
    <cellStyle name="sdf 242 2 3" xfId="12187" xr:uid="{383830F3-40BB-4E52-80AE-B68E03054155}"/>
    <cellStyle name="sdf 243" xfId="3009" xr:uid="{00000000-0005-0000-0000-0000F10B0000}"/>
    <cellStyle name="sdf 243 2" xfId="6148" xr:uid="{A33FF87B-9843-4EAF-9A64-2E0ED8BFDF76}"/>
    <cellStyle name="sdf 243 2 2" xfId="18935" xr:uid="{1A3EA784-8029-4749-A5B8-29737F7A08D8}"/>
    <cellStyle name="sdf 243 2 3" xfId="12188" xr:uid="{A192D82C-6963-4115-AD9B-092991BDBE29}"/>
    <cellStyle name="sdf 244" xfId="3010" xr:uid="{00000000-0005-0000-0000-0000F20B0000}"/>
    <cellStyle name="sdf 244 2" xfId="6149" xr:uid="{D67FBD5E-F8DE-4AA5-B49F-60DB913A92BA}"/>
    <cellStyle name="sdf 244 2 2" xfId="18936" xr:uid="{88D15AEC-9560-41ED-9053-CCD72AFF4858}"/>
    <cellStyle name="sdf 244 2 3" xfId="12189" xr:uid="{7C53FF86-20E5-4C6A-8CF6-5004D2963302}"/>
    <cellStyle name="sdf 245" xfId="3011" xr:uid="{00000000-0005-0000-0000-0000F30B0000}"/>
    <cellStyle name="sdf 245 2" xfId="6150" xr:uid="{4570D198-AD4F-478F-BB23-FF147F99CC97}"/>
    <cellStyle name="sdf 245 2 2" xfId="18937" xr:uid="{532A986D-F304-40FD-AB64-85E79CE940DF}"/>
    <cellStyle name="sdf 245 2 3" xfId="12190" xr:uid="{852D1F8E-EE5F-488E-90EC-3175F398CA4B}"/>
    <cellStyle name="sdf 246" xfId="3012" xr:uid="{00000000-0005-0000-0000-0000F40B0000}"/>
    <cellStyle name="sdf 246 2" xfId="6151" xr:uid="{FEE97AB1-16E9-4B17-8645-57D0B96AAD3A}"/>
    <cellStyle name="sdf 246 2 2" xfId="18938" xr:uid="{5C7ACCB4-F68B-4972-90ED-B0FD0E8F587F}"/>
    <cellStyle name="sdf 246 2 3" xfId="12191" xr:uid="{81C5A534-9E0A-4CE5-995E-B8507DDACAAA}"/>
    <cellStyle name="sdf 247" xfId="3013" xr:uid="{00000000-0005-0000-0000-0000F50B0000}"/>
    <cellStyle name="sdf 247 2" xfId="6152" xr:uid="{E498F61D-8120-4267-B340-779A76CB7106}"/>
    <cellStyle name="sdf 247 2 2" xfId="18939" xr:uid="{E00D0CF9-8624-440A-97C6-198653AC85C4}"/>
    <cellStyle name="sdf 247 2 3" xfId="12192" xr:uid="{A108FEEB-2A23-412D-82C4-42C33362BAAC}"/>
    <cellStyle name="sdf 248" xfId="3014" xr:uid="{00000000-0005-0000-0000-0000F60B0000}"/>
    <cellStyle name="sdf 248 2" xfId="6153" xr:uid="{A427090B-0B7B-4526-AEC3-B1F3DA1331CA}"/>
    <cellStyle name="sdf 248 2 2" xfId="18940" xr:uid="{DB0384D3-86CB-4D36-9602-B742E3E538A0}"/>
    <cellStyle name="sdf 248 2 3" xfId="12193" xr:uid="{1285967F-D6A0-451B-894D-70470240921E}"/>
    <cellStyle name="sdf 249" xfId="3015" xr:uid="{00000000-0005-0000-0000-0000F70B0000}"/>
    <cellStyle name="sdf 249 2" xfId="6154" xr:uid="{7DD32779-A06E-4753-9488-7110817282CD}"/>
    <cellStyle name="sdf 249 2 2" xfId="18941" xr:uid="{AB1DB27F-A2AC-41D2-91A2-348C33E9908F}"/>
    <cellStyle name="sdf 249 2 3" xfId="12194" xr:uid="{CA08D204-42B4-4748-9439-0E06A29F2C92}"/>
    <cellStyle name="sdf 25" xfId="3016" xr:uid="{00000000-0005-0000-0000-0000F80B0000}"/>
    <cellStyle name="sdf 25 2" xfId="6155" xr:uid="{8B90A753-3AB8-4978-8577-4920E592AB2C}"/>
    <cellStyle name="sdf 25 2 2" xfId="18942" xr:uid="{7AA93971-3093-4F4A-A952-AD9C1F6F17AF}"/>
    <cellStyle name="sdf 25 2 3" xfId="12195" xr:uid="{96D31074-30FC-41A9-86B5-52BCD4DF44EF}"/>
    <cellStyle name="sdf 250" xfId="3017" xr:uid="{00000000-0005-0000-0000-0000F90B0000}"/>
    <cellStyle name="sdf 250 2" xfId="6156" xr:uid="{20D98FA6-81ED-40F1-9F6C-E2788F0ED151}"/>
    <cellStyle name="sdf 250 2 2" xfId="18943" xr:uid="{8EC07D64-4E4C-449C-8820-AFAAC9F31DCB}"/>
    <cellStyle name="sdf 250 2 3" xfId="12196" xr:uid="{4BF32F89-E843-4902-B4AA-918E5B453168}"/>
    <cellStyle name="sdf 251" xfId="3018" xr:uid="{00000000-0005-0000-0000-0000FA0B0000}"/>
    <cellStyle name="sdf 251 2" xfId="6157" xr:uid="{636EDD22-9C60-416B-B942-D13481535CD8}"/>
    <cellStyle name="sdf 251 2 2" xfId="18944" xr:uid="{A3EA9DBA-E5F3-49DE-B21E-59B3A4EE14C3}"/>
    <cellStyle name="sdf 251 2 3" xfId="12197" xr:uid="{A13E564A-B28D-40DD-85A1-FEA8E2C14465}"/>
    <cellStyle name="sdf 252" xfId="3019" xr:uid="{00000000-0005-0000-0000-0000FB0B0000}"/>
    <cellStyle name="sdf 252 2" xfId="6158" xr:uid="{5F05FDFE-2C05-4B97-85C5-F661B40D61CD}"/>
    <cellStyle name="sdf 252 2 2" xfId="18945" xr:uid="{A7A30AAD-B475-4270-8FC3-CECE5A65C4D4}"/>
    <cellStyle name="sdf 252 2 3" xfId="12198" xr:uid="{0CD93C82-57E6-4FEA-8DE5-92B2FCF7F900}"/>
    <cellStyle name="sdf 253" xfId="3020" xr:uid="{00000000-0005-0000-0000-0000FC0B0000}"/>
    <cellStyle name="sdf 253 2" xfId="6159" xr:uid="{C48535F0-9753-4276-ADB3-4E62C014CD5F}"/>
    <cellStyle name="sdf 253 2 2" xfId="18946" xr:uid="{34D0D1BA-0105-4281-BA4C-5BCA52FF4D25}"/>
    <cellStyle name="sdf 253 2 3" xfId="12199" xr:uid="{A20FF4AB-ADB2-4115-9AB4-7AFEE03811B7}"/>
    <cellStyle name="sdf 254" xfId="3021" xr:uid="{00000000-0005-0000-0000-0000FD0B0000}"/>
    <cellStyle name="sdf 254 2" xfId="6160" xr:uid="{C283B2C9-4468-4924-BFB7-995EA561E85C}"/>
    <cellStyle name="sdf 254 2 2" xfId="18947" xr:uid="{93EB16B3-8D8B-4A93-BE62-7776F46F1549}"/>
    <cellStyle name="sdf 254 2 3" xfId="12200" xr:uid="{C3C22B8C-025D-4F06-9963-EA5237BCDB7E}"/>
    <cellStyle name="sdf 255" xfId="5988" xr:uid="{4A997548-9151-4D0C-927A-935FC8FF4DA5}"/>
    <cellStyle name="sdf 255 2" xfId="7381" xr:uid="{1A2D3114-D639-4F01-9C82-4612ECE3D6BF}"/>
    <cellStyle name="sdf 26" xfId="3022" xr:uid="{00000000-0005-0000-0000-0000FE0B0000}"/>
    <cellStyle name="sdf 26 2" xfId="6161" xr:uid="{6AF84D8D-1241-4F33-832F-4C95D61C22CB}"/>
    <cellStyle name="sdf 26 2 2" xfId="18948" xr:uid="{688E012F-895C-4C5D-BEA4-9F3221740C3C}"/>
    <cellStyle name="sdf 26 2 3" xfId="12201" xr:uid="{6368EE84-898C-4FE2-9031-19E3BC3C3812}"/>
    <cellStyle name="sdf 27" xfId="3023" xr:uid="{00000000-0005-0000-0000-0000FF0B0000}"/>
    <cellStyle name="sdf 27 2" xfId="6162" xr:uid="{61115133-851A-4210-B8AA-EAC73FFA3F76}"/>
    <cellStyle name="sdf 27 2 2" xfId="18949" xr:uid="{693C7A82-BA8D-4527-ACEC-757CA53FC645}"/>
    <cellStyle name="sdf 27 2 3" xfId="12202" xr:uid="{166C62D8-7C0C-4DF3-A9A5-15BD21270644}"/>
    <cellStyle name="sdf 28" xfId="3024" xr:uid="{00000000-0005-0000-0000-0000000C0000}"/>
    <cellStyle name="sdf 28 2" xfId="6163" xr:uid="{52E26E26-CEA5-4527-9333-535A418C8C5E}"/>
    <cellStyle name="sdf 28 2 2" xfId="18950" xr:uid="{A15B32F5-86B7-4EFD-BDBE-731E08951AF5}"/>
    <cellStyle name="sdf 28 2 3" xfId="12203" xr:uid="{9CD51902-BB62-4D0D-A139-EB563623A730}"/>
    <cellStyle name="sdf 29" xfId="3025" xr:uid="{00000000-0005-0000-0000-0000010C0000}"/>
    <cellStyle name="sdf 29 2" xfId="6164" xr:uid="{12350938-7939-48F7-8528-2B20A8FDA856}"/>
    <cellStyle name="sdf 29 2 2" xfId="18951" xr:uid="{5BA3C926-3DCD-47F0-B87B-6E7D782955B6}"/>
    <cellStyle name="sdf 29 2 3" xfId="12204" xr:uid="{04338620-A1F1-45D0-B8CB-3C82245E2AB4}"/>
    <cellStyle name="sdf 3" xfId="3026" xr:uid="{00000000-0005-0000-0000-0000020C0000}"/>
    <cellStyle name="sdf 3 2" xfId="6165" xr:uid="{1B7241DB-5943-47D4-97B8-E9672C33AC73}"/>
    <cellStyle name="sdf 3 2 2" xfId="18952" xr:uid="{0588D3FE-36A6-4116-A5EA-80FBEFA856A3}"/>
    <cellStyle name="sdf 3 2 3" xfId="12205" xr:uid="{E1E37A9B-2A60-48A5-A375-3C5C366331BF}"/>
    <cellStyle name="sdf 30" xfId="3027" xr:uid="{00000000-0005-0000-0000-0000030C0000}"/>
    <cellStyle name="sdf 30 2" xfId="6166" xr:uid="{C49EC938-15A3-4AA7-B82C-9B26424592EF}"/>
    <cellStyle name="sdf 30 2 2" xfId="18953" xr:uid="{972CE1B7-D1CC-4E06-8FF2-6FF49DB126C3}"/>
    <cellStyle name="sdf 30 2 3" xfId="12206" xr:uid="{111F86B1-6C93-4F61-BCC8-A3B6F4A1A6D0}"/>
    <cellStyle name="sdf 31" xfId="3028" xr:uid="{00000000-0005-0000-0000-0000040C0000}"/>
    <cellStyle name="sdf 31 2" xfId="6167" xr:uid="{C0A9D86A-A796-41D9-B5BB-9082548941BE}"/>
    <cellStyle name="sdf 31 2 2" xfId="18954" xr:uid="{661450B8-9CEC-4330-A594-9CFC68ECBBF1}"/>
    <cellStyle name="sdf 31 2 3" xfId="12207" xr:uid="{D5FDFF9B-D05D-4672-9F13-B40196037A40}"/>
    <cellStyle name="sdf 32" xfId="3029" xr:uid="{00000000-0005-0000-0000-0000050C0000}"/>
    <cellStyle name="sdf 32 2" xfId="6168" xr:uid="{8D32FFF9-90C5-4385-B7E1-BA1AAB70DFAA}"/>
    <cellStyle name="sdf 32 2 2" xfId="18955" xr:uid="{F26B0803-24D3-4EDC-9F7F-C19D5685C39D}"/>
    <cellStyle name="sdf 32 2 3" xfId="12208" xr:uid="{5BC96286-FD05-43C6-A376-717226B99EF9}"/>
    <cellStyle name="sdf 33" xfId="3030" xr:uid="{00000000-0005-0000-0000-0000060C0000}"/>
    <cellStyle name="sdf 33 2" xfId="6169" xr:uid="{3CB67096-F478-4570-B189-94DE295582DF}"/>
    <cellStyle name="sdf 33 2 2" xfId="18956" xr:uid="{FA18F054-16AE-43DE-8F40-8A5B90F99D0E}"/>
    <cellStyle name="sdf 33 2 3" xfId="12209" xr:uid="{21002E45-4C21-4B58-9AED-B65A5D1501CA}"/>
    <cellStyle name="sdf 34" xfId="3031" xr:uid="{00000000-0005-0000-0000-0000070C0000}"/>
    <cellStyle name="sdf 34 2" xfId="6170" xr:uid="{2C0B530F-EB2C-4F5D-BF7B-66BF9B59A82E}"/>
    <cellStyle name="sdf 34 2 2" xfId="18957" xr:uid="{67089EF4-D445-4246-B5E6-E5CFD0935E50}"/>
    <cellStyle name="sdf 34 2 3" xfId="12210" xr:uid="{235D07D7-91F2-4BED-A057-14227725DFF4}"/>
    <cellStyle name="sdf 35" xfId="3032" xr:uid="{00000000-0005-0000-0000-0000080C0000}"/>
    <cellStyle name="sdf 35 2" xfId="6171" xr:uid="{970B1D2B-9D36-49F8-A73F-F78CFD524187}"/>
    <cellStyle name="sdf 35 2 2" xfId="18958" xr:uid="{0D92FD13-159C-4325-BB0F-668F965DB6B2}"/>
    <cellStyle name="sdf 35 2 3" xfId="12211" xr:uid="{01580FCB-8BCA-4352-AA43-CE9413C21E11}"/>
    <cellStyle name="sdf 36" xfId="3033" xr:uid="{00000000-0005-0000-0000-0000090C0000}"/>
    <cellStyle name="sdf 36 2" xfId="6172" xr:uid="{08508A27-0912-4641-B3F4-E899C4685077}"/>
    <cellStyle name="sdf 36 2 2" xfId="18959" xr:uid="{FC45BE5F-3721-4DA2-9727-095C88559F07}"/>
    <cellStyle name="sdf 36 2 3" xfId="12212" xr:uid="{EDF4E184-158D-4B8D-A2E6-BA2E03A94652}"/>
    <cellStyle name="sdf 37" xfId="3034" xr:uid="{00000000-0005-0000-0000-00000A0C0000}"/>
    <cellStyle name="sdf 37 2" xfId="6173" xr:uid="{DFD8946B-FFA6-4BAB-B900-5B519DCEDC8A}"/>
    <cellStyle name="sdf 37 2 2" xfId="18960" xr:uid="{6759878D-8D7E-48E8-9068-9384596A2858}"/>
    <cellStyle name="sdf 37 2 3" xfId="12213" xr:uid="{817B97F5-C564-401A-8831-8B2749600D0B}"/>
    <cellStyle name="sdf 38" xfId="3035" xr:uid="{00000000-0005-0000-0000-00000B0C0000}"/>
    <cellStyle name="sdf 38 2" xfId="6174" xr:uid="{4051E767-00DC-4C53-9449-C3587A4704E9}"/>
    <cellStyle name="sdf 38 2 2" xfId="18961" xr:uid="{6A9D6BB3-43F4-4BBA-99FF-EE23B12EE47C}"/>
    <cellStyle name="sdf 38 2 3" xfId="12214" xr:uid="{3C1B4AB7-6BD7-4036-8F2A-231A89DFC3CB}"/>
    <cellStyle name="sdf 39" xfId="3036" xr:uid="{00000000-0005-0000-0000-00000C0C0000}"/>
    <cellStyle name="sdf 39 2" xfId="6175" xr:uid="{678D1D11-DFB9-45CD-A8BA-0152E45B2CBE}"/>
    <cellStyle name="sdf 39 2 2" xfId="18962" xr:uid="{EC7C447A-0CA5-4C8E-BC6A-7F8DB6C95A2A}"/>
    <cellStyle name="sdf 39 2 3" xfId="12215" xr:uid="{AF4F5CC9-407A-42F7-9C47-07001F663676}"/>
    <cellStyle name="sdf 4" xfId="3037" xr:uid="{00000000-0005-0000-0000-00000D0C0000}"/>
    <cellStyle name="sdf 4 2" xfId="6176" xr:uid="{FE13CA9A-99BC-46A8-972A-07E0E3D9CB08}"/>
    <cellStyle name="sdf 4 2 2" xfId="18963" xr:uid="{91585B41-6B24-4257-87A4-98FA7E1C9554}"/>
    <cellStyle name="sdf 4 2 3" xfId="12216" xr:uid="{52C1C4E8-FF69-4968-A9A6-1D7C1175B6BE}"/>
    <cellStyle name="sdf 40" xfId="3038" xr:uid="{00000000-0005-0000-0000-00000E0C0000}"/>
    <cellStyle name="sdf 40 2" xfId="6177" xr:uid="{7047BC29-2B59-4141-8D06-0CC453BD088E}"/>
    <cellStyle name="sdf 40 2 2" xfId="18964" xr:uid="{F80AF79D-85AD-4F8D-8716-3EA189B6DCBE}"/>
    <cellStyle name="sdf 40 2 3" xfId="12217" xr:uid="{53673ADE-0C5B-4818-A5E1-F844B0FDE2E3}"/>
    <cellStyle name="sdf 41" xfId="3039" xr:uid="{00000000-0005-0000-0000-00000F0C0000}"/>
    <cellStyle name="sdf 41 2" xfId="6178" xr:uid="{BC6CB162-3E36-44E2-86DE-216B21B35510}"/>
    <cellStyle name="sdf 41 2 2" xfId="18965" xr:uid="{84D8B923-EC10-4198-BD64-426F3AE3CEF8}"/>
    <cellStyle name="sdf 41 2 3" xfId="12218" xr:uid="{9BC97561-EE96-4EA8-8BC7-BD189C427D35}"/>
    <cellStyle name="sdf 42" xfId="3040" xr:uid="{00000000-0005-0000-0000-0000100C0000}"/>
    <cellStyle name="sdf 42 2" xfId="6179" xr:uid="{812A30B4-D4C0-4E7C-ABE1-F43F67E4676D}"/>
    <cellStyle name="sdf 42 2 2" xfId="18966" xr:uid="{23920A2B-5C7E-4B7C-8EE6-79744F7E3342}"/>
    <cellStyle name="sdf 42 2 3" xfId="12219" xr:uid="{3C1FFE41-EF59-48C0-AE1C-B0D0B3388031}"/>
    <cellStyle name="sdf 43" xfId="3041" xr:uid="{00000000-0005-0000-0000-0000110C0000}"/>
    <cellStyle name="sdf 43 2" xfId="6180" xr:uid="{EA91518E-BC7B-4F21-A129-4CAF222CB48F}"/>
    <cellStyle name="sdf 43 2 2" xfId="18967" xr:uid="{D9B93E04-72B2-4786-B1A5-ABC14BC81E1A}"/>
    <cellStyle name="sdf 43 2 3" xfId="12220" xr:uid="{E562BEFC-AE7C-4999-B69A-AC045EB135F6}"/>
    <cellStyle name="sdf 44" xfId="3042" xr:uid="{00000000-0005-0000-0000-0000120C0000}"/>
    <cellStyle name="sdf 44 2" xfId="6181" xr:uid="{00B2DEB4-4877-4751-94EF-B0FD60871065}"/>
    <cellStyle name="sdf 44 2 2" xfId="18968" xr:uid="{90DF0C9B-B495-4F90-B91F-FB03B7FE76F6}"/>
    <cellStyle name="sdf 44 2 3" xfId="12221" xr:uid="{A10DFC1A-FA77-483C-9E12-7B34F4EF927D}"/>
    <cellStyle name="sdf 45" xfId="3043" xr:uid="{00000000-0005-0000-0000-0000130C0000}"/>
    <cellStyle name="sdf 45 2" xfId="6182" xr:uid="{4B857A2D-1E4B-4A50-86AF-DFE559C30C6B}"/>
    <cellStyle name="sdf 45 2 2" xfId="18969" xr:uid="{6529F75B-3AEB-44B8-B59F-A796D6057373}"/>
    <cellStyle name="sdf 45 2 3" xfId="12222" xr:uid="{5A1C2227-18EC-46BD-9568-EA4F858D17E1}"/>
    <cellStyle name="sdf 46" xfId="3044" xr:uid="{00000000-0005-0000-0000-0000140C0000}"/>
    <cellStyle name="sdf 46 2" xfId="6183" xr:uid="{288D8C3F-1CA4-4DE4-B5D8-3E5F738F6324}"/>
    <cellStyle name="sdf 46 2 2" xfId="18970" xr:uid="{6C3BF37A-61D5-41D9-9059-B8E52094499F}"/>
    <cellStyle name="sdf 46 2 3" xfId="12223" xr:uid="{C1EFC1CF-B0C7-4FA2-9AE5-09564647D68E}"/>
    <cellStyle name="sdf 47" xfId="3045" xr:uid="{00000000-0005-0000-0000-0000150C0000}"/>
    <cellStyle name="sdf 47 2" xfId="6184" xr:uid="{4E40C059-BBD3-4F91-9BF1-208E5C5C7E76}"/>
    <cellStyle name="sdf 47 2 2" xfId="18971" xr:uid="{5CFE479C-E2B2-40DE-B1FE-62ED01F484D6}"/>
    <cellStyle name="sdf 47 2 3" xfId="12224" xr:uid="{D963E1C2-798A-4B8C-A642-080160E5C09D}"/>
    <cellStyle name="sdf 48" xfId="3046" xr:uid="{00000000-0005-0000-0000-0000160C0000}"/>
    <cellStyle name="sdf 48 2" xfId="6185" xr:uid="{A4A0523D-386C-4DA2-ACFF-AD73BF1850D3}"/>
    <cellStyle name="sdf 48 2 2" xfId="18972" xr:uid="{2775351A-F9BA-45EF-8139-D1DAC814798A}"/>
    <cellStyle name="sdf 48 2 3" xfId="12225" xr:uid="{2B11B569-C2D8-48EA-AC93-7DEB1420CB93}"/>
    <cellStyle name="sdf 49" xfId="3047" xr:uid="{00000000-0005-0000-0000-0000170C0000}"/>
    <cellStyle name="sdf 49 2" xfId="6186" xr:uid="{AE5EB95E-2206-441D-88AB-388308BAE770}"/>
    <cellStyle name="sdf 49 2 2" xfId="18973" xr:uid="{262F16F2-51B0-4652-B20F-2FD110D015C1}"/>
    <cellStyle name="sdf 49 2 3" xfId="12226" xr:uid="{4C51CDDA-FFF7-4ACF-96DF-C821FF2A5B89}"/>
    <cellStyle name="sdf 5" xfId="3048" xr:uid="{00000000-0005-0000-0000-0000180C0000}"/>
    <cellStyle name="sdf 5 2" xfId="6187" xr:uid="{3D51AF24-BBBD-49B3-9701-29BF38317014}"/>
    <cellStyle name="sdf 5 2 2" xfId="18974" xr:uid="{48E7AC69-63AA-4011-94F8-73F603A4FD18}"/>
    <cellStyle name="sdf 5 2 3" xfId="12227" xr:uid="{ACD8DF6F-B5BA-4DBD-B6D9-5026B57AD5D8}"/>
    <cellStyle name="sdf 50" xfId="3049" xr:uid="{00000000-0005-0000-0000-0000190C0000}"/>
    <cellStyle name="sdf 50 2" xfId="6188" xr:uid="{558401FA-F955-48ED-B6F2-D59A7462E84A}"/>
    <cellStyle name="sdf 50 2 2" xfId="18975" xr:uid="{EC62CE6B-C4AD-4F70-A502-30219DE4DC8F}"/>
    <cellStyle name="sdf 50 2 3" xfId="12228" xr:uid="{3BCB4F57-4CB9-40B4-ADBC-E34C7C5E3F5A}"/>
    <cellStyle name="sdf 51" xfId="3050" xr:uid="{00000000-0005-0000-0000-00001A0C0000}"/>
    <cellStyle name="sdf 51 2" xfId="6189" xr:uid="{DF30C780-7F9A-4F1A-9994-CCE034DA1AFF}"/>
    <cellStyle name="sdf 51 2 2" xfId="18976" xr:uid="{6316D7D8-40E0-4831-864E-3FA5BD718B7E}"/>
    <cellStyle name="sdf 51 2 3" xfId="12229" xr:uid="{BAC251C9-1E55-4FBF-A892-8418476C1441}"/>
    <cellStyle name="sdf 52" xfId="3051" xr:uid="{00000000-0005-0000-0000-00001B0C0000}"/>
    <cellStyle name="sdf 52 2" xfId="6190" xr:uid="{E45C473A-0910-45D3-B58B-B85D16F73223}"/>
    <cellStyle name="sdf 52 2 2" xfId="18977" xr:uid="{182B5F96-BFE1-4041-9962-01538B3F1DA7}"/>
    <cellStyle name="sdf 52 2 3" xfId="12230" xr:uid="{CD855C56-A179-46C0-9BFD-C4CF07D080CE}"/>
    <cellStyle name="sdf 53" xfId="3052" xr:uid="{00000000-0005-0000-0000-00001C0C0000}"/>
    <cellStyle name="sdf 53 2" xfId="6191" xr:uid="{D5104A0C-5111-45E5-9660-8949911781BF}"/>
    <cellStyle name="sdf 53 2 2" xfId="18978" xr:uid="{A5B2A9F3-B0AD-4E29-AEBA-CAFAE25027B4}"/>
    <cellStyle name="sdf 53 2 3" xfId="12231" xr:uid="{6678C066-C8C3-4224-9809-C65D985C8164}"/>
    <cellStyle name="sdf 54" xfId="3053" xr:uid="{00000000-0005-0000-0000-00001D0C0000}"/>
    <cellStyle name="sdf 54 2" xfId="6192" xr:uid="{0C3EDC76-2E01-4EA5-B17B-5B01F4F42C55}"/>
    <cellStyle name="sdf 54 2 2" xfId="18979" xr:uid="{2173A60B-15A7-42BE-9F3C-79C11DF3D8F6}"/>
    <cellStyle name="sdf 54 2 3" xfId="12232" xr:uid="{B40400DE-BEE5-455A-A195-07BDCF952AEA}"/>
    <cellStyle name="sdf 55" xfId="3054" xr:uid="{00000000-0005-0000-0000-00001E0C0000}"/>
    <cellStyle name="sdf 55 2" xfId="6193" xr:uid="{C136A19D-EC9E-4F5B-8272-1CEB2D678846}"/>
    <cellStyle name="sdf 55 2 2" xfId="18980" xr:uid="{CA52462C-3413-4B30-BC03-138EFD5B3428}"/>
    <cellStyle name="sdf 55 2 3" xfId="12233" xr:uid="{C95741C3-2988-453F-A1D1-A057AEB0D7B5}"/>
    <cellStyle name="sdf 56" xfId="3055" xr:uid="{00000000-0005-0000-0000-00001F0C0000}"/>
    <cellStyle name="sdf 56 2" xfId="6194" xr:uid="{C2A7E259-6936-4461-B55D-53A8E1D2FA9C}"/>
    <cellStyle name="sdf 56 2 2" xfId="18981" xr:uid="{3F9EC973-09D7-4C0E-81D3-0CD58460C681}"/>
    <cellStyle name="sdf 56 2 3" xfId="12234" xr:uid="{8A740413-D9F3-4163-9999-05C27C178B15}"/>
    <cellStyle name="sdf 57" xfId="3056" xr:uid="{00000000-0005-0000-0000-0000200C0000}"/>
    <cellStyle name="sdf 57 2" xfId="6195" xr:uid="{6A640B5F-2229-4825-B497-0DF3E17B3381}"/>
    <cellStyle name="sdf 57 2 2" xfId="18982" xr:uid="{3ECD3410-083A-4610-B657-981E6FF2A99F}"/>
    <cellStyle name="sdf 57 2 3" xfId="12235" xr:uid="{B18E0F71-4A46-4246-A465-B9902A1AB66F}"/>
    <cellStyle name="sdf 58" xfId="3057" xr:uid="{00000000-0005-0000-0000-0000210C0000}"/>
    <cellStyle name="sdf 58 2" xfId="6196" xr:uid="{EABF809B-9038-4F18-9FE3-3B33A00A1E87}"/>
    <cellStyle name="sdf 58 2 2" xfId="18983" xr:uid="{F9FB0119-5D81-451B-852B-7FDCE5C97E0C}"/>
    <cellStyle name="sdf 58 2 3" xfId="12236" xr:uid="{F50D5966-F28A-4265-8D5E-44B7C614E7D8}"/>
    <cellStyle name="sdf 59" xfId="3058" xr:uid="{00000000-0005-0000-0000-0000220C0000}"/>
    <cellStyle name="sdf 59 2" xfId="6197" xr:uid="{85940F6F-8D43-40EA-A273-6739AE14BAE5}"/>
    <cellStyle name="sdf 59 2 2" xfId="18984" xr:uid="{140E0D64-FAB9-412B-B199-3B5C66D9D881}"/>
    <cellStyle name="sdf 59 2 3" xfId="12237" xr:uid="{768BB097-AB82-4A52-B34D-0022FA8A7905}"/>
    <cellStyle name="sdf 6" xfId="3059" xr:uid="{00000000-0005-0000-0000-0000230C0000}"/>
    <cellStyle name="sdf 6 2" xfId="6198" xr:uid="{82BB98F7-83C3-4A86-A613-744DE27822C6}"/>
    <cellStyle name="sdf 6 2 2" xfId="18985" xr:uid="{36552E28-81AA-416E-9E7F-5DDEC479EEAB}"/>
    <cellStyle name="sdf 6 2 3" xfId="12238" xr:uid="{4E37DEBB-FDF7-4B96-B471-1041322311C9}"/>
    <cellStyle name="sdf 60" xfId="3060" xr:uid="{00000000-0005-0000-0000-0000240C0000}"/>
    <cellStyle name="sdf 60 2" xfId="6199" xr:uid="{24491613-898F-4C67-BF8D-1675E93B4B14}"/>
    <cellStyle name="sdf 60 2 2" xfId="18986" xr:uid="{8937B399-D9F6-4066-BF39-59C50B00F1CF}"/>
    <cellStyle name="sdf 60 2 3" xfId="12239" xr:uid="{5EE95850-6EBB-4711-ACF5-CBB33A6CFB99}"/>
    <cellStyle name="sdf 61" xfId="3061" xr:uid="{00000000-0005-0000-0000-0000250C0000}"/>
    <cellStyle name="sdf 61 2" xfId="6200" xr:uid="{FA0FD91C-40A1-45D9-BAD3-BB159B6B7D6D}"/>
    <cellStyle name="sdf 61 2 2" xfId="18987" xr:uid="{B9375DA0-52E4-4FBA-A324-3BA250BB8FFD}"/>
    <cellStyle name="sdf 61 2 3" xfId="12240" xr:uid="{79EA16FC-5D39-4AEA-9F2B-2A758DC5AF0D}"/>
    <cellStyle name="sdf 62" xfId="3062" xr:uid="{00000000-0005-0000-0000-0000260C0000}"/>
    <cellStyle name="sdf 62 2" xfId="6201" xr:uid="{46F8C7EB-420E-43A4-8B01-FB374B90A41A}"/>
    <cellStyle name="sdf 62 2 2" xfId="18988" xr:uid="{90433DD0-6BD0-467E-882C-6FCCE722C7C5}"/>
    <cellStyle name="sdf 62 2 3" xfId="12241" xr:uid="{5580C921-4BFF-4C03-B3F0-2C6C6F4CB9D5}"/>
    <cellStyle name="sdf 63" xfId="3063" xr:uid="{00000000-0005-0000-0000-0000270C0000}"/>
    <cellStyle name="sdf 63 2" xfId="6202" xr:uid="{A5B35C36-6791-4918-8F66-4A1DB5761082}"/>
    <cellStyle name="sdf 63 2 2" xfId="18989" xr:uid="{7EE32E9F-BBB1-4D6E-9540-0CEEBD5147F5}"/>
    <cellStyle name="sdf 63 2 3" xfId="12242" xr:uid="{2400A4CE-868E-46F5-929A-805B37B35324}"/>
    <cellStyle name="sdf 64" xfId="3064" xr:uid="{00000000-0005-0000-0000-0000280C0000}"/>
    <cellStyle name="sdf 64 2" xfId="6203" xr:uid="{4F5C3E6D-D0C3-4668-A48C-6479FC74F6C2}"/>
    <cellStyle name="sdf 64 2 2" xfId="18990" xr:uid="{98D97CA5-964F-49F1-8D33-43255A26D194}"/>
    <cellStyle name="sdf 64 2 3" xfId="12243" xr:uid="{D94DB705-218A-4E08-815C-BF13CCF81A39}"/>
    <cellStyle name="sdf 65" xfId="3065" xr:uid="{00000000-0005-0000-0000-0000290C0000}"/>
    <cellStyle name="sdf 65 2" xfId="6204" xr:uid="{51D4F24B-4FAD-41C1-BC00-7E1018EEDA18}"/>
    <cellStyle name="sdf 65 2 2" xfId="18991" xr:uid="{1868735C-D052-4B1D-AAEA-1F03F4D05CFD}"/>
    <cellStyle name="sdf 65 2 3" xfId="12244" xr:uid="{1D5A1C36-2E74-4957-AFCC-6BBF2D0A6262}"/>
    <cellStyle name="sdf 66" xfId="3066" xr:uid="{00000000-0005-0000-0000-00002A0C0000}"/>
    <cellStyle name="sdf 66 2" xfId="6205" xr:uid="{0A8BDE37-7FA9-4827-8446-399B225014B2}"/>
    <cellStyle name="sdf 66 2 2" xfId="18992" xr:uid="{C1235BC1-0700-4B00-829A-6DE30BC796C3}"/>
    <cellStyle name="sdf 66 2 3" xfId="12245" xr:uid="{A0B0E756-B6F1-435F-8F16-C50C6668DCAD}"/>
    <cellStyle name="sdf 67" xfId="3067" xr:uid="{00000000-0005-0000-0000-00002B0C0000}"/>
    <cellStyle name="sdf 67 2" xfId="6206" xr:uid="{B97EFCE1-47FC-4E2A-B1BF-E08C5A611E2A}"/>
    <cellStyle name="sdf 67 2 2" xfId="18993" xr:uid="{1FF14398-657A-4F55-A2BE-B412A50E7144}"/>
    <cellStyle name="sdf 67 2 3" xfId="12246" xr:uid="{82FAF5FE-C6FE-4FDA-894B-DD76A61D8D50}"/>
    <cellStyle name="sdf 68" xfId="3068" xr:uid="{00000000-0005-0000-0000-00002C0C0000}"/>
    <cellStyle name="sdf 68 2" xfId="6207" xr:uid="{C5949EC9-7211-45DA-A326-4BC3DC123DC3}"/>
    <cellStyle name="sdf 68 2 2" xfId="18994" xr:uid="{CE987465-ADFC-4FD9-B1C1-B43C6175DDCF}"/>
    <cellStyle name="sdf 68 2 3" xfId="12247" xr:uid="{7357B2AA-DA2D-4105-B394-C1129273B0E9}"/>
    <cellStyle name="sdf 69" xfId="3069" xr:uid="{00000000-0005-0000-0000-00002D0C0000}"/>
    <cellStyle name="sdf 69 2" xfId="6208" xr:uid="{AF99991E-2791-4A12-99C4-133362108011}"/>
    <cellStyle name="sdf 69 2 2" xfId="18995" xr:uid="{8EDE43D4-F686-45EC-8449-C21392CA0851}"/>
    <cellStyle name="sdf 69 2 3" xfId="12248" xr:uid="{FBAE1391-53FC-47C1-9FBB-D1700FC069B3}"/>
    <cellStyle name="sdf 7" xfId="3070" xr:uid="{00000000-0005-0000-0000-00002E0C0000}"/>
    <cellStyle name="sdf 7 2" xfId="6209" xr:uid="{6C7CD4AF-C348-4871-91BC-42A6AC917701}"/>
    <cellStyle name="sdf 7 2 2" xfId="18996" xr:uid="{754D5C92-D385-4677-81B1-DCFC369DC585}"/>
    <cellStyle name="sdf 7 2 3" xfId="12249" xr:uid="{69B7B3D1-BA26-439F-A1E7-E7313E3047F7}"/>
    <cellStyle name="sdf 70" xfId="3071" xr:uid="{00000000-0005-0000-0000-00002F0C0000}"/>
    <cellStyle name="sdf 70 2" xfId="6210" xr:uid="{6C56E3F4-6321-4147-9322-E54B0DD29630}"/>
    <cellStyle name="sdf 70 2 2" xfId="18997" xr:uid="{B08DB7C5-F363-4FAA-A407-97D02516946A}"/>
    <cellStyle name="sdf 70 2 3" xfId="12250" xr:uid="{301B90AE-187D-4C5A-AF1E-A7D5824E2DBD}"/>
    <cellStyle name="sdf 71" xfId="3072" xr:uid="{00000000-0005-0000-0000-0000300C0000}"/>
    <cellStyle name="sdf 71 2" xfId="6211" xr:uid="{65A07D5B-EAAF-4A9A-9E65-92E68362BC27}"/>
    <cellStyle name="sdf 71 2 2" xfId="18998" xr:uid="{24DC1E99-D253-4548-AAC3-9B1827B0363C}"/>
    <cellStyle name="sdf 71 2 3" xfId="12251" xr:uid="{5184A691-6369-466C-87F9-A9BCF90C3399}"/>
    <cellStyle name="sdf 72" xfId="3073" xr:uid="{00000000-0005-0000-0000-0000310C0000}"/>
    <cellStyle name="sdf 72 2" xfId="6212" xr:uid="{89F20B0C-3D3A-47B6-8683-EA9DCCB45F73}"/>
    <cellStyle name="sdf 72 2 2" xfId="18999" xr:uid="{0F1409D6-F42B-48AE-9B1D-BE1A19D00A00}"/>
    <cellStyle name="sdf 72 2 3" xfId="12252" xr:uid="{56D6FC59-DC92-45FB-9E4F-D3EF7F229185}"/>
    <cellStyle name="sdf 73" xfId="3074" xr:uid="{00000000-0005-0000-0000-0000320C0000}"/>
    <cellStyle name="sdf 73 2" xfId="6213" xr:uid="{DD38292C-943F-450E-8BDD-ACA423AD5A8B}"/>
    <cellStyle name="sdf 73 2 2" xfId="19000" xr:uid="{329D49BB-57A6-4575-81B4-7134F01D6300}"/>
    <cellStyle name="sdf 73 2 3" xfId="12253" xr:uid="{ADAE74EF-9E23-470A-99C9-551DB8A0E429}"/>
    <cellStyle name="sdf 74" xfId="3075" xr:uid="{00000000-0005-0000-0000-0000330C0000}"/>
    <cellStyle name="sdf 74 2" xfId="6214" xr:uid="{378E64E4-C6DD-4368-8F80-8CD231A00CA3}"/>
    <cellStyle name="sdf 74 2 2" xfId="19001" xr:uid="{D5329027-A0A1-4628-8A65-FBE84FF2E8F1}"/>
    <cellStyle name="sdf 74 2 3" xfId="12254" xr:uid="{FF19BEE1-2024-4EF6-8615-37296575B826}"/>
    <cellStyle name="sdf 75" xfId="3076" xr:uid="{00000000-0005-0000-0000-0000340C0000}"/>
    <cellStyle name="sdf 75 2" xfId="6215" xr:uid="{98DD9B02-A6BF-426B-9E0E-A96A66E772FA}"/>
    <cellStyle name="sdf 75 2 2" xfId="19002" xr:uid="{F8E268B1-9608-4C47-BF45-BC6F1C3919B2}"/>
    <cellStyle name="sdf 75 2 3" xfId="12255" xr:uid="{DC72ABAB-36C7-4F70-8E5B-44519B9E1F14}"/>
    <cellStyle name="sdf 76" xfId="3077" xr:uid="{00000000-0005-0000-0000-0000350C0000}"/>
    <cellStyle name="sdf 76 2" xfId="6216" xr:uid="{38518E1E-3C8E-415F-BE5D-CF9900558F91}"/>
    <cellStyle name="sdf 76 2 2" xfId="19003" xr:uid="{CA319FAE-C095-489B-AF3C-FAC767C618CF}"/>
    <cellStyle name="sdf 76 2 3" xfId="12256" xr:uid="{6FEFF306-3286-4C3E-A8C9-A6F425BDF31A}"/>
    <cellStyle name="sdf 77" xfId="3078" xr:uid="{00000000-0005-0000-0000-0000360C0000}"/>
    <cellStyle name="sdf 77 2" xfId="6217" xr:uid="{877CC244-C65F-4E36-97AE-AC6B30005B4E}"/>
    <cellStyle name="sdf 77 2 2" xfId="19004" xr:uid="{97C3F1FE-1CC5-4539-910E-46A69795E2DD}"/>
    <cellStyle name="sdf 77 2 3" xfId="12257" xr:uid="{5238480B-7B1C-4BCA-9178-66834FD0E637}"/>
    <cellStyle name="sdf 78" xfId="3079" xr:uid="{00000000-0005-0000-0000-0000370C0000}"/>
    <cellStyle name="sdf 78 2" xfId="6218" xr:uid="{3DEA2C06-9A47-4621-9F11-B451EE95400A}"/>
    <cellStyle name="sdf 78 2 2" xfId="19005" xr:uid="{C8C3A1F4-7EFD-459A-B00C-B335CB0BF3CB}"/>
    <cellStyle name="sdf 78 2 3" xfId="12258" xr:uid="{4F66820C-DEFD-4A2D-9CD6-3C00F7D37F21}"/>
    <cellStyle name="sdf 79" xfId="3080" xr:uid="{00000000-0005-0000-0000-0000380C0000}"/>
    <cellStyle name="sdf 79 2" xfId="6219" xr:uid="{304B2DED-756E-4C32-8E78-4C56F63B48FF}"/>
    <cellStyle name="sdf 79 2 2" xfId="19006" xr:uid="{FEC5D2A3-B1B6-44F5-831D-0216338AD67D}"/>
    <cellStyle name="sdf 79 2 3" xfId="12259" xr:uid="{31EDAB34-04BE-42EC-BDD5-7857EADEE838}"/>
    <cellStyle name="sdf 8" xfId="3081" xr:uid="{00000000-0005-0000-0000-0000390C0000}"/>
    <cellStyle name="sdf 8 2" xfId="6220" xr:uid="{C604B876-3FBA-4E35-AAA3-8F6F33327483}"/>
    <cellStyle name="sdf 8 2 2" xfId="19007" xr:uid="{55DFD7AB-617D-45C3-9EBB-9710793FE015}"/>
    <cellStyle name="sdf 8 2 3" xfId="12260" xr:uid="{669EA143-0574-42B2-A3DE-829B5CF936F7}"/>
    <cellStyle name="sdf 80" xfId="3082" xr:uid="{00000000-0005-0000-0000-00003A0C0000}"/>
    <cellStyle name="sdf 80 2" xfId="6221" xr:uid="{2696ADEF-54DA-4C39-971E-0EE8A2C537F4}"/>
    <cellStyle name="sdf 80 2 2" xfId="19008" xr:uid="{9222CA62-B460-477B-BAC1-C2973DBB77B6}"/>
    <cellStyle name="sdf 80 2 3" xfId="12261" xr:uid="{06DD996F-7802-43CE-B05B-29F510CC25CE}"/>
    <cellStyle name="sdf 81" xfId="3083" xr:uid="{00000000-0005-0000-0000-00003B0C0000}"/>
    <cellStyle name="sdf 81 2" xfId="6222" xr:uid="{FA413B79-BFE2-47BD-B5E3-53D023A0A65C}"/>
    <cellStyle name="sdf 81 2 2" xfId="19009" xr:uid="{3148C44A-2862-427C-8A93-42CF5B0C41DA}"/>
    <cellStyle name="sdf 81 2 3" xfId="12262" xr:uid="{BFE5F566-A3D4-4A53-99B7-027F0A6119A1}"/>
    <cellStyle name="sdf 82" xfId="3084" xr:uid="{00000000-0005-0000-0000-00003C0C0000}"/>
    <cellStyle name="sdf 82 2" xfId="6223" xr:uid="{71871E1E-1011-4477-A0AB-B5925AC64216}"/>
    <cellStyle name="sdf 82 2 2" xfId="19010" xr:uid="{E4917E08-2BC1-4BD7-8EAA-B99EC23E7A1A}"/>
    <cellStyle name="sdf 82 2 3" xfId="12263" xr:uid="{81CE122E-9852-48D0-8A42-9894C2912657}"/>
    <cellStyle name="sdf 83" xfId="3085" xr:uid="{00000000-0005-0000-0000-00003D0C0000}"/>
    <cellStyle name="sdf 83 2" xfId="6224" xr:uid="{2E505B2B-A5AA-42DF-8B0C-7D7F6D80C39A}"/>
    <cellStyle name="sdf 83 2 2" xfId="19011" xr:uid="{585140CA-2C10-4E8F-877C-EB361D401535}"/>
    <cellStyle name="sdf 83 2 3" xfId="12264" xr:uid="{1E6349BC-9E62-4624-9F98-A5BF4A1674B5}"/>
    <cellStyle name="sdf 84" xfId="3086" xr:uid="{00000000-0005-0000-0000-00003E0C0000}"/>
    <cellStyle name="sdf 84 2" xfId="6225" xr:uid="{8A419C04-AF84-4AC2-94E8-799BB107C266}"/>
    <cellStyle name="sdf 84 2 2" xfId="19012" xr:uid="{017D7F05-3CF5-47DA-AEAC-A781BFB30241}"/>
    <cellStyle name="sdf 84 2 3" xfId="12265" xr:uid="{6EC92925-F359-4732-878B-796D9572896D}"/>
    <cellStyle name="sdf 85" xfId="3087" xr:uid="{00000000-0005-0000-0000-00003F0C0000}"/>
    <cellStyle name="sdf 85 2" xfId="6226" xr:uid="{7B360045-BCD3-43DD-BA20-8805BEE2260C}"/>
    <cellStyle name="sdf 85 2 2" xfId="19013" xr:uid="{43F8EE24-0082-4A6B-9D4D-68F8A88E2240}"/>
    <cellStyle name="sdf 85 2 3" xfId="12266" xr:uid="{59F431A0-78F2-4B7D-9BD3-1DFA737090A5}"/>
    <cellStyle name="sdf 86" xfId="3088" xr:uid="{00000000-0005-0000-0000-0000400C0000}"/>
    <cellStyle name="sdf 86 2" xfId="6227" xr:uid="{26981022-393E-4F34-8EDD-FCC1C15BF42A}"/>
    <cellStyle name="sdf 86 2 2" xfId="19014" xr:uid="{54C0580C-DBAD-424B-A4AB-535671E72DAF}"/>
    <cellStyle name="sdf 86 2 3" xfId="12267" xr:uid="{9E827CEE-BD3C-4BD8-B67E-7F2416851EE7}"/>
    <cellStyle name="sdf 87" xfId="3089" xr:uid="{00000000-0005-0000-0000-0000410C0000}"/>
    <cellStyle name="sdf 87 2" xfId="6228" xr:uid="{5AA75743-B904-4E60-86FF-BB2FF3FCC422}"/>
    <cellStyle name="sdf 87 2 2" xfId="19015" xr:uid="{C0F70F43-5DA0-4E20-90D8-AD312F15A50E}"/>
    <cellStyle name="sdf 87 2 3" xfId="12268" xr:uid="{87C22527-90E5-47AE-9659-0A9A9667DD9C}"/>
    <cellStyle name="sdf 88" xfId="3090" xr:uid="{00000000-0005-0000-0000-0000420C0000}"/>
    <cellStyle name="sdf 88 2" xfId="6229" xr:uid="{FABBD305-3DDF-4660-BAD6-7952A9391E64}"/>
    <cellStyle name="sdf 88 2 2" xfId="19016" xr:uid="{6ECA87CD-178F-47E8-BBE1-B69F8DE3F436}"/>
    <cellStyle name="sdf 88 2 3" xfId="12269" xr:uid="{7CACF974-200D-4190-A0FD-2A02F63BC7FA}"/>
    <cellStyle name="sdf 89" xfId="3091" xr:uid="{00000000-0005-0000-0000-0000430C0000}"/>
    <cellStyle name="sdf 89 2" xfId="6230" xr:uid="{5E5BF65E-273F-4EFD-863A-9BF952957454}"/>
    <cellStyle name="sdf 89 2 2" xfId="19017" xr:uid="{6B5434F8-A3BE-43D9-8244-829EA08D81E2}"/>
    <cellStyle name="sdf 89 2 3" xfId="12270" xr:uid="{4A990DC7-5CD8-44C3-BC02-6F1B11136846}"/>
    <cellStyle name="sdf 9" xfId="3092" xr:uid="{00000000-0005-0000-0000-0000440C0000}"/>
    <cellStyle name="sdf 9 2" xfId="6231" xr:uid="{2EF03E82-D863-452E-BDC5-58BA09AD57A3}"/>
    <cellStyle name="sdf 9 2 2" xfId="19018" xr:uid="{CAF1EC91-BC41-477B-A749-1EF5835C21A4}"/>
    <cellStyle name="sdf 9 2 3" xfId="12271" xr:uid="{01992C5C-467A-4DF3-9B84-1DBF5B3269E3}"/>
    <cellStyle name="sdf 90" xfId="3093" xr:uid="{00000000-0005-0000-0000-0000450C0000}"/>
    <cellStyle name="sdf 90 2" xfId="6232" xr:uid="{E425B436-5559-46F5-A96C-DF399BE8370B}"/>
    <cellStyle name="sdf 90 2 2" xfId="19019" xr:uid="{0E4570E7-8696-4F7F-A7D4-9D88388ED1F7}"/>
    <cellStyle name="sdf 90 2 3" xfId="12272" xr:uid="{A3B34E01-48FA-4F7A-AA75-D2383894DA28}"/>
    <cellStyle name="sdf 91" xfId="3094" xr:uid="{00000000-0005-0000-0000-0000460C0000}"/>
    <cellStyle name="sdf 91 2" xfId="6233" xr:uid="{4DA3CCCA-5ACA-43DA-A2CA-E382B1E14774}"/>
    <cellStyle name="sdf 91 2 2" xfId="19020" xr:uid="{FDB33A1F-128F-494B-A2C8-F9DA25DF9068}"/>
    <cellStyle name="sdf 91 2 3" xfId="12273" xr:uid="{DBD105FD-AB61-4E45-84BC-8564C65633EE}"/>
    <cellStyle name="sdf 92" xfId="3095" xr:uid="{00000000-0005-0000-0000-0000470C0000}"/>
    <cellStyle name="sdf 92 2" xfId="6234" xr:uid="{F06FB585-7E25-4FCD-BDD9-229D03A3CB90}"/>
    <cellStyle name="sdf 92 2 2" xfId="19021" xr:uid="{BD884E99-D337-411F-B47C-6E123FF39387}"/>
    <cellStyle name="sdf 92 2 3" xfId="12274" xr:uid="{9B0883BD-90CA-493B-A1EB-C90EDB65E6F9}"/>
    <cellStyle name="sdf 93" xfId="3096" xr:uid="{00000000-0005-0000-0000-0000480C0000}"/>
    <cellStyle name="sdf 93 2" xfId="6235" xr:uid="{7984BE80-7C73-4518-9CA2-9F73B3C0B5B4}"/>
    <cellStyle name="sdf 93 2 2" xfId="19022" xr:uid="{01F8873A-888F-40B4-8AD4-6BACFF1F8A62}"/>
    <cellStyle name="sdf 93 2 3" xfId="12275" xr:uid="{23F5C28C-8281-41F5-A9B4-D1AC9C4A6F19}"/>
    <cellStyle name="sdf 94" xfId="3097" xr:uid="{00000000-0005-0000-0000-0000490C0000}"/>
    <cellStyle name="sdf 94 2" xfId="6236" xr:uid="{7AA6060A-6151-40A2-A181-996E5A7C1672}"/>
    <cellStyle name="sdf 94 2 2" xfId="19023" xr:uid="{F33114BD-F400-4B31-A30E-88556246DED1}"/>
    <cellStyle name="sdf 94 2 3" xfId="12276" xr:uid="{C85E4FA8-3D2D-4856-9A77-EC7754F6635B}"/>
    <cellStyle name="sdf 95" xfId="3098" xr:uid="{00000000-0005-0000-0000-00004A0C0000}"/>
    <cellStyle name="sdf 95 2" xfId="6237" xr:uid="{5021B16A-E34A-4740-A6A0-9F39ACB7C088}"/>
    <cellStyle name="sdf 95 2 2" xfId="19024" xr:uid="{D4A0EF1B-3DE2-4A7B-A473-100E1DF32063}"/>
    <cellStyle name="sdf 95 2 3" xfId="12277" xr:uid="{2A9F5201-E628-469C-8C42-91C7A11A3644}"/>
    <cellStyle name="sdf 96" xfId="3099" xr:uid="{00000000-0005-0000-0000-00004B0C0000}"/>
    <cellStyle name="sdf 96 2" xfId="6238" xr:uid="{8CC4F7EF-29EA-40B8-A623-91FEBCF1BF17}"/>
    <cellStyle name="sdf 96 2 2" xfId="19025" xr:uid="{49270E49-A2AE-475C-A2A9-C561B66D26BC}"/>
    <cellStyle name="sdf 96 2 3" xfId="12278" xr:uid="{4E5E4102-075A-4C00-A6F4-2D4ADA0EDD6A}"/>
    <cellStyle name="sdf 97" xfId="3100" xr:uid="{00000000-0005-0000-0000-00004C0C0000}"/>
    <cellStyle name="sdf 97 2" xfId="6239" xr:uid="{7C945E9C-C094-4C5F-898C-9BA81A8FB6EB}"/>
    <cellStyle name="sdf 97 2 2" xfId="19026" xr:uid="{3A7F3352-40DD-4B5C-AF58-D1DF134A594E}"/>
    <cellStyle name="sdf 97 2 3" xfId="12279" xr:uid="{070B88EC-1A95-461D-8EA6-398734307676}"/>
    <cellStyle name="sdf 98" xfId="3101" xr:uid="{00000000-0005-0000-0000-00004D0C0000}"/>
    <cellStyle name="sdf 98 2" xfId="6240" xr:uid="{AB8AEFAF-D7F9-43B7-93C4-AE2DBC871B1A}"/>
    <cellStyle name="sdf 98 2 2" xfId="19027" xr:uid="{8AE680DE-C900-4FB9-87A5-FD2EFFD723A5}"/>
    <cellStyle name="sdf 98 2 3" xfId="12280" xr:uid="{0D1E7C1B-3C06-4909-94DA-4B7C288BAB09}"/>
    <cellStyle name="sdf 99" xfId="3102" xr:uid="{00000000-0005-0000-0000-00004E0C0000}"/>
    <cellStyle name="sdf 99 2" xfId="6241" xr:uid="{7F80691D-1349-4AA7-BE3D-25361BF453FE}"/>
    <cellStyle name="sdf 99 2 2" xfId="19028" xr:uid="{1753F05D-AC05-4000-8391-434E5A1E3A03}"/>
    <cellStyle name="sdf 99 2 3" xfId="12281" xr:uid="{4B89A81A-0784-448E-9632-0359B4AF6BC1}"/>
    <cellStyle name="TEST" xfId="3103" xr:uid="{00000000-0005-0000-0000-00004F0C0000}"/>
    <cellStyle name="TEST 2" xfId="6242" xr:uid="{92A152E9-8C22-4C45-990F-CBD8A9715A4E}"/>
    <cellStyle name="TEST 2 2" xfId="7382" xr:uid="{58884461-D61F-405B-91A2-12FDC62AD4ED}"/>
    <cellStyle name="TEST 2 2 2" xfId="35216" xr:uid="{CADB9FAF-1B13-4B66-86AF-46412200612F}"/>
    <cellStyle name="TEST 2 2 3" xfId="29172" xr:uid="{0CCF6055-6C5E-4192-BB99-E3957FBA1077}"/>
    <cellStyle name="TEST 2 3" xfId="19029" xr:uid="{49FFDF58-1D71-4058-BB5A-984A0CF9C3BD}"/>
    <cellStyle name="TEST 2 3 2" xfId="26814" xr:uid="{8C70F504-6136-4106-8931-67C2D16D1930}"/>
    <cellStyle name="TEST 2 4" xfId="12282" xr:uid="{848BB95A-C8B8-4288-B6AE-146F960F2E79}"/>
    <cellStyle name="TEST 3" xfId="8767" xr:uid="{C1494B4B-D447-411C-A641-30E243C3DCF9}"/>
    <cellStyle name="Title" xfId="3115" builtinId="15" customBuiltin="1"/>
    <cellStyle name="Title 2" xfId="25926" xr:uid="{8CB41D57-0E26-4C0E-B1D9-4113F2CC4EE5}"/>
    <cellStyle name="Total" xfId="3130" builtinId="25" customBuiltin="1"/>
    <cellStyle name="Überschrift" xfId="3104" xr:uid="{00000000-0005-0000-0000-0000500C0000}"/>
    <cellStyle name="Überschrift 1" xfId="3105" xr:uid="{00000000-0005-0000-0000-0000510C0000}"/>
    <cellStyle name="Überschrift 1 2" xfId="6244" xr:uid="{5A980E82-76DE-4E54-B045-407BECA4D3AF}"/>
    <cellStyle name="Überschrift 1 2 2" xfId="7384" xr:uid="{7F849911-8BE3-42E9-9495-FFABF20E0545}"/>
    <cellStyle name="Überschrift 2" xfId="3106" xr:uid="{00000000-0005-0000-0000-0000520C0000}"/>
    <cellStyle name="Überschrift 2 2" xfId="6245" xr:uid="{CF7E0E51-6312-45D0-BF5E-B0E002EFCDF3}"/>
    <cellStyle name="Überschrift 2 2 2" xfId="7385" xr:uid="{5ECB7AD8-B25A-490E-B21A-8A277C21D9AF}"/>
    <cellStyle name="Überschrift 3" xfId="3107" xr:uid="{00000000-0005-0000-0000-0000530C0000}"/>
    <cellStyle name="Überschrift 3 2" xfId="6246" xr:uid="{4CB41A82-82E2-4FFF-913B-B8AE3344B0B3}"/>
    <cellStyle name="Überschrift 3 2 2" xfId="7386" xr:uid="{EC703605-4CCC-4EE7-8B1D-17451DCA52DC}"/>
    <cellStyle name="Überschrift 3 2 2 2" xfId="13375" xr:uid="{65EB608C-5FF1-4B2F-AF0E-5BD7D63506E7}"/>
    <cellStyle name="Überschrift 3 2 3" xfId="8712" xr:uid="{EF3BE8C9-F10C-4108-B49F-146CF7A61E36}"/>
    <cellStyle name="Überschrift 3 3" xfId="8682" xr:uid="{A083036A-39B2-4AB3-91B5-8225D9D12B90}"/>
    <cellStyle name="Überschrift 4" xfId="3108" xr:uid="{00000000-0005-0000-0000-0000540C0000}"/>
    <cellStyle name="Überschrift 4 2" xfId="6247" xr:uid="{AD8300D4-C387-4464-BAD2-B365FFE78172}"/>
    <cellStyle name="Überschrift 4 2 2" xfId="7387" xr:uid="{9648CE37-A327-442D-9FE1-D15A2D8DE5FA}"/>
    <cellStyle name="Überschrift 5" xfId="6243" xr:uid="{330CA147-5A74-4657-BB15-2AFE78DD0E31}"/>
    <cellStyle name="Überschrift 5 2" xfId="7383" xr:uid="{CE46E887-00E5-4EF6-B820-2A7F36FF79DD}"/>
    <cellStyle name="Überschrift 5 2 2" xfId="35217" xr:uid="{04828E95-945A-4311-9EDE-B1126C7DE095}"/>
    <cellStyle name="Überschrift 5 2 3" xfId="29173" xr:uid="{0E9065D4-1FEF-4EA2-8355-260162E8A8DE}"/>
    <cellStyle name="Überschrift 5 3" xfId="19030" xr:uid="{19B14348-4BD1-4F3C-B5B2-97950195B8A5}"/>
    <cellStyle name="Überschrift 5 4" xfId="12283" xr:uid="{D1C5C3A3-3157-45A3-90B9-A7F330F9ABC5}"/>
    <cellStyle name="Ungültig" xfId="3109" xr:uid="{00000000-0005-0000-0000-0000550C0000}"/>
    <cellStyle name="Ungültig 2" xfId="3110" xr:uid="{00000000-0005-0000-0000-0000560C0000}"/>
    <cellStyle name="Ungültig 2 2" xfId="6249" xr:uid="{807A36F9-5204-49F0-B21A-FA073DC544AF}"/>
    <cellStyle name="Ungültig 2 2 2" xfId="19031" xr:uid="{E43AE8EF-4D2F-4CC3-A384-059464DF9085}"/>
    <cellStyle name="Ungültig 2 2 2 2" xfId="29176" xr:uid="{CCB48D51-649E-4135-AB6E-548BF2E7CD91}"/>
    <cellStyle name="Ungültig 2 2 3" xfId="12284" xr:uid="{5DCA2698-B22F-4C17-920D-D0098919C1A8}"/>
    <cellStyle name="Ungültig 2 2 3 2" xfId="31673" xr:uid="{FB916B14-F45C-4DC7-AEB6-975D5E813441}"/>
    <cellStyle name="Ungültig 2 2 4" xfId="34094" xr:uid="{1D7D0DEF-BBFC-456C-98D1-DE5162CECF50}"/>
    <cellStyle name="Ungültig 2 2 5" xfId="24755" xr:uid="{1B006A3A-53D8-4012-B097-FC75F5D33E08}"/>
    <cellStyle name="Ungültig 2 3" xfId="6254" xr:uid="{0EBC7B45-CE2D-4BE4-A291-CCCAF22B42C0}"/>
    <cellStyle name="Ungültig 2 3 2" xfId="19034" xr:uid="{4CF70E93-4008-407A-8E2A-9CC5EA369971}"/>
    <cellStyle name="Ungültig 2 3 2 2" xfId="34096" xr:uid="{9D7EF1C3-5532-46E6-9213-1675253232A1}"/>
    <cellStyle name="Ungültig 2 3 3" xfId="12287" xr:uid="{E20C5606-36CC-44F2-B736-43F76EA6DDE4}"/>
    <cellStyle name="Ungültig 2 3 4" xfId="29175" xr:uid="{CF5BB239-426D-48AE-A1ED-FCAF57759D62}"/>
    <cellStyle name="Ungültig 2 4" xfId="8684" xr:uid="{0CB3CE5B-D701-42EB-B951-1B199A89230F}"/>
    <cellStyle name="Ungültig 2 4 2" xfId="21408" xr:uid="{382CE44A-6CA6-460E-918D-5629AF3BC6F0}"/>
    <cellStyle name="Ungültig 2 4 3" xfId="31672" xr:uid="{E9C0CAC9-E579-4788-BC8F-53213D815BFF}"/>
    <cellStyle name="Ungültig 2 5" xfId="15098" xr:uid="{133FDBD8-5CB4-4F31-987A-01902739E17A}"/>
    <cellStyle name="Ungültig 2 5 2" xfId="26775" xr:uid="{C1F8D1E0-6694-41D3-9371-A210FAA4DE6F}"/>
    <cellStyle name="Ungültig 2 6" xfId="15722" xr:uid="{52D5F46B-46AB-4478-BECB-1067581AF9CF}"/>
    <cellStyle name="Ungültig 2 6 2" xfId="32891" xr:uid="{DC726AE4-71BB-42D8-AFD2-C9E1FCB7E9F3}"/>
    <cellStyle name="Ungültig 2 7" xfId="24754" xr:uid="{FD68D074-A4A7-40FE-82BF-36AA654E8E15}"/>
    <cellStyle name="Ungültig 3" xfId="6248" xr:uid="{DFAC2DDF-B519-498F-9727-D13B88D830EF}"/>
    <cellStyle name="Ungültig 3 2" xfId="7388" xr:uid="{B2A811E9-88D7-40A4-9E41-2A05E2F5ED4D}"/>
    <cellStyle name="Ungültig 3 2 2" xfId="20125" xr:uid="{1A4CF39D-D206-4883-B84F-60999F2FD783}"/>
    <cellStyle name="Ungültig 3 2 2 2" xfId="35218" xr:uid="{ACB3A86E-B3A8-4DC1-B6EE-51AAF311132E}"/>
    <cellStyle name="Ungültig 3 2 3" xfId="13376" xr:uid="{07A861D4-38B2-422E-B809-B7AF794A6D31}"/>
    <cellStyle name="Ungültig 3 2 4" xfId="29177" xr:uid="{B05F40C6-1E95-48D5-B45A-529D3117BFEF}"/>
    <cellStyle name="Ungültig 3 3" xfId="7400" xr:uid="{BBD9E420-D905-4E87-ADB8-C3ECCB822A88}"/>
    <cellStyle name="Ungültig 3 3 2" xfId="20134" xr:uid="{EF59319C-E0FE-400C-B2B8-FA312D6B7A45}"/>
    <cellStyle name="Ungültig 3 3 2 2" xfId="35228" xr:uid="{51A895CF-5619-4915-89D6-BDE6247C4F3E}"/>
    <cellStyle name="Ungültig 3 3 3" xfId="13385" xr:uid="{95CE3A96-227B-4D84-BE22-53F82AF389FE}"/>
    <cellStyle name="Ungültig 3 3 4" xfId="31674" xr:uid="{567DCA88-2FB3-4486-A78A-8BE16435FD1D}"/>
    <cellStyle name="Ungültig 3 4" xfId="8713" xr:uid="{89ECCFB7-7823-449F-982A-24305CA4843C}"/>
    <cellStyle name="Ungültig 3 4 2" xfId="21434" xr:uid="{F5389FF5-A848-4C68-8E0F-01BF8AEE7340}"/>
    <cellStyle name="Ungültig 3 4 3" xfId="29182" xr:uid="{9DDD8379-2181-4D72-99F2-27C0CF86FE41}"/>
    <cellStyle name="Ungültig 3 5" xfId="15729" xr:uid="{C5667003-11EB-4BB7-8259-F72F74C8F916}"/>
    <cellStyle name="Ungültig 3 5 2" xfId="34093" xr:uid="{BC0C2877-D483-4560-A3E5-DFD386945424}"/>
    <cellStyle name="Ungültig 3 6" xfId="24756" xr:uid="{2E845B32-3DB6-40E0-9A27-EBE08007C021}"/>
    <cellStyle name="Ungültig 4" xfId="6255" xr:uid="{D4CF4FAD-7791-46E3-AB8C-5CCBDF040217}"/>
    <cellStyle name="Ungültig 4 2" xfId="8921" xr:uid="{70A22F15-38EB-459C-AD34-E451AEFE8873}"/>
    <cellStyle name="Ungültig 4 2 2" xfId="34097" xr:uid="{E8FD6EDA-9AF6-4201-B656-B891BD44171A}"/>
    <cellStyle name="Ungültig 4 3" xfId="19035" xr:uid="{CB6FA281-EEF8-44E9-86CE-7F502A35B024}"/>
    <cellStyle name="Ungültig 4 4" xfId="25845" xr:uid="{F2F0622D-573A-4886-8EF9-DBCFF2B269E0}"/>
    <cellStyle name="Ungültig 5" xfId="8925" xr:uid="{A542B67E-68FA-4392-B77B-E8C4B818F73D}"/>
    <cellStyle name="Ungültig 5 2" xfId="21611" xr:uid="{84049AAC-3143-4248-8E81-218FC2AC0F5A}"/>
    <cellStyle name="Ungültig 5 3" xfId="29174" xr:uid="{9894AB30-A651-4220-8017-9F500EBE4920}"/>
    <cellStyle name="Ungültig 6" xfId="8683" xr:uid="{F122F3F5-3651-43CF-9909-39DC2095B3EC}"/>
    <cellStyle name="Ungültig 6 2" xfId="31671" xr:uid="{B46A25EE-499D-49FA-ABDC-8DF766DA1162}"/>
    <cellStyle name="Ungültig 7" xfId="22209" xr:uid="{4C7C9CE8-6FA6-4EAE-BEDC-474423C45536}"/>
    <cellStyle name="Ungültig 7 2" xfId="26774" xr:uid="{CED791E8-4F2F-4BAF-866B-693253BBF6BB}"/>
    <cellStyle name="Ungültig 8" xfId="32890" xr:uid="{02223A15-5549-4AFB-8F12-A19B5E175E58}"/>
    <cellStyle name="Ungültig 9" xfId="24753" xr:uid="{4AFEF983-C156-483C-810D-76A07FBEADC9}"/>
    <cellStyle name="UserBit_1" xfId="3111" xr:uid="{00000000-0005-0000-0000-0000570C0000}"/>
    <cellStyle name="Verknüpfte Zelle" xfId="3112" xr:uid="{00000000-0005-0000-0000-0000580C0000}"/>
    <cellStyle name="Verknüpfte Zelle 2" xfId="6250" xr:uid="{98AE1126-192B-41D1-B999-025B8484E1C0}"/>
    <cellStyle name="Verknüpfte Zelle 2 2" xfId="7389" xr:uid="{2E779587-94E6-4353-99CF-F3D017542D56}"/>
    <cellStyle name="Warnender Text" xfId="3113" xr:uid="{00000000-0005-0000-0000-0000590C0000}"/>
    <cellStyle name="Warnender Text 2" xfId="6251" xr:uid="{F6B9BE72-3EE3-4A59-9E2A-9050C00E76A1}"/>
    <cellStyle name="Warnender Text 2 2" xfId="7390" xr:uid="{C74F9922-A5B4-43A2-AE93-F1D97917A346}"/>
    <cellStyle name="Warning Text" xfId="3128" builtinId="11" customBuiltin="1"/>
    <cellStyle name="Zelle überprüfen" xfId="3114" xr:uid="{00000000-0005-0000-0000-00005A0C0000}"/>
    <cellStyle name="Zelle überprüfen 2" xfId="6252" xr:uid="{BC5F42C2-7746-4A12-AB93-28001232BC39}"/>
    <cellStyle name="Zelle überprüfen 2 2" xfId="7391" xr:uid="{A41472BE-C2CC-411F-9F1F-01EBFA9508A0}"/>
    <cellStyle name="Zelle überprüfen 2 2 2" xfId="35219" xr:uid="{1142253D-79F4-4979-98DC-D86B72539CD3}"/>
    <cellStyle name="Zelle überprüfen 2 2 3" xfId="29179" xr:uid="{94ABB4ED-011F-4F20-A875-D22F645ED1AC}"/>
    <cellStyle name="Zelle überprüfen 2 3" xfId="19032" xr:uid="{AEDB5030-97BE-4932-ABCE-80B1AA5166B9}"/>
    <cellStyle name="Zelle überprüfen 2 3 2" xfId="26821" xr:uid="{149015C1-E490-4042-8573-1EA21C0E6B5D}"/>
    <cellStyle name="Zelle überprüfen 2 4" xfId="12285" xr:uid="{7A0DC728-590E-4A5A-B345-21107E1617D5}"/>
    <cellStyle name="Zelle überprüfen 3" xfId="8768" xr:uid="{419C46DF-6EE4-4B6A-BB90-099AB16B0494}"/>
  </cellStyles>
  <dxfs count="228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FFFF9999"/>
      <color rgb="FFA50021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Summery!$L$45:$L$76</c:f>
              <c:numCache>
                <c:formatCode>0.0</c:formatCode>
                <c:ptCount val="32"/>
                <c:pt idx="0">
                  <c:v>21.654166666666665</c:v>
                </c:pt>
                <c:pt idx="1">
                  <c:v>22.1</c:v>
                </c:pt>
                <c:pt idx="2">
                  <c:v>23.049999999999997</c:v>
                </c:pt>
                <c:pt idx="3">
                  <c:v>19.820833333333329</c:v>
                </c:pt>
                <c:pt idx="4">
                  <c:v>18.337500000000002</c:v>
                </c:pt>
                <c:pt idx="5">
                  <c:v>16.912500000000005</c:v>
                </c:pt>
                <c:pt idx="6">
                  <c:v>16.7</c:v>
                </c:pt>
                <c:pt idx="7">
                  <c:v>17.966666666666661</c:v>
                </c:pt>
                <c:pt idx="8">
                  <c:v>17.108333333333331</c:v>
                </c:pt>
                <c:pt idx="9">
                  <c:v>17.925000000000001</c:v>
                </c:pt>
                <c:pt idx="10">
                  <c:v>18.270833333333332</c:v>
                </c:pt>
                <c:pt idx="11">
                  <c:v>18.520833333333339</c:v>
                </c:pt>
                <c:pt idx="12">
                  <c:v>20.5</c:v>
                </c:pt>
                <c:pt idx="13">
                  <c:v>21</c:v>
                </c:pt>
                <c:pt idx="14">
                  <c:v>21.5</c:v>
                </c:pt>
                <c:pt idx="15">
                  <c:v>20.8</c:v>
                </c:pt>
                <c:pt idx="16">
                  <c:v>21.3</c:v>
                </c:pt>
                <c:pt idx="17">
                  <c:v>22.1</c:v>
                </c:pt>
                <c:pt idx="18">
                  <c:v>22.9</c:v>
                </c:pt>
                <c:pt idx="19">
                  <c:v>21.395833333333332</c:v>
                </c:pt>
                <c:pt idx="20">
                  <c:v>18.2</c:v>
                </c:pt>
                <c:pt idx="21">
                  <c:v>18.899999999999999</c:v>
                </c:pt>
                <c:pt idx="22">
                  <c:v>24</c:v>
                </c:pt>
                <c:pt idx="23">
                  <c:v>23.6</c:v>
                </c:pt>
                <c:pt idx="24">
                  <c:v>23.474999999999998</c:v>
                </c:pt>
                <c:pt idx="25">
                  <c:v>23.679166666666664</c:v>
                </c:pt>
                <c:pt idx="26">
                  <c:v>24.3</c:v>
                </c:pt>
                <c:pt idx="27">
                  <c:v>24.7</c:v>
                </c:pt>
                <c:pt idx="28">
                  <c:v>24.391666666666666</c:v>
                </c:pt>
                <c:pt idx="29">
                  <c:v>24.333333333333332</c:v>
                </c:pt>
                <c:pt idx="30">
                  <c:v>23.841666666666665</c:v>
                </c:pt>
                <c:pt idx="31">
                  <c:v>22.916666666666668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8-4AEB-9318-367B65D3B90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Summery!$O$45:$O$76</c:f>
              <c:numCache>
                <c:formatCode>0.00</c:formatCode>
                <c:ptCount val="32"/>
                <c:pt idx="0">
                  <c:v>4.6180488743505874</c:v>
                </c:pt>
                <c:pt idx="1">
                  <c:v>4.5248868778280533</c:v>
                </c:pt>
                <c:pt idx="2">
                  <c:v>4.3383947939262484</c:v>
                </c:pt>
                <c:pt idx="3">
                  <c:v>5.0451965524490241</c:v>
                </c:pt>
                <c:pt idx="4">
                  <c:v>5.4533060668029991</c:v>
                </c:pt>
                <c:pt idx="5">
                  <c:v>5.9127864005912771</c:v>
                </c:pt>
                <c:pt idx="6">
                  <c:v>5.9880239520958085</c:v>
                </c:pt>
                <c:pt idx="7">
                  <c:v>5.5658627087198527</c:v>
                </c:pt>
                <c:pt idx="8">
                  <c:v>5.8451047247929866</c:v>
                </c:pt>
                <c:pt idx="9">
                  <c:v>5.5788005578800561</c:v>
                </c:pt>
                <c:pt idx="10">
                  <c:v>5.4732041049030791</c:v>
                </c:pt>
                <c:pt idx="11">
                  <c:v>5.3993250843644525</c:v>
                </c:pt>
                <c:pt idx="12">
                  <c:v>4.8780487804878048</c:v>
                </c:pt>
                <c:pt idx="13">
                  <c:v>4.7619047619047619</c:v>
                </c:pt>
                <c:pt idx="14">
                  <c:v>4.6511627906976747</c:v>
                </c:pt>
                <c:pt idx="15">
                  <c:v>4.8076923076923075</c:v>
                </c:pt>
                <c:pt idx="16">
                  <c:v>4.6948356807511731</c:v>
                </c:pt>
                <c:pt idx="17">
                  <c:v>4.5248868778280542</c:v>
                </c:pt>
                <c:pt idx="18">
                  <c:v>4.3668122270742353</c:v>
                </c:pt>
                <c:pt idx="19">
                  <c:v>4.6738072054527748</c:v>
                </c:pt>
                <c:pt idx="20">
                  <c:v>5.4945054945054954</c:v>
                </c:pt>
                <c:pt idx="21">
                  <c:v>5.2910052910052912</c:v>
                </c:pt>
                <c:pt idx="22">
                  <c:v>4.1666666666666661</c:v>
                </c:pt>
                <c:pt idx="23">
                  <c:v>4.2372881355932197</c:v>
                </c:pt>
                <c:pt idx="24">
                  <c:v>4.2598509052183173</c:v>
                </c:pt>
                <c:pt idx="25">
                  <c:v>4.2231215907091331</c:v>
                </c:pt>
                <c:pt idx="26">
                  <c:v>4.1152263374485596</c:v>
                </c:pt>
                <c:pt idx="27">
                  <c:v>4.048582995951417</c:v>
                </c:pt>
                <c:pt idx="28">
                  <c:v>4.0997608472839087</c:v>
                </c:pt>
                <c:pt idx="29">
                  <c:v>4.10958904109589</c:v>
                </c:pt>
                <c:pt idx="30">
                  <c:v>4.1943376441803562</c:v>
                </c:pt>
                <c:pt idx="31">
                  <c:v>4.3636363636363633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38-4AEB-9318-367B65D3B90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9142688"/>
        <c:axId val="1869145088"/>
      </c:barChart>
      <c:catAx>
        <c:axId val="186914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145088"/>
        <c:crosses val="autoZero"/>
        <c:auto val="1"/>
        <c:lblAlgn val="ctr"/>
        <c:lblOffset val="100"/>
        <c:noMultiLvlLbl val="0"/>
      </c:catAx>
      <c:valAx>
        <c:axId val="186914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14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6" name="Right Arrow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11273790" y="25749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7" name="Right Arrow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1273790" y="25749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4" name="Right Arrow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11273790" y="1198943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5" name="Right Arrow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11273790" y="1198943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1273790" y="25749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11273790" y="25749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11273790" y="1219454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11273790" y="1219454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11273790" y="2765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11273790" y="2765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11273790" y="1230376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11273790" y="1230376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4" name="Right Arrow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11273790" y="1230376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1273790" y="1230376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0" name="Right Arrow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11273790" y="1250886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11273790" y="1250886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6" name="Right Arrow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1397615" y="2384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7" name="Right Arrow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/>
      </xdr:nvSpPr>
      <xdr:spPr>
        <a:xfrm>
          <a:off x="11397615" y="2384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8" name="Right Arrow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>
          <a:off x="11397615" y="2384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9" name="Right Arrow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11397615" y="2384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4" name="Right Arrow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11397615" y="1174623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11397615" y="1174623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6" name="Right Arrow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11397615" y="2384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7" name="Right Arrow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397615" y="2384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0" name="Right Arrow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11397615" y="1174623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1" name="Right Arrow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11397615" y="1174623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2" name="Right Arrow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1273790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3" name="Right Arrow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11273790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11273790" y="109823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11273790" y="109823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11378565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9" name="Right Arrow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11378565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1378565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11378565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1378565" y="109823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378565" y="109823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1273790" y="26289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11273790" y="26289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8" name="Right Arrow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>
        <a:xfrm>
          <a:off x="11273790" y="272415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19" name="Right Arrow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>
          <a:off x="11273790" y="272415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1273790" y="1141095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45</xdr:row>
      <xdr:rowOff>266700</xdr:rowOff>
    </xdr:from>
    <xdr:to>
      <xdr:col>16</xdr:col>
      <xdr:colOff>396240</xdr:colOff>
      <xdr:row>45</xdr:row>
      <xdr:rowOff>403860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11273790" y="1141095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11273790" y="25336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11273790" y="25336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11273790" y="29051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11</xdr:row>
      <xdr:rowOff>266700</xdr:rowOff>
    </xdr:from>
    <xdr:to>
      <xdr:col>16</xdr:col>
      <xdr:colOff>396240</xdr:colOff>
      <xdr:row>11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11273790" y="29051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4" name="Right Arrow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11273790" y="250507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11273790" y="250507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11273790" y="1152525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11273790" y="1152525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11273790" y="2117407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11273790" y="2117407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11473815" y="29051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11473815" y="29051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1473815" y="25336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1473815" y="25336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1473815" y="117538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11473815" y="117538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10" name="Right Arrow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11473815" y="216598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79</xdr:row>
      <xdr:rowOff>266700</xdr:rowOff>
    </xdr:from>
    <xdr:to>
      <xdr:col>16</xdr:col>
      <xdr:colOff>396240</xdr:colOff>
      <xdr:row>79</xdr:row>
      <xdr:rowOff>403860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11473815" y="216598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4" name="Right Arrow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/>
      </xdr:nvSpPr>
      <xdr:spPr>
        <a:xfrm>
          <a:off x="11530965" y="2695575"/>
          <a:ext cx="69532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/>
      </xdr:nvSpPr>
      <xdr:spPr>
        <a:xfrm>
          <a:off x="11530965" y="2695575"/>
          <a:ext cx="69532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11530965" y="115538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11530965" y="115538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6" name="Right Arrow 25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SpPr/>
      </xdr:nvSpPr>
      <xdr:spPr>
        <a:xfrm>
          <a:off x="12140565" y="30384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7" name="Right Arrow 26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SpPr/>
      </xdr:nvSpPr>
      <xdr:spPr>
        <a:xfrm>
          <a:off x="12140565" y="30384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SpPr/>
      </xdr:nvSpPr>
      <xdr:spPr>
        <a:xfrm>
          <a:off x="12140565" y="30384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9" name="Right Arrow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SpPr/>
      </xdr:nvSpPr>
      <xdr:spPr>
        <a:xfrm>
          <a:off x="12140565" y="30384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0" name="Right Arrow 29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SpPr/>
      </xdr:nvSpPr>
      <xdr:spPr>
        <a:xfrm>
          <a:off x="12140565" y="30384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1" name="Right Arrow 30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SpPr/>
      </xdr:nvSpPr>
      <xdr:spPr>
        <a:xfrm>
          <a:off x="12140565" y="30384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2" name="Right Arrow 31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SpPr/>
      </xdr:nvSpPr>
      <xdr:spPr>
        <a:xfrm>
          <a:off x="12140565" y="30384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3" name="Right Arrow 32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SpPr/>
      </xdr:nvSpPr>
      <xdr:spPr>
        <a:xfrm>
          <a:off x="12140565" y="30384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4" name="Right Arrow 33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SpPr/>
      </xdr:nvSpPr>
      <xdr:spPr>
        <a:xfrm>
          <a:off x="12140565" y="1326007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5" name="Right Arrow 34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SpPr/>
      </xdr:nvSpPr>
      <xdr:spPr>
        <a:xfrm>
          <a:off x="12140565" y="1326007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6" name="Right Arrow 35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SpPr/>
      </xdr:nvSpPr>
      <xdr:spPr>
        <a:xfrm>
          <a:off x="12140565" y="1326007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7" name="Right Arrow 36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SpPr/>
      </xdr:nvSpPr>
      <xdr:spPr>
        <a:xfrm>
          <a:off x="12140565" y="1326007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SpPr/>
      </xdr:nvSpPr>
      <xdr:spPr>
        <a:xfrm>
          <a:off x="12140565" y="1326007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39" name="Right Arrow 38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SpPr/>
      </xdr:nvSpPr>
      <xdr:spPr>
        <a:xfrm>
          <a:off x="12140565" y="1326007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0" name="Right Arrow 39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SpPr/>
      </xdr:nvSpPr>
      <xdr:spPr>
        <a:xfrm>
          <a:off x="12140565" y="1326007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41" name="Right Arrow 40">
          <a:extLst>
            <a:ext uri="{FF2B5EF4-FFF2-40B4-BE49-F238E27FC236}">
              <a16:creationId xmlns:a16="http://schemas.microsoft.com/office/drawing/2014/main" id="{00000000-0008-0000-0D00-000029000000}"/>
            </a:ext>
          </a:extLst>
        </xdr:cNvPr>
        <xdr:cNvSpPr/>
      </xdr:nvSpPr>
      <xdr:spPr>
        <a:xfrm>
          <a:off x="12140565" y="1326007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8" name="Right Arrow 47">
          <a:extLst>
            <a:ext uri="{FF2B5EF4-FFF2-40B4-BE49-F238E27FC236}">
              <a16:creationId xmlns:a16="http://schemas.microsoft.com/office/drawing/2014/main" id="{00000000-0008-0000-0E00-000030000000}"/>
            </a:ext>
          </a:extLst>
        </xdr:cNvPr>
        <xdr:cNvSpPr/>
      </xdr:nvSpPr>
      <xdr:spPr>
        <a:xfrm>
          <a:off x="12807315" y="27717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9" name="Right Arrow 48">
          <a:extLst>
            <a:ext uri="{FF2B5EF4-FFF2-40B4-BE49-F238E27FC236}">
              <a16:creationId xmlns:a16="http://schemas.microsoft.com/office/drawing/2014/main" id="{00000000-0008-0000-0E00-000031000000}"/>
            </a:ext>
          </a:extLst>
        </xdr:cNvPr>
        <xdr:cNvSpPr/>
      </xdr:nvSpPr>
      <xdr:spPr>
        <a:xfrm>
          <a:off x="12807315" y="27717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0" name="Right Arrow 49">
          <a:extLst>
            <a:ext uri="{FF2B5EF4-FFF2-40B4-BE49-F238E27FC236}">
              <a16:creationId xmlns:a16="http://schemas.microsoft.com/office/drawing/2014/main" id="{00000000-0008-0000-0E00-000032000000}"/>
            </a:ext>
          </a:extLst>
        </xdr:cNvPr>
        <xdr:cNvSpPr/>
      </xdr:nvSpPr>
      <xdr:spPr>
        <a:xfrm>
          <a:off x="12807315" y="27717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1" name="Right Arrow 50">
          <a:extLst>
            <a:ext uri="{FF2B5EF4-FFF2-40B4-BE49-F238E27FC236}">
              <a16:creationId xmlns:a16="http://schemas.microsoft.com/office/drawing/2014/main" id="{00000000-0008-0000-0E00-000033000000}"/>
            </a:ext>
          </a:extLst>
        </xdr:cNvPr>
        <xdr:cNvSpPr/>
      </xdr:nvSpPr>
      <xdr:spPr>
        <a:xfrm>
          <a:off x="12807315" y="27717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0E00-000034000000}"/>
            </a:ext>
          </a:extLst>
        </xdr:cNvPr>
        <xdr:cNvSpPr/>
      </xdr:nvSpPr>
      <xdr:spPr>
        <a:xfrm>
          <a:off x="12807315" y="27717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3" name="Right Arrow 52">
          <a:extLst>
            <a:ext uri="{FF2B5EF4-FFF2-40B4-BE49-F238E27FC236}">
              <a16:creationId xmlns:a16="http://schemas.microsoft.com/office/drawing/2014/main" id="{00000000-0008-0000-0E00-000035000000}"/>
            </a:ext>
          </a:extLst>
        </xdr:cNvPr>
        <xdr:cNvSpPr/>
      </xdr:nvSpPr>
      <xdr:spPr>
        <a:xfrm>
          <a:off x="12807315" y="27717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0E00-000036000000}"/>
            </a:ext>
          </a:extLst>
        </xdr:cNvPr>
        <xdr:cNvSpPr/>
      </xdr:nvSpPr>
      <xdr:spPr>
        <a:xfrm>
          <a:off x="12807315" y="27717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5" name="Right Arrow 54">
          <a:extLst>
            <a:ext uri="{FF2B5EF4-FFF2-40B4-BE49-F238E27FC236}">
              <a16:creationId xmlns:a16="http://schemas.microsoft.com/office/drawing/2014/main" id="{00000000-0008-0000-0E00-000037000000}"/>
            </a:ext>
          </a:extLst>
        </xdr:cNvPr>
        <xdr:cNvSpPr/>
      </xdr:nvSpPr>
      <xdr:spPr>
        <a:xfrm>
          <a:off x="12807315" y="277177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6" name="Right Arrow 25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SpPr/>
      </xdr:nvSpPr>
      <xdr:spPr>
        <a:xfrm>
          <a:off x="12807315" y="146113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7" name="Right Arrow 26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SpPr/>
      </xdr:nvSpPr>
      <xdr:spPr>
        <a:xfrm>
          <a:off x="12807315" y="146113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2807315" y="146113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29" name="Right Arrow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12807315" y="146113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0" name="Right Arrow 29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SpPr/>
      </xdr:nvSpPr>
      <xdr:spPr>
        <a:xfrm>
          <a:off x="12807315" y="146113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1" name="Right Arrow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SpPr/>
      </xdr:nvSpPr>
      <xdr:spPr>
        <a:xfrm>
          <a:off x="12807315" y="146113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2" name="Right Arrow 31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SpPr/>
      </xdr:nvSpPr>
      <xdr:spPr>
        <a:xfrm>
          <a:off x="12807315" y="146113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3" name="Right Arrow 32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SpPr/>
      </xdr:nvSpPr>
      <xdr:spPr>
        <a:xfrm>
          <a:off x="12807315" y="1461135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66" name="Right Arrow 65">
          <a:extLst>
            <a:ext uri="{FF2B5EF4-FFF2-40B4-BE49-F238E27FC236}">
              <a16:creationId xmlns:a16="http://schemas.microsoft.com/office/drawing/2014/main" id="{00000000-0008-0000-0F00-000042000000}"/>
            </a:ext>
          </a:extLst>
        </xdr:cNvPr>
        <xdr:cNvSpPr/>
      </xdr:nvSpPr>
      <xdr:spPr>
        <a:xfrm>
          <a:off x="11369040" y="27336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67" name="Right Arrow 66">
          <a:extLst>
            <a:ext uri="{FF2B5EF4-FFF2-40B4-BE49-F238E27FC236}">
              <a16:creationId xmlns:a16="http://schemas.microsoft.com/office/drawing/2014/main" id="{00000000-0008-0000-0F00-000043000000}"/>
            </a:ext>
          </a:extLst>
        </xdr:cNvPr>
        <xdr:cNvSpPr/>
      </xdr:nvSpPr>
      <xdr:spPr>
        <a:xfrm>
          <a:off x="11369040" y="27336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00000000-0008-0000-0F00-000044000000}"/>
            </a:ext>
          </a:extLst>
        </xdr:cNvPr>
        <xdr:cNvSpPr/>
      </xdr:nvSpPr>
      <xdr:spPr>
        <a:xfrm>
          <a:off x="11369040" y="27336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69" name="Right Arrow 68">
          <a:extLst>
            <a:ext uri="{FF2B5EF4-FFF2-40B4-BE49-F238E27FC236}">
              <a16:creationId xmlns:a16="http://schemas.microsoft.com/office/drawing/2014/main" id="{00000000-0008-0000-0F00-000045000000}"/>
            </a:ext>
          </a:extLst>
        </xdr:cNvPr>
        <xdr:cNvSpPr/>
      </xdr:nvSpPr>
      <xdr:spPr>
        <a:xfrm>
          <a:off x="11369040" y="27336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0" name="Right Arrow 69">
          <a:extLst>
            <a:ext uri="{FF2B5EF4-FFF2-40B4-BE49-F238E27FC236}">
              <a16:creationId xmlns:a16="http://schemas.microsoft.com/office/drawing/2014/main" id="{00000000-0008-0000-0F00-000046000000}"/>
            </a:ext>
          </a:extLst>
        </xdr:cNvPr>
        <xdr:cNvSpPr/>
      </xdr:nvSpPr>
      <xdr:spPr>
        <a:xfrm>
          <a:off x="11369040" y="27336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0F00-000047000000}"/>
            </a:ext>
          </a:extLst>
        </xdr:cNvPr>
        <xdr:cNvSpPr/>
      </xdr:nvSpPr>
      <xdr:spPr>
        <a:xfrm>
          <a:off x="11369040" y="27336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2" name="Right Arrow 71">
          <a:extLst>
            <a:ext uri="{FF2B5EF4-FFF2-40B4-BE49-F238E27FC236}">
              <a16:creationId xmlns:a16="http://schemas.microsoft.com/office/drawing/2014/main" id="{00000000-0008-0000-0F00-000048000000}"/>
            </a:ext>
          </a:extLst>
        </xdr:cNvPr>
        <xdr:cNvSpPr/>
      </xdr:nvSpPr>
      <xdr:spPr>
        <a:xfrm>
          <a:off x="11369040" y="27336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0F00-000049000000}"/>
            </a:ext>
          </a:extLst>
        </xdr:cNvPr>
        <xdr:cNvSpPr/>
      </xdr:nvSpPr>
      <xdr:spPr>
        <a:xfrm>
          <a:off x="11369040" y="273367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0F00-00004A000000}"/>
            </a:ext>
          </a:extLst>
        </xdr:cNvPr>
        <xdr:cNvSpPr/>
      </xdr:nvSpPr>
      <xdr:spPr>
        <a:xfrm>
          <a:off x="11369040" y="121729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0F00-00004B000000}"/>
            </a:ext>
          </a:extLst>
        </xdr:cNvPr>
        <xdr:cNvSpPr/>
      </xdr:nvSpPr>
      <xdr:spPr>
        <a:xfrm>
          <a:off x="11369040" y="121729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6" name="Right Arrow 75">
          <a:extLst>
            <a:ext uri="{FF2B5EF4-FFF2-40B4-BE49-F238E27FC236}">
              <a16:creationId xmlns:a16="http://schemas.microsoft.com/office/drawing/2014/main" id="{00000000-0008-0000-0F00-00004C000000}"/>
            </a:ext>
          </a:extLst>
        </xdr:cNvPr>
        <xdr:cNvSpPr/>
      </xdr:nvSpPr>
      <xdr:spPr>
        <a:xfrm>
          <a:off x="11369040" y="121729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7" name="Right Arrow 76">
          <a:extLst>
            <a:ext uri="{FF2B5EF4-FFF2-40B4-BE49-F238E27FC236}">
              <a16:creationId xmlns:a16="http://schemas.microsoft.com/office/drawing/2014/main" id="{00000000-0008-0000-0F00-00004D000000}"/>
            </a:ext>
          </a:extLst>
        </xdr:cNvPr>
        <xdr:cNvSpPr/>
      </xdr:nvSpPr>
      <xdr:spPr>
        <a:xfrm>
          <a:off x="11369040" y="121729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8" name="Right Arrow 77">
          <a:extLst>
            <a:ext uri="{FF2B5EF4-FFF2-40B4-BE49-F238E27FC236}">
              <a16:creationId xmlns:a16="http://schemas.microsoft.com/office/drawing/2014/main" id="{00000000-0008-0000-0F00-00004E000000}"/>
            </a:ext>
          </a:extLst>
        </xdr:cNvPr>
        <xdr:cNvSpPr/>
      </xdr:nvSpPr>
      <xdr:spPr>
        <a:xfrm>
          <a:off x="11369040" y="121729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id="{00000000-0008-0000-0F00-00004F000000}"/>
            </a:ext>
          </a:extLst>
        </xdr:cNvPr>
        <xdr:cNvSpPr/>
      </xdr:nvSpPr>
      <xdr:spPr>
        <a:xfrm>
          <a:off x="11369040" y="121729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0" name="Right Arrow 79">
          <a:extLst>
            <a:ext uri="{FF2B5EF4-FFF2-40B4-BE49-F238E27FC236}">
              <a16:creationId xmlns:a16="http://schemas.microsoft.com/office/drawing/2014/main" id="{00000000-0008-0000-0F00-000050000000}"/>
            </a:ext>
          </a:extLst>
        </xdr:cNvPr>
        <xdr:cNvSpPr/>
      </xdr:nvSpPr>
      <xdr:spPr>
        <a:xfrm>
          <a:off x="11369040" y="121729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id="{00000000-0008-0000-0F00-000051000000}"/>
            </a:ext>
          </a:extLst>
        </xdr:cNvPr>
        <xdr:cNvSpPr/>
      </xdr:nvSpPr>
      <xdr:spPr>
        <a:xfrm>
          <a:off x="11369040" y="12172950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2" name="Right Arrow 101">
          <a:extLst>
            <a:ext uri="{FF2B5EF4-FFF2-40B4-BE49-F238E27FC236}">
              <a16:creationId xmlns:a16="http://schemas.microsoft.com/office/drawing/2014/main" id="{00000000-0008-0000-1000-000066000000}"/>
            </a:ext>
          </a:extLst>
        </xdr:cNvPr>
        <xdr:cNvSpPr/>
      </xdr:nvSpPr>
      <xdr:spPr>
        <a:xfrm>
          <a:off x="11426190" y="26765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3" name="Right Arrow 102">
          <a:extLst>
            <a:ext uri="{FF2B5EF4-FFF2-40B4-BE49-F238E27FC236}">
              <a16:creationId xmlns:a16="http://schemas.microsoft.com/office/drawing/2014/main" id="{00000000-0008-0000-1000-000067000000}"/>
            </a:ext>
          </a:extLst>
        </xdr:cNvPr>
        <xdr:cNvSpPr/>
      </xdr:nvSpPr>
      <xdr:spPr>
        <a:xfrm>
          <a:off x="11426190" y="26765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4" name="Right Arrow 103">
          <a:extLst>
            <a:ext uri="{FF2B5EF4-FFF2-40B4-BE49-F238E27FC236}">
              <a16:creationId xmlns:a16="http://schemas.microsoft.com/office/drawing/2014/main" id="{00000000-0008-0000-1000-000068000000}"/>
            </a:ext>
          </a:extLst>
        </xdr:cNvPr>
        <xdr:cNvSpPr/>
      </xdr:nvSpPr>
      <xdr:spPr>
        <a:xfrm>
          <a:off x="11426190" y="26765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5" name="Right Arrow 104">
          <a:extLst>
            <a:ext uri="{FF2B5EF4-FFF2-40B4-BE49-F238E27FC236}">
              <a16:creationId xmlns:a16="http://schemas.microsoft.com/office/drawing/2014/main" id="{00000000-0008-0000-1000-000069000000}"/>
            </a:ext>
          </a:extLst>
        </xdr:cNvPr>
        <xdr:cNvSpPr/>
      </xdr:nvSpPr>
      <xdr:spPr>
        <a:xfrm>
          <a:off x="11426190" y="26765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6" name="Right Arrow 105">
          <a:extLst>
            <a:ext uri="{FF2B5EF4-FFF2-40B4-BE49-F238E27FC236}">
              <a16:creationId xmlns:a16="http://schemas.microsoft.com/office/drawing/2014/main" id="{00000000-0008-0000-1000-00006A000000}"/>
            </a:ext>
          </a:extLst>
        </xdr:cNvPr>
        <xdr:cNvSpPr/>
      </xdr:nvSpPr>
      <xdr:spPr>
        <a:xfrm>
          <a:off x="11426190" y="26765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7" name="Right Arrow 106">
          <a:extLst>
            <a:ext uri="{FF2B5EF4-FFF2-40B4-BE49-F238E27FC236}">
              <a16:creationId xmlns:a16="http://schemas.microsoft.com/office/drawing/2014/main" id="{00000000-0008-0000-1000-00006B000000}"/>
            </a:ext>
          </a:extLst>
        </xdr:cNvPr>
        <xdr:cNvSpPr/>
      </xdr:nvSpPr>
      <xdr:spPr>
        <a:xfrm>
          <a:off x="11426190" y="26765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8" name="Right Arrow 107">
          <a:extLst>
            <a:ext uri="{FF2B5EF4-FFF2-40B4-BE49-F238E27FC236}">
              <a16:creationId xmlns:a16="http://schemas.microsoft.com/office/drawing/2014/main" id="{00000000-0008-0000-1000-00006C000000}"/>
            </a:ext>
          </a:extLst>
        </xdr:cNvPr>
        <xdr:cNvSpPr/>
      </xdr:nvSpPr>
      <xdr:spPr>
        <a:xfrm>
          <a:off x="11426190" y="26765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9" name="Right Arrow 108">
          <a:extLst>
            <a:ext uri="{FF2B5EF4-FFF2-40B4-BE49-F238E27FC236}">
              <a16:creationId xmlns:a16="http://schemas.microsoft.com/office/drawing/2014/main" id="{00000000-0008-0000-1000-00006D000000}"/>
            </a:ext>
          </a:extLst>
        </xdr:cNvPr>
        <xdr:cNvSpPr/>
      </xdr:nvSpPr>
      <xdr:spPr>
        <a:xfrm>
          <a:off x="11426190" y="2676525"/>
          <a:ext cx="6953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4" name="Right Arrow 3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SpPr/>
      </xdr:nvSpPr>
      <xdr:spPr>
        <a:xfrm>
          <a:off x="11426190" y="12769215"/>
          <a:ext cx="69532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5" name="Right Arrow 34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SpPr/>
      </xdr:nvSpPr>
      <xdr:spPr>
        <a:xfrm>
          <a:off x="11426190" y="12769215"/>
          <a:ext cx="69532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6" name="Right Arrow 35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SpPr/>
      </xdr:nvSpPr>
      <xdr:spPr>
        <a:xfrm>
          <a:off x="11426190" y="12769215"/>
          <a:ext cx="69532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7" name="Right Arrow 36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SpPr/>
      </xdr:nvSpPr>
      <xdr:spPr>
        <a:xfrm>
          <a:off x="11426190" y="12769215"/>
          <a:ext cx="69532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SpPr/>
      </xdr:nvSpPr>
      <xdr:spPr>
        <a:xfrm>
          <a:off x="11426190" y="12769215"/>
          <a:ext cx="69532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39" name="Right Arrow 38">
          <a:extLst>
            <a:ext uri="{FF2B5EF4-FFF2-40B4-BE49-F238E27FC236}">
              <a16:creationId xmlns:a16="http://schemas.microsoft.com/office/drawing/2014/main" id="{00000000-0008-0000-1000-000027000000}"/>
            </a:ext>
          </a:extLst>
        </xdr:cNvPr>
        <xdr:cNvSpPr/>
      </xdr:nvSpPr>
      <xdr:spPr>
        <a:xfrm>
          <a:off x="11426190" y="12769215"/>
          <a:ext cx="69532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40" name="Right Arrow 39">
          <a:extLst>
            <a:ext uri="{FF2B5EF4-FFF2-40B4-BE49-F238E27FC236}">
              <a16:creationId xmlns:a16="http://schemas.microsoft.com/office/drawing/2014/main" id="{00000000-0008-0000-1000-000028000000}"/>
            </a:ext>
          </a:extLst>
        </xdr:cNvPr>
        <xdr:cNvSpPr/>
      </xdr:nvSpPr>
      <xdr:spPr>
        <a:xfrm>
          <a:off x="11426190" y="12769215"/>
          <a:ext cx="69532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41" name="Right Arrow 40">
          <a:extLst>
            <a:ext uri="{FF2B5EF4-FFF2-40B4-BE49-F238E27FC236}">
              <a16:creationId xmlns:a16="http://schemas.microsoft.com/office/drawing/2014/main" id="{00000000-0008-0000-1000-000029000000}"/>
            </a:ext>
          </a:extLst>
        </xdr:cNvPr>
        <xdr:cNvSpPr/>
      </xdr:nvSpPr>
      <xdr:spPr>
        <a:xfrm>
          <a:off x="11426190" y="12769215"/>
          <a:ext cx="69532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46" name="Right Arrow 145">
          <a:extLst>
            <a:ext uri="{FF2B5EF4-FFF2-40B4-BE49-F238E27FC236}">
              <a16:creationId xmlns:a16="http://schemas.microsoft.com/office/drawing/2014/main" id="{00000000-0008-0000-1100-000092000000}"/>
            </a:ext>
          </a:extLst>
        </xdr:cNvPr>
        <xdr:cNvSpPr/>
      </xdr:nvSpPr>
      <xdr:spPr>
        <a:xfrm>
          <a:off x="11388090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47" name="Right Arrow 146">
          <a:extLst>
            <a:ext uri="{FF2B5EF4-FFF2-40B4-BE49-F238E27FC236}">
              <a16:creationId xmlns:a16="http://schemas.microsoft.com/office/drawing/2014/main" id="{00000000-0008-0000-1100-000093000000}"/>
            </a:ext>
          </a:extLst>
        </xdr:cNvPr>
        <xdr:cNvSpPr/>
      </xdr:nvSpPr>
      <xdr:spPr>
        <a:xfrm>
          <a:off x="11388090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48" name="Right Arrow 147">
          <a:extLst>
            <a:ext uri="{FF2B5EF4-FFF2-40B4-BE49-F238E27FC236}">
              <a16:creationId xmlns:a16="http://schemas.microsoft.com/office/drawing/2014/main" id="{00000000-0008-0000-1100-000094000000}"/>
            </a:ext>
          </a:extLst>
        </xdr:cNvPr>
        <xdr:cNvSpPr/>
      </xdr:nvSpPr>
      <xdr:spPr>
        <a:xfrm>
          <a:off x="11388090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49" name="Right Arrow 148">
          <a:extLst>
            <a:ext uri="{FF2B5EF4-FFF2-40B4-BE49-F238E27FC236}">
              <a16:creationId xmlns:a16="http://schemas.microsoft.com/office/drawing/2014/main" id="{00000000-0008-0000-1100-000095000000}"/>
            </a:ext>
          </a:extLst>
        </xdr:cNvPr>
        <xdr:cNvSpPr/>
      </xdr:nvSpPr>
      <xdr:spPr>
        <a:xfrm>
          <a:off x="11388090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50" name="Right Arrow 149">
          <a:extLst>
            <a:ext uri="{FF2B5EF4-FFF2-40B4-BE49-F238E27FC236}">
              <a16:creationId xmlns:a16="http://schemas.microsoft.com/office/drawing/2014/main" id="{00000000-0008-0000-1100-000096000000}"/>
            </a:ext>
          </a:extLst>
        </xdr:cNvPr>
        <xdr:cNvSpPr/>
      </xdr:nvSpPr>
      <xdr:spPr>
        <a:xfrm>
          <a:off x="11388090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51" name="Right Arrow 150">
          <a:extLst>
            <a:ext uri="{FF2B5EF4-FFF2-40B4-BE49-F238E27FC236}">
              <a16:creationId xmlns:a16="http://schemas.microsoft.com/office/drawing/2014/main" id="{00000000-0008-0000-1100-000097000000}"/>
            </a:ext>
          </a:extLst>
        </xdr:cNvPr>
        <xdr:cNvSpPr/>
      </xdr:nvSpPr>
      <xdr:spPr>
        <a:xfrm>
          <a:off x="11388090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52" name="Right Arrow 151">
          <a:extLst>
            <a:ext uri="{FF2B5EF4-FFF2-40B4-BE49-F238E27FC236}">
              <a16:creationId xmlns:a16="http://schemas.microsoft.com/office/drawing/2014/main" id="{00000000-0008-0000-1100-000098000000}"/>
            </a:ext>
          </a:extLst>
        </xdr:cNvPr>
        <xdr:cNvSpPr/>
      </xdr:nvSpPr>
      <xdr:spPr>
        <a:xfrm>
          <a:off x="11388090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53" name="Right Arrow 152">
          <a:extLst>
            <a:ext uri="{FF2B5EF4-FFF2-40B4-BE49-F238E27FC236}">
              <a16:creationId xmlns:a16="http://schemas.microsoft.com/office/drawing/2014/main" id="{00000000-0008-0000-1100-000099000000}"/>
            </a:ext>
          </a:extLst>
        </xdr:cNvPr>
        <xdr:cNvSpPr/>
      </xdr:nvSpPr>
      <xdr:spPr>
        <a:xfrm>
          <a:off x="11388090" y="243840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78" name="Right Arrow 177">
          <a:extLst>
            <a:ext uri="{FF2B5EF4-FFF2-40B4-BE49-F238E27FC236}">
              <a16:creationId xmlns:a16="http://schemas.microsoft.com/office/drawing/2014/main" id="{00000000-0008-0000-1100-0000B2000000}"/>
            </a:ext>
          </a:extLst>
        </xdr:cNvPr>
        <xdr:cNvSpPr/>
      </xdr:nvSpPr>
      <xdr:spPr>
        <a:xfrm>
          <a:off x="11388090" y="11020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79" name="Right Arrow 178">
          <a:extLst>
            <a:ext uri="{FF2B5EF4-FFF2-40B4-BE49-F238E27FC236}">
              <a16:creationId xmlns:a16="http://schemas.microsoft.com/office/drawing/2014/main" id="{00000000-0008-0000-1100-0000B3000000}"/>
            </a:ext>
          </a:extLst>
        </xdr:cNvPr>
        <xdr:cNvSpPr/>
      </xdr:nvSpPr>
      <xdr:spPr>
        <a:xfrm>
          <a:off x="11388090" y="11020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80" name="Right Arrow 179">
          <a:extLst>
            <a:ext uri="{FF2B5EF4-FFF2-40B4-BE49-F238E27FC236}">
              <a16:creationId xmlns:a16="http://schemas.microsoft.com/office/drawing/2014/main" id="{00000000-0008-0000-1100-0000B4000000}"/>
            </a:ext>
          </a:extLst>
        </xdr:cNvPr>
        <xdr:cNvSpPr/>
      </xdr:nvSpPr>
      <xdr:spPr>
        <a:xfrm>
          <a:off x="11388090" y="11020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81" name="Right Arrow 180">
          <a:extLst>
            <a:ext uri="{FF2B5EF4-FFF2-40B4-BE49-F238E27FC236}">
              <a16:creationId xmlns:a16="http://schemas.microsoft.com/office/drawing/2014/main" id="{00000000-0008-0000-1100-0000B5000000}"/>
            </a:ext>
          </a:extLst>
        </xdr:cNvPr>
        <xdr:cNvSpPr/>
      </xdr:nvSpPr>
      <xdr:spPr>
        <a:xfrm>
          <a:off x="11388090" y="11020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82" name="Right Arrow 181">
          <a:extLst>
            <a:ext uri="{FF2B5EF4-FFF2-40B4-BE49-F238E27FC236}">
              <a16:creationId xmlns:a16="http://schemas.microsoft.com/office/drawing/2014/main" id="{00000000-0008-0000-1100-0000B6000000}"/>
            </a:ext>
          </a:extLst>
        </xdr:cNvPr>
        <xdr:cNvSpPr/>
      </xdr:nvSpPr>
      <xdr:spPr>
        <a:xfrm>
          <a:off x="11388090" y="11020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83" name="Right Arrow 182">
          <a:extLst>
            <a:ext uri="{FF2B5EF4-FFF2-40B4-BE49-F238E27FC236}">
              <a16:creationId xmlns:a16="http://schemas.microsoft.com/office/drawing/2014/main" id="{00000000-0008-0000-1100-0000B7000000}"/>
            </a:ext>
          </a:extLst>
        </xdr:cNvPr>
        <xdr:cNvSpPr/>
      </xdr:nvSpPr>
      <xdr:spPr>
        <a:xfrm>
          <a:off x="11388090" y="11020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84" name="Right Arrow 183">
          <a:extLst>
            <a:ext uri="{FF2B5EF4-FFF2-40B4-BE49-F238E27FC236}">
              <a16:creationId xmlns:a16="http://schemas.microsoft.com/office/drawing/2014/main" id="{00000000-0008-0000-1100-0000B8000000}"/>
            </a:ext>
          </a:extLst>
        </xdr:cNvPr>
        <xdr:cNvSpPr/>
      </xdr:nvSpPr>
      <xdr:spPr>
        <a:xfrm>
          <a:off x="11388090" y="11020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85" name="Right Arrow 184">
          <a:extLst>
            <a:ext uri="{FF2B5EF4-FFF2-40B4-BE49-F238E27FC236}">
              <a16:creationId xmlns:a16="http://schemas.microsoft.com/office/drawing/2014/main" id="{00000000-0008-0000-1100-0000B9000000}"/>
            </a:ext>
          </a:extLst>
        </xdr:cNvPr>
        <xdr:cNvSpPr/>
      </xdr:nvSpPr>
      <xdr:spPr>
        <a:xfrm>
          <a:off x="11388090" y="1102042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86" name="Right Arrow 85">
          <a:extLst>
            <a:ext uri="{FF2B5EF4-FFF2-40B4-BE49-F238E27FC236}">
              <a16:creationId xmlns:a16="http://schemas.microsoft.com/office/drawing/2014/main" id="{00000000-0008-0000-1200-000056000000}"/>
            </a:ext>
          </a:extLst>
        </xdr:cNvPr>
        <xdr:cNvSpPr/>
      </xdr:nvSpPr>
      <xdr:spPr>
        <a:xfrm>
          <a:off x="13731240" y="24384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87" name="Right Arrow 86">
          <a:extLst>
            <a:ext uri="{FF2B5EF4-FFF2-40B4-BE49-F238E27FC236}">
              <a16:creationId xmlns:a16="http://schemas.microsoft.com/office/drawing/2014/main" id="{00000000-0008-0000-1200-000057000000}"/>
            </a:ext>
          </a:extLst>
        </xdr:cNvPr>
        <xdr:cNvSpPr/>
      </xdr:nvSpPr>
      <xdr:spPr>
        <a:xfrm>
          <a:off x="13731240" y="24384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88" name="Right Arrow 87">
          <a:extLst>
            <a:ext uri="{FF2B5EF4-FFF2-40B4-BE49-F238E27FC236}">
              <a16:creationId xmlns:a16="http://schemas.microsoft.com/office/drawing/2014/main" id="{00000000-0008-0000-1200-000058000000}"/>
            </a:ext>
          </a:extLst>
        </xdr:cNvPr>
        <xdr:cNvSpPr/>
      </xdr:nvSpPr>
      <xdr:spPr>
        <a:xfrm>
          <a:off x="13731240" y="24384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89" name="Right Arrow 88">
          <a:extLst>
            <a:ext uri="{FF2B5EF4-FFF2-40B4-BE49-F238E27FC236}">
              <a16:creationId xmlns:a16="http://schemas.microsoft.com/office/drawing/2014/main" id="{00000000-0008-0000-1200-000059000000}"/>
            </a:ext>
          </a:extLst>
        </xdr:cNvPr>
        <xdr:cNvSpPr/>
      </xdr:nvSpPr>
      <xdr:spPr>
        <a:xfrm>
          <a:off x="13731240" y="24384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90" name="Right Arrow 89">
          <a:extLst>
            <a:ext uri="{FF2B5EF4-FFF2-40B4-BE49-F238E27FC236}">
              <a16:creationId xmlns:a16="http://schemas.microsoft.com/office/drawing/2014/main" id="{00000000-0008-0000-1200-00005A000000}"/>
            </a:ext>
          </a:extLst>
        </xdr:cNvPr>
        <xdr:cNvSpPr/>
      </xdr:nvSpPr>
      <xdr:spPr>
        <a:xfrm>
          <a:off x="13731240" y="24384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91" name="Right Arrow 90">
          <a:extLst>
            <a:ext uri="{FF2B5EF4-FFF2-40B4-BE49-F238E27FC236}">
              <a16:creationId xmlns:a16="http://schemas.microsoft.com/office/drawing/2014/main" id="{00000000-0008-0000-1200-00005B000000}"/>
            </a:ext>
          </a:extLst>
        </xdr:cNvPr>
        <xdr:cNvSpPr/>
      </xdr:nvSpPr>
      <xdr:spPr>
        <a:xfrm>
          <a:off x="13731240" y="24384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92" name="Right Arrow 91">
          <a:extLst>
            <a:ext uri="{FF2B5EF4-FFF2-40B4-BE49-F238E27FC236}">
              <a16:creationId xmlns:a16="http://schemas.microsoft.com/office/drawing/2014/main" id="{00000000-0008-0000-1200-00005C000000}"/>
            </a:ext>
          </a:extLst>
        </xdr:cNvPr>
        <xdr:cNvSpPr/>
      </xdr:nvSpPr>
      <xdr:spPr>
        <a:xfrm>
          <a:off x="13731240" y="24384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93" name="Right Arrow 92">
          <a:extLst>
            <a:ext uri="{FF2B5EF4-FFF2-40B4-BE49-F238E27FC236}">
              <a16:creationId xmlns:a16="http://schemas.microsoft.com/office/drawing/2014/main" id="{00000000-0008-0000-1200-00005D000000}"/>
            </a:ext>
          </a:extLst>
        </xdr:cNvPr>
        <xdr:cNvSpPr/>
      </xdr:nvSpPr>
      <xdr:spPr>
        <a:xfrm>
          <a:off x="13731240" y="2438400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2" name="Right Arrow 101">
          <a:extLst>
            <a:ext uri="{FF2B5EF4-FFF2-40B4-BE49-F238E27FC236}">
              <a16:creationId xmlns:a16="http://schemas.microsoft.com/office/drawing/2014/main" id="{00000000-0008-0000-1200-000066000000}"/>
            </a:ext>
          </a:extLst>
        </xdr:cNvPr>
        <xdr:cNvSpPr/>
      </xdr:nvSpPr>
      <xdr:spPr>
        <a:xfrm>
          <a:off x="13731240" y="133445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3" name="Right Arrow 102">
          <a:extLst>
            <a:ext uri="{FF2B5EF4-FFF2-40B4-BE49-F238E27FC236}">
              <a16:creationId xmlns:a16="http://schemas.microsoft.com/office/drawing/2014/main" id="{00000000-0008-0000-1200-000067000000}"/>
            </a:ext>
          </a:extLst>
        </xdr:cNvPr>
        <xdr:cNvSpPr/>
      </xdr:nvSpPr>
      <xdr:spPr>
        <a:xfrm>
          <a:off x="13731240" y="133445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4" name="Right Arrow 103">
          <a:extLst>
            <a:ext uri="{FF2B5EF4-FFF2-40B4-BE49-F238E27FC236}">
              <a16:creationId xmlns:a16="http://schemas.microsoft.com/office/drawing/2014/main" id="{00000000-0008-0000-1200-000068000000}"/>
            </a:ext>
          </a:extLst>
        </xdr:cNvPr>
        <xdr:cNvSpPr/>
      </xdr:nvSpPr>
      <xdr:spPr>
        <a:xfrm>
          <a:off x="13731240" y="133445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5" name="Right Arrow 104">
          <a:extLst>
            <a:ext uri="{FF2B5EF4-FFF2-40B4-BE49-F238E27FC236}">
              <a16:creationId xmlns:a16="http://schemas.microsoft.com/office/drawing/2014/main" id="{00000000-0008-0000-1200-000069000000}"/>
            </a:ext>
          </a:extLst>
        </xdr:cNvPr>
        <xdr:cNvSpPr/>
      </xdr:nvSpPr>
      <xdr:spPr>
        <a:xfrm>
          <a:off x="13731240" y="133445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6" name="Right Arrow 105">
          <a:extLst>
            <a:ext uri="{FF2B5EF4-FFF2-40B4-BE49-F238E27FC236}">
              <a16:creationId xmlns:a16="http://schemas.microsoft.com/office/drawing/2014/main" id="{00000000-0008-0000-1200-00006A000000}"/>
            </a:ext>
          </a:extLst>
        </xdr:cNvPr>
        <xdr:cNvSpPr/>
      </xdr:nvSpPr>
      <xdr:spPr>
        <a:xfrm>
          <a:off x="13731240" y="133445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7" name="Right Arrow 106">
          <a:extLst>
            <a:ext uri="{FF2B5EF4-FFF2-40B4-BE49-F238E27FC236}">
              <a16:creationId xmlns:a16="http://schemas.microsoft.com/office/drawing/2014/main" id="{00000000-0008-0000-1200-00006B000000}"/>
            </a:ext>
          </a:extLst>
        </xdr:cNvPr>
        <xdr:cNvSpPr/>
      </xdr:nvSpPr>
      <xdr:spPr>
        <a:xfrm>
          <a:off x="13731240" y="133445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8" name="Right Arrow 107">
          <a:extLst>
            <a:ext uri="{FF2B5EF4-FFF2-40B4-BE49-F238E27FC236}">
              <a16:creationId xmlns:a16="http://schemas.microsoft.com/office/drawing/2014/main" id="{00000000-0008-0000-1200-00006C000000}"/>
            </a:ext>
          </a:extLst>
        </xdr:cNvPr>
        <xdr:cNvSpPr/>
      </xdr:nvSpPr>
      <xdr:spPr>
        <a:xfrm>
          <a:off x="13731240" y="133445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09" name="Right Arrow 108">
          <a:extLst>
            <a:ext uri="{FF2B5EF4-FFF2-40B4-BE49-F238E27FC236}">
              <a16:creationId xmlns:a16="http://schemas.microsoft.com/office/drawing/2014/main" id="{00000000-0008-0000-1200-00006D000000}"/>
            </a:ext>
          </a:extLst>
        </xdr:cNvPr>
        <xdr:cNvSpPr/>
      </xdr:nvSpPr>
      <xdr:spPr>
        <a:xfrm>
          <a:off x="13731240" y="13344525"/>
          <a:ext cx="82867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0" name="Right Arrow 69">
          <a:extLst>
            <a:ext uri="{FF2B5EF4-FFF2-40B4-BE49-F238E27FC236}">
              <a16:creationId xmlns:a16="http://schemas.microsoft.com/office/drawing/2014/main" id="{00000000-0008-0000-1300-000046000000}"/>
            </a:ext>
          </a:extLst>
        </xdr:cNvPr>
        <xdr:cNvSpPr/>
      </xdr:nvSpPr>
      <xdr:spPr>
        <a:xfrm>
          <a:off x="14493240" y="2505075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1300-000047000000}"/>
            </a:ext>
          </a:extLst>
        </xdr:cNvPr>
        <xdr:cNvSpPr/>
      </xdr:nvSpPr>
      <xdr:spPr>
        <a:xfrm>
          <a:off x="14493240" y="2505075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2" name="Right Arrow 71">
          <a:extLst>
            <a:ext uri="{FF2B5EF4-FFF2-40B4-BE49-F238E27FC236}">
              <a16:creationId xmlns:a16="http://schemas.microsoft.com/office/drawing/2014/main" id="{00000000-0008-0000-1300-000048000000}"/>
            </a:ext>
          </a:extLst>
        </xdr:cNvPr>
        <xdr:cNvSpPr/>
      </xdr:nvSpPr>
      <xdr:spPr>
        <a:xfrm>
          <a:off x="14493240" y="2505075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SpPr/>
      </xdr:nvSpPr>
      <xdr:spPr>
        <a:xfrm>
          <a:off x="14493240" y="2505075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1300-00004A000000}"/>
            </a:ext>
          </a:extLst>
        </xdr:cNvPr>
        <xdr:cNvSpPr/>
      </xdr:nvSpPr>
      <xdr:spPr>
        <a:xfrm>
          <a:off x="14493240" y="2505075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1300-00004B000000}"/>
            </a:ext>
          </a:extLst>
        </xdr:cNvPr>
        <xdr:cNvSpPr/>
      </xdr:nvSpPr>
      <xdr:spPr>
        <a:xfrm>
          <a:off x="14493240" y="2505075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6" name="Right Arrow 75">
          <a:extLst>
            <a:ext uri="{FF2B5EF4-FFF2-40B4-BE49-F238E27FC236}">
              <a16:creationId xmlns:a16="http://schemas.microsoft.com/office/drawing/2014/main" id="{00000000-0008-0000-1300-00004C000000}"/>
            </a:ext>
          </a:extLst>
        </xdr:cNvPr>
        <xdr:cNvSpPr/>
      </xdr:nvSpPr>
      <xdr:spPr>
        <a:xfrm>
          <a:off x="14493240" y="2505075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7" name="Right Arrow 76">
          <a:extLst>
            <a:ext uri="{FF2B5EF4-FFF2-40B4-BE49-F238E27FC236}">
              <a16:creationId xmlns:a16="http://schemas.microsoft.com/office/drawing/2014/main" id="{00000000-0008-0000-1300-00004D000000}"/>
            </a:ext>
          </a:extLst>
        </xdr:cNvPr>
        <xdr:cNvSpPr/>
      </xdr:nvSpPr>
      <xdr:spPr>
        <a:xfrm>
          <a:off x="14493240" y="2505075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0" name="Right Arrow 109">
          <a:extLst>
            <a:ext uri="{FF2B5EF4-FFF2-40B4-BE49-F238E27FC236}">
              <a16:creationId xmlns:a16="http://schemas.microsoft.com/office/drawing/2014/main" id="{00000000-0008-0000-1300-00006E000000}"/>
            </a:ext>
          </a:extLst>
        </xdr:cNvPr>
        <xdr:cNvSpPr/>
      </xdr:nvSpPr>
      <xdr:spPr>
        <a:xfrm>
          <a:off x="14493240" y="13639800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1" name="Right Arrow 110">
          <a:extLst>
            <a:ext uri="{FF2B5EF4-FFF2-40B4-BE49-F238E27FC236}">
              <a16:creationId xmlns:a16="http://schemas.microsoft.com/office/drawing/2014/main" id="{00000000-0008-0000-1300-00006F000000}"/>
            </a:ext>
          </a:extLst>
        </xdr:cNvPr>
        <xdr:cNvSpPr/>
      </xdr:nvSpPr>
      <xdr:spPr>
        <a:xfrm>
          <a:off x="14493240" y="13639800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2" name="Right Arrow 111">
          <a:extLst>
            <a:ext uri="{FF2B5EF4-FFF2-40B4-BE49-F238E27FC236}">
              <a16:creationId xmlns:a16="http://schemas.microsoft.com/office/drawing/2014/main" id="{00000000-0008-0000-1300-000070000000}"/>
            </a:ext>
          </a:extLst>
        </xdr:cNvPr>
        <xdr:cNvSpPr/>
      </xdr:nvSpPr>
      <xdr:spPr>
        <a:xfrm>
          <a:off x="14493240" y="13639800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3" name="Right Arrow 112">
          <a:extLst>
            <a:ext uri="{FF2B5EF4-FFF2-40B4-BE49-F238E27FC236}">
              <a16:creationId xmlns:a16="http://schemas.microsoft.com/office/drawing/2014/main" id="{00000000-0008-0000-1300-000071000000}"/>
            </a:ext>
          </a:extLst>
        </xdr:cNvPr>
        <xdr:cNvSpPr/>
      </xdr:nvSpPr>
      <xdr:spPr>
        <a:xfrm>
          <a:off x="14493240" y="13639800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4" name="Right Arrow 113">
          <a:extLst>
            <a:ext uri="{FF2B5EF4-FFF2-40B4-BE49-F238E27FC236}">
              <a16:creationId xmlns:a16="http://schemas.microsoft.com/office/drawing/2014/main" id="{00000000-0008-0000-1300-000072000000}"/>
            </a:ext>
          </a:extLst>
        </xdr:cNvPr>
        <xdr:cNvSpPr/>
      </xdr:nvSpPr>
      <xdr:spPr>
        <a:xfrm>
          <a:off x="14493240" y="13639800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5" name="Right Arrow 114">
          <a:extLst>
            <a:ext uri="{FF2B5EF4-FFF2-40B4-BE49-F238E27FC236}">
              <a16:creationId xmlns:a16="http://schemas.microsoft.com/office/drawing/2014/main" id="{00000000-0008-0000-1300-000073000000}"/>
            </a:ext>
          </a:extLst>
        </xdr:cNvPr>
        <xdr:cNvSpPr/>
      </xdr:nvSpPr>
      <xdr:spPr>
        <a:xfrm>
          <a:off x="14493240" y="13639800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6" name="Right Arrow 115">
          <a:extLst>
            <a:ext uri="{FF2B5EF4-FFF2-40B4-BE49-F238E27FC236}">
              <a16:creationId xmlns:a16="http://schemas.microsoft.com/office/drawing/2014/main" id="{00000000-0008-0000-1300-000074000000}"/>
            </a:ext>
          </a:extLst>
        </xdr:cNvPr>
        <xdr:cNvSpPr/>
      </xdr:nvSpPr>
      <xdr:spPr>
        <a:xfrm>
          <a:off x="14493240" y="13639800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42</xdr:row>
      <xdr:rowOff>266700</xdr:rowOff>
    </xdr:from>
    <xdr:to>
      <xdr:col>16</xdr:col>
      <xdr:colOff>396240</xdr:colOff>
      <xdr:row>42</xdr:row>
      <xdr:rowOff>403860</xdr:rowOff>
    </xdr:to>
    <xdr:sp macro="" textlink="">
      <xdr:nvSpPr>
        <xdr:cNvPr id="117" name="Right Arrow 116">
          <a:extLst>
            <a:ext uri="{FF2B5EF4-FFF2-40B4-BE49-F238E27FC236}">
              <a16:creationId xmlns:a16="http://schemas.microsoft.com/office/drawing/2014/main" id="{00000000-0008-0000-1300-000075000000}"/>
            </a:ext>
          </a:extLst>
        </xdr:cNvPr>
        <xdr:cNvSpPr/>
      </xdr:nvSpPr>
      <xdr:spPr>
        <a:xfrm>
          <a:off x="14493240" y="13639800"/>
          <a:ext cx="9620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2" name="Right Arrow 101">
          <a:extLst>
            <a:ext uri="{FF2B5EF4-FFF2-40B4-BE49-F238E27FC236}">
              <a16:creationId xmlns:a16="http://schemas.microsoft.com/office/drawing/2014/main" id="{00000000-0008-0000-1400-000066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3" name="Right Arrow 102">
          <a:extLst>
            <a:ext uri="{FF2B5EF4-FFF2-40B4-BE49-F238E27FC236}">
              <a16:creationId xmlns:a16="http://schemas.microsoft.com/office/drawing/2014/main" id="{00000000-0008-0000-1400-000067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4" name="Right Arrow 103">
          <a:extLst>
            <a:ext uri="{FF2B5EF4-FFF2-40B4-BE49-F238E27FC236}">
              <a16:creationId xmlns:a16="http://schemas.microsoft.com/office/drawing/2014/main" id="{00000000-0008-0000-1400-000068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5" name="Right Arrow 104">
          <a:extLst>
            <a:ext uri="{FF2B5EF4-FFF2-40B4-BE49-F238E27FC236}">
              <a16:creationId xmlns:a16="http://schemas.microsoft.com/office/drawing/2014/main" id="{00000000-0008-0000-1400-000069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6" name="Right Arrow 105">
          <a:extLst>
            <a:ext uri="{FF2B5EF4-FFF2-40B4-BE49-F238E27FC236}">
              <a16:creationId xmlns:a16="http://schemas.microsoft.com/office/drawing/2014/main" id="{00000000-0008-0000-1400-00006A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7" name="Right Arrow 106">
          <a:extLst>
            <a:ext uri="{FF2B5EF4-FFF2-40B4-BE49-F238E27FC236}">
              <a16:creationId xmlns:a16="http://schemas.microsoft.com/office/drawing/2014/main" id="{00000000-0008-0000-1400-00006B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8" name="Right Arrow 107">
          <a:extLst>
            <a:ext uri="{FF2B5EF4-FFF2-40B4-BE49-F238E27FC236}">
              <a16:creationId xmlns:a16="http://schemas.microsoft.com/office/drawing/2014/main" id="{00000000-0008-0000-1400-00006C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09" name="Right Arrow 108">
          <a:extLst>
            <a:ext uri="{FF2B5EF4-FFF2-40B4-BE49-F238E27FC236}">
              <a16:creationId xmlns:a16="http://schemas.microsoft.com/office/drawing/2014/main" id="{00000000-0008-0000-1400-00006D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0" name="Right Arrow 109">
          <a:extLst>
            <a:ext uri="{FF2B5EF4-FFF2-40B4-BE49-F238E27FC236}">
              <a16:creationId xmlns:a16="http://schemas.microsoft.com/office/drawing/2014/main" id="{00000000-0008-0000-1400-00006E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1" name="Right Arrow 110">
          <a:extLst>
            <a:ext uri="{FF2B5EF4-FFF2-40B4-BE49-F238E27FC236}">
              <a16:creationId xmlns:a16="http://schemas.microsoft.com/office/drawing/2014/main" id="{00000000-0008-0000-1400-00006F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2" name="Right Arrow 111">
          <a:extLst>
            <a:ext uri="{FF2B5EF4-FFF2-40B4-BE49-F238E27FC236}">
              <a16:creationId xmlns:a16="http://schemas.microsoft.com/office/drawing/2014/main" id="{00000000-0008-0000-1400-000070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3" name="Right Arrow 112">
          <a:extLst>
            <a:ext uri="{FF2B5EF4-FFF2-40B4-BE49-F238E27FC236}">
              <a16:creationId xmlns:a16="http://schemas.microsoft.com/office/drawing/2014/main" id="{00000000-0008-0000-1400-000071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4" name="Right Arrow 113">
          <a:extLst>
            <a:ext uri="{FF2B5EF4-FFF2-40B4-BE49-F238E27FC236}">
              <a16:creationId xmlns:a16="http://schemas.microsoft.com/office/drawing/2014/main" id="{00000000-0008-0000-1400-000072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5" name="Right Arrow 114">
          <a:extLst>
            <a:ext uri="{FF2B5EF4-FFF2-40B4-BE49-F238E27FC236}">
              <a16:creationId xmlns:a16="http://schemas.microsoft.com/office/drawing/2014/main" id="{00000000-0008-0000-1400-000073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6" name="Right Arrow 115">
          <a:extLst>
            <a:ext uri="{FF2B5EF4-FFF2-40B4-BE49-F238E27FC236}">
              <a16:creationId xmlns:a16="http://schemas.microsoft.com/office/drawing/2014/main" id="{00000000-0008-0000-1400-000074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7" name="Right Arrow 116">
          <a:extLst>
            <a:ext uri="{FF2B5EF4-FFF2-40B4-BE49-F238E27FC236}">
              <a16:creationId xmlns:a16="http://schemas.microsoft.com/office/drawing/2014/main" id="{00000000-0008-0000-1400-000075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8" name="Right Arrow 117">
          <a:extLst>
            <a:ext uri="{FF2B5EF4-FFF2-40B4-BE49-F238E27FC236}">
              <a16:creationId xmlns:a16="http://schemas.microsoft.com/office/drawing/2014/main" id="{00000000-0008-0000-1400-000076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19" name="Right Arrow 118">
          <a:extLst>
            <a:ext uri="{FF2B5EF4-FFF2-40B4-BE49-F238E27FC236}">
              <a16:creationId xmlns:a16="http://schemas.microsoft.com/office/drawing/2014/main" id="{00000000-0008-0000-1400-000077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20" name="Right Arrow 119">
          <a:extLst>
            <a:ext uri="{FF2B5EF4-FFF2-40B4-BE49-F238E27FC236}">
              <a16:creationId xmlns:a16="http://schemas.microsoft.com/office/drawing/2014/main" id="{00000000-0008-0000-1400-000078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121" name="Right Arrow 120">
          <a:extLst>
            <a:ext uri="{FF2B5EF4-FFF2-40B4-BE49-F238E27FC236}">
              <a16:creationId xmlns:a16="http://schemas.microsoft.com/office/drawing/2014/main" id="{00000000-0008-0000-1400-000079000000}"/>
            </a:ext>
          </a:extLst>
        </xdr:cNvPr>
        <xdr:cNvSpPr/>
      </xdr:nvSpPr>
      <xdr:spPr>
        <a:xfrm>
          <a:off x="11959590" y="22574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2" name="Right Arrow 81">
          <a:extLst>
            <a:ext uri="{FF2B5EF4-FFF2-40B4-BE49-F238E27FC236}">
              <a16:creationId xmlns:a16="http://schemas.microsoft.com/office/drawing/2014/main" id="{00000000-0008-0000-1400-000052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3" name="Right Arrow 82">
          <a:extLst>
            <a:ext uri="{FF2B5EF4-FFF2-40B4-BE49-F238E27FC236}">
              <a16:creationId xmlns:a16="http://schemas.microsoft.com/office/drawing/2014/main" id="{00000000-0008-0000-1400-000053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4" name="Right Arrow 83">
          <a:extLst>
            <a:ext uri="{FF2B5EF4-FFF2-40B4-BE49-F238E27FC236}">
              <a16:creationId xmlns:a16="http://schemas.microsoft.com/office/drawing/2014/main" id="{00000000-0008-0000-1400-000054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5" name="Right Arrow 84">
          <a:extLst>
            <a:ext uri="{FF2B5EF4-FFF2-40B4-BE49-F238E27FC236}">
              <a16:creationId xmlns:a16="http://schemas.microsoft.com/office/drawing/2014/main" id="{00000000-0008-0000-1400-000055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6" name="Right Arrow 85">
          <a:extLst>
            <a:ext uri="{FF2B5EF4-FFF2-40B4-BE49-F238E27FC236}">
              <a16:creationId xmlns:a16="http://schemas.microsoft.com/office/drawing/2014/main" id="{00000000-0008-0000-1400-000056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7" name="Right Arrow 86">
          <a:extLst>
            <a:ext uri="{FF2B5EF4-FFF2-40B4-BE49-F238E27FC236}">
              <a16:creationId xmlns:a16="http://schemas.microsoft.com/office/drawing/2014/main" id="{00000000-0008-0000-1400-000057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8" name="Right Arrow 87">
          <a:extLst>
            <a:ext uri="{FF2B5EF4-FFF2-40B4-BE49-F238E27FC236}">
              <a16:creationId xmlns:a16="http://schemas.microsoft.com/office/drawing/2014/main" id="{00000000-0008-0000-1400-000058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9" name="Right Arrow 88">
          <a:extLst>
            <a:ext uri="{FF2B5EF4-FFF2-40B4-BE49-F238E27FC236}">
              <a16:creationId xmlns:a16="http://schemas.microsoft.com/office/drawing/2014/main" id="{00000000-0008-0000-1400-000059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0" name="Right Arrow 89">
          <a:extLst>
            <a:ext uri="{FF2B5EF4-FFF2-40B4-BE49-F238E27FC236}">
              <a16:creationId xmlns:a16="http://schemas.microsoft.com/office/drawing/2014/main" id="{00000000-0008-0000-1400-00005A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1" name="Right Arrow 90">
          <a:extLst>
            <a:ext uri="{FF2B5EF4-FFF2-40B4-BE49-F238E27FC236}">
              <a16:creationId xmlns:a16="http://schemas.microsoft.com/office/drawing/2014/main" id="{00000000-0008-0000-1400-00005B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2" name="Right Arrow 91">
          <a:extLst>
            <a:ext uri="{FF2B5EF4-FFF2-40B4-BE49-F238E27FC236}">
              <a16:creationId xmlns:a16="http://schemas.microsoft.com/office/drawing/2014/main" id="{00000000-0008-0000-1400-00005C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3" name="Right Arrow 92">
          <a:extLst>
            <a:ext uri="{FF2B5EF4-FFF2-40B4-BE49-F238E27FC236}">
              <a16:creationId xmlns:a16="http://schemas.microsoft.com/office/drawing/2014/main" id="{00000000-0008-0000-1400-00005D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4" name="Right Arrow 93">
          <a:extLst>
            <a:ext uri="{FF2B5EF4-FFF2-40B4-BE49-F238E27FC236}">
              <a16:creationId xmlns:a16="http://schemas.microsoft.com/office/drawing/2014/main" id="{00000000-0008-0000-1400-00005E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5" name="Right Arrow 94">
          <a:extLst>
            <a:ext uri="{FF2B5EF4-FFF2-40B4-BE49-F238E27FC236}">
              <a16:creationId xmlns:a16="http://schemas.microsoft.com/office/drawing/2014/main" id="{00000000-0008-0000-1400-00005F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6" name="Right Arrow 95">
          <a:extLst>
            <a:ext uri="{FF2B5EF4-FFF2-40B4-BE49-F238E27FC236}">
              <a16:creationId xmlns:a16="http://schemas.microsoft.com/office/drawing/2014/main" id="{00000000-0008-0000-1400-000060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7" name="Right Arrow 96">
          <a:extLst>
            <a:ext uri="{FF2B5EF4-FFF2-40B4-BE49-F238E27FC236}">
              <a16:creationId xmlns:a16="http://schemas.microsoft.com/office/drawing/2014/main" id="{00000000-0008-0000-1400-000061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8" name="Right Arrow 97">
          <a:extLst>
            <a:ext uri="{FF2B5EF4-FFF2-40B4-BE49-F238E27FC236}">
              <a16:creationId xmlns:a16="http://schemas.microsoft.com/office/drawing/2014/main" id="{00000000-0008-0000-1400-000062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99" name="Right Arrow 98">
          <a:extLst>
            <a:ext uri="{FF2B5EF4-FFF2-40B4-BE49-F238E27FC236}">
              <a16:creationId xmlns:a16="http://schemas.microsoft.com/office/drawing/2014/main" id="{00000000-0008-0000-1400-000063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00" name="Right Arrow 99">
          <a:extLst>
            <a:ext uri="{FF2B5EF4-FFF2-40B4-BE49-F238E27FC236}">
              <a16:creationId xmlns:a16="http://schemas.microsoft.com/office/drawing/2014/main" id="{00000000-0008-0000-1400-000064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01" name="Right Arrow 100">
          <a:extLst>
            <a:ext uri="{FF2B5EF4-FFF2-40B4-BE49-F238E27FC236}">
              <a16:creationId xmlns:a16="http://schemas.microsoft.com/office/drawing/2014/main" id="{00000000-0008-0000-1400-000065000000}"/>
            </a:ext>
          </a:extLst>
        </xdr:cNvPr>
        <xdr:cNvSpPr/>
      </xdr:nvSpPr>
      <xdr:spPr>
        <a:xfrm>
          <a:off x="11959590" y="1327785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2" name="Right Arrow 61">
          <a:extLst>
            <a:ext uri="{FF2B5EF4-FFF2-40B4-BE49-F238E27FC236}">
              <a16:creationId xmlns:a16="http://schemas.microsoft.com/office/drawing/2014/main" id="{00000000-0008-0000-1500-00003E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id="{00000000-0008-0000-1500-00003F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4" name="Right Arrow 63">
          <a:extLst>
            <a:ext uri="{FF2B5EF4-FFF2-40B4-BE49-F238E27FC236}">
              <a16:creationId xmlns:a16="http://schemas.microsoft.com/office/drawing/2014/main" id="{00000000-0008-0000-1500-000040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5" name="Right Arrow 64">
          <a:extLst>
            <a:ext uri="{FF2B5EF4-FFF2-40B4-BE49-F238E27FC236}">
              <a16:creationId xmlns:a16="http://schemas.microsoft.com/office/drawing/2014/main" id="{00000000-0008-0000-1500-000041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6" name="Right Arrow 65">
          <a:extLst>
            <a:ext uri="{FF2B5EF4-FFF2-40B4-BE49-F238E27FC236}">
              <a16:creationId xmlns:a16="http://schemas.microsoft.com/office/drawing/2014/main" id="{00000000-0008-0000-1500-000042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7" name="Right Arrow 66">
          <a:extLst>
            <a:ext uri="{FF2B5EF4-FFF2-40B4-BE49-F238E27FC236}">
              <a16:creationId xmlns:a16="http://schemas.microsoft.com/office/drawing/2014/main" id="{00000000-0008-0000-1500-000043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00000000-0008-0000-1500-000044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9" name="Right Arrow 68">
          <a:extLst>
            <a:ext uri="{FF2B5EF4-FFF2-40B4-BE49-F238E27FC236}">
              <a16:creationId xmlns:a16="http://schemas.microsoft.com/office/drawing/2014/main" id="{00000000-0008-0000-1500-000045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0" name="Right Arrow 69">
          <a:extLst>
            <a:ext uri="{FF2B5EF4-FFF2-40B4-BE49-F238E27FC236}">
              <a16:creationId xmlns:a16="http://schemas.microsoft.com/office/drawing/2014/main" id="{00000000-0008-0000-1500-000046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1500-000047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2" name="Right Arrow 71">
          <a:extLst>
            <a:ext uri="{FF2B5EF4-FFF2-40B4-BE49-F238E27FC236}">
              <a16:creationId xmlns:a16="http://schemas.microsoft.com/office/drawing/2014/main" id="{00000000-0008-0000-1500-000048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1500-000049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1500-00004A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1500-00004B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6" name="Right Arrow 75">
          <a:extLst>
            <a:ext uri="{FF2B5EF4-FFF2-40B4-BE49-F238E27FC236}">
              <a16:creationId xmlns:a16="http://schemas.microsoft.com/office/drawing/2014/main" id="{00000000-0008-0000-1500-00004C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7" name="Right Arrow 76">
          <a:extLst>
            <a:ext uri="{FF2B5EF4-FFF2-40B4-BE49-F238E27FC236}">
              <a16:creationId xmlns:a16="http://schemas.microsoft.com/office/drawing/2014/main" id="{00000000-0008-0000-1500-00004D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8" name="Right Arrow 77">
          <a:extLst>
            <a:ext uri="{FF2B5EF4-FFF2-40B4-BE49-F238E27FC236}">
              <a16:creationId xmlns:a16="http://schemas.microsoft.com/office/drawing/2014/main" id="{00000000-0008-0000-1500-00004E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id="{00000000-0008-0000-1500-00004F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80" name="Right Arrow 79">
          <a:extLst>
            <a:ext uri="{FF2B5EF4-FFF2-40B4-BE49-F238E27FC236}">
              <a16:creationId xmlns:a16="http://schemas.microsoft.com/office/drawing/2014/main" id="{00000000-0008-0000-1500-000050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id="{00000000-0008-0000-1500-000051000000}"/>
            </a:ext>
          </a:extLst>
        </xdr:cNvPr>
        <xdr:cNvSpPr/>
      </xdr:nvSpPr>
      <xdr:spPr>
        <a:xfrm>
          <a:off x="117881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2" name="Right Arrow 101">
          <a:extLst>
            <a:ext uri="{FF2B5EF4-FFF2-40B4-BE49-F238E27FC236}">
              <a16:creationId xmlns:a16="http://schemas.microsoft.com/office/drawing/2014/main" id="{00000000-0008-0000-1500-000066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3" name="Right Arrow 102">
          <a:extLst>
            <a:ext uri="{FF2B5EF4-FFF2-40B4-BE49-F238E27FC236}">
              <a16:creationId xmlns:a16="http://schemas.microsoft.com/office/drawing/2014/main" id="{00000000-0008-0000-1500-000067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4" name="Right Arrow 103">
          <a:extLst>
            <a:ext uri="{FF2B5EF4-FFF2-40B4-BE49-F238E27FC236}">
              <a16:creationId xmlns:a16="http://schemas.microsoft.com/office/drawing/2014/main" id="{00000000-0008-0000-1500-000068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5" name="Right Arrow 104">
          <a:extLst>
            <a:ext uri="{FF2B5EF4-FFF2-40B4-BE49-F238E27FC236}">
              <a16:creationId xmlns:a16="http://schemas.microsoft.com/office/drawing/2014/main" id="{00000000-0008-0000-1500-000069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6" name="Right Arrow 105">
          <a:extLst>
            <a:ext uri="{FF2B5EF4-FFF2-40B4-BE49-F238E27FC236}">
              <a16:creationId xmlns:a16="http://schemas.microsoft.com/office/drawing/2014/main" id="{00000000-0008-0000-1500-00006A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7" name="Right Arrow 106">
          <a:extLst>
            <a:ext uri="{FF2B5EF4-FFF2-40B4-BE49-F238E27FC236}">
              <a16:creationId xmlns:a16="http://schemas.microsoft.com/office/drawing/2014/main" id="{00000000-0008-0000-1500-00006B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8" name="Right Arrow 107">
          <a:extLst>
            <a:ext uri="{FF2B5EF4-FFF2-40B4-BE49-F238E27FC236}">
              <a16:creationId xmlns:a16="http://schemas.microsoft.com/office/drawing/2014/main" id="{00000000-0008-0000-1500-00006C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09" name="Right Arrow 108">
          <a:extLst>
            <a:ext uri="{FF2B5EF4-FFF2-40B4-BE49-F238E27FC236}">
              <a16:creationId xmlns:a16="http://schemas.microsoft.com/office/drawing/2014/main" id="{00000000-0008-0000-1500-00006D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0" name="Right Arrow 109">
          <a:extLst>
            <a:ext uri="{FF2B5EF4-FFF2-40B4-BE49-F238E27FC236}">
              <a16:creationId xmlns:a16="http://schemas.microsoft.com/office/drawing/2014/main" id="{00000000-0008-0000-1500-00006E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1" name="Right Arrow 110">
          <a:extLst>
            <a:ext uri="{FF2B5EF4-FFF2-40B4-BE49-F238E27FC236}">
              <a16:creationId xmlns:a16="http://schemas.microsoft.com/office/drawing/2014/main" id="{00000000-0008-0000-1500-00006F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2" name="Right Arrow 111">
          <a:extLst>
            <a:ext uri="{FF2B5EF4-FFF2-40B4-BE49-F238E27FC236}">
              <a16:creationId xmlns:a16="http://schemas.microsoft.com/office/drawing/2014/main" id="{00000000-0008-0000-1500-000070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3" name="Right Arrow 112">
          <a:extLst>
            <a:ext uri="{FF2B5EF4-FFF2-40B4-BE49-F238E27FC236}">
              <a16:creationId xmlns:a16="http://schemas.microsoft.com/office/drawing/2014/main" id="{00000000-0008-0000-1500-000071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4" name="Right Arrow 113">
          <a:extLst>
            <a:ext uri="{FF2B5EF4-FFF2-40B4-BE49-F238E27FC236}">
              <a16:creationId xmlns:a16="http://schemas.microsoft.com/office/drawing/2014/main" id="{00000000-0008-0000-1500-000072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5" name="Right Arrow 114">
          <a:extLst>
            <a:ext uri="{FF2B5EF4-FFF2-40B4-BE49-F238E27FC236}">
              <a16:creationId xmlns:a16="http://schemas.microsoft.com/office/drawing/2014/main" id="{00000000-0008-0000-1500-000073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6" name="Right Arrow 115">
          <a:extLst>
            <a:ext uri="{FF2B5EF4-FFF2-40B4-BE49-F238E27FC236}">
              <a16:creationId xmlns:a16="http://schemas.microsoft.com/office/drawing/2014/main" id="{00000000-0008-0000-1500-000074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7" name="Right Arrow 116">
          <a:extLst>
            <a:ext uri="{FF2B5EF4-FFF2-40B4-BE49-F238E27FC236}">
              <a16:creationId xmlns:a16="http://schemas.microsoft.com/office/drawing/2014/main" id="{00000000-0008-0000-1500-000075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8" name="Right Arrow 117">
          <a:extLst>
            <a:ext uri="{FF2B5EF4-FFF2-40B4-BE49-F238E27FC236}">
              <a16:creationId xmlns:a16="http://schemas.microsoft.com/office/drawing/2014/main" id="{00000000-0008-0000-1500-000076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19" name="Right Arrow 118">
          <a:extLst>
            <a:ext uri="{FF2B5EF4-FFF2-40B4-BE49-F238E27FC236}">
              <a16:creationId xmlns:a16="http://schemas.microsoft.com/office/drawing/2014/main" id="{00000000-0008-0000-1500-000077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20" name="Right Arrow 119">
          <a:extLst>
            <a:ext uri="{FF2B5EF4-FFF2-40B4-BE49-F238E27FC236}">
              <a16:creationId xmlns:a16="http://schemas.microsoft.com/office/drawing/2014/main" id="{00000000-0008-0000-1500-000078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121" name="Right Arrow 120">
          <a:extLst>
            <a:ext uri="{FF2B5EF4-FFF2-40B4-BE49-F238E27FC236}">
              <a16:creationId xmlns:a16="http://schemas.microsoft.com/office/drawing/2014/main" id="{00000000-0008-0000-1500-000079000000}"/>
            </a:ext>
          </a:extLst>
        </xdr:cNvPr>
        <xdr:cNvSpPr/>
      </xdr:nvSpPr>
      <xdr:spPr>
        <a:xfrm>
          <a:off x="117881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56" name="Right Arrow 55">
          <a:extLst>
            <a:ext uri="{FF2B5EF4-FFF2-40B4-BE49-F238E27FC236}">
              <a16:creationId xmlns:a16="http://schemas.microsoft.com/office/drawing/2014/main" id="{00000000-0008-0000-1600-000038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57" name="Right Arrow 56">
          <a:extLst>
            <a:ext uri="{FF2B5EF4-FFF2-40B4-BE49-F238E27FC236}">
              <a16:creationId xmlns:a16="http://schemas.microsoft.com/office/drawing/2014/main" id="{00000000-0008-0000-1600-000039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58" name="Right Arrow 57">
          <a:extLst>
            <a:ext uri="{FF2B5EF4-FFF2-40B4-BE49-F238E27FC236}">
              <a16:creationId xmlns:a16="http://schemas.microsoft.com/office/drawing/2014/main" id="{00000000-0008-0000-1600-00003A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59" name="Right Arrow 58">
          <a:extLst>
            <a:ext uri="{FF2B5EF4-FFF2-40B4-BE49-F238E27FC236}">
              <a16:creationId xmlns:a16="http://schemas.microsoft.com/office/drawing/2014/main" id="{00000000-0008-0000-1600-00003B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00000000-0008-0000-1600-00003C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61" name="Right Arrow 60">
          <a:extLst>
            <a:ext uri="{FF2B5EF4-FFF2-40B4-BE49-F238E27FC236}">
              <a16:creationId xmlns:a16="http://schemas.microsoft.com/office/drawing/2014/main" id="{00000000-0008-0000-1600-00003D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62" name="Right Arrow 61">
          <a:extLst>
            <a:ext uri="{FF2B5EF4-FFF2-40B4-BE49-F238E27FC236}">
              <a16:creationId xmlns:a16="http://schemas.microsoft.com/office/drawing/2014/main" id="{00000000-0008-0000-1600-00003E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id="{00000000-0008-0000-1600-00003F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64" name="Right Arrow 63">
          <a:extLst>
            <a:ext uri="{FF2B5EF4-FFF2-40B4-BE49-F238E27FC236}">
              <a16:creationId xmlns:a16="http://schemas.microsoft.com/office/drawing/2014/main" id="{00000000-0008-0000-1600-000040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65" name="Right Arrow 64">
          <a:extLst>
            <a:ext uri="{FF2B5EF4-FFF2-40B4-BE49-F238E27FC236}">
              <a16:creationId xmlns:a16="http://schemas.microsoft.com/office/drawing/2014/main" id="{00000000-0008-0000-1600-000041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2" name="Right Arrow 71">
          <a:extLst>
            <a:ext uri="{FF2B5EF4-FFF2-40B4-BE49-F238E27FC236}">
              <a16:creationId xmlns:a16="http://schemas.microsoft.com/office/drawing/2014/main" id="{00000000-0008-0000-1600-000048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1600-000049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1600-00004A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1600-00004B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6" name="Right Arrow 75">
          <a:extLst>
            <a:ext uri="{FF2B5EF4-FFF2-40B4-BE49-F238E27FC236}">
              <a16:creationId xmlns:a16="http://schemas.microsoft.com/office/drawing/2014/main" id="{00000000-0008-0000-1600-00004C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7" name="Right Arrow 76">
          <a:extLst>
            <a:ext uri="{FF2B5EF4-FFF2-40B4-BE49-F238E27FC236}">
              <a16:creationId xmlns:a16="http://schemas.microsoft.com/office/drawing/2014/main" id="{00000000-0008-0000-1600-00004D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8" name="Right Arrow 77">
          <a:extLst>
            <a:ext uri="{FF2B5EF4-FFF2-40B4-BE49-F238E27FC236}">
              <a16:creationId xmlns:a16="http://schemas.microsoft.com/office/drawing/2014/main" id="{00000000-0008-0000-1600-00004E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id="{00000000-0008-0000-1600-00004F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0" name="Right Arrow 79">
          <a:extLst>
            <a:ext uri="{FF2B5EF4-FFF2-40B4-BE49-F238E27FC236}">
              <a16:creationId xmlns:a16="http://schemas.microsoft.com/office/drawing/2014/main" id="{00000000-0008-0000-1600-000050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id="{00000000-0008-0000-1600-000051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14" name="Right Arrow 113">
          <a:extLst>
            <a:ext uri="{FF2B5EF4-FFF2-40B4-BE49-F238E27FC236}">
              <a16:creationId xmlns:a16="http://schemas.microsoft.com/office/drawing/2014/main" id="{00000000-0008-0000-1600-000072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15" name="Right Arrow 114">
          <a:extLst>
            <a:ext uri="{FF2B5EF4-FFF2-40B4-BE49-F238E27FC236}">
              <a16:creationId xmlns:a16="http://schemas.microsoft.com/office/drawing/2014/main" id="{00000000-0008-0000-1600-000073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16" name="Right Arrow 115">
          <a:extLst>
            <a:ext uri="{FF2B5EF4-FFF2-40B4-BE49-F238E27FC236}">
              <a16:creationId xmlns:a16="http://schemas.microsoft.com/office/drawing/2014/main" id="{00000000-0008-0000-1600-000074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17" name="Right Arrow 116">
          <a:extLst>
            <a:ext uri="{FF2B5EF4-FFF2-40B4-BE49-F238E27FC236}">
              <a16:creationId xmlns:a16="http://schemas.microsoft.com/office/drawing/2014/main" id="{00000000-0008-0000-1600-000075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18" name="Right Arrow 117">
          <a:extLst>
            <a:ext uri="{FF2B5EF4-FFF2-40B4-BE49-F238E27FC236}">
              <a16:creationId xmlns:a16="http://schemas.microsoft.com/office/drawing/2014/main" id="{00000000-0008-0000-1600-000076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19" name="Right Arrow 118">
          <a:extLst>
            <a:ext uri="{FF2B5EF4-FFF2-40B4-BE49-F238E27FC236}">
              <a16:creationId xmlns:a16="http://schemas.microsoft.com/office/drawing/2014/main" id="{00000000-0008-0000-1600-000077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0" name="Right Arrow 119">
          <a:extLst>
            <a:ext uri="{FF2B5EF4-FFF2-40B4-BE49-F238E27FC236}">
              <a16:creationId xmlns:a16="http://schemas.microsoft.com/office/drawing/2014/main" id="{00000000-0008-0000-1600-000078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1" name="Right Arrow 120">
          <a:extLst>
            <a:ext uri="{FF2B5EF4-FFF2-40B4-BE49-F238E27FC236}">
              <a16:creationId xmlns:a16="http://schemas.microsoft.com/office/drawing/2014/main" id="{00000000-0008-0000-1600-000079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2" name="Right Arrow 121">
          <a:extLst>
            <a:ext uri="{FF2B5EF4-FFF2-40B4-BE49-F238E27FC236}">
              <a16:creationId xmlns:a16="http://schemas.microsoft.com/office/drawing/2014/main" id="{00000000-0008-0000-1600-00007A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3" name="Right Arrow 122">
          <a:extLst>
            <a:ext uri="{FF2B5EF4-FFF2-40B4-BE49-F238E27FC236}">
              <a16:creationId xmlns:a16="http://schemas.microsoft.com/office/drawing/2014/main" id="{00000000-0008-0000-1600-00007B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4" name="Right Arrow 123">
          <a:extLst>
            <a:ext uri="{FF2B5EF4-FFF2-40B4-BE49-F238E27FC236}">
              <a16:creationId xmlns:a16="http://schemas.microsoft.com/office/drawing/2014/main" id="{00000000-0008-0000-1600-00007C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5" name="Right Arrow 124">
          <a:extLst>
            <a:ext uri="{FF2B5EF4-FFF2-40B4-BE49-F238E27FC236}">
              <a16:creationId xmlns:a16="http://schemas.microsoft.com/office/drawing/2014/main" id="{00000000-0008-0000-1600-00007D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6" name="Right Arrow 125">
          <a:extLst>
            <a:ext uri="{FF2B5EF4-FFF2-40B4-BE49-F238E27FC236}">
              <a16:creationId xmlns:a16="http://schemas.microsoft.com/office/drawing/2014/main" id="{00000000-0008-0000-1600-00007E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7" name="Right Arrow 126">
          <a:extLst>
            <a:ext uri="{FF2B5EF4-FFF2-40B4-BE49-F238E27FC236}">
              <a16:creationId xmlns:a16="http://schemas.microsoft.com/office/drawing/2014/main" id="{00000000-0008-0000-1600-00007F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8" name="Right Arrow 127">
          <a:extLst>
            <a:ext uri="{FF2B5EF4-FFF2-40B4-BE49-F238E27FC236}">
              <a16:creationId xmlns:a16="http://schemas.microsoft.com/office/drawing/2014/main" id="{00000000-0008-0000-1600-000080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29" name="Right Arrow 128">
          <a:extLst>
            <a:ext uri="{FF2B5EF4-FFF2-40B4-BE49-F238E27FC236}">
              <a16:creationId xmlns:a16="http://schemas.microsoft.com/office/drawing/2014/main" id="{00000000-0008-0000-1600-000081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30" name="Right Arrow 129">
          <a:extLst>
            <a:ext uri="{FF2B5EF4-FFF2-40B4-BE49-F238E27FC236}">
              <a16:creationId xmlns:a16="http://schemas.microsoft.com/office/drawing/2014/main" id="{00000000-0008-0000-1600-000082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31" name="Right Arrow 130">
          <a:extLst>
            <a:ext uri="{FF2B5EF4-FFF2-40B4-BE49-F238E27FC236}">
              <a16:creationId xmlns:a16="http://schemas.microsoft.com/office/drawing/2014/main" id="{00000000-0008-0000-1600-000083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32" name="Right Arrow 131">
          <a:extLst>
            <a:ext uri="{FF2B5EF4-FFF2-40B4-BE49-F238E27FC236}">
              <a16:creationId xmlns:a16="http://schemas.microsoft.com/office/drawing/2014/main" id="{00000000-0008-0000-1600-000084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41</xdr:row>
      <xdr:rowOff>266700</xdr:rowOff>
    </xdr:from>
    <xdr:to>
      <xdr:col>16</xdr:col>
      <xdr:colOff>396240</xdr:colOff>
      <xdr:row>41</xdr:row>
      <xdr:rowOff>403860</xdr:rowOff>
    </xdr:to>
    <xdr:sp macro="" textlink="">
      <xdr:nvSpPr>
        <xdr:cNvPr id="133" name="Right Arrow 132">
          <a:extLst>
            <a:ext uri="{FF2B5EF4-FFF2-40B4-BE49-F238E27FC236}">
              <a16:creationId xmlns:a16="http://schemas.microsoft.com/office/drawing/2014/main" id="{00000000-0008-0000-1600-000085000000}"/>
            </a:ext>
          </a:extLst>
        </xdr:cNvPr>
        <xdr:cNvSpPr/>
      </xdr:nvSpPr>
      <xdr:spPr>
        <a:xfrm>
          <a:off x="11826240" y="1156906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0" name="Right Arrow 379">
          <a:extLst>
            <a:ext uri="{FF2B5EF4-FFF2-40B4-BE49-F238E27FC236}">
              <a16:creationId xmlns:a16="http://schemas.microsoft.com/office/drawing/2014/main" id="{00000000-0008-0000-1600-00007C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1" name="Right Arrow 380">
          <a:extLst>
            <a:ext uri="{FF2B5EF4-FFF2-40B4-BE49-F238E27FC236}">
              <a16:creationId xmlns:a16="http://schemas.microsoft.com/office/drawing/2014/main" id="{00000000-0008-0000-1600-00007D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2" name="Right Arrow 381">
          <a:extLst>
            <a:ext uri="{FF2B5EF4-FFF2-40B4-BE49-F238E27FC236}">
              <a16:creationId xmlns:a16="http://schemas.microsoft.com/office/drawing/2014/main" id="{00000000-0008-0000-1600-00007E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3" name="Right Arrow 382">
          <a:extLst>
            <a:ext uri="{FF2B5EF4-FFF2-40B4-BE49-F238E27FC236}">
              <a16:creationId xmlns:a16="http://schemas.microsoft.com/office/drawing/2014/main" id="{00000000-0008-0000-1600-00007F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4" name="Right Arrow 383">
          <a:extLst>
            <a:ext uri="{FF2B5EF4-FFF2-40B4-BE49-F238E27FC236}">
              <a16:creationId xmlns:a16="http://schemas.microsoft.com/office/drawing/2014/main" id="{00000000-0008-0000-1600-000080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5" name="Right Arrow 384">
          <a:extLst>
            <a:ext uri="{FF2B5EF4-FFF2-40B4-BE49-F238E27FC236}">
              <a16:creationId xmlns:a16="http://schemas.microsoft.com/office/drawing/2014/main" id="{00000000-0008-0000-1600-000081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6" name="Right Arrow 385">
          <a:extLst>
            <a:ext uri="{FF2B5EF4-FFF2-40B4-BE49-F238E27FC236}">
              <a16:creationId xmlns:a16="http://schemas.microsoft.com/office/drawing/2014/main" id="{00000000-0008-0000-1600-000082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7" name="Right Arrow 386">
          <a:extLst>
            <a:ext uri="{FF2B5EF4-FFF2-40B4-BE49-F238E27FC236}">
              <a16:creationId xmlns:a16="http://schemas.microsoft.com/office/drawing/2014/main" id="{00000000-0008-0000-1600-000083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8" name="Right Arrow 387">
          <a:extLst>
            <a:ext uri="{FF2B5EF4-FFF2-40B4-BE49-F238E27FC236}">
              <a16:creationId xmlns:a16="http://schemas.microsoft.com/office/drawing/2014/main" id="{00000000-0008-0000-1600-000084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9" name="Right Arrow 388">
          <a:extLst>
            <a:ext uri="{FF2B5EF4-FFF2-40B4-BE49-F238E27FC236}">
              <a16:creationId xmlns:a16="http://schemas.microsoft.com/office/drawing/2014/main" id="{00000000-0008-0000-1600-000085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0" name="Right Arrow 389">
          <a:extLst>
            <a:ext uri="{FF2B5EF4-FFF2-40B4-BE49-F238E27FC236}">
              <a16:creationId xmlns:a16="http://schemas.microsoft.com/office/drawing/2014/main" id="{00000000-0008-0000-1600-000086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1" name="Right Arrow 390">
          <a:extLst>
            <a:ext uri="{FF2B5EF4-FFF2-40B4-BE49-F238E27FC236}">
              <a16:creationId xmlns:a16="http://schemas.microsoft.com/office/drawing/2014/main" id="{00000000-0008-0000-1600-000087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2" name="Right Arrow 391">
          <a:extLst>
            <a:ext uri="{FF2B5EF4-FFF2-40B4-BE49-F238E27FC236}">
              <a16:creationId xmlns:a16="http://schemas.microsoft.com/office/drawing/2014/main" id="{00000000-0008-0000-1600-000088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3" name="Right Arrow 392">
          <a:extLst>
            <a:ext uri="{FF2B5EF4-FFF2-40B4-BE49-F238E27FC236}">
              <a16:creationId xmlns:a16="http://schemas.microsoft.com/office/drawing/2014/main" id="{00000000-0008-0000-1600-000089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4" name="Right Arrow 393">
          <a:extLst>
            <a:ext uri="{FF2B5EF4-FFF2-40B4-BE49-F238E27FC236}">
              <a16:creationId xmlns:a16="http://schemas.microsoft.com/office/drawing/2014/main" id="{00000000-0008-0000-1600-00008A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5" name="Right Arrow 394">
          <a:extLst>
            <a:ext uri="{FF2B5EF4-FFF2-40B4-BE49-F238E27FC236}">
              <a16:creationId xmlns:a16="http://schemas.microsoft.com/office/drawing/2014/main" id="{00000000-0008-0000-1600-00008B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6" name="Right Arrow 395">
          <a:extLst>
            <a:ext uri="{FF2B5EF4-FFF2-40B4-BE49-F238E27FC236}">
              <a16:creationId xmlns:a16="http://schemas.microsoft.com/office/drawing/2014/main" id="{00000000-0008-0000-1600-00008C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7" name="Right Arrow 396">
          <a:extLst>
            <a:ext uri="{FF2B5EF4-FFF2-40B4-BE49-F238E27FC236}">
              <a16:creationId xmlns:a16="http://schemas.microsoft.com/office/drawing/2014/main" id="{00000000-0008-0000-1600-00008D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8" name="Right Arrow 397">
          <a:extLst>
            <a:ext uri="{FF2B5EF4-FFF2-40B4-BE49-F238E27FC236}">
              <a16:creationId xmlns:a16="http://schemas.microsoft.com/office/drawing/2014/main" id="{00000000-0008-0000-1600-00008E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9" name="Right Arrow 398">
          <a:extLst>
            <a:ext uri="{FF2B5EF4-FFF2-40B4-BE49-F238E27FC236}">
              <a16:creationId xmlns:a16="http://schemas.microsoft.com/office/drawing/2014/main" id="{00000000-0008-0000-1600-00008F010000}"/>
            </a:ext>
          </a:extLst>
        </xdr:cNvPr>
        <xdr:cNvSpPr/>
      </xdr:nvSpPr>
      <xdr:spPr>
        <a:xfrm>
          <a:off x="11826240" y="2085975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0" name="Right Arrow 419">
          <a:extLst>
            <a:ext uri="{FF2B5EF4-FFF2-40B4-BE49-F238E27FC236}">
              <a16:creationId xmlns:a16="http://schemas.microsoft.com/office/drawing/2014/main" id="{00000000-0008-0000-1600-0000A4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1" name="Right Arrow 420">
          <a:extLst>
            <a:ext uri="{FF2B5EF4-FFF2-40B4-BE49-F238E27FC236}">
              <a16:creationId xmlns:a16="http://schemas.microsoft.com/office/drawing/2014/main" id="{00000000-0008-0000-1600-0000A5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2" name="Right Arrow 421">
          <a:extLst>
            <a:ext uri="{FF2B5EF4-FFF2-40B4-BE49-F238E27FC236}">
              <a16:creationId xmlns:a16="http://schemas.microsoft.com/office/drawing/2014/main" id="{00000000-0008-0000-1600-0000A6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3" name="Right Arrow 422">
          <a:extLst>
            <a:ext uri="{FF2B5EF4-FFF2-40B4-BE49-F238E27FC236}">
              <a16:creationId xmlns:a16="http://schemas.microsoft.com/office/drawing/2014/main" id="{00000000-0008-0000-1600-0000A7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4" name="Right Arrow 423">
          <a:extLst>
            <a:ext uri="{FF2B5EF4-FFF2-40B4-BE49-F238E27FC236}">
              <a16:creationId xmlns:a16="http://schemas.microsoft.com/office/drawing/2014/main" id="{00000000-0008-0000-1600-0000A8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5" name="Right Arrow 424">
          <a:extLst>
            <a:ext uri="{FF2B5EF4-FFF2-40B4-BE49-F238E27FC236}">
              <a16:creationId xmlns:a16="http://schemas.microsoft.com/office/drawing/2014/main" id="{00000000-0008-0000-1600-0000A9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6" name="Right Arrow 425">
          <a:extLst>
            <a:ext uri="{FF2B5EF4-FFF2-40B4-BE49-F238E27FC236}">
              <a16:creationId xmlns:a16="http://schemas.microsoft.com/office/drawing/2014/main" id="{00000000-0008-0000-1600-0000AA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7" name="Right Arrow 426">
          <a:extLst>
            <a:ext uri="{FF2B5EF4-FFF2-40B4-BE49-F238E27FC236}">
              <a16:creationId xmlns:a16="http://schemas.microsoft.com/office/drawing/2014/main" id="{00000000-0008-0000-1600-0000AB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8" name="Right Arrow 427">
          <a:extLst>
            <a:ext uri="{FF2B5EF4-FFF2-40B4-BE49-F238E27FC236}">
              <a16:creationId xmlns:a16="http://schemas.microsoft.com/office/drawing/2014/main" id="{00000000-0008-0000-1600-0000AC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29" name="Right Arrow 428">
          <a:extLst>
            <a:ext uri="{FF2B5EF4-FFF2-40B4-BE49-F238E27FC236}">
              <a16:creationId xmlns:a16="http://schemas.microsoft.com/office/drawing/2014/main" id="{00000000-0008-0000-1600-0000AD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0" name="Right Arrow 429">
          <a:extLst>
            <a:ext uri="{FF2B5EF4-FFF2-40B4-BE49-F238E27FC236}">
              <a16:creationId xmlns:a16="http://schemas.microsoft.com/office/drawing/2014/main" id="{00000000-0008-0000-1600-0000AE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1" name="Right Arrow 430">
          <a:extLst>
            <a:ext uri="{FF2B5EF4-FFF2-40B4-BE49-F238E27FC236}">
              <a16:creationId xmlns:a16="http://schemas.microsoft.com/office/drawing/2014/main" id="{00000000-0008-0000-1600-0000AF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2" name="Right Arrow 431">
          <a:extLst>
            <a:ext uri="{FF2B5EF4-FFF2-40B4-BE49-F238E27FC236}">
              <a16:creationId xmlns:a16="http://schemas.microsoft.com/office/drawing/2014/main" id="{00000000-0008-0000-1600-0000B0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3" name="Right Arrow 432">
          <a:extLst>
            <a:ext uri="{FF2B5EF4-FFF2-40B4-BE49-F238E27FC236}">
              <a16:creationId xmlns:a16="http://schemas.microsoft.com/office/drawing/2014/main" id="{00000000-0008-0000-1600-0000B1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4" name="Right Arrow 433">
          <a:extLst>
            <a:ext uri="{FF2B5EF4-FFF2-40B4-BE49-F238E27FC236}">
              <a16:creationId xmlns:a16="http://schemas.microsoft.com/office/drawing/2014/main" id="{00000000-0008-0000-1600-0000B2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5" name="Right Arrow 434">
          <a:extLst>
            <a:ext uri="{FF2B5EF4-FFF2-40B4-BE49-F238E27FC236}">
              <a16:creationId xmlns:a16="http://schemas.microsoft.com/office/drawing/2014/main" id="{00000000-0008-0000-1600-0000B3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6" name="Right Arrow 435">
          <a:extLst>
            <a:ext uri="{FF2B5EF4-FFF2-40B4-BE49-F238E27FC236}">
              <a16:creationId xmlns:a16="http://schemas.microsoft.com/office/drawing/2014/main" id="{00000000-0008-0000-1600-0000B4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7" name="Right Arrow 436">
          <a:extLst>
            <a:ext uri="{FF2B5EF4-FFF2-40B4-BE49-F238E27FC236}">
              <a16:creationId xmlns:a16="http://schemas.microsoft.com/office/drawing/2014/main" id="{00000000-0008-0000-1600-0000B5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8" name="Right Arrow 437">
          <a:extLst>
            <a:ext uri="{FF2B5EF4-FFF2-40B4-BE49-F238E27FC236}">
              <a16:creationId xmlns:a16="http://schemas.microsoft.com/office/drawing/2014/main" id="{00000000-0008-0000-1600-0000B6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39" name="Right Arrow 438">
          <a:extLst>
            <a:ext uri="{FF2B5EF4-FFF2-40B4-BE49-F238E27FC236}">
              <a16:creationId xmlns:a16="http://schemas.microsoft.com/office/drawing/2014/main" id="{00000000-0008-0000-1600-0000B7010000}"/>
            </a:ext>
          </a:extLst>
        </xdr:cNvPr>
        <xdr:cNvSpPr/>
      </xdr:nvSpPr>
      <xdr:spPr>
        <a:xfrm>
          <a:off x="11826240" y="11369040"/>
          <a:ext cx="666750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213903</xdr:colOff>
      <xdr:row>11</xdr:row>
      <xdr:rowOff>185056</xdr:rowOff>
    </xdr:from>
    <xdr:to>
      <xdr:col>33</xdr:col>
      <xdr:colOff>40821</xdr:colOff>
      <xdr:row>13</xdr:row>
      <xdr:rowOff>122464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1700-000047000000}"/>
            </a:ext>
          </a:extLst>
        </xdr:cNvPr>
        <xdr:cNvSpPr/>
      </xdr:nvSpPr>
      <xdr:spPr>
        <a:xfrm>
          <a:off x="20873085" y="3101975"/>
          <a:ext cx="1008380" cy="57086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0" name="Right Arrow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4" name="Right Arrow 1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6" name="Right Arrow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7" name="Right Arrow 16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8" name="Right Arrow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19" name="Right Arrow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20" name="Right Arrow 19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21" name="Right Arrow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22" name="Right Arrow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23" name="Right Arrow 22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SpPr/>
      </xdr:nvSpPr>
      <xdr:spPr>
        <a:xfrm>
          <a:off x="11883390" y="2143125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4" name="Right Arrow 43">
          <a:extLst>
            <a:ext uri="{FF2B5EF4-FFF2-40B4-BE49-F238E27FC236}">
              <a16:creationId xmlns:a16="http://schemas.microsoft.com/office/drawing/2014/main" id="{00000000-0008-0000-1700-00002C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5" name="Right Arrow 44">
          <a:extLst>
            <a:ext uri="{FF2B5EF4-FFF2-40B4-BE49-F238E27FC236}">
              <a16:creationId xmlns:a16="http://schemas.microsoft.com/office/drawing/2014/main" id="{00000000-0008-0000-1700-00002D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6" name="Right Arrow 45">
          <a:extLst>
            <a:ext uri="{FF2B5EF4-FFF2-40B4-BE49-F238E27FC236}">
              <a16:creationId xmlns:a16="http://schemas.microsoft.com/office/drawing/2014/main" id="{00000000-0008-0000-1700-00002E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00000000-0008-0000-1700-00002F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8" name="Right Arrow 47">
          <a:extLst>
            <a:ext uri="{FF2B5EF4-FFF2-40B4-BE49-F238E27FC236}">
              <a16:creationId xmlns:a16="http://schemas.microsoft.com/office/drawing/2014/main" id="{00000000-0008-0000-1700-000030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49" name="Right Arrow 48">
          <a:extLst>
            <a:ext uri="{FF2B5EF4-FFF2-40B4-BE49-F238E27FC236}">
              <a16:creationId xmlns:a16="http://schemas.microsoft.com/office/drawing/2014/main" id="{00000000-0008-0000-1700-000031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0" name="Right Arrow 49">
          <a:extLst>
            <a:ext uri="{FF2B5EF4-FFF2-40B4-BE49-F238E27FC236}">
              <a16:creationId xmlns:a16="http://schemas.microsoft.com/office/drawing/2014/main" id="{00000000-0008-0000-1700-000032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1" name="Right Arrow 50">
          <a:extLst>
            <a:ext uri="{FF2B5EF4-FFF2-40B4-BE49-F238E27FC236}">
              <a16:creationId xmlns:a16="http://schemas.microsoft.com/office/drawing/2014/main" id="{00000000-0008-0000-1700-000033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1700-000034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3" name="Right Arrow 52">
          <a:extLst>
            <a:ext uri="{FF2B5EF4-FFF2-40B4-BE49-F238E27FC236}">
              <a16:creationId xmlns:a16="http://schemas.microsoft.com/office/drawing/2014/main" id="{00000000-0008-0000-1700-000035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1700-000036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5" name="Right Arrow 54">
          <a:extLst>
            <a:ext uri="{FF2B5EF4-FFF2-40B4-BE49-F238E27FC236}">
              <a16:creationId xmlns:a16="http://schemas.microsoft.com/office/drawing/2014/main" id="{00000000-0008-0000-1700-000037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6" name="Right Arrow 55">
          <a:extLst>
            <a:ext uri="{FF2B5EF4-FFF2-40B4-BE49-F238E27FC236}">
              <a16:creationId xmlns:a16="http://schemas.microsoft.com/office/drawing/2014/main" id="{00000000-0008-0000-1700-000038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7" name="Right Arrow 56">
          <a:extLst>
            <a:ext uri="{FF2B5EF4-FFF2-40B4-BE49-F238E27FC236}">
              <a16:creationId xmlns:a16="http://schemas.microsoft.com/office/drawing/2014/main" id="{00000000-0008-0000-1700-000039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8" name="Right Arrow 57">
          <a:extLst>
            <a:ext uri="{FF2B5EF4-FFF2-40B4-BE49-F238E27FC236}">
              <a16:creationId xmlns:a16="http://schemas.microsoft.com/office/drawing/2014/main" id="{00000000-0008-0000-1700-00003A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9" name="Right Arrow 58">
          <a:extLst>
            <a:ext uri="{FF2B5EF4-FFF2-40B4-BE49-F238E27FC236}">
              <a16:creationId xmlns:a16="http://schemas.microsoft.com/office/drawing/2014/main" id="{00000000-0008-0000-1700-00003B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00000000-0008-0000-1700-00003C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1" name="Right Arrow 60">
          <a:extLst>
            <a:ext uri="{FF2B5EF4-FFF2-40B4-BE49-F238E27FC236}">
              <a16:creationId xmlns:a16="http://schemas.microsoft.com/office/drawing/2014/main" id="{00000000-0008-0000-1700-00003D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2" name="Right Arrow 61">
          <a:extLst>
            <a:ext uri="{FF2B5EF4-FFF2-40B4-BE49-F238E27FC236}">
              <a16:creationId xmlns:a16="http://schemas.microsoft.com/office/drawing/2014/main" id="{00000000-0008-0000-1700-00003E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id="{00000000-0008-0000-1700-00003F000000}"/>
            </a:ext>
          </a:extLst>
        </xdr:cNvPr>
        <xdr:cNvSpPr/>
      </xdr:nvSpPr>
      <xdr:spPr>
        <a:xfrm>
          <a:off x="11883390" y="11788140"/>
          <a:ext cx="666750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472440</xdr:colOff>
      <xdr:row>9</xdr:row>
      <xdr:rowOff>117020</xdr:rowOff>
    </xdr:from>
    <xdr:to>
      <xdr:col>35</xdr:col>
      <xdr:colOff>42455</xdr:colOff>
      <xdr:row>9</xdr:row>
      <xdr:rowOff>168455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SpPr/>
      </xdr:nvSpPr>
      <xdr:spPr>
        <a:xfrm>
          <a:off x="23713440" y="2717165"/>
          <a:ext cx="750570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34</xdr:col>
      <xdr:colOff>418011</xdr:colOff>
      <xdr:row>11</xdr:row>
      <xdr:rowOff>266700</xdr:rowOff>
    </xdr:from>
    <xdr:to>
      <xdr:col>35</xdr:col>
      <xdr:colOff>573133</xdr:colOff>
      <xdr:row>12</xdr:row>
      <xdr:rowOff>5170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24249380" y="3507740"/>
          <a:ext cx="745490" cy="5524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35</xdr:col>
      <xdr:colOff>91440</xdr:colOff>
      <xdr:row>41</xdr:row>
      <xdr:rowOff>157843</xdr:rowOff>
    </xdr:from>
    <xdr:to>
      <xdr:col>36</xdr:col>
      <xdr:colOff>246562</xdr:colOff>
      <xdr:row>42</xdr:row>
      <xdr:rowOff>5170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24513540" y="12481560"/>
          <a:ext cx="745490" cy="4762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34</xdr:col>
      <xdr:colOff>91439</xdr:colOff>
      <xdr:row>40</xdr:row>
      <xdr:rowOff>348342</xdr:rowOff>
    </xdr:from>
    <xdr:to>
      <xdr:col>35</xdr:col>
      <xdr:colOff>246561</xdr:colOff>
      <xdr:row>40</xdr:row>
      <xdr:rowOff>399777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23922355" y="12214860"/>
          <a:ext cx="746125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2" name="Right Arrow 31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3" name="Right Arrow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4" name="Right Arrow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5" name="Right Arrow 34">
          <a:extLst>
            <a:ext uri="{FF2B5EF4-FFF2-40B4-BE49-F238E27FC236}">
              <a16:creationId xmlns:a16="http://schemas.microsoft.com/office/drawing/2014/main" id="{00000000-0008-0000-1800-000023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6" name="Right Arrow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7" name="Right Arrow 36">
          <a:extLst>
            <a:ext uri="{FF2B5EF4-FFF2-40B4-BE49-F238E27FC236}">
              <a16:creationId xmlns:a16="http://schemas.microsoft.com/office/drawing/2014/main" id="{00000000-0008-0000-1800-000025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1800-000026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39" name="Right Arrow 38">
          <a:extLst>
            <a:ext uri="{FF2B5EF4-FFF2-40B4-BE49-F238E27FC236}">
              <a16:creationId xmlns:a16="http://schemas.microsoft.com/office/drawing/2014/main" id="{00000000-0008-0000-1800-000027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0" name="Right Arrow 39">
          <a:extLst>
            <a:ext uri="{FF2B5EF4-FFF2-40B4-BE49-F238E27FC236}">
              <a16:creationId xmlns:a16="http://schemas.microsoft.com/office/drawing/2014/main" id="{00000000-0008-0000-1800-000028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1" name="Right Arrow 40">
          <a:extLst>
            <a:ext uri="{FF2B5EF4-FFF2-40B4-BE49-F238E27FC236}">
              <a16:creationId xmlns:a16="http://schemas.microsoft.com/office/drawing/2014/main" id="{00000000-0008-0000-1800-000029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2" name="Right Arrow 41">
          <a:extLst>
            <a:ext uri="{FF2B5EF4-FFF2-40B4-BE49-F238E27FC236}">
              <a16:creationId xmlns:a16="http://schemas.microsoft.com/office/drawing/2014/main" id="{00000000-0008-0000-1800-00002A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3" name="Right Arrow 42">
          <a:extLst>
            <a:ext uri="{FF2B5EF4-FFF2-40B4-BE49-F238E27FC236}">
              <a16:creationId xmlns:a16="http://schemas.microsoft.com/office/drawing/2014/main" id="{00000000-0008-0000-1800-00002B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4" name="Right Arrow 43">
          <a:extLst>
            <a:ext uri="{FF2B5EF4-FFF2-40B4-BE49-F238E27FC236}">
              <a16:creationId xmlns:a16="http://schemas.microsoft.com/office/drawing/2014/main" id="{00000000-0008-0000-1800-00002C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5" name="Right Arrow 44">
          <a:extLst>
            <a:ext uri="{FF2B5EF4-FFF2-40B4-BE49-F238E27FC236}">
              <a16:creationId xmlns:a16="http://schemas.microsoft.com/office/drawing/2014/main" id="{00000000-0008-0000-1800-00002D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6" name="Right Arrow 45">
          <a:extLst>
            <a:ext uri="{FF2B5EF4-FFF2-40B4-BE49-F238E27FC236}">
              <a16:creationId xmlns:a16="http://schemas.microsoft.com/office/drawing/2014/main" id="{00000000-0008-0000-1800-00002E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00000000-0008-0000-1800-00002F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8" name="Right Arrow 47">
          <a:extLst>
            <a:ext uri="{FF2B5EF4-FFF2-40B4-BE49-F238E27FC236}">
              <a16:creationId xmlns:a16="http://schemas.microsoft.com/office/drawing/2014/main" id="{00000000-0008-0000-1800-000030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49" name="Right Arrow 48">
          <a:extLst>
            <a:ext uri="{FF2B5EF4-FFF2-40B4-BE49-F238E27FC236}">
              <a16:creationId xmlns:a16="http://schemas.microsoft.com/office/drawing/2014/main" id="{00000000-0008-0000-1800-000031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50" name="Right Arrow 49">
          <a:extLst>
            <a:ext uri="{FF2B5EF4-FFF2-40B4-BE49-F238E27FC236}">
              <a16:creationId xmlns:a16="http://schemas.microsoft.com/office/drawing/2014/main" id="{00000000-0008-0000-1800-000032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8</xdr:row>
      <xdr:rowOff>266700</xdr:rowOff>
    </xdr:from>
    <xdr:to>
      <xdr:col>16</xdr:col>
      <xdr:colOff>396240</xdr:colOff>
      <xdr:row>8</xdr:row>
      <xdr:rowOff>403860</xdr:rowOff>
    </xdr:to>
    <xdr:sp macro="" textlink="">
      <xdr:nvSpPr>
        <xdr:cNvPr id="51" name="Right Arrow 50">
          <a:extLst>
            <a:ext uri="{FF2B5EF4-FFF2-40B4-BE49-F238E27FC236}">
              <a16:creationId xmlns:a16="http://schemas.microsoft.com/office/drawing/2014/main" id="{00000000-0008-0000-1800-000033000000}"/>
            </a:ext>
          </a:extLst>
        </xdr:cNvPr>
        <xdr:cNvSpPr/>
      </xdr:nvSpPr>
      <xdr:spPr>
        <a:xfrm>
          <a:off x="12492990" y="228600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1800-000034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3" name="Right Arrow 52">
          <a:extLst>
            <a:ext uri="{FF2B5EF4-FFF2-40B4-BE49-F238E27FC236}">
              <a16:creationId xmlns:a16="http://schemas.microsoft.com/office/drawing/2014/main" id="{00000000-0008-0000-1800-000035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1800-000036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5" name="Right Arrow 54">
          <a:extLst>
            <a:ext uri="{FF2B5EF4-FFF2-40B4-BE49-F238E27FC236}">
              <a16:creationId xmlns:a16="http://schemas.microsoft.com/office/drawing/2014/main" id="{00000000-0008-0000-1800-000037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6" name="Right Arrow 55">
          <a:extLst>
            <a:ext uri="{FF2B5EF4-FFF2-40B4-BE49-F238E27FC236}">
              <a16:creationId xmlns:a16="http://schemas.microsoft.com/office/drawing/2014/main" id="{00000000-0008-0000-1800-000038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7" name="Right Arrow 56">
          <a:extLst>
            <a:ext uri="{FF2B5EF4-FFF2-40B4-BE49-F238E27FC236}">
              <a16:creationId xmlns:a16="http://schemas.microsoft.com/office/drawing/2014/main" id="{00000000-0008-0000-1800-000039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8" name="Right Arrow 57">
          <a:extLst>
            <a:ext uri="{FF2B5EF4-FFF2-40B4-BE49-F238E27FC236}">
              <a16:creationId xmlns:a16="http://schemas.microsoft.com/office/drawing/2014/main" id="{00000000-0008-0000-1800-00003A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59" name="Right Arrow 58">
          <a:extLst>
            <a:ext uri="{FF2B5EF4-FFF2-40B4-BE49-F238E27FC236}">
              <a16:creationId xmlns:a16="http://schemas.microsoft.com/office/drawing/2014/main" id="{00000000-0008-0000-1800-00003B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00000000-0008-0000-1800-00003C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1" name="Right Arrow 60">
          <a:extLst>
            <a:ext uri="{FF2B5EF4-FFF2-40B4-BE49-F238E27FC236}">
              <a16:creationId xmlns:a16="http://schemas.microsoft.com/office/drawing/2014/main" id="{00000000-0008-0000-1800-00003D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2" name="Right Arrow 61">
          <a:extLst>
            <a:ext uri="{FF2B5EF4-FFF2-40B4-BE49-F238E27FC236}">
              <a16:creationId xmlns:a16="http://schemas.microsoft.com/office/drawing/2014/main" id="{00000000-0008-0000-1800-00003E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id="{00000000-0008-0000-1800-00003F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4" name="Right Arrow 63">
          <a:extLst>
            <a:ext uri="{FF2B5EF4-FFF2-40B4-BE49-F238E27FC236}">
              <a16:creationId xmlns:a16="http://schemas.microsoft.com/office/drawing/2014/main" id="{00000000-0008-0000-1800-000040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5" name="Right Arrow 64">
          <a:extLst>
            <a:ext uri="{FF2B5EF4-FFF2-40B4-BE49-F238E27FC236}">
              <a16:creationId xmlns:a16="http://schemas.microsoft.com/office/drawing/2014/main" id="{00000000-0008-0000-1800-000041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6" name="Right Arrow 65">
          <a:extLst>
            <a:ext uri="{FF2B5EF4-FFF2-40B4-BE49-F238E27FC236}">
              <a16:creationId xmlns:a16="http://schemas.microsoft.com/office/drawing/2014/main" id="{00000000-0008-0000-1800-000042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7" name="Right Arrow 66">
          <a:extLst>
            <a:ext uri="{FF2B5EF4-FFF2-40B4-BE49-F238E27FC236}">
              <a16:creationId xmlns:a16="http://schemas.microsoft.com/office/drawing/2014/main" id="{00000000-0008-0000-1800-000043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00000000-0008-0000-1800-000044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69" name="Right Arrow 68">
          <a:extLst>
            <a:ext uri="{FF2B5EF4-FFF2-40B4-BE49-F238E27FC236}">
              <a16:creationId xmlns:a16="http://schemas.microsoft.com/office/drawing/2014/main" id="{00000000-0008-0000-1800-000045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0" name="Right Arrow 69">
          <a:extLst>
            <a:ext uri="{FF2B5EF4-FFF2-40B4-BE49-F238E27FC236}">
              <a16:creationId xmlns:a16="http://schemas.microsoft.com/office/drawing/2014/main" id="{00000000-0008-0000-1800-000046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1800-000047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33</xdr:col>
      <xdr:colOff>418011</xdr:colOff>
      <xdr:row>13</xdr:row>
      <xdr:rowOff>21771</xdr:rowOff>
    </xdr:from>
    <xdr:to>
      <xdr:col>34</xdr:col>
      <xdr:colOff>573133</xdr:colOff>
      <xdr:row>13</xdr:row>
      <xdr:rowOff>73206</xdr:rowOff>
    </xdr:to>
    <xdr:sp macro="" textlink="">
      <xdr:nvSpPr>
        <xdr:cNvPr id="94" name="Right Arrow 93">
          <a:extLst>
            <a:ext uri="{FF2B5EF4-FFF2-40B4-BE49-F238E27FC236}">
              <a16:creationId xmlns:a16="http://schemas.microsoft.com/office/drawing/2014/main" id="{00000000-0008-0000-1800-00005E000000}"/>
            </a:ext>
          </a:extLst>
        </xdr:cNvPr>
        <xdr:cNvSpPr/>
      </xdr:nvSpPr>
      <xdr:spPr>
        <a:xfrm>
          <a:off x="23658830" y="3896360"/>
          <a:ext cx="745490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34</xdr:col>
      <xdr:colOff>9797</xdr:colOff>
      <xdr:row>10</xdr:row>
      <xdr:rowOff>253093</xdr:rowOff>
    </xdr:from>
    <xdr:to>
      <xdr:col>35</xdr:col>
      <xdr:colOff>164919</xdr:colOff>
      <xdr:row>10</xdr:row>
      <xdr:rowOff>304528</xdr:rowOff>
    </xdr:to>
    <xdr:sp macro="" textlink="">
      <xdr:nvSpPr>
        <xdr:cNvPr id="95" name="Right Arrow 94">
          <a:extLst>
            <a:ext uri="{FF2B5EF4-FFF2-40B4-BE49-F238E27FC236}">
              <a16:creationId xmlns:a16="http://schemas.microsoft.com/office/drawing/2014/main" id="{00000000-0008-0000-1800-00005F000000}"/>
            </a:ext>
          </a:extLst>
        </xdr:cNvPr>
        <xdr:cNvSpPr/>
      </xdr:nvSpPr>
      <xdr:spPr>
        <a:xfrm>
          <a:off x="23841075" y="3176905"/>
          <a:ext cx="745490" cy="5143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2" name="Right Arrow 71">
          <a:extLst>
            <a:ext uri="{FF2B5EF4-FFF2-40B4-BE49-F238E27FC236}">
              <a16:creationId xmlns:a16="http://schemas.microsoft.com/office/drawing/2014/main" id="{00000000-0008-0000-1800-000048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1800-000049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1800-00004A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1800-00004B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6" name="Right Arrow 75">
          <a:extLst>
            <a:ext uri="{FF2B5EF4-FFF2-40B4-BE49-F238E27FC236}">
              <a16:creationId xmlns:a16="http://schemas.microsoft.com/office/drawing/2014/main" id="{00000000-0008-0000-1800-00004C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7" name="Right Arrow 76">
          <a:extLst>
            <a:ext uri="{FF2B5EF4-FFF2-40B4-BE49-F238E27FC236}">
              <a16:creationId xmlns:a16="http://schemas.microsoft.com/office/drawing/2014/main" id="{00000000-0008-0000-1800-00004D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8" name="Right Arrow 77">
          <a:extLst>
            <a:ext uri="{FF2B5EF4-FFF2-40B4-BE49-F238E27FC236}">
              <a16:creationId xmlns:a16="http://schemas.microsoft.com/office/drawing/2014/main" id="{00000000-0008-0000-1800-00004E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id="{00000000-0008-0000-1800-00004F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0" name="Right Arrow 79">
          <a:extLst>
            <a:ext uri="{FF2B5EF4-FFF2-40B4-BE49-F238E27FC236}">
              <a16:creationId xmlns:a16="http://schemas.microsoft.com/office/drawing/2014/main" id="{00000000-0008-0000-1800-000050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id="{00000000-0008-0000-1800-000051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2" name="Right Arrow 81">
          <a:extLst>
            <a:ext uri="{FF2B5EF4-FFF2-40B4-BE49-F238E27FC236}">
              <a16:creationId xmlns:a16="http://schemas.microsoft.com/office/drawing/2014/main" id="{00000000-0008-0000-1800-000052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3" name="Right Arrow 82">
          <a:extLst>
            <a:ext uri="{FF2B5EF4-FFF2-40B4-BE49-F238E27FC236}">
              <a16:creationId xmlns:a16="http://schemas.microsoft.com/office/drawing/2014/main" id="{00000000-0008-0000-1800-000053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4" name="Right Arrow 83">
          <a:extLst>
            <a:ext uri="{FF2B5EF4-FFF2-40B4-BE49-F238E27FC236}">
              <a16:creationId xmlns:a16="http://schemas.microsoft.com/office/drawing/2014/main" id="{00000000-0008-0000-1800-000054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5" name="Right Arrow 84">
          <a:extLst>
            <a:ext uri="{FF2B5EF4-FFF2-40B4-BE49-F238E27FC236}">
              <a16:creationId xmlns:a16="http://schemas.microsoft.com/office/drawing/2014/main" id="{00000000-0008-0000-1800-000055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6" name="Right Arrow 85">
          <a:extLst>
            <a:ext uri="{FF2B5EF4-FFF2-40B4-BE49-F238E27FC236}">
              <a16:creationId xmlns:a16="http://schemas.microsoft.com/office/drawing/2014/main" id="{00000000-0008-0000-1800-000056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7" name="Right Arrow 86">
          <a:extLst>
            <a:ext uri="{FF2B5EF4-FFF2-40B4-BE49-F238E27FC236}">
              <a16:creationId xmlns:a16="http://schemas.microsoft.com/office/drawing/2014/main" id="{00000000-0008-0000-1800-000057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8" name="Right Arrow 87">
          <a:extLst>
            <a:ext uri="{FF2B5EF4-FFF2-40B4-BE49-F238E27FC236}">
              <a16:creationId xmlns:a16="http://schemas.microsoft.com/office/drawing/2014/main" id="{00000000-0008-0000-1800-000058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89" name="Right Arrow 88">
          <a:extLst>
            <a:ext uri="{FF2B5EF4-FFF2-40B4-BE49-F238E27FC236}">
              <a16:creationId xmlns:a16="http://schemas.microsoft.com/office/drawing/2014/main" id="{00000000-0008-0000-1800-000059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90" name="Right Arrow 89">
          <a:extLst>
            <a:ext uri="{FF2B5EF4-FFF2-40B4-BE49-F238E27FC236}">
              <a16:creationId xmlns:a16="http://schemas.microsoft.com/office/drawing/2014/main" id="{00000000-0008-0000-1800-00005A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40</xdr:row>
      <xdr:rowOff>266700</xdr:rowOff>
    </xdr:from>
    <xdr:to>
      <xdr:col>16</xdr:col>
      <xdr:colOff>396240</xdr:colOff>
      <xdr:row>40</xdr:row>
      <xdr:rowOff>403860</xdr:rowOff>
    </xdr:to>
    <xdr:sp macro="" textlink="">
      <xdr:nvSpPr>
        <xdr:cNvPr id="91" name="Right Arrow 90">
          <a:extLst>
            <a:ext uri="{FF2B5EF4-FFF2-40B4-BE49-F238E27FC236}">
              <a16:creationId xmlns:a16="http://schemas.microsoft.com/office/drawing/2014/main" id="{00000000-0008-0000-1800-00005B000000}"/>
            </a:ext>
          </a:extLst>
        </xdr:cNvPr>
        <xdr:cNvSpPr/>
      </xdr:nvSpPr>
      <xdr:spPr>
        <a:xfrm>
          <a:off x="12492990" y="12133580"/>
          <a:ext cx="73342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6" name="Right Arrow 45">
          <a:extLst>
            <a:ext uri="{FF2B5EF4-FFF2-40B4-BE49-F238E27FC236}">
              <a16:creationId xmlns:a16="http://schemas.microsoft.com/office/drawing/2014/main" id="{00000000-0008-0000-1900-00002E000000}"/>
            </a:ext>
          </a:extLst>
        </xdr:cNvPr>
        <xdr:cNvSpPr/>
      </xdr:nvSpPr>
      <xdr:spPr>
        <a:xfrm>
          <a:off x="12654915" y="270319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00000000-0008-0000-1900-00002F000000}"/>
            </a:ext>
          </a:extLst>
        </xdr:cNvPr>
        <xdr:cNvSpPr/>
      </xdr:nvSpPr>
      <xdr:spPr>
        <a:xfrm>
          <a:off x="12654915" y="270319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8" name="Right Arrow 47">
          <a:extLst>
            <a:ext uri="{FF2B5EF4-FFF2-40B4-BE49-F238E27FC236}">
              <a16:creationId xmlns:a16="http://schemas.microsoft.com/office/drawing/2014/main" id="{00000000-0008-0000-1900-000030000000}"/>
            </a:ext>
          </a:extLst>
        </xdr:cNvPr>
        <xdr:cNvSpPr/>
      </xdr:nvSpPr>
      <xdr:spPr>
        <a:xfrm>
          <a:off x="12654915" y="270319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9" name="Right Arrow 48">
          <a:extLst>
            <a:ext uri="{FF2B5EF4-FFF2-40B4-BE49-F238E27FC236}">
              <a16:creationId xmlns:a16="http://schemas.microsoft.com/office/drawing/2014/main" id="{00000000-0008-0000-1900-000031000000}"/>
            </a:ext>
          </a:extLst>
        </xdr:cNvPr>
        <xdr:cNvSpPr/>
      </xdr:nvSpPr>
      <xdr:spPr>
        <a:xfrm>
          <a:off x="12654915" y="270319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12654915" y="1399032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12654915" y="1399032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SpPr/>
      </xdr:nvSpPr>
      <xdr:spPr>
        <a:xfrm>
          <a:off x="12654915" y="1399032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12654915" y="1399032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1" name="Right Arrow 30">
          <a:extLst>
            <a:ext uri="{FF2B5EF4-FFF2-40B4-BE49-F238E27FC236}">
              <a16:creationId xmlns:a16="http://schemas.microsoft.com/office/drawing/2014/main" id="{00000000-0008-0000-1A00-00001F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2" name="Right Arrow 31">
          <a:extLst>
            <a:ext uri="{FF2B5EF4-FFF2-40B4-BE49-F238E27FC236}">
              <a16:creationId xmlns:a16="http://schemas.microsoft.com/office/drawing/2014/main" id="{00000000-0008-0000-1A00-000020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3" name="Right Arrow 32">
          <a:extLst>
            <a:ext uri="{FF2B5EF4-FFF2-40B4-BE49-F238E27FC236}">
              <a16:creationId xmlns:a16="http://schemas.microsoft.com/office/drawing/2014/main" id="{00000000-0008-0000-1A00-000021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4" name="Right Arrow 33">
          <a:extLst>
            <a:ext uri="{FF2B5EF4-FFF2-40B4-BE49-F238E27FC236}">
              <a16:creationId xmlns:a16="http://schemas.microsoft.com/office/drawing/2014/main" id="{00000000-0008-0000-1A00-000022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5" name="Right Arrow 34">
          <a:extLst>
            <a:ext uri="{FF2B5EF4-FFF2-40B4-BE49-F238E27FC236}">
              <a16:creationId xmlns:a16="http://schemas.microsoft.com/office/drawing/2014/main" id="{00000000-0008-0000-1A00-000023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6" name="Right Arrow 35">
          <a:extLst>
            <a:ext uri="{FF2B5EF4-FFF2-40B4-BE49-F238E27FC236}">
              <a16:creationId xmlns:a16="http://schemas.microsoft.com/office/drawing/2014/main" id="{00000000-0008-0000-1A00-000024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7" name="Right Arrow 36">
          <a:extLst>
            <a:ext uri="{FF2B5EF4-FFF2-40B4-BE49-F238E27FC236}">
              <a16:creationId xmlns:a16="http://schemas.microsoft.com/office/drawing/2014/main" id="{00000000-0008-0000-1A00-000025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1A00-000026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39" name="Right Arrow 38">
          <a:extLst>
            <a:ext uri="{FF2B5EF4-FFF2-40B4-BE49-F238E27FC236}">
              <a16:creationId xmlns:a16="http://schemas.microsoft.com/office/drawing/2014/main" id="{00000000-0008-0000-1A00-000027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0" name="Right Arrow 39">
          <a:extLst>
            <a:ext uri="{FF2B5EF4-FFF2-40B4-BE49-F238E27FC236}">
              <a16:creationId xmlns:a16="http://schemas.microsoft.com/office/drawing/2014/main" id="{00000000-0008-0000-1A00-000028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1" name="Right Arrow 40">
          <a:extLst>
            <a:ext uri="{FF2B5EF4-FFF2-40B4-BE49-F238E27FC236}">
              <a16:creationId xmlns:a16="http://schemas.microsoft.com/office/drawing/2014/main" id="{00000000-0008-0000-1A00-000029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2" name="Right Arrow 41">
          <a:extLst>
            <a:ext uri="{FF2B5EF4-FFF2-40B4-BE49-F238E27FC236}">
              <a16:creationId xmlns:a16="http://schemas.microsoft.com/office/drawing/2014/main" id="{00000000-0008-0000-1A00-00002A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3" name="Right Arrow 42">
          <a:extLst>
            <a:ext uri="{FF2B5EF4-FFF2-40B4-BE49-F238E27FC236}">
              <a16:creationId xmlns:a16="http://schemas.microsoft.com/office/drawing/2014/main" id="{00000000-0008-0000-1A00-00002B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4" name="Right Arrow 43">
          <a:extLst>
            <a:ext uri="{FF2B5EF4-FFF2-40B4-BE49-F238E27FC236}">
              <a16:creationId xmlns:a16="http://schemas.microsoft.com/office/drawing/2014/main" id="{00000000-0008-0000-1A00-00002C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5" name="Right Arrow 44">
          <a:extLst>
            <a:ext uri="{FF2B5EF4-FFF2-40B4-BE49-F238E27FC236}">
              <a16:creationId xmlns:a16="http://schemas.microsoft.com/office/drawing/2014/main" id="{00000000-0008-0000-1A00-00002D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6" name="Right Arrow 45">
          <a:extLst>
            <a:ext uri="{FF2B5EF4-FFF2-40B4-BE49-F238E27FC236}">
              <a16:creationId xmlns:a16="http://schemas.microsoft.com/office/drawing/2014/main" id="{00000000-0008-0000-1A00-00002E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00000000-0008-0000-1A00-00002F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8" name="Right Arrow 47">
          <a:extLst>
            <a:ext uri="{FF2B5EF4-FFF2-40B4-BE49-F238E27FC236}">
              <a16:creationId xmlns:a16="http://schemas.microsoft.com/office/drawing/2014/main" id="{00000000-0008-0000-1A00-000030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49" name="Right Arrow 48">
          <a:extLst>
            <a:ext uri="{FF2B5EF4-FFF2-40B4-BE49-F238E27FC236}">
              <a16:creationId xmlns:a16="http://schemas.microsoft.com/office/drawing/2014/main" id="{00000000-0008-0000-1A00-000031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50" name="Right Arrow 49">
          <a:extLst>
            <a:ext uri="{FF2B5EF4-FFF2-40B4-BE49-F238E27FC236}">
              <a16:creationId xmlns:a16="http://schemas.microsoft.com/office/drawing/2014/main" id="{00000000-0008-0000-1A00-000032000000}"/>
            </a:ext>
          </a:extLst>
        </xdr:cNvPr>
        <xdr:cNvSpPr/>
      </xdr:nvSpPr>
      <xdr:spPr>
        <a:xfrm>
          <a:off x="13416915" y="2562225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3" name="Right Arrow 72">
          <a:extLst>
            <a:ext uri="{FF2B5EF4-FFF2-40B4-BE49-F238E27FC236}">
              <a16:creationId xmlns:a16="http://schemas.microsoft.com/office/drawing/2014/main" id="{00000000-0008-0000-1A00-000049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4" name="Right Arrow 73">
          <a:extLst>
            <a:ext uri="{FF2B5EF4-FFF2-40B4-BE49-F238E27FC236}">
              <a16:creationId xmlns:a16="http://schemas.microsoft.com/office/drawing/2014/main" id="{00000000-0008-0000-1A00-00004A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00000000-0008-0000-1A00-00004B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6" name="Right Arrow 75">
          <a:extLst>
            <a:ext uri="{FF2B5EF4-FFF2-40B4-BE49-F238E27FC236}">
              <a16:creationId xmlns:a16="http://schemas.microsoft.com/office/drawing/2014/main" id="{00000000-0008-0000-1A00-00004C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7" name="Right Arrow 76">
          <a:extLst>
            <a:ext uri="{FF2B5EF4-FFF2-40B4-BE49-F238E27FC236}">
              <a16:creationId xmlns:a16="http://schemas.microsoft.com/office/drawing/2014/main" id="{00000000-0008-0000-1A00-00004D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8" name="Right Arrow 77">
          <a:extLst>
            <a:ext uri="{FF2B5EF4-FFF2-40B4-BE49-F238E27FC236}">
              <a16:creationId xmlns:a16="http://schemas.microsoft.com/office/drawing/2014/main" id="{00000000-0008-0000-1A00-00004E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79" name="Right Arrow 78">
          <a:extLst>
            <a:ext uri="{FF2B5EF4-FFF2-40B4-BE49-F238E27FC236}">
              <a16:creationId xmlns:a16="http://schemas.microsoft.com/office/drawing/2014/main" id="{00000000-0008-0000-1A00-00004F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0" name="Right Arrow 79">
          <a:extLst>
            <a:ext uri="{FF2B5EF4-FFF2-40B4-BE49-F238E27FC236}">
              <a16:creationId xmlns:a16="http://schemas.microsoft.com/office/drawing/2014/main" id="{00000000-0008-0000-1A00-000050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1" name="Right Arrow 80">
          <a:extLst>
            <a:ext uri="{FF2B5EF4-FFF2-40B4-BE49-F238E27FC236}">
              <a16:creationId xmlns:a16="http://schemas.microsoft.com/office/drawing/2014/main" id="{00000000-0008-0000-1A00-000051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2" name="Right Arrow 81">
          <a:extLst>
            <a:ext uri="{FF2B5EF4-FFF2-40B4-BE49-F238E27FC236}">
              <a16:creationId xmlns:a16="http://schemas.microsoft.com/office/drawing/2014/main" id="{00000000-0008-0000-1A00-000052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3" name="Right Arrow 82">
          <a:extLst>
            <a:ext uri="{FF2B5EF4-FFF2-40B4-BE49-F238E27FC236}">
              <a16:creationId xmlns:a16="http://schemas.microsoft.com/office/drawing/2014/main" id="{00000000-0008-0000-1A00-000053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4" name="Right Arrow 83">
          <a:extLst>
            <a:ext uri="{FF2B5EF4-FFF2-40B4-BE49-F238E27FC236}">
              <a16:creationId xmlns:a16="http://schemas.microsoft.com/office/drawing/2014/main" id="{00000000-0008-0000-1A00-000054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5" name="Right Arrow 84">
          <a:extLst>
            <a:ext uri="{FF2B5EF4-FFF2-40B4-BE49-F238E27FC236}">
              <a16:creationId xmlns:a16="http://schemas.microsoft.com/office/drawing/2014/main" id="{00000000-0008-0000-1A00-000055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6" name="Right Arrow 85">
          <a:extLst>
            <a:ext uri="{FF2B5EF4-FFF2-40B4-BE49-F238E27FC236}">
              <a16:creationId xmlns:a16="http://schemas.microsoft.com/office/drawing/2014/main" id="{00000000-0008-0000-1A00-000056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7" name="Right Arrow 86">
          <a:extLst>
            <a:ext uri="{FF2B5EF4-FFF2-40B4-BE49-F238E27FC236}">
              <a16:creationId xmlns:a16="http://schemas.microsoft.com/office/drawing/2014/main" id="{00000000-0008-0000-1A00-000057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8" name="Right Arrow 87">
          <a:extLst>
            <a:ext uri="{FF2B5EF4-FFF2-40B4-BE49-F238E27FC236}">
              <a16:creationId xmlns:a16="http://schemas.microsoft.com/office/drawing/2014/main" id="{00000000-0008-0000-1A00-000058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89" name="Right Arrow 88">
          <a:extLst>
            <a:ext uri="{FF2B5EF4-FFF2-40B4-BE49-F238E27FC236}">
              <a16:creationId xmlns:a16="http://schemas.microsoft.com/office/drawing/2014/main" id="{00000000-0008-0000-1A00-000059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0" name="Right Arrow 89">
          <a:extLst>
            <a:ext uri="{FF2B5EF4-FFF2-40B4-BE49-F238E27FC236}">
              <a16:creationId xmlns:a16="http://schemas.microsoft.com/office/drawing/2014/main" id="{00000000-0008-0000-1A00-00005A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1" name="Right Arrow 90">
          <a:extLst>
            <a:ext uri="{FF2B5EF4-FFF2-40B4-BE49-F238E27FC236}">
              <a16:creationId xmlns:a16="http://schemas.microsoft.com/office/drawing/2014/main" id="{00000000-0008-0000-1A00-00005B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92" name="Right Arrow 91">
          <a:extLst>
            <a:ext uri="{FF2B5EF4-FFF2-40B4-BE49-F238E27FC236}">
              <a16:creationId xmlns:a16="http://schemas.microsoft.com/office/drawing/2014/main" id="{00000000-0008-0000-1A00-00005C000000}"/>
            </a:ext>
          </a:extLst>
        </xdr:cNvPr>
        <xdr:cNvSpPr/>
      </xdr:nvSpPr>
      <xdr:spPr>
        <a:xfrm>
          <a:off x="13416915" y="13944600"/>
          <a:ext cx="828675" cy="13716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1" name="Right Arrow 50">
          <a:extLst>
            <a:ext uri="{FF2B5EF4-FFF2-40B4-BE49-F238E27FC236}">
              <a16:creationId xmlns:a16="http://schemas.microsoft.com/office/drawing/2014/main" id="{00000000-0008-0000-1A00-000033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1A00-000034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3" name="Right Arrow 52">
          <a:extLst>
            <a:ext uri="{FF2B5EF4-FFF2-40B4-BE49-F238E27FC236}">
              <a16:creationId xmlns:a16="http://schemas.microsoft.com/office/drawing/2014/main" id="{00000000-0008-0000-1A00-000035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1A00-000036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5" name="Right Arrow 54">
          <a:extLst>
            <a:ext uri="{FF2B5EF4-FFF2-40B4-BE49-F238E27FC236}">
              <a16:creationId xmlns:a16="http://schemas.microsoft.com/office/drawing/2014/main" id="{00000000-0008-0000-1A00-000037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6" name="Right Arrow 55">
          <a:extLst>
            <a:ext uri="{FF2B5EF4-FFF2-40B4-BE49-F238E27FC236}">
              <a16:creationId xmlns:a16="http://schemas.microsoft.com/office/drawing/2014/main" id="{00000000-0008-0000-1A00-000038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7" name="Right Arrow 56">
          <a:extLst>
            <a:ext uri="{FF2B5EF4-FFF2-40B4-BE49-F238E27FC236}">
              <a16:creationId xmlns:a16="http://schemas.microsoft.com/office/drawing/2014/main" id="{00000000-0008-0000-1A00-000039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8" name="Right Arrow 57">
          <a:extLst>
            <a:ext uri="{FF2B5EF4-FFF2-40B4-BE49-F238E27FC236}">
              <a16:creationId xmlns:a16="http://schemas.microsoft.com/office/drawing/2014/main" id="{00000000-0008-0000-1A00-00003A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59" name="Right Arrow 58">
          <a:extLst>
            <a:ext uri="{FF2B5EF4-FFF2-40B4-BE49-F238E27FC236}">
              <a16:creationId xmlns:a16="http://schemas.microsoft.com/office/drawing/2014/main" id="{00000000-0008-0000-1A00-00003B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00000000-0008-0000-1A00-00003C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1" name="Right Arrow 60">
          <a:extLst>
            <a:ext uri="{FF2B5EF4-FFF2-40B4-BE49-F238E27FC236}">
              <a16:creationId xmlns:a16="http://schemas.microsoft.com/office/drawing/2014/main" id="{00000000-0008-0000-1A00-00003D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2" name="Right Arrow 61">
          <a:extLst>
            <a:ext uri="{FF2B5EF4-FFF2-40B4-BE49-F238E27FC236}">
              <a16:creationId xmlns:a16="http://schemas.microsoft.com/office/drawing/2014/main" id="{00000000-0008-0000-1A00-00003E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id="{00000000-0008-0000-1A00-00003F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4" name="Right Arrow 63">
          <a:extLst>
            <a:ext uri="{FF2B5EF4-FFF2-40B4-BE49-F238E27FC236}">
              <a16:creationId xmlns:a16="http://schemas.microsoft.com/office/drawing/2014/main" id="{00000000-0008-0000-1A00-000040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5" name="Right Arrow 64">
          <a:extLst>
            <a:ext uri="{FF2B5EF4-FFF2-40B4-BE49-F238E27FC236}">
              <a16:creationId xmlns:a16="http://schemas.microsoft.com/office/drawing/2014/main" id="{00000000-0008-0000-1A00-000041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6" name="Right Arrow 65">
          <a:extLst>
            <a:ext uri="{FF2B5EF4-FFF2-40B4-BE49-F238E27FC236}">
              <a16:creationId xmlns:a16="http://schemas.microsoft.com/office/drawing/2014/main" id="{00000000-0008-0000-1A00-000042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7" name="Right Arrow 66">
          <a:extLst>
            <a:ext uri="{FF2B5EF4-FFF2-40B4-BE49-F238E27FC236}">
              <a16:creationId xmlns:a16="http://schemas.microsoft.com/office/drawing/2014/main" id="{00000000-0008-0000-1A00-000043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00000000-0008-0000-1A00-000044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69" name="Right Arrow 68">
          <a:extLst>
            <a:ext uri="{FF2B5EF4-FFF2-40B4-BE49-F238E27FC236}">
              <a16:creationId xmlns:a16="http://schemas.microsoft.com/office/drawing/2014/main" id="{00000000-0008-0000-1A00-000045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77</xdr:row>
      <xdr:rowOff>266700</xdr:rowOff>
    </xdr:from>
    <xdr:to>
      <xdr:col>16</xdr:col>
      <xdr:colOff>396240</xdr:colOff>
      <xdr:row>77</xdr:row>
      <xdr:rowOff>403860</xdr:rowOff>
    </xdr:to>
    <xdr:sp macro="" textlink="">
      <xdr:nvSpPr>
        <xdr:cNvPr id="70" name="Right Arrow 69">
          <a:extLst>
            <a:ext uri="{FF2B5EF4-FFF2-40B4-BE49-F238E27FC236}">
              <a16:creationId xmlns:a16="http://schemas.microsoft.com/office/drawing/2014/main" id="{00000000-0008-0000-1A00-000046000000}"/>
            </a:ext>
          </a:extLst>
        </xdr:cNvPr>
        <xdr:cNvSpPr/>
      </xdr:nvSpPr>
      <xdr:spPr>
        <a:xfrm>
          <a:off x="13416915" y="25527000"/>
          <a:ext cx="828675" cy="13335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2" name="Right Arrow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/>
      </xdr:nvSpPr>
      <xdr:spPr>
        <a:xfrm>
          <a:off x="11854815" y="262826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11854815" y="262826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11854815" y="262826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10</xdr:row>
      <xdr:rowOff>266700</xdr:rowOff>
    </xdr:from>
    <xdr:to>
      <xdr:col>16</xdr:col>
      <xdr:colOff>396240</xdr:colOff>
      <xdr:row>10</xdr:row>
      <xdr:rowOff>403860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/>
      </xdr:nvSpPr>
      <xdr:spPr>
        <a:xfrm>
          <a:off x="11854815" y="2628265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11854815" y="242824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9</xdr:row>
      <xdr:rowOff>266700</xdr:rowOff>
    </xdr:from>
    <xdr:to>
      <xdr:col>16</xdr:col>
      <xdr:colOff>396240</xdr:colOff>
      <xdr:row>9</xdr:row>
      <xdr:rowOff>403860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11854815" y="242824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8" name="Right Arrow 7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11854815" y="12339320"/>
          <a:ext cx="695325" cy="5270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9" name="Right Arrow 8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SpPr/>
      </xdr:nvSpPr>
      <xdr:spPr>
        <a:xfrm>
          <a:off x="11854815" y="12339320"/>
          <a:ext cx="695325" cy="5270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0" name="Right Arrow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SpPr/>
      </xdr:nvSpPr>
      <xdr:spPr>
        <a:xfrm>
          <a:off x="11854815" y="12339320"/>
          <a:ext cx="695325" cy="5270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SpPr/>
      </xdr:nvSpPr>
      <xdr:spPr>
        <a:xfrm>
          <a:off x="11854815" y="12339320"/>
          <a:ext cx="695325" cy="5270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2" name="Right Arrow 11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SpPr/>
      </xdr:nvSpPr>
      <xdr:spPr>
        <a:xfrm>
          <a:off x="11854815" y="1207262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3" name="Right Arrow 12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SpPr/>
      </xdr:nvSpPr>
      <xdr:spPr>
        <a:xfrm>
          <a:off x="11854815" y="1207262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44</xdr:row>
      <xdr:rowOff>266700</xdr:rowOff>
    </xdr:from>
    <xdr:to>
      <xdr:col>16</xdr:col>
      <xdr:colOff>396240</xdr:colOff>
      <xdr:row>44</xdr:row>
      <xdr:rowOff>403860</xdr:rowOff>
    </xdr:to>
    <xdr:sp macro="" textlink="">
      <xdr:nvSpPr>
        <xdr:cNvPr id="14" name="Right Arrow 13"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SpPr/>
      </xdr:nvSpPr>
      <xdr:spPr>
        <a:xfrm>
          <a:off x="11854815" y="12339320"/>
          <a:ext cx="695325" cy="5270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16</xdr:col>
      <xdr:colOff>281940</xdr:colOff>
      <xdr:row>43</xdr:row>
      <xdr:rowOff>266700</xdr:rowOff>
    </xdr:from>
    <xdr:to>
      <xdr:col>17</xdr:col>
      <xdr:colOff>396240</xdr:colOff>
      <xdr:row>43</xdr:row>
      <xdr:rowOff>403860</xdr:rowOff>
    </xdr:to>
    <xdr:sp macro="" textlink="">
      <xdr:nvSpPr>
        <xdr:cNvPr id="15" name="Right Arrow 14"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SpPr/>
      </xdr:nvSpPr>
      <xdr:spPr>
        <a:xfrm>
          <a:off x="12435840" y="1207262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6" name="Right Arrow 15">
          <a:extLst>
            <a:ext uri="{FF2B5EF4-FFF2-40B4-BE49-F238E27FC236}">
              <a16:creationId xmlns:a16="http://schemas.microsoft.com/office/drawing/2014/main" id="{00000000-0008-0000-1B00-000010000000}"/>
            </a:ext>
          </a:extLst>
        </xdr:cNvPr>
        <xdr:cNvSpPr/>
      </xdr:nvSpPr>
      <xdr:spPr>
        <a:xfrm>
          <a:off x="11854815" y="1207262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7" name="Right Arrow 16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SpPr/>
      </xdr:nvSpPr>
      <xdr:spPr>
        <a:xfrm>
          <a:off x="11854815" y="1207262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8" name="Right Arrow 17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SpPr/>
      </xdr:nvSpPr>
      <xdr:spPr>
        <a:xfrm>
          <a:off x="11854815" y="1207262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19" name="Right Arrow 18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SpPr/>
      </xdr:nvSpPr>
      <xdr:spPr>
        <a:xfrm>
          <a:off x="11854815" y="1207262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0" name="Right Arrow 19">
          <a:extLst>
            <a:ext uri="{FF2B5EF4-FFF2-40B4-BE49-F238E27FC236}">
              <a16:creationId xmlns:a16="http://schemas.microsoft.com/office/drawing/2014/main" id="{00000000-0008-0000-1B00-000014000000}"/>
            </a:ext>
          </a:extLst>
        </xdr:cNvPr>
        <xdr:cNvSpPr/>
      </xdr:nvSpPr>
      <xdr:spPr>
        <a:xfrm>
          <a:off x="11854815" y="1207262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15</xdr:col>
      <xdr:colOff>281940</xdr:colOff>
      <xdr:row>43</xdr:row>
      <xdr:rowOff>266700</xdr:rowOff>
    </xdr:from>
    <xdr:to>
      <xdr:col>16</xdr:col>
      <xdr:colOff>396240</xdr:colOff>
      <xdr:row>43</xdr:row>
      <xdr:rowOff>403860</xdr:rowOff>
    </xdr:to>
    <xdr:sp macro="" textlink="">
      <xdr:nvSpPr>
        <xdr:cNvPr id="21" name="Right Arrow 20">
          <a:extLst>
            <a:ext uri="{FF2B5EF4-FFF2-40B4-BE49-F238E27FC236}">
              <a16:creationId xmlns:a16="http://schemas.microsoft.com/office/drawing/2014/main" id="{00000000-0008-0000-1B00-000015000000}"/>
            </a:ext>
          </a:extLst>
        </xdr:cNvPr>
        <xdr:cNvSpPr/>
      </xdr:nvSpPr>
      <xdr:spPr>
        <a:xfrm>
          <a:off x="11854815" y="12072620"/>
          <a:ext cx="695325" cy="0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14</xdr:col>
      <xdr:colOff>281940</xdr:colOff>
      <xdr:row>44</xdr:row>
      <xdr:rowOff>266700</xdr:rowOff>
    </xdr:from>
    <xdr:to>
      <xdr:col>15</xdr:col>
      <xdr:colOff>396240</xdr:colOff>
      <xdr:row>44</xdr:row>
      <xdr:rowOff>403860</xdr:rowOff>
    </xdr:to>
    <xdr:sp macro="" textlink="">
      <xdr:nvSpPr>
        <xdr:cNvPr id="22" name="Right Arrow 21">
          <a:extLst>
            <a:ext uri="{FF2B5EF4-FFF2-40B4-BE49-F238E27FC236}">
              <a16:creationId xmlns:a16="http://schemas.microsoft.com/office/drawing/2014/main" id="{00000000-0008-0000-1B00-000016000000}"/>
            </a:ext>
          </a:extLst>
        </xdr:cNvPr>
        <xdr:cNvSpPr/>
      </xdr:nvSpPr>
      <xdr:spPr>
        <a:xfrm>
          <a:off x="11273790" y="12339320"/>
          <a:ext cx="695325" cy="5270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14</xdr:col>
      <xdr:colOff>281940</xdr:colOff>
      <xdr:row>44</xdr:row>
      <xdr:rowOff>266700</xdr:rowOff>
    </xdr:from>
    <xdr:to>
      <xdr:col>15</xdr:col>
      <xdr:colOff>396240</xdr:colOff>
      <xdr:row>44</xdr:row>
      <xdr:rowOff>403860</xdr:rowOff>
    </xdr:to>
    <xdr:sp macro="" textlink="">
      <xdr:nvSpPr>
        <xdr:cNvPr id="23" name="Right Arrow 22">
          <a:extLst>
            <a:ext uri="{FF2B5EF4-FFF2-40B4-BE49-F238E27FC236}">
              <a16:creationId xmlns:a16="http://schemas.microsoft.com/office/drawing/2014/main" id="{00000000-0008-0000-1B00-000017000000}"/>
            </a:ext>
          </a:extLst>
        </xdr:cNvPr>
        <xdr:cNvSpPr/>
      </xdr:nvSpPr>
      <xdr:spPr>
        <a:xfrm>
          <a:off x="11273790" y="12339320"/>
          <a:ext cx="695325" cy="5270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14</xdr:col>
      <xdr:colOff>281940</xdr:colOff>
      <xdr:row>44</xdr:row>
      <xdr:rowOff>266700</xdr:rowOff>
    </xdr:from>
    <xdr:to>
      <xdr:col>15</xdr:col>
      <xdr:colOff>396240</xdr:colOff>
      <xdr:row>44</xdr:row>
      <xdr:rowOff>403860</xdr:rowOff>
    </xdr:to>
    <xdr:sp macro="" textlink="">
      <xdr:nvSpPr>
        <xdr:cNvPr id="24" name="Right Arrow 23">
          <a:extLst>
            <a:ext uri="{FF2B5EF4-FFF2-40B4-BE49-F238E27FC236}">
              <a16:creationId xmlns:a16="http://schemas.microsoft.com/office/drawing/2014/main" id="{00000000-0008-0000-1B00-000018000000}"/>
            </a:ext>
          </a:extLst>
        </xdr:cNvPr>
        <xdr:cNvSpPr/>
      </xdr:nvSpPr>
      <xdr:spPr>
        <a:xfrm>
          <a:off x="11273790" y="12339320"/>
          <a:ext cx="695325" cy="5270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14</xdr:col>
      <xdr:colOff>281940</xdr:colOff>
      <xdr:row>44</xdr:row>
      <xdr:rowOff>266700</xdr:rowOff>
    </xdr:from>
    <xdr:to>
      <xdr:col>15</xdr:col>
      <xdr:colOff>396240</xdr:colOff>
      <xdr:row>44</xdr:row>
      <xdr:rowOff>403860</xdr:rowOff>
    </xdr:to>
    <xdr:sp macro="" textlink="">
      <xdr:nvSpPr>
        <xdr:cNvPr id="25" name="Right Arrow 24">
          <a:extLst>
            <a:ext uri="{FF2B5EF4-FFF2-40B4-BE49-F238E27FC236}">
              <a16:creationId xmlns:a16="http://schemas.microsoft.com/office/drawing/2014/main" id="{00000000-0008-0000-1B00-000019000000}"/>
            </a:ext>
          </a:extLst>
        </xdr:cNvPr>
        <xdr:cNvSpPr/>
      </xdr:nvSpPr>
      <xdr:spPr>
        <a:xfrm>
          <a:off x="11273790" y="12339320"/>
          <a:ext cx="695325" cy="5270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  <xdr:twoCellAnchor>
    <xdr:from>
      <xdr:col>14</xdr:col>
      <xdr:colOff>281940</xdr:colOff>
      <xdr:row>44</xdr:row>
      <xdr:rowOff>266700</xdr:rowOff>
    </xdr:from>
    <xdr:to>
      <xdr:col>15</xdr:col>
      <xdr:colOff>396240</xdr:colOff>
      <xdr:row>44</xdr:row>
      <xdr:rowOff>403860</xdr:rowOff>
    </xdr:to>
    <xdr:sp macro="" textlink="">
      <xdr:nvSpPr>
        <xdr:cNvPr id="26" name="Right Arrow 25">
          <a:extLst>
            <a:ext uri="{FF2B5EF4-FFF2-40B4-BE49-F238E27FC236}">
              <a16:creationId xmlns:a16="http://schemas.microsoft.com/office/drawing/2014/main" id="{00000000-0008-0000-1B00-00001A000000}"/>
            </a:ext>
          </a:extLst>
        </xdr:cNvPr>
        <xdr:cNvSpPr/>
      </xdr:nvSpPr>
      <xdr:spPr>
        <a:xfrm>
          <a:off x="11273790" y="12339320"/>
          <a:ext cx="695325" cy="52705"/>
        </a:xfrm>
        <a:prstGeom prst="rightArrow">
          <a:avLst/>
        </a:prstGeom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IN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478116</xdr:colOff>
      <xdr:row>50</xdr:row>
      <xdr:rowOff>169207</xdr:rowOff>
    </xdr:from>
    <xdr:to>
      <xdr:col>37</xdr:col>
      <xdr:colOff>0</xdr:colOff>
      <xdr:row>72</xdr:row>
      <xdr:rowOff>298822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586EA-C055-F95C-24D8-D69E4905A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2222BAA-3D89-417A-87B9-BC5AEE88EB3E}">
  <we:reference id="wa200006009" version="2.1.2.10" store="en-US" storeType="OMEX"/>
  <we:alternateReferences>
    <we:reference id="wa200006009" version="2.1.2.10" store="wa200006009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_xldudf_SAI_ASK</we:customFunctionIds>
        <we:customFunctionIds>_xldudf_SAI_PROMPTARRAY</we:customFunctionIds>
        <we:customFunctionIds>_xldudf_SAI_GENERATETABLE</we:customFunctionIds>
        <we:customFunctionIds>_xldudf_SAI_FILL</we:customFunctionIds>
        <we:customFunctionIds>_xldudf_SAI_SPLIT</we:customFunctionIds>
        <we:customFunctionIds>_xldudf_SAI_EXTRACT</we:customFunctionIds>
        <we:customFunctionIds>_xldudf_SAI_EXTRACTARRAY</we:customFunctionIds>
        <we:customFunctionIds>_xldudf_SAI_EDIT</we:customFunctionIds>
        <we:customFunctionIds>_xldudf_SAI_EDITARRAY</we:customFunctionIds>
        <we:customFunctionIds>_xldudf_SAI_FORMAT</we:customFunctionIds>
        <we:customFunctionIds>_xldudf_SAI_FORMATARRAY</we:customFunctionIds>
        <we:customFunctionIds>_xldudf_SAI_CLASSIFY</we:customFunctionIds>
        <we:customFunctionIds>_xldudf_SAI_CLASSIFYARRAY</we:customFunctionIds>
        <we:customFunctionIds>_xldudf_SAI_TAG</we:customFunctionIds>
        <we:customFunctionIds>_xldudf_SAI_TAGARRAY</we:customFunctionIds>
        <we:customFunctionIds>_xldudf_SAI_SUMMARIZE</we:customFunctionIds>
        <we:customFunctionIds>_xldudf_SAI_SUMMARIZEARRAY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69"/>
  <sheetViews>
    <sheetView topLeftCell="A37" zoomScale="70" zoomScaleNormal="70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1.85546875" style="1" customWidth="1"/>
    <col min="5" max="28" width="8.7109375" style="1" customWidth="1"/>
    <col min="29" max="29" width="12.42578125" style="1" customWidth="1"/>
    <col min="30" max="30" width="8.28515625" style="1" customWidth="1"/>
    <col min="31" max="16384" width="8.85546875" style="1"/>
  </cols>
  <sheetData>
    <row r="1" spans="1:29" ht="1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</row>
    <row r="2" spans="1:29" ht="23.25">
      <c r="A2" s="301" t="s">
        <v>26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3"/>
      <c r="AC2"/>
    </row>
    <row r="3" spans="1:29" ht="18.75">
      <c r="A3" s="304" t="s">
        <v>27</v>
      </c>
      <c r="B3" s="305"/>
      <c r="C3" s="305"/>
      <c r="D3" s="305"/>
      <c r="E3" s="305"/>
      <c r="F3" s="305"/>
      <c r="G3" s="305"/>
      <c r="H3" s="305"/>
      <c r="I3" s="305"/>
      <c r="J3" s="305"/>
      <c r="K3" s="305"/>
      <c r="L3" s="305"/>
      <c r="M3" s="305"/>
      <c r="N3" s="305"/>
      <c r="O3" s="305"/>
      <c r="P3" s="305"/>
      <c r="Q3" s="305"/>
      <c r="R3" s="305"/>
      <c r="S3" s="305"/>
      <c r="T3" s="305"/>
      <c r="U3" s="305"/>
      <c r="V3" s="305"/>
      <c r="W3" s="305"/>
      <c r="X3" s="305"/>
      <c r="Y3" s="305"/>
      <c r="Z3" s="305"/>
      <c r="AA3" s="305"/>
      <c r="AB3" s="306"/>
      <c r="AC3"/>
    </row>
    <row r="4" spans="1:29" ht="21" customHeight="1">
      <c r="A4" s="307"/>
      <c r="B4" s="308"/>
      <c r="C4" s="308"/>
      <c r="D4" s="309"/>
      <c r="E4" s="319" t="s">
        <v>28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1"/>
      <c r="AC4"/>
    </row>
    <row r="5" spans="1:29" ht="18" customHeight="1">
      <c r="A5" s="310" t="s">
        <v>29</v>
      </c>
      <c r="B5" s="311"/>
      <c r="C5" s="311"/>
      <c r="D5" s="312"/>
      <c r="E5" s="322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4"/>
      <c r="AC5"/>
    </row>
    <row r="6" spans="1:29" ht="18" customHeight="1">
      <c r="A6" s="310" t="s">
        <v>30</v>
      </c>
      <c r="B6" s="311"/>
      <c r="C6" s="311"/>
      <c r="D6" s="312"/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4"/>
      <c r="AC6"/>
    </row>
    <row r="7" spans="1:29" ht="18" customHeight="1">
      <c r="A7" s="310" t="s">
        <v>31</v>
      </c>
      <c r="B7" s="311"/>
      <c r="C7" s="311"/>
      <c r="D7" s="312"/>
      <c r="E7" s="322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4"/>
      <c r="AC7"/>
    </row>
    <row r="8" spans="1:29" ht="18" customHeight="1">
      <c r="A8" s="310" t="s">
        <v>32</v>
      </c>
      <c r="B8" s="311"/>
      <c r="C8" s="311"/>
      <c r="D8" s="312"/>
      <c r="E8" s="322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23"/>
      <c r="U8" s="323"/>
      <c r="V8" s="323"/>
      <c r="W8" s="323"/>
      <c r="X8" s="323"/>
      <c r="Y8" s="323"/>
      <c r="Z8" s="323"/>
      <c r="AA8" s="323"/>
      <c r="AB8" s="324"/>
      <c r="AC8"/>
    </row>
    <row r="9" spans="1:29" ht="18.600000000000001" customHeight="1">
      <c r="A9" s="313" t="s">
        <v>33</v>
      </c>
      <c r="B9" s="314"/>
      <c r="C9" s="314"/>
      <c r="D9" s="315"/>
      <c r="E9" s="322"/>
      <c r="F9" s="323"/>
      <c r="G9" s="323"/>
      <c r="H9" s="323"/>
      <c r="I9" s="323"/>
      <c r="J9" s="323"/>
      <c r="K9" s="323"/>
      <c r="L9" s="323"/>
      <c r="M9" s="323"/>
      <c r="N9" s="323"/>
      <c r="O9" s="323"/>
      <c r="P9" s="323"/>
      <c r="Q9" s="323"/>
      <c r="R9" s="323"/>
      <c r="S9" s="323"/>
      <c r="T9" s="323"/>
      <c r="U9" s="323"/>
      <c r="V9" s="323"/>
      <c r="W9" s="323"/>
      <c r="X9" s="323"/>
      <c r="Y9" s="323"/>
      <c r="Z9" s="323"/>
      <c r="AA9" s="323"/>
      <c r="AB9" s="324"/>
      <c r="AC9"/>
    </row>
    <row r="10" spans="1:29" ht="18" customHeight="1">
      <c r="A10" s="313" t="s">
        <v>34</v>
      </c>
      <c r="B10" s="314"/>
      <c r="C10" s="314"/>
      <c r="D10" s="315"/>
      <c r="E10" s="325"/>
      <c r="F10" s="326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326"/>
      <c r="R10" s="326"/>
      <c r="S10" s="326"/>
      <c r="T10" s="326"/>
      <c r="U10" s="326"/>
      <c r="V10" s="326"/>
      <c r="W10" s="326"/>
      <c r="X10" s="326"/>
      <c r="Y10" s="326"/>
      <c r="Z10" s="326"/>
      <c r="AA10" s="326"/>
      <c r="AB10" s="327"/>
      <c r="AC10"/>
    </row>
    <row r="11" spans="1:29" ht="16.149999999999999" customHeight="1">
      <c r="A11" s="331" t="s">
        <v>35</v>
      </c>
      <c r="B11" s="331" t="s">
        <v>36</v>
      </c>
      <c r="C11" s="333" t="s">
        <v>37</v>
      </c>
      <c r="D11" s="331" t="s">
        <v>38</v>
      </c>
      <c r="E11" s="316" t="s">
        <v>39</v>
      </c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8"/>
      <c r="AC11" s="34" t="s">
        <v>40</v>
      </c>
    </row>
    <row r="12" spans="1:29" ht="15.75">
      <c r="A12" s="332"/>
      <c r="B12" s="332"/>
      <c r="C12" s="334"/>
      <c r="D12" s="332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17"/>
    </row>
    <row r="13" spans="1:29" ht="24.95" customHeight="1">
      <c r="A13" s="4">
        <v>1</v>
      </c>
      <c r="B13" s="5" t="s">
        <v>41</v>
      </c>
      <c r="C13" s="6" t="s">
        <v>42</v>
      </c>
      <c r="D13" s="7"/>
      <c r="E13" s="35"/>
      <c r="F13" s="35"/>
      <c r="G13" s="35"/>
      <c r="H13" s="35"/>
      <c r="I13" s="35"/>
      <c r="J13" s="35"/>
      <c r="K13" s="35"/>
      <c r="L13" s="35">
        <v>2.4</v>
      </c>
      <c r="M13" s="35">
        <v>2.4</v>
      </c>
      <c r="N13" s="35">
        <v>2.4</v>
      </c>
      <c r="O13" s="35">
        <v>2.2999999999999998</v>
      </c>
      <c r="P13" s="35">
        <v>2.2000000000000002</v>
      </c>
      <c r="Q13" s="35">
        <v>2.2000000000000002</v>
      </c>
      <c r="R13" s="35">
        <v>2.1</v>
      </c>
      <c r="S13" s="35">
        <v>2.1</v>
      </c>
      <c r="T13" s="35"/>
      <c r="U13" s="35"/>
      <c r="V13" s="35"/>
      <c r="W13" s="35"/>
      <c r="X13" s="35"/>
      <c r="Y13" s="35"/>
      <c r="Z13" s="35"/>
      <c r="AA13" s="35"/>
      <c r="AB13" s="35"/>
      <c r="AC13" s="35">
        <f>AVERAGE(E13:AB13)</f>
        <v>2.2624999999999997</v>
      </c>
    </row>
    <row r="14" spans="1:29" ht="24.95" customHeight="1">
      <c r="A14" s="4">
        <v>2</v>
      </c>
      <c r="B14" s="5" t="s">
        <v>43</v>
      </c>
      <c r="C14" s="6" t="s">
        <v>42</v>
      </c>
      <c r="D14" s="7"/>
      <c r="E14" s="35"/>
      <c r="F14" s="35"/>
      <c r="G14" s="35"/>
      <c r="H14" s="35"/>
      <c r="I14" s="35"/>
      <c r="J14" s="35"/>
      <c r="K14" s="35"/>
      <c r="L14" s="35">
        <v>0.5</v>
      </c>
      <c r="M14" s="35">
        <v>0.5</v>
      </c>
      <c r="N14" s="35">
        <v>0.5</v>
      </c>
      <c r="O14" s="35">
        <v>0.3</v>
      </c>
      <c r="P14" s="35">
        <v>0.3</v>
      </c>
      <c r="Q14" s="35">
        <v>0.3</v>
      </c>
      <c r="R14" s="35">
        <v>0.6</v>
      </c>
      <c r="S14" s="35">
        <v>0.6</v>
      </c>
      <c r="T14" s="35"/>
      <c r="U14" s="35"/>
      <c r="V14" s="35"/>
      <c r="W14" s="35"/>
      <c r="X14" s="35"/>
      <c r="Y14" s="35"/>
      <c r="Z14" s="35"/>
      <c r="AA14" s="35"/>
      <c r="AB14" s="35"/>
      <c r="AC14" s="35">
        <f t="shared" ref="AC14:AC25" si="0">AVERAGE(E14:AB14)</f>
        <v>0.45</v>
      </c>
    </row>
    <row r="15" spans="1:29" ht="24.95" customHeight="1">
      <c r="A15" s="4">
        <v>3</v>
      </c>
      <c r="B15" s="5" t="s">
        <v>44</v>
      </c>
      <c r="C15" s="6" t="s">
        <v>42</v>
      </c>
      <c r="D15" s="6"/>
      <c r="E15" s="27"/>
      <c r="F15" s="27"/>
      <c r="G15" s="27"/>
      <c r="H15" s="27"/>
      <c r="I15" s="27"/>
      <c r="J15" s="27"/>
      <c r="K15" s="27"/>
      <c r="L15" s="27">
        <v>14.7</v>
      </c>
      <c r="M15" s="27">
        <v>14.7</v>
      </c>
      <c r="N15" s="27">
        <v>14.7</v>
      </c>
      <c r="O15" s="27">
        <v>13.8</v>
      </c>
      <c r="P15" s="27">
        <v>13.7</v>
      </c>
      <c r="Q15" s="27">
        <v>13.5</v>
      </c>
      <c r="R15" s="27">
        <v>13.5</v>
      </c>
      <c r="S15" s="27">
        <v>13.2</v>
      </c>
      <c r="T15" s="27"/>
      <c r="U15" s="27"/>
      <c r="V15" s="27"/>
      <c r="W15" s="27"/>
      <c r="X15" s="27"/>
      <c r="Y15" s="27"/>
      <c r="Z15" s="27"/>
      <c r="AA15" s="27"/>
      <c r="AB15" s="27"/>
      <c r="AC15" s="35">
        <f t="shared" si="0"/>
        <v>13.975</v>
      </c>
    </row>
    <row r="16" spans="1:29" ht="24.95" customHeight="1">
      <c r="A16" s="4">
        <v>4</v>
      </c>
      <c r="B16" s="5" t="s">
        <v>45</v>
      </c>
      <c r="C16" s="6" t="s">
        <v>42</v>
      </c>
      <c r="D16" s="6"/>
      <c r="E16" s="27"/>
      <c r="F16" s="27"/>
      <c r="G16" s="27"/>
      <c r="H16" s="27"/>
      <c r="I16" s="27"/>
      <c r="J16" s="27"/>
      <c r="K16" s="27"/>
      <c r="L16" s="27">
        <v>8.1</v>
      </c>
      <c r="M16" s="27">
        <v>8.1</v>
      </c>
      <c r="N16" s="27">
        <v>8.1</v>
      </c>
      <c r="O16" s="27">
        <v>7.8</v>
      </c>
      <c r="P16" s="27">
        <v>7.9</v>
      </c>
      <c r="Q16" s="27">
        <v>7.9</v>
      </c>
      <c r="R16" s="27">
        <v>8</v>
      </c>
      <c r="S16" s="27">
        <v>7.8</v>
      </c>
      <c r="T16" s="27"/>
      <c r="U16" s="27"/>
      <c r="V16" s="27"/>
      <c r="W16" s="27"/>
      <c r="X16" s="27"/>
      <c r="Y16" s="27"/>
      <c r="Z16" s="27"/>
      <c r="AA16" s="27"/>
      <c r="AB16" s="27"/>
      <c r="AC16" s="35">
        <f t="shared" si="0"/>
        <v>7.9624999999999986</v>
      </c>
    </row>
    <row r="17" spans="1:29" ht="24.95" customHeight="1">
      <c r="A17" s="4">
        <v>5</v>
      </c>
      <c r="B17" s="5" t="s">
        <v>46</v>
      </c>
      <c r="C17" s="6" t="s">
        <v>42</v>
      </c>
      <c r="D17" s="6"/>
      <c r="E17" s="55"/>
      <c r="F17" s="55"/>
      <c r="G17" s="55"/>
      <c r="H17" s="55"/>
      <c r="I17" s="55"/>
      <c r="J17" s="55"/>
      <c r="K17" s="55"/>
      <c r="L17" s="55">
        <v>25.1</v>
      </c>
      <c r="M17" s="55">
        <v>25.1</v>
      </c>
      <c r="N17" s="55">
        <v>25.1</v>
      </c>
      <c r="O17" s="55">
        <v>25.2</v>
      </c>
      <c r="P17" s="55">
        <v>25</v>
      </c>
      <c r="Q17" s="55">
        <v>24.7</v>
      </c>
      <c r="R17" s="55">
        <v>24.2</v>
      </c>
      <c r="S17" s="55">
        <v>23.8</v>
      </c>
      <c r="T17" s="55"/>
      <c r="U17" s="55"/>
      <c r="V17" s="55"/>
      <c r="W17" s="55"/>
      <c r="X17" s="55"/>
      <c r="Y17" s="55"/>
      <c r="Z17" s="55"/>
      <c r="AA17" s="55"/>
      <c r="AB17" s="55"/>
      <c r="AC17" s="54">
        <f t="shared" si="0"/>
        <v>24.775000000000002</v>
      </c>
    </row>
    <row r="18" spans="1:29" ht="24.95" customHeight="1">
      <c r="A18" s="4">
        <v>6</v>
      </c>
      <c r="B18" s="5" t="s">
        <v>47</v>
      </c>
      <c r="C18" s="6" t="s">
        <v>42</v>
      </c>
      <c r="D18" s="6"/>
      <c r="E18" s="55"/>
      <c r="F18" s="55"/>
      <c r="G18" s="55"/>
      <c r="H18" s="55"/>
      <c r="I18" s="55"/>
      <c r="J18" s="55"/>
      <c r="K18" s="55"/>
      <c r="L18" s="55">
        <v>30</v>
      </c>
      <c r="M18" s="55">
        <v>30</v>
      </c>
      <c r="N18" s="55">
        <v>30</v>
      </c>
      <c r="O18" s="55">
        <v>29.7</v>
      </c>
      <c r="P18" s="55">
        <v>29.3</v>
      </c>
      <c r="Q18" s="55">
        <v>28.9</v>
      </c>
      <c r="R18" s="55">
        <v>28.3</v>
      </c>
      <c r="S18" s="55">
        <v>28</v>
      </c>
      <c r="T18" s="55"/>
      <c r="U18" s="55"/>
      <c r="V18" s="55"/>
      <c r="W18" s="55"/>
      <c r="X18" s="55"/>
      <c r="Y18" s="55"/>
      <c r="Z18" s="55"/>
      <c r="AA18" s="55"/>
      <c r="AB18" s="55"/>
      <c r="AC18" s="54">
        <f t="shared" si="0"/>
        <v>29.275000000000002</v>
      </c>
    </row>
    <row r="19" spans="1:29" ht="24.95" customHeight="1">
      <c r="A19" s="4">
        <v>7</v>
      </c>
      <c r="B19" s="5" t="s">
        <v>48</v>
      </c>
      <c r="C19" s="6" t="s">
        <v>49</v>
      </c>
      <c r="D19" s="6"/>
      <c r="E19" s="56"/>
      <c r="F19" s="56"/>
      <c r="G19" s="56"/>
      <c r="H19" s="56"/>
      <c r="I19" s="56"/>
      <c r="J19" s="56"/>
      <c r="K19" s="56"/>
      <c r="L19" s="56">
        <v>4.3</v>
      </c>
      <c r="M19" s="56">
        <v>4.3</v>
      </c>
      <c r="N19" s="56">
        <v>4.3</v>
      </c>
      <c r="O19" s="56">
        <v>4.3</v>
      </c>
      <c r="P19" s="56">
        <v>4.3</v>
      </c>
      <c r="Q19" s="56">
        <v>4.3</v>
      </c>
      <c r="R19" s="56">
        <v>4.3</v>
      </c>
      <c r="S19" s="56">
        <v>4.3</v>
      </c>
      <c r="T19" s="56"/>
      <c r="U19" s="56"/>
      <c r="V19" s="56"/>
      <c r="W19" s="56"/>
      <c r="X19" s="56"/>
      <c r="Y19" s="56"/>
      <c r="Z19" s="56"/>
      <c r="AA19" s="56"/>
      <c r="AB19" s="56"/>
      <c r="AC19" s="54">
        <f t="shared" si="0"/>
        <v>4.3</v>
      </c>
    </row>
    <row r="20" spans="1:29" ht="24.95" customHeight="1">
      <c r="A20" s="4">
        <v>8</v>
      </c>
      <c r="B20" s="5" t="s">
        <v>50</v>
      </c>
      <c r="C20" s="6" t="s">
        <v>49</v>
      </c>
      <c r="D20" s="6"/>
      <c r="E20" s="57"/>
      <c r="F20" s="57"/>
      <c r="G20" s="57"/>
      <c r="H20" s="57"/>
      <c r="I20" s="57"/>
      <c r="J20" s="57"/>
      <c r="K20" s="57"/>
      <c r="L20" s="57">
        <v>3.8</v>
      </c>
      <c r="M20" s="57">
        <v>3.8</v>
      </c>
      <c r="N20" s="57">
        <v>3.8</v>
      </c>
      <c r="O20" s="57">
        <v>3.8</v>
      </c>
      <c r="P20" s="57">
        <v>3.8</v>
      </c>
      <c r="Q20" s="57">
        <v>3.8</v>
      </c>
      <c r="R20" s="57">
        <v>3.8</v>
      </c>
      <c r="S20" s="57">
        <v>3.8</v>
      </c>
      <c r="T20" s="57"/>
      <c r="U20" s="57"/>
      <c r="V20" s="57"/>
      <c r="W20" s="57"/>
      <c r="X20" s="57"/>
      <c r="Y20" s="57"/>
      <c r="Z20" s="57"/>
      <c r="AA20" s="57"/>
      <c r="AB20" s="57"/>
      <c r="AC20" s="54">
        <f t="shared" si="0"/>
        <v>3.8000000000000003</v>
      </c>
    </row>
    <row r="21" spans="1:29" ht="24.95" customHeight="1">
      <c r="A21" s="4">
        <v>9</v>
      </c>
      <c r="B21" s="5" t="s">
        <v>51</v>
      </c>
      <c r="C21" s="6" t="s">
        <v>49</v>
      </c>
      <c r="D21" s="6"/>
      <c r="E21" s="57"/>
      <c r="F21" s="57"/>
      <c r="G21" s="57"/>
      <c r="H21" s="57"/>
      <c r="I21" s="57"/>
      <c r="J21" s="57"/>
      <c r="K21" s="57"/>
      <c r="L21" s="57">
        <v>3.8</v>
      </c>
      <c r="M21" s="57">
        <v>3.8</v>
      </c>
      <c r="N21" s="57">
        <v>3.8</v>
      </c>
      <c r="O21" s="57">
        <v>3.8</v>
      </c>
      <c r="P21" s="57">
        <v>3.8</v>
      </c>
      <c r="Q21" s="57">
        <v>3.8</v>
      </c>
      <c r="R21" s="57">
        <v>3.8</v>
      </c>
      <c r="S21" s="57">
        <v>3.8</v>
      </c>
      <c r="T21" s="57"/>
      <c r="U21" s="57"/>
      <c r="V21" s="57"/>
      <c r="W21" s="57"/>
      <c r="X21" s="57"/>
      <c r="Y21" s="57"/>
      <c r="Z21" s="57"/>
      <c r="AA21" s="57"/>
      <c r="AB21" s="57"/>
      <c r="AC21" s="54">
        <f t="shared" si="0"/>
        <v>3.8000000000000003</v>
      </c>
    </row>
    <row r="22" spans="1:29" ht="24.95" customHeight="1">
      <c r="A22" s="4">
        <v>10</v>
      </c>
      <c r="B22" s="5" t="s">
        <v>52</v>
      </c>
      <c r="C22" s="6" t="s">
        <v>49</v>
      </c>
      <c r="D22" s="6"/>
      <c r="E22" s="57"/>
      <c r="F22" s="57"/>
      <c r="G22" s="57"/>
      <c r="H22" s="57"/>
      <c r="I22" s="57"/>
      <c r="J22" s="57"/>
      <c r="K22" s="57"/>
      <c r="L22" s="57">
        <v>3</v>
      </c>
      <c r="M22" s="57">
        <v>3</v>
      </c>
      <c r="N22" s="57">
        <v>3</v>
      </c>
      <c r="O22" s="57">
        <v>3</v>
      </c>
      <c r="P22" s="57">
        <v>3</v>
      </c>
      <c r="Q22" s="57">
        <v>3</v>
      </c>
      <c r="R22" s="57">
        <v>3</v>
      </c>
      <c r="S22" s="57">
        <v>3</v>
      </c>
      <c r="T22" s="57"/>
      <c r="U22" s="57"/>
      <c r="V22" s="57"/>
      <c r="W22" s="57"/>
      <c r="X22" s="57"/>
      <c r="Y22" s="57"/>
      <c r="Z22" s="57"/>
      <c r="AA22" s="57"/>
      <c r="AB22" s="57"/>
      <c r="AC22" s="54">
        <f t="shared" si="0"/>
        <v>3</v>
      </c>
    </row>
    <row r="23" spans="1:29" ht="24.95" customHeight="1">
      <c r="A23" s="4">
        <v>11</v>
      </c>
      <c r="B23" s="5" t="s">
        <v>53</v>
      </c>
      <c r="C23" s="6" t="s">
        <v>49</v>
      </c>
      <c r="D23" s="13"/>
      <c r="E23" s="56"/>
      <c r="F23" s="56"/>
      <c r="G23" s="56"/>
      <c r="H23" s="56"/>
      <c r="I23" s="56"/>
      <c r="J23" s="56"/>
      <c r="K23" s="56"/>
      <c r="L23" s="56">
        <f t="shared" ref="L23:S23" si="1">L19-L20</f>
        <v>0.5</v>
      </c>
      <c r="M23" s="56">
        <f t="shared" si="1"/>
        <v>0.5</v>
      </c>
      <c r="N23" s="56">
        <f t="shared" si="1"/>
        <v>0.5</v>
      </c>
      <c r="O23" s="56">
        <f t="shared" si="1"/>
        <v>0.5</v>
      </c>
      <c r="P23" s="56">
        <f t="shared" si="1"/>
        <v>0.5</v>
      </c>
      <c r="Q23" s="56">
        <f t="shared" si="1"/>
        <v>0.5</v>
      </c>
      <c r="R23" s="56">
        <f t="shared" si="1"/>
        <v>0.5</v>
      </c>
      <c r="S23" s="56">
        <f t="shared" si="1"/>
        <v>0.5</v>
      </c>
      <c r="T23" s="56"/>
      <c r="U23" s="56"/>
      <c r="V23" s="56"/>
      <c r="W23" s="56"/>
      <c r="X23" s="56"/>
      <c r="Y23" s="56"/>
      <c r="Z23" s="56"/>
      <c r="AA23" s="56"/>
      <c r="AB23" s="56"/>
      <c r="AC23" s="54">
        <f t="shared" si="0"/>
        <v>0.5</v>
      </c>
    </row>
    <row r="24" spans="1:29" ht="24.95" customHeight="1">
      <c r="A24" s="4">
        <v>12</v>
      </c>
      <c r="B24" s="5" t="s">
        <v>54</v>
      </c>
      <c r="C24" s="6" t="s">
        <v>55</v>
      </c>
      <c r="D24" s="13"/>
      <c r="E24" s="56"/>
      <c r="F24" s="56"/>
      <c r="G24" s="56"/>
      <c r="H24" s="56"/>
      <c r="I24" s="56"/>
      <c r="J24" s="56"/>
      <c r="K24" s="56"/>
      <c r="L24" s="56">
        <f t="shared" ref="L24:S24" si="2">L21-L22</f>
        <v>0.79999999999999982</v>
      </c>
      <c r="M24" s="56">
        <f t="shared" si="2"/>
        <v>0.79999999999999982</v>
      </c>
      <c r="N24" s="56">
        <f t="shared" si="2"/>
        <v>0.79999999999999982</v>
      </c>
      <c r="O24" s="56">
        <f t="shared" si="2"/>
        <v>0.79999999999999982</v>
      </c>
      <c r="P24" s="56">
        <f t="shared" si="2"/>
        <v>0.79999999999999982</v>
      </c>
      <c r="Q24" s="56">
        <f t="shared" si="2"/>
        <v>0.79999999999999982</v>
      </c>
      <c r="R24" s="56">
        <f t="shared" si="2"/>
        <v>0.79999999999999982</v>
      </c>
      <c r="S24" s="56">
        <f t="shared" si="2"/>
        <v>0.79999999999999982</v>
      </c>
      <c r="T24" s="56"/>
      <c r="U24" s="56"/>
      <c r="V24" s="56"/>
      <c r="W24" s="56"/>
      <c r="X24" s="56"/>
      <c r="Y24" s="56"/>
      <c r="Z24" s="56"/>
      <c r="AA24" s="56"/>
      <c r="AB24" s="56"/>
      <c r="AC24" s="54">
        <f t="shared" si="0"/>
        <v>0.79999999999999982</v>
      </c>
    </row>
    <row r="25" spans="1:29" ht="24.95" customHeight="1">
      <c r="A25" s="4">
        <v>13</v>
      </c>
      <c r="B25" s="5" t="s">
        <v>56</v>
      </c>
      <c r="C25" s="6" t="s">
        <v>57</v>
      </c>
      <c r="D25" s="13"/>
      <c r="E25" s="58"/>
      <c r="F25" s="58"/>
      <c r="G25" s="58"/>
      <c r="H25" s="58"/>
      <c r="I25" s="58"/>
      <c r="J25" s="58"/>
      <c r="K25" s="58"/>
      <c r="L25" s="58">
        <f t="shared" ref="L25:S25" si="3">SQRT(L23/0.5)*971</f>
        <v>971</v>
      </c>
      <c r="M25" s="58">
        <f t="shared" si="3"/>
        <v>971</v>
      </c>
      <c r="N25" s="58">
        <f t="shared" si="3"/>
        <v>971</v>
      </c>
      <c r="O25" s="58">
        <f t="shared" si="3"/>
        <v>971</v>
      </c>
      <c r="P25" s="58">
        <f t="shared" si="3"/>
        <v>971</v>
      </c>
      <c r="Q25" s="58">
        <f t="shared" si="3"/>
        <v>971</v>
      </c>
      <c r="R25" s="58">
        <f t="shared" si="3"/>
        <v>971</v>
      </c>
      <c r="S25" s="58">
        <f t="shared" si="3"/>
        <v>971</v>
      </c>
      <c r="T25" s="58"/>
      <c r="U25" s="58"/>
      <c r="V25" s="58"/>
      <c r="W25" s="58"/>
      <c r="X25" s="58"/>
      <c r="Y25" s="58"/>
      <c r="Z25" s="58"/>
      <c r="AA25" s="58"/>
      <c r="AB25" s="58"/>
      <c r="AC25" s="54">
        <f t="shared" si="0"/>
        <v>971</v>
      </c>
    </row>
    <row r="26" spans="1:29" ht="24.95" customHeight="1">
      <c r="A26" s="4">
        <v>14</v>
      </c>
      <c r="B26" s="5" t="s">
        <v>58</v>
      </c>
      <c r="C26" s="6" t="s">
        <v>59</v>
      </c>
      <c r="D26" s="13"/>
      <c r="E26" s="55"/>
      <c r="F26" s="55"/>
      <c r="G26" s="55"/>
      <c r="H26" s="55"/>
      <c r="I26" s="55"/>
      <c r="J26" s="55"/>
      <c r="K26" s="55"/>
      <c r="L26" s="55">
        <f t="shared" ref="L26:S26" si="4">L25*1000*1*(L15-L16)/3024</f>
        <v>2119.2460317460318</v>
      </c>
      <c r="M26" s="55">
        <f t="shared" si="4"/>
        <v>2119.2460317460318</v>
      </c>
      <c r="N26" s="55">
        <f t="shared" si="4"/>
        <v>2119.2460317460318</v>
      </c>
      <c r="O26" s="55">
        <f t="shared" si="4"/>
        <v>1926.5873015873019</v>
      </c>
      <c r="P26" s="55">
        <f t="shared" si="4"/>
        <v>1862.3677248677245</v>
      </c>
      <c r="Q26" s="55">
        <f t="shared" si="4"/>
        <v>1798.148148148148</v>
      </c>
      <c r="R26" s="55">
        <f t="shared" si="4"/>
        <v>1766.0383597883597</v>
      </c>
      <c r="S26" s="55">
        <f t="shared" si="4"/>
        <v>1733.9285714285711</v>
      </c>
      <c r="T26" s="55"/>
      <c r="U26" s="55"/>
      <c r="V26" s="55"/>
      <c r="W26" s="55"/>
      <c r="X26" s="55"/>
      <c r="Y26" s="55"/>
      <c r="Z26" s="55"/>
      <c r="AA26" s="55"/>
      <c r="AB26" s="55"/>
      <c r="AC26" s="54">
        <f>SUM(E26:AB26)</f>
        <v>15444.8082010582</v>
      </c>
    </row>
    <row r="27" spans="1:29" ht="24.95" customHeight="1">
      <c r="A27" s="4">
        <v>15</v>
      </c>
      <c r="B27" s="5" t="s">
        <v>60</v>
      </c>
      <c r="C27" s="6" t="s">
        <v>61</v>
      </c>
      <c r="D27" s="13"/>
      <c r="E27" s="122">
        <v>0</v>
      </c>
      <c r="F27" s="122">
        <v>0</v>
      </c>
      <c r="G27" s="122">
        <v>0</v>
      </c>
      <c r="H27" s="122">
        <v>0</v>
      </c>
      <c r="I27" s="122">
        <v>0</v>
      </c>
      <c r="J27" s="122">
        <v>0</v>
      </c>
      <c r="K27" s="122">
        <v>300</v>
      </c>
      <c r="L27" s="122">
        <v>1400</v>
      </c>
      <c r="M27" s="122">
        <v>1400</v>
      </c>
      <c r="N27" s="122">
        <v>1200</v>
      </c>
      <c r="O27" s="122">
        <v>1200</v>
      </c>
      <c r="P27" s="122">
        <v>1200</v>
      </c>
      <c r="Q27" s="122">
        <v>1200</v>
      </c>
      <c r="R27" s="122">
        <v>1100</v>
      </c>
      <c r="S27" s="122">
        <v>1400</v>
      </c>
      <c r="T27" s="122"/>
      <c r="U27" s="122"/>
      <c r="V27" s="122"/>
      <c r="W27" s="122"/>
      <c r="X27" s="122"/>
      <c r="Y27" s="122"/>
      <c r="Z27" s="122"/>
      <c r="AA27" s="122"/>
      <c r="AB27" s="122"/>
      <c r="AC27" s="54">
        <f>SUM(E27:AB27)</f>
        <v>10400</v>
      </c>
    </row>
    <row r="28" spans="1:29" ht="24.95" customHeight="1">
      <c r="A28" s="4">
        <v>16</v>
      </c>
      <c r="B28" s="5" t="s">
        <v>62</v>
      </c>
      <c r="C28" s="6" t="s">
        <v>63</v>
      </c>
      <c r="D28" s="13"/>
      <c r="E28" s="59"/>
      <c r="F28" s="59"/>
      <c r="G28" s="59"/>
      <c r="H28" s="59"/>
      <c r="I28" s="59"/>
      <c r="J28" s="59"/>
      <c r="K28" s="59"/>
      <c r="L28" s="59">
        <f t="shared" ref="L28:S28" si="5">L27/L26</f>
        <v>0.66061230221889333</v>
      </c>
      <c r="M28" s="59">
        <f t="shared" si="5"/>
        <v>0.66061230221889333</v>
      </c>
      <c r="N28" s="59">
        <f t="shared" si="5"/>
        <v>0.5662391161876229</v>
      </c>
      <c r="O28" s="59">
        <f t="shared" si="5"/>
        <v>0.62286302780638503</v>
      </c>
      <c r="P28" s="59">
        <f t="shared" si="5"/>
        <v>0.64434106324798479</v>
      </c>
      <c r="Q28" s="59">
        <f t="shared" si="5"/>
        <v>0.6673532440782699</v>
      </c>
      <c r="R28" s="59">
        <f t="shared" si="5"/>
        <v>0.62286302780638525</v>
      </c>
      <c r="S28" s="59">
        <f t="shared" si="5"/>
        <v>0.80741503604531428</v>
      </c>
      <c r="T28" s="59"/>
      <c r="U28" s="59"/>
      <c r="V28" s="59"/>
      <c r="W28" s="59"/>
      <c r="X28" s="59"/>
      <c r="Y28" s="59"/>
      <c r="Z28" s="59"/>
      <c r="AA28" s="59"/>
      <c r="AB28" s="59"/>
      <c r="AC28" s="54">
        <f t="shared" ref="AC28:AC33" si="6">AVERAGE(E28:AB28)</f>
        <v>0.65653738995121858</v>
      </c>
    </row>
    <row r="29" spans="1:29" ht="24.95" customHeight="1">
      <c r="A29" s="4">
        <v>17</v>
      </c>
      <c r="B29" s="5" t="s">
        <v>64</v>
      </c>
      <c r="C29" s="13"/>
      <c r="D29" s="13"/>
      <c r="E29" s="328">
        <f>AVERAGE(E28:AB28)</f>
        <v>0.65653738995121858</v>
      </c>
      <c r="F29" s="329"/>
      <c r="G29" s="329"/>
      <c r="H29" s="329"/>
      <c r="I29" s="329"/>
      <c r="J29" s="329"/>
      <c r="K29" s="329"/>
      <c r="L29" s="329"/>
      <c r="M29" s="329"/>
      <c r="N29" s="329"/>
      <c r="O29" s="329"/>
      <c r="P29" s="329"/>
      <c r="Q29" s="329"/>
      <c r="R29" s="329"/>
      <c r="S29" s="329"/>
      <c r="T29" s="329"/>
      <c r="U29" s="329"/>
      <c r="V29" s="329"/>
      <c r="W29" s="329"/>
      <c r="X29" s="329"/>
      <c r="Y29" s="329"/>
      <c r="Z29" s="329"/>
      <c r="AA29" s="329"/>
      <c r="AB29" s="330"/>
      <c r="AC29" s="54">
        <f t="shared" si="6"/>
        <v>0.65653738995121858</v>
      </c>
    </row>
    <row r="30" spans="1:29" ht="24.95" customHeight="1">
      <c r="A30" s="4">
        <v>18</v>
      </c>
      <c r="B30" s="5" t="s">
        <v>65</v>
      </c>
      <c r="C30" s="13"/>
      <c r="D30" s="13"/>
      <c r="E30" s="59"/>
      <c r="F30" s="59"/>
      <c r="G30" s="59"/>
      <c r="H30" s="59"/>
      <c r="I30" s="59"/>
      <c r="J30" s="59"/>
      <c r="K30" s="59"/>
      <c r="L30" s="59">
        <f t="shared" ref="L30:S30" si="7">3.516/L28</f>
        <v>5.322335034013606</v>
      </c>
      <c r="M30" s="59">
        <f t="shared" si="7"/>
        <v>5.322335034013606</v>
      </c>
      <c r="N30" s="59">
        <f t="shared" si="7"/>
        <v>6.2093908730158729</v>
      </c>
      <c r="O30" s="59">
        <f t="shared" si="7"/>
        <v>5.6449007936507947</v>
      </c>
      <c r="P30" s="59">
        <f t="shared" si="7"/>
        <v>5.4567374338624326</v>
      </c>
      <c r="Q30" s="59">
        <f t="shared" si="7"/>
        <v>5.2685740740740732</v>
      </c>
      <c r="R30" s="59">
        <f t="shared" si="7"/>
        <v>5.6449007936507929</v>
      </c>
      <c r="S30" s="59">
        <f t="shared" si="7"/>
        <v>4.3546377551020399</v>
      </c>
      <c r="T30" s="59"/>
      <c r="U30" s="59"/>
      <c r="V30" s="59"/>
      <c r="W30" s="59"/>
      <c r="X30" s="59"/>
      <c r="Y30" s="59"/>
      <c r="Z30" s="59"/>
      <c r="AA30" s="59"/>
      <c r="AB30" s="59"/>
      <c r="AC30" s="54">
        <f t="shared" si="6"/>
        <v>5.4029764739229016</v>
      </c>
    </row>
    <row r="31" spans="1:29" ht="24.95" customHeight="1">
      <c r="A31" s="4">
        <v>19</v>
      </c>
      <c r="B31" s="5" t="s">
        <v>66</v>
      </c>
      <c r="C31" s="13"/>
      <c r="D31" s="13"/>
      <c r="E31" s="59"/>
      <c r="F31" s="59"/>
      <c r="G31" s="59"/>
      <c r="H31" s="59"/>
      <c r="I31" s="59"/>
      <c r="J31" s="59"/>
      <c r="K31" s="59"/>
      <c r="L31" s="59">
        <f t="shared" ref="L31:S31" si="8">3.413*L30</f>
        <v>18.165129471088438</v>
      </c>
      <c r="M31" s="59">
        <f t="shared" si="8"/>
        <v>18.165129471088438</v>
      </c>
      <c r="N31" s="59">
        <f t="shared" si="8"/>
        <v>21.192651049603175</v>
      </c>
      <c r="O31" s="59">
        <f t="shared" si="8"/>
        <v>19.266046408730162</v>
      </c>
      <c r="P31" s="59">
        <f t="shared" si="8"/>
        <v>18.623844861772483</v>
      </c>
      <c r="Q31" s="59">
        <f t="shared" si="8"/>
        <v>17.981643314814811</v>
      </c>
      <c r="R31" s="59">
        <f t="shared" si="8"/>
        <v>19.266046408730155</v>
      </c>
      <c r="S31" s="59">
        <f t="shared" si="8"/>
        <v>14.86237865816326</v>
      </c>
      <c r="T31" s="59"/>
      <c r="U31" s="59"/>
      <c r="V31" s="59"/>
      <c r="W31" s="59"/>
      <c r="X31" s="59"/>
      <c r="Y31" s="59"/>
      <c r="Z31" s="59"/>
      <c r="AA31" s="59"/>
      <c r="AB31" s="59"/>
      <c r="AC31" s="54">
        <f t="shared" si="6"/>
        <v>18.440358705498866</v>
      </c>
    </row>
    <row r="32" spans="1:29" ht="24.95" customHeight="1">
      <c r="A32" s="4">
        <v>20</v>
      </c>
      <c r="B32" s="5" t="s">
        <v>67</v>
      </c>
      <c r="C32" s="6" t="s">
        <v>42</v>
      </c>
      <c r="D32" s="13"/>
      <c r="E32" s="59"/>
      <c r="F32" s="59"/>
      <c r="G32" s="59"/>
      <c r="H32" s="59"/>
      <c r="I32" s="59"/>
      <c r="J32" s="59"/>
      <c r="K32" s="59"/>
      <c r="L32" s="59">
        <f t="shared" ref="L32:S32" si="9">(L18-L17)/LN(1+(L18-L17)/L13)</f>
        <v>4.4048681096404589</v>
      </c>
      <c r="M32" s="59">
        <f t="shared" si="9"/>
        <v>4.4048681096404589</v>
      </c>
      <c r="N32" s="59">
        <f t="shared" si="9"/>
        <v>4.4048681096404589</v>
      </c>
      <c r="O32" s="59">
        <f t="shared" si="9"/>
        <v>4.1512398550741851</v>
      </c>
      <c r="P32" s="59">
        <f t="shared" si="9"/>
        <v>3.9691886963044927</v>
      </c>
      <c r="Q32" s="59">
        <f t="shared" si="9"/>
        <v>3.933171188658243</v>
      </c>
      <c r="R32" s="59">
        <f t="shared" si="9"/>
        <v>3.7871372195210009</v>
      </c>
      <c r="S32" s="59">
        <f t="shared" si="9"/>
        <v>3.823004751832717</v>
      </c>
      <c r="T32" s="59"/>
      <c r="U32" s="59"/>
      <c r="V32" s="59"/>
      <c r="W32" s="59"/>
      <c r="X32" s="59"/>
      <c r="Y32" s="59"/>
      <c r="Z32" s="59"/>
      <c r="AA32" s="59"/>
      <c r="AB32" s="59"/>
      <c r="AC32" s="54">
        <f t="shared" si="6"/>
        <v>4.1097932550390022</v>
      </c>
    </row>
    <row r="33" spans="1:29" ht="24.95" customHeight="1">
      <c r="A33" s="4">
        <v>21</v>
      </c>
      <c r="B33" s="5" t="s">
        <v>68</v>
      </c>
      <c r="C33" s="6" t="s">
        <v>42</v>
      </c>
      <c r="D33" s="17"/>
      <c r="E33" s="59"/>
      <c r="F33" s="59"/>
      <c r="G33" s="59"/>
      <c r="H33" s="59"/>
      <c r="I33" s="59"/>
      <c r="J33" s="59"/>
      <c r="K33" s="59"/>
      <c r="L33" s="59">
        <f t="shared" ref="L33:S33" si="10">(L15-L16)/LN(1+(L15-L16)/L14)</f>
        <v>2.4875228448970583</v>
      </c>
      <c r="M33" s="59">
        <f t="shared" si="10"/>
        <v>2.4875228448970583</v>
      </c>
      <c r="N33" s="59">
        <f t="shared" si="10"/>
        <v>2.4875228448970583</v>
      </c>
      <c r="O33" s="59">
        <f t="shared" si="10"/>
        <v>1.9707524325183068</v>
      </c>
      <c r="P33" s="59">
        <f t="shared" si="10"/>
        <v>1.9254635942521865</v>
      </c>
      <c r="Q33" s="59">
        <f t="shared" si="10"/>
        <v>1.8798726749324199</v>
      </c>
      <c r="R33" s="59">
        <f t="shared" si="10"/>
        <v>2.3715949553794347</v>
      </c>
      <c r="S33" s="59">
        <f t="shared" si="10"/>
        <v>2.3451902022775593</v>
      </c>
      <c r="T33" s="59"/>
      <c r="U33" s="59"/>
      <c r="V33" s="59"/>
      <c r="W33" s="59"/>
      <c r="X33" s="59"/>
      <c r="Y33" s="59"/>
      <c r="Z33" s="59"/>
      <c r="AA33" s="59"/>
      <c r="AB33" s="59"/>
      <c r="AC33" s="54">
        <f t="shared" si="6"/>
        <v>2.2444302992563854</v>
      </c>
    </row>
    <row r="35" spans="1:29" ht="1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1:29" ht="23.25">
      <c r="A36" s="301" t="s">
        <v>26</v>
      </c>
      <c r="B36" s="302"/>
      <c r="C36" s="302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2"/>
      <c r="T36" s="302"/>
      <c r="U36" s="302"/>
      <c r="V36" s="302"/>
      <c r="W36" s="302"/>
      <c r="X36" s="302"/>
      <c r="Y36" s="302"/>
      <c r="Z36" s="302"/>
      <c r="AA36" s="302"/>
      <c r="AB36" s="303"/>
      <c r="AC36"/>
    </row>
    <row r="37" spans="1:29" ht="21" customHeight="1">
      <c r="A37" s="304" t="s">
        <v>27</v>
      </c>
      <c r="B37" s="305"/>
      <c r="C37" s="305"/>
      <c r="D37" s="305"/>
      <c r="E37" s="305"/>
      <c r="F37" s="305"/>
      <c r="G37" s="305"/>
      <c r="H37" s="305"/>
      <c r="I37" s="305"/>
      <c r="J37" s="305"/>
      <c r="K37" s="305"/>
      <c r="L37" s="305"/>
      <c r="M37" s="305"/>
      <c r="N37" s="305"/>
      <c r="O37" s="305"/>
      <c r="P37" s="305"/>
      <c r="Q37" s="305"/>
      <c r="R37" s="305"/>
      <c r="S37" s="305"/>
      <c r="T37" s="305"/>
      <c r="U37" s="305"/>
      <c r="V37" s="305"/>
      <c r="W37" s="305"/>
      <c r="X37" s="305"/>
      <c r="Y37" s="305"/>
      <c r="Z37" s="305"/>
      <c r="AA37" s="305"/>
      <c r="AB37" s="306"/>
      <c r="AC37"/>
    </row>
    <row r="38" spans="1:29" ht="21" customHeight="1">
      <c r="A38" s="307"/>
      <c r="B38" s="308"/>
      <c r="C38" s="308"/>
      <c r="D38" s="309"/>
      <c r="E38" s="319" t="s">
        <v>69</v>
      </c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1"/>
      <c r="AC38"/>
    </row>
    <row r="39" spans="1:29" ht="18" customHeight="1">
      <c r="A39" s="310" t="s">
        <v>29</v>
      </c>
      <c r="B39" s="311"/>
      <c r="C39" s="311"/>
      <c r="D39" s="312"/>
      <c r="E39" s="322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323"/>
      <c r="Q39" s="323"/>
      <c r="R39" s="323"/>
      <c r="S39" s="323"/>
      <c r="T39" s="323"/>
      <c r="U39" s="323"/>
      <c r="V39" s="323"/>
      <c r="W39" s="323"/>
      <c r="X39" s="323"/>
      <c r="Y39" s="323"/>
      <c r="Z39" s="323"/>
      <c r="AA39" s="323"/>
      <c r="AB39" s="324"/>
      <c r="AC39"/>
    </row>
    <row r="40" spans="1:29" ht="18" customHeight="1">
      <c r="A40" s="310" t="s">
        <v>30</v>
      </c>
      <c r="B40" s="311"/>
      <c r="C40" s="311"/>
      <c r="D40" s="312"/>
      <c r="E40" s="322"/>
      <c r="F40" s="323"/>
      <c r="G40" s="323"/>
      <c r="H40" s="323"/>
      <c r="I40" s="323"/>
      <c r="J40" s="323"/>
      <c r="K40" s="323"/>
      <c r="L40" s="323"/>
      <c r="M40" s="323"/>
      <c r="N40" s="323"/>
      <c r="O40" s="323"/>
      <c r="P40" s="323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4"/>
      <c r="AC40"/>
    </row>
    <row r="41" spans="1:29" ht="18" customHeight="1">
      <c r="A41" s="310" t="s">
        <v>31</v>
      </c>
      <c r="B41" s="311"/>
      <c r="C41" s="311"/>
      <c r="D41" s="312"/>
      <c r="E41" s="322"/>
      <c r="F41" s="323"/>
      <c r="G41" s="323"/>
      <c r="H41" s="323"/>
      <c r="I41" s="323"/>
      <c r="J41" s="323"/>
      <c r="K41" s="323"/>
      <c r="L41" s="323"/>
      <c r="M41" s="323"/>
      <c r="N41" s="323"/>
      <c r="O41" s="323"/>
      <c r="P41" s="323"/>
      <c r="Q41" s="323"/>
      <c r="R41" s="323"/>
      <c r="S41" s="323"/>
      <c r="T41" s="323"/>
      <c r="U41" s="323"/>
      <c r="V41" s="323"/>
      <c r="W41" s="323"/>
      <c r="X41" s="323"/>
      <c r="Y41" s="323"/>
      <c r="Z41" s="323"/>
      <c r="AA41" s="323"/>
      <c r="AB41" s="324"/>
      <c r="AC41"/>
    </row>
    <row r="42" spans="1:29" ht="18" customHeight="1">
      <c r="A42" s="310" t="s">
        <v>32</v>
      </c>
      <c r="B42" s="311"/>
      <c r="C42" s="311"/>
      <c r="D42" s="312"/>
      <c r="E42" s="322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3"/>
      <c r="T42" s="323"/>
      <c r="U42" s="323"/>
      <c r="V42" s="323"/>
      <c r="W42" s="323"/>
      <c r="X42" s="323"/>
      <c r="Y42" s="323"/>
      <c r="Z42" s="323"/>
      <c r="AA42" s="323"/>
      <c r="AB42" s="324"/>
      <c r="AC42"/>
    </row>
    <row r="43" spans="1:29" ht="18.600000000000001" customHeight="1">
      <c r="A43" s="313" t="s">
        <v>33</v>
      </c>
      <c r="B43" s="314"/>
      <c r="C43" s="314"/>
      <c r="D43" s="315"/>
      <c r="E43" s="322"/>
      <c r="F43" s="323"/>
      <c r="G43" s="323"/>
      <c r="H43" s="323"/>
      <c r="I43" s="323"/>
      <c r="J43" s="323"/>
      <c r="K43" s="323"/>
      <c r="L43" s="323"/>
      <c r="M43" s="323"/>
      <c r="N43" s="323"/>
      <c r="O43" s="323"/>
      <c r="P43" s="323"/>
      <c r="Q43" s="323"/>
      <c r="R43" s="323"/>
      <c r="S43" s="323"/>
      <c r="T43" s="323"/>
      <c r="U43" s="323"/>
      <c r="V43" s="323"/>
      <c r="W43" s="323"/>
      <c r="X43" s="323"/>
      <c r="Y43" s="323"/>
      <c r="Z43" s="323"/>
      <c r="AA43" s="323"/>
      <c r="AB43" s="324"/>
      <c r="AC43"/>
    </row>
    <row r="44" spans="1:29" ht="18" customHeight="1">
      <c r="A44" s="313" t="s">
        <v>34</v>
      </c>
      <c r="B44" s="314"/>
      <c r="C44" s="314"/>
      <c r="D44" s="315"/>
      <c r="E44" s="325"/>
      <c r="F44" s="326"/>
      <c r="G44" s="326"/>
      <c r="H44" s="326"/>
      <c r="I44" s="326"/>
      <c r="J44" s="326"/>
      <c r="K44" s="326"/>
      <c r="L44" s="326"/>
      <c r="M44" s="326"/>
      <c r="N44" s="326"/>
      <c r="O44" s="326"/>
      <c r="P44" s="326"/>
      <c r="Q44" s="326"/>
      <c r="R44" s="326"/>
      <c r="S44" s="326"/>
      <c r="T44" s="326"/>
      <c r="U44" s="326"/>
      <c r="V44" s="326"/>
      <c r="W44" s="326"/>
      <c r="X44" s="326"/>
      <c r="Y44" s="326"/>
      <c r="Z44" s="326"/>
      <c r="AA44" s="326"/>
      <c r="AB44" s="327"/>
      <c r="AC44"/>
    </row>
    <row r="45" spans="1:29" ht="16.149999999999999" customHeight="1">
      <c r="A45" s="331" t="s">
        <v>35</v>
      </c>
      <c r="B45" s="331" t="s">
        <v>36</v>
      </c>
      <c r="C45" s="333" t="s">
        <v>37</v>
      </c>
      <c r="D45" s="331" t="s">
        <v>38</v>
      </c>
      <c r="E45" s="316" t="s">
        <v>39</v>
      </c>
      <c r="F45" s="317"/>
      <c r="G45" s="317"/>
      <c r="H45" s="317"/>
      <c r="I45" s="317"/>
      <c r="J45" s="317"/>
      <c r="K45" s="317"/>
      <c r="L45" s="317"/>
      <c r="M45" s="317"/>
      <c r="N45" s="317"/>
      <c r="O45" s="317"/>
      <c r="P45" s="317"/>
      <c r="Q45" s="317"/>
      <c r="R45" s="317"/>
      <c r="S45" s="317"/>
      <c r="T45" s="317"/>
      <c r="U45" s="317"/>
      <c r="V45" s="317"/>
      <c r="W45" s="317"/>
      <c r="X45" s="317"/>
      <c r="Y45" s="317"/>
      <c r="Z45" s="317"/>
      <c r="AA45" s="317"/>
      <c r="AB45" s="318"/>
      <c r="AC45" s="34" t="s">
        <v>40</v>
      </c>
    </row>
    <row r="46" spans="1:29" ht="24.95" customHeight="1">
      <c r="A46" s="332"/>
      <c r="B46" s="332"/>
      <c r="C46" s="334"/>
      <c r="D46" s="332"/>
      <c r="E46" s="3">
        <v>7</v>
      </c>
      <c r="F46" s="3">
        <v>8</v>
      </c>
      <c r="G46" s="3">
        <v>9</v>
      </c>
      <c r="H46" s="3">
        <v>10</v>
      </c>
      <c r="I46" s="18">
        <v>11</v>
      </c>
      <c r="J46" s="3">
        <v>12</v>
      </c>
      <c r="K46" s="3">
        <v>13</v>
      </c>
      <c r="L46" s="3">
        <v>14</v>
      </c>
      <c r="M46" s="3">
        <v>15</v>
      </c>
      <c r="N46" s="3">
        <v>16</v>
      </c>
      <c r="O46" s="3">
        <v>17</v>
      </c>
      <c r="P46" s="3">
        <v>18</v>
      </c>
      <c r="Q46" s="3">
        <v>19</v>
      </c>
      <c r="R46" s="3">
        <v>20</v>
      </c>
      <c r="S46" s="3">
        <v>21</v>
      </c>
      <c r="T46" s="3">
        <v>22</v>
      </c>
      <c r="U46" s="3">
        <v>23</v>
      </c>
      <c r="V46" s="3">
        <v>0</v>
      </c>
      <c r="W46" s="3">
        <v>1</v>
      </c>
      <c r="X46" s="3">
        <v>2</v>
      </c>
      <c r="Y46" s="3">
        <v>3</v>
      </c>
      <c r="Z46" s="3">
        <v>4</v>
      </c>
      <c r="AA46" s="3">
        <v>5</v>
      </c>
      <c r="AB46" s="3">
        <v>6</v>
      </c>
      <c r="AC46" s="17"/>
    </row>
    <row r="47" spans="1:29" ht="24.95" customHeight="1">
      <c r="A47" s="4">
        <v>1</v>
      </c>
      <c r="B47" s="5" t="s">
        <v>41</v>
      </c>
      <c r="C47" s="6" t="s">
        <v>42</v>
      </c>
      <c r="D47" s="7"/>
      <c r="E47" s="35">
        <v>3.5</v>
      </c>
      <c r="F47" s="35">
        <v>3.3</v>
      </c>
      <c r="G47" s="35">
        <v>3.3</v>
      </c>
      <c r="H47" s="35">
        <v>3.2</v>
      </c>
      <c r="I47" s="35">
        <v>3.2</v>
      </c>
      <c r="J47" s="35">
        <v>3.2</v>
      </c>
      <c r="K47" s="35">
        <v>3.2</v>
      </c>
      <c r="L47" s="35">
        <v>3.2</v>
      </c>
      <c r="M47" s="35">
        <v>2.7</v>
      </c>
      <c r="N47" s="35">
        <v>2.4</v>
      </c>
      <c r="O47" s="35">
        <v>2.5</v>
      </c>
      <c r="P47" s="35">
        <v>2.2999999999999998</v>
      </c>
      <c r="Q47" s="35">
        <v>2.4</v>
      </c>
      <c r="R47" s="35">
        <v>2.2999999999999998</v>
      </c>
      <c r="S47" s="35">
        <v>2.2999999999999998</v>
      </c>
      <c r="T47" s="35">
        <v>2.7</v>
      </c>
      <c r="U47" s="35">
        <v>2.7</v>
      </c>
      <c r="V47" s="35">
        <v>2.9</v>
      </c>
      <c r="W47" s="35">
        <v>2.5</v>
      </c>
      <c r="X47" s="35">
        <v>2.7</v>
      </c>
      <c r="Y47" s="35">
        <v>2.6</v>
      </c>
      <c r="Z47" s="35">
        <v>2.8</v>
      </c>
      <c r="AA47" s="35">
        <v>2.9</v>
      </c>
      <c r="AB47" s="35">
        <v>3.2</v>
      </c>
      <c r="AC47" s="35">
        <f>AVERAGE(E47:AB47)</f>
        <v>2.8333333333333335</v>
      </c>
    </row>
    <row r="48" spans="1:29" ht="24.95" customHeight="1">
      <c r="A48" s="4">
        <v>2</v>
      </c>
      <c r="B48" s="5" t="s">
        <v>43</v>
      </c>
      <c r="C48" s="6" t="s">
        <v>42</v>
      </c>
      <c r="D48" s="7"/>
      <c r="E48" s="35">
        <v>0.4</v>
      </c>
      <c r="F48" s="35">
        <v>0.4</v>
      </c>
      <c r="G48" s="35">
        <v>0.4</v>
      </c>
      <c r="H48" s="35">
        <v>0.4</v>
      </c>
      <c r="I48" s="35">
        <v>0.4</v>
      </c>
      <c r="J48" s="35">
        <v>0.4</v>
      </c>
      <c r="K48" s="35">
        <v>0.4</v>
      </c>
      <c r="L48" s="35">
        <v>0.4</v>
      </c>
      <c r="M48" s="35">
        <v>0.3</v>
      </c>
      <c r="N48" s="35">
        <v>0.3</v>
      </c>
      <c r="O48" s="35">
        <v>0.4</v>
      </c>
      <c r="P48" s="35">
        <v>0.2</v>
      </c>
      <c r="Q48" s="35">
        <v>0.3</v>
      </c>
      <c r="R48" s="35">
        <v>0.2</v>
      </c>
      <c r="S48" s="35">
        <v>0.2</v>
      </c>
      <c r="T48" s="35">
        <v>0.4</v>
      </c>
      <c r="U48" s="35">
        <v>0.3</v>
      </c>
      <c r="V48" s="35">
        <v>0.3</v>
      </c>
      <c r="W48" s="35">
        <v>0.4</v>
      </c>
      <c r="X48" s="35">
        <v>0.4</v>
      </c>
      <c r="Y48" s="35">
        <v>0.3</v>
      </c>
      <c r="Z48" s="35">
        <v>0.4</v>
      </c>
      <c r="AA48" s="35">
        <v>0.3</v>
      </c>
      <c r="AB48" s="35">
        <v>0.4</v>
      </c>
      <c r="AC48" s="35">
        <f>AVERAGE(E48:AB48)</f>
        <v>0.34583333333333338</v>
      </c>
    </row>
    <row r="49" spans="1:34" ht="24.95" customHeight="1">
      <c r="A49" s="4">
        <v>3</v>
      </c>
      <c r="B49" s="5" t="s">
        <v>44</v>
      </c>
      <c r="C49" s="6" t="s">
        <v>42</v>
      </c>
      <c r="D49" s="6"/>
      <c r="E49" s="55">
        <v>13.1</v>
      </c>
      <c r="F49" s="55">
        <v>13.3</v>
      </c>
      <c r="G49" s="55">
        <v>13.7</v>
      </c>
      <c r="H49" s="55">
        <v>13.7</v>
      </c>
      <c r="I49" s="55">
        <v>13.7</v>
      </c>
      <c r="J49" s="55">
        <v>13.8</v>
      </c>
      <c r="K49" s="55">
        <v>13.8</v>
      </c>
      <c r="L49" s="55">
        <v>14.3</v>
      </c>
      <c r="M49" s="55">
        <v>15</v>
      </c>
      <c r="N49" s="55">
        <v>14.6</v>
      </c>
      <c r="O49" s="55">
        <v>13.8</v>
      </c>
      <c r="P49" s="55">
        <v>13.8</v>
      </c>
      <c r="Q49" s="55">
        <v>13.6</v>
      </c>
      <c r="R49" s="55">
        <v>13.5</v>
      </c>
      <c r="S49" s="55">
        <v>13.2</v>
      </c>
      <c r="T49" s="55">
        <v>13.3</v>
      </c>
      <c r="U49" s="55">
        <v>13</v>
      </c>
      <c r="V49" s="55">
        <v>12.3</v>
      </c>
      <c r="W49" s="55">
        <v>13</v>
      </c>
      <c r="X49" s="55">
        <v>13.3</v>
      </c>
      <c r="Y49" s="55">
        <v>13.5</v>
      </c>
      <c r="Z49" s="55">
        <v>13.6</v>
      </c>
      <c r="AA49" s="55">
        <v>13.6</v>
      </c>
      <c r="AB49" s="55">
        <v>13.7</v>
      </c>
      <c r="AC49" s="54">
        <f t="shared" ref="AC49:AC59" si="11">AVERAGE(E49:AB49)</f>
        <v>13.591666666666669</v>
      </c>
    </row>
    <row r="50" spans="1:34" ht="24.95" customHeight="1">
      <c r="A50" s="4">
        <v>4</v>
      </c>
      <c r="B50" s="5" t="s">
        <v>45</v>
      </c>
      <c r="C50" s="6" t="s">
        <v>42</v>
      </c>
      <c r="D50" s="6"/>
      <c r="E50" s="55">
        <v>5.6</v>
      </c>
      <c r="F50" s="55">
        <v>5.6</v>
      </c>
      <c r="G50" s="55">
        <v>5.6</v>
      </c>
      <c r="H50" s="55">
        <v>5.6</v>
      </c>
      <c r="I50" s="55">
        <v>5.5</v>
      </c>
      <c r="J50" s="55">
        <v>5.6</v>
      </c>
      <c r="K50" s="55">
        <v>5.7</v>
      </c>
      <c r="L50" s="55">
        <v>6</v>
      </c>
      <c r="M50" s="55">
        <v>6.5</v>
      </c>
      <c r="N50" s="55">
        <v>7.9</v>
      </c>
      <c r="O50" s="55">
        <v>8</v>
      </c>
      <c r="P50" s="55">
        <v>8</v>
      </c>
      <c r="Q50" s="55">
        <v>8.1</v>
      </c>
      <c r="R50" s="55">
        <v>8</v>
      </c>
      <c r="S50" s="55">
        <v>7.9</v>
      </c>
      <c r="T50" s="55">
        <v>7.1</v>
      </c>
      <c r="U50" s="55">
        <v>5.9</v>
      </c>
      <c r="V50" s="55">
        <v>5.6</v>
      </c>
      <c r="W50" s="55">
        <v>5.5</v>
      </c>
      <c r="X50" s="55">
        <v>5.5</v>
      </c>
      <c r="Y50" s="55">
        <v>5.5</v>
      </c>
      <c r="Z50" s="55">
        <v>5.6</v>
      </c>
      <c r="AA50" s="55">
        <v>5.6</v>
      </c>
      <c r="AB50" s="55">
        <v>5.5</v>
      </c>
      <c r="AC50" s="54">
        <f t="shared" si="11"/>
        <v>6.3083333333333327</v>
      </c>
    </row>
    <row r="51" spans="1:34" ht="24.95" customHeight="1">
      <c r="A51" s="4">
        <v>5</v>
      </c>
      <c r="B51" s="5" t="s">
        <v>46</v>
      </c>
      <c r="C51" s="6" t="s">
        <v>42</v>
      </c>
      <c r="D51" s="6"/>
      <c r="E51" s="55">
        <v>20.2</v>
      </c>
      <c r="F51" s="55">
        <v>19.8</v>
      </c>
      <c r="G51" s="55">
        <v>19.8</v>
      </c>
      <c r="H51" s="55">
        <v>20.100000000000001</v>
      </c>
      <c r="I51" s="55">
        <v>20</v>
      </c>
      <c r="J51" s="55">
        <v>20.7</v>
      </c>
      <c r="K51" s="55">
        <v>22</v>
      </c>
      <c r="L51" s="55">
        <v>22.7</v>
      </c>
      <c r="M51" s="55">
        <v>22.9</v>
      </c>
      <c r="N51" s="55">
        <v>24.9</v>
      </c>
      <c r="O51" s="55">
        <v>25.4</v>
      </c>
      <c r="P51" s="55">
        <v>25.1</v>
      </c>
      <c r="Q51" s="55">
        <v>24.8</v>
      </c>
      <c r="R51" s="55">
        <v>24.3</v>
      </c>
      <c r="S51" s="55">
        <v>24</v>
      </c>
      <c r="T51" s="55">
        <v>23.6</v>
      </c>
      <c r="U51" s="55">
        <v>24.4</v>
      </c>
      <c r="V51" s="55">
        <v>22.3</v>
      </c>
      <c r="W51" s="55">
        <v>21.1</v>
      </c>
      <c r="X51" s="55">
        <v>20.9</v>
      </c>
      <c r="Y51" s="55">
        <v>21.3</v>
      </c>
      <c r="Z51" s="55">
        <v>22</v>
      </c>
      <c r="AA51" s="55">
        <v>21.9</v>
      </c>
      <c r="AB51" s="55">
        <v>22.1</v>
      </c>
      <c r="AC51" s="54">
        <f t="shared" si="11"/>
        <v>22.345833333333335</v>
      </c>
    </row>
    <row r="52" spans="1:34" ht="24.95" customHeight="1">
      <c r="A52" s="4">
        <v>6</v>
      </c>
      <c r="B52" s="5" t="s">
        <v>47</v>
      </c>
      <c r="C52" s="6" t="s">
        <v>42</v>
      </c>
      <c r="D52" s="6"/>
      <c r="E52" s="55">
        <v>25.4</v>
      </c>
      <c r="F52" s="55">
        <v>25</v>
      </c>
      <c r="G52" s="55">
        <v>25.1</v>
      </c>
      <c r="H52" s="55">
        <v>25.5</v>
      </c>
      <c r="I52" s="55">
        <v>25.4</v>
      </c>
      <c r="J52" s="55">
        <v>26.3</v>
      </c>
      <c r="K52" s="55">
        <v>27.7</v>
      </c>
      <c r="L52" s="55">
        <v>28.5</v>
      </c>
      <c r="M52" s="55">
        <v>28.7</v>
      </c>
      <c r="N52" s="55">
        <v>30</v>
      </c>
      <c r="O52" s="55">
        <v>29.6</v>
      </c>
      <c r="P52" s="55">
        <v>29</v>
      </c>
      <c r="Q52" s="55">
        <v>28.6</v>
      </c>
      <c r="R52" s="55">
        <v>28.1</v>
      </c>
      <c r="S52" s="55">
        <v>27.7</v>
      </c>
      <c r="T52" s="55">
        <v>28</v>
      </c>
      <c r="U52" s="55">
        <v>29.5</v>
      </c>
      <c r="V52" s="55">
        <v>27</v>
      </c>
      <c r="W52" s="55">
        <v>26.1</v>
      </c>
      <c r="X52" s="55">
        <v>26.1</v>
      </c>
      <c r="Y52" s="55">
        <v>26.6</v>
      </c>
      <c r="Z52" s="55">
        <v>27.3</v>
      </c>
      <c r="AA52" s="55">
        <v>27.3</v>
      </c>
      <c r="AB52" s="55">
        <v>27.6</v>
      </c>
      <c r="AC52" s="54">
        <f t="shared" si="11"/>
        <v>27.337500000000002</v>
      </c>
    </row>
    <row r="53" spans="1:34" ht="24.95" customHeight="1">
      <c r="A53" s="4">
        <v>7</v>
      </c>
      <c r="B53" s="5" t="s">
        <v>48</v>
      </c>
      <c r="C53" s="6" t="s">
        <v>49</v>
      </c>
      <c r="D53" s="6"/>
      <c r="E53" s="56">
        <v>4.3</v>
      </c>
      <c r="F53" s="56">
        <v>4.3</v>
      </c>
      <c r="G53" s="56">
        <v>4.3</v>
      </c>
      <c r="H53" s="56">
        <v>4.3</v>
      </c>
      <c r="I53" s="56">
        <v>4.3</v>
      </c>
      <c r="J53" s="56">
        <v>4.3</v>
      </c>
      <c r="K53" s="56">
        <v>4.3</v>
      </c>
      <c r="L53" s="56">
        <v>4.3</v>
      </c>
      <c r="M53" s="56">
        <v>4.3</v>
      </c>
      <c r="N53" s="56">
        <v>4.3</v>
      </c>
      <c r="O53" s="56">
        <v>4.3</v>
      </c>
      <c r="P53" s="56">
        <v>4.3</v>
      </c>
      <c r="Q53" s="56">
        <v>4.3</v>
      </c>
      <c r="R53" s="56">
        <v>4.3</v>
      </c>
      <c r="S53" s="56">
        <v>4.3</v>
      </c>
      <c r="T53" s="56">
        <v>4.3</v>
      </c>
      <c r="U53" s="56">
        <v>4.3</v>
      </c>
      <c r="V53" s="56">
        <v>4.3</v>
      </c>
      <c r="W53" s="56">
        <v>4.3</v>
      </c>
      <c r="X53" s="56">
        <v>4.3</v>
      </c>
      <c r="Y53" s="56">
        <v>4.3</v>
      </c>
      <c r="Z53" s="56">
        <v>4.3</v>
      </c>
      <c r="AA53" s="56">
        <v>4.3</v>
      </c>
      <c r="AB53" s="56">
        <v>4.3</v>
      </c>
      <c r="AC53" s="54">
        <f t="shared" si="11"/>
        <v>4.299999999999998</v>
      </c>
      <c r="AH53" s="1" t="s">
        <v>70</v>
      </c>
    </row>
    <row r="54" spans="1:34" ht="24.95" customHeight="1">
      <c r="A54" s="4">
        <v>8</v>
      </c>
      <c r="B54" s="5" t="s">
        <v>50</v>
      </c>
      <c r="C54" s="6" t="s">
        <v>49</v>
      </c>
      <c r="D54" s="6"/>
      <c r="E54" s="57">
        <v>3.8</v>
      </c>
      <c r="F54" s="57">
        <v>3.8</v>
      </c>
      <c r="G54" s="57">
        <v>3.8</v>
      </c>
      <c r="H54" s="57">
        <v>3.8</v>
      </c>
      <c r="I54" s="57">
        <v>3.8</v>
      </c>
      <c r="J54" s="57">
        <v>3.8</v>
      </c>
      <c r="K54" s="57">
        <v>3.8</v>
      </c>
      <c r="L54" s="57">
        <v>3.8</v>
      </c>
      <c r="M54" s="57">
        <v>3.8</v>
      </c>
      <c r="N54" s="57">
        <v>3.8</v>
      </c>
      <c r="O54" s="57">
        <v>3.8</v>
      </c>
      <c r="P54" s="57">
        <v>3.8</v>
      </c>
      <c r="Q54" s="57">
        <v>3.8</v>
      </c>
      <c r="R54" s="57">
        <v>3.8</v>
      </c>
      <c r="S54" s="57">
        <v>3.8</v>
      </c>
      <c r="T54" s="57">
        <v>3.8</v>
      </c>
      <c r="U54" s="57">
        <v>3.8</v>
      </c>
      <c r="V54" s="57">
        <v>3.8</v>
      </c>
      <c r="W54" s="57">
        <v>3.8</v>
      </c>
      <c r="X54" s="57">
        <v>3.8</v>
      </c>
      <c r="Y54" s="57">
        <v>3.8</v>
      </c>
      <c r="Z54" s="57">
        <v>3.8</v>
      </c>
      <c r="AA54" s="57">
        <v>3.8</v>
      </c>
      <c r="AB54" s="57">
        <v>3.8</v>
      </c>
      <c r="AC54" s="54">
        <f t="shared" si="11"/>
        <v>3.7999999999999985</v>
      </c>
    </row>
    <row r="55" spans="1:34" ht="24.95" customHeight="1">
      <c r="A55" s="4">
        <v>9</v>
      </c>
      <c r="B55" s="5" t="s">
        <v>51</v>
      </c>
      <c r="C55" s="6" t="s">
        <v>49</v>
      </c>
      <c r="D55" s="6"/>
      <c r="E55" s="57">
        <v>3.8</v>
      </c>
      <c r="F55" s="57">
        <v>3.8</v>
      </c>
      <c r="G55" s="57">
        <v>3.8</v>
      </c>
      <c r="H55" s="57">
        <v>3.8</v>
      </c>
      <c r="I55" s="57">
        <v>3.8</v>
      </c>
      <c r="J55" s="57">
        <v>3.8</v>
      </c>
      <c r="K55" s="57">
        <v>3.8</v>
      </c>
      <c r="L55" s="57">
        <v>3.8</v>
      </c>
      <c r="M55" s="57">
        <v>3.8</v>
      </c>
      <c r="N55" s="57">
        <v>3.8</v>
      </c>
      <c r="O55" s="57">
        <v>3.8</v>
      </c>
      <c r="P55" s="57">
        <v>3.8</v>
      </c>
      <c r="Q55" s="57">
        <v>3.8</v>
      </c>
      <c r="R55" s="57">
        <v>3.8</v>
      </c>
      <c r="S55" s="57">
        <v>3.8</v>
      </c>
      <c r="T55" s="57">
        <v>3.8</v>
      </c>
      <c r="U55" s="57">
        <v>3.8</v>
      </c>
      <c r="V55" s="57">
        <v>3.8</v>
      </c>
      <c r="W55" s="57">
        <v>3.8</v>
      </c>
      <c r="X55" s="57">
        <v>3.8</v>
      </c>
      <c r="Y55" s="57">
        <v>3.8</v>
      </c>
      <c r="Z55" s="57">
        <v>3.8</v>
      </c>
      <c r="AA55" s="57">
        <v>3.8</v>
      </c>
      <c r="AB55" s="57">
        <v>3.8</v>
      </c>
      <c r="AC55" s="54">
        <f t="shared" si="11"/>
        <v>3.7999999999999985</v>
      </c>
    </row>
    <row r="56" spans="1:34" ht="24.95" customHeight="1">
      <c r="A56" s="4">
        <v>10</v>
      </c>
      <c r="B56" s="5" t="s">
        <v>52</v>
      </c>
      <c r="C56" s="6" t="s">
        <v>49</v>
      </c>
      <c r="D56" s="6"/>
      <c r="E56" s="57">
        <v>3</v>
      </c>
      <c r="F56" s="57">
        <v>3</v>
      </c>
      <c r="G56" s="57">
        <v>3</v>
      </c>
      <c r="H56" s="57">
        <v>3</v>
      </c>
      <c r="I56" s="57">
        <v>3</v>
      </c>
      <c r="J56" s="57">
        <v>3</v>
      </c>
      <c r="K56" s="57">
        <v>3</v>
      </c>
      <c r="L56" s="57">
        <v>3</v>
      </c>
      <c r="M56" s="57">
        <v>3</v>
      </c>
      <c r="N56" s="57">
        <v>3</v>
      </c>
      <c r="O56" s="57">
        <v>3</v>
      </c>
      <c r="P56" s="57">
        <v>3</v>
      </c>
      <c r="Q56" s="57">
        <v>3</v>
      </c>
      <c r="R56" s="57">
        <v>3</v>
      </c>
      <c r="S56" s="57">
        <v>3</v>
      </c>
      <c r="T56" s="57">
        <v>3</v>
      </c>
      <c r="U56" s="57">
        <v>3</v>
      </c>
      <c r="V56" s="57">
        <v>3</v>
      </c>
      <c r="W56" s="57">
        <v>3</v>
      </c>
      <c r="X56" s="57">
        <v>3</v>
      </c>
      <c r="Y56" s="57">
        <v>3</v>
      </c>
      <c r="Z56" s="57">
        <v>3</v>
      </c>
      <c r="AA56" s="57">
        <v>3</v>
      </c>
      <c r="AB56" s="57">
        <v>3</v>
      </c>
      <c r="AC56" s="54">
        <f t="shared" si="11"/>
        <v>3</v>
      </c>
    </row>
    <row r="57" spans="1:34" ht="24.95" customHeight="1">
      <c r="A57" s="4">
        <v>11</v>
      </c>
      <c r="B57" s="5" t="s">
        <v>53</v>
      </c>
      <c r="C57" s="6" t="s">
        <v>49</v>
      </c>
      <c r="D57" s="13"/>
      <c r="E57" s="56">
        <f t="shared" ref="E57:L57" si="12">E53-E54</f>
        <v>0.5</v>
      </c>
      <c r="F57" s="56">
        <f t="shared" si="12"/>
        <v>0.5</v>
      </c>
      <c r="G57" s="56">
        <f t="shared" si="12"/>
        <v>0.5</v>
      </c>
      <c r="H57" s="56">
        <f t="shared" si="12"/>
        <v>0.5</v>
      </c>
      <c r="I57" s="56">
        <f t="shared" si="12"/>
        <v>0.5</v>
      </c>
      <c r="J57" s="56">
        <f t="shared" si="12"/>
        <v>0.5</v>
      </c>
      <c r="K57" s="56">
        <f t="shared" si="12"/>
        <v>0.5</v>
      </c>
      <c r="L57" s="56">
        <f t="shared" si="12"/>
        <v>0.5</v>
      </c>
      <c r="M57" s="56">
        <f t="shared" ref="M57:S57" si="13">M53-M54</f>
        <v>0.5</v>
      </c>
      <c r="N57" s="56">
        <f t="shared" si="13"/>
        <v>0.5</v>
      </c>
      <c r="O57" s="56">
        <f t="shared" si="13"/>
        <v>0.5</v>
      </c>
      <c r="P57" s="56">
        <f t="shared" si="13"/>
        <v>0.5</v>
      </c>
      <c r="Q57" s="56">
        <f t="shared" si="13"/>
        <v>0.5</v>
      </c>
      <c r="R57" s="56">
        <f t="shared" si="13"/>
        <v>0.5</v>
      </c>
      <c r="S57" s="56">
        <f t="shared" si="13"/>
        <v>0.5</v>
      </c>
      <c r="T57" s="56">
        <f t="shared" ref="T57:AB57" si="14">T53-T54</f>
        <v>0.5</v>
      </c>
      <c r="U57" s="56">
        <f t="shared" si="14"/>
        <v>0.5</v>
      </c>
      <c r="V57" s="56">
        <f t="shared" si="14"/>
        <v>0.5</v>
      </c>
      <c r="W57" s="56">
        <f t="shared" si="14"/>
        <v>0.5</v>
      </c>
      <c r="X57" s="56">
        <f t="shared" si="14"/>
        <v>0.5</v>
      </c>
      <c r="Y57" s="56">
        <f t="shared" si="14"/>
        <v>0.5</v>
      </c>
      <c r="Z57" s="56">
        <f t="shared" si="14"/>
        <v>0.5</v>
      </c>
      <c r="AA57" s="56">
        <f t="shared" si="14"/>
        <v>0.5</v>
      </c>
      <c r="AB57" s="56">
        <f t="shared" si="14"/>
        <v>0.5</v>
      </c>
      <c r="AC57" s="54">
        <f t="shared" si="11"/>
        <v>0.5</v>
      </c>
    </row>
    <row r="58" spans="1:34" ht="24.95" customHeight="1">
      <c r="A58" s="4">
        <v>12</v>
      </c>
      <c r="B58" s="5" t="s">
        <v>54</v>
      </c>
      <c r="C58" s="6" t="s">
        <v>55</v>
      </c>
      <c r="D58" s="13"/>
      <c r="E58" s="56">
        <f t="shared" ref="E58:L58" si="15">E55-E56</f>
        <v>0.79999999999999982</v>
      </c>
      <c r="F58" s="56">
        <f t="shared" si="15"/>
        <v>0.79999999999999982</v>
      </c>
      <c r="G58" s="56">
        <f t="shared" si="15"/>
        <v>0.79999999999999982</v>
      </c>
      <c r="H58" s="56">
        <f t="shared" si="15"/>
        <v>0.79999999999999982</v>
      </c>
      <c r="I58" s="56">
        <f t="shared" si="15"/>
        <v>0.79999999999999982</v>
      </c>
      <c r="J58" s="56">
        <f t="shared" si="15"/>
        <v>0.79999999999999982</v>
      </c>
      <c r="K58" s="56">
        <f t="shared" si="15"/>
        <v>0.79999999999999982</v>
      </c>
      <c r="L58" s="56">
        <f t="shared" si="15"/>
        <v>0.79999999999999982</v>
      </c>
      <c r="M58" s="56">
        <f t="shared" ref="M58:S58" si="16">M55-M56</f>
        <v>0.79999999999999982</v>
      </c>
      <c r="N58" s="56">
        <f t="shared" si="16"/>
        <v>0.79999999999999982</v>
      </c>
      <c r="O58" s="56">
        <f t="shared" si="16"/>
        <v>0.79999999999999982</v>
      </c>
      <c r="P58" s="56">
        <f t="shared" si="16"/>
        <v>0.79999999999999982</v>
      </c>
      <c r="Q58" s="56">
        <f t="shared" si="16"/>
        <v>0.79999999999999982</v>
      </c>
      <c r="R58" s="56">
        <f t="shared" si="16"/>
        <v>0.79999999999999982</v>
      </c>
      <c r="S58" s="56">
        <f t="shared" si="16"/>
        <v>0.79999999999999982</v>
      </c>
      <c r="T58" s="56">
        <f t="shared" ref="T58:AB58" si="17">T55-T56</f>
        <v>0.79999999999999982</v>
      </c>
      <c r="U58" s="56">
        <f t="shared" si="17"/>
        <v>0.79999999999999982</v>
      </c>
      <c r="V58" s="56">
        <f t="shared" si="17"/>
        <v>0.79999999999999982</v>
      </c>
      <c r="W58" s="56">
        <f t="shared" si="17"/>
        <v>0.79999999999999982</v>
      </c>
      <c r="X58" s="56">
        <f t="shared" si="17"/>
        <v>0.79999999999999982</v>
      </c>
      <c r="Y58" s="56">
        <f t="shared" si="17"/>
        <v>0.79999999999999982</v>
      </c>
      <c r="Z58" s="56">
        <f t="shared" si="17"/>
        <v>0.79999999999999982</v>
      </c>
      <c r="AA58" s="56">
        <f t="shared" si="17"/>
        <v>0.79999999999999982</v>
      </c>
      <c r="AB58" s="56">
        <f t="shared" si="17"/>
        <v>0.79999999999999982</v>
      </c>
      <c r="AC58" s="54">
        <f t="shared" si="11"/>
        <v>0.80000000000000027</v>
      </c>
    </row>
    <row r="59" spans="1:34" ht="24.95" customHeight="1">
      <c r="A59" s="4">
        <v>13</v>
      </c>
      <c r="B59" s="5" t="s">
        <v>56</v>
      </c>
      <c r="C59" s="6" t="s">
        <v>57</v>
      </c>
      <c r="D59" s="13"/>
      <c r="E59" s="58">
        <f t="shared" ref="E59:L59" si="18">SQRT(E57/0.5)*971</f>
        <v>971</v>
      </c>
      <c r="F59" s="58">
        <f t="shared" si="18"/>
        <v>971</v>
      </c>
      <c r="G59" s="58">
        <f t="shared" si="18"/>
        <v>971</v>
      </c>
      <c r="H59" s="58">
        <f t="shared" si="18"/>
        <v>971</v>
      </c>
      <c r="I59" s="58">
        <f t="shared" si="18"/>
        <v>971</v>
      </c>
      <c r="J59" s="58">
        <f t="shared" si="18"/>
        <v>971</v>
      </c>
      <c r="K59" s="58">
        <f t="shared" si="18"/>
        <v>971</v>
      </c>
      <c r="L59" s="58">
        <f t="shared" si="18"/>
        <v>971</v>
      </c>
      <c r="M59" s="58">
        <f t="shared" ref="M59:S59" si="19">SQRT(M57/0.5)*971</f>
        <v>971</v>
      </c>
      <c r="N59" s="58">
        <f t="shared" si="19"/>
        <v>971</v>
      </c>
      <c r="O59" s="58">
        <f t="shared" si="19"/>
        <v>971</v>
      </c>
      <c r="P59" s="58">
        <f t="shared" si="19"/>
        <v>971</v>
      </c>
      <c r="Q59" s="58">
        <f t="shared" si="19"/>
        <v>971</v>
      </c>
      <c r="R59" s="58">
        <f t="shared" si="19"/>
        <v>971</v>
      </c>
      <c r="S59" s="58">
        <f t="shared" si="19"/>
        <v>971</v>
      </c>
      <c r="T59" s="58">
        <f t="shared" ref="T59:AB59" si="20">SQRT(T57/0.5)*971</f>
        <v>971</v>
      </c>
      <c r="U59" s="58">
        <f t="shared" si="20"/>
        <v>971</v>
      </c>
      <c r="V59" s="58">
        <f t="shared" si="20"/>
        <v>971</v>
      </c>
      <c r="W59" s="58">
        <f t="shared" si="20"/>
        <v>971</v>
      </c>
      <c r="X59" s="58">
        <f t="shared" si="20"/>
        <v>971</v>
      </c>
      <c r="Y59" s="58">
        <f t="shared" si="20"/>
        <v>971</v>
      </c>
      <c r="Z59" s="58">
        <f t="shared" si="20"/>
        <v>971</v>
      </c>
      <c r="AA59" s="58">
        <f t="shared" si="20"/>
        <v>971</v>
      </c>
      <c r="AB59" s="58">
        <f t="shared" si="20"/>
        <v>971</v>
      </c>
      <c r="AC59" s="54">
        <f t="shared" si="11"/>
        <v>971</v>
      </c>
    </row>
    <row r="60" spans="1:34" ht="24.95" customHeight="1">
      <c r="A60" s="4">
        <v>14</v>
      </c>
      <c r="B60" s="5" t="s">
        <v>58</v>
      </c>
      <c r="C60" s="6" t="s">
        <v>59</v>
      </c>
      <c r="D60" s="13"/>
      <c r="E60" s="55">
        <f t="shared" ref="E60:L60" si="21">E59*1000*1*(E49-E50)/3024</f>
        <v>2408.2341269841268</v>
      </c>
      <c r="F60" s="55">
        <f t="shared" si="21"/>
        <v>2472.4537037037039</v>
      </c>
      <c r="G60" s="55">
        <f t="shared" si="21"/>
        <v>2600.8928571428573</v>
      </c>
      <c r="H60" s="55">
        <f t="shared" si="21"/>
        <v>2600.8928571428573</v>
      </c>
      <c r="I60" s="55">
        <f t="shared" si="21"/>
        <v>2633.002645502645</v>
      </c>
      <c r="J60" s="55">
        <f t="shared" si="21"/>
        <v>2633.0026455026459</v>
      </c>
      <c r="K60" s="55">
        <f t="shared" si="21"/>
        <v>2600.8928571428573</v>
      </c>
      <c r="L60" s="55">
        <f t="shared" si="21"/>
        <v>2665.112433862434</v>
      </c>
      <c r="M60" s="55">
        <f t="shared" ref="M60:S60" si="22">M59*1000*1*(M49-M50)/3024</f>
        <v>2729.3320105820108</v>
      </c>
      <c r="N60" s="55">
        <f t="shared" si="22"/>
        <v>2151.3558201058199</v>
      </c>
      <c r="O60" s="55">
        <f t="shared" si="22"/>
        <v>1862.3677248677252</v>
      </c>
      <c r="P60" s="55">
        <f t="shared" si="22"/>
        <v>1862.3677248677252</v>
      </c>
      <c r="Q60" s="55">
        <f t="shared" si="22"/>
        <v>1766.0383597883597</v>
      </c>
      <c r="R60" s="55">
        <f t="shared" si="22"/>
        <v>1766.0383597883597</v>
      </c>
      <c r="S60" s="55">
        <f t="shared" si="22"/>
        <v>1701.8187830687827</v>
      </c>
      <c r="T60" s="55">
        <f t="shared" ref="T60:AB60" si="23">T59*1000*1*(T49-T50)/3024</f>
        <v>1990.8068783068786</v>
      </c>
      <c r="U60" s="55">
        <f t="shared" si="23"/>
        <v>2279.7949735449733</v>
      </c>
      <c r="V60" s="55">
        <f t="shared" si="23"/>
        <v>2151.3558201058204</v>
      </c>
      <c r="W60" s="55">
        <f t="shared" si="23"/>
        <v>2408.2341269841268</v>
      </c>
      <c r="X60" s="55">
        <f t="shared" si="23"/>
        <v>2504.5634920634925</v>
      </c>
      <c r="Y60" s="55">
        <f t="shared" si="23"/>
        <v>2568.7830687830688</v>
      </c>
      <c r="Z60" s="55">
        <f t="shared" si="23"/>
        <v>2568.7830687830688</v>
      </c>
      <c r="AA60" s="55">
        <f t="shared" si="23"/>
        <v>2568.7830687830688</v>
      </c>
      <c r="AB60" s="55">
        <f t="shared" si="23"/>
        <v>2633.002645502645</v>
      </c>
      <c r="AC60" s="54">
        <f>SUM(E60:AB60)</f>
        <v>56127.910052910061</v>
      </c>
    </row>
    <row r="61" spans="1:34" ht="24.95" customHeight="1">
      <c r="A61" s="4">
        <v>15</v>
      </c>
      <c r="B61" s="5" t="s">
        <v>60</v>
      </c>
      <c r="C61" s="6" t="s">
        <v>61</v>
      </c>
      <c r="D61" s="13"/>
      <c r="E61" s="122">
        <v>1400</v>
      </c>
      <c r="F61" s="122">
        <v>1400</v>
      </c>
      <c r="G61" s="122">
        <v>1400</v>
      </c>
      <c r="H61" s="122">
        <v>1500</v>
      </c>
      <c r="I61" s="122">
        <v>1400</v>
      </c>
      <c r="J61" s="122">
        <v>1600</v>
      </c>
      <c r="K61" s="122">
        <v>1500</v>
      </c>
      <c r="L61" s="122">
        <v>1300</v>
      </c>
      <c r="M61" s="122">
        <v>1300</v>
      </c>
      <c r="N61" s="122">
        <v>1100</v>
      </c>
      <c r="O61" s="122">
        <v>1200</v>
      </c>
      <c r="P61" s="122">
        <v>1000</v>
      </c>
      <c r="Q61" s="122">
        <v>1100</v>
      </c>
      <c r="R61" s="122">
        <v>1200</v>
      </c>
      <c r="S61" s="122">
        <v>1300</v>
      </c>
      <c r="T61" s="122">
        <v>1400</v>
      </c>
      <c r="U61" s="122">
        <v>1300</v>
      </c>
      <c r="V61" s="122">
        <v>1300</v>
      </c>
      <c r="W61" s="122">
        <v>1300</v>
      </c>
      <c r="X61" s="122">
        <v>1500</v>
      </c>
      <c r="Y61" s="122">
        <v>1500</v>
      </c>
      <c r="Z61" s="122">
        <v>1600</v>
      </c>
      <c r="AA61" s="122">
        <v>1400</v>
      </c>
      <c r="AB61" s="122">
        <v>1500</v>
      </c>
      <c r="AC61" s="54">
        <f>SUM(E61:AB61)</f>
        <v>32500</v>
      </c>
    </row>
    <row r="62" spans="1:34" ht="24.95" customHeight="1">
      <c r="A62" s="4">
        <v>16</v>
      </c>
      <c r="B62" s="5" t="s">
        <v>62</v>
      </c>
      <c r="C62" s="6" t="s">
        <v>63</v>
      </c>
      <c r="D62" s="13"/>
      <c r="E62" s="59">
        <f t="shared" ref="E62:L62" si="24">E61/E60</f>
        <v>0.5813388259526262</v>
      </c>
      <c r="F62" s="59">
        <f t="shared" si="24"/>
        <v>0.56623911618762279</v>
      </c>
      <c r="G62" s="59">
        <f t="shared" si="24"/>
        <v>0.538276690696876</v>
      </c>
      <c r="H62" s="59">
        <f t="shared" si="24"/>
        <v>0.57672502574665285</v>
      </c>
      <c r="I62" s="59">
        <f t="shared" si="24"/>
        <v>0.53171234081032892</v>
      </c>
      <c r="J62" s="59">
        <f t="shared" si="24"/>
        <v>0.60767124664037564</v>
      </c>
      <c r="K62" s="59">
        <f t="shared" si="24"/>
        <v>0.57672502574665285</v>
      </c>
      <c r="L62" s="59">
        <f t="shared" si="24"/>
        <v>0.48778429888451846</v>
      </c>
      <c r="M62" s="59">
        <f t="shared" ref="M62:S62" si="25">M61/M60</f>
        <v>0.47630702126370628</v>
      </c>
      <c r="N62" s="59">
        <f t="shared" si="25"/>
        <v>0.51130547058733111</v>
      </c>
      <c r="O62" s="59">
        <f t="shared" si="25"/>
        <v>0.64434106324798457</v>
      </c>
      <c r="P62" s="59">
        <f t="shared" si="25"/>
        <v>0.53695088603998709</v>
      </c>
      <c r="Q62" s="59">
        <f t="shared" si="25"/>
        <v>0.62286302780638525</v>
      </c>
      <c r="R62" s="59">
        <f t="shared" si="25"/>
        <v>0.67948693942514748</v>
      </c>
      <c r="S62" s="59">
        <f t="shared" si="25"/>
        <v>0.763888619007831</v>
      </c>
      <c r="T62" s="59">
        <f t="shared" ref="T62:AB62" si="26">T61/T60</f>
        <v>0.70323245074914442</v>
      </c>
      <c r="U62" s="59">
        <f t="shared" si="26"/>
        <v>0.57022671559739491</v>
      </c>
      <c r="V62" s="59">
        <f t="shared" si="26"/>
        <v>0.60427010160320938</v>
      </c>
      <c r="W62" s="59">
        <f t="shared" si="26"/>
        <v>0.53981462409886716</v>
      </c>
      <c r="X62" s="59">
        <f t="shared" si="26"/>
        <v>0.59890675750613953</v>
      </c>
      <c r="Y62" s="59">
        <f t="shared" si="26"/>
        <v>0.58393408856848605</v>
      </c>
      <c r="Z62" s="59">
        <f t="shared" si="26"/>
        <v>0.62286302780638514</v>
      </c>
      <c r="AA62" s="59">
        <f t="shared" si="26"/>
        <v>0.54500514933058708</v>
      </c>
      <c r="AB62" s="59">
        <f t="shared" si="26"/>
        <v>0.56969179372535239</v>
      </c>
      <c r="AC62" s="54">
        <f t="shared" ref="AC62:AC67" si="27">AVERAGE(E62:AB62)</f>
        <v>0.58498167945956636</v>
      </c>
    </row>
    <row r="63" spans="1:34" ht="24.95" customHeight="1">
      <c r="A63" s="4">
        <v>17</v>
      </c>
      <c r="B63" s="5" t="s">
        <v>64</v>
      </c>
      <c r="C63" s="13"/>
      <c r="D63" s="13"/>
      <c r="E63" s="328">
        <f>AVERAGE(E62:AB62)</f>
        <v>0.58498167945956636</v>
      </c>
      <c r="F63" s="329"/>
      <c r="G63" s="329"/>
      <c r="H63" s="329"/>
      <c r="I63" s="329"/>
      <c r="J63" s="329"/>
      <c r="K63" s="329"/>
      <c r="L63" s="329"/>
      <c r="M63" s="329"/>
      <c r="N63" s="329"/>
      <c r="O63" s="329"/>
      <c r="P63" s="329"/>
      <c r="Q63" s="329"/>
      <c r="R63" s="329"/>
      <c r="S63" s="329"/>
      <c r="T63" s="329"/>
      <c r="U63" s="329"/>
      <c r="V63" s="329"/>
      <c r="W63" s="329"/>
      <c r="X63" s="329"/>
      <c r="Y63" s="329"/>
      <c r="Z63" s="329"/>
      <c r="AA63" s="329"/>
      <c r="AB63" s="330"/>
      <c r="AC63" s="54">
        <f t="shared" si="27"/>
        <v>0.58498167945956636</v>
      </c>
    </row>
    <row r="64" spans="1:34" ht="24.95" customHeight="1">
      <c r="A64" s="4">
        <v>18</v>
      </c>
      <c r="B64" s="5" t="s">
        <v>65</v>
      </c>
      <c r="C64" s="13"/>
      <c r="D64" s="13"/>
      <c r="E64" s="59">
        <f t="shared" ref="E64:L64" si="28">3.516/E62</f>
        <v>6.0481079931972781</v>
      </c>
      <c r="F64" s="59">
        <f t="shared" si="28"/>
        <v>6.2093908730158738</v>
      </c>
      <c r="G64" s="59">
        <f t="shared" si="28"/>
        <v>6.5319566326530625</v>
      </c>
      <c r="H64" s="59">
        <f t="shared" si="28"/>
        <v>6.0964928571428576</v>
      </c>
      <c r="I64" s="59">
        <f t="shared" si="28"/>
        <v>6.6125980725623572</v>
      </c>
      <c r="J64" s="59">
        <f t="shared" si="28"/>
        <v>5.7860233134920644</v>
      </c>
      <c r="K64" s="59">
        <f t="shared" si="28"/>
        <v>6.0964928571428576</v>
      </c>
      <c r="L64" s="59">
        <f t="shared" si="28"/>
        <v>7.2081040903540909</v>
      </c>
      <c r="M64" s="59">
        <f t="shared" ref="M64:S64" si="29">3.516/M62</f>
        <v>7.381793345543346</v>
      </c>
      <c r="N64" s="59">
        <f t="shared" si="29"/>
        <v>6.8765155122655122</v>
      </c>
      <c r="O64" s="59">
        <f t="shared" si="29"/>
        <v>5.4567374338624344</v>
      </c>
      <c r="P64" s="59">
        <f t="shared" si="29"/>
        <v>6.5480849206349223</v>
      </c>
      <c r="Q64" s="59">
        <f t="shared" si="29"/>
        <v>5.6449007936507929</v>
      </c>
      <c r="R64" s="59">
        <f t="shared" si="29"/>
        <v>5.1744923941798939</v>
      </c>
      <c r="S64" s="59">
        <f t="shared" si="29"/>
        <v>4.6027652625152617</v>
      </c>
      <c r="T64" s="59">
        <f t="shared" ref="T64:AB64" si="30">3.516/T62</f>
        <v>4.9997692743764182</v>
      </c>
      <c r="U64" s="59">
        <f t="shared" si="30"/>
        <v>6.1659685592185589</v>
      </c>
      <c r="V64" s="59">
        <f t="shared" si="30"/>
        <v>5.8185900488400497</v>
      </c>
      <c r="W64" s="59">
        <f t="shared" si="30"/>
        <v>6.5133470695970699</v>
      </c>
      <c r="X64" s="59">
        <f t="shared" si="30"/>
        <v>5.8706968253968261</v>
      </c>
      <c r="Y64" s="59">
        <f t="shared" si="30"/>
        <v>6.0212275132275135</v>
      </c>
      <c r="Z64" s="59">
        <f t="shared" si="30"/>
        <v>5.6449007936507938</v>
      </c>
      <c r="AA64" s="59">
        <f t="shared" si="30"/>
        <v>6.4513151927437633</v>
      </c>
      <c r="AB64" s="59">
        <f t="shared" si="30"/>
        <v>6.1717582010581999</v>
      </c>
      <c r="AC64" s="54">
        <f t="shared" si="27"/>
        <v>6.0805012429300733</v>
      </c>
    </row>
    <row r="65" spans="1:29" ht="24.95" customHeight="1">
      <c r="A65" s="4">
        <v>19</v>
      </c>
      <c r="B65" s="5" t="s">
        <v>66</v>
      </c>
      <c r="C65" s="13"/>
      <c r="D65" s="13"/>
      <c r="E65" s="59">
        <f t="shared" ref="E65:L65" si="31">3.413*E64</f>
        <v>20.642192580782311</v>
      </c>
      <c r="F65" s="59">
        <f t="shared" si="31"/>
        <v>21.192651049603175</v>
      </c>
      <c r="G65" s="59">
        <f t="shared" si="31"/>
        <v>22.293567987244902</v>
      </c>
      <c r="H65" s="59">
        <f t="shared" si="31"/>
        <v>20.807330121428571</v>
      </c>
      <c r="I65" s="59">
        <f t="shared" si="31"/>
        <v>22.568797221655323</v>
      </c>
      <c r="J65" s="59">
        <f t="shared" si="31"/>
        <v>19.747697568948414</v>
      </c>
      <c r="K65" s="59">
        <f t="shared" si="31"/>
        <v>20.807330121428571</v>
      </c>
      <c r="L65" s="59">
        <f t="shared" si="31"/>
        <v>24.601259260378512</v>
      </c>
      <c r="M65" s="59">
        <f t="shared" ref="M65:S65" si="32">3.413*M64</f>
        <v>25.194060688339437</v>
      </c>
      <c r="N65" s="59">
        <f t="shared" si="32"/>
        <v>23.469547443362192</v>
      </c>
      <c r="O65" s="59">
        <f t="shared" si="32"/>
        <v>18.623844861772486</v>
      </c>
      <c r="P65" s="59">
        <f t="shared" si="32"/>
        <v>22.34861383412699</v>
      </c>
      <c r="Q65" s="59">
        <f t="shared" si="32"/>
        <v>19.266046408730155</v>
      </c>
      <c r="R65" s="59">
        <f t="shared" si="32"/>
        <v>17.660542541335978</v>
      </c>
      <c r="S65" s="59">
        <f t="shared" si="32"/>
        <v>15.709237840964587</v>
      </c>
      <c r="T65" s="59">
        <f t="shared" ref="T65:AB65" si="33">3.413*T64</f>
        <v>17.064212533446714</v>
      </c>
      <c r="U65" s="59">
        <f t="shared" si="33"/>
        <v>21.044450692612941</v>
      </c>
      <c r="V65" s="59">
        <f t="shared" si="33"/>
        <v>19.858847836691087</v>
      </c>
      <c r="W65" s="59">
        <f t="shared" si="33"/>
        <v>22.230053548534798</v>
      </c>
      <c r="X65" s="59">
        <f t="shared" si="33"/>
        <v>20.036688265079366</v>
      </c>
      <c r="Y65" s="59">
        <f t="shared" si="33"/>
        <v>20.550449502645503</v>
      </c>
      <c r="Z65" s="59">
        <f t="shared" si="33"/>
        <v>19.266046408730158</v>
      </c>
      <c r="AA65" s="59">
        <f t="shared" si="33"/>
        <v>22.018338752834463</v>
      </c>
      <c r="AB65" s="59">
        <f t="shared" si="33"/>
        <v>21.064210740211635</v>
      </c>
      <c r="AC65" s="54">
        <f t="shared" si="27"/>
        <v>20.752750742120345</v>
      </c>
    </row>
    <row r="66" spans="1:29" ht="24.95" customHeight="1">
      <c r="A66" s="4">
        <v>20</v>
      </c>
      <c r="B66" s="5" t="s">
        <v>67</v>
      </c>
      <c r="C66" s="6" t="s">
        <v>42</v>
      </c>
      <c r="D66" s="13"/>
      <c r="E66" s="59">
        <f t="shared" ref="E66:L66" si="34">(E52-E51)/LN(1+(E52-E51)/E47)</f>
        <v>5.7107710349046759</v>
      </c>
      <c r="F66" s="59">
        <f t="shared" si="34"/>
        <v>5.495993924970346</v>
      </c>
      <c r="G66" s="59">
        <f t="shared" si="34"/>
        <v>5.5332847526715288</v>
      </c>
      <c r="H66" s="59">
        <f t="shared" si="34"/>
        <v>5.4622069255491095</v>
      </c>
      <c r="I66" s="59">
        <f t="shared" si="34"/>
        <v>5.4622069255491095</v>
      </c>
      <c r="J66" s="59">
        <f t="shared" si="34"/>
        <v>5.5357799062362503</v>
      </c>
      <c r="K66" s="59">
        <f t="shared" si="34"/>
        <v>5.5723896745240404</v>
      </c>
      <c r="L66" s="59">
        <f t="shared" si="34"/>
        <v>5.6088841842017949</v>
      </c>
      <c r="M66" s="59">
        <f t="shared" ref="M66:S66" si="35">(M52-M51)/LN(1+(M52-M51)/M47)</f>
        <v>5.057487984208259</v>
      </c>
      <c r="N66" s="59">
        <f t="shared" si="35"/>
        <v>4.4759053464050433</v>
      </c>
      <c r="O66" s="59">
        <f t="shared" si="35"/>
        <v>4.26042650453447</v>
      </c>
      <c r="P66" s="59">
        <f t="shared" si="35"/>
        <v>3.9328781966112691</v>
      </c>
      <c r="Q66" s="59">
        <f t="shared" si="35"/>
        <v>4.003875099108515</v>
      </c>
      <c r="R66" s="59">
        <f t="shared" si="35"/>
        <v>3.8959188935719586</v>
      </c>
      <c r="S66" s="59">
        <f t="shared" si="35"/>
        <v>3.8587877809135858</v>
      </c>
      <c r="T66" s="59">
        <f t="shared" ref="T66:AB66" si="36">(T52-T51)/LN(1+(T52-T51)/T47)</f>
        <v>4.5508939401452411</v>
      </c>
      <c r="U66" s="59">
        <f t="shared" si="36"/>
        <v>4.8073661940369243</v>
      </c>
      <c r="V66" s="59">
        <f t="shared" si="36"/>
        <v>4.8783651765200498</v>
      </c>
      <c r="W66" s="59">
        <f t="shared" si="36"/>
        <v>4.5511961331341864</v>
      </c>
      <c r="X66" s="59">
        <f t="shared" si="36"/>
        <v>4.8434675739793196</v>
      </c>
      <c r="Y66" s="59">
        <f t="shared" si="36"/>
        <v>4.7689690299634959</v>
      </c>
      <c r="Z66" s="59">
        <f t="shared" si="36"/>
        <v>4.989434427799365</v>
      </c>
      <c r="AA66" s="59">
        <f t="shared" si="36"/>
        <v>5.1353019994504425</v>
      </c>
      <c r="AB66" s="59">
        <f t="shared" si="36"/>
        <v>5.4990529758908524</v>
      </c>
      <c r="AC66" s="54">
        <f t="shared" si="27"/>
        <v>4.9121185243699941</v>
      </c>
    </row>
    <row r="67" spans="1:29" ht="15.75">
      <c r="A67" s="4">
        <v>21</v>
      </c>
      <c r="B67" s="5" t="s">
        <v>68</v>
      </c>
      <c r="C67" s="6" t="s">
        <v>42</v>
      </c>
      <c r="D67" s="17"/>
      <c r="E67" s="59">
        <f t="shared" ref="E67:L67" si="37">(E49-E50)/LN(1+(E49-E50)/E48)</f>
        <v>2.5141180370887164</v>
      </c>
      <c r="F67" s="59">
        <f t="shared" si="37"/>
        <v>2.5597087013286681</v>
      </c>
      <c r="G67" s="59">
        <f t="shared" si="37"/>
        <v>2.6502140546051289</v>
      </c>
      <c r="H67" s="59">
        <f t="shared" si="37"/>
        <v>2.6502140546051289</v>
      </c>
      <c r="I67" s="59">
        <f t="shared" si="37"/>
        <v>2.6727048631065684</v>
      </c>
      <c r="J67" s="59">
        <f t="shared" si="37"/>
        <v>2.6727048631065689</v>
      </c>
      <c r="K67" s="59">
        <f t="shared" si="37"/>
        <v>2.6502140546051294</v>
      </c>
      <c r="L67" s="59">
        <f t="shared" si="37"/>
        <v>2.6951431749169599</v>
      </c>
      <c r="M67" s="59">
        <f t="shared" ref="M67:S67" si="38">(M49-M50)/LN(1+(M49-M50)/M48)</f>
        <v>2.515742237956498</v>
      </c>
      <c r="N67" s="59">
        <f t="shared" si="38"/>
        <v>2.1270631636670401</v>
      </c>
      <c r="O67" s="59">
        <f t="shared" si="38"/>
        <v>2.1161395591756311</v>
      </c>
      <c r="P67" s="59">
        <f t="shared" si="38"/>
        <v>1.7052818020121954</v>
      </c>
      <c r="Q67" s="59">
        <f t="shared" si="38"/>
        <v>1.8569596025096444</v>
      </c>
      <c r="R67" s="59">
        <f t="shared" si="38"/>
        <v>1.6418380516902076</v>
      </c>
      <c r="S67" s="59">
        <f t="shared" si="38"/>
        <v>1.5991860422220605</v>
      </c>
      <c r="T67" s="59">
        <f t="shared" ref="T67:AB67" si="39">(T49-T50)/LN(1+(T49-T50)/T48)</f>
        <v>2.2116314556728809</v>
      </c>
      <c r="U67" s="59">
        <f t="shared" si="39"/>
        <v>2.2149756783043997</v>
      </c>
      <c r="V67" s="59">
        <f t="shared" si="39"/>
        <v>2.1270631636670405</v>
      </c>
      <c r="W67" s="59">
        <f t="shared" si="39"/>
        <v>2.5141180370887164</v>
      </c>
      <c r="X67" s="59">
        <f t="shared" si="39"/>
        <v>2.5824181345416171</v>
      </c>
      <c r="Y67" s="59">
        <f t="shared" si="39"/>
        <v>2.4094728527885949</v>
      </c>
      <c r="Z67" s="59">
        <f t="shared" si="39"/>
        <v>2.6276699100244088</v>
      </c>
      <c r="AA67" s="59">
        <f t="shared" si="39"/>
        <v>2.4094728527885949</v>
      </c>
      <c r="AB67" s="59">
        <f t="shared" si="39"/>
        <v>2.6727048631065684</v>
      </c>
      <c r="AC67" s="54">
        <f t="shared" si="27"/>
        <v>2.349864967107457</v>
      </c>
    </row>
    <row r="68" spans="1:29" ht="18.75" customHeight="1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1:29" ht="1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</sheetData>
  <mergeCells count="32">
    <mergeCell ref="E45:AB45"/>
    <mergeCell ref="E63:AB63"/>
    <mergeCell ref="A11:A12"/>
    <mergeCell ref="A45:A46"/>
    <mergeCell ref="B11:B12"/>
    <mergeCell ref="B45:B46"/>
    <mergeCell ref="C11:C12"/>
    <mergeCell ref="C45:C46"/>
    <mergeCell ref="D11:D12"/>
    <mergeCell ref="D45:D46"/>
    <mergeCell ref="E38:AB44"/>
    <mergeCell ref="A40:D40"/>
    <mergeCell ref="A41:D41"/>
    <mergeCell ref="A42:D42"/>
    <mergeCell ref="A43:D43"/>
    <mergeCell ref="A44:D44"/>
    <mergeCell ref="E29:AB29"/>
    <mergeCell ref="A36:AB36"/>
    <mergeCell ref="A37:AB37"/>
    <mergeCell ref="A38:D38"/>
    <mergeCell ref="A39:D39"/>
    <mergeCell ref="A7:D7"/>
    <mergeCell ref="A8:D8"/>
    <mergeCell ref="A9:D9"/>
    <mergeCell ref="A10:D10"/>
    <mergeCell ref="E11:AB11"/>
    <mergeCell ref="E4:AB10"/>
    <mergeCell ref="A2:AB2"/>
    <mergeCell ref="A3:AB3"/>
    <mergeCell ref="A4:D4"/>
    <mergeCell ref="A5:D5"/>
    <mergeCell ref="A6:D6"/>
  </mergeCells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C68"/>
  <sheetViews>
    <sheetView zoomScale="78" zoomScaleNormal="78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1.85546875" style="1" customWidth="1"/>
    <col min="5" max="28" width="8.7109375" style="1" customWidth="1"/>
    <col min="29" max="29" width="12.42578125" style="1" customWidth="1"/>
    <col min="30" max="16384" width="8.85546875" style="1"/>
  </cols>
  <sheetData>
    <row r="2" spans="1:29" ht="1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</row>
    <row r="3" spans="1:29" ht="23.25">
      <c r="A3" s="301" t="s">
        <v>26</v>
      </c>
      <c r="B3" s="302"/>
      <c r="C3" s="302"/>
      <c r="D3" s="302"/>
      <c r="E3" s="302"/>
      <c r="F3" s="302"/>
      <c r="G3" s="302"/>
      <c r="H3" s="302"/>
      <c r="I3" s="302"/>
      <c r="J3" s="302"/>
      <c r="K3" s="302"/>
      <c r="L3" s="302"/>
      <c r="M3" s="302"/>
      <c r="N3" s="302"/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2"/>
      <c r="AB3" s="303"/>
      <c r="AC3"/>
    </row>
    <row r="4" spans="1:29" ht="21" customHeight="1">
      <c r="A4" s="304" t="s">
        <v>71</v>
      </c>
      <c r="B4" s="305"/>
      <c r="C4" s="305"/>
      <c r="D4" s="305"/>
      <c r="E4" s="305"/>
      <c r="F4" s="305"/>
      <c r="G4" s="305"/>
      <c r="H4" s="305"/>
      <c r="I4" s="305"/>
      <c r="J4" s="305"/>
      <c r="K4" s="305"/>
      <c r="L4" s="305"/>
      <c r="M4" s="305"/>
      <c r="N4" s="305"/>
      <c r="O4" s="305"/>
      <c r="P4" s="305"/>
      <c r="Q4" s="305"/>
      <c r="R4" s="305"/>
      <c r="S4" s="305"/>
      <c r="T4" s="305"/>
      <c r="U4" s="305"/>
      <c r="V4" s="305"/>
      <c r="W4" s="305"/>
      <c r="X4" s="305"/>
      <c r="Y4" s="305"/>
      <c r="Z4" s="305"/>
      <c r="AA4" s="305"/>
      <c r="AB4" s="306"/>
      <c r="AC4"/>
    </row>
    <row r="5" spans="1:29" ht="21" customHeight="1">
      <c r="A5" s="307"/>
      <c r="B5" s="308"/>
      <c r="C5" s="308"/>
      <c r="D5" s="309"/>
      <c r="E5" s="319" t="s">
        <v>72</v>
      </c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1"/>
      <c r="AC5"/>
    </row>
    <row r="6" spans="1:29" ht="18" customHeight="1">
      <c r="A6" s="310" t="s">
        <v>29</v>
      </c>
      <c r="B6" s="311"/>
      <c r="C6" s="311"/>
      <c r="D6" s="312"/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4"/>
      <c r="AC6"/>
    </row>
    <row r="7" spans="1:29" ht="18" customHeight="1">
      <c r="A7" s="310" t="s">
        <v>30</v>
      </c>
      <c r="B7" s="311"/>
      <c r="C7" s="311"/>
      <c r="D7" s="312"/>
      <c r="E7" s="322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4"/>
      <c r="AC7"/>
    </row>
    <row r="8" spans="1:29" ht="18" customHeight="1">
      <c r="A8" s="310" t="s">
        <v>31</v>
      </c>
      <c r="B8" s="311"/>
      <c r="C8" s="311"/>
      <c r="D8" s="312"/>
      <c r="E8" s="322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23"/>
      <c r="U8" s="323"/>
      <c r="V8" s="323"/>
      <c r="W8" s="323"/>
      <c r="X8" s="323"/>
      <c r="Y8" s="323"/>
      <c r="Z8" s="323"/>
      <c r="AA8" s="323"/>
      <c r="AB8" s="324"/>
      <c r="AC8"/>
    </row>
    <row r="9" spans="1:29" ht="18" customHeight="1">
      <c r="A9" s="310" t="s">
        <v>32</v>
      </c>
      <c r="B9" s="311"/>
      <c r="C9" s="311"/>
      <c r="D9" s="312"/>
      <c r="E9" s="322"/>
      <c r="F9" s="323"/>
      <c r="G9" s="323"/>
      <c r="H9" s="323"/>
      <c r="I9" s="323"/>
      <c r="J9" s="323"/>
      <c r="K9" s="323"/>
      <c r="L9" s="323"/>
      <c r="M9" s="323"/>
      <c r="N9" s="323"/>
      <c r="O9" s="323"/>
      <c r="P9" s="323"/>
      <c r="Q9" s="323"/>
      <c r="R9" s="323"/>
      <c r="S9" s="323"/>
      <c r="T9" s="323"/>
      <c r="U9" s="323"/>
      <c r="V9" s="323"/>
      <c r="W9" s="323"/>
      <c r="X9" s="323"/>
      <c r="Y9" s="323"/>
      <c r="Z9" s="323"/>
      <c r="AA9" s="323"/>
      <c r="AB9" s="324"/>
      <c r="AC9"/>
    </row>
    <row r="10" spans="1:29" ht="18.600000000000001" customHeight="1">
      <c r="A10" s="313" t="s">
        <v>33</v>
      </c>
      <c r="B10" s="314"/>
      <c r="C10" s="314"/>
      <c r="D10" s="315"/>
      <c r="E10" s="322"/>
      <c r="F10" s="323"/>
      <c r="G10" s="323"/>
      <c r="H10" s="323"/>
      <c r="I10" s="323"/>
      <c r="J10" s="323"/>
      <c r="K10" s="323"/>
      <c r="L10" s="323"/>
      <c r="M10" s="323"/>
      <c r="N10" s="323"/>
      <c r="O10" s="323"/>
      <c r="P10" s="323"/>
      <c r="Q10" s="323"/>
      <c r="R10" s="323"/>
      <c r="S10" s="323"/>
      <c r="T10" s="323"/>
      <c r="U10" s="323"/>
      <c r="V10" s="323"/>
      <c r="W10" s="323"/>
      <c r="X10" s="323"/>
      <c r="Y10" s="323"/>
      <c r="Z10" s="323"/>
      <c r="AA10" s="323"/>
      <c r="AB10" s="324"/>
      <c r="AC10"/>
    </row>
    <row r="11" spans="1:29" ht="18" customHeight="1">
      <c r="A11" s="313" t="s">
        <v>34</v>
      </c>
      <c r="B11" s="314"/>
      <c r="C11" s="314"/>
      <c r="D11" s="315"/>
      <c r="E11" s="325"/>
      <c r="F11" s="326"/>
      <c r="G11" s="326"/>
      <c r="H11" s="326"/>
      <c r="I11" s="326"/>
      <c r="J11" s="326"/>
      <c r="K11" s="326"/>
      <c r="L11" s="326"/>
      <c r="M11" s="326"/>
      <c r="N11" s="326"/>
      <c r="O11" s="326"/>
      <c r="P11" s="326"/>
      <c r="Q11" s="326"/>
      <c r="R11" s="326"/>
      <c r="S11" s="326"/>
      <c r="T11" s="326"/>
      <c r="U11" s="326"/>
      <c r="V11" s="326"/>
      <c r="W11" s="326"/>
      <c r="X11" s="326"/>
      <c r="Y11" s="326"/>
      <c r="Z11" s="326"/>
      <c r="AA11" s="326"/>
      <c r="AB11" s="327"/>
      <c r="AC11"/>
    </row>
    <row r="12" spans="1:29" ht="16.149999999999999" customHeight="1">
      <c r="A12" s="331" t="s">
        <v>35</v>
      </c>
      <c r="B12" s="331" t="s">
        <v>36</v>
      </c>
      <c r="C12" s="333" t="s">
        <v>37</v>
      </c>
      <c r="D12" s="331" t="s">
        <v>38</v>
      </c>
      <c r="E12" s="316" t="s">
        <v>39</v>
      </c>
      <c r="F12" s="317"/>
      <c r="G12" s="317"/>
      <c r="H12" s="317"/>
      <c r="I12" s="317"/>
      <c r="J12" s="317"/>
      <c r="K12" s="317"/>
      <c r="L12" s="317"/>
      <c r="M12" s="317"/>
      <c r="N12" s="317"/>
      <c r="O12" s="317"/>
      <c r="P12" s="317"/>
      <c r="Q12" s="317"/>
      <c r="R12" s="317"/>
      <c r="S12" s="317"/>
      <c r="T12" s="317"/>
      <c r="U12" s="317"/>
      <c r="V12" s="317"/>
      <c r="W12" s="317"/>
      <c r="X12" s="317"/>
      <c r="Y12" s="317"/>
      <c r="Z12" s="317"/>
      <c r="AA12" s="317"/>
      <c r="AB12" s="318"/>
      <c r="AC12" s="34" t="s">
        <v>40</v>
      </c>
    </row>
    <row r="13" spans="1:29" ht="24.95" customHeight="1">
      <c r="A13" s="332"/>
      <c r="B13" s="332"/>
      <c r="C13" s="334"/>
      <c r="D13" s="332"/>
      <c r="E13" s="3">
        <v>7</v>
      </c>
      <c r="F13" s="3">
        <v>8</v>
      </c>
      <c r="G13" s="3">
        <v>9</v>
      </c>
      <c r="H13" s="3">
        <v>10</v>
      </c>
      <c r="I13" s="18">
        <v>11</v>
      </c>
      <c r="J13" s="3">
        <v>12</v>
      </c>
      <c r="K13" s="3">
        <v>13</v>
      </c>
      <c r="L13" s="3">
        <v>14</v>
      </c>
      <c r="M13" s="3">
        <v>15</v>
      </c>
      <c r="N13" s="3">
        <v>16</v>
      </c>
      <c r="O13" s="3">
        <v>17</v>
      </c>
      <c r="P13" s="3">
        <v>18</v>
      </c>
      <c r="Q13" s="3">
        <v>19</v>
      </c>
      <c r="R13" s="3">
        <v>20</v>
      </c>
      <c r="S13" s="3">
        <v>21</v>
      </c>
      <c r="T13" s="3">
        <v>22</v>
      </c>
      <c r="U13" s="3">
        <v>23</v>
      </c>
      <c r="V13" s="3">
        <v>0</v>
      </c>
      <c r="W13" s="3">
        <v>1</v>
      </c>
      <c r="X13" s="3">
        <v>2</v>
      </c>
      <c r="Y13" s="3">
        <v>3</v>
      </c>
      <c r="Z13" s="3">
        <v>4</v>
      </c>
      <c r="AA13" s="3">
        <v>5</v>
      </c>
      <c r="AB13" s="3">
        <v>6</v>
      </c>
      <c r="AC13" s="17"/>
    </row>
    <row r="14" spans="1:29" ht="24.95" customHeight="1">
      <c r="A14" s="4">
        <v>1</v>
      </c>
      <c r="B14" s="5" t="s">
        <v>41</v>
      </c>
      <c r="C14" s="6" t="s">
        <v>42</v>
      </c>
      <c r="D14" s="7"/>
      <c r="E14" s="35"/>
      <c r="F14" s="35"/>
      <c r="G14" s="35"/>
      <c r="H14" s="35"/>
      <c r="I14" s="35"/>
      <c r="J14" s="35"/>
      <c r="K14" s="35">
        <v>2.6</v>
      </c>
      <c r="L14" s="35">
        <v>2.4</v>
      </c>
      <c r="M14" s="35">
        <v>2.4</v>
      </c>
      <c r="N14" s="35">
        <v>2.4</v>
      </c>
      <c r="O14" s="35">
        <v>2.2000000000000002</v>
      </c>
      <c r="P14" s="35">
        <v>2.2000000000000002</v>
      </c>
      <c r="Q14" s="35">
        <v>2.2000000000000002</v>
      </c>
      <c r="R14" s="35">
        <v>2.2000000000000002</v>
      </c>
      <c r="S14" s="35">
        <v>2.1</v>
      </c>
      <c r="T14" s="35">
        <v>2.1</v>
      </c>
      <c r="U14" s="35">
        <v>2.2000000000000002</v>
      </c>
      <c r="V14" s="35"/>
      <c r="W14" s="35"/>
      <c r="X14" s="35"/>
      <c r="Y14" s="35"/>
      <c r="Z14" s="35"/>
      <c r="AA14" s="35"/>
      <c r="AB14" s="35"/>
      <c r="AC14" s="35">
        <f>AVERAGE(E14:AB14)</f>
        <v>2.2727272727272729</v>
      </c>
    </row>
    <row r="15" spans="1:29" ht="24.95" customHeight="1">
      <c r="A15" s="4">
        <v>2</v>
      </c>
      <c r="B15" s="5" t="s">
        <v>43</v>
      </c>
      <c r="C15" s="6" t="s">
        <v>42</v>
      </c>
      <c r="D15" s="7"/>
      <c r="E15" s="54"/>
      <c r="F15" s="54"/>
      <c r="G15" s="54"/>
      <c r="H15" s="54"/>
      <c r="I15" s="54"/>
      <c r="J15" s="54"/>
      <c r="K15" s="54">
        <v>0.3</v>
      </c>
      <c r="L15" s="54">
        <v>0.3</v>
      </c>
      <c r="M15" s="54">
        <v>0.3</v>
      </c>
      <c r="N15" s="54">
        <v>0.3</v>
      </c>
      <c r="O15" s="54">
        <v>0.3</v>
      </c>
      <c r="P15" s="54">
        <v>0.3</v>
      </c>
      <c r="Q15" s="54">
        <v>0.4</v>
      </c>
      <c r="R15" s="54">
        <v>0.3</v>
      </c>
      <c r="S15" s="54">
        <v>0.3</v>
      </c>
      <c r="T15" s="54">
        <v>0.3</v>
      </c>
      <c r="U15" s="54">
        <v>0.3</v>
      </c>
      <c r="V15" s="54"/>
      <c r="W15" s="54"/>
      <c r="X15" s="54"/>
      <c r="Y15" s="54"/>
      <c r="Z15" s="54"/>
      <c r="AA15" s="54"/>
      <c r="AB15" s="54"/>
      <c r="AC15" s="54">
        <f>AVERAGE(E15:AB15)</f>
        <v>0.30909090909090903</v>
      </c>
    </row>
    <row r="16" spans="1:29" ht="24.95" customHeight="1">
      <c r="A16" s="4">
        <v>3</v>
      </c>
      <c r="B16" s="5" t="s">
        <v>44</v>
      </c>
      <c r="C16" s="6" t="s">
        <v>42</v>
      </c>
      <c r="D16" s="6"/>
      <c r="E16" s="56"/>
      <c r="F16" s="56"/>
      <c r="G16" s="56"/>
      <c r="H16" s="56"/>
      <c r="I16" s="56"/>
      <c r="J16" s="56"/>
      <c r="K16" s="56">
        <v>14.3</v>
      </c>
      <c r="L16" s="56">
        <v>15</v>
      </c>
      <c r="M16" s="56">
        <v>14.4</v>
      </c>
      <c r="N16" s="56">
        <v>14.3</v>
      </c>
      <c r="O16" s="56">
        <v>14.3</v>
      </c>
      <c r="P16" s="56">
        <v>14.3</v>
      </c>
      <c r="Q16" s="56">
        <v>14.3</v>
      </c>
      <c r="R16" s="56">
        <v>14</v>
      </c>
      <c r="S16" s="56">
        <v>13.9</v>
      </c>
      <c r="T16" s="56">
        <v>13.8</v>
      </c>
      <c r="U16" s="56">
        <v>13.8</v>
      </c>
      <c r="V16" s="56"/>
      <c r="W16" s="56"/>
      <c r="X16" s="56"/>
      <c r="Y16" s="56"/>
      <c r="Z16" s="56"/>
      <c r="AA16" s="56"/>
      <c r="AB16" s="56"/>
      <c r="AC16" s="54">
        <f t="shared" ref="AC16:AC26" si="0">AVERAGE(E16:AB16)</f>
        <v>14.218181818181819</v>
      </c>
    </row>
    <row r="17" spans="1:29" ht="24.95" customHeight="1">
      <c r="A17" s="4">
        <v>4</v>
      </c>
      <c r="B17" s="5" t="s">
        <v>45</v>
      </c>
      <c r="C17" s="6" t="s">
        <v>42</v>
      </c>
      <c r="D17" s="6"/>
      <c r="E17" s="56"/>
      <c r="F17" s="56"/>
      <c r="G17" s="56"/>
      <c r="H17" s="56"/>
      <c r="I17" s="56"/>
      <c r="J17" s="56"/>
      <c r="K17" s="56">
        <v>10.1</v>
      </c>
      <c r="L17" s="56">
        <v>8.1</v>
      </c>
      <c r="M17" s="56">
        <v>7.8</v>
      </c>
      <c r="N17" s="56">
        <v>8</v>
      </c>
      <c r="O17" s="56">
        <v>8</v>
      </c>
      <c r="P17" s="56">
        <v>7.9</v>
      </c>
      <c r="Q17" s="56">
        <v>7.9</v>
      </c>
      <c r="R17" s="56">
        <v>8</v>
      </c>
      <c r="S17" s="56">
        <v>8</v>
      </c>
      <c r="T17" s="56">
        <v>7.9</v>
      </c>
      <c r="U17" s="56">
        <v>7.9</v>
      </c>
      <c r="V17" s="56"/>
      <c r="W17" s="56"/>
      <c r="X17" s="56"/>
      <c r="Y17" s="56"/>
      <c r="Z17" s="56"/>
      <c r="AA17" s="56"/>
      <c r="AB17" s="56"/>
      <c r="AC17" s="54">
        <f t="shared" si="0"/>
        <v>8.1454545454545464</v>
      </c>
    </row>
    <row r="18" spans="1:29" ht="24.95" customHeight="1">
      <c r="A18" s="4">
        <v>5</v>
      </c>
      <c r="B18" s="5" t="s">
        <v>46</v>
      </c>
      <c r="C18" s="6" t="s">
        <v>42</v>
      </c>
      <c r="D18" s="6"/>
      <c r="E18" s="56"/>
      <c r="F18" s="56"/>
      <c r="G18" s="56"/>
      <c r="H18" s="56"/>
      <c r="I18" s="56"/>
      <c r="J18" s="56"/>
      <c r="K18" s="56">
        <v>19.3</v>
      </c>
      <c r="L18" s="56">
        <v>25.1</v>
      </c>
      <c r="M18" s="56">
        <v>26.6</v>
      </c>
      <c r="N18" s="56">
        <v>26.6</v>
      </c>
      <c r="O18" s="56">
        <v>26.2</v>
      </c>
      <c r="P18" s="56">
        <v>26.6</v>
      </c>
      <c r="Q18" s="56">
        <v>26</v>
      </c>
      <c r="R18" s="56">
        <v>25.7</v>
      </c>
      <c r="S18" s="56">
        <v>25.5</v>
      </c>
      <c r="T18" s="56">
        <v>25</v>
      </c>
      <c r="U18" s="56">
        <v>25</v>
      </c>
      <c r="V18" s="56"/>
      <c r="W18" s="56"/>
      <c r="X18" s="56"/>
      <c r="Y18" s="56"/>
      <c r="Z18" s="56"/>
      <c r="AA18" s="56"/>
      <c r="AB18" s="56"/>
      <c r="AC18" s="54">
        <f t="shared" si="0"/>
        <v>25.236363636363638</v>
      </c>
    </row>
    <row r="19" spans="1:29" ht="24.95" customHeight="1">
      <c r="A19" s="4">
        <v>6</v>
      </c>
      <c r="B19" s="5" t="s">
        <v>47</v>
      </c>
      <c r="C19" s="6" t="s">
        <v>42</v>
      </c>
      <c r="D19" s="6"/>
      <c r="E19" s="56"/>
      <c r="F19" s="56"/>
      <c r="G19" s="56"/>
      <c r="H19" s="56"/>
      <c r="I19" s="56"/>
      <c r="J19" s="56"/>
      <c r="K19" s="56">
        <v>24.3</v>
      </c>
      <c r="L19" s="56">
        <v>29.3</v>
      </c>
      <c r="M19" s="56">
        <v>30.8</v>
      </c>
      <c r="N19" s="56">
        <v>30.6</v>
      </c>
      <c r="O19" s="56">
        <v>30.2</v>
      </c>
      <c r="P19" s="56">
        <v>30.7</v>
      </c>
      <c r="Q19" s="56">
        <v>30.1</v>
      </c>
      <c r="R19" s="56">
        <v>29.6</v>
      </c>
      <c r="S19" s="56">
        <v>29.3</v>
      </c>
      <c r="T19" s="56">
        <v>28.8</v>
      </c>
      <c r="U19" s="56">
        <v>28.7</v>
      </c>
      <c r="V19" s="56"/>
      <c r="W19" s="56"/>
      <c r="X19" s="56"/>
      <c r="Y19" s="56"/>
      <c r="Z19" s="56"/>
      <c r="AA19" s="56"/>
      <c r="AB19" s="56"/>
      <c r="AC19" s="54">
        <f t="shared" si="0"/>
        <v>29.309090909090909</v>
      </c>
    </row>
    <row r="20" spans="1:29" ht="24.95" customHeight="1">
      <c r="A20" s="4">
        <v>7</v>
      </c>
      <c r="B20" s="5" t="s">
        <v>48</v>
      </c>
      <c r="C20" s="6" t="s">
        <v>49</v>
      </c>
      <c r="D20" s="6"/>
      <c r="E20" s="56"/>
      <c r="F20" s="56"/>
      <c r="G20" s="56"/>
      <c r="H20" s="56"/>
      <c r="I20" s="56"/>
      <c r="J20" s="56"/>
      <c r="K20" s="56">
        <v>4.3</v>
      </c>
      <c r="L20" s="56">
        <v>4.3</v>
      </c>
      <c r="M20" s="56">
        <v>4.3</v>
      </c>
      <c r="N20" s="56">
        <v>4.3</v>
      </c>
      <c r="O20" s="56">
        <v>4.3</v>
      </c>
      <c r="P20" s="56">
        <v>4.3</v>
      </c>
      <c r="Q20" s="56">
        <v>4.3</v>
      </c>
      <c r="R20" s="56">
        <v>4.3</v>
      </c>
      <c r="S20" s="56">
        <v>4.3</v>
      </c>
      <c r="T20" s="56">
        <v>4.3</v>
      </c>
      <c r="U20" s="56">
        <v>4.3</v>
      </c>
      <c r="V20" s="56"/>
      <c r="W20" s="56"/>
      <c r="X20" s="56"/>
      <c r="Y20" s="56"/>
      <c r="Z20" s="56"/>
      <c r="AA20" s="56"/>
      <c r="AB20" s="56"/>
      <c r="AC20" s="54">
        <f t="shared" si="0"/>
        <v>4.2999999999999989</v>
      </c>
    </row>
    <row r="21" spans="1:29" ht="24.95" customHeight="1">
      <c r="A21" s="4">
        <v>8</v>
      </c>
      <c r="B21" s="5" t="s">
        <v>50</v>
      </c>
      <c r="C21" s="6" t="s">
        <v>49</v>
      </c>
      <c r="D21" s="6"/>
      <c r="E21" s="57"/>
      <c r="F21" s="57"/>
      <c r="G21" s="57"/>
      <c r="H21" s="57"/>
      <c r="I21" s="57"/>
      <c r="J21" s="57"/>
      <c r="K21" s="57">
        <v>3.8</v>
      </c>
      <c r="L21" s="57">
        <v>3.8</v>
      </c>
      <c r="M21" s="57">
        <v>3.8</v>
      </c>
      <c r="N21" s="57">
        <v>3.8</v>
      </c>
      <c r="O21" s="57">
        <v>3.8</v>
      </c>
      <c r="P21" s="57">
        <v>3.8</v>
      </c>
      <c r="Q21" s="57">
        <v>3.8</v>
      </c>
      <c r="R21" s="57">
        <v>3.8</v>
      </c>
      <c r="S21" s="57">
        <v>3.8</v>
      </c>
      <c r="T21" s="57">
        <v>3.8</v>
      </c>
      <c r="U21" s="57">
        <v>3.8</v>
      </c>
      <c r="V21" s="57"/>
      <c r="W21" s="57"/>
      <c r="X21" s="57"/>
      <c r="Y21" s="57"/>
      <c r="Z21" s="57"/>
      <c r="AA21" s="57"/>
      <c r="AB21" s="57"/>
      <c r="AC21" s="54">
        <f t="shared" si="0"/>
        <v>3.8</v>
      </c>
    </row>
    <row r="22" spans="1:29" ht="24.95" customHeight="1">
      <c r="A22" s="4">
        <v>9</v>
      </c>
      <c r="B22" s="5" t="s">
        <v>51</v>
      </c>
      <c r="C22" s="6" t="s">
        <v>49</v>
      </c>
      <c r="D22" s="6"/>
      <c r="E22" s="57"/>
      <c r="F22" s="57"/>
      <c r="G22" s="57"/>
      <c r="H22" s="57"/>
      <c r="I22" s="57"/>
      <c r="J22" s="57"/>
      <c r="K22" s="57">
        <v>3.8</v>
      </c>
      <c r="L22" s="57">
        <v>3.8</v>
      </c>
      <c r="M22" s="57">
        <v>3.8</v>
      </c>
      <c r="N22" s="57">
        <v>3.8</v>
      </c>
      <c r="O22" s="57">
        <v>3.8</v>
      </c>
      <c r="P22" s="57">
        <v>3.8</v>
      </c>
      <c r="Q22" s="57">
        <v>3.8</v>
      </c>
      <c r="R22" s="57">
        <v>3.8</v>
      </c>
      <c r="S22" s="57">
        <v>3.8</v>
      </c>
      <c r="T22" s="57">
        <v>3.8</v>
      </c>
      <c r="U22" s="57">
        <v>3.8</v>
      </c>
      <c r="V22" s="57"/>
      <c r="W22" s="57"/>
      <c r="X22" s="57"/>
      <c r="Y22" s="57"/>
      <c r="Z22" s="57"/>
      <c r="AA22" s="57"/>
      <c r="AB22" s="57"/>
      <c r="AC22" s="54">
        <f t="shared" si="0"/>
        <v>3.8</v>
      </c>
    </row>
    <row r="23" spans="1:29" ht="24.95" customHeight="1">
      <c r="A23" s="4">
        <v>10</v>
      </c>
      <c r="B23" s="5" t="s">
        <v>52</v>
      </c>
      <c r="C23" s="6" t="s">
        <v>49</v>
      </c>
      <c r="D23" s="6"/>
      <c r="E23" s="57"/>
      <c r="F23" s="57"/>
      <c r="G23" s="57"/>
      <c r="H23" s="57"/>
      <c r="I23" s="57"/>
      <c r="J23" s="57"/>
      <c r="K23" s="57">
        <v>3</v>
      </c>
      <c r="L23" s="57">
        <v>3</v>
      </c>
      <c r="M23" s="57">
        <v>3</v>
      </c>
      <c r="N23" s="57">
        <v>3</v>
      </c>
      <c r="O23" s="57">
        <v>3</v>
      </c>
      <c r="P23" s="57">
        <v>3</v>
      </c>
      <c r="Q23" s="57">
        <v>3</v>
      </c>
      <c r="R23" s="57">
        <v>3</v>
      </c>
      <c r="S23" s="57">
        <v>3</v>
      </c>
      <c r="T23" s="57">
        <v>3</v>
      </c>
      <c r="U23" s="57">
        <v>3</v>
      </c>
      <c r="V23" s="57"/>
      <c r="W23" s="57"/>
      <c r="X23" s="57"/>
      <c r="Y23" s="57"/>
      <c r="Z23" s="57"/>
      <c r="AA23" s="57"/>
      <c r="AB23" s="57"/>
      <c r="AC23" s="54">
        <f t="shared" si="0"/>
        <v>3</v>
      </c>
    </row>
    <row r="24" spans="1:29" ht="24.95" customHeight="1">
      <c r="A24" s="4">
        <v>11</v>
      </c>
      <c r="B24" s="5" t="s">
        <v>53</v>
      </c>
      <c r="C24" s="6" t="s">
        <v>49</v>
      </c>
      <c r="D24" s="13"/>
      <c r="E24" s="56"/>
      <c r="F24" s="56"/>
      <c r="G24" s="56"/>
      <c r="H24" s="56"/>
      <c r="I24" s="56"/>
      <c r="J24" s="56"/>
      <c r="K24" s="56">
        <f t="shared" ref="K24:U24" si="1">K20-K21</f>
        <v>0.5</v>
      </c>
      <c r="L24" s="56">
        <f t="shared" si="1"/>
        <v>0.5</v>
      </c>
      <c r="M24" s="56">
        <f t="shared" si="1"/>
        <v>0.5</v>
      </c>
      <c r="N24" s="56">
        <f t="shared" si="1"/>
        <v>0.5</v>
      </c>
      <c r="O24" s="56">
        <f t="shared" si="1"/>
        <v>0.5</v>
      </c>
      <c r="P24" s="56">
        <f t="shared" si="1"/>
        <v>0.5</v>
      </c>
      <c r="Q24" s="56">
        <f t="shared" si="1"/>
        <v>0.5</v>
      </c>
      <c r="R24" s="56">
        <f t="shared" si="1"/>
        <v>0.5</v>
      </c>
      <c r="S24" s="56">
        <f t="shared" si="1"/>
        <v>0.5</v>
      </c>
      <c r="T24" s="56">
        <f t="shared" si="1"/>
        <v>0.5</v>
      </c>
      <c r="U24" s="56">
        <f t="shared" si="1"/>
        <v>0.5</v>
      </c>
      <c r="V24" s="56"/>
      <c r="W24" s="56"/>
      <c r="X24" s="56"/>
      <c r="Y24" s="56"/>
      <c r="Z24" s="56"/>
      <c r="AA24" s="56"/>
      <c r="AB24" s="56"/>
      <c r="AC24" s="54">
        <f t="shared" si="0"/>
        <v>0.5</v>
      </c>
    </row>
    <row r="25" spans="1:29" ht="24.95" customHeight="1">
      <c r="A25" s="4">
        <v>12</v>
      </c>
      <c r="B25" s="5" t="s">
        <v>54</v>
      </c>
      <c r="C25" s="6" t="s">
        <v>55</v>
      </c>
      <c r="D25" s="13"/>
      <c r="E25" s="56"/>
      <c r="F25" s="56"/>
      <c r="G25" s="56"/>
      <c r="H25" s="56"/>
      <c r="I25" s="56"/>
      <c r="J25" s="56"/>
      <c r="K25" s="56">
        <f t="shared" ref="K25:U25" si="2">K22-K23</f>
        <v>0.79999999999999982</v>
      </c>
      <c r="L25" s="56">
        <f t="shared" si="2"/>
        <v>0.79999999999999982</v>
      </c>
      <c r="M25" s="56">
        <f t="shared" si="2"/>
        <v>0.79999999999999982</v>
      </c>
      <c r="N25" s="56">
        <f t="shared" si="2"/>
        <v>0.79999999999999982</v>
      </c>
      <c r="O25" s="56">
        <f t="shared" si="2"/>
        <v>0.79999999999999982</v>
      </c>
      <c r="P25" s="56">
        <f t="shared" si="2"/>
        <v>0.79999999999999982</v>
      </c>
      <c r="Q25" s="56">
        <f t="shared" si="2"/>
        <v>0.79999999999999982</v>
      </c>
      <c r="R25" s="56">
        <f t="shared" si="2"/>
        <v>0.79999999999999982</v>
      </c>
      <c r="S25" s="56">
        <f t="shared" si="2"/>
        <v>0.79999999999999982</v>
      </c>
      <c r="T25" s="56">
        <f t="shared" si="2"/>
        <v>0.79999999999999982</v>
      </c>
      <c r="U25" s="56">
        <f t="shared" si="2"/>
        <v>0.79999999999999982</v>
      </c>
      <c r="V25" s="56"/>
      <c r="W25" s="56"/>
      <c r="X25" s="56"/>
      <c r="Y25" s="56"/>
      <c r="Z25" s="56"/>
      <c r="AA25" s="56"/>
      <c r="AB25" s="56"/>
      <c r="AC25" s="54">
        <f t="shared" si="0"/>
        <v>0.79999999999999971</v>
      </c>
    </row>
    <row r="26" spans="1:29" ht="24.95" customHeight="1">
      <c r="A26" s="4">
        <v>13</v>
      </c>
      <c r="B26" s="5" t="s">
        <v>56</v>
      </c>
      <c r="C26" s="6" t="s">
        <v>57</v>
      </c>
      <c r="D26" s="13"/>
      <c r="E26" s="58"/>
      <c r="F26" s="58"/>
      <c r="G26" s="58"/>
      <c r="H26" s="58"/>
      <c r="I26" s="58"/>
      <c r="J26" s="58"/>
      <c r="K26" s="58">
        <f t="shared" ref="K26:U26" si="3">SQRT(K24/0.5)*971</f>
        <v>971</v>
      </c>
      <c r="L26" s="58">
        <f t="shared" si="3"/>
        <v>971</v>
      </c>
      <c r="M26" s="58">
        <f t="shared" si="3"/>
        <v>971</v>
      </c>
      <c r="N26" s="58">
        <f t="shared" si="3"/>
        <v>971</v>
      </c>
      <c r="O26" s="58">
        <f t="shared" si="3"/>
        <v>971</v>
      </c>
      <c r="P26" s="58">
        <f t="shared" si="3"/>
        <v>971</v>
      </c>
      <c r="Q26" s="58">
        <f t="shared" si="3"/>
        <v>971</v>
      </c>
      <c r="R26" s="58">
        <f t="shared" si="3"/>
        <v>971</v>
      </c>
      <c r="S26" s="58">
        <f t="shared" si="3"/>
        <v>971</v>
      </c>
      <c r="T26" s="58">
        <f t="shared" si="3"/>
        <v>971</v>
      </c>
      <c r="U26" s="58">
        <f t="shared" si="3"/>
        <v>971</v>
      </c>
      <c r="V26" s="58"/>
      <c r="W26" s="58"/>
      <c r="X26" s="58"/>
      <c r="Y26" s="58"/>
      <c r="Z26" s="58"/>
      <c r="AA26" s="58"/>
      <c r="AB26" s="58"/>
      <c r="AC26" s="54">
        <f t="shared" si="0"/>
        <v>971</v>
      </c>
    </row>
    <row r="27" spans="1:29" ht="24.95" customHeight="1">
      <c r="A27" s="4">
        <v>14</v>
      </c>
      <c r="B27" s="5" t="s">
        <v>58</v>
      </c>
      <c r="C27" s="6" t="s">
        <v>59</v>
      </c>
      <c r="D27" s="13"/>
      <c r="E27" s="55"/>
      <c r="F27" s="55"/>
      <c r="G27" s="55"/>
      <c r="H27" s="55"/>
      <c r="I27" s="55"/>
      <c r="J27" s="55"/>
      <c r="K27" s="55">
        <f t="shared" ref="K27:U27" si="4">K26*1000*1*(K16-K17)/3024</f>
        <v>1348.6111111111113</v>
      </c>
      <c r="L27" s="55">
        <f t="shared" si="4"/>
        <v>2215.5753968253966</v>
      </c>
      <c r="M27" s="55">
        <f t="shared" si="4"/>
        <v>2119.2460317460323</v>
      </c>
      <c r="N27" s="55">
        <f t="shared" si="4"/>
        <v>2022.916666666667</v>
      </c>
      <c r="O27" s="55">
        <f t="shared" si="4"/>
        <v>2022.916666666667</v>
      </c>
      <c r="P27" s="55">
        <f t="shared" si="4"/>
        <v>2055.0264550264551</v>
      </c>
      <c r="Q27" s="55">
        <f t="shared" si="4"/>
        <v>2055.0264550264551</v>
      </c>
      <c r="R27" s="55">
        <f t="shared" si="4"/>
        <v>1926.5873015873017</v>
      </c>
      <c r="S27" s="55">
        <f t="shared" si="4"/>
        <v>1894.4775132275133</v>
      </c>
      <c r="T27" s="55">
        <f t="shared" si="4"/>
        <v>1894.4775132275133</v>
      </c>
      <c r="U27" s="55">
        <f t="shared" si="4"/>
        <v>1894.4775132275133</v>
      </c>
      <c r="V27" s="55"/>
      <c r="W27" s="55"/>
      <c r="X27" s="55"/>
      <c r="Y27" s="55"/>
      <c r="Z27" s="55"/>
      <c r="AA27" s="55"/>
      <c r="AB27" s="55"/>
      <c r="AC27" s="54">
        <f>SUM(E27:AB27)</f>
        <v>21449.338624338627</v>
      </c>
    </row>
    <row r="28" spans="1:29" ht="24.95" customHeight="1">
      <c r="A28" s="4">
        <v>15</v>
      </c>
      <c r="B28" s="5" t="s">
        <v>60</v>
      </c>
      <c r="C28" s="6" t="s">
        <v>61</v>
      </c>
      <c r="D28" s="13"/>
      <c r="E28" s="56"/>
      <c r="F28" s="56"/>
      <c r="G28" s="56"/>
      <c r="H28" s="56"/>
      <c r="I28" s="56"/>
      <c r="J28" s="56"/>
      <c r="K28" s="56">
        <v>1400</v>
      </c>
      <c r="L28" s="56">
        <v>1400</v>
      </c>
      <c r="M28" s="56">
        <v>1300</v>
      </c>
      <c r="N28" s="56">
        <v>1300</v>
      </c>
      <c r="O28" s="56">
        <v>1300</v>
      </c>
      <c r="P28" s="56">
        <v>1300</v>
      </c>
      <c r="Q28" s="56">
        <v>1300</v>
      </c>
      <c r="R28" s="56">
        <v>1300</v>
      </c>
      <c r="S28" s="56">
        <v>1400</v>
      </c>
      <c r="T28" s="56">
        <v>1400</v>
      </c>
      <c r="U28" s="56">
        <v>1400</v>
      </c>
      <c r="V28" s="56"/>
      <c r="W28" s="56"/>
      <c r="X28" s="56"/>
      <c r="Y28" s="56"/>
      <c r="Z28" s="56"/>
      <c r="AA28" s="56"/>
      <c r="AB28" s="56"/>
      <c r="AC28" s="54">
        <f>SUM(E28:AB28)</f>
        <v>14800</v>
      </c>
    </row>
    <row r="29" spans="1:29" ht="24.95" customHeight="1">
      <c r="A29" s="4">
        <v>16</v>
      </c>
      <c r="B29" s="5" t="s">
        <v>62</v>
      </c>
      <c r="C29" s="6" t="s">
        <v>63</v>
      </c>
      <c r="D29" s="13"/>
      <c r="E29" s="59"/>
      <c r="F29" s="59"/>
      <c r="G29" s="59"/>
      <c r="H29" s="59"/>
      <c r="I29" s="59"/>
      <c r="J29" s="59"/>
      <c r="K29" s="59">
        <f t="shared" ref="K29:U29" si="5">K28/K27</f>
        <v>1.0381050463439752</v>
      </c>
      <c r="L29" s="59">
        <f t="shared" si="5"/>
        <v>0.63189002820937634</v>
      </c>
      <c r="M29" s="59">
        <f t="shared" si="5"/>
        <v>0.61342570920325801</v>
      </c>
      <c r="N29" s="59">
        <f t="shared" si="5"/>
        <v>0.64263645726055607</v>
      </c>
      <c r="O29" s="59">
        <f t="shared" si="5"/>
        <v>0.64263645726055607</v>
      </c>
      <c r="P29" s="59">
        <f t="shared" si="5"/>
        <v>0.63259526261585997</v>
      </c>
      <c r="Q29" s="59">
        <f t="shared" si="5"/>
        <v>0.63259526261585997</v>
      </c>
      <c r="R29" s="59">
        <f t="shared" si="5"/>
        <v>0.67476828012358392</v>
      </c>
      <c r="S29" s="59">
        <f t="shared" si="5"/>
        <v>0.73899003299062649</v>
      </c>
      <c r="T29" s="59">
        <f t="shared" si="5"/>
        <v>0.73899003299062649</v>
      </c>
      <c r="U29" s="59">
        <f t="shared" si="5"/>
        <v>0.73899003299062649</v>
      </c>
      <c r="V29" s="59"/>
      <c r="W29" s="59"/>
      <c r="X29" s="59"/>
      <c r="Y29" s="59"/>
      <c r="Z29" s="59"/>
      <c r="AA29" s="59"/>
      <c r="AB29" s="59"/>
      <c r="AC29" s="54">
        <f t="shared" ref="AC29:AC34" si="6">AVERAGE(E29:AB29)</f>
        <v>0.7023293275095368</v>
      </c>
    </row>
    <row r="30" spans="1:29" ht="24.95" customHeight="1">
      <c r="A30" s="4">
        <v>17</v>
      </c>
      <c r="B30" s="5" t="s">
        <v>64</v>
      </c>
      <c r="C30" s="13"/>
      <c r="D30" s="13"/>
      <c r="E30" s="328">
        <f>AVERAGE(E29:AB29)</f>
        <v>0.7023293275095368</v>
      </c>
      <c r="F30" s="329"/>
      <c r="G30" s="329"/>
      <c r="H30" s="329"/>
      <c r="I30" s="329"/>
      <c r="J30" s="329"/>
      <c r="K30" s="329"/>
      <c r="L30" s="329"/>
      <c r="M30" s="329"/>
      <c r="N30" s="329"/>
      <c r="O30" s="329"/>
      <c r="P30" s="329"/>
      <c r="Q30" s="329"/>
      <c r="R30" s="329"/>
      <c r="S30" s="329"/>
      <c r="T30" s="329"/>
      <c r="U30" s="329"/>
      <c r="V30" s="329"/>
      <c r="W30" s="329"/>
      <c r="X30" s="329"/>
      <c r="Y30" s="329"/>
      <c r="Z30" s="329"/>
      <c r="AA30" s="329"/>
      <c r="AB30" s="330"/>
      <c r="AC30" s="54">
        <f t="shared" si="6"/>
        <v>0.7023293275095368</v>
      </c>
    </row>
    <row r="31" spans="1:29" ht="24.95" customHeight="1">
      <c r="A31" s="4">
        <v>18</v>
      </c>
      <c r="B31" s="5" t="s">
        <v>65</v>
      </c>
      <c r="C31" s="13"/>
      <c r="D31" s="13"/>
      <c r="E31" s="59"/>
      <c r="F31" s="59"/>
      <c r="G31" s="59"/>
      <c r="H31" s="59"/>
      <c r="I31" s="59"/>
      <c r="J31" s="59"/>
      <c r="K31" s="59">
        <f t="shared" ref="K31:U31" si="7">3.516/K29</f>
        <v>3.3869404761904764</v>
      </c>
      <c r="L31" s="59">
        <f t="shared" si="7"/>
        <v>5.5642593537414955</v>
      </c>
      <c r="M31" s="59">
        <f t="shared" si="7"/>
        <v>5.7317454212454226</v>
      </c>
      <c r="N31" s="59">
        <f t="shared" si="7"/>
        <v>5.4712115384615387</v>
      </c>
      <c r="O31" s="59">
        <f t="shared" si="7"/>
        <v>5.4712115384615387</v>
      </c>
      <c r="P31" s="59">
        <f t="shared" si="7"/>
        <v>5.5580561660561658</v>
      </c>
      <c r="Q31" s="59">
        <f t="shared" si="7"/>
        <v>5.5580561660561658</v>
      </c>
      <c r="R31" s="59">
        <f t="shared" si="7"/>
        <v>5.2106776556776557</v>
      </c>
      <c r="S31" s="59">
        <f t="shared" si="7"/>
        <v>4.757844954648526</v>
      </c>
      <c r="T31" s="59">
        <f t="shared" si="7"/>
        <v>4.757844954648526</v>
      </c>
      <c r="U31" s="59">
        <f t="shared" si="7"/>
        <v>4.757844954648526</v>
      </c>
      <c r="V31" s="59"/>
      <c r="W31" s="59"/>
      <c r="X31" s="59"/>
      <c r="Y31" s="59"/>
      <c r="Z31" s="59"/>
      <c r="AA31" s="59"/>
      <c r="AB31" s="59"/>
      <c r="AC31" s="54">
        <f t="shared" si="6"/>
        <v>5.1114266527123666</v>
      </c>
    </row>
    <row r="32" spans="1:29" ht="24.95" customHeight="1">
      <c r="A32" s="4">
        <v>19</v>
      </c>
      <c r="B32" s="5" t="s">
        <v>66</v>
      </c>
      <c r="C32" s="13"/>
      <c r="D32" s="13"/>
      <c r="E32" s="59"/>
      <c r="F32" s="59"/>
      <c r="G32" s="59"/>
      <c r="H32" s="59"/>
      <c r="I32" s="59"/>
      <c r="J32" s="59"/>
      <c r="K32" s="59">
        <f t="shared" ref="K32:U32" si="8">3.413*K31</f>
        <v>11.559627845238095</v>
      </c>
      <c r="L32" s="59">
        <f t="shared" si="8"/>
        <v>18.990817174319723</v>
      </c>
      <c r="M32" s="59">
        <f t="shared" si="8"/>
        <v>19.562447122710626</v>
      </c>
      <c r="N32" s="59">
        <f t="shared" si="8"/>
        <v>18.67324498076923</v>
      </c>
      <c r="O32" s="59">
        <f t="shared" si="8"/>
        <v>18.67324498076923</v>
      </c>
      <c r="P32" s="59">
        <f t="shared" si="8"/>
        <v>18.969645694749694</v>
      </c>
      <c r="Q32" s="59">
        <f t="shared" si="8"/>
        <v>18.969645694749694</v>
      </c>
      <c r="R32" s="59">
        <f t="shared" si="8"/>
        <v>17.784042838827837</v>
      </c>
      <c r="S32" s="59">
        <f t="shared" si="8"/>
        <v>16.238524830215418</v>
      </c>
      <c r="T32" s="59">
        <f t="shared" si="8"/>
        <v>16.238524830215418</v>
      </c>
      <c r="U32" s="59">
        <f t="shared" si="8"/>
        <v>16.238524830215418</v>
      </c>
      <c r="V32" s="59"/>
      <c r="W32" s="59"/>
      <c r="X32" s="59"/>
      <c r="Y32" s="59"/>
      <c r="Z32" s="59"/>
      <c r="AA32" s="59"/>
      <c r="AB32" s="59"/>
      <c r="AC32" s="54">
        <f t="shared" si="6"/>
        <v>17.445299165707311</v>
      </c>
    </row>
    <row r="33" spans="1:29" ht="24.95" customHeight="1">
      <c r="A33" s="4">
        <v>20</v>
      </c>
      <c r="B33" s="5" t="s">
        <v>67</v>
      </c>
      <c r="C33" s="6" t="s">
        <v>42</v>
      </c>
      <c r="D33" s="13"/>
      <c r="E33" s="59"/>
      <c r="F33" s="59"/>
      <c r="G33" s="59"/>
      <c r="H33" s="59"/>
      <c r="I33" s="59"/>
      <c r="J33" s="59"/>
      <c r="K33" s="59">
        <f t="shared" ref="K33:U33" si="9">(K19-K18)/LN(1+(K19-K18)/K14)</f>
        <v>4.6614100778964609</v>
      </c>
      <c r="L33" s="59">
        <f t="shared" si="9"/>
        <v>4.1518349296771868</v>
      </c>
      <c r="M33" s="59">
        <f t="shared" si="9"/>
        <v>4.1518349296771868</v>
      </c>
      <c r="N33" s="59">
        <f t="shared" si="9"/>
        <v>4.0781817912930638</v>
      </c>
      <c r="O33" s="59">
        <f t="shared" si="9"/>
        <v>3.8606612769273569</v>
      </c>
      <c r="P33" s="59">
        <f t="shared" si="9"/>
        <v>3.8969965896428111</v>
      </c>
      <c r="Q33" s="59">
        <f t="shared" si="9"/>
        <v>3.8969965896428125</v>
      </c>
      <c r="R33" s="59">
        <f t="shared" si="9"/>
        <v>3.8241614826153736</v>
      </c>
      <c r="S33" s="59">
        <f t="shared" si="9"/>
        <v>3.6785525643462083</v>
      </c>
      <c r="T33" s="59">
        <f t="shared" si="9"/>
        <v>3.6785525643462083</v>
      </c>
      <c r="U33" s="59">
        <f t="shared" si="9"/>
        <v>3.7506525988002015</v>
      </c>
      <c r="V33" s="59"/>
      <c r="W33" s="59"/>
      <c r="X33" s="59"/>
      <c r="Y33" s="59"/>
      <c r="Z33" s="59"/>
      <c r="AA33" s="59"/>
      <c r="AB33" s="59"/>
      <c r="AC33" s="54">
        <f t="shared" si="6"/>
        <v>3.966348672260442</v>
      </c>
    </row>
    <row r="34" spans="1:29" ht="15.75">
      <c r="A34" s="4">
        <v>21</v>
      </c>
      <c r="B34" s="5" t="s">
        <v>68</v>
      </c>
      <c r="C34" s="6" t="s">
        <v>42</v>
      </c>
      <c r="D34" s="17"/>
      <c r="E34" s="59"/>
      <c r="F34" s="59"/>
      <c r="G34" s="59"/>
      <c r="H34" s="59"/>
      <c r="I34" s="59"/>
      <c r="J34" s="59"/>
      <c r="K34" s="59">
        <f t="shared" ref="K34:U34" si="10">(K16-K17)/LN(1+(K16-K17)/K15)</f>
        <v>1.5509313668891915</v>
      </c>
      <c r="L34" s="59">
        <f t="shared" si="10"/>
        <v>2.1711400650644617</v>
      </c>
      <c r="M34" s="59">
        <f t="shared" si="10"/>
        <v>2.1049313267650867</v>
      </c>
      <c r="N34" s="59">
        <f t="shared" si="10"/>
        <v>2.0381473548366369</v>
      </c>
      <c r="O34" s="59">
        <f t="shared" si="10"/>
        <v>2.0381473548366369</v>
      </c>
      <c r="P34" s="59">
        <f t="shared" si="10"/>
        <v>2.0604747200825204</v>
      </c>
      <c r="Q34" s="59">
        <f t="shared" si="10"/>
        <v>2.2589191927344716</v>
      </c>
      <c r="R34" s="59">
        <f t="shared" si="10"/>
        <v>1.9707524325183063</v>
      </c>
      <c r="S34" s="59">
        <f t="shared" si="10"/>
        <v>1.9481449407478864</v>
      </c>
      <c r="T34" s="59">
        <f t="shared" si="10"/>
        <v>1.9481449407478864</v>
      </c>
      <c r="U34" s="59">
        <f t="shared" si="10"/>
        <v>1.9481449407478864</v>
      </c>
      <c r="V34" s="59"/>
      <c r="W34" s="59"/>
      <c r="X34" s="59"/>
      <c r="Y34" s="59"/>
      <c r="Z34" s="59"/>
      <c r="AA34" s="59"/>
      <c r="AB34" s="59"/>
      <c r="AC34" s="54">
        <f t="shared" si="6"/>
        <v>2.0034435123609979</v>
      </c>
    </row>
    <row r="35" spans="1:29" ht="18.75" customHeight="1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1:29" ht="18.75" customHeight="1">
      <c r="A36" s="335"/>
      <c r="B36" s="335"/>
      <c r="C36" s="335"/>
      <c r="D36" s="335"/>
      <c r="E36" s="335"/>
      <c r="F36" s="335"/>
      <c r="G36" s="335"/>
      <c r="H36" s="335"/>
      <c r="I36" s="335"/>
      <c r="J36" s="335"/>
      <c r="K36" s="335"/>
      <c r="L36" s="335"/>
      <c r="M36" s="335"/>
      <c r="N36" s="335"/>
      <c r="O36" s="335"/>
      <c r="P36" s="335"/>
      <c r="Q36" s="335"/>
      <c r="R36" s="335"/>
      <c r="S36" s="335"/>
      <c r="T36" s="335"/>
      <c r="U36" s="335"/>
      <c r="V36" s="335"/>
      <c r="W36" s="335"/>
      <c r="X36" s="335"/>
      <c r="Y36" s="335"/>
      <c r="Z36" s="335"/>
      <c r="AA36" s="335"/>
      <c r="AB36" s="335"/>
      <c r="AC36"/>
    </row>
    <row r="37" spans="1:29" ht="23.25">
      <c r="A37" s="301" t="s">
        <v>26</v>
      </c>
      <c r="B37" s="302"/>
      <c r="C37" s="302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2"/>
      <c r="T37" s="302"/>
      <c r="U37" s="302"/>
      <c r="V37" s="302"/>
      <c r="W37" s="302"/>
      <c r="X37" s="302"/>
      <c r="Y37" s="302"/>
      <c r="Z37" s="302"/>
      <c r="AA37" s="302"/>
      <c r="AB37" s="303"/>
      <c r="AC37"/>
    </row>
    <row r="38" spans="1:29" ht="21" customHeight="1">
      <c r="A38" s="304" t="s">
        <v>71</v>
      </c>
      <c r="B38" s="305"/>
      <c r="C38" s="305"/>
      <c r="D38" s="305"/>
      <c r="E38" s="305"/>
      <c r="F38" s="305"/>
      <c r="G38" s="305"/>
      <c r="H38" s="305"/>
      <c r="I38" s="305"/>
      <c r="J38" s="305"/>
      <c r="K38" s="305"/>
      <c r="L38" s="305"/>
      <c r="M38" s="305"/>
      <c r="N38" s="305"/>
      <c r="O38" s="305"/>
      <c r="P38" s="305"/>
      <c r="Q38" s="305"/>
      <c r="R38" s="305"/>
      <c r="S38" s="305"/>
      <c r="T38" s="305"/>
      <c r="U38" s="305"/>
      <c r="V38" s="305"/>
      <c r="W38" s="305"/>
      <c r="X38" s="305"/>
      <c r="Y38" s="305"/>
      <c r="Z38" s="305"/>
      <c r="AA38" s="305"/>
      <c r="AB38" s="306"/>
      <c r="AC38"/>
    </row>
    <row r="39" spans="1:29" ht="21" customHeight="1">
      <c r="A39" s="307"/>
      <c r="B39" s="308"/>
      <c r="C39" s="308"/>
      <c r="D39" s="309"/>
      <c r="E39" s="319" t="s">
        <v>73</v>
      </c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1"/>
      <c r="AC39"/>
    </row>
    <row r="40" spans="1:29" ht="18" customHeight="1">
      <c r="A40" s="310" t="s">
        <v>29</v>
      </c>
      <c r="B40" s="311"/>
      <c r="C40" s="311"/>
      <c r="D40" s="312"/>
      <c r="E40" s="322"/>
      <c r="F40" s="323"/>
      <c r="G40" s="323"/>
      <c r="H40" s="323"/>
      <c r="I40" s="323"/>
      <c r="J40" s="323"/>
      <c r="K40" s="323"/>
      <c r="L40" s="323"/>
      <c r="M40" s="323"/>
      <c r="N40" s="323"/>
      <c r="O40" s="323"/>
      <c r="P40" s="323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4"/>
      <c r="AC40"/>
    </row>
    <row r="41" spans="1:29" ht="18" customHeight="1">
      <c r="A41" s="310" t="s">
        <v>30</v>
      </c>
      <c r="B41" s="311"/>
      <c r="C41" s="311"/>
      <c r="D41" s="312"/>
      <c r="E41" s="322"/>
      <c r="F41" s="323"/>
      <c r="G41" s="323"/>
      <c r="H41" s="323"/>
      <c r="I41" s="323"/>
      <c r="J41" s="323"/>
      <c r="K41" s="323"/>
      <c r="L41" s="323"/>
      <c r="M41" s="323"/>
      <c r="N41" s="323"/>
      <c r="O41" s="323"/>
      <c r="P41" s="323"/>
      <c r="Q41" s="323"/>
      <c r="R41" s="323"/>
      <c r="S41" s="323"/>
      <c r="T41" s="323"/>
      <c r="U41" s="323"/>
      <c r="V41" s="323"/>
      <c r="W41" s="323"/>
      <c r="X41" s="323"/>
      <c r="Y41" s="323"/>
      <c r="Z41" s="323"/>
      <c r="AA41" s="323"/>
      <c r="AB41" s="324"/>
      <c r="AC41"/>
    </row>
    <row r="42" spans="1:29" ht="18" customHeight="1">
      <c r="A42" s="310" t="s">
        <v>31</v>
      </c>
      <c r="B42" s="311"/>
      <c r="C42" s="311"/>
      <c r="D42" s="312"/>
      <c r="E42" s="322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3"/>
      <c r="T42" s="323"/>
      <c r="U42" s="323"/>
      <c r="V42" s="323"/>
      <c r="W42" s="323"/>
      <c r="X42" s="323"/>
      <c r="Y42" s="323"/>
      <c r="Z42" s="323"/>
      <c r="AA42" s="323"/>
      <c r="AB42" s="324"/>
      <c r="AC42"/>
    </row>
    <row r="43" spans="1:29" ht="18" customHeight="1">
      <c r="A43" s="310" t="s">
        <v>32</v>
      </c>
      <c r="B43" s="311"/>
      <c r="C43" s="311"/>
      <c r="D43" s="312"/>
      <c r="E43" s="322"/>
      <c r="F43" s="323"/>
      <c r="G43" s="323"/>
      <c r="H43" s="323"/>
      <c r="I43" s="323"/>
      <c r="J43" s="323"/>
      <c r="K43" s="323"/>
      <c r="L43" s="323"/>
      <c r="M43" s="323"/>
      <c r="N43" s="323"/>
      <c r="O43" s="323"/>
      <c r="P43" s="323"/>
      <c r="Q43" s="323"/>
      <c r="R43" s="323"/>
      <c r="S43" s="323"/>
      <c r="T43" s="323"/>
      <c r="U43" s="323"/>
      <c r="V43" s="323"/>
      <c r="W43" s="323"/>
      <c r="X43" s="323"/>
      <c r="Y43" s="323"/>
      <c r="Z43" s="323"/>
      <c r="AA43" s="323"/>
      <c r="AB43" s="324"/>
      <c r="AC43"/>
    </row>
    <row r="44" spans="1:29" ht="18.600000000000001" customHeight="1">
      <c r="A44" s="313" t="s">
        <v>33</v>
      </c>
      <c r="B44" s="314"/>
      <c r="C44" s="314"/>
      <c r="D44" s="315"/>
      <c r="E44" s="322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323"/>
      <c r="T44" s="323"/>
      <c r="U44" s="323"/>
      <c r="V44" s="323"/>
      <c r="W44" s="323"/>
      <c r="X44" s="323"/>
      <c r="Y44" s="323"/>
      <c r="Z44" s="323"/>
      <c r="AA44" s="323"/>
      <c r="AB44" s="324"/>
      <c r="AC44"/>
    </row>
    <row r="45" spans="1:29" ht="18" customHeight="1">
      <c r="A45" s="313" t="s">
        <v>34</v>
      </c>
      <c r="B45" s="314"/>
      <c r="C45" s="314"/>
      <c r="D45" s="315"/>
      <c r="E45" s="325"/>
      <c r="F45" s="326"/>
      <c r="G45" s="326"/>
      <c r="H45" s="326"/>
      <c r="I45" s="326"/>
      <c r="J45" s="326"/>
      <c r="K45" s="326"/>
      <c r="L45" s="326"/>
      <c r="M45" s="326"/>
      <c r="N45" s="326"/>
      <c r="O45" s="326"/>
      <c r="P45" s="326"/>
      <c r="Q45" s="326"/>
      <c r="R45" s="326"/>
      <c r="S45" s="326"/>
      <c r="T45" s="326"/>
      <c r="U45" s="326"/>
      <c r="V45" s="326"/>
      <c r="W45" s="326"/>
      <c r="X45" s="326"/>
      <c r="Y45" s="326"/>
      <c r="Z45" s="326"/>
      <c r="AA45" s="326"/>
      <c r="AB45" s="327"/>
      <c r="AC45"/>
    </row>
    <row r="46" spans="1:29" ht="16.149999999999999" customHeight="1">
      <c r="A46" s="331" t="s">
        <v>35</v>
      </c>
      <c r="B46" s="331" t="s">
        <v>36</v>
      </c>
      <c r="C46" s="333" t="s">
        <v>37</v>
      </c>
      <c r="D46" s="331" t="s">
        <v>38</v>
      </c>
      <c r="E46" s="316" t="s">
        <v>39</v>
      </c>
      <c r="F46" s="317"/>
      <c r="G46" s="317"/>
      <c r="H46" s="317"/>
      <c r="I46" s="317"/>
      <c r="J46" s="317"/>
      <c r="K46" s="317"/>
      <c r="L46" s="317"/>
      <c r="M46" s="317"/>
      <c r="N46" s="317"/>
      <c r="O46" s="317"/>
      <c r="P46" s="317"/>
      <c r="Q46" s="317"/>
      <c r="R46" s="317"/>
      <c r="S46" s="317"/>
      <c r="T46" s="317"/>
      <c r="U46" s="317"/>
      <c r="V46" s="317"/>
      <c r="W46" s="317"/>
      <c r="X46" s="317"/>
      <c r="Y46" s="317"/>
      <c r="Z46" s="317"/>
      <c r="AA46" s="317"/>
      <c r="AB46" s="318"/>
      <c r="AC46" s="34" t="s">
        <v>40</v>
      </c>
    </row>
    <row r="47" spans="1:29" ht="24.95" customHeight="1">
      <c r="A47" s="332"/>
      <c r="B47" s="332"/>
      <c r="C47" s="334"/>
      <c r="D47" s="332"/>
      <c r="E47" s="3">
        <v>7</v>
      </c>
      <c r="F47" s="3">
        <v>8</v>
      </c>
      <c r="G47" s="3">
        <v>9</v>
      </c>
      <c r="H47" s="3">
        <v>10</v>
      </c>
      <c r="I47" s="18">
        <v>11</v>
      </c>
      <c r="J47" s="3">
        <v>12</v>
      </c>
      <c r="K47" s="3">
        <v>13</v>
      </c>
      <c r="L47" s="3">
        <v>14</v>
      </c>
      <c r="M47" s="3">
        <v>15</v>
      </c>
      <c r="N47" s="3">
        <v>16</v>
      </c>
      <c r="O47" s="3">
        <v>17</v>
      </c>
      <c r="P47" s="3">
        <v>18</v>
      </c>
      <c r="Q47" s="3">
        <v>19</v>
      </c>
      <c r="R47" s="3">
        <v>20</v>
      </c>
      <c r="S47" s="3">
        <v>21</v>
      </c>
      <c r="T47" s="3">
        <v>22</v>
      </c>
      <c r="U47" s="3">
        <v>23</v>
      </c>
      <c r="V47" s="3">
        <v>0</v>
      </c>
      <c r="W47" s="3">
        <v>1</v>
      </c>
      <c r="X47" s="3">
        <v>2</v>
      </c>
      <c r="Y47" s="3">
        <v>3</v>
      </c>
      <c r="Z47" s="3">
        <v>4</v>
      </c>
      <c r="AA47" s="3">
        <v>5</v>
      </c>
      <c r="AB47" s="3">
        <v>6</v>
      </c>
      <c r="AC47" s="17"/>
    </row>
    <row r="48" spans="1:29" ht="24.95" customHeight="1">
      <c r="A48" s="4">
        <v>1</v>
      </c>
      <c r="B48" s="5" t="s">
        <v>41</v>
      </c>
      <c r="C48" s="6" t="s">
        <v>42</v>
      </c>
      <c r="D48" s="7"/>
      <c r="E48" s="35">
        <v>3.2</v>
      </c>
      <c r="F48" s="35">
        <v>3.4</v>
      </c>
      <c r="G48" s="35">
        <v>3.4</v>
      </c>
      <c r="H48" s="35">
        <v>3.3</v>
      </c>
      <c r="I48" s="35">
        <v>3.3</v>
      </c>
      <c r="J48" s="35">
        <v>3.3</v>
      </c>
      <c r="K48" s="35">
        <v>2.7</v>
      </c>
      <c r="L48" s="35">
        <v>2.7</v>
      </c>
      <c r="M48" s="35">
        <v>2.7</v>
      </c>
      <c r="N48" s="35">
        <v>2.5</v>
      </c>
      <c r="O48" s="35">
        <v>2.8</v>
      </c>
      <c r="P48" s="35">
        <v>2.8</v>
      </c>
      <c r="Q48" s="35">
        <v>2.8</v>
      </c>
      <c r="R48" s="35">
        <v>2.6</v>
      </c>
      <c r="S48" s="35">
        <v>2.6</v>
      </c>
      <c r="T48" s="35">
        <v>2.8</v>
      </c>
      <c r="U48" s="35">
        <v>2.9</v>
      </c>
      <c r="V48" s="35">
        <v>2.5</v>
      </c>
      <c r="W48" s="35">
        <v>2.9</v>
      </c>
      <c r="X48" s="35">
        <v>2.9</v>
      </c>
      <c r="Y48" s="35">
        <v>3</v>
      </c>
      <c r="Z48" s="35">
        <v>3.1</v>
      </c>
      <c r="AA48" s="35">
        <v>3.1</v>
      </c>
      <c r="AB48" s="35">
        <v>3.2</v>
      </c>
      <c r="AC48" s="35">
        <f>AVERAGE(E48:AB48)</f>
        <v>2.9374999999999996</v>
      </c>
    </row>
    <row r="49" spans="1:29" ht="24.95" customHeight="1">
      <c r="A49" s="4">
        <v>2</v>
      </c>
      <c r="B49" s="5" t="s">
        <v>43</v>
      </c>
      <c r="C49" s="6" t="s">
        <v>42</v>
      </c>
      <c r="D49" s="7"/>
      <c r="E49" s="35">
        <v>0.4</v>
      </c>
      <c r="F49" s="35">
        <v>0.4</v>
      </c>
      <c r="G49" s="35">
        <v>0.4</v>
      </c>
      <c r="H49" s="35">
        <v>0.5</v>
      </c>
      <c r="I49" s="35">
        <v>0.5</v>
      </c>
      <c r="J49" s="35">
        <v>0.4</v>
      </c>
      <c r="K49" s="35">
        <v>0.4</v>
      </c>
      <c r="L49" s="35">
        <v>0.3</v>
      </c>
      <c r="M49" s="35">
        <v>0.3</v>
      </c>
      <c r="N49" s="35">
        <v>0.3</v>
      </c>
      <c r="O49" s="35">
        <v>0.3</v>
      </c>
      <c r="P49" s="35">
        <v>0.3</v>
      </c>
      <c r="Q49" s="35">
        <v>3</v>
      </c>
      <c r="R49" s="35">
        <v>0.3</v>
      </c>
      <c r="S49" s="35">
        <v>0.3</v>
      </c>
      <c r="T49" s="35">
        <v>0.3</v>
      </c>
      <c r="U49" s="35">
        <v>0.3</v>
      </c>
      <c r="V49" s="35">
        <v>0.3</v>
      </c>
      <c r="W49" s="35">
        <v>0.4</v>
      </c>
      <c r="X49" s="35">
        <v>0.4</v>
      </c>
      <c r="Y49" s="35">
        <v>0.4</v>
      </c>
      <c r="Z49" s="35">
        <v>0.3</v>
      </c>
      <c r="AA49" s="35">
        <v>0.3</v>
      </c>
      <c r="AB49" s="35">
        <v>0.4</v>
      </c>
      <c r="AC49" s="35">
        <f>AVERAGE(E49:AB49)</f>
        <v>0.46666666666666684</v>
      </c>
    </row>
    <row r="50" spans="1:29" ht="24.95" customHeight="1">
      <c r="A50" s="4">
        <v>3</v>
      </c>
      <c r="B50" s="5" t="s">
        <v>44</v>
      </c>
      <c r="C50" s="6" t="s">
        <v>42</v>
      </c>
      <c r="D50" s="6"/>
      <c r="E50" s="13">
        <v>13.6</v>
      </c>
      <c r="F50" s="13">
        <v>13.7</v>
      </c>
      <c r="G50" s="13">
        <v>14</v>
      </c>
      <c r="H50" s="13">
        <v>14</v>
      </c>
      <c r="I50" s="13">
        <v>14.2</v>
      </c>
      <c r="J50" s="13">
        <v>14.3</v>
      </c>
      <c r="K50" s="13">
        <v>14.8</v>
      </c>
      <c r="L50" s="13">
        <v>15</v>
      </c>
      <c r="M50" s="13">
        <v>14.4</v>
      </c>
      <c r="N50" s="13">
        <v>14.3</v>
      </c>
      <c r="O50" s="13">
        <v>14.2</v>
      </c>
      <c r="P50" s="13">
        <v>14.2</v>
      </c>
      <c r="Q50" s="13">
        <v>14.2</v>
      </c>
      <c r="R50" s="13">
        <v>14</v>
      </c>
      <c r="S50" s="13">
        <v>13.8</v>
      </c>
      <c r="T50" s="13">
        <v>13.7</v>
      </c>
      <c r="U50" s="13">
        <v>13.7</v>
      </c>
      <c r="V50" s="13">
        <v>13.5</v>
      </c>
      <c r="W50" s="13">
        <v>12.1</v>
      </c>
      <c r="X50" s="13">
        <v>12.7</v>
      </c>
      <c r="Y50" s="13">
        <v>13.4</v>
      </c>
      <c r="Z50" s="13">
        <v>13.7</v>
      </c>
      <c r="AA50" s="13">
        <v>13.7</v>
      </c>
      <c r="AB50" s="13">
        <v>13.7</v>
      </c>
      <c r="AC50" s="35">
        <f t="shared" ref="AC50:AC60" si="11">AVERAGE(E50:AB50)</f>
        <v>13.87083333333333</v>
      </c>
    </row>
    <row r="51" spans="1:29" ht="24.95" customHeight="1">
      <c r="A51" s="4">
        <v>4</v>
      </c>
      <c r="B51" s="5" t="s">
        <v>45</v>
      </c>
      <c r="C51" s="6" t="s">
        <v>42</v>
      </c>
      <c r="D51" s="6"/>
      <c r="E51" s="13">
        <v>5.6</v>
      </c>
      <c r="F51" s="13">
        <v>5.5</v>
      </c>
      <c r="G51" s="13">
        <v>5.6</v>
      </c>
      <c r="H51" s="13">
        <v>5.7</v>
      </c>
      <c r="I51" s="13">
        <v>5.7</v>
      </c>
      <c r="J51" s="13">
        <v>5.9</v>
      </c>
      <c r="K51" s="13">
        <v>6.3</v>
      </c>
      <c r="L51" s="13">
        <v>8</v>
      </c>
      <c r="M51" s="13">
        <v>8</v>
      </c>
      <c r="N51" s="13">
        <v>8</v>
      </c>
      <c r="O51" s="13">
        <v>7.9</v>
      </c>
      <c r="P51" s="13">
        <v>8</v>
      </c>
      <c r="Q51" s="13">
        <v>8</v>
      </c>
      <c r="R51" s="13">
        <v>7.8</v>
      </c>
      <c r="S51" s="13">
        <v>8</v>
      </c>
      <c r="T51" s="13">
        <v>8</v>
      </c>
      <c r="U51" s="13">
        <v>8</v>
      </c>
      <c r="V51" s="13">
        <v>6.1</v>
      </c>
      <c r="W51" s="13">
        <v>5.3</v>
      </c>
      <c r="X51" s="13">
        <v>5.6</v>
      </c>
      <c r="Y51" s="13">
        <v>5.5</v>
      </c>
      <c r="Z51" s="13">
        <v>5.6</v>
      </c>
      <c r="AA51" s="13">
        <v>5.5</v>
      </c>
      <c r="AB51" s="13">
        <v>5.6</v>
      </c>
      <c r="AC51" s="35">
        <f t="shared" si="11"/>
        <v>6.6333333333333329</v>
      </c>
    </row>
    <row r="52" spans="1:29" ht="24.95" customHeight="1">
      <c r="A52" s="4">
        <v>5</v>
      </c>
      <c r="B52" s="5" t="s">
        <v>46</v>
      </c>
      <c r="C52" s="6" t="s">
        <v>42</v>
      </c>
      <c r="D52" s="6"/>
      <c r="E52" s="13">
        <v>21.9</v>
      </c>
      <c r="F52" s="13">
        <v>22</v>
      </c>
      <c r="G52" s="13">
        <v>21.6</v>
      </c>
      <c r="H52" s="13">
        <v>21.2</v>
      </c>
      <c r="I52" s="13">
        <v>21.5</v>
      </c>
      <c r="J52" s="13">
        <v>22.2</v>
      </c>
      <c r="K52" s="13">
        <v>22.4</v>
      </c>
      <c r="L52" s="13">
        <v>24.7</v>
      </c>
      <c r="M52" s="13">
        <v>26.5</v>
      </c>
      <c r="N52" s="13">
        <v>26.3</v>
      </c>
      <c r="O52" s="13">
        <v>26.1</v>
      </c>
      <c r="P52" s="13">
        <v>26.4</v>
      </c>
      <c r="Q52" s="13">
        <v>25.7</v>
      </c>
      <c r="R52" s="13">
        <v>25.6</v>
      </c>
      <c r="S52" s="13">
        <v>25.1</v>
      </c>
      <c r="T52" s="13">
        <v>24.8</v>
      </c>
      <c r="U52" s="13">
        <v>24.7</v>
      </c>
      <c r="V52" s="13">
        <v>25.6</v>
      </c>
      <c r="W52" s="13">
        <v>25.3</v>
      </c>
      <c r="X52" s="13">
        <v>22.6</v>
      </c>
      <c r="Y52" s="13">
        <v>22.4</v>
      </c>
      <c r="Z52" s="13">
        <v>22.2</v>
      </c>
      <c r="AA52" s="13">
        <v>22</v>
      </c>
      <c r="AB52" s="13">
        <v>21.9</v>
      </c>
      <c r="AC52" s="35">
        <f t="shared" si="11"/>
        <v>23.779166666666669</v>
      </c>
    </row>
    <row r="53" spans="1:29" ht="24.95" customHeight="1">
      <c r="A53" s="4">
        <v>6</v>
      </c>
      <c r="B53" s="5" t="s">
        <v>47</v>
      </c>
      <c r="C53" s="6" t="s">
        <v>42</v>
      </c>
      <c r="D53" s="6"/>
      <c r="E53" s="13">
        <v>27.5</v>
      </c>
      <c r="F53" s="13">
        <v>27.5</v>
      </c>
      <c r="G53" s="13">
        <v>27.2</v>
      </c>
      <c r="H53" s="13">
        <v>27</v>
      </c>
      <c r="I53" s="13">
        <v>27.1</v>
      </c>
      <c r="J53" s="13">
        <v>27.7</v>
      </c>
      <c r="K53" s="13">
        <v>28.1</v>
      </c>
      <c r="L53" s="13">
        <v>29.6</v>
      </c>
      <c r="M53" s="13">
        <v>31.1</v>
      </c>
      <c r="N53" s="13">
        <v>30.8</v>
      </c>
      <c r="O53" s="13">
        <v>30.5</v>
      </c>
      <c r="P53" s="13">
        <v>30.8</v>
      </c>
      <c r="Q53" s="13">
        <v>30.3</v>
      </c>
      <c r="R53" s="13">
        <v>30</v>
      </c>
      <c r="S53" s="13">
        <v>29.3</v>
      </c>
      <c r="T53" s="13">
        <v>29.1</v>
      </c>
      <c r="U53" s="13">
        <v>28.8</v>
      </c>
      <c r="V53" s="13">
        <v>30.7</v>
      </c>
      <c r="W53" s="13">
        <v>30.1</v>
      </c>
      <c r="X53" s="13">
        <v>27.4</v>
      </c>
      <c r="Y53" s="13">
        <v>27.7</v>
      </c>
      <c r="Z53" s="13">
        <v>27.7</v>
      </c>
      <c r="AA53" s="13">
        <v>27.4</v>
      </c>
      <c r="AB53" s="13">
        <v>27.6</v>
      </c>
      <c r="AC53" s="35">
        <f t="shared" si="11"/>
        <v>28.791666666666671</v>
      </c>
    </row>
    <row r="54" spans="1:29" ht="24.95" customHeight="1">
      <c r="A54" s="4">
        <v>7</v>
      </c>
      <c r="B54" s="5" t="s">
        <v>48</v>
      </c>
      <c r="C54" s="6" t="s">
        <v>49</v>
      </c>
      <c r="D54" s="6"/>
      <c r="E54" s="13">
        <v>4.3</v>
      </c>
      <c r="F54" s="13">
        <v>4.3</v>
      </c>
      <c r="G54" s="13">
        <v>4.3</v>
      </c>
      <c r="H54" s="13">
        <v>4.3</v>
      </c>
      <c r="I54" s="13">
        <v>4.3</v>
      </c>
      <c r="J54" s="13">
        <v>4.3</v>
      </c>
      <c r="K54" s="13">
        <v>4.3</v>
      </c>
      <c r="L54" s="13">
        <v>4.3</v>
      </c>
      <c r="M54" s="13">
        <v>4.3</v>
      </c>
      <c r="N54" s="13">
        <v>4.3</v>
      </c>
      <c r="O54" s="13">
        <v>4.3</v>
      </c>
      <c r="P54" s="13">
        <v>4.3</v>
      </c>
      <c r="Q54" s="13">
        <v>4.3</v>
      </c>
      <c r="R54" s="13">
        <v>4.3</v>
      </c>
      <c r="S54" s="13">
        <v>4.3</v>
      </c>
      <c r="T54" s="13">
        <v>4.3</v>
      </c>
      <c r="U54" s="13">
        <v>4.3</v>
      </c>
      <c r="V54" s="13">
        <v>4.3</v>
      </c>
      <c r="W54" s="13">
        <v>4.3</v>
      </c>
      <c r="X54" s="13">
        <v>4.3</v>
      </c>
      <c r="Y54" s="13">
        <v>4.3</v>
      </c>
      <c r="Z54" s="13">
        <v>4.3</v>
      </c>
      <c r="AA54" s="13">
        <v>4.3</v>
      </c>
      <c r="AB54" s="13">
        <v>4.3</v>
      </c>
      <c r="AC54" s="35">
        <f t="shared" si="11"/>
        <v>4.299999999999998</v>
      </c>
    </row>
    <row r="55" spans="1:29" ht="24.95" customHeight="1">
      <c r="A55" s="4">
        <v>8</v>
      </c>
      <c r="B55" s="5" t="s">
        <v>50</v>
      </c>
      <c r="C55" s="6" t="s">
        <v>49</v>
      </c>
      <c r="D55" s="6"/>
      <c r="E55" s="57">
        <v>3.8</v>
      </c>
      <c r="F55" s="57">
        <v>3.8</v>
      </c>
      <c r="G55" s="57">
        <v>3.8</v>
      </c>
      <c r="H55" s="57">
        <v>3.8</v>
      </c>
      <c r="I55" s="57">
        <v>3.8</v>
      </c>
      <c r="J55" s="57">
        <v>3.8</v>
      </c>
      <c r="K55" s="57">
        <v>3.8</v>
      </c>
      <c r="L55" s="57">
        <v>3.8</v>
      </c>
      <c r="M55" s="57">
        <v>3.8</v>
      </c>
      <c r="N55" s="57">
        <v>3.8</v>
      </c>
      <c r="O55" s="57">
        <v>3.8</v>
      </c>
      <c r="P55" s="57">
        <v>3.8</v>
      </c>
      <c r="Q55" s="57">
        <v>3.8</v>
      </c>
      <c r="R55" s="57">
        <v>3.8</v>
      </c>
      <c r="S55" s="57">
        <v>3.8</v>
      </c>
      <c r="T55" s="57">
        <v>3.8</v>
      </c>
      <c r="U55" s="57">
        <v>3.8</v>
      </c>
      <c r="V55" s="57">
        <v>3.8</v>
      </c>
      <c r="W55" s="57">
        <v>3.8</v>
      </c>
      <c r="X55" s="57">
        <v>3.8</v>
      </c>
      <c r="Y55" s="57">
        <v>3.8</v>
      </c>
      <c r="Z55" s="57">
        <v>3.8</v>
      </c>
      <c r="AA55" s="57">
        <v>3.8</v>
      </c>
      <c r="AB55" s="57">
        <v>3.8</v>
      </c>
      <c r="AC55" s="54">
        <f t="shared" si="11"/>
        <v>3.7999999999999985</v>
      </c>
    </row>
    <row r="56" spans="1:29" ht="24.95" customHeight="1">
      <c r="A56" s="4">
        <v>9</v>
      </c>
      <c r="B56" s="5" t="s">
        <v>51</v>
      </c>
      <c r="C56" s="6" t="s">
        <v>49</v>
      </c>
      <c r="D56" s="6"/>
      <c r="E56" s="57">
        <v>3.8</v>
      </c>
      <c r="F56" s="57">
        <v>3.8</v>
      </c>
      <c r="G56" s="57">
        <v>3.8</v>
      </c>
      <c r="H56" s="57">
        <v>3.8</v>
      </c>
      <c r="I56" s="57">
        <v>3.8</v>
      </c>
      <c r="J56" s="57">
        <v>3.8</v>
      </c>
      <c r="K56" s="57">
        <v>3.8</v>
      </c>
      <c r="L56" s="57">
        <v>3.8</v>
      </c>
      <c r="M56" s="57">
        <v>3.8</v>
      </c>
      <c r="N56" s="57">
        <v>3.8</v>
      </c>
      <c r="O56" s="57">
        <v>3.8</v>
      </c>
      <c r="P56" s="57">
        <v>3.8</v>
      </c>
      <c r="Q56" s="57">
        <v>3.8</v>
      </c>
      <c r="R56" s="57">
        <v>3.8</v>
      </c>
      <c r="S56" s="57">
        <v>3.8</v>
      </c>
      <c r="T56" s="57">
        <v>3.8</v>
      </c>
      <c r="U56" s="57">
        <v>3.8</v>
      </c>
      <c r="V56" s="57">
        <v>3.8</v>
      </c>
      <c r="W56" s="57">
        <v>3.8</v>
      </c>
      <c r="X56" s="57">
        <v>3.8</v>
      </c>
      <c r="Y56" s="57">
        <v>3.8</v>
      </c>
      <c r="Z56" s="57">
        <v>3.8</v>
      </c>
      <c r="AA56" s="57">
        <v>3.8</v>
      </c>
      <c r="AB56" s="57">
        <v>3.8</v>
      </c>
      <c r="AC56" s="54">
        <f t="shared" si="11"/>
        <v>3.7999999999999985</v>
      </c>
    </row>
    <row r="57" spans="1:29" ht="24.95" customHeight="1">
      <c r="A57" s="4">
        <v>10</v>
      </c>
      <c r="B57" s="5" t="s">
        <v>52</v>
      </c>
      <c r="C57" s="6" t="s">
        <v>49</v>
      </c>
      <c r="D57" s="6"/>
      <c r="E57" s="57">
        <v>3</v>
      </c>
      <c r="F57" s="57">
        <v>3</v>
      </c>
      <c r="G57" s="57">
        <v>3</v>
      </c>
      <c r="H57" s="57">
        <v>3</v>
      </c>
      <c r="I57" s="57">
        <v>3</v>
      </c>
      <c r="J57" s="57">
        <v>3</v>
      </c>
      <c r="K57" s="57">
        <v>3</v>
      </c>
      <c r="L57" s="57">
        <v>3</v>
      </c>
      <c r="M57" s="57">
        <v>3</v>
      </c>
      <c r="N57" s="57">
        <v>3</v>
      </c>
      <c r="O57" s="57">
        <v>3</v>
      </c>
      <c r="P57" s="57">
        <v>3</v>
      </c>
      <c r="Q57" s="57">
        <v>3</v>
      </c>
      <c r="R57" s="57">
        <v>3</v>
      </c>
      <c r="S57" s="57">
        <v>3</v>
      </c>
      <c r="T57" s="57">
        <v>3</v>
      </c>
      <c r="U57" s="57">
        <v>3</v>
      </c>
      <c r="V57" s="57">
        <v>3</v>
      </c>
      <c r="W57" s="57">
        <v>3</v>
      </c>
      <c r="X57" s="57">
        <v>3</v>
      </c>
      <c r="Y57" s="57">
        <v>3</v>
      </c>
      <c r="Z57" s="57">
        <v>3</v>
      </c>
      <c r="AA57" s="57">
        <v>3</v>
      </c>
      <c r="AB57" s="57">
        <v>3</v>
      </c>
      <c r="AC57" s="54">
        <f t="shared" si="11"/>
        <v>3</v>
      </c>
    </row>
    <row r="58" spans="1:29" ht="24.95" customHeight="1">
      <c r="A58" s="4">
        <v>11</v>
      </c>
      <c r="B58" s="5" t="s">
        <v>53</v>
      </c>
      <c r="C58" s="6" t="s">
        <v>49</v>
      </c>
      <c r="D58" s="13"/>
      <c r="E58" s="56">
        <f>E54-E55</f>
        <v>0.5</v>
      </c>
      <c r="F58" s="56">
        <f>F54-F55</f>
        <v>0.5</v>
      </c>
      <c r="G58" s="56">
        <f>G54-G55</f>
        <v>0.5</v>
      </c>
      <c r="H58" s="56">
        <f>H54-H55</f>
        <v>0.5</v>
      </c>
      <c r="I58" s="56">
        <f>I54-I55</f>
        <v>0.5</v>
      </c>
      <c r="J58" s="56">
        <f t="shared" ref="J58:U58" si="12">J54-J55</f>
        <v>0.5</v>
      </c>
      <c r="K58" s="56">
        <f t="shared" si="12"/>
        <v>0.5</v>
      </c>
      <c r="L58" s="56">
        <f t="shared" si="12"/>
        <v>0.5</v>
      </c>
      <c r="M58" s="56">
        <f t="shared" si="12"/>
        <v>0.5</v>
      </c>
      <c r="N58" s="56">
        <f t="shared" si="12"/>
        <v>0.5</v>
      </c>
      <c r="O58" s="56">
        <f t="shared" si="12"/>
        <v>0.5</v>
      </c>
      <c r="P58" s="56">
        <f t="shared" si="12"/>
        <v>0.5</v>
      </c>
      <c r="Q58" s="56">
        <f t="shared" si="12"/>
        <v>0.5</v>
      </c>
      <c r="R58" s="56">
        <f t="shared" si="12"/>
        <v>0.5</v>
      </c>
      <c r="S58" s="56">
        <f t="shared" si="12"/>
        <v>0.5</v>
      </c>
      <c r="T58" s="56">
        <f t="shared" si="12"/>
        <v>0.5</v>
      </c>
      <c r="U58" s="56">
        <f t="shared" si="12"/>
        <v>0.5</v>
      </c>
      <c r="V58" s="56">
        <f t="shared" ref="V58:AB58" si="13">V54-V55</f>
        <v>0.5</v>
      </c>
      <c r="W58" s="56">
        <f t="shared" si="13"/>
        <v>0.5</v>
      </c>
      <c r="X58" s="56">
        <f t="shared" si="13"/>
        <v>0.5</v>
      </c>
      <c r="Y58" s="56">
        <f t="shared" si="13"/>
        <v>0.5</v>
      </c>
      <c r="Z58" s="56">
        <f t="shared" si="13"/>
        <v>0.5</v>
      </c>
      <c r="AA58" s="56">
        <f t="shared" si="13"/>
        <v>0.5</v>
      </c>
      <c r="AB58" s="56">
        <f t="shared" si="13"/>
        <v>0.5</v>
      </c>
      <c r="AC58" s="54">
        <f t="shared" si="11"/>
        <v>0.5</v>
      </c>
    </row>
    <row r="59" spans="1:29" ht="24.95" customHeight="1">
      <c r="A59" s="4">
        <v>12</v>
      </c>
      <c r="B59" s="5" t="s">
        <v>54</v>
      </c>
      <c r="C59" s="6" t="s">
        <v>55</v>
      </c>
      <c r="D59" s="13"/>
      <c r="E59" s="56">
        <f>E56-E57</f>
        <v>0.79999999999999982</v>
      </c>
      <c r="F59" s="56">
        <f>F56-F57</f>
        <v>0.79999999999999982</v>
      </c>
      <c r="G59" s="56">
        <f>G56-G57</f>
        <v>0.79999999999999982</v>
      </c>
      <c r="H59" s="56">
        <f>H56-H57</f>
        <v>0.79999999999999982</v>
      </c>
      <c r="I59" s="56">
        <f>I56-I57</f>
        <v>0.79999999999999982</v>
      </c>
      <c r="J59" s="56">
        <f t="shared" ref="J59:U59" si="14">J56-J57</f>
        <v>0.79999999999999982</v>
      </c>
      <c r="K59" s="56">
        <f t="shared" si="14"/>
        <v>0.79999999999999982</v>
      </c>
      <c r="L59" s="56">
        <f t="shared" si="14"/>
        <v>0.79999999999999982</v>
      </c>
      <c r="M59" s="56">
        <f t="shared" si="14"/>
        <v>0.79999999999999982</v>
      </c>
      <c r="N59" s="56">
        <f t="shared" si="14"/>
        <v>0.79999999999999982</v>
      </c>
      <c r="O59" s="56">
        <f t="shared" si="14"/>
        <v>0.79999999999999982</v>
      </c>
      <c r="P59" s="56">
        <f t="shared" si="14"/>
        <v>0.79999999999999982</v>
      </c>
      <c r="Q59" s="56">
        <f t="shared" si="14"/>
        <v>0.79999999999999982</v>
      </c>
      <c r="R59" s="56">
        <f t="shared" si="14"/>
        <v>0.79999999999999982</v>
      </c>
      <c r="S59" s="56">
        <f t="shared" si="14"/>
        <v>0.79999999999999982</v>
      </c>
      <c r="T59" s="56">
        <f t="shared" si="14"/>
        <v>0.79999999999999982</v>
      </c>
      <c r="U59" s="56">
        <f t="shared" si="14"/>
        <v>0.79999999999999982</v>
      </c>
      <c r="V59" s="56">
        <f t="shared" ref="V59:AB59" si="15">V56-V57</f>
        <v>0.79999999999999982</v>
      </c>
      <c r="W59" s="56">
        <f t="shared" si="15"/>
        <v>0.79999999999999982</v>
      </c>
      <c r="X59" s="56">
        <f t="shared" si="15"/>
        <v>0.79999999999999982</v>
      </c>
      <c r="Y59" s="56">
        <f t="shared" si="15"/>
        <v>0.79999999999999982</v>
      </c>
      <c r="Z59" s="56">
        <f t="shared" si="15"/>
        <v>0.79999999999999982</v>
      </c>
      <c r="AA59" s="56">
        <f t="shared" si="15"/>
        <v>0.79999999999999982</v>
      </c>
      <c r="AB59" s="56">
        <f t="shared" si="15"/>
        <v>0.79999999999999982</v>
      </c>
      <c r="AC59" s="54">
        <f t="shared" si="11"/>
        <v>0.80000000000000027</v>
      </c>
    </row>
    <row r="60" spans="1:29" ht="24.95" customHeight="1">
      <c r="A60" s="4">
        <v>13</v>
      </c>
      <c r="B60" s="5" t="s">
        <v>56</v>
      </c>
      <c r="C60" s="6" t="s">
        <v>57</v>
      </c>
      <c r="D60" s="13"/>
      <c r="E60" s="58">
        <f>SQRT(E58/0.5)*971</f>
        <v>971</v>
      </c>
      <c r="F60" s="58">
        <f>SQRT(F58/0.5)*971</f>
        <v>971</v>
      </c>
      <c r="G60" s="58">
        <f>SQRT(G58/0.5)*971</f>
        <v>971</v>
      </c>
      <c r="H60" s="58">
        <f>SQRT(H58/0.5)*971</f>
        <v>971</v>
      </c>
      <c r="I60" s="58">
        <f>SQRT(I58/0.5)*971</f>
        <v>971</v>
      </c>
      <c r="J60" s="58">
        <f t="shared" ref="J60:U60" si="16">SQRT(J58/0.5)*971</f>
        <v>971</v>
      </c>
      <c r="K60" s="58">
        <f t="shared" si="16"/>
        <v>971</v>
      </c>
      <c r="L60" s="58">
        <f t="shared" si="16"/>
        <v>971</v>
      </c>
      <c r="M60" s="58">
        <f t="shared" si="16"/>
        <v>971</v>
      </c>
      <c r="N60" s="58">
        <f t="shared" si="16"/>
        <v>971</v>
      </c>
      <c r="O60" s="58">
        <f t="shared" si="16"/>
        <v>971</v>
      </c>
      <c r="P60" s="58">
        <f t="shared" si="16"/>
        <v>971</v>
      </c>
      <c r="Q60" s="58">
        <f t="shared" si="16"/>
        <v>971</v>
      </c>
      <c r="R60" s="58">
        <f t="shared" si="16"/>
        <v>971</v>
      </c>
      <c r="S60" s="58">
        <f t="shared" si="16"/>
        <v>971</v>
      </c>
      <c r="T60" s="58">
        <f t="shared" si="16"/>
        <v>971</v>
      </c>
      <c r="U60" s="58">
        <f t="shared" si="16"/>
        <v>971</v>
      </c>
      <c r="V60" s="58">
        <f t="shared" ref="V60:AB60" si="17">SQRT(V58/0.5)*971</f>
        <v>971</v>
      </c>
      <c r="W60" s="58">
        <f t="shared" si="17"/>
        <v>971</v>
      </c>
      <c r="X60" s="58">
        <f t="shared" si="17"/>
        <v>971</v>
      </c>
      <c r="Y60" s="58">
        <f t="shared" si="17"/>
        <v>971</v>
      </c>
      <c r="Z60" s="58">
        <f t="shared" si="17"/>
        <v>971</v>
      </c>
      <c r="AA60" s="58">
        <f t="shared" si="17"/>
        <v>971</v>
      </c>
      <c r="AB60" s="58">
        <f t="shared" si="17"/>
        <v>971</v>
      </c>
      <c r="AC60" s="54">
        <f t="shared" si="11"/>
        <v>971</v>
      </c>
    </row>
    <row r="61" spans="1:29" ht="24.95" customHeight="1">
      <c r="A61" s="4">
        <v>14</v>
      </c>
      <c r="B61" s="5" t="s">
        <v>58</v>
      </c>
      <c r="C61" s="6" t="s">
        <v>59</v>
      </c>
      <c r="D61" s="13"/>
      <c r="E61" s="55">
        <f>E60*1000*1*(E50-E51)/3024</f>
        <v>2568.7830687830688</v>
      </c>
      <c r="F61" s="55">
        <f>F60*1000*1*(F50-F51)/3024</f>
        <v>2633.002645502645</v>
      </c>
      <c r="G61" s="55">
        <f>G60*1000*1*(G50-G51)/3024</f>
        <v>2697.2222222222222</v>
      </c>
      <c r="H61" s="55">
        <f>H60*1000*1*(H50-H51)/3024</f>
        <v>2665.112433862434</v>
      </c>
      <c r="I61" s="55">
        <f>I60*1000*1*(I50-I51)/3024</f>
        <v>2729.3320105820108</v>
      </c>
      <c r="J61" s="55">
        <f t="shared" ref="J61:U61" si="18">J60*1000*1*(J50-J51)/3024</f>
        <v>2697.2222222222222</v>
      </c>
      <c r="K61" s="55">
        <f t="shared" si="18"/>
        <v>2729.3320105820108</v>
      </c>
      <c r="L61" s="55">
        <f t="shared" si="18"/>
        <v>2247.6851851851852</v>
      </c>
      <c r="M61" s="55">
        <f t="shared" si="18"/>
        <v>2055.0264550264551</v>
      </c>
      <c r="N61" s="55">
        <f t="shared" si="18"/>
        <v>2022.916666666667</v>
      </c>
      <c r="O61" s="55">
        <f t="shared" si="18"/>
        <v>2022.9166666666663</v>
      </c>
      <c r="P61" s="55">
        <f t="shared" si="18"/>
        <v>1990.8068783068779</v>
      </c>
      <c r="Q61" s="55">
        <f t="shared" si="18"/>
        <v>1990.8068783068779</v>
      </c>
      <c r="R61" s="55">
        <f t="shared" si="18"/>
        <v>1990.8068783068784</v>
      </c>
      <c r="S61" s="55">
        <f t="shared" si="18"/>
        <v>1862.3677248677252</v>
      </c>
      <c r="T61" s="55">
        <f t="shared" si="18"/>
        <v>1830.2579365079362</v>
      </c>
      <c r="U61" s="55">
        <f t="shared" si="18"/>
        <v>1830.2579365079362</v>
      </c>
      <c r="V61" s="55">
        <f t="shared" ref="V61:AB61" si="19">V60*1000*1*(V50-V51)/3024</f>
        <v>2376.1243386243386</v>
      </c>
      <c r="W61" s="55">
        <f t="shared" si="19"/>
        <v>2183.4656084656085</v>
      </c>
      <c r="X61" s="55">
        <f t="shared" si="19"/>
        <v>2279.7949735449733</v>
      </c>
      <c r="Y61" s="55">
        <f t="shared" si="19"/>
        <v>2536.6732804232806</v>
      </c>
      <c r="Z61" s="55">
        <f t="shared" si="19"/>
        <v>2600.8928571428573</v>
      </c>
      <c r="AA61" s="55">
        <f t="shared" si="19"/>
        <v>2633.002645502645</v>
      </c>
      <c r="AB61" s="55">
        <f t="shared" si="19"/>
        <v>2600.8928571428573</v>
      </c>
      <c r="AC61" s="54">
        <f>SUM(E61:AB61)</f>
        <v>55774.702380952382</v>
      </c>
    </row>
    <row r="62" spans="1:29" ht="24.95" customHeight="1">
      <c r="A62" s="4">
        <v>15</v>
      </c>
      <c r="B62" s="5" t="s">
        <v>60</v>
      </c>
      <c r="C62" s="6" t="s">
        <v>61</v>
      </c>
      <c r="D62" s="13"/>
      <c r="E62" s="121">
        <v>1400</v>
      </c>
      <c r="F62" s="121">
        <v>1400</v>
      </c>
      <c r="G62" s="121">
        <v>1400</v>
      </c>
      <c r="H62" s="121">
        <v>1400</v>
      </c>
      <c r="I62" s="121">
        <v>1400</v>
      </c>
      <c r="J62" s="121">
        <v>1400</v>
      </c>
      <c r="K62" s="121">
        <v>1300</v>
      </c>
      <c r="L62" s="121">
        <v>1300</v>
      </c>
      <c r="M62" s="121">
        <v>1300</v>
      </c>
      <c r="N62" s="121">
        <v>1300</v>
      </c>
      <c r="O62" s="121">
        <v>1300</v>
      </c>
      <c r="P62" s="121">
        <v>1400</v>
      </c>
      <c r="Q62" s="121">
        <v>1400</v>
      </c>
      <c r="R62" s="121">
        <v>1400</v>
      </c>
      <c r="S62" s="121">
        <v>1400</v>
      </c>
      <c r="T62" s="121">
        <v>1400</v>
      </c>
      <c r="U62" s="121">
        <v>1400</v>
      </c>
      <c r="V62" s="121">
        <v>1400</v>
      </c>
      <c r="W62" s="121">
        <v>1400</v>
      </c>
      <c r="X62" s="121">
        <v>1400</v>
      </c>
      <c r="Y62" s="121">
        <v>1400</v>
      </c>
      <c r="Z62" s="121">
        <v>1400</v>
      </c>
      <c r="AA62" s="121">
        <v>1400</v>
      </c>
      <c r="AB62" s="121">
        <v>1400</v>
      </c>
      <c r="AC62" s="54">
        <f>SUM(E62:AB62)</f>
        <v>33100</v>
      </c>
    </row>
    <row r="63" spans="1:29" ht="24.95" customHeight="1">
      <c r="A63" s="4">
        <v>16</v>
      </c>
      <c r="B63" s="5" t="s">
        <v>62</v>
      </c>
      <c r="C63" s="6" t="s">
        <v>63</v>
      </c>
      <c r="D63" s="13"/>
      <c r="E63" s="59">
        <f>E62/E61</f>
        <v>0.54500514933058708</v>
      </c>
      <c r="F63" s="59">
        <f>F62/F61</f>
        <v>0.53171234081032892</v>
      </c>
      <c r="G63" s="59">
        <f>G62/G61</f>
        <v>0.51905252317198769</v>
      </c>
      <c r="H63" s="59">
        <f>H62/H61</f>
        <v>0.52530616802948138</v>
      </c>
      <c r="I63" s="59">
        <f>I62/I61</f>
        <v>0.51294602289937596</v>
      </c>
      <c r="J63" s="59">
        <f t="shared" ref="J63:U63" si="20">J62/J61</f>
        <v>0.51905252317198769</v>
      </c>
      <c r="K63" s="59">
        <f t="shared" si="20"/>
        <v>0.47630702126370628</v>
      </c>
      <c r="L63" s="59">
        <f t="shared" si="20"/>
        <v>0.57837281153450049</v>
      </c>
      <c r="M63" s="59">
        <f t="shared" si="20"/>
        <v>0.63259526261585997</v>
      </c>
      <c r="N63" s="59">
        <f t="shared" si="20"/>
        <v>0.64263645726055607</v>
      </c>
      <c r="O63" s="59">
        <f t="shared" si="20"/>
        <v>0.64263645726055629</v>
      </c>
      <c r="P63" s="59">
        <f t="shared" si="20"/>
        <v>0.70323245074914464</v>
      </c>
      <c r="Q63" s="59">
        <f t="shared" si="20"/>
        <v>0.70323245074914464</v>
      </c>
      <c r="R63" s="59">
        <f t="shared" si="20"/>
        <v>0.70323245074914453</v>
      </c>
      <c r="S63" s="59">
        <f t="shared" si="20"/>
        <v>0.75173124045598194</v>
      </c>
      <c r="T63" s="59">
        <f t="shared" si="20"/>
        <v>0.76491950783240303</v>
      </c>
      <c r="U63" s="59">
        <f t="shared" si="20"/>
        <v>0.76491950783240303</v>
      </c>
      <c r="V63" s="59">
        <f t="shared" ref="V63:AB63" si="21">V62/V61</f>
        <v>0.58919475603306704</v>
      </c>
      <c r="W63" s="59">
        <f t="shared" si="21"/>
        <v>0.64118252862421998</v>
      </c>
      <c r="X63" s="59">
        <f t="shared" si="21"/>
        <v>0.61409030910488682</v>
      </c>
      <c r="Y63" s="59">
        <f t="shared" si="21"/>
        <v>0.55190394868920201</v>
      </c>
      <c r="Z63" s="59">
        <f t="shared" si="21"/>
        <v>0.538276690696876</v>
      </c>
      <c r="AA63" s="59">
        <f t="shared" si="21"/>
        <v>0.53171234081032892</v>
      </c>
      <c r="AB63" s="59">
        <f t="shared" si="21"/>
        <v>0.538276690696876</v>
      </c>
      <c r="AC63" s="54">
        <f t="shared" ref="AC63:AC68" si="22">AVERAGE(E63:AB63)</f>
        <v>0.60506365043219168</v>
      </c>
    </row>
    <row r="64" spans="1:29" ht="24.95" customHeight="1">
      <c r="A64" s="4">
        <v>17</v>
      </c>
      <c r="B64" s="5" t="s">
        <v>64</v>
      </c>
      <c r="C64" s="13"/>
      <c r="D64" s="13"/>
      <c r="E64" s="328">
        <f>AVERAGE(E63:AB63)</f>
        <v>0.60506365043219168</v>
      </c>
      <c r="F64" s="329"/>
      <c r="G64" s="329"/>
      <c r="H64" s="329"/>
      <c r="I64" s="329"/>
      <c r="J64" s="329"/>
      <c r="K64" s="329"/>
      <c r="L64" s="329"/>
      <c r="M64" s="329"/>
      <c r="N64" s="329"/>
      <c r="O64" s="329"/>
      <c r="P64" s="329"/>
      <c r="Q64" s="329"/>
      <c r="R64" s="329"/>
      <c r="S64" s="329"/>
      <c r="T64" s="329"/>
      <c r="U64" s="329"/>
      <c r="V64" s="329"/>
      <c r="W64" s="329"/>
      <c r="X64" s="329"/>
      <c r="Y64" s="329"/>
      <c r="Z64" s="329"/>
      <c r="AA64" s="329"/>
      <c r="AB64" s="330"/>
      <c r="AC64" s="54">
        <f t="shared" si="22"/>
        <v>0.60506365043219168</v>
      </c>
    </row>
    <row r="65" spans="1:29" ht="24.95" customHeight="1">
      <c r="A65" s="4">
        <v>18</v>
      </c>
      <c r="B65" s="5" t="s">
        <v>65</v>
      </c>
      <c r="C65" s="13"/>
      <c r="D65" s="13"/>
      <c r="E65" s="59">
        <f>3.516/E63</f>
        <v>6.4513151927437633</v>
      </c>
      <c r="F65" s="59">
        <f>3.516/F63</f>
        <v>6.6125980725623572</v>
      </c>
      <c r="G65" s="59">
        <f>3.516/G63</f>
        <v>6.773880952380952</v>
      </c>
      <c r="H65" s="59">
        <f>3.516/H63</f>
        <v>6.6932395124716564</v>
      </c>
      <c r="I65" s="59">
        <f>3.516/I63</f>
        <v>6.8545223922902503</v>
      </c>
      <c r="J65" s="59">
        <f t="shared" ref="J65:U65" si="23">3.516/J63</f>
        <v>6.773880952380952</v>
      </c>
      <c r="K65" s="59">
        <f t="shared" si="23"/>
        <v>7.381793345543346</v>
      </c>
      <c r="L65" s="59">
        <f t="shared" si="23"/>
        <v>6.0791239316239318</v>
      </c>
      <c r="M65" s="59">
        <f t="shared" si="23"/>
        <v>5.5580561660561658</v>
      </c>
      <c r="N65" s="59">
        <f t="shared" si="23"/>
        <v>5.4712115384615387</v>
      </c>
      <c r="O65" s="59">
        <f t="shared" si="23"/>
        <v>5.471211538461537</v>
      </c>
      <c r="P65" s="59">
        <f t="shared" si="23"/>
        <v>4.9997692743764164</v>
      </c>
      <c r="Q65" s="59">
        <f t="shared" si="23"/>
        <v>4.9997692743764164</v>
      </c>
      <c r="R65" s="59">
        <f t="shared" si="23"/>
        <v>4.9997692743764173</v>
      </c>
      <c r="S65" s="59">
        <f t="shared" si="23"/>
        <v>4.6772035147392304</v>
      </c>
      <c r="T65" s="59">
        <f t="shared" si="23"/>
        <v>4.5965620748299312</v>
      </c>
      <c r="U65" s="59">
        <f t="shared" si="23"/>
        <v>4.5965620748299312</v>
      </c>
      <c r="V65" s="59">
        <f t="shared" ref="V65:AB65" si="24">3.516/V63</f>
        <v>5.9674665532879825</v>
      </c>
      <c r="W65" s="59">
        <f t="shared" si="24"/>
        <v>5.4836179138321999</v>
      </c>
      <c r="X65" s="59">
        <f t="shared" si="24"/>
        <v>5.7255422335600903</v>
      </c>
      <c r="Y65" s="59">
        <f t="shared" si="24"/>
        <v>6.3706737528344677</v>
      </c>
      <c r="Z65" s="59">
        <f t="shared" si="24"/>
        <v>6.5319566326530625</v>
      </c>
      <c r="AA65" s="59">
        <f t="shared" si="24"/>
        <v>6.6125980725623572</v>
      </c>
      <c r="AB65" s="59">
        <f t="shared" si="24"/>
        <v>6.5319566326530625</v>
      </c>
      <c r="AC65" s="54">
        <f t="shared" si="22"/>
        <v>5.9255950364119991</v>
      </c>
    </row>
    <row r="66" spans="1:29" ht="24.95" customHeight="1">
      <c r="A66" s="4">
        <v>19</v>
      </c>
      <c r="B66" s="5" t="s">
        <v>66</v>
      </c>
      <c r="C66" s="13"/>
      <c r="D66" s="13"/>
      <c r="E66" s="59">
        <f>3.413*E65</f>
        <v>22.018338752834463</v>
      </c>
      <c r="F66" s="59">
        <f>3.413*F65</f>
        <v>22.568797221655323</v>
      </c>
      <c r="G66" s="59">
        <f>3.413*G65</f>
        <v>23.119255690476187</v>
      </c>
      <c r="H66" s="59">
        <f>3.413*H65</f>
        <v>22.844026456065762</v>
      </c>
      <c r="I66" s="59">
        <f>3.413*I65</f>
        <v>23.394484924886623</v>
      </c>
      <c r="J66" s="59">
        <f t="shared" ref="J66:U66" si="25">3.413*J65</f>
        <v>23.119255690476187</v>
      </c>
      <c r="K66" s="59">
        <f t="shared" si="25"/>
        <v>25.194060688339437</v>
      </c>
      <c r="L66" s="59">
        <f t="shared" si="25"/>
        <v>20.74804997863248</v>
      </c>
      <c r="M66" s="59">
        <f t="shared" si="25"/>
        <v>18.969645694749694</v>
      </c>
      <c r="N66" s="59">
        <f t="shared" si="25"/>
        <v>18.67324498076923</v>
      </c>
      <c r="O66" s="59">
        <f t="shared" si="25"/>
        <v>18.673244980769226</v>
      </c>
      <c r="P66" s="59">
        <f t="shared" si="25"/>
        <v>17.064212533446707</v>
      </c>
      <c r="Q66" s="59">
        <f t="shared" si="25"/>
        <v>17.064212533446707</v>
      </c>
      <c r="R66" s="59">
        <f t="shared" si="25"/>
        <v>17.06421253344671</v>
      </c>
      <c r="S66" s="59">
        <f t="shared" si="25"/>
        <v>15.963295595804992</v>
      </c>
      <c r="T66" s="59">
        <f t="shared" si="25"/>
        <v>15.688066361394554</v>
      </c>
      <c r="U66" s="59">
        <f t="shared" si="25"/>
        <v>15.688066361394554</v>
      </c>
      <c r="V66" s="59">
        <f t="shared" ref="V66:AB66" si="26">3.413*V65</f>
        <v>20.366963346371882</v>
      </c>
      <c r="W66" s="59">
        <f t="shared" si="26"/>
        <v>18.715587939909298</v>
      </c>
      <c r="X66" s="59">
        <f t="shared" si="26"/>
        <v>19.541275643140587</v>
      </c>
      <c r="Y66" s="59">
        <f t="shared" si="26"/>
        <v>21.743109518424038</v>
      </c>
      <c r="Z66" s="59">
        <f t="shared" si="26"/>
        <v>22.293567987244902</v>
      </c>
      <c r="AA66" s="59">
        <f t="shared" si="26"/>
        <v>22.568797221655323</v>
      </c>
      <c r="AB66" s="59">
        <f t="shared" si="26"/>
        <v>22.293567987244902</v>
      </c>
      <c r="AC66" s="54">
        <f t="shared" si="22"/>
        <v>20.224055859274156</v>
      </c>
    </row>
    <row r="67" spans="1:29" ht="24.95" customHeight="1">
      <c r="A67" s="4">
        <v>20</v>
      </c>
      <c r="B67" s="5" t="s">
        <v>67</v>
      </c>
      <c r="C67" s="6" t="s">
        <v>42</v>
      </c>
      <c r="D67" s="13"/>
      <c r="E67" s="59">
        <f>(E53-E52)/LN(1+(E53-E52)/E48)</f>
        <v>5.5357799062362503</v>
      </c>
      <c r="F67" s="59">
        <f>(F53-F52)/LN(1+(F53-F52)/F48)</f>
        <v>5.7156168139470571</v>
      </c>
      <c r="G67" s="59">
        <f>(G53-G52)/LN(1+(G53-G52)/G48)</f>
        <v>5.7527401658891453</v>
      </c>
      <c r="H67" s="59">
        <f>(H53-H52)/LN(1+(H53-H52)/H48)</f>
        <v>5.7179364896983449</v>
      </c>
      <c r="I67" s="59">
        <f>(I53-I52)/LN(1+(I53-I52)/I48)</f>
        <v>5.6444283779939433</v>
      </c>
      <c r="J67" s="59">
        <f t="shared" ref="J67:U67" si="27">(J53-J52)/LN(1+(J53-J52)/J48)</f>
        <v>5.6074999630279629</v>
      </c>
      <c r="K67" s="59">
        <f t="shared" si="27"/>
        <v>5.022115224312639</v>
      </c>
      <c r="L67" s="59">
        <f t="shared" si="27"/>
        <v>4.7347731118704965</v>
      </c>
      <c r="M67" s="59">
        <f t="shared" si="27"/>
        <v>4.6248698903035983</v>
      </c>
      <c r="N67" s="59">
        <f t="shared" si="27"/>
        <v>4.3705469466765505</v>
      </c>
      <c r="O67" s="59">
        <f t="shared" si="27"/>
        <v>4.6587388611805718</v>
      </c>
      <c r="P67" s="59">
        <f t="shared" si="27"/>
        <v>4.6587388611805745</v>
      </c>
      <c r="Q67" s="59">
        <f t="shared" si="27"/>
        <v>4.7331891840528533</v>
      </c>
      <c r="R67" s="59">
        <f t="shared" si="27"/>
        <v>4.4426552479375543</v>
      </c>
      <c r="S67" s="59">
        <f t="shared" si="27"/>
        <v>4.3685783393074633</v>
      </c>
      <c r="T67" s="59">
        <f t="shared" si="27"/>
        <v>4.6212937527649114</v>
      </c>
      <c r="U67" s="59">
        <f t="shared" si="27"/>
        <v>4.6527493594235532</v>
      </c>
      <c r="V67" s="59">
        <f t="shared" ref="V67:AB67" si="28">(V53-V52)/LN(1+(V53-V52)/V48)</f>
        <v>4.5869186737313816</v>
      </c>
      <c r="W67" s="59">
        <f t="shared" si="28"/>
        <v>4.9154663097797062</v>
      </c>
      <c r="X67" s="59">
        <f t="shared" si="28"/>
        <v>4.9154663097797044</v>
      </c>
      <c r="Y67" s="59">
        <f t="shared" si="28"/>
        <v>5.2081121004777451</v>
      </c>
      <c r="Z67" s="59">
        <f t="shared" si="28"/>
        <v>5.3902539352240666</v>
      </c>
      <c r="AA67" s="59">
        <f t="shared" si="28"/>
        <v>5.3536159926241931</v>
      </c>
      <c r="AB67" s="59">
        <f t="shared" si="28"/>
        <v>5.5723896745240422</v>
      </c>
      <c r="AC67" s="54">
        <f t="shared" si="22"/>
        <v>5.0335197288310125</v>
      </c>
    </row>
    <row r="68" spans="1:29" ht="15.75">
      <c r="A68" s="4">
        <v>21</v>
      </c>
      <c r="B68" s="5" t="s">
        <v>68</v>
      </c>
      <c r="C68" s="6" t="s">
        <v>42</v>
      </c>
      <c r="D68" s="17"/>
      <c r="E68" s="59">
        <f>(E50-E51)/LN(1+(E50-E51)/E49)</f>
        <v>2.6276699100244088</v>
      </c>
      <c r="F68" s="59">
        <f>(F50-F51)/LN(1+(F50-F51)/F49)</f>
        <v>2.6727048631065684</v>
      </c>
      <c r="G68" s="59">
        <f>(G50-G51)/LN(1+(G50-G51)/G49)</f>
        <v>2.7175298064488489</v>
      </c>
      <c r="H68" s="59">
        <f>(H50-H51)/LN(1+(H50-H51)/H49)</f>
        <v>2.8941048075593399</v>
      </c>
      <c r="I68" s="59">
        <f>(I50-I51)/LN(1+(I50-I51)/I49)</f>
        <v>2.9407981782201453</v>
      </c>
      <c r="J68" s="59">
        <f t="shared" ref="J68:U68" si="29">(J50-J51)/LN(1+(J50-J51)/J49)</f>
        <v>2.7175298064488489</v>
      </c>
      <c r="K68" s="59">
        <f t="shared" si="29"/>
        <v>2.7398655520260484</v>
      </c>
      <c r="L68" s="59">
        <f t="shared" si="29"/>
        <v>2.1930874711718342</v>
      </c>
      <c r="M68" s="59">
        <f t="shared" si="29"/>
        <v>2.0604747200825204</v>
      </c>
      <c r="N68" s="59">
        <f t="shared" si="29"/>
        <v>2.0381473548366369</v>
      </c>
      <c r="O68" s="59">
        <f t="shared" si="29"/>
        <v>2.0381473548366369</v>
      </c>
      <c r="P68" s="59">
        <f t="shared" si="29"/>
        <v>2.0157521398153802</v>
      </c>
      <c r="Q68" s="59">
        <f t="shared" si="29"/>
        <v>5.5327937837843226</v>
      </c>
      <c r="R68" s="59">
        <f t="shared" si="29"/>
        <v>2.0157521398153802</v>
      </c>
      <c r="S68" s="59">
        <f t="shared" si="29"/>
        <v>1.9254635942521867</v>
      </c>
      <c r="T68" s="59">
        <f t="shared" si="29"/>
        <v>1.902706743963404</v>
      </c>
      <c r="U68" s="59">
        <f t="shared" si="29"/>
        <v>1.902706743963404</v>
      </c>
      <c r="V68" s="59">
        <f t="shared" ref="V68:AB68" si="30">(V50-V51)/LN(1+(V50-V51)/V49)</f>
        <v>2.2802957162478492</v>
      </c>
      <c r="W68" s="59">
        <f t="shared" si="30"/>
        <v>2.3526385425761163</v>
      </c>
      <c r="X68" s="59">
        <f t="shared" si="30"/>
        <v>2.4222213199475116</v>
      </c>
      <c r="Y68" s="59">
        <f t="shared" si="30"/>
        <v>2.6050715660667714</v>
      </c>
      <c r="Z68" s="59">
        <f t="shared" si="30"/>
        <v>2.4308231908533457</v>
      </c>
      <c r="AA68" s="59">
        <f t="shared" si="30"/>
        <v>2.4521245353011598</v>
      </c>
      <c r="AB68" s="59">
        <f t="shared" si="30"/>
        <v>2.6502140546051289</v>
      </c>
      <c r="AC68" s="54">
        <f t="shared" si="22"/>
        <v>2.5053593289980753</v>
      </c>
    </row>
  </sheetData>
  <mergeCells count="33">
    <mergeCell ref="A45:D45"/>
    <mergeCell ref="E46:AB46"/>
    <mergeCell ref="E64:AB64"/>
    <mergeCell ref="A12:A13"/>
    <mergeCell ref="A46:A47"/>
    <mergeCell ref="B12:B13"/>
    <mergeCell ref="B46:B47"/>
    <mergeCell ref="C12:C13"/>
    <mergeCell ref="C46:C47"/>
    <mergeCell ref="D12:D13"/>
    <mergeCell ref="D46:D47"/>
    <mergeCell ref="E39:AB45"/>
    <mergeCell ref="A40:D40"/>
    <mergeCell ref="A41:D41"/>
    <mergeCell ref="A42:D42"/>
    <mergeCell ref="A43:D43"/>
    <mergeCell ref="A44:D44"/>
    <mergeCell ref="E30:AB30"/>
    <mergeCell ref="A36:AB36"/>
    <mergeCell ref="A37:AB37"/>
    <mergeCell ref="A38:AB38"/>
    <mergeCell ref="A39:D39"/>
    <mergeCell ref="A8:D8"/>
    <mergeCell ref="A9:D9"/>
    <mergeCell ref="A10:D10"/>
    <mergeCell ref="A11:D11"/>
    <mergeCell ref="E12:AB12"/>
    <mergeCell ref="E5:AB11"/>
    <mergeCell ref="A3:AB3"/>
    <mergeCell ref="A4:AB4"/>
    <mergeCell ref="A5:D5"/>
    <mergeCell ref="A6:D6"/>
    <mergeCell ref="A7:D7"/>
  </mergeCells>
  <conditionalFormatting sqref="E28:AB28">
    <cfRule type="cellIs" dxfId="227" priority="1" operator="greaterThan">
      <formula>90</formula>
    </cfRule>
  </conditionalFormatting>
  <conditionalFormatting sqref="E62:AB62">
    <cfRule type="cellIs" dxfId="226" priority="3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66"/>
  <sheetViews>
    <sheetView topLeftCell="A34" zoomScale="70" zoomScaleNormal="70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1.85546875" style="1" customWidth="1"/>
    <col min="5" max="11" width="8.7109375" style="1" customWidth="1"/>
    <col min="12" max="12" width="10.5703125" style="1" customWidth="1"/>
    <col min="13" max="28" width="8.7109375" style="1" customWidth="1"/>
    <col min="29" max="29" width="12.42578125" style="1" customWidth="1"/>
    <col min="30" max="16384" width="8.85546875" style="1"/>
  </cols>
  <sheetData>
    <row r="1" spans="1:29" ht="23.25">
      <c r="A1" s="301" t="s">
        <v>26</v>
      </c>
      <c r="B1" s="302"/>
      <c r="C1" s="302"/>
      <c r="D1" s="302"/>
      <c r="E1" s="302"/>
      <c r="F1" s="302"/>
      <c r="G1" s="302"/>
      <c r="H1" s="302"/>
      <c r="I1" s="302"/>
      <c r="J1" s="302"/>
      <c r="K1" s="302"/>
      <c r="L1" s="302"/>
      <c r="M1" s="302"/>
      <c r="N1" s="302"/>
      <c r="O1" s="302"/>
      <c r="P1" s="302"/>
      <c r="Q1" s="302"/>
      <c r="R1" s="302"/>
      <c r="S1" s="302"/>
      <c r="T1" s="302"/>
      <c r="U1" s="302"/>
      <c r="V1" s="302"/>
      <c r="W1" s="302"/>
      <c r="X1" s="302"/>
      <c r="Y1" s="302"/>
      <c r="Z1" s="302"/>
      <c r="AA1" s="302"/>
      <c r="AB1" s="303"/>
      <c r="AC1"/>
    </row>
    <row r="2" spans="1:29" ht="18.75">
      <c r="A2" s="304" t="s">
        <v>74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/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6"/>
      <c r="AC2"/>
    </row>
    <row r="3" spans="1:29" ht="21" customHeight="1">
      <c r="A3" s="307"/>
      <c r="B3" s="308"/>
      <c r="C3" s="308"/>
      <c r="D3" s="309"/>
      <c r="E3" s="319" t="s">
        <v>75</v>
      </c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1"/>
      <c r="AC3"/>
    </row>
    <row r="4" spans="1:29" ht="18" customHeight="1">
      <c r="A4" s="310" t="s">
        <v>29</v>
      </c>
      <c r="B4" s="311"/>
      <c r="C4" s="311"/>
      <c r="D4" s="312"/>
      <c r="E4" s="322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324"/>
      <c r="AC4"/>
    </row>
    <row r="5" spans="1:29" ht="18" customHeight="1">
      <c r="A5" s="310" t="s">
        <v>30</v>
      </c>
      <c r="B5" s="311"/>
      <c r="C5" s="311"/>
      <c r="D5" s="312"/>
      <c r="E5" s="322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4"/>
      <c r="AC5"/>
    </row>
    <row r="6" spans="1:29" ht="18" customHeight="1">
      <c r="A6" s="310" t="s">
        <v>31</v>
      </c>
      <c r="B6" s="311"/>
      <c r="C6" s="311"/>
      <c r="D6" s="312"/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4"/>
      <c r="AC6"/>
    </row>
    <row r="7" spans="1:29" ht="18" customHeight="1">
      <c r="A7" s="310" t="s">
        <v>32</v>
      </c>
      <c r="B7" s="311"/>
      <c r="C7" s="311"/>
      <c r="D7" s="312"/>
      <c r="E7" s="322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4"/>
      <c r="AC7"/>
    </row>
    <row r="8" spans="1:29" ht="18.600000000000001" customHeight="1">
      <c r="A8" s="313" t="s">
        <v>33</v>
      </c>
      <c r="B8" s="314"/>
      <c r="C8" s="314"/>
      <c r="D8" s="315"/>
      <c r="E8" s="322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23"/>
      <c r="U8" s="323"/>
      <c r="V8" s="323"/>
      <c r="W8" s="323"/>
      <c r="X8" s="323"/>
      <c r="Y8" s="323"/>
      <c r="Z8" s="323"/>
      <c r="AA8" s="323"/>
      <c r="AB8" s="324"/>
      <c r="AC8"/>
    </row>
    <row r="9" spans="1:29" ht="18" customHeight="1">
      <c r="A9" s="313" t="s">
        <v>34</v>
      </c>
      <c r="B9" s="314"/>
      <c r="C9" s="314"/>
      <c r="D9" s="315"/>
      <c r="E9" s="325"/>
      <c r="F9" s="326"/>
      <c r="G9" s="326"/>
      <c r="H9" s="326"/>
      <c r="I9" s="326"/>
      <c r="J9" s="326"/>
      <c r="K9" s="326"/>
      <c r="L9" s="326"/>
      <c r="M9" s="326"/>
      <c r="N9" s="326"/>
      <c r="O9" s="326"/>
      <c r="P9" s="326"/>
      <c r="Q9" s="326"/>
      <c r="R9" s="326"/>
      <c r="S9" s="326"/>
      <c r="T9" s="326"/>
      <c r="U9" s="326"/>
      <c r="V9" s="326"/>
      <c r="W9" s="326"/>
      <c r="X9" s="326"/>
      <c r="Y9" s="326"/>
      <c r="Z9" s="326"/>
      <c r="AA9" s="326"/>
      <c r="AB9" s="327"/>
      <c r="AC9"/>
    </row>
    <row r="10" spans="1:29" ht="16.149999999999999" customHeight="1">
      <c r="A10" s="331" t="s">
        <v>35</v>
      </c>
      <c r="B10" s="331" t="s">
        <v>36</v>
      </c>
      <c r="C10" s="333" t="s">
        <v>37</v>
      </c>
      <c r="D10" s="331" t="s">
        <v>38</v>
      </c>
      <c r="E10" s="316" t="s">
        <v>39</v>
      </c>
      <c r="F10" s="317"/>
      <c r="G10" s="317"/>
      <c r="H10" s="317"/>
      <c r="I10" s="317"/>
      <c r="J10" s="317"/>
      <c r="K10" s="317"/>
      <c r="L10" s="317"/>
      <c r="M10" s="317"/>
      <c r="N10" s="317"/>
      <c r="O10" s="317"/>
      <c r="P10" s="317"/>
      <c r="Q10" s="317"/>
      <c r="R10" s="317"/>
      <c r="S10" s="317"/>
      <c r="T10" s="317"/>
      <c r="U10" s="317"/>
      <c r="V10" s="317"/>
      <c r="W10" s="317"/>
      <c r="X10" s="317"/>
      <c r="Y10" s="317"/>
      <c r="Z10" s="317"/>
      <c r="AA10" s="317"/>
      <c r="AB10" s="318"/>
      <c r="AC10" s="34" t="s">
        <v>40</v>
      </c>
    </row>
    <row r="11" spans="1:29" ht="15.75">
      <c r="A11" s="332"/>
      <c r="B11" s="332"/>
      <c r="C11" s="334"/>
      <c r="D11" s="332"/>
      <c r="E11" s="3">
        <v>7</v>
      </c>
      <c r="F11" s="3">
        <v>8</v>
      </c>
      <c r="G11" s="3">
        <v>9</v>
      </c>
      <c r="H11" s="3">
        <v>10</v>
      </c>
      <c r="I11" s="18">
        <v>11</v>
      </c>
      <c r="J11" s="3">
        <v>12</v>
      </c>
      <c r="K11" s="3">
        <v>13</v>
      </c>
      <c r="L11" s="3">
        <v>14</v>
      </c>
      <c r="M11" s="3">
        <v>15</v>
      </c>
      <c r="N11" s="3">
        <v>16</v>
      </c>
      <c r="O11" s="3">
        <v>17</v>
      </c>
      <c r="P11" s="3">
        <v>18</v>
      </c>
      <c r="Q11" s="3">
        <v>19</v>
      </c>
      <c r="R11" s="3">
        <v>20</v>
      </c>
      <c r="S11" s="3">
        <v>21</v>
      </c>
      <c r="T11" s="3">
        <v>22</v>
      </c>
      <c r="U11" s="3">
        <v>23</v>
      </c>
      <c r="V11" s="3">
        <v>0</v>
      </c>
      <c r="W11" s="3">
        <v>1</v>
      </c>
      <c r="X11" s="3">
        <v>2</v>
      </c>
      <c r="Y11" s="3">
        <v>3</v>
      </c>
      <c r="Z11" s="3">
        <v>4</v>
      </c>
      <c r="AA11" s="3">
        <v>5</v>
      </c>
      <c r="AB11" s="3">
        <v>6</v>
      </c>
      <c r="AC11" s="17"/>
    </row>
    <row r="12" spans="1:29" ht="25.15" customHeight="1">
      <c r="A12" s="4">
        <v>1</v>
      </c>
      <c r="B12" s="5" t="s">
        <v>41</v>
      </c>
      <c r="C12" s="6" t="s">
        <v>42</v>
      </c>
      <c r="D12" s="7"/>
      <c r="E12" s="35"/>
      <c r="F12" s="35"/>
      <c r="G12" s="35">
        <v>2.5</v>
      </c>
      <c r="H12" s="35">
        <v>1.9</v>
      </c>
      <c r="I12" s="35">
        <v>2</v>
      </c>
      <c r="J12" s="35">
        <v>2.1</v>
      </c>
      <c r="K12" s="35">
        <v>2.1</v>
      </c>
      <c r="L12" s="35">
        <v>2.1</v>
      </c>
      <c r="M12" s="35">
        <v>2.1</v>
      </c>
      <c r="N12" s="35">
        <v>2.6</v>
      </c>
      <c r="O12" s="35">
        <v>2.6</v>
      </c>
      <c r="P12" s="35">
        <v>2.6</v>
      </c>
      <c r="Q12" s="35">
        <v>2.4</v>
      </c>
      <c r="R12" s="35">
        <v>2.2000000000000002</v>
      </c>
      <c r="S12" s="35">
        <v>2.2999999999999998</v>
      </c>
      <c r="T12" s="35">
        <v>2.2999999999999998</v>
      </c>
      <c r="U12" s="35">
        <v>2.2999999999999998</v>
      </c>
      <c r="V12" s="35">
        <v>2.2000000000000002</v>
      </c>
      <c r="W12" s="35">
        <v>2.2999999999999998</v>
      </c>
      <c r="X12" s="35">
        <v>2.2999999999999998</v>
      </c>
      <c r="Y12" s="35">
        <v>2.2999999999999998</v>
      </c>
      <c r="Z12" s="35">
        <v>2.2999999999999998</v>
      </c>
      <c r="AA12" s="35">
        <v>2.4</v>
      </c>
      <c r="AB12" s="35">
        <v>2.5</v>
      </c>
      <c r="AC12" s="120">
        <f t="shared" ref="AC12:AC24" si="0">AVERAGE(E12:AB12)</f>
        <v>2.2909090909090906</v>
      </c>
    </row>
    <row r="13" spans="1:29" ht="25.15" customHeight="1">
      <c r="A13" s="4">
        <v>2</v>
      </c>
      <c r="B13" s="5" t="s">
        <v>43</v>
      </c>
      <c r="C13" s="6" t="s">
        <v>42</v>
      </c>
      <c r="D13" s="7"/>
      <c r="E13" s="35"/>
      <c r="F13" s="35"/>
      <c r="G13" s="35">
        <v>0.6</v>
      </c>
      <c r="H13" s="35">
        <v>0.3</v>
      </c>
      <c r="I13" s="35">
        <v>0.3</v>
      </c>
      <c r="J13" s="35">
        <v>0.3</v>
      </c>
      <c r="K13" s="35">
        <v>0.3</v>
      </c>
      <c r="L13" s="35">
        <v>0.3</v>
      </c>
      <c r="M13" s="35">
        <v>0.4</v>
      </c>
      <c r="N13" s="35">
        <v>0.3</v>
      </c>
      <c r="O13" s="35">
        <v>0.3</v>
      </c>
      <c r="P13" s="35">
        <v>0.4</v>
      </c>
      <c r="Q13" s="35">
        <v>0.3</v>
      </c>
      <c r="R13" s="35">
        <v>0.2</v>
      </c>
      <c r="S13" s="35">
        <v>0.4</v>
      </c>
      <c r="T13" s="35">
        <v>0.3</v>
      </c>
      <c r="U13" s="35">
        <v>0.3</v>
      </c>
      <c r="V13" s="35">
        <v>0.4</v>
      </c>
      <c r="W13" s="35">
        <v>0.6</v>
      </c>
      <c r="X13" s="35">
        <v>0.6</v>
      </c>
      <c r="Y13" s="35">
        <v>0.6</v>
      </c>
      <c r="Z13" s="35">
        <v>0.8</v>
      </c>
      <c r="AA13" s="35">
        <v>0.9</v>
      </c>
      <c r="AB13" s="35">
        <v>0.9</v>
      </c>
      <c r="AC13" s="120">
        <f t="shared" si="0"/>
        <v>0.44545454545454538</v>
      </c>
    </row>
    <row r="14" spans="1:29" ht="25.15" customHeight="1">
      <c r="A14" s="4">
        <v>3</v>
      </c>
      <c r="B14" s="5" t="s">
        <v>44</v>
      </c>
      <c r="C14" s="6" t="s">
        <v>42</v>
      </c>
      <c r="D14" s="6"/>
      <c r="E14" s="55"/>
      <c r="F14" s="55"/>
      <c r="G14" s="55">
        <v>14.3</v>
      </c>
      <c r="H14" s="55">
        <v>14.3</v>
      </c>
      <c r="I14" s="55">
        <v>12.8</v>
      </c>
      <c r="J14" s="55">
        <v>13</v>
      </c>
      <c r="K14" s="55">
        <v>13.2</v>
      </c>
      <c r="L14" s="55">
        <v>13.3</v>
      </c>
      <c r="M14" s="55">
        <v>13.6</v>
      </c>
      <c r="N14" s="55">
        <v>13.7</v>
      </c>
      <c r="O14" s="55">
        <v>13.8</v>
      </c>
      <c r="P14" s="55">
        <v>13.9</v>
      </c>
      <c r="Q14" s="55">
        <v>14.1</v>
      </c>
      <c r="R14" s="55">
        <v>14.2</v>
      </c>
      <c r="S14" s="55">
        <v>14.2</v>
      </c>
      <c r="T14" s="55">
        <v>14.1</v>
      </c>
      <c r="U14" s="55">
        <v>13.6</v>
      </c>
      <c r="V14" s="55">
        <v>13</v>
      </c>
      <c r="W14" s="55">
        <v>12.3</v>
      </c>
      <c r="X14" s="55">
        <v>13.1</v>
      </c>
      <c r="Y14" s="55">
        <v>13.6</v>
      </c>
      <c r="Z14" s="55">
        <v>13.8</v>
      </c>
      <c r="AA14" s="55">
        <v>14</v>
      </c>
      <c r="AB14" s="55">
        <v>14.1</v>
      </c>
      <c r="AC14" s="120">
        <f t="shared" si="0"/>
        <v>13.636363636363637</v>
      </c>
    </row>
    <row r="15" spans="1:29" ht="25.15" customHeight="1">
      <c r="A15" s="4">
        <v>4</v>
      </c>
      <c r="B15" s="5" t="s">
        <v>45</v>
      </c>
      <c r="C15" s="6" t="s">
        <v>42</v>
      </c>
      <c r="D15" s="6"/>
      <c r="E15" s="55"/>
      <c r="F15" s="55"/>
      <c r="G15" s="55">
        <v>8</v>
      </c>
      <c r="H15" s="55">
        <v>8</v>
      </c>
      <c r="I15" s="55">
        <v>7.9</v>
      </c>
      <c r="J15" s="55">
        <v>8</v>
      </c>
      <c r="K15" s="55">
        <v>8</v>
      </c>
      <c r="L15" s="55">
        <v>8.1</v>
      </c>
      <c r="M15" s="55">
        <v>8.1</v>
      </c>
      <c r="N15" s="55">
        <v>8.1</v>
      </c>
      <c r="O15" s="55">
        <v>8.1</v>
      </c>
      <c r="P15" s="55">
        <v>8</v>
      </c>
      <c r="Q15" s="55">
        <v>8</v>
      </c>
      <c r="R15" s="55">
        <v>8</v>
      </c>
      <c r="S15" s="55">
        <v>8</v>
      </c>
      <c r="T15" s="55">
        <v>7.2</v>
      </c>
      <c r="U15" s="55">
        <v>7</v>
      </c>
      <c r="V15" s="55">
        <v>6.1</v>
      </c>
      <c r="W15" s="55">
        <v>5.5</v>
      </c>
      <c r="X15" s="55">
        <v>5.7</v>
      </c>
      <c r="Y15" s="55">
        <v>6</v>
      </c>
      <c r="Z15" s="55">
        <v>6.2</v>
      </c>
      <c r="AA15" s="55">
        <v>6.3</v>
      </c>
      <c r="AB15" s="55">
        <v>6.4</v>
      </c>
      <c r="AC15" s="120">
        <f t="shared" si="0"/>
        <v>7.3045454545454538</v>
      </c>
    </row>
    <row r="16" spans="1:29" ht="25.15" customHeight="1">
      <c r="A16" s="4">
        <v>5</v>
      </c>
      <c r="B16" s="5" t="s">
        <v>46</v>
      </c>
      <c r="C16" s="6" t="s">
        <v>42</v>
      </c>
      <c r="D16" s="6"/>
      <c r="E16" s="55"/>
      <c r="F16" s="55"/>
      <c r="G16" s="55">
        <v>23.8</v>
      </c>
      <c r="H16" s="55">
        <v>23.8</v>
      </c>
      <c r="I16" s="55">
        <v>24.1</v>
      </c>
      <c r="J16" s="55">
        <v>24.2</v>
      </c>
      <c r="K16" s="55">
        <v>24.5</v>
      </c>
      <c r="L16" s="55">
        <v>24.7</v>
      </c>
      <c r="M16" s="55">
        <v>25.3</v>
      </c>
      <c r="N16" s="55">
        <v>25.2</v>
      </c>
      <c r="O16" s="55">
        <v>26.9</v>
      </c>
      <c r="P16" s="55">
        <v>27.1</v>
      </c>
      <c r="Q16" s="55">
        <v>27.2</v>
      </c>
      <c r="R16" s="55">
        <v>27.2</v>
      </c>
      <c r="S16" s="55">
        <v>27</v>
      </c>
      <c r="T16" s="55">
        <v>27.2</v>
      </c>
      <c r="U16" s="55">
        <v>27.2</v>
      </c>
      <c r="V16" s="55">
        <v>27.3</v>
      </c>
      <c r="W16" s="55">
        <v>26</v>
      </c>
      <c r="X16" s="55">
        <v>24.2</v>
      </c>
      <c r="Y16" s="55">
        <v>23.9</v>
      </c>
      <c r="Z16" s="55">
        <v>23.8</v>
      </c>
      <c r="AA16" s="55">
        <v>23.6</v>
      </c>
      <c r="AB16" s="55">
        <v>23.5</v>
      </c>
      <c r="AC16" s="120">
        <f t="shared" si="0"/>
        <v>25.349999999999998</v>
      </c>
    </row>
    <row r="17" spans="1:29" ht="25.15" customHeight="1">
      <c r="A17" s="4">
        <v>6</v>
      </c>
      <c r="B17" s="5" t="s">
        <v>47</v>
      </c>
      <c r="C17" s="6" t="s">
        <v>42</v>
      </c>
      <c r="D17" s="6"/>
      <c r="E17" s="55"/>
      <c r="F17" s="55"/>
      <c r="G17" s="55">
        <v>28.5</v>
      </c>
      <c r="H17" s="55">
        <v>28.5</v>
      </c>
      <c r="I17" s="55">
        <v>27.8</v>
      </c>
      <c r="J17" s="55">
        <v>28.1</v>
      </c>
      <c r="K17" s="55">
        <v>28.3</v>
      </c>
      <c r="L17" s="55">
        <v>28.7</v>
      </c>
      <c r="M17" s="55">
        <v>29.5</v>
      </c>
      <c r="N17" s="55">
        <v>29.5</v>
      </c>
      <c r="O17" s="55">
        <v>31.3</v>
      </c>
      <c r="P17" s="55">
        <v>31.8</v>
      </c>
      <c r="Q17" s="55">
        <v>31.8</v>
      </c>
      <c r="R17" s="55">
        <v>31.8</v>
      </c>
      <c r="S17" s="55">
        <v>31.7</v>
      </c>
      <c r="T17" s="55">
        <v>32.4</v>
      </c>
      <c r="U17" s="55">
        <v>32.200000000000003</v>
      </c>
      <c r="V17" s="55">
        <v>32.5</v>
      </c>
      <c r="W17" s="55">
        <v>31.1</v>
      </c>
      <c r="X17" s="55">
        <v>29.7</v>
      </c>
      <c r="Y17" s="55">
        <v>29.6</v>
      </c>
      <c r="Z17" s="55">
        <v>29.5</v>
      </c>
      <c r="AA17" s="55">
        <v>29.3</v>
      </c>
      <c r="AB17" s="55">
        <v>29.3</v>
      </c>
      <c r="AC17" s="120">
        <f t="shared" si="0"/>
        <v>30.131818181818179</v>
      </c>
    </row>
    <row r="18" spans="1:29" ht="25.15" customHeight="1">
      <c r="A18" s="4">
        <v>7</v>
      </c>
      <c r="B18" s="5" t="s">
        <v>48</v>
      </c>
      <c r="C18" s="6" t="s">
        <v>49</v>
      </c>
      <c r="D18" s="6"/>
      <c r="E18" s="57"/>
      <c r="F18" s="57"/>
      <c r="G18" s="57">
        <v>4.3</v>
      </c>
      <c r="H18" s="57">
        <v>4.3</v>
      </c>
      <c r="I18" s="57">
        <v>4.3</v>
      </c>
      <c r="J18" s="57">
        <v>4.3</v>
      </c>
      <c r="K18" s="57">
        <v>4.3</v>
      </c>
      <c r="L18" s="57">
        <v>4.3</v>
      </c>
      <c r="M18" s="57">
        <v>4.3</v>
      </c>
      <c r="N18" s="57">
        <v>4.3</v>
      </c>
      <c r="O18" s="57">
        <v>4.3</v>
      </c>
      <c r="P18" s="57">
        <v>4.3</v>
      </c>
      <c r="Q18" s="57">
        <v>4.3</v>
      </c>
      <c r="R18" s="57">
        <v>4.3</v>
      </c>
      <c r="S18" s="57">
        <v>4.3</v>
      </c>
      <c r="T18" s="57">
        <v>4.3</v>
      </c>
      <c r="U18" s="57">
        <v>4.3</v>
      </c>
      <c r="V18" s="57">
        <v>4.3</v>
      </c>
      <c r="W18" s="57">
        <v>4.3</v>
      </c>
      <c r="X18" s="57">
        <v>4.3</v>
      </c>
      <c r="Y18" s="57">
        <v>4.3</v>
      </c>
      <c r="Z18" s="57">
        <v>4.3</v>
      </c>
      <c r="AA18" s="57">
        <v>4.3</v>
      </c>
      <c r="AB18" s="57">
        <v>4.3</v>
      </c>
      <c r="AC18" s="120">
        <f t="shared" si="0"/>
        <v>4.299999999999998</v>
      </c>
    </row>
    <row r="19" spans="1:29" ht="25.15" customHeight="1">
      <c r="A19" s="4">
        <v>8</v>
      </c>
      <c r="B19" s="5" t="s">
        <v>50</v>
      </c>
      <c r="C19" s="6" t="s">
        <v>49</v>
      </c>
      <c r="D19" s="6"/>
      <c r="E19" s="57"/>
      <c r="F19" s="57"/>
      <c r="G19" s="57">
        <v>3.8</v>
      </c>
      <c r="H19" s="57">
        <v>3.8</v>
      </c>
      <c r="I19" s="57">
        <v>3.8</v>
      </c>
      <c r="J19" s="57">
        <v>3.8</v>
      </c>
      <c r="K19" s="57">
        <v>3.8</v>
      </c>
      <c r="L19" s="57">
        <v>3.8</v>
      </c>
      <c r="M19" s="57">
        <v>3.8</v>
      </c>
      <c r="N19" s="57">
        <v>3.8</v>
      </c>
      <c r="O19" s="57">
        <v>3.8</v>
      </c>
      <c r="P19" s="57">
        <v>3.8</v>
      </c>
      <c r="Q19" s="57">
        <v>3.8</v>
      </c>
      <c r="R19" s="57">
        <v>3.8</v>
      </c>
      <c r="S19" s="57">
        <v>3.8</v>
      </c>
      <c r="T19" s="57">
        <v>3.8</v>
      </c>
      <c r="U19" s="57">
        <v>3.8</v>
      </c>
      <c r="V19" s="57">
        <v>3.8</v>
      </c>
      <c r="W19" s="57">
        <v>3.8</v>
      </c>
      <c r="X19" s="57">
        <v>3.8</v>
      </c>
      <c r="Y19" s="57">
        <v>3.8</v>
      </c>
      <c r="Z19" s="57">
        <v>3.8</v>
      </c>
      <c r="AA19" s="57">
        <v>3.8</v>
      </c>
      <c r="AB19" s="57">
        <v>3.8</v>
      </c>
      <c r="AC19" s="120">
        <f t="shared" si="0"/>
        <v>3.7999999999999985</v>
      </c>
    </row>
    <row r="20" spans="1:29" ht="25.15" customHeight="1">
      <c r="A20" s="4">
        <v>9</v>
      </c>
      <c r="B20" s="5" t="s">
        <v>51</v>
      </c>
      <c r="C20" s="6" t="s">
        <v>49</v>
      </c>
      <c r="D20" s="6"/>
      <c r="E20" s="57"/>
      <c r="F20" s="57"/>
      <c r="G20" s="57">
        <v>3.8</v>
      </c>
      <c r="H20" s="57">
        <v>3.8</v>
      </c>
      <c r="I20" s="57">
        <v>3.8</v>
      </c>
      <c r="J20" s="57">
        <v>3.8</v>
      </c>
      <c r="K20" s="57">
        <v>3.8</v>
      </c>
      <c r="L20" s="57">
        <v>3.8</v>
      </c>
      <c r="M20" s="57">
        <v>3.8</v>
      </c>
      <c r="N20" s="57">
        <v>3.8</v>
      </c>
      <c r="O20" s="57">
        <v>3.8</v>
      </c>
      <c r="P20" s="57">
        <v>3.8</v>
      </c>
      <c r="Q20" s="57">
        <v>3.8</v>
      </c>
      <c r="R20" s="57">
        <v>3.8</v>
      </c>
      <c r="S20" s="57">
        <v>3.8</v>
      </c>
      <c r="T20" s="57">
        <v>3.8</v>
      </c>
      <c r="U20" s="57">
        <v>3.8</v>
      </c>
      <c r="V20" s="57">
        <v>3.8</v>
      </c>
      <c r="W20" s="57">
        <v>3.8</v>
      </c>
      <c r="X20" s="57">
        <v>3.8</v>
      </c>
      <c r="Y20" s="57">
        <v>3.8</v>
      </c>
      <c r="Z20" s="57">
        <v>3.8</v>
      </c>
      <c r="AA20" s="57">
        <v>3.8</v>
      </c>
      <c r="AB20" s="57">
        <v>3.8</v>
      </c>
      <c r="AC20" s="120">
        <f t="shared" si="0"/>
        <v>3.7999999999999985</v>
      </c>
    </row>
    <row r="21" spans="1:29" ht="25.15" customHeight="1">
      <c r="A21" s="4">
        <v>10</v>
      </c>
      <c r="B21" s="5" t="s">
        <v>52</v>
      </c>
      <c r="C21" s="6" t="s">
        <v>49</v>
      </c>
      <c r="D21" s="6"/>
      <c r="E21" s="57"/>
      <c r="F21" s="57"/>
      <c r="G21" s="57">
        <v>3</v>
      </c>
      <c r="H21" s="57">
        <v>3</v>
      </c>
      <c r="I21" s="57">
        <v>3</v>
      </c>
      <c r="J21" s="57">
        <v>3</v>
      </c>
      <c r="K21" s="57">
        <v>3</v>
      </c>
      <c r="L21" s="57">
        <v>3</v>
      </c>
      <c r="M21" s="57">
        <v>3</v>
      </c>
      <c r="N21" s="57">
        <v>3</v>
      </c>
      <c r="O21" s="57">
        <v>3</v>
      </c>
      <c r="P21" s="57">
        <v>3</v>
      </c>
      <c r="Q21" s="57">
        <v>3</v>
      </c>
      <c r="R21" s="57">
        <v>3</v>
      </c>
      <c r="S21" s="57">
        <v>3</v>
      </c>
      <c r="T21" s="57">
        <v>3</v>
      </c>
      <c r="U21" s="57">
        <v>3</v>
      </c>
      <c r="V21" s="57">
        <v>3</v>
      </c>
      <c r="W21" s="57">
        <v>3</v>
      </c>
      <c r="X21" s="57">
        <v>3</v>
      </c>
      <c r="Y21" s="57">
        <v>3</v>
      </c>
      <c r="Z21" s="57">
        <v>3</v>
      </c>
      <c r="AA21" s="57">
        <v>3</v>
      </c>
      <c r="AB21" s="57">
        <v>3</v>
      </c>
      <c r="AC21" s="120">
        <f t="shared" si="0"/>
        <v>3</v>
      </c>
    </row>
    <row r="22" spans="1:29" ht="25.15" customHeight="1">
      <c r="A22" s="4">
        <v>11</v>
      </c>
      <c r="B22" s="5" t="s">
        <v>53</v>
      </c>
      <c r="C22" s="6" t="s">
        <v>49</v>
      </c>
      <c r="D22" s="28"/>
      <c r="E22" s="57"/>
      <c r="F22" s="57"/>
      <c r="G22" s="57">
        <v>0.5</v>
      </c>
      <c r="H22" s="57">
        <v>0.5</v>
      </c>
      <c r="I22" s="57">
        <v>0.5</v>
      </c>
      <c r="J22" s="57">
        <v>0.5</v>
      </c>
      <c r="K22" s="57">
        <v>0.5</v>
      </c>
      <c r="L22" s="57">
        <v>0.5</v>
      </c>
      <c r="M22" s="57">
        <v>0.5</v>
      </c>
      <c r="N22" s="57">
        <v>0.5</v>
      </c>
      <c r="O22" s="57">
        <v>0.5</v>
      </c>
      <c r="P22" s="57">
        <v>0.5</v>
      </c>
      <c r="Q22" s="57">
        <v>0.5</v>
      </c>
      <c r="R22" s="57">
        <v>0.5</v>
      </c>
      <c r="S22" s="57">
        <v>0.5</v>
      </c>
      <c r="T22" s="57">
        <v>0.5</v>
      </c>
      <c r="U22" s="57">
        <v>0.5</v>
      </c>
      <c r="V22" s="57">
        <v>0.5</v>
      </c>
      <c r="W22" s="57">
        <v>0.5</v>
      </c>
      <c r="X22" s="57">
        <v>0.5</v>
      </c>
      <c r="Y22" s="57">
        <v>0.5</v>
      </c>
      <c r="Z22" s="57">
        <v>0.5</v>
      </c>
      <c r="AA22" s="57">
        <v>0.5</v>
      </c>
      <c r="AB22" s="57">
        <v>0.5</v>
      </c>
      <c r="AC22" s="120">
        <f t="shared" si="0"/>
        <v>0.5</v>
      </c>
    </row>
    <row r="23" spans="1:29" ht="25.15" customHeight="1">
      <c r="A23" s="4">
        <v>12</v>
      </c>
      <c r="B23" s="5" t="s">
        <v>54</v>
      </c>
      <c r="C23" s="6" t="s">
        <v>55</v>
      </c>
      <c r="D23" s="28"/>
      <c r="E23" s="57"/>
      <c r="F23" s="57"/>
      <c r="G23" s="57">
        <v>0.8</v>
      </c>
      <c r="H23" s="57">
        <v>0.8</v>
      </c>
      <c r="I23" s="57">
        <v>0.8</v>
      </c>
      <c r="J23" s="57">
        <v>0.8</v>
      </c>
      <c r="K23" s="57">
        <v>0.8</v>
      </c>
      <c r="L23" s="57">
        <v>0.8</v>
      </c>
      <c r="M23" s="57">
        <v>0.8</v>
      </c>
      <c r="N23" s="57">
        <v>0.8</v>
      </c>
      <c r="O23" s="57">
        <v>0.8</v>
      </c>
      <c r="P23" s="57">
        <v>0.8</v>
      </c>
      <c r="Q23" s="57">
        <v>0.8</v>
      </c>
      <c r="R23" s="57">
        <v>0.8</v>
      </c>
      <c r="S23" s="57">
        <v>0.8</v>
      </c>
      <c r="T23" s="57">
        <v>0.8</v>
      </c>
      <c r="U23" s="57">
        <v>0.8</v>
      </c>
      <c r="V23" s="57">
        <v>0.8</v>
      </c>
      <c r="W23" s="57">
        <v>0.8</v>
      </c>
      <c r="X23" s="57">
        <v>0.8</v>
      </c>
      <c r="Y23" s="57">
        <v>0.8</v>
      </c>
      <c r="Z23" s="57">
        <v>0.8</v>
      </c>
      <c r="AA23" s="57">
        <v>0.8</v>
      </c>
      <c r="AB23" s="57">
        <v>0.8</v>
      </c>
      <c r="AC23" s="120">
        <f t="shared" si="0"/>
        <v>0.80000000000000027</v>
      </c>
    </row>
    <row r="24" spans="1:29" ht="25.15" customHeight="1">
      <c r="A24" s="4">
        <v>13</v>
      </c>
      <c r="B24" s="5" t="s">
        <v>56</v>
      </c>
      <c r="C24" s="6" t="s">
        <v>57</v>
      </c>
      <c r="D24" s="28"/>
      <c r="E24" s="58"/>
      <c r="F24" s="58"/>
      <c r="G24" s="58">
        <v>971</v>
      </c>
      <c r="H24" s="58">
        <v>971</v>
      </c>
      <c r="I24" s="58">
        <v>971</v>
      </c>
      <c r="J24" s="58">
        <v>971</v>
      </c>
      <c r="K24" s="58">
        <v>971</v>
      </c>
      <c r="L24" s="58">
        <v>971</v>
      </c>
      <c r="M24" s="58">
        <v>971</v>
      </c>
      <c r="N24" s="58">
        <v>971</v>
      </c>
      <c r="O24" s="58">
        <v>971</v>
      </c>
      <c r="P24" s="58">
        <v>971</v>
      </c>
      <c r="Q24" s="58">
        <v>971</v>
      </c>
      <c r="R24" s="58">
        <v>971</v>
      </c>
      <c r="S24" s="58">
        <v>971</v>
      </c>
      <c r="T24" s="58">
        <v>971</v>
      </c>
      <c r="U24" s="58">
        <v>971</v>
      </c>
      <c r="V24" s="58">
        <v>971</v>
      </c>
      <c r="W24" s="58">
        <v>971</v>
      </c>
      <c r="X24" s="58">
        <v>971</v>
      </c>
      <c r="Y24" s="58">
        <v>971</v>
      </c>
      <c r="Z24" s="58">
        <v>971</v>
      </c>
      <c r="AA24" s="58">
        <v>971</v>
      </c>
      <c r="AB24" s="58">
        <v>971</v>
      </c>
      <c r="AC24" s="120">
        <f t="shared" si="0"/>
        <v>971</v>
      </c>
    </row>
    <row r="25" spans="1:29" ht="25.15" customHeight="1">
      <c r="A25" s="4">
        <v>14</v>
      </c>
      <c r="B25" s="5" t="s">
        <v>58</v>
      </c>
      <c r="C25" s="6" t="s">
        <v>59</v>
      </c>
      <c r="D25" s="28"/>
      <c r="E25" s="112"/>
      <c r="F25" s="112"/>
      <c r="G25" s="112">
        <f t="shared" ref="G25:O25" si="1">G24*1000*1*(G14-G15)/3024</f>
        <v>2022.916666666667</v>
      </c>
      <c r="H25" s="112">
        <f t="shared" si="1"/>
        <v>2022.916666666667</v>
      </c>
      <c r="I25" s="112">
        <f t="shared" si="1"/>
        <v>1573.3796296296296</v>
      </c>
      <c r="J25" s="112">
        <f t="shared" si="1"/>
        <v>1605.4894179894179</v>
      </c>
      <c r="K25" s="112">
        <f t="shared" si="1"/>
        <v>1669.7089947089944</v>
      </c>
      <c r="L25" s="112">
        <f t="shared" si="1"/>
        <v>1669.7089947089951</v>
      </c>
      <c r="M25" s="112">
        <f t="shared" si="1"/>
        <v>1766.0383597883597</v>
      </c>
      <c r="N25" s="112">
        <f t="shared" si="1"/>
        <v>1798.148148148148</v>
      </c>
      <c r="O25" s="112">
        <f t="shared" si="1"/>
        <v>1830.2579365079368</v>
      </c>
      <c r="P25" s="112">
        <f t="shared" ref="P25:AB25" si="2">P24*1000*1*(P14-P15)/3024</f>
        <v>1894.4775132275133</v>
      </c>
      <c r="Q25" s="112">
        <f t="shared" si="2"/>
        <v>1958.69708994709</v>
      </c>
      <c r="R25" s="112">
        <f t="shared" si="2"/>
        <v>1990.8068783068779</v>
      </c>
      <c r="S25" s="112">
        <f t="shared" si="2"/>
        <v>1990.8068783068779</v>
      </c>
      <c r="T25" s="112">
        <f t="shared" si="2"/>
        <v>2215.5753968253966</v>
      </c>
      <c r="U25" s="112">
        <f t="shared" si="2"/>
        <v>2119.2460317460318</v>
      </c>
      <c r="V25" s="112">
        <f t="shared" si="2"/>
        <v>2215.5753968253966</v>
      </c>
      <c r="W25" s="112">
        <f t="shared" si="2"/>
        <v>2183.465608465609</v>
      </c>
      <c r="X25" s="112">
        <f t="shared" si="2"/>
        <v>2376.1243386243382</v>
      </c>
      <c r="Y25" s="112">
        <f t="shared" si="2"/>
        <v>2440.3439153439153</v>
      </c>
      <c r="Z25" s="112">
        <f t="shared" si="2"/>
        <v>2440.3439153439158</v>
      </c>
      <c r="AA25" s="112">
        <f t="shared" si="2"/>
        <v>2472.4537037037039</v>
      </c>
      <c r="AB25" s="112">
        <f t="shared" si="2"/>
        <v>2472.4537037037035</v>
      </c>
      <c r="AC25" s="54">
        <f>SUM(E25:AB25)</f>
        <v>44728.935185185182</v>
      </c>
    </row>
    <row r="26" spans="1:29" ht="25.15" customHeight="1">
      <c r="A26" s="4">
        <v>15</v>
      </c>
      <c r="B26" s="5" t="s">
        <v>60</v>
      </c>
      <c r="C26" s="6" t="s">
        <v>61</v>
      </c>
      <c r="D26" s="28"/>
      <c r="E26" s="56"/>
      <c r="F26" s="56"/>
      <c r="G26" s="56">
        <v>1500</v>
      </c>
      <c r="H26" s="56">
        <v>1600</v>
      </c>
      <c r="I26" s="56">
        <v>1000</v>
      </c>
      <c r="J26" s="56">
        <v>700</v>
      </c>
      <c r="K26" s="56">
        <v>1200</v>
      </c>
      <c r="L26" s="56">
        <v>1200</v>
      </c>
      <c r="M26" s="56">
        <v>1300</v>
      </c>
      <c r="N26" s="56">
        <v>1300</v>
      </c>
      <c r="O26" s="56">
        <v>1400</v>
      </c>
      <c r="P26" s="56">
        <v>1300</v>
      </c>
      <c r="Q26" s="56">
        <v>1600</v>
      </c>
      <c r="R26" s="56">
        <v>1400</v>
      </c>
      <c r="S26" s="56">
        <v>1600</v>
      </c>
      <c r="T26" s="56">
        <v>1600</v>
      </c>
      <c r="U26" s="56">
        <v>1500</v>
      </c>
      <c r="V26" s="56">
        <v>1400</v>
      </c>
      <c r="W26" s="56">
        <v>1700</v>
      </c>
      <c r="X26" s="56">
        <v>1600</v>
      </c>
      <c r="Y26" s="56">
        <v>1600</v>
      </c>
      <c r="Z26" s="56">
        <v>1600</v>
      </c>
      <c r="AA26" s="56">
        <v>1600</v>
      </c>
      <c r="AB26" s="56">
        <v>1700</v>
      </c>
      <c r="AC26" s="54">
        <f>SUM(E26:AB26)</f>
        <v>31400</v>
      </c>
    </row>
    <row r="27" spans="1:29" ht="25.15" customHeight="1">
      <c r="A27" s="4">
        <v>16</v>
      </c>
      <c r="B27" s="5" t="s">
        <v>62</v>
      </c>
      <c r="C27" s="6" t="s">
        <v>63</v>
      </c>
      <c r="D27" s="28"/>
      <c r="E27" s="113"/>
      <c r="F27" s="113"/>
      <c r="G27" s="113">
        <f t="shared" ref="G27:O27" si="3">G26/G25</f>
        <v>0.74150360453141084</v>
      </c>
      <c r="H27" s="113">
        <f t="shared" si="3"/>
        <v>0.79093717816683817</v>
      </c>
      <c r="I27" s="113">
        <f t="shared" si="3"/>
        <v>0.63557451816978083</v>
      </c>
      <c r="J27" s="113">
        <f t="shared" si="3"/>
        <v>0.43600411946446965</v>
      </c>
      <c r="K27" s="113">
        <f t="shared" si="3"/>
        <v>0.71868810900736768</v>
      </c>
      <c r="L27" s="113">
        <f t="shared" si="3"/>
        <v>0.71868810900736735</v>
      </c>
      <c r="M27" s="113">
        <f t="shared" si="3"/>
        <v>0.73611085104390983</v>
      </c>
      <c r="N27" s="113">
        <f t="shared" si="3"/>
        <v>0.72296601441812569</v>
      </c>
      <c r="O27" s="113">
        <f t="shared" si="3"/>
        <v>0.7649195078324027</v>
      </c>
      <c r="P27" s="113">
        <f t="shared" ref="P27:AB27" si="4">P26/P25</f>
        <v>0.68620503063415317</v>
      </c>
      <c r="Q27" s="113">
        <f t="shared" si="4"/>
        <v>0.81686954466411166</v>
      </c>
      <c r="R27" s="113">
        <f t="shared" si="4"/>
        <v>0.70323245074914464</v>
      </c>
      <c r="S27" s="113">
        <f t="shared" si="4"/>
        <v>0.80369422942759394</v>
      </c>
      <c r="T27" s="113">
        <f t="shared" si="4"/>
        <v>0.72216003223928726</v>
      </c>
      <c r="U27" s="113">
        <f t="shared" si="4"/>
        <v>0.70779889523452855</v>
      </c>
      <c r="V27" s="113">
        <f t="shared" si="4"/>
        <v>0.63189002820937634</v>
      </c>
      <c r="W27" s="113">
        <f t="shared" si="4"/>
        <v>0.77857878475798126</v>
      </c>
      <c r="X27" s="113">
        <f t="shared" si="4"/>
        <v>0.67336543546636252</v>
      </c>
      <c r="Y27" s="113">
        <f t="shared" si="4"/>
        <v>0.65564529242777392</v>
      </c>
      <c r="Z27" s="113">
        <f t="shared" si="4"/>
        <v>0.6556452924277737</v>
      </c>
      <c r="AA27" s="113">
        <f t="shared" si="4"/>
        <v>0.64713041850014041</v>
      </c>
      <c r="AB27" s="113">
        <f t="shared" si="4"/>
        <v>0.68757606965639928</v>
      </c>
      <c r="AC27" s="120">
        <f t="shared" ref="AC27:AC32" si="5">AVERAGE(E27:AB27)</f>
        <v>0.70159925072892271</v>
      </c>
    </row>
    <row r="28" spans="1:29" ht="25.15" customHeight="1">
      <c r="A28" s="4">
        <v>17</v>
      </c>
      <c r="B28" s="5" t="s">
        <v>64</v>
      </c>
      <c r="C28" s="28"/>
      <c r="D28" s="28"/>
      <c r="E28" s="336">
        <f>AVERAGE(E27:AB27)</f>
        <v>0.70159925072892271</v>
      </c>
      <c r="F28" s="337"/>
      <c r="G28" s="337"/>
      <c r="H28" s="337"/>
      <c r="I28" s="337"/>
      <c r="J28" s="337"/>
      <c r="K28" s="337"/>
      <c r="L28" s="337"/>
      <c r="M28" s="337"/>
      <c r="N28" s="337"/>
      <c r="O28" s="337"/>
      <c r="P28" s="337"/>
      <c r="Q28" s="337"/>
      <c r="R28" s="337"/>
      <c r="S28" s="337"/>
      <c r="T28" s="337"/>
      <c r="U28" s="337"/>
      <c r="V28" s="337"/>
      <c r="W28" s="337"/>
      <c r="X28" s="337"/>
      <c r="Y28" s="337"/>
      <c r="Z28" s="337"/>
      <c r="AA28" s="337"/>
      <c r="AB28" s="337"/>
      <c r="AC28" s="120">
        <f t="shared" si="5"/>
        <v>0.70159925072892271</v>
      </c>
    </row>
    <row r="29" spans="1:29" ht="25.15" customHeight="1">
      <c r="A29" s="4">
        <v>18</v>
      </c>
      <c r="B29" s="5" t="s">
        <v>65</v>
      </c>
      <c r="C29" s="28"/>
      <c r="D29" s="28"/>
      <c r="E29" s="113"/>
      <c r="F29" s="113"/>
      <c r="G29" s="113">
        <f t="shared" ref="G29:R29" si="6">3.516/G27</f>
        <v>4.741716666666667</v>
      </c>
      <c r="H29" s="113">
        <f t="shared" si="6"/>
        <v>4.4453593750000007</v>
      </c>
      <c r="I29" s="113">
        <f t="shared" si="6"/>
        <v>5.5320027777777776</v>
      </c>
      <c r="J29" s="113">
        <f t="shared" si="6"/>
        <v>8.0641439909297041</v>
      </c>
      <c r="K29" s="113">
        <f t="shared" si="6"/>
        <v>4.8922473544973535</v>
      </c>
      <c r="L29" s="113">
        <f t="shared" si="6"/>
        <v>4.8922473544973553</v>
      </c>
      <c r="M29" s="113">
        <f t="shared" si="6"/>
        <v>4.7764545177045168</v>
      </c>
      <c r="N29" s="113">
        <f t="shared" si="6"/>
        <v>4.8632991452991448</v>
      </c>
      <c r="O29" s="113">
        <f t="shared" si="6"/>
        <v>4.596562074829933</v>
      </c>
      <c r="P29" s="113">
        <f t="shared" si="6"/>
        <v>5.1238330280830278</v>
      </c>
      <c r="Q29" s="113">
        <f t="shared" si="6"/>
        <v>4.30423685515873</v>
      </c>
      <c r="R29" s="113">
        <f t="shared" si="6"/>
        <v>4.9997692743764164</v>
      </c>
      <c r="S29" s="113">
        <f t="shared" ref="S29:AB29" si="7">3.516/S27</f>
        <v>4.374798115079364</v>
      </c>
      <c r="T29" s="113">
        <f t="shared" si="7"/>
        <v>4.8687269345238091</v>
      </c>
      <c r="U29" s="113">
        <f t="shared" si="7"/>
        <v>4.9675126984126985</v>
      </c>
      <c r="V29" s="113">
        <f t="shared" si="7"/>
        <v>5.5642593537414955</v>
      </c>
      <c r="W29" s="113">
        <f t="shared" si="7"/>
        <v>4.5159206349206364</v>
      </c>
      <c r="X29" s="113">
        <f t="shared" si="7"/>
        <v>5.2215332341269827</v>
      </c>
      <c r="Y29" s="113">
        <f t="shared" si="7"/>
        <v>5.3626557539682533</v>
      </c>
      <c r="Z29" s="113">
        <f t="shared" si="7"/>
        <v>5.3626557539682551</v>
      </c>
      <c r="AA29" s="113">
        <f t="shared" si="7"/>
        <v>5.4332170138888891</v>
      </c>
      <c r="AB29" s="113">
        <f t="shared" si="7"/>
        <v>5.1136160130718951</v>
      </c>
      <c r="AC29" s="120">
        <f t="shared" si="5"/>
        <v>5.091671269114677</v>
      </c>
    </row>
    <row r="30" spans="1:29" ht="25.15" customHeight="1">
      <c r="A30" s="4">
        <v>19</v>
      </c>
      <c r="B30" s="5" t="s">
        <v>66</v>
      </c>
      <c r="C30" s="28"/>
      <c r="D30" s="28"/>
      <c r="E30" s="113"/>
      <c r="F30" s="113"/>
      <c r="G30" s="113">
        <f t="shared" ref="G30:R30" si="8">3.413*G29</f>
        <v>16.183478983333334</v>
      </c>
      <c r="H30" s="113">
        <f t="shared" si="8"/>
        <v>15.172011546875002</v>
      </c>
      <c r="I30" s="113">
        <f t="shared" si="8"/>
        <v>18.880725480555554</v>
      </c>
      <c r="J30" s="113">
        <f t="shared" si="8"/>
        <v>27.52292344104308</v>
      </c>
      <c r="K30" s="113">
        <f t="shared" si="8"/>
        <v>16.697240220899467</v>
      </c>
      <c r="L30" s="113">
        <f t="shared" si="8"/>
        <v>16.697240220899474</v>
      </c>
      <c r="M30" s="113">
        <f t="shared" si="8"/>
        <v>16.302039268925515</v>
      </c>
      <c r="N30" s="113">
        <f t="shared" si="8"/>
        <v>16.59843998290598</v>
      </c>
      <c r="O30" s="113">
        <f t="shared" si="8"/>
        <v>15.68806636139456</v>
      </c>
      <c r="P30" s="113">
        <f t="shared" si="8"/>
        <v>17.487642124847373</v>
      </c>
      <c r="Q30" s="113">
        <f t="shared" si="8"/>
        <v>14.690360386656744</v>
      </c>
      <c r="R30" s="113">
        <f t="shared" si="8"/>
        <v>17.064212533446707</v>
      </c>
      <c r="S30" s="113">
        <f t="shared" ref="S30:AB30" si="9">3.413*S29</f>
        <v>14.931185966765868</v>
      </c>
      <c r="T30" s="113">
        <f t="shared" si="9"/>
        <v>16.616965027529758</v>
      </c>
      <c r="U30" s="113">
        <f t="shared" si="9"/>
        <v>16.954120839682538</v>
      </c>
      <c r="V30" s="113">
        <f t="shared" si="9"/>
        <v>18.990817174319723</v>
      </c>
      <c r="W30" s="113">
        <f t="shared" si="9"/>
        <v>15.412837126984131</v>
      </c>
      <c r="X30" s="113">
        <f t="shared" si="9"/>
        <v>17.821092928075391</v>
      </c>
      <c r="Y30" s="113">
        <f t="shared" si="9"/>
        <v>18.302744088293647</v>
      </c>
      <c r="Z30" s="113">
        <f t="shared" si="9"/>
        <v>18.302744088293654</v>
      </c>
      <c r="AA30" s="113">
        <f t="shared" si="9"/>
        <v>18.543569668402778</v>
      </c>
      <c r="AB30" s="113">
        <f t="shared" si="9"/>
        <v>17.452771452614378</v>
      </c>
      <c r="AC30" s="120">
        <f t="shared" si="5"/>
        <v>17.377874041488397</v>
      </c>
    </row>
    <row r="31" spans="1:29" ht="25.15" customHeight="1">
      <c r="A31" s="4">
        <v>20</v>
      </c>
      <c r="B31" s="98" t="s">
        <v>67</v>
      </c>
      <c r="C31" s="99" t="s">
        <v>42</v>
      </c>
      <c r="D31" s="114"/>
      <c r="E31" s="113"/>
      <c r="F31" s="113"/>
      <c r="G31" s="113">
        <f t="shared" ref="G31:R31" si="10">(G17-G16)/LN(1+(G17-G16)/G12)</f>
        <v>4.4432247355665835</v>
      </c>
      <c r="H31" s="113">
        <f t="shared" si="10"/>
        <v>3.7744462768485518</v>
      </c>
      <c r="I31" s="113">
        <f t="shared" si="10"/>
        <v>3.5328300357444222</v>
      </c>
      <c r="J31" s="113">
        <f t="shared" si="10"/>
        <v>3.7149150403573086</v>
      </c>
      <c r="K31" s="113">
        <f t="shared" si="10"/>
        <v>3.6785525643462083</v>
      </c>
      <c r="L31" s="113">
        <f t="shared" si="10"/>
        <v>3.7511085940184423</v>
      </c>
      <c r="M31" s="113">
        <f t="shared" si="10"/>
        <v>3.823004751832717</v>
      </c>
      <c r="N31" s="113">
        <f t="shared" si="10"/>
        <v>4.4056927155017416</v>
      </c>
      <c r="O31" s="113">
        <f t="shared" si="10"/>
        <v>4.4426552479375543</v>
      </c>
      <c r="P31" s="113">
        <f t="shared" si="10"/>
        <v>4.5526626206387668</v>
      </c>
      <c r="Q31" s="113">
        <f t="shared" si="10"/>
        <v>4.2972926399479716</v>
      </c>
      <c r="R31" s="113">
        <f t="shared" si="10"/>
        <v>4.0763328712072262</v>
      </c>
      <c r="S31" s="113">
        <f t="shared" ref="S31:AB31" si="11">(S17-S16)/LN(1+(S17-S16)/S12)</f>
        <v>4.2228173107653344</v>
      </c>
      <c r="T31" s="113">
        <f t="shared" si="11"/>
        <v>4.3993458938552283</v>
      </c>
      <c r="U31" s="113">
        <f t="shared" si="11"/>
        <v>4.329134670743767</v>
      </c>
      <c r="V31" s="113">
        <f t="shared" si="11"/>
        <v>4.2868119927759922</v>
      </c>
      <c r="W31" s="113">
        <f t="shared" si="11"/>
        <v>4.3643052374303943</v>
      </c>
      <c r="X31" s="113">
        <f t="shared" si="11"/>
        <v>4.5037129031523673</v>
      </c>
      <c r="Y31" s="113">
        <f t="shared" si="11"/>
        <v>4.5726849252263708</v>
      </c>
      <c r="Z31" s="113">
        <f t="shared" si="11"/>
        <v>4.572684925226369</v>
      </c>
      <c r="AA31" s="113">
        <f t="shared" si="11"/>
        <v>4.6859765785152199</v>
      </c>
      <c r="AB31" s="113">
        <f t="shared" si="11"/>
        <v>4.8334751840347057</v>
      </c>
      <c r="AC31" s="120">
        <f t="shared" si="5"/>
        <v>4.239257623439693</v>
      </c>
    </row>
    <row r="32" spans="1:29" ht="25.15" customHeight="1">
      <c r="A32" s="4">
        <v>21</v>
      </c>
      <c r="B32" s="5" t="s">
        <v>68</v>
      </c>
      <c r="C32" s="6" t="s">
        <v>42</v>
      </c>
      <c r="D32" s="115"/>
      <c r="E32" s="113"/>
      <c r="F32" s="113"/>
      <c r="G32" s="113">
        <f t="shared" ref="G32:R32" si="12">(G14-G15)/LN(1+(G14-G15)/G13)</f>
        <v>2.5794860061922535</v>
      </c>
      <c r="H32" s="113">
        <f t="shared" si="12"/>
        <v>2.0381473548366369</v>
      </c>
      <c r="I32" s="113">
        <f t="shared" si="12"/>
        <v>1.7177122668626332</v>
      </c>
      <c r="J32" s="113">
        <f t="shared" si="12"/>
        <v>1.7411413016526698</v>
      </c>
      <c r="K32" s="113">
        <f t="shared" si="12"/>
        <v>1.7877273842746428</v>
      </c>
      <c r="L32" s="113">
        <f t="shared" si="12"/>
        <v>1.7877273842746431</v>
      </c>
      <c r="M32" s="113">
        <f t="shared" si="12"/>
        <v>2.0436652620419178</v>
      </c>
      <c r="N32" s="113">
        <f t="shared" si="12"/>
        <v>1.8798726749324199</v>
      </c>
      <c r="O32" s="113">
        <f t="shared" si="12"/>
        <v>1.9027067439634042</v>
      </c>
      <c r="P32" s="113">
        <f t="shared" si="12"/>
        <v>2.1401311712942257</v>
      </c>
      <c r="Q32" s="113">
        <f t="shared" si="12"/>
        <v>1.9932876563019337</v>
      </c>
      <c r="R32" s="113">
        <f t="shared" si="12"/>
        <v>1.7889418507023145</v>
      </c>
      <c r="S32" s="113">
        <f t="shared" ref="S32:AB32" si="13">(S14-S15)/LN(1+(S14-S15)/S13)</f>
        <v>2.21163145567288</v>
      </c>
      <c r="T32" s="113">
        <f t="shared" si="13"/>
        <v>2.1711400650644612</v>
      </c>
      <c r="U32" s="113">
        <f t="shared" si="13"/>
        <v>2.1049313267650867</v>
      </c>
      <c r="V32" s="113">
        <f t="shared" si="13"/>
        <v>2.375897998171745</v>
      </c>
      <c r="W32" s="113">
        <f t="shared" si="13"/>
        <v>2.706677059950191</v>
      </c>
      <c r="X32" s="113">
        <f t="shared" si="13"/>
        <v>2.8568481655931195</v>
      </c>
      <c r="Y32" s="113">
        <f t="shared" si="13"/>
        <v>2.9063544547929929</v>
      </c>
      <c r="Z32" s="113">
        <f t="shared" si="13"/>
        <v>3.2321510472845874</v>
      </c>
      <c r="AA32" s="113">
        <f t="shared" si="13"/>
        <v>3.4114228417733474</v>
      </c>
      <c r="AB32" s="113">
        <f t="shared" si="13"/>
        <v>3.411422841773347</v>
      </c>
      <c r="AC32" s="120">
        <f t="shared" si="5"/>
        <v>2.3085920142805203</v>
      </c>
    </row>
    <row r="33" spans="1:32" ht="15.75">
      <c r="A33" s="116"/>
      <c r="B33" s="117"/>
      <c r="C33" s="118"/>
      <c r="D33"/>
      <c r="E33" s="119"/>
      <c r="F33" s="119"/>
      <c r="G33" s="119"/>
      <c r="H33" s="119"/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64"/>
    </row>
    <row r="34" spans="1:32" ht="18" customHeight="1">
      <c r="A34" s="301" t="s">
        <v>26</v>
      </c>
      <c r="B34" s="302"/>
      <c r="C34" s="302"/>
      <c r="D34" s="302"/>
      <c r="E34" s="302"/>
      <c r="F34" s="302"/>
      <c r="G34" s="302"/>
      <c r="H34" s="302"/>
      <c r="I34" s="302"/>
      <c r="J34" s="302"/>
      <c r="K34" s="302"/>
      <c r="L34" s="302"/>
      <c r="M34" s="302"/>
      <c r="N34" s="302"/>
      <c r="O34" s="302"/>
      <c r="P34" s="302"/>
      <c r="Q34" s="302"/>
      <c r="R34" s="302"/>
      <c r="S34" s="302"/>
      <c r="T34" s="302"/>
      <c r="U34" s="302"/>
      <c r="V34" s="302"/>
      <c r="W34" s="302"/>
      <c r="X34" s="302"/>
      <c r="Y34" s="302"/>
      <c r="Z34" s="302"/>
      <c r="AA34" s="302"/>
      <c r="AB34" s="303"/>
      <c r="AC34"/>
    </row>
    <row r="35" spans="1:32" ht="18" customHeight="1">
      <c r="A35" s="304" t="s">
        <v>74</v>
      </c>
      <c r="B35" s="305"/>
      <c r="C35" s="305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5"/>
      <c r="T35" s="305"/>
      <c r="U35" s="305"/>
      <c r="V35" s="305"/>
      <c r="W35" s="305"/>
      <c r="X35" s="305"/>
      <c r="Y35" s="305"/>
      <c r="Z35" s="305"/>
      <c r="AA35" s="305"/>
      <c r="AB35" s="306"/>
      <c r="AC35"/>
    </row>
    <row r="36" spans="1:32" ht="18.600000000000001" customHeight="1">
      <c r="A36" s="307"/>
      <c r="B36" s="308"/>
      <c r="C36" s="308"/>
      <c r="D36" s="309"/>
      <c r="E36" s="319" t="s">
        <v>73</v>
      </c>
      <c r="F36" s="320"/>
      <c r="G36" s="320"/>
      <c r="H36" s="320"/>
      <c r="I36" s="320"/>
      <c r="J36" s="320"/>
      <c r="K36" s="320"/>
      <c r="L36" s="320"/>
      <c r="M36" s="320"/>
      <c r="N36" s="320"/>
      <c r="O36" s="320"/>
      <c r="P36" s="320"/>
      <c r="Q36" s="320"/>
      <c r="R36" s="320"/>
      <c r="S36" s="320"/>
      <c r="T36" s="320"/>
      <c r="U36" s="320"/>
      <c r="V36" s="320"/>
      <c r="W36" s="320"/>
      <c r="X36" s="320"/>
      <c r="Y36" s="320"/>
      <c r="Z36" s="320"/>
      <c r="AA36" s="320"/>
      <c r="AB36" s="321"/>
      <c r="AC36"/>
    </row>
    <row r="37" spans="1:32" ht="18" customHeight="1">
      <c r="A37" s="310" t="s">
        <v>29</v>
      </c>
      <c r="B37" s="311"/>
      <c r="C37" s="311"/>
      <c r="D37" s="312"/>
      <c r="E37" s="322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4"/>
      <c r="AC37"/>
    </row>
    <row r="38" spans="1:32" ht="16.149999999999999" customHeight="1">
      <c r="A38" s="310" t="s">
        <v>30</v>
      </c>
      <c r="B38" s="311"/>
      <c r="C38" s="311"/>
      <c r="D38" s="312"/>
      <c r="E38" s="322"/>
      <c r="F38" s="323"/>
      <c r="G38" s="323"/>
      <c r="H38" s="323"/>
      <c r="I38" s="323"/>
      <c r="J38" s="323"/>
      <c r="K38" s="323"/>
      <c r="L38" s="323"/>
      <c r="M38" s="323"/>
      <c r="N38" s="323"/>
      <c r="O38" s="323"/>
      <c r="P38" s="323"/>
      <c r="Q38" s="323"/>
      <c r="R38" s="323"/>
      <c r="S38" s="323"/>
      <c r="T38" s="323"/>
      <c r="U38" s="323"/>
      <c r="V38" s="323"/>
      <c r="W38" s="323"/>
      <c r="X38" s="323"/>
      <c r="Y38" s="323"/>
      <c r="Z38" s="323"/>
      <c r="AA38" s="323"/>
      <c r="AB38" s="324"/>
      <c r="AC38"/>
    </row>
    <row r="39" spans="1:32" ht="18" customHeight="1">
      <c r="A39" s="310" t="s">
        <v>31</v>
      </c>
      <c r="B39" s="311"/>
      <c r="C39" s="311"/>
      <c r="D39" s="312"/>
      <c r="E39" s="322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323"/>
      <c r="Q39" s="323"/>
      <c r="R39" s="323"/>
      <c r="S39" s="323"/>
      <c r="T39" s="323"/>
      <c r="U39" s="323"/>
      <c r="V39" s="323"/>
      <c r="W39" s="323"/>
      <c r="X39" s="323"/>
      <c r="Y39" s="323"/>
      <c r="Z39" s="323"/>
      <c r="AA39" s="323"/>
      <c r="AB39" s="324"/>
      <c r="AC39"/>
    </row>
    <row r="40" spans="1:32" ht="18" customHeight="1">
      <c r="A40" s="310" t="s">
        <v>32</v>
      </c>
      <c r="B40" s="311"/>
      <c r="C40" s="311"/>
      <c r="D40" s="312"/>
      <c r="E40" s="322"/>
      <c r="F40" s="323"/>
      <c r="G40" s="323"/>
      <c r="H40" s="323"/>
      <c r="I40" s="323"/>
      <c r="J40" s="323"/>
      <c r="K40" s="323"/>
      <c r="L40" s="323"/>
      <c r="M40" s="323"/>
      <c r="N40" s="323"/>
      <c r="O40" s="323"/>
      <c r="P40" s="323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4"/>
      <c r="AC40"/>
    </row>
    <row r="41" spans="1:32" ht="18.600000000000001" customHeight="1">
      <c r="A41" s="313" t="s">
        <v>33</v>
      </c>
      <c r="B41" s="314"/>
      <c r="C41" s="314"/>
      <c r="D41" s="315"/>
      <c r="E41" s="322"/>
      <c r="F41" s="323"/>
      <c r="G41" s="323"/>
      <c r="H41" s="323"/>
      <c r="I41" s="323"/>
      <c r="J41" s="323"/>
      <c r="K41" s="323"/>
      <c r="L41" s="323"/>
      <c r="M41" s="323"/>
      <c r="N41" s="323"/>
      <c r="O41" s="323"/>
      <c r="P41" s="323"/>
      <c r="Q41" s="323"/>
      <c r="R41" s="323"/>
      <c r="S41" s="323"/>
      <c r="T41" s="323"/>
      <c r="U41" s="323"/>
      <c r="V41" s="323"/>
      <c r="W41" s="323"/>
      <c r="X41" s="323"/>
      <c r="Y41" s="323"/>
      <c r="Z41" s="323"/>
      <c r="AA41" s="323"/>
      <c r="AB41" s="324"/>
      <c r="AC41"/>
    </row>
    <row r="42" spans="1:32" ht="18" customHeight="1">
      <c r="A42" s="313" t="s">
        <v>34</v>
      </c>
      <c r="B42" s="314"/>
      <c r="C42" s="314"/>
      <c r="D42" s="315"/>
      <c r="E42" s="325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26"/>
      <c r="S42" s="326"/>
      <c r="T42" s="326"/>
      <c r="U42" s="326"/>
      <c r="V42" s="326"/>
      <c r="W42" s="326"/>
      <c r="X42" s="326"/>
      <c r="Y42" s="326"/>
      <c r="Z42" s="326"/>
      <c r="AA42" s="326"/>
      <c r="AB42" s="327"/>
      <c r="AC42"/>
    </row>
    <row r="43" spans="1:32" ht="16.149999999999999" customHeight="1">
      <c r="A43" s="331" t="s">
        <v>35</v>
      </c>
      <c r="B43" s="331" t="s">
        <v>36</v>
      </c>
      <c r="C43" s="333" t="s">
        <v>37</v>
      </c>
      <c r="D43" s="331" t="s">
        <v>38</v>
      </c>
      <c r="E43" s="316" t="s">
        <v>39</v>
      </c>
      <c r="F43" s="317"/>
      <c r="G43" s="317"/>
      <c r="H43" s="317"/>
      <c r="I43" s="317"/>
      <c r="J43" s="317"/>
      <c r="K43" s="317"/>
      <c r="L43" s="317"/>
      <c r="M43" s="317"/>
      <c r="N43" s="317"/>
      <c r="O43" s="317"/>
      <c r="P43" s="317"/>
      <c r="Q43" s="317"/>
      <c r="R43" s="317"/>
      <c r="S43" s="317"/>
      <c r="T43" s="317"/>
      <c r="U43" s="317"/>
      <c r="V43" s="317"/>
      <c r="W43" s="317"/>
      <c r="X43" s="317"/>
      <c r="Y43" s="317"/>
      <c r="Z43" s="317"/>
      <c r="AA43" s="317"/>
      <c r="AB43" s="318"/>
      <c r="AC43" s="34" t="s">
        <v>40</v>
      </c>
    </row>
    <row r="44" spans="1:32" ht="15.75">
      <c r="A44" s="332"/>
      <c r="B44" s="332"/>
      <c r="C44" s="334"/>
      <c r="D44" s="332"/>
      <c r="E44" s="3">
        <v>7</v>
      </c>
      <c r="F44" s="3">
        <v>8</v>
      </c>
      <c r="G44" s="3">
        <v>9</v>
      </c>
      <c r="H44" s="3">
        <v>10</v>
      </c>
      <c r="I44" s="18">
        <v>11</v>
      </c>
      <c r="J44" s="3">
        <v>12</v>
      </c>
      <c r="K44" s="3">
        <v>13</v>
      </c>
      <c r="L44" s="3">
        <v>14</v>
      </c>
      <c r="M44" s="3">
        <v>15</v>
      </c>
      <c r="N44" s="3">
        <v>16</v>
      </c>
      <c r="O44" s="3">
        <v>17</v>
      </c>
      <c r="P44" s="3">
        <v>18</v>
      </c>
      <c r="Q44" s="3">
        <v>19</v>
      </c>
      <c r="R44" s="3">
        <v>20</v>
      </c>
      <c r="S44" s="3">
        <v>21</v>
      </c>
      <c r="T44" s="3">
        <v>22</v>
      </c>
      <c r="U44" s="3">
        <v>23</v>
      </c>
      <c r="V44" s="3">
        <v>0</v>
      </c>
      <c r="W44" s="3">
        <v>1</v>
      </c>
      <c r="X44" s="3">
        <v>2</v>
      </c>
      <c r="Y44" s="3">
        <v>3</v>
      </c>
      <c r="Z44" s="3">
        <v>4</v>
      </c>
      <c r="AA44" s="3">
        <v>5</v>
      </c>
      <c r="AB44" s="3">
        <v>6</v>
      </c>
      <c r="AC44" s="17"/>
    </row>
    <row r="45" spans="1:32" ht="25.15" customHeight="1">
      <c r="A45" s="4">
        <v>1</v>
      </c>
      <c r="B45" s="5" t="s">
        <v>41</v>
      </c>
      <c r="C45" s="6" t="s">
        <v>42</v>
      </c>
      <c r="D45" s="7"/>
      <c r="E45" s="35">
        <v>3.2</v>
      </c>
      <c r="F45" s="35">
        <v>3.2</v>
      </c>
      <c r="G45" s="35">
        <v>2.6</v>
      </c>
      <c r="H45" s="35">
        <v>2.1</v>
      </c>
      <c r="I45" s="35">
        <v>2.2000000000000002</v>
      </c>
      <c r="J45" s="35">
        <v>2.2999999999999998</v>
      </c>
      <c r="K45" s="35">
        <v>2.2999999999999998</v>
      </c>
      <c r="L45" s="35">
        <v>2.2000000000000002</v>
      </c>
      <c r="M45" s="35">
        <v>2.4</v>
      </c>
      <c r="N45" s="35">
        <v>2.5</v>
      </c>
      <c r="O45" s="35">
        <v>2.5</v>
      </c>
      <c r="P45" s="35">
        <v>2.5</v>
      </c>
      <c r="Q45" s="35">
        <v>2.6</v>
      </c>
      <c r="R45" s="35">
        <v>2.6</v>
      </c>
      <c r="S45" s="35">
        <v>2.2999999999999998</v>
      </c>
      <c r="T45" s="35">
        <v>2.2999999999999998</v>
      </c>
      <c r="U45" s="35"/>
      <c r="V45" s="35"/>
      <c r="W45" s="35"/>
      <c r="X45" s="35"/>
      <c r="Y45" s="35"/>
      <c r="Z45" s="35"/>
      <c r="AA45" s="35"/>
      <c r="AB45" s="35"/>
      <c r="AC45" s="35">
        <f>AVERAGE(E45:AB45)</f>
        <v>2.4874999999999998</v>
      </c>
    </row>
    <row r="46" spans="1:32" ht="25.15" customHeight="1">
      <c r="A46" s="4">
        <v>2</v>
      </c>
      <c r="B46" s="5" t="s">
        <v>43</v>
      </c>
      <c r="C46" s="6" t="s">
        <v>42</v>
      </c>
      <c r="D46" s="7"/>
      <c r="E46" s="35">
        <v>0.4</v>
      </c>
      <c r="F46" s="35">
        <v>0.4</v>
      </c>
      <c r="G46" s="35">
        <v>0.2</v>
      </c>
      <c r="H46" s="35">
        <v>0.2</v>
      </c>
      <c r="I46" s="35">
        <v>0.3</v>
      </c>
      <c r="J46" s="35">
        <v>0.2</v>
      </c>
      <c r="K46" s="35">
        <v>0.3</v>
      </c>
      <c r="L46" s="35">
        <v>0.3</v>
      </c>
      <c r="M46" s="35">
        <v>0.3</v>
      </c>
      <c r="N46" s="35">
        <v>0.3</v>
      </c>
      <c r="O46" s="35">
        <v>0.3</v>
      </c>
      <c r="P46" s="35">
        <v>0.3</v>
      </c>
      <c r="Q46" s="35">
        <v>0.3</v>
      </c>
      <c r="R46" s="35">
        <v>0.3</v>
      </c>
      <c r="S46" s="35">
        <v>0.2</v>
      </c>
      <c r="T46" s="35">
        <v>0.3</v>
      </c>
      <c r="U46" s="35"/>
      <c r="V46" s="35"/>
      <c r="W46" s="35"/>
      <c r="X46" s="35"/>
      <c r="Y46" s="35"/>
      <c r="Z46" s="35"/>
      <c r="AA46" s="35"/>
      <c r="AB46" s="35"/>
      <c r="AC46" s="35">
        <f t="shared" ref="AC46:AC57" si="14">AVERAGE(E46:AB46)</f>
        <v>0.28749999999999992</v>
      </c>
      <c r="AF46" s="1">
        <v>1</v>
      </c>
    </row>
    <row r="47" spans="1:32" ht="25.15" customHeight="1">
      <c r="A47" s="4">
        <v>3</v>
      </c>
      <c r="B47" s="5" t="s">
        <v>44</v>
      </c>
      <c r="C47" s="6" t="s">
        <v>42</v>
      </c>
      <c r="D47" s="6"/>
      <c r="E47" s="27">
        <v>13.8</v>
      </c>
      <c r="F47" s="27">
        <v>14</v>
      </c>
      <c r="G47" s="27">
        <v>14.4</v>
      </c>
      <c r="H47" s="27">
        <v>14.6</v>
      </c>
      <c r="I47" s="27">
        <v>12.9</v>
      </c>
      <c r="J47" s="27">
        <v>13.1</v>
      </c>
      <c r="K47" s="27">
        <v>13.4</v>
      </c>
      <c r="L47" s="27">
        <v>13.5</v>
      </c>
      <c r="M47" s="27">
        <v>13.7</v>
      </c>
      <c r="N47" s="27">
        <v>13.8</v>
      </c>
      <c r="O47" s="27">
        <v>13.8</v>
      </c>
      <c r="P47" s="27">
        <v>14</v>
      </c>
      <c r="Q47" s="27">
        <v>14.2</v>
      </c>
      <c r="R47" s="27">
        <v>14.3</v>
      </c>
      <c r="S47" s="27">
        <v>14.3</v>
      </c>
      <c r="T47" s="27">
        <v>14.2</v>
      </c>
      <c r="U47" s="27"/>
      <c r="V47" s="27"/>
      <c r="W47" s="27"/>
      <c r="X47" s="27"/>
      <c r="Y47" s="27"/>
      <c r="Z47" s="27"/>
      <c r="AA47" s="27"/>
      <c r="AB47" s="27"/>
      <c r="AC47" s="35">
        <f t="shared" si="14"/>
        <v>13.875000000000002</v>
      </c>
    </row>
    <row r="48" spans="1:32" ht="25.15" customHeight="1">
      <c r="A48" s="4">
        <v>4</v>
      </c>
      <c r="B48" s="5" t="s">
        <v>45</v>
      </c>
      <c r="C48" s="6" t="s">
        <v>42</v>
      </c>
      <c r="D48" s="6"/>
      <c r="E48" s="27">
        <v>5.6</v>
      </c>
      <c r="F48" s="27">
        <v>5.6</v>
      </c>
      <c r="G48" s="27">
        <v>5.9</v>
      </c>
      <c r="H48" s="27">
        <v>8.1</v>
      </c>
      <c r="I48" s="27">
        <v>8</v>
      </c>
      <c r="J48" s="27">
        <v>7.8</v>
      </c>
      <c r="K48" s="27">
        <v>8.1</v>
      </c>
      <c r="L48" s="27">
        <v>8</v>
      </c>
      <c r="M48" s="27">
        <v>8</v>
      </c>
      <c r="N48" s="27">
        <v>8</v>
      </c>
      <c r="O48" s="27">
        <v>8.1</v>
      </c>
      <c r="P48" s="27">
        <v>8.1</v>
      </c>
      <c r="Q48" s="27">
        <v>7.9</v>
      </c>
      <c r="R48" s="27">
        <v>8</v>
      </c>
      <c r="S48" s="27">
        <v>8</v>
      </c>
      <c r="T48" s="27">
        <v>7.1</v>
      </c>
      <c r="U48" s="27"/>
      <c r="V48" s="27"/>
      <c r="W48" s="27"/>
      <c r="X48" s="27"/>
      <c r="Y48" s="27"/>
      <c r="Z48" s="27"/>
      <c r="AA48" s="27"/>
      <c r="AB48" s="27"/>
      <c r="AC48" s="35">
        <f t="shared" si="14"/>
        <v>7.5187499999999989</v>
      </c>
    </row>
    <row r="49" spans="1:29" ht="25.15" customHeight="1">
      <c r="A49" s="4">
        <v>5</v>
      </c>
      <c r="B49" s="5" t="s">
        <v>46</v>
      </c>
      <c r="C49" s="6" t="s">
        <v>42</v>
      </c>
      <c r="D49" s="6"/>
      <c r="E49" s="27">
        <v>21.9</v>
      </c>
      <c r="F49" s="27">
        <v>22</v>
      </c>
      <c r="G49" s="27">
        <v>21.7</v>
      </c>
      <c r="H49" s="27">
        <v>23.7</v>
      </c>
      <c r="I49" s="27">
        <v>24.2</v>
      </c>
      <c r="J49" s="27">
        <v>24.3</v>
      </c>
      <c r="K49" s="27">
        <v>24.6</v>
      </c>
      <c r="L49" s="27">
        <v>24.7</v>
      </c>
      <c r="M49" s="27">
        <v>25.2</v>
      </c>
      <c r="N49" s="27">
        <v>25.3</v>
      </c>
      <c r="O49" s="27">
        <v>26.5</v>
      </c>
      <c r="P49" s="27">
        <v>27.2</v>
      </c>
      <c r="Q49" s="27">
        <v>27.2</v>
      </c>
      <c r="R49" s="27">
        <v>27.2</v>
      </c>
      <c r="S49" s="27">
        <v>27.1</v>
      </c>
      <c r="T49" s="27">
        <v>27.3</v>
      </c>
      <c r="U49" s="27"/>
      <c r="V49" s="27"/>
      <c r="W49" s="27"/>
      <c r="X49" s="27"/>
      <c r="Y49" s="27"/>
      <c r="Z49" s="27"/>
      <c r="AA49" s="27"/>
      <c r="AB49" s="27"/>
      <c r="AC49" s="35">
        <f t="shared" si="14"/>
        <v>25.006250000000001</v>
      </c>
    </row>
    <row r="50" spans="1:29" ht="25.15" customHeight="1">
      <c r="A50" s="4">
        <v>6</v>
      </c>
      <c r="B50" s="5" t="s">
        <v>47</v>
      </c>
      <c r="C50" s="6" t="s">
        <v>42</v>
      </c>
      <c r="D50" s="6"/>
      <c r="E50" s="55">
        <v>27.4</v>
      </c>
      <c r="F50" s="55">
        <v>27.3</v>
      </c>
      <c r="G50" s="55">
        <v>27.3</v>
      </c>
      <c r="H50" s="55">
        <v>28.2</v>
      </c>
      <c r="I50" s="55">
        <v>27.7</v>
      </c>
      <c r="J50" s="55">
        <v>28</v>
      </c>
      <c r="K50" s="55">
        <v>28.2</v>
      </c>
      <c r="L50" s="55">
        <v>28.6</v>
      </c>
      <c r="M50" s="55">
        <v>29.2</v>
      </c>
      <c r="N50" s="55">
        <v>29.5</v>
      </c>
      <c r="O50" s="55">
        <v>30.8</v>
      </c>
      <c r="P50" s="55">
        <v>31.8</v>
      </c>
      <c r="Q50" s="55">
        <v>31.6</v>
      </c>
      <c r="R50" s="55">
        <v>31.7</v>
      </c>
      <c r="S50" s="55">
        <v>31.5</v>
      </c>
      <c r="T50" s="55">
        <v>32.299999999999997</v>
      </c>
      <c r="U50" s="55"/>
      <c r="V50" s="55"/>
      <c r="W50" s="55"/>
      <c r="X50" s="55"/>
      <c r="Y50" s="55"/>
      <c r="Z50" s="55"/>
      <c r="AA50" s="55"/>
      <c r="AB50" s="55"/>
      <c r="AC50" s="54">
        <f t="shared" si="14"/>
        <v>29.443750000000001</v>
      </c>
    </row>
    <row r="51" spans="1:29" ht="25.15" customHeight="1">
      <c r="A51" s="4">
        <v>7</v>
      </c>
      <c r="B51" s="5" t="s">
        <v>48</v>
      </c>
      <c r="C51" s="6" t="s">
        <v>49</v>
      </c>
      <c r="D51" s="6"/>
      <c r="E51" s="56">
        <v>4.3</v>
      </c>
      <c r="F51" s="56">
        <v>4.3</v>
      </c>
      <c r="G51" s="56">
        <v>4.3</v>
      </c>
      <c r="H51" s="56">
        <v>4.3</v>
      </c>
      <c r="I51" s="56">
        <v>4.3</v>
      </c>
      <c r="J51" s="56">
        <v>4.3</v>
      </c>
      <c r="K51" s="56">
        <v>4.3</v>
      </c>
      <c r="L51" s="56">
        <v>4.3</v>
      </c>
      <c r="M51" s="56">
        <v>4.3</v>
      </c>
      <c r="N51" s="56">
        <v>4.3</v>
      </c>
      <c r="O51" s="56">
        <v>4.3</v>
      </c>
      <c r="P51" s="56">
        <v>4.3</v>
      </c>
      <c r="Q51" s="56">
        <v>4.3</v>
      </c>
      <c r="R51" s="56">
        <v>4.3</v>
      </c>
      <c r="S51" s="56">
        <v>4.3</v>
      </c>
      <c r="T51" s="56">
        <v>4.3</v>
      </c>
      <c r="U51" s="56"/>
      <c r="V51" s="56"/>
      <c r="W51" s="56"/>
      <c r="X51" s="56"/>
      <c r="Y51" s="56"/>
      <c r="Z51" s="56"/>
      <c r="AA51" s="56"/>
      <c r="AB51" s="56"/>
      <c r="AC51" s="54">
        <f t="shared" si="14"/>
        <v>4.2999999999999989</v>
      </c>
    </row>
    <row r="52" spans="1:29" ht="25.15" customHeight="1">
      <c r="A52" s="4">
        <v>8</v>
      </c>
      <c r="B52" s="5" t="s">
        <v>50</v>
      </c>
      <c r="C52" s="6" t="s">
        <v>49</v>
      </c>
      <c r="D52" s="6"/>
      <c r="E52" s="57">
        <v>3.8</v>
      </c>
      <c r="F52" s="57">
        <v>3.8</v>
      </c>
      <c r="G52" s="57">
        <v>3.8</v>
      </c>
      <c r="H52" s="57">
        <v>3.8</v>
      </c>
      <c r="I52" s="57">
        <v>3.8</v>
      </c>
      <c r="J52" s="57">
        <v>3.8</v>
      </c>
      <c r="K52" s="57">
        <v>3.8</v>
      </c>
      <c r="L52" s="57">
        <v>3.8</v>
      </c>
      <c r="M52" s="57">
        <v>3.8</v>
      </c>
      <c r="N52" s="57">
        <v>3.8</v>
      </c>
      <c r="O52" s="57">
        <v>3.8</v>
      </c>
      <c r="P52" s="57">
        <v>3.8</v>
      </c>
      <c r="Q52" s="57">
        <v>3.8</v>
      </c>
      <c r="R52" s="57">
        <v>3.8</v>
      </c>
      <c r="S52" s="57">
        <v>3.8</v>
      </c>
      <c r="T52" s="57">
        <v>3.8</v>
      </c>
      <c r="U52" s="57"/>
      <c r="V52" s="57"/>
      <c r="W52" s="57"/>
      <c r="X52" s="57"/>
      <c r="Y52" s="57"/>
      <c r="Z52" s="57"/>
      <c r="AA52" s="57"/>
      <c r="AB52" s="57"/>
      <c r="AC52" s="54">
        <f t="shared" si="14"/>
        <v>3.7999999999999989</v>
      </c>
    </row>
    <row r="53" spans="1:29" ht="25.15" customHeight="1">
      <c r="A53" s="4">
        <v>9</v>
      </c>
      <c r="B53" s="5" t="s">
        <v>51</v>
      </c>
      <c r="C53" s="6" t="s">
        <v>49</v>
      </c>
      <c r="D53" s="6"/>
      <c r="E53" s="57">
        <v>3.8</v>
      </c>
      <c r="F53" s="57">
        <v>3.8</v>
      </c>
      <c r="G53" s="57">
        <v>3.8</v>
      </c>
      <c r="H53" s="57">
        <v>3.8</v>
      </c>
      <c r="I53" s="57">
        <v>3.8</v>
      </c>
      <c r="J53" s="57">
        <v>3.8</v>
      </c>
      <c r="K53" s="57">
        <v>3.8</v>
      </c>
      <c r="L53" s="57">
        <v>3.8</v>
      </c>
      <c r="M53" s="57">
        <v>3.8</v>
      </c>
      <c r="N53" s="57">
        <v>3.8</v>
      </c>
      <c r="O53" s="57">
        <v>3.8</v>
      </c>
      <c r="P53" s="57">
        <v>3.8</v>
      </c>
      <c r="Q53" s="57">
        <v>3.8</v>
      </c>
      <c r="R53" s="57">
        <v>3.8</v>
      </c>
      <c r="S53" s="57">
        <v>3.8</v>
      </c>
      <c r="T53" s="57">
        <v>3.8</v>
      </c>
      <c r="U53" s="57"/>
      <c r="V53" s="57"/>
      <c r="W53" s="57"/>
      <c r="X53" s="57"/>
      <c r="Y53" s="57"/>
      <c r="Z53" s="57"/>
      <c r="AA53" s="57"/>
      <c r="AB53" s="57"/>
      <c r="AC53" s="54">
        <f t="shared" si="14"/>
        <v>3.7999999999999989</v>
      </c>
    </row>
    <row r="54" spans="1:29" ht="25.15" customHeight="1">
      <c r="A54" s="4">
        <v>10</v>
      </c>
      <c r="B54" s="5" t="s">
        <v>52</v>
      </c>
      <c r="C54" s="6" t="s">
        <v>49</v>
      </c>
      <c r="D54" s="6"/>
      <c r="E54" s="57">
        <v>3</v>
      </c>
      <c r="F54" s="57">
        <v>3</v>
      </c>
      <c r="G54" s="57">
        <v>3</v>
      </c>
      <c r="H54" s="57">
        <v>3</v>
      </c>
      <c r="I54" s="57">
        <v>3</v>
      </c>
      <c r="J54" s="57">
        <v>3</v>
      </c>
      <c r="K54" s="57">
        <v>3</v>
      </c>
      <c r="L54" s="57">
        <v>3</v>
      </c>
      <c r="M54" s="57">
        <v>3</v>
      </c>
      <c r="N54" s="57">
        <v>3</v>
      </c>
      <c r="O54" s="57">
        <v>3</v>
      </c>
      <c r="P54" s="57">
        <v>3</v>
      </c>
      <c r="Q54" s="57">
        <v>3</v>
      </c>
      <c r="R54" s="57">
        <v>3</v>
      </c>
      <c r="S54" s="57">
        <v>3</v>
      </c>
      <c r="T54" s="57">
        <v>3</v>
      </c>
      <c r="U54" s="57"/>
      <c r="V54" s="57"/>
      <c r="W54" s="57"/>
      <c r="X54" s="57"/>
      <c r="Y54" s="57"/>
      <c r="Z54" s="57"/>
      <c r="AA54" s="57"/>
      <c r="AB54" s="57"/>
      <c r="AC54" s="54">
        <f t="shared" si="14"/>
        <v>3</v>
      </c>
    </row>
    <row r="55" spans="1:29" ht="25.15" customHeight="1">
      <c r="A55" s="4">
        <v>11</v>
      </c>
      <c r="B55" s="5" t="s">
        <v>53</v>
      </c>
      <c r="C55" s="6" t="s">
        <v>49</v>
      </c>
      <c r="D55" s="13"/>
      <c r="E55" s="56">
        <f t="shared" ref="E55:L55" si="15">E51-E52</f>
        <v>0.5</v>
      </c>
      <c r="F55" s="56">
        <f t="shared" si="15"/>
        <v>0.5</v>
      </c>
      <c r="G55" s="56">
        <f t="shared" si="15"/>
        <v>0.5</v>
      </c>
      <c r="H55" s="56">
        <f t="shared" si="15"/>
        <v>0.5</v>
      </c>
      <c r="I55" s="56">
        <f t="shared" si="15"/>
        <v>0.5</v>
      </c>
      <c r="J55" s="56">
        <f t="shared" si="15"/>
        <v>0.5</v>
      </c>
      <c r="K55" s="56">
        <f t="shared" si="15"/>
        <v>0.5</v>
      </c>
      <c r="L55" s="56">
        <f t="shared" si="15"/>
        <v>0.5</v>
      </c>
      <c r="M55" s="56">
        <f t="shared" ref="M55:T55" si="16">M51-M52</f>
        <v>0.5</v>
      </c>
      <c r="N55" s="56">
        <f t="shared" si="16"/>
        <v>0.5</v>
      </c>
      <c r="O55" s="56">
        <f t="shared" si="16"/>
        <v>0.5</v>
      </c>
      <c r="P55" s="56">
        <f t="shared" si="16"/>
        <v>0.5</v>
      </c>
      <c r="Q55" s="56">
        <f t="shared" si="16"/>
        <v>0.5</v>
      </c>
      <c r="R55" s="56">
        <f t="shared" si="16"/>
        <v>0.5</v>
      </c>
      <c r="S55" s="56">
        <f t="shared" si="16"/>
        <v>0.5</v>
      </c>
      <c r="T55" s="56">
        <f t="shared" si="16"/>
        <v>0.5</v>
      </c>
      <c r="U55" s="56"/>
      <c r="V55" s="56"/>
      <c r="W55" s="56"/>
      <c r="X55" s="56"/>
      <c r="Y55" s="56"/>
      <c r="Z55" s="56"/>
      <c r="AA55" s="56"/>
      <c r="AB55" s="56"/>
      <c r="AC55" s="54">
        <f t="shared" si="14"/>
        <v>0.5</v>
      </c>
    </row>
    <row r="56" spans="1:29" ht="25.15" customHeight="1">
      <c r="A56" s="4">
        <v>12</v>
      </c>
      <c r="B56" s="5" t="s">
        <v>54</v>
      </c>
      <c r="C56" s="6" t="s">
        <v>55</v>
      </c>
      <c r="D56" s="13"/>
      <c r="E56" s="56">
        <f t="shared" ref="E56:L56" si="17">E53-E54</f>
        <v>0.79999999999999982</v>
      </c>
      <c r="F56" s="56">
        <f t="shared" si="17"/>
        <v>0.79999999999999982</v>
      </c>
      <c r="G56" s="56">
        <f t="shared" si="17"/>
        <v>0.79999999999999982</v>
      </c>
      <c r="H56" s="56">
        <f t="shared" si="17"/>
        <v>0.79999999999999982</v>
      </c>
      <c r="I56" s="56">
        <f t="shared" si="17"/>
        <v>0.79999999999999982</v>
      </c>
      <c r="J56" s="56">
        <f t="shared" si="17"/>
        <v>0.79999999999999982</v>
      </c>
      <c r="K56" s="56">
        <f t="shared" si="17"/>
        <v>0.79999999999999982</v>
      </c>
      <c r="L56" s="56">
        <f t="shared" si="17"/>
        <v>0.79999999999999982</v>
      </c>
      <c r="M56" s="56">
        <f t="shared" ref="M56:T56" si="18">M53-M54</f>
        <v>0.79999999999999982</v>
      </c>
      <c r="N56" s="56">
        <f t="shared" si="18"/>
        <v>0.79999999999999982</v>
      </c>
      <c r="O56" s="56">
        <f t="shared" si="18"/>
        <v>0.79999999999999982</v>
      </c>
      <c r="P56" s="56">
        <f t="shared" si="18"/>
        <v>0.79999999999999982</v>
      </c>
      <c r="Q56" s="56">
        <f t="shared" si="18"/>
        <v>0.79999999999999982</v>
      </c>
      <c r="R56" s="56">
        <f t="shared" si="18"/>
        <v>0.79999999999999982</v>
      </c>
      <c r="S56" s="56">
        <f t="shared" si="18"/>
        <v>0.79999999999999982</v>
      </c>
      <c r="T56" s="56">
        <f t="shared" si="18"/>
        <v>0.79999999999999982</v>
      </c>
      <c r="U56" s="56"/>
      <c r="V56" s="56"/>
      <c r="W56" s="56"/>
      <c r="X56" s="56"/>
      <c r="Y56" s="56"/>
      <c r="Z56" s="56"/>
      <c r="AA56" s="56"/>
      <c r="AB56" s="56"/>
      <c r="AC56" s="54">
        <f t="shared" si="14"/>
        <v>0.8</v>
      </c>
    </row>
    <row r="57" spans="1:29" ht="25.15" customHeight="1">
      <c r="A57" s="4">
        <v>13</v>
      </c>
      <c r="B57" s="5" t="s">
        <v>56</v>
      </c>
      <c r="C57" s="6" t="s">
        <v>57</v>
      </c>
      <c r="D57" s="13"/>
      <c r="E57" s="58">
        <f t="shared" ref="E57:L57" si="19">SQRT(E55/0.5)*971</f>
        <v>971</v>
      </c>
      <c r="F57" s="58">
        <f t="shared" si="19"/>
        <v>971</v>
      </c>
      <c r="G57" s="58">
        <f t="shared" si="19"/>
        <v>971</v>
      </c>
      <c r="H57" s="58">
        <f t="shared" si="19"/>
        <v>971</v>
      </c>
      <c r="I57" s="58">
        <f t="shared" si="19"/>
        <v>971</v>
      </c>
      <c r="J57" s="58">
        <f t="shared" si="19"/>
        <v>971</v>
      </c>
      <c r="K57" s="58">
        <f t="shared" si="19"/>
        <v>971</v>
      </c>
      <c r="L57" s="58">
        <f t="shared" si="19"/>
        <v>971</v>
      </c>
      <c r="M57" s="58">
        <f t="shared" ref="M57:T57" si="20">SQRT(M55/0.5)*971</f>
        <v>971</v>
      </c>
      <c r="N57" s="58">
        <f t="shared" si="20"/>
        <v>971</v>
      </c>
      <c r="O57" s="58">
        <f t="shared" si="20"/>
        <v>971</v>
      </c>
      <c r="P57" s="58">
        <f t="shared" si="20"/>
        <v>971</v>
      </c>
      <c r="Q57" s="58">
        <f t="shared" si="20"/>
        <v>971</v>
      </c>
      <c r="R57" s="58">
        <f t="shared" si="20"/>
        <v>971</v>
      </c>
      <c r="S57" s="58">
        <f t="shared" si="20"/>
        <v>971</v>
      </c>
      <c r="T57" s="58">
        <f t="shared" si="20"/>
        <v>971</v>
      </c>
      <c r="U57" s="58"/>
      <c r="V57" s="58"/>
      <c r="W57" s="58"/>
      <c r="X57" s="58"/>
      <c r="Y57" s="58"/>
      <c r="Z57" s="58"/>
      <c r="AA57" s="58"/>
      <c r="AB57" s="58"/>
      <c r="AC57" s="54">
        <f t="shared" si="14"/>
        <v>971</v>
      </c>
    </row>
    <row r="58" spans="1:29" ht="25.15" customHeight="1">
      <c r="A58" s="4">
        <v>14</v>
      </c>
      <c r="B58" s="5" t="s">
        <v>58</v>
      </c>
      <c r="C58" s="6" t="s">
        <v>59</v>
      </c>
      <c r="D58" s="13"/>
      <c r="E58" s="55">
        <f t="shared" ref="E58:L58" si="21">E57*1000*1*(E47-E48)/3024</f>
        <v>2633.0026455026459</v>
      </c>
      <c r="F58" s="55">
        <f t="shared" si="21"/>
        <v>2697.2222222222222</v>
      </c>
      <c r="G58" s="55">
        <f t="shared" si="21"/>
        <v>2729.3320105820108</v>
      </c>
      <c r="H58" s="55">
        <f t="shared" si="21"/>
        <v>2087.1362433862432</v>
      </c>
      <c r="I58" s="55">
        <f t="shared" si="21"/>
        <v>1573.3796296296296</v>
      </c>
      <c r="J58" s="55">
        <f t="shared" si="21"/>
        <v>1701.818783068783</v>
      </c>
      <c r="K58" s="55">
        <f t="shared" si="21"/>
        <v>1701.8187830687834</v>
      </c>
      <c r="L58" s="55">
        <f t="shared" si="21"/>
        <v>1766.0383597883597</v>
      </c>
      <c r="M58" s="55">
        <f t="shared" ref="M58:T58" si="22">M57*1000*1*(M47-M48)/3024</f>
        <v>1830.2579365079362</v>
      </c>
      <c r="N58" s="55">
        <f t="shared" si="22"/>
        <v>1862.3677248677252</v>
      </c>
      <c r="O58" s="55">
        <f t="shared" si="22"/>
        <v>1830.2579365079368</v>
      </c>
      <c r="P58" s="55">
        <f t="shared" si="22"/>
        <v>1894.4775132275133</v>
      </c>
      <c r="Q58" s="55">
        <f t="shared" si="22"/>
        <v>2022.9166666666663</v>
      </c>
      <c r="R58" s="55">
        <f t="shared" si="22"/>
        <v>2022.916666666667</v>
      </c>
      <c r="S58" s="55">
        <f t="shared" si="22"/>
        <v>2022.916666666667</v>
      </c>
      <c r="T58" s="55">
        <f t="shared" si="22"/>
        <v>2279.7949735449733</v>
      </c>
      <c r="U58" s="55"/>
      <c r="V58" s="55"/>
      <c r="W58" s="55"/>
      <c r="X58" s="55"/>
      <c r="Y58" s="55"/>
      <c r="Z58" s="55"/>
      <c r="AA58" s="55"/>
      <c r="AB58" s="55"/>
      <c r="AC58" s="54">
        <f>SUM(E58:AB58)</f>
        <v>32655.654761904771</v>
      </c>
    </row>
    <row r="59" spans="1:29" ht="25.15" customHeight="1">
      <c r="A59" s="4">
        <v>15</v>
      </c>
      <c r="B59" s="5" t="s">
        <v>60</v>
      </c>
      <c r="C59" s="6" t="s">
        <v>61</v>
      </c>
      <c r="D59" s="13"/>
      <c r="E59" s="56">
        <v>1400</v>
      </c>
      <c r="F59" s="56">
        <v>1200</v>
      </c>
      <c r="G59" s="56">
        <v>1100</v>
      </c>
      <c r="H59" s="56">
        <v>1100</v>
      </c>
      <c r="I59" s="56">
        <v>1100</v>
      </c>
      <c r="J59" s="56">
        <v>1000</v>
      </c>
      <c r="K59" s="56">
        <v>1100</v>
      </c>
      <c r="L59" s="56">
        <v>1100</v>
      </c>
      <c r="M59" s="56">
        <v>1100</v>
      </c>
      <c r="N59" s="56">
        <v>1300</v>
      </c>
      <c r="O59" s="56">
        <v>1400</v>
      </c>
      <c r="P59" s="56">
        <v>1200</v>
      </c>
      <c r="Q59" s="56">
        <v>1500</v>
      </c>
      <c r="R59" s="56">
        <v>1300</v>
      </c>
      <c r="S59" s="56">
        <v>1500</v>
      </c>
      <c r="T59" s="56">
        <v>1500</v>
      </c>
      <c r="U59" s="56">
        <v>300</v>
      </c>
      <c r="V59" s="56">
        <v>0</v>
      </c>
      <c r="W59" s="56">
        <v>0</v>
      </c>
      <c r="X59" s="56">
        <v>0</v>
      </c>
      <c r="Y59" s="56">
        <v>0</v>
      </c>
      <c r="Z59" s="56">
        <v>0</v>
      </c>
      <c r="AA59" s="56">
        <v>0</v>
      </c>
      <c r="AB59" s="56">
        <v>0</v>
      </c>
      <c r="AC59" s="54">
        <f>SUM(E59:AB59)</f>
        <v>20200</v>
      </c>
    </row>
    <row r="60" spans="1:29" ht="25.15" customHeight="1">
      <c r="A60" s="4">
        <v>16</v>
      </c>
      <c r="B60" s="5" t="s">
        <v>62</v>
      </c>
      <c r="C60" s="6" t="s">
        <v>63</v>
      </c>
      <c r="D60" s="13"/>
      <c r="E60" s="59">
        <f t="shared" ref="E60:L60" si="23">E59/E58</f>
        <v>0.5317123408103287</v>
      </c>
      <c r="F60" s="59">
        <f t="shared" si="23"/>
        <v>0.44490216271884658</v>
      </c>
      <c r="G60" s="59">
        <f t="shared" si="23"/>
        <v>0.40302901799236684</v>
      </c>
      <c r="H60" s="59">
        <f t="shared" si="23"/>
        <v>0.52703794660540293</v>
      </c>
      <c r="I60" s="59">
        <f t="shared" si="23"/>
        <v>0.69913196998675886</v>
      </c>
      <c r="J60" s="59">
        <f t="shared" si="23"/>
        <v>0.58760663000602376</v>
      </c>
      <c r="K60" s="59">
        <f t="shared" si="23"/>
        <v>0.64636729300662599</v>
      </c>
      <c r="L60" s="59">
        <f t="shared" si="23"/>
        <v>0.62286302780638525</v>
      </c>
      <c r="M60" s="59">
        <f t="shared" ref="M60:T60" si="24">M59/M58</f>
        <v>0.60100818472545947</v>
      </c>
      <c r="N60" s="59">
        <f t="shared" si="24"/>
        <v>0.6980361518519832</v>
      </c>
      <c r="O60" s="59">
        <f t="shared" si="24"/>
        <v>0.7649195078324027</v>
      </c>
      <c r="P60" s="59">
        <f t="shared" si="24"/>
        <v>0.63342002827767985</v>
      </c>
      <c r="Q60" s="59">
        <f t="shared" si="24"/>
        <v>0.74150360453141106</v>
      </c>
      <c r="R60" s="59">
        <f t="shared" si="24"/>
        <v>0.64263645726055607</v>
      </c>
      <c r="S60" s="59">
        <f t="shared" si="24"/>
        <v>0.74150360453141084</v>
      </c>
      <c r="T60" s="59">
        <f t="shared" si="24"/>
        <v>0.65795390261237874</v>
      </c>
      <c r="U60" s="59"/>
      <c r="V60" s="59"/>
      <c r="W60" s="59"/>
      <c r="X60" s="59"/>
      <c r="Y60" s="59"/>
      <c r="Z60" s="59"/>
      <c r="AA60" s="59"/>
      <c r="AB60" s="59"/>
      <c r="AC60" s="54">
        <f t="shared" ref="AC60:AC65" si="25">AVERAGE(E60:AB60)</f>
        <v>0.62147698940975138</v>
      </c>
    </row>
    <row r="61" spans="1:29" ht="25.15" customHeight="1">
      <c r="A61" s="4">
        <v>17</v>
      </c>
      <c r="B61" s="5" t="s">
        <v>64</v>
      </c>
      <c r="C61" s="13"/>
      <c r="D61" s="13"/>
      <c r="E61" s="328">
        <f>AVERAGE(E60:AB60)</f>
        <v>0.62147698940975138</v>
      </c>
      <c r="F61" s="329"/>
      <c r="G61" s="329"/>
      <c r="H61" s="329"/>
      <c r="I61" s="329"/>
      <c r="J61" s="329"/>
      <c r="K61" s="329"/>
      <c r="L61" s="329"/>
      <c r="M61" s="329"/>
      <c r="N61" s="329"/>
      <c r="O61" s="329"/>
      <c r="P61" s="329"/>
      <c r="Q61" s="329"/>
      <c r="R61" s="329"/>
      <c r="S61" s="329"/>
      <c r="T61" s="329"/>
      <c r="U61" s="329"/>
      <c r="V61" s="329"/>
      <c r="W61" s="329"/>
      <c r="X61" s="329"/>
      <c r="Y61" s="329"/>
      <c r="Z61" s="329"/>
      <c r="AA61" s="329"/>
      <c r="AB61" s="330"/>
      <c r="AC61" s="54">
        <f t="shared" si="25"/>
        <v>0.62147698940975138</v>
      </c>
    </row>
    <row r="62" spans="1:29" ht="25.15" customHeight="1">
      <c r="A62" s="4">
        <v>18</v>
      </c>
      <c r="B62" s="5" t="s">
        <v>65</v>
      </c>
      <c r="C62" s="13"/>
      <c r="D62" s="13"/>
      <c r="E62" s="59">
        <f t="shared" ref="E62:L62" si="26">3.516/E60</f>
        <v>6.6125980725623599</v>
      </c>
      <c r="F62" s="59">
        <f t="shared" si="26"/>
        <v>7.9028611111111102</v>
      </c>
      <c r="G62" s="59">
        <f t="shared" si="26"/>
        <v>8.7239375901875906</v>
      </c>
      <c r="H62" s="59">
        <f t="shared" si="26"/>
        <v>6.671246392496391</v>
      </c>
      <c r="I62" s="59">
        <f t="shared" si="26"/>
        <v>5.0290934343434346</v>
      </c>
      <c r="J62" s="59">
        <f t="shared" si="26"/>
        <v>5.9835948412698414</v>
      </c>
      <c r="K62" s="59">
        <f t="shared" si="26"/>
        <v>5.4396316738816752</v>
      </c>
      <c r="L62" s="59">
        <f t="shared" si="26"/>
        <v>5.6449007936507929</v>
      </c>
      <c r="M62" s="59">
        <f t="shared" ref="M62:T62" si="27">3.516/M60</f>
        <v>5.8501699134199123</v>
      </c>
      <c r="N62" s="59">
        <f t="shared" si="27"/>
        <v>5.0369884004884016</v>
      </c>
      <c r="O62" s="59">
        <f t="shared" si="27"/>
        <v>4.596562074829933</v>
      </c>
      <c r="P62" s="59">
        <f t="shared" si="27"/>
        <v>5.5508191137566136</v>
      </c>
      <c r="Q62" s="59">
        <f t="shared" si="27"/>
        <v>4.7417166666666661</v>
      </c>
      <c r="R62" s="59">
        <f t="shared" si="27"/>
        <v>5.4712115384615387</v>
      </c>
      <c r="S62" s="59">
        <f t="shared" si="27"/>
        <v>4.741716666666667</v>
      </c>
      <c r="T62" s="59">
        <f t="shared" si="27"/>
        <v>5.3438394179894173</v>
      </c>
      <c r="U62" s="59"/>
      <c r="V62" s="59"/>
      <c r="W62" s="59"/>
      <c r="X62" s="59"/>
      <c r="Y62" s="59"/>
      <c r="Z62" s="59"/>
      <c r="AA62" s="59"/>
      <c r="AB62" s="59"/>
      <c r="AC62" s="54">
        <f t="shared" si="25"/>
        <v>5.8338054813613969</v>
      </c>
    </row>
    <row r="63" spans="1:29" ht="25.15" customHeight="1">
      <c r="A63" s="4">
        <v>19</v>
      </c>
      <c r="B63" s="5" t="s">
        <v>66</v>
      </c>
      <c r="C63" s="13"/>
      <c r="D63" s="13"/>
      <c r="E63" s="59">
        <f t="shared" ref="E63:L63" si="28">3.413*E62</f>
        <v>22.568797221655334</v>
      </c>
      <c r="F63" s="59">
        <f t="shared" si="28"/>
        <v>26.972464972222216</v>
      </c>
      <c r="G63" s="59">
        <f t="shared" si="28"/>
        <v>29.774798995310245</v>
      </c>
      <c r="H63" s="59">
        <f t="shared" si="28"/>
        <v>22.768963937590183</v>
      </c>
      <c r="I63" s="59">
        <f t="shared" si="28"/>
        <v>17.164295891414142</v>
      </c>
      <c r="J63" s="59">
        <f t="shared" si="28"/>
        <v>20.422009193253967</v>
      </c>
      <c r="K63" s="59">
        <f t="shared" si="28"/>
        <v>18.565462902958156</v>
      </c>
      <c r="L63" s="59">
        <f t="shared" si="28"/>
        <v>19.266046408730155</v>
      </c>
      <c r="M63" s="59">
        <f t="shared" ref="M63:T63" si="29">3.413*M62</f>
        <v>19.96662991450216</v>
      </c>
      <c r="N63" s="59">
        <f t="shared" si="29"/>
        <v>17.191241410866915</v>
      </c>
      <c r="O63" s="59">
        <f t="shared" si="29"/>
        <v>15.68806636139456</v>
      </c>
      <c r="P63" s="59">
        <f t="shared" si="29"/>
        <v>18.944945635251322</v>
      </c>
      <c r="Q63" s="59">
        <f t="shared" si="29"/>
        <v>16.18347898333333</v>
      </c>
      <c r="R63" s="59">
        <f t="shared" si="29"/>
        <v>18.67324498076923</v>
      </c>
      <c r="S63" s="59">
        <f t="shared" si="29"/>
        <v>16.183478983333334</v>
      </c>
      <c r="T63" s="59">
        <f t="shared" si="29"/>
        <v>18.238523933597879</v>
      </c>
      <c r="U63" s="59"/>
      <c r="V63" s="59"/>
      <c r="W63" s="59"/>
      <c r="X63" s="59"/>
      <c r="Y63" s="59"/>
      <c r="Z63" s="59"/>
      <c r="AA63" s="59"/>
      <c r="AB63" s="59"/>
      <c r="AC63" s="54">
        <f t="shared" si="25"/>
        <v>19.910778107886447</v>
      </c>
    </row>
    <row r="64" spans="1:29" ht="25.15" customHeight="1">
      <c r="A64" s="4">
        <v>20</v>
      </c>
      <c r="B64" s="5" t="s">
        <v>67</v>
      </c>
      <c r="C64" s="6" t="s">
        <v>42</v>
      </c>
      <c r="D64" s="13"/>
      <c r="E64" s="59">
        <f t="shared" ref="E64:L64" si="30">(E50-E49)/LN(1+(E50-E49)/E45)</f>
        <v>5.4990529758908524</v>
      </c>
      <c r="F64" s="59">
        <f t="shared" si="30"/>
        <v>5.4252397405544563</v>
      </c>
      <c r="G64" s="59">
        <f t="shared" si="30"/>
        <v>4.8754042166655385</v>
      </c>
      <c r="H64" s="59">
        <f t="shared" si="30"/>
        <v>3.9296769317314602</v>
      </c>
      <c r="I64" s="59">
        <f t="shared" si="30"/>
        <v>3.676436548463673</v>
      </c>
      <c r="J64" s="59">
        <f t="shared" si="30"/>
        <v>3.8587877809135858</v>
      </c>
      <c r="K64" s="59">
        <f t="shared" si="30"/>
        <v>3.8214806848434111</v>
      </c>
      <c r="L64" s="59">
        <f t="shared" si="30"/>
        <v>3.8241614826153736</v>
      </c>
      <c r="M64" s="59">
        <f t="shared" ref="M64:T64" si="31">(M50-M49)/LN(1+(M50-M49)/M45)</f>
        <v>4.0781817912930638</v>
      </c>
      <c r="N64" s="59">
        <f t="shared" si="31"/>
        <v>4.2604265045344691</v>
      </c>
      <c r="O64" s="59">
        <f t="shared" si="31"/>
        <v>4.2972846304645431</v>
      </c>
      <c r="P64" s="59">
        <f t="shared" si="31"/>
        <v>4.4069574077847049</v>
      </c>
      <c r="Q64" s="59">
        <f t="shared" si="31"/>
        <v>4.4426552479375543</v>
      </c>
      <c r="R64" s="59">
        <f t="shared" si="31"/>
        <v>4.479469074602239</v>
      </c>
      <c r="S64" s="59">
        <f t="shared" si="31"/>
        <v>4.1152324823473547</v>
      </c>
      <c r="T64" s="59">
        <f t="shared" si="31"/>
        <v>4.3291346707437643</v>
      </c>
      <c r="U64" s="59"/>
      <c r="V64" s="59"/>
      <c r="W64" s="59"/>
      <c r="X64" s="59"/>
      <c r="Y64" s="59"/>
      <c r="Z64" s="59"/>
      <c r="AA64" s="59"/>
      <c r="AB64" s="59"/>
      <c r="AC64" s="54">
        <f t="shared" si="25"/>
        <v>4.3324738857116278</v>
      </c>
    </row>
    <row r="65" spans="1:29" ht="25.15" customHeight="1">
      <c r="A65" s="4">
        <v>21</v>
      </c>
      <c r="B65" s="5" t="s">
        <v>68</v>
      </c>
      <c r="C65" s="6" t="s">
        <v>42</v>
      </c>
      <c r="D65" s="17"/>
      <c r="E65" s="59">
        <f t="shared" ref="E65:L65" si="32">(E47-E48)/LN(1+(E47-E48)/E46)</f>
        <v>2.6727048631065689</v>
      </c>
      <c r="F65" s="59">
        <f t="shared" si="32"/>
        <v>2.7175298064488489</v>
      </c>
      <c r="G65" s="59">
        <f t="shared" si="32"/>
        <v>2.2529919439562383</v>
      </c>
      <c r="H65" s="59">
        <f t="shared" si="32"/>
        <v>1.8510368477999315</v>
      </c>
      <c r="I65" s="59">
        <f t="shared" si="32"/>
        <v>1.7177122668626332</v>
      </c>
      <c r="J65" s="59">
        <f t="shared" si="32"/>
        <v>1.5991860422220607</v>
      </c>
      <c r="K65" s="59">
        <f t="shared" si="32"/>
        <v>1.8108889353991755</v>
      </c>
      <c r="L65" s="59">
        <f t="shared" si="32"/>
        <v>1.8569596025096444</v>
      </c>
      <c r="M65" s="59">
        <f t="shared" ref="M65:T65" si="33">(M47-M48)/LN(1+(M47-M48)/M46)</f>
        <v>1.902706743963404</v>
      </c>
      <c r="N65" s="59">
        <f t="shared" si="33"/>
        <v>1.9254635942521867</v>
      </c>
      <c r="O65" s="59">
        <f t="shared" si="33"/>
        <v>1.9027067439634042</v>
      </c>
      <c r="P65" s="59">
        <f t="shared" si="33"/>
        <v>1.9481449407478864</v>
      </c>
      <c r="Q65" s="59">
        <f t="shared" si="33"/>
        <v>2.0381473548366369</v>
      </c>
      <c r="R65" s="59">
        <f t="shared" si="33"/>
        <v>2.0381473548366369</v>
      </c>
      <c r="S65" s="59">
        <f t="shared" si="33"/>
        <v>1.8096999455163114</v>
      </c>
      <c r="T65" s="59">
        <f t="shared" si="33"/>
        <v>2.2149756783043997</v>
      </c>
      <c r="U65" s="59"/>
      <c r="V65" s="59"/>
      <c r="W65" s="59"/>
      <c r="X65" s="59"/>
      <c r="Y65" s="59"/>
      <c r="Z65" s="59"/>
      <c r="AA65" s="59"/>
      <c r="AB65" s="59"/>
      <c r="AC65" s="54">
        <f t="shared" si="25"/>
        <v>2.0161876665453731</v>
      </c>
    </row>
    <row r="66" spans="1:29"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</row>
  </sheetData>
  <mergeCells count="32">
    <mergeCell ref="E43:AB43"/>
    <mergeCell ref="E61:AB61"/>
    <mergeCell ref="A10:A11"/>
    <mergeCell ref="A43:A44"/>
    <mergeCell ref="B10:B11"/>
    <mergeCell ref="B43:B44"/>
    <mergeCell ref="C10:C11"/>
    <mergeCell ref="C43:C44"/>
    <mergeCell ref="D10:D11"/>
    <mergeCell ref="D43:D44"/>
    <mergeCell ref="E36:AB42"/>
    <mergeCell ref="A38:D38"/>
    <mergeCell ref="A39:D39"/>
    <mergeCell ref="A40:D40"/>
    <mergeCell ref="A41:D41"/>
    <mergeCell ref="A42:D42"/>
    <mergeCell ref="E28:AB28"/>
    <mergeCell ref="A34:AB34"/>
    <mergeCell ref="A35:AB35"/>
    <mergeCell ref="A36:D36"/>
    <mergeCell ref="A37:D37"/>
    <mergeCell ref="A6:D6"/>
    <mergeCell ref="A7:D7"/>
    <mergeCell ref="A8:D8"/>
    <mergeCell ref="A9:D9"/>
    <mergeCell ref="E10:AB10"/>
    <mergeCell ref="E3:AB9"/>
    <mergeCell ref="A1:AB1"/>
    <mergeCell ref="A2:AB2"/>
    <mergeCell ref="A3:D3"/>
    <mergeCell ref="A4:D4"/>
    <mergeCell ref="A5:D5"/>
  </mergeCells>
  <conditionalFormatting sqref="E26:AB26">
    <cfRule type="cellIs" dxfId="225" priority="12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66"/>
  <sheetViews>
    <sheetView zoomScale="70" zoomScaleNormal="70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1.85546875" style="1" customWidth="1"/>
    <col min="5" max="28" width="8.7109375" style="1" customWidth="1"/>
    <col min="29" max="29" width="12.42578125" style="1" customWidth="1"/>
    <col min="30" max="16384" width="8.85546875" style="1"/>
  </cols>
  <sheetData>
    <row r="1" spans="1:29" ht="23.25">
      <c r="A1" s="301" t="s">
        <v>26</v>
      </c>
      <c r="B1" s="302"/>
      <c r="C1" s="302"/>
      <c r="D1" s="302"/>
      <c r="E1" s="302"/>
      <c r="F1" s="302"/>
      <c r="G1" s="302"/>
      <c r="H1" s="302"/>
      <c r="I1" s="302"/>
      <c r="J1" s="302"/>
      <c r="K1" s="302"/>
      <c r="L1" s="302"/>
      <c r="M1" s="302"/>
      <c r="N1" s="302"/>
      <c r="O1" s="302"/>
      <c r="P1" s="302"/>
      <c r="Q1" s="302"/>
      <c r="R1" s="302"/>
      <c r="S1" s="302"/>
      <c r="T1" s="302"/>
      <c r="U1" s="302"/>
      <c r="V1" s="302"/>
      <c r="W1" s="302"/>
      <c r="X1" s="302"/>
      <c r="Y1" s="302"/>
      <c r="Z1" s="302"/>
      <c r="AA1" s="302"/>
      <c r="AB1" s="303"/>
      <c r="AC1"/>
    </row>
    <row r="2" spans="1:29" ht="18.75">
      <c r="A2" s="304" t="s">
        <v>76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/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6"/>
      <c r="AC2"/>
    </row>
    <row r="3" spans="1:29" ht="21" customHeight="1">
      <c r="A3" s="307"/>
      <c r="B3" s="308"/>
      <c r="C3" s="308"/>
      <c r="D3" s="309"/>
      <c r="E3" s="319" t="s">
        <v>75</v>
      </c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1"/>
      <c r="AC3"/>
    </row>
    <row r="4" spans="1:29" ht="18.75" customHeight="1">
      <c r="A4" s="310" t="s">
        <v>29</v>
      </c>
      <c r="B4" s="311"/>
      <c r="C4" s="311"/>
      <c r="D4" s="312"/>
      <c r="E4" s="322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324"/>
      <c r="AC4"/>
    </row>
    <row r="5" spans="1:29" ht="18.75" customHeight="1">
      <c r="A5" s="310" t="s">
        <v>30</v>
      </c>
      <c r="B5" s="311"/>
      <c r="C5" s="311"/>
      <c r="D5" s="312"/>
      <c r="E5" s="322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4"/>
      <c r="AC5"/>
    </row>
    <row r="6" spans="1:29" ht="18.75" customHeight="1">
      <c r="A6" s="310" t="s">
        <v>31</v>
      </c>
      <c r="B6" s="311"/>
      <c r="C6" s="311"/>
      <c r="D6" s="312"/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4"/>
      <c r="AC6"/>
    </row>
    <row r="7" spans="1:29" ht="18.75" customHeight="1">
      <c r="A7" s="310" t="s">
        <v>32</v>
      </c>
      <c r="B7" s="311"/>
      <c r="C7" s="311"/>
      <c r="D7" s="312"/>
      <c r="E7" s="322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4"/>
      <c r="AC7"/>
    </row>
    <row r="8" spans="1:29" ht="19.5" customHeight="1">
      <c r="A8" s="313" t="s">
        <v>33</v>
      </c>
      <c r="B8" s="314"/>
      <c r="C8" s="314"/>
      <c r="D8" s="315"/>
      <c r="E8" s="322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23"/>
      <c r="U8" s="323"/>
      <c r="V8" s="323"/>
      <c r="W8" s="323"/>
      <c r="X8" s="323"/>
      <c r="Y8" s="323"/>
      <c r="Z8" s="323"/>
      <c r="AA8" s="323"/>
      <c r="AB8" s="324"/>
      <c r="AC8"/>
    </row>
    <row r="9" spans="1:29" ht="18.75" customHeight="1">
      <c r="A9" s="313" t="s">
        <v>34</v>
      </c>
      <c r="B9" s="314"/>
      <c r="C9" s="314"/>
      <c r="D9" s="315"/>
      <c r="E9" s="325"/>
      <c r="F9" s="326"/>
      <c r="G9" s="326"/>
      <c r="H9" s="326"/>
      <c r="I9" s="326"/>
      <c r="J9" s="326"/>
      <c r="K9" s="326"/>
      <c r="L9" s="326"/>
      <c r="M9" s="326"/>
      <c r="N9" s="326"/>
      <c r="O9" s="326"/>
      <c r="P9" s="326"/>
      <c r="Q9" s="326"/>
      <c r="R9" s="326"/>
      <c r="S9" s="326"/>
      <c r="T9" s="326"/>
      <c r="U9" s="326"/>
      <c r="V9" s="326"/>
      <c r="W9" s="326"/>
      <c r="X9" s="326"/>
      <c r="Y9" s="326"/>
      <c r="Z9" s="326"/>
      <c r="AA9" s="326"/>
      <c r="AB9" s="327"/>
      <c r="AC9"/>
    </row>
    <row r="10" spans="1:29" ht="15.75" customHeight="1">
      <c r="A10" s="331" t="s">
        <v>35</v>
      </c>
      <c r="B10" s="331" t="s">
        <v>36</v>
      </c>
      <c r="C10" s="333" t="s">
        <v>37</v>
      </c>
      <c r="D10" s="331" t="s">
        <v>38</v>
      </c>
      <c r="E10" s="316" t="s">
        <v>39</v>
      </c>
      <c r="F10" s="317"/>
      <c r="G10" s="317"/>
      <c r="H10" s="317"/>
      <c r="I10" s="317"/>
      <c r="J10" s="317"/>
      <c r="K10" s="317"/>
      <c r="L10" s="317"/>
      <c r="M10" s="317"/>
      <c r="N10" s="317"/>
      <c r="O10" s="317"/>
      <c r="P10" s="317"/>
      <c r="Q10" s="317"/>
      <c r="R10" s="317"/>
      <c r="S10" s="317"/>
      <c r="T10" s="317"/>
      <c r="U10" s="317"/>
      <c r="V10" s="317"/>
      <c r="W10" s="317"/>
      <c r="X10" s="317"/>
      <c r="Y10" s="317"/>
      <c r="Z10" s="317"/>
      <c r="AA10" s="317"/>
      <c r="AB10" s="318"/>
      <c r="AC10" s="34" t="s">
        <v>40</v>
      </c>
    </row>
    <row r="11" spans="1:29" ht="15.75">
      <c r="A11" s="332"/>
      <c r="B11" s="332"/>
      <c r="C11" s="334"/>
      <c r="D11" s="332"/>
      <c r="E11" s="3">
        <v>7</v>
      </c>
      <c r="F11" s="3">
        <v>8</v>
      </c>
      <c r="G11" s="3">
        <v>9</v>
      </c>
      <c r="H11" s="3">
        <v>10</v>
      </c>
      <c r="I11" s="18">
        <v>11</v>
      </c>
      <c r="J11" s="3">
        <v>12</v>
      </c>
      <c r="K11" s="3">
        <v>13</v>
      </c>
      <c r="L11" s="3">
        <v>14</v>
      </c>
      <c r="M11" s="3">
        <v>15</v>
      </c>
      <c r="N11" s="3">
        <v>16</v>
      </c>
      <c r="O11" s="3">
        <v>17</v>
      </c>
      <c r="P11" s="3">
        <v>18</v>
      </c>
      <c r="Q11" s="3">
        <v>19</v>
      </c>
      <c r="R11" s="3">
        <v>20</v>
      </c>
      <c r="S11" s="3">
        <v>21</v>
      </c>
      <c r="T11" s="3">
        <v>22</v>
      </c>
      <c r="U11" s="3">
        <v>23</v>
      </c>
      <c r="V11" s="3">
        <v>0</v>
      </c>
      <c r="W11" s="3">
        <v>1</v>
      </c>
      <c r="X11" s="3">
        <v>2</v>
      </c>
      <c r="Y11" s="3">
        <v>3</v>
      </c>
      <c r="Z11" s="3">
        <v>4</v>
      </c>
      <c r="AA11" s="3">
        <v>5</v>
      </c>
      <c r="AB11" s="3">
        <v>6</v>
      </c>
      <c r="AC11" s="17"/>
    </row>
    <row r="12" spans="1:29" ht="31.5">
      <c r="A12" s="4">
        <v>1</v>
      </c>
      <c r="B12" s="5" t="s">
        <v>41</v>
      </c>
      <c r="C12" s="6" t="s">
        <v>42</v>
      </c>
      <c r="D12" s="7"/>
      <c r="E12" s="35">
        <v>2.5</v>
      </c>
      <c r="F12" s="35">
        <v>2.5</v>
      </c>
      <c r="G12" s="35">
        <v>2.5</v>
      </c>
      <c r="H12" s="35">
        <v>2.6</v>
      </c>
      <c r="I12" s="35">
        <v>2.1</v>
      </c>
      <c r="J12" s="35">
        <v>1.8</v>
      </c>
      <c r="K12" s="35">
        <v>1.8</v>
      </c>
      <c r="L12" s="35">
        <v>1.8</v>
      </c>
      <c r="M12" s="35">
        <v>1.8</v>
      </c>
      <c r="N12" s="35">
        <v>1.8</v>
      </c>
      <c r="O12" s="35">
        <v>2</v>
      </c>
      <c r="P12" s="35">
        <v>1.9</v>
      </c>
      <c r="Q12" s="35">
        <v>1.9</v>
      </c>
      <c r="R12" s="35">
        <v>1.8</v>
      </c>
      <c r="S12" s="35">
        <v>1.8</v>
      </c>
      <c r="T12" s="35">
        <v>1.8</v>
      </c>
      <c r="U12" s="35">
        <v>1.7</v>
      </c>
      <c r="V12" s="35"/>
      <c r="W12" s="35"/>
      <c r="X12" s="35"/>
      <c r="Y12" s="35"/>
      <c r="Z12" s="35"/>
      <c r="AA12" s="35"/>
      <c r="AB12" s="35"/>
      <c r="AC12" s="35">
        <f>AVERAGE(E12:AB12)</f>
        <v>2.0058823529411764</v>
      </c>
    </row>
    <row r="13" spans="1:29" ht="31.5">
      <c r="A13" s="4">
        <v>2</v>
      </c>
      <c r="B13" s="5" t="s">
        <v>43</v>
      </c>
      <c r="C13" s="6" t="s">
        <v>42</v>
      </c>
      <c r="D13" s="7"/>
      <c r="E13" s="26">
        <v>1.1000000000000001</v>
      </c>
      <c r="F13" s="26">
        <v>1.2</v>
      </c>
      <c r="G13" s="26">
        <v>1.2</v>
      </c>
      <c r="H13" s="26">
        <v>1.3</v>
      </c>
      <c r="I13" s="26">
        <v>0.7</v>
      </c>
      <c r="J13" s="26">
        <v>0.5</v>
      </c>
      <c r="K13" s="26">
        <v>0.5</v>
      </c>
      <c r="L13" s="26">
        <v>0.4</v>
      </c>
      <c r="M13" s="26">
        <v>0.3</v>
      </c>
      <c r="N13" s="26">
        <v>0.3</v>
      </c>
      <c r="O13" s="26">
        <v>0.4</v>
      </c>
      <c r="P13" s="26">
        <v>0.4</v>
      </c>
      <c r="Q13" s="26">
        <v>0.3</v>
      </c>
      <c r="R13" s="26">
        <v>0.3</v>
      </c>
      <c r="S13" s="26">
        <v>0.3</v>
      </c>
      <c r="T13" s="26">
        <v>0.4</v>
      </c>
      <c r="U13" s="26">
        <v>0.4</v>
      </c>
      <c r="V13" s="26"/>
      <c r="W13" s="26"/>
      <c r="X13" s="26"/>
      <c r="Y13" s="26"/>
      <c r="Z13" s="26"/>
      <c r="AA13" s="26"/>
      <c r="AB13" s="26"/>
      <c r="AC13" s="35">
        <f t="shared" ref="AC13:AC24" si="0">AVERAGE(E13:AB13)</f>
        <v>0.5882352941176473</v>
      </c>
    </row>
    <row r="14" spans="1:29" ht="18.75">
      <c r="A14" s="4">
        <v>3</v>
      </c>
      <c r="B14" s="5" t="s">
        <v>44</v>
      </c>
      <c r="C14" s="6" t="s">
        <v>42</v>
      </c>
      <c r="D14" s="6"/>
      <c r="E14" s="27">
        <v>14.1</v>
      </c>
      <c r="F14" s="27">
        <v>14.1</v>
      </c>
      <c r="G14" s="27">
        <v>14.6</v>
      </c>
      <c r="H14" s="27">
        <v>14.7</v>
      </c>
      <c r="I14" s="27">
        <v>15</v>
      </c>
      <c r="J14" s="27">
        <v>15</v>
      </c>
      <c r="K14" s="27">
        <v>14</v>
      </c>
      <c r="L14" s="27">
        <v>13.7</v>
      </c>
      <c r="M14" s="27">
        <v>13.9</v>
      </c>
      <c r="N14" s="27">
        <v>14.1</v>
      </c>
      <c r="O14" s="27">
        <v>14.3</v>
      </c>
      <c r="P14" s="27">
        <v>14.4</v>
      </c>
      <c r="Q14" s="27">
        <v>14.1</v>
      </c>
      <c r="R14" s="27">
        <v>14</v>
      </c>
      <c r="S14" s="27">
        <v>13.7</v>
      </c>
      <c r="T14" s="27">
        <v>13.6</v>
      </c>
      <c r="U14" s="27">
        <v>13.3</v>
      </c>
      <c r="V14" s="27"/>
      <c r="W14" s="27"/>
      <c r="X14" s="27"/>
      <c r="Y14" s="27"/>
      <c r="Z14" s="27"/>
      <c r="AA14" s="27"/>
      <c r="AB14" s="27"/>
      <c r="AC14" s="35">
        <f t="shared" si="0"/>
        <v>14.152941176470588</v>
      </c>
    </row>
    <row r="15" spans="1:29" ht="18.75">
      <c r="A15" s="4">
        <v>4</v>
      </c>
      <c r="B15" s="5" t="s">
        <v>45</v>
      </c>
      <c r="C15" s="6" t="s">
        <v>42</v>
      </c>
      <c r="D15" s="6"/>
      <c r="E15" s="27">
        <v>6.5</v>
      </c>
      <c r="F15" s="27">
        <v>6.5</v>
      </c>
      <c r="G15" s="27">
        <v>6.8</v>
      </c>
      <c r="H15" s="27">
        <v>7</v>
      </c>
      <c r="I15" s="27">
        <v>7.1</v>
      </c>
      <c r="J15" s="27">
        <v>8</v>
      </c>
      <c r="K15" s="27">
        <v>7.8</v>
      </c>
      <c r="L15" s="27">
        <v>8</v>
      </c>
      <c r="M15" s="27">
        <v>8</v>
      </c>
      <c r="N15" s="27">
        <v>8</v>
      </c>
      <c r="O15" s="27">
        <v>7.2</v>
      </c>
      <c r="P15" s="27">
        <v>7.2</v>
      </c>
      <c r="Q15" s="27">
        <v>7</v>
      </c>
      <c r="R15" s="27">
        <v>7</v>
      </c>
      <c r="S15" s="27">
        <v>7</v>
      </c>
      <c r="T15" s="27">
        <v>6.6</v>
      </c>
      <c r="U15" s="27">
        <v>6.4</v>
      </c>
      <c r="V15" s="27"/>
      <c r="W15" s="27"/>
      <c r="X15" s="27"/>
      <c r="Y15" s="27"/>
      <c r="Z15" s="27"/>
      <c r="AA15" s="27"/>
      <c r="AB15" s="27"/>
      <c r="AC15" s="35">
        <f t="shared" si="0"/>
        <v>7.1823529411764699</v>
      </c>
    </row>
    <row r="16" spans="1:29" ht="27" customHeight="1">
      <c r="A16" s="4">
        <v>5</v>
      </c>
      <c r="B16" s="5" t="s">
        <v>46</v>
      </c>
      <c r="C16" s="6" t="s">
        <v>42</v>
      </c>
      <c r="D16" s="6"/>
      <c r="E16" s="27">
        <v>23.4</v>
      </c>
      <c r="F16" s="27">
        <v>22.8</v>
      </c>
      <c r="G16" s="27">
        <v>22.4</v>
      </c>
      <c r="H16" s="27">
        <v>22.4</v>
      </c>
      <c r="I16" s="27">
        <v>22.5</v>
      </c>
      <c r="J16" s="27">
        <v>25</v>
      </c>
      <c r="K16" s="27">
        <v>25.5</v>
      </c>
      <c r="L16" s="27">
        <v>25</v>
      </c>
      <c r="M16" s="27">
        <v>26.8</v>
      </c>
      <c r="N16" s="27">
        <v>27.1</v>
      </c>
      <c r="O16" s="27">
        <v>27.4</v>
      </c>
      <c r="P16" s="27">
        <v>27.2</v>
      </c>
      <c r="Q16" s="27">
        <v>27.4</v>
      </c>
      <c r="R16" s="27">
        <v>27.5</v>
      </c>
      <c r="S16" s="27">
        <v>27.3</v>
      </c>
      <c r="T16" s="27">
        <v>27.4</v>
      </c>
      <c r="U16" s="27">
        <v>27.7</v>
      </c>
      <c r="V16" s="27"/>
      <c r="W16" s="27"/>
      <c r="X16" s="27"/>
      <c r="Y16" s="27"/>
      <c r="Z16" s="27"/>
      <c r="AA16" s="27"/>
      <c r="AB16" s="27"/>
      <c r="AC16" s="35">
        <f t="shared" si="0"/>
        <v>25.576470588235292</v>
      </c>
    </row>
    <row r="17" spans="1:29" ht="18.75">
      <c r="A17" s="4">
        <v>6</v>
      </c>
      <c r="B17" s="5" t="s">
        <v>47</v>
      </c>
      <c r="C17" s="6" t="s">
        <v>42</v>
      </c>
      <c r="D17" s="6"/>
      <c r="E17" s="27">
        <v>29.2</v>
      </c>
      <c r="F17" s="27">
        <v>28.6</v>
      </c>
      <c r="G17" s="27">
        <v>28.3</v>
      </c>
      <c r="H17" s="27">
        <v>28.3</v>
      </c>
      <c r="I17" s="27">
        <v>28.5</v>
      </c>
      <c r="J17" s="27">
        <v>30.2</v>
      </c>
      <c r="K17" s="27">
        <v>30</v>
      </c>
      <c r="L17" s="27">
        <v>29.5</v>
      </c>
      <c r="M17" s="27">
        <v>31.3</v>
      </c>
      <c r="N17" s="27">
        <v>31.7</v>
      </c>
      <c r="O17" s="27">
        <v>32.799999999999997</v>
      </c>
      <c r="P17" s="27">
        <v>32.6</v>
      </c>
      <c r="Q17" s="27">
        <v>32.700000000000003</v>
      </c>
      <c r="R17" s="27">
        <v>32.700000000000003</v>
      </c>
      <c r="S17" s="27">
        <v>32.4</v>
      </c>
      <c r="T17" s="27">
        <v>32.700000000000003</v>
      </c>
      <c r="U17" s="27">
        <v>32.9</v>
      </c>
      <c r="V17" s="27"/>
      <c r="W17" s="27"/>
      <c r="X17" s="27"/>
      <c r="Y17" s="27"/>
      <c r="Z17" s="27"/>
      <c r="AA17" s="27"/>
      <c r="AB17" s="27"/>
      <c r="AC17" s="35">
        <f t="shared" si="0"/>
        <v>30.847058823529409</v>
      </c>
    </row>
    <row r="18" spans="1:29" ht="30">
      <c r="A18" s="4">
        <v>7</v>
      </c>
      <c r="B18" s="5" t="s">
        <v>48</v>
      </c>
      <c r="C18" s="6" t="s">
        <v>49</v>
      </c>
      <c r="D18" s="6"/>
      <c r="E18" s="13">
        <v>4.3</v>
      </c>
      <c r="F18" s="13">
        <v>4.3</v>
      </c>
      <c r="G18" s="13">
        <v>4.3</v>
      </c>
      <c r="H18" s="13">
        <v>4.3</v>
      </c>
      <c r="I18" s="13">
        <v>4.3</v>
      </c>
      <c r="J18" s="13">
        <v>4.3</v>
      </c>
      <c r="K18" s="13">
        <v>4.3</v>
      </c>
      <c r="L18" s="13">
        <v>4.3</v>
      </c>
      <c r="M18" s="13">
        <v>4.3</v>
      </c>
      <c r="N18" s="13">
        <v>4.3</v>
      </c>
      <c r="O18" s="13">
        <v>4.3</v>
      </c>
      <c r="P18" s="13">
        <v>4.3</v>
      </c>
      <c r="Q18" s="13">
        <v>4.3</v>
      </c>
      <c r="R18" s="13">
        <v>4.3</v>
      </c>
      <c r="S18" s="13">
        <v>4.3</v>
      </c>
      <c r="T18" s="13">
        <v>4.3</v>
      </c>
      <c r="U18" s="13">
        <v>4.3</v>
      </c>
      <c r="V18" s="13"/>
      <c r="W18" s="13"/>
      <c r="X18" s="13"/>
      <c r="Y18" s="13"/>
      <c r="Z18" s="13"/>
      <c r="AA18" s="13"/>
      <c r="AB18" s="13"/>
      <c r="AC18" s="35">
        <f t="shared" si="0"/>
        <v>4.2999999999999989</v>
      </c>
    </row>
    <row r="19" spans="1:29" ht="30">
      <c r="A19" s="4">
        <v>8</v>
      </c>
      <c r="B19" s="5" t="s">
        <v>50</v>
      </c>
      <c r="C19" s="6" t="s">
        <v>49</v>
      </c>
      <c r="D19" s="6"/>
      <c r="E19" s="28">
        <v>3.8</v>
      </c>
      <c r="F19" s="28">
        <v>3.8</v>
      </c>
      <c r="G19" s="28">
        <v>3.8</v>
      </c>
      <c r="H19" s="28">
        <v>3.8</v>
      </c>
      <c r="I19" s="28">
        <v>3.8</v>
      </c>
      <c r="J19" s="28">
        <v>3.8</v>
      </c>
      <c r="K19" s="28">
        <v>3.8</v>
      </c>
      <c r="L19" s="28">
        <v>3.8</v>
      </c>
      <c r="M19" s="28">
        <v>3.8</v>
      </c>
      <c r="N19" s="28">
        <v>3.8</v>
      </c>
      <c r="O19" s="28">
        <v>3.8</v>
      </c>
      <c r="P19" s="28">
        <v>3.8</v>
      </c>
      <c r="Q19" s="28">
        <v>3.8</v>
      </c>
      <c r="R19" s="28">
        <v>3.8</v>
      </c>
      <c r="S19" s="28">
        <v>3.8</v>
      </c>
      <c r="T19" s="28">
        <v>3.8</v>
      </c>
      <c r="U19" s="28">
        <v>3.8</v>
      </c>
      <c r="V19" s="28"/>
      <c r="W19" s="28"/>
      <c r="X19" s="28"/>
      <c r="Y19" s="28"/>
      <c r="Z19" s="28"/>
      <c r="AA19" s="28"/>
      <c r="AB19" s="28"/>
      <c r="AC19" s="35">
        <f t="shared" si="0"/>
        <v>3.7999999999999989</v>
      </c>
    </row>
    <row r="20" spans="1:29" ht="30">
      <c r="A20" s="4">
        <v>9</v>
      </c>
      <c r="B20" s="5" t="s">
        <v>51</v>
      </c>
      <c r="C20" s="6" t="s">
        <v>49</v>
      </c>
      <c r="D20" s="6"/>
      <c r="E20" s="28">
        <v>3.8</v>
      </c>
      <c r="F20" s="28">
        <v>3.8</v>
      </c>
      <c r="G20" s="28">
        <v>3.8</v>
      </c>
      <c r="H20" s="28">
        <v>3.8</v>
      </c>
      <c r="I20" s="28">
        <v>3.8</v>
      </c>
      <c r="J20" s="28">
        <v>3.8</v>
      </c>
      <c r="K20" s="28">
        <v>3.8</v>
      </c>
      <c r="L20" s="28">
        <v>3.8</v>
      </c>
      <c r="M20" s="28">
        <v>3.8</v>
      </c>
      <c r="N20" s="28">
        <v>3.8</v>
      </c>
      <c r="O20" s="28">
        <v>3.8</v>
      </c>
      <c r="P20" s="28">
        <v>3.8</v>
      </c>
      <c r="Q20" s="28">
        <v>3.8</v>
      </c>
      <c r="R20" s="28">
        <v>3.8</v>
      </c>
      <c r="S20" s="28">
        <v>3.8</v>
      </c>
      <c r="T20" s="28">
        <v>3.8</v>
      </c>
      <c r="U20" s="28">
        <v>3.8</v>
      </c>
      <c r="V20" s="28"/>
      <c r="W20" s="28"/>
      <c r="X20" s="28"/>
      <c r="Y20" s="28"/>
      <c r="Z20" s="28"/>
      <c r="AA20" s="28"/>
      <c r="AB20" s="28"/>
      <c r="AC20" s="35">
        <f t="shared" si="0"/>
        <v>3.7999999999999989</v>
      </c>
    </row>
    <row r="21" spans="1:29" ht="30">
      <c r="A21" s="4">
        <v>10</v>
      </c>
      <c r="B21" s="5" t="s">
        <v>52</v>
      </c>
      <c r="C21" s="6" t="s">
        <v>49</v>
      </c>
      <c r="D21" s="6"/>
      <c r="E21" s="57">
        <v>3</v>
      </c>
      <c r="F21" s="57">
        <v>3</v>
      </c>
      <c r="G21" s="57">
        <v>3</v>
      </c>
      <c r="H21" s="57">
        <v>3</v>
      </c>
      <c r="I21" s="57">
        <v>3</v>
      </c>
      <c r="J21" s="57">
        <v>3</v>
      </c>
      <c r="K21" s="57">
        <v>3</v>
      </c>
      <c r="L21" s="57">
        <v>3</v>
      </c>
      <c r="M21" s="57">
        <v>3</v>
      </c>
      <c r="N21" s="57">
        <v>3</v>
      </c>
      <c r="O21" s="57">
        <v>3</v>
      </c>
      <c r="P21" s="57">
        <v>3</v>
      </c>
      <c r="Q21" s="57">
        <v>3</v>
      </c>
      <c r="R21" s="57">
        <v>3</v>
      </c>
      <c r="S21" s="57">
        <v>3</v>
      </c>
      <c r="T21" s="57">
        <v>3</v>
      </c>
      <c r="U21" s="57">
        <v>3</v>
      </c>
      <c r="V21" s="57"/>
      <c r="W21" s="57"/>
      <c r="X21" s="57"/>
      <c r="Y21" s="57"/>
      <c r="Z21" s="57"/>
      <c r="AA21" s="57"/>
      <c r="AB21" s="57"/>
      <c r="AC21" s="54">
        <f t="shared" si="0"/>
        <v>3</v>
      </c>
    </row>
    <row r="22" spans="1:29" ht="34.5">
      <c r="A22" s="4">
        <v>11</v>
      </c>
      <c r="B22" s="5" t="s">
        <v>53</v>
      </c>
      <c r="C22" s="6" t="s">
        <v>49</v>
      </c>
      <c r="D22" s="13"/>
      <c r="E22" s="56">
        <f t="shared" ref="E22:N22" si="1">E18-E19</f>
        <v>0.5</v>
      </c>
      <c r="F22" s="56">
        <f t="shared" si="1"/>
        <v>0.5</v>
      </c>
      <c r="G22" s="56">
        <f t="shared" si="1"/>
        <v>0.5</v>
      </c>
      <c r="H22" s="56">
        <f t="shared" si="1"/>
        <v>0.5</v>
      </c>
      <c r="I22" s="56">
        <f t="shared" si="1"/>
        <v>0.5</v>
      </c>
      <c r="J22" s="56">
        <f t="shared" si="1"/>
        <v>0.5</v>
      </c>
      <c r="K22" s="56">
        <f t="shared" si="1"/>
        <v>0.5</v>
      </c>
      <c r="L22" s="56">
        <f t="shared" si="1"/>
        <v>0.5</v>
      </c>
      <c r="M22" s="56">
        <f t="shared" si="1"/>
        <v>0.5</v>
      </c>
      <c r="N22" s="56">
        <f t="shared" si="1"/>
        <v>0.5</v>
      </c>
      <c r="O22" s="56">
        <f t="shared" ref="O22:U22" si="2">O18-O19</f>
        <v>0.5</v>
      </c>
      <c r="P22" s="56">
        <f t="shared" si="2"/>
        <v>0.5</v>
      </c>
      <c r="Q22" s="56">
        <f t="shared" si="2"/>
        <v>0.5</v>
      </c>
      <c r="R22" s="56">
        <f t="shared" si="2"/>
        <v>0.5</v>
      </c>
      <c r="S22" s="56">
        <f t="shared" si="2"/>
        <v>0.5</v>
      </c>
      <c r="T22" s="56">
        <f t="shared" si="2"/>
        <v>0.5</v>
      </c>
      <c r="U22" s="56">
        <f t="shared" si="2"/>
        <v>0.5</v>
      </c>
      <c r="V22" s="56"/>
      <c r="W22" s="56"/>
      <c r="X22" s="56"/>
      <c r="Y22" s="56"/>
      <c r="Z22" s="56"/>
      <c r="AA22" s="56"/>
      <c r="AB22" s="56"/>
      <c r="AC22" s="54">
        <f t="shared" si="0"/>
        <v>0.5</v>
      </c>
    </row>
    <row r="23" spans="1:29" ht="34.5">
      <c r="A23" s="4">
        <v>12</v>
      </c>
      <c r="B23" s="5" t="s">
        <v>54</v>
      </c>
      <c r="C23" s="6" t="s">
        <v>55</v>
      </c>
      <c r="D23" s="13"/>
      <c r="E23" s="56">
        <f t="shared" ref="E23:N23" si="3">E20-E21</f>
        <v>0.79999999999999982</v>
      </c>
      <c r="F23" s="56">
        <f t="shared" si="3"/>
        <v>0.79999999999999982</v>
      </c>
      <c r="G23" s="56">
        <f t="shared" si="3"/>
        <v>0.79999999999999982</v>
      </c>
      <c r="H23" s="56">
        <f t="shared" si="3"/>
        <v>0.79999999999999982</v>
      </c>
      <c r="I23" s="56">
        <f t="shared" si="3"/>
        <v>0.79999999999999982</v>
      </c>
      <c r="J23" s="56">
        <f t="shared" si="3"/>
        <v>0.79999999999999982</v>
      </c>
      <c r="K23" s="56">
        <f t="shared" si="3"/>
        <v>0.79999999999999982</v>
      </c>
      <c r="L23" s="56">
        <f t="shared" si="3"/>
        <v>0.79999999999999982</v>
      </c>
      <c r="M23" s="56">
        <f t="shared" si="3"/>
        <v>0.79999999999999982</v>
      </c>
      <c r="N23" s="56">
        <f t="shared" si="3"/>
        <v>0.79999999999999982</v>
      </c>
      <c r="O23" s="56">
        <f t="shared" ref="O23:U23" si="4">O20-O21</f>
        <v>0.79999999999999982</v>
      </c>
      <c r="P23" s="56">
        <f t="shared" si="4"/>
        <v>0.79999999999999982</v>
      </c>
      <c r="Q23" s="56">
        <f t="shared" si="4"/>
        <v>0.79999999999999982</v>
      </c>
      <c r="R23" s="56">
        <f t="shared" si="4"/>
        <v>0.79999999999999982</v>
      </c>
      <c r="S23" s="56">
        <f t="shared" si="4"/>
        <v>0.79999999999999982</v>
      </c>
      <c r="T23" s="56">
        <f t="shared" si="4"/>
        <v>0.79999999999999982</v>
      </c>
      <c r="U23" s="56">
        <f t="shared" si="4"/>
        <v>0.79999999999999982</v>
      </c>
      <c r="V23" s="56"/>
      <c r="W23" s="56"/>
      <c r="X23" s="56"/>
      <c r="Y23" s="56"/>
      <c r="Z23" s="56"/>
      <c r="AA23" s="56"/>
      <c r="AB23" s="56"/>
      <c r="AC23" s="54">
        <f t="shared" si="0"/>
        <v>0.8</v>
      </c>
    </row>
    <row r="24" spans="1:29" ht="37.5">
      <c r="A24" s="4">
        <v>13</v>
      </c>
      <c r="B24" s="5" t="s">
        <v>56</v>
      </c>
      <c r="C24" s="6" t="s">
        <v>57</v>
      </c>
      <c r="D24" s="13"/>
      <c r="E24" s="58">
        <f t="shared" ref="E24:N24" si="5">SQRT(E22/0.5)*971</f>
        <v>971</v>
      </c>
      <c r="F24" s="58">
        <f t="shared" si="5"/>
        <v>971</v>
      </c>
      <c r="G24" s="58">
        <f t="shared" si="5"/>
        <v>971</v>
      </c>
      <c r="H24" s="58">
        <f t="shared" si="5"/>
        <v>971</v>
      </c>
      <c r="I24" s="58">
        <f t="shared" si="5"/>
        <v>971</v>
      </c>
      <c r="J24" s="58">
        <f t="shared" si="5"/>
        <v>971</v>
      </c>
      <c r="K24" s="58">
        <f t="shared" si="5"/>
        <v>971</v>
      </c>
      <c r="L24" s="58">
        <f t="shared" si="5"/>
        <v>971</v>
      </c>
      <c r="M24" s="58">
        <f t="shared" si="5"/>
        <v>971</v>
      </c>
      <c r="N24" s="58">
        <f t="shared" si="5"/>
        <v>971</v>
      </c>
      <c r="O24" s="58">
        <f t="shared" ref="O24:U24" si="6">SQRT(O22/0.5)*971</f>
        <v>971</v>
      </c>
      <c r="P24" s="58">
        <f t="shared" si="6"/>
        <v>971</v>
      </c>
      <c r="Q24" s="58">
        <f t="shared" si="6"/>
        <v>971</v>
      </c>
      <c r="R24" s="58">
        <f t="shared" si="6"/>
        <v>971</v>
      </c>
      <c r="S24" s="58">
        <f t="shared" si="6"/>
        <v>971</v>
      </c>
      <c r="T24" s="58">
        <f t="shared" si="6"/>
        <v>971</v>
      </c>
      <c r="U24" s="58">
        <f t="shared" si="6"/>
        <v>971</v>
      </c>
      <c r="V24" s="58"/>
      <c r="W24" s="58"/>
      <c r="X24" s="58"/>
      <c r="Y24" s="58"/>
      <c r="Z24" s="58"/>
      <c r="AA24" s="58"/>
      <c r="AB24" s="58"/>
      <c r="AC24" s="54">
        <f t="shared" si="0"/>
        <v>971</v>
      </c>
    </row>
    <row r="25" spans="1:29" ht="15.75">
      <c r="A25" s="4">
        <v>14</v>
      </c>
      <c r="B25" s="5" t="s">
        <v>58</v>
      </c>
      <c r="C25" s="6" t="s">
        <v>59</v>
      </c>
      <c r="D25" s="13"/>
      <c r="E25" s="55">
        <f t="shared" ref="E25:N25" si="7">E24*1000*1*(E14-E15)/3024</f>
        <v>2440.3439153439153</v>
      </c>
      <c r="F25" s="55">
        <f t="shared" si="7"/>
        <v>2440.3439153439153</v>
      </c>
      <c r="G25" s="55">
        <f t="shared" si="7"/>
        <v>2504.563492063492</v>
      </c>
      <c r="H25" s="55">
        <f t="shared" si="7"/>
        <v>2472.4537037037035</v>
      </c>
      <c r="I25" s="55">
        <f t="shared" si="7"/>
        <v>2536.6732804232806</v>
      </c>
      <c r="J25" s="55">
        <f t="shared" si="7"/>
        <v>2247.6851851851852</v>
      </c>
      <c r="K25" s="55">
        <f t="shared" si="7"/>
        <v>1990.8068783068784</v>
      </c>
      <c r="L25" s="55">
        <f t="shared" si="7"/>
        <v>1830.2579365079362</v>
      </c>
      <c r="M25" s="55">
        <f t="shared" si="7"/>
        <v>1894.4775132275133</v>
      </c>
      <c r="N25" s="55">
        <f t="shared" si="7"/>
        <v>1958.69708994709</v>
      </c>
      <c r="O25" s="55">
        <f t="shared" ref="O25:U25" si="8">O24*1000*1*(O14-O15)/3024</f>
        <v>2279.7949735449738</v>
      </c>
      <c r="P25" s="55">
        <f t="shared" si="8"/>
        <v>2311.9047619047619</v>
      </c>
      <c r="Q25" s="55">
        <f t="shared" si="8"/>
        <v>2279.7949735449733</v>
      </c>
      <c r="R25" s="55">
        <f t="shared" si="8"/>
        <v>2247.6851851851852</v>
      </c>
      <c r="S25" s="55">
        <f t="shared" si="8"/>
        <v>2151.3558201058199</v>
      </c>
      <c r="T25" s="55">
        <f t="shared" si="8"/>
        <v>2247.6851851851852</v>
      </c>
      <c r="U25" s="55">
        <f t="shared" si="8"/>
        <v>2215.5753968253966</v>
      </c>
      <c r="V25" s="55"/>
      <c r="W25" s="55"/>
      <c r="X25" s="55"/>
      <c r="Y25" s="55"/>
      <c r="Z25" s="55"/>
      <c r="AA25" s="55"/>
      <c r="AB25" s="55"/>
      <c r="AC25" s="54">
        <f>SUM(E25:AB25)</f>
        <v>38050.099206349209</v>
      </c>
    </row>
    <row r="26" spans="1:29" ht="15.75">
      <c r="A26" s="4">
        <v>15</v>
      </c>
      <c r="B26" s="5" t="s">
        <v>60</v>
      </c>
      <c r="C26" s="6" t="s">
        <v>61</v>
      </c>
      <c r="D26" s="13"/>
      <c r="E26" s="56">
        <v>1500</v>
      </c>
      <c r="F26" s="56">
        <v>1500</v>
      </c>
      <c r="G26" s="56">
        <v>1500</v>
      </c>
      <c r="H26" s="56">
        <v>1500</v>
      </c>
      <c r="I26" s="56">
        <v>1500</v>
      </c>
      <c r="J26" s="56">
        <v>1500</v>
      </c>
      <c r="K26" s="56">
        <v>1500</v>
      </c>
      <c r="L26" s="56">
        <v>1500</v>
      </c>
      <c r="M26" s="56">
        <v>1500</v>
      </c>
      <c r="N26" s="56">
        <v>1500</v>
      </c>
      <c r="O26" s="56">
        <v>1500</v>
      </c>
      <c r="P26" s="56">
        <v>1400</v>
      </c>
      <c r="Q26" s="56">
        <v>1300</v>
      </c>
      <c r="R26" s="56">
        <v>1600</v>
      </c>
      <c r="S26" s="56">
        <v>1500</v>
      </c>
      <c r="T26" s="56">
        <v>1800</v>
      </c>
      <c r="U26" s="56">
        <v>1600</v>
      </c>
      <c r="V26" s="56"/>
      <c r="W26" s="56"/>
      <c r="X26" s="56"/>
      <c r="Y26" s="56"/>
      <c r="Z26" s="56"/>
      <c r="AA26" s="56"/>
      <c r="AB26" s="56"/>
      <c r="AC26" s="54">
        <f>SUM(E26:AB26)</f>
        <v>25700</v>
      </c>
    </row>
    <row r="27" spans="1:29" ht="15.75">
      <c r="A27" s="4">
        <v>16</v>
      </c>
      <c r="B27" s="5" t="s">
        <v>62</v>
      </c>
      <c r="C27" s="6" t="s">
        <v>63</v>
      </c>
      <c r="D27" s="13"/>
      <c r="E27" s="59">
        <f t="shared" ref="E27:N27" si="9">E26/E25</f>
        <v>0.61466746165103803</v>
      </c>
      <c r="F27" s="59">
        <f t="shared" si="9"/>
        <v>0.61466746165103803</v>
      </c>
      <c r="G27" s="59">
        <f t="shared" si="9"/>
        <v>0.59890675750613964</v>
      </c>
      <c r="H27" s="59">
        <f t="shared" si="9"/>
        <v>0.60668476734388177</v>
      </c>
      <c r="I27" s="59">
        <f t="shared" si="9"/>
        <v>0.59132565930985925</v>
      </c>
      <c r="J27" s="59">
        <f t="shared" si="9"/>
        <v>0.66735324407826979</v>
      </c>
      <c r="K27" s="59">
        <f t="shared" si="9"/>
        <v>0.75346334008836913</v>
      </c>
      <c r="L27" s="59">
        <f t="shared" si="9"/>
        <v>0.81955661553471748</v>
      </c>
      <c r="M27" s="59">
        <f t="shared" si="9"/>
        <v>0.7917750353470997</v>
      </c>
      <c r="N27" s="59">
        <f t="shared" si="9"/>
        <v>0.76581519812260468</v>
      </c>
      <c r="O27" s="59">
        <f t="shared" ref="O27:U27" si="10">O26/O25</f>
        <v>0.65795390261237863</v>
      </c>
      <c r="P27" s="59">
        <f t="shared" si="10"/>
        <v>0.60556127703398555</v>
      </c>
      <c r="Q27" s="59">
        <f t="shared" si="10"/>
        <v>0.57022671559739491</v>
      </c>
      <c r="R27" s="59">
        <f t="shared" si="10"/>
        <v>0.71184346035015444</v>
      </c>
      <c r="S27" s="59">
        <f t="shared" si="10"/>
        <v>0.69723473261908797</v>
      </c>
      <c r="T27" s="59">
        <f t="shared" si="10"/>
        <v>0.80082389289392375</v>
      </c>
      <c r="U27" s="59">
        <f t="shared" si="10"/>
        <v>0.72216003223928726</v>
      </c>
      <c r="V27" s="59"/>
      <c r="W27" s="59"/>
      <c r="X27" s="59"/>
      <c r="Y27" s="59"/>
      <c r="Z27" s="59"/>
      <c r="AA27" s="59"/>
      <c r="AB27" s="59"/>
      <c r="AC27" s="54">
        <f t="shared" ref="AC27:AC32" si="11">AVERAGE(E27:AB27)</f>
        <v>0.68176585611642526</v>
      </c>
    </row>
    <row r="28" spans="1:29" ht="15.75">
      <c r="A28" s="4">
        <v>17</v>
      </c>
      <c r="B28" s="5" t="s">
        <v>64</v>
      </c>
      <c r="C28" s="13"/>
      <c r="D28" s="13"/>
      <c r="E28" s="328">
        <f>AVERAGE(E27:AB27)</f>
        <v>0.68176585611642526</v>
      </c>
      <c r="F28" s="329"/>
      <c r="G28" s="329"/>
      <c r="H28" s="329"/>
      <c r="I28" s="329"/>
      <c r="J28" s="329"/>
      <c r="K28" s="329"/>
      <c r="L28" s="329"/>
      <c r="M28" s="329"/>
      <c r="N28" s="329"/>
      <c r="O28" s="329"/>
      <c r="P28" s="329"/>
      <c r="Q28" s="329"/>
      <c r="R28" s="329"/>
      <c r="S28" s="329"/>
      <c r="T28" s="329"/>
      <c r="U28" s="329"/>
      <c r="V28" s="329"/>
      <c r="W28" s="329"/>
      <c r="X28" s="329"/>
      <c r="Y28" s="329"/>
      <c r="Z28" s="329"/>
      <c r="AA28" s="329"/>
      <c r="AB28" s="330"/>
      <c r="AC28" s="54">
        <f t="shared" si="11"/>
        <v>0.68176585611642526</v>
      </c>
    </row>
    <row r="29" spans="1:29" ht="15.75">
      <c r="A29" s="4">
        <v>18</v>
      </c>
      <c r="B29" s="5" t="s">
        <v>65</v>
      </c>
      <c r="C29" s="13"/>
      <c r="D29" s="13"/>
      <c r="E29" s="59">
        <f t="shared" ref="E29:N29" si="12">3.516/E27</f>
        <v>5.720166137566137</v>
      </c>
      <c r="F29" s="59">
        <f t="shared" si="12"/>
        <v>5.720166137566137</v>
      </c>
      <c r="G29" s="59">
        <f t="shared" si="12"/>
        <v>5.8706968253968252</v>
      </c>
      <c r="H29" s="59">
        <f t="shared" si="12"/>
        <v>5.7954314814814802</v>
      </c>
      <c r="I29" s="59">
        <f t="shared" si="12"/>
        <v>5.9459621693121703</v>
      </c>
      <c r="J29" s="59">
        <f t="shared" si="12"/>
        <v>5.2685740740740741</v>
      </c>
      <c r="K29" s="59">
        <f t="shared" si="12"/>
        <v>4.6664513227513229</v>
      </c>
      <c r="L29" s="59">
        <f t="shared" si="12"/>
        <v>4.2901246031746023</v>
      </c>
      <c r="M29" s="59">
        <f t="shared" si="12"/>
        <v>4.4406552910052914</v>
      </c>
      <c r="N29" s="59">
        <f t="shared" si="12"/>
        <v>4.5911859788359788</v>
      </c>
      <c r="O29" s="59">
        <f t="shared" ref="O29:U29" si="13">3.516/O27</f>
        <v>5.3438394179894182</v>
      </c>
      <c r="P29" s="59">
        <f t="shared" si="13"/>
        <v>5.8061836734693877</v>
      </c>
      <c r="Q29" s="59">
        <f t="shared" si="13"/>
        <v>6.1659685592185589</v>
      </c>
      <c r="R29" s="59">
        <f t="shared" si="13"/>
        <v>4.9392881944444449</v>
      </c>
      <c r="S29" s="59">
        <f t="shared" si="13"/>
        <v>5.0427780423280417</v>
      </c>
      <c r="T29" s="59">
        <f t="shared" si="13"/>
        <v>4.390478395061729</v>
      </c>
      <c r="U29" s="59">
        <f t="shared" si="13"/>
        <v>4.8687269345238091</v>
      </c>
      <c r="V29" s="59"/>
      <c r="W29" s="59"/>
      <c r="X29" s="59"/>
      <c r="Y29" s="59"/>
      <c r="Z29" s="59"/>
      <c r="AA29" s="59"/>
      <c r="AB29" s="59"/>
      <c r="AC29" s="54">
        <f t="shared" si="11"/>
        <v>5.2274516022470232</v>
      </c>
    </row>
    <row r="30" spans="1:29" ht="15.75">
      <c r="A30" s="4">
        <v>19</v>
      </c>
      <c r="B30" s="5" t="s">
        <v>66</v>
      </c>
      <c r="C30" s="13"/>
      <c r="D30" s="13"/>
      <c r="E30" s="59">
        <f t="shared" ref="E30:N30" si="14">3.413*E29</f>
        <v>19.522927027513223</v>
      </c>
      <c r="F30" s="59">
        <f t="shared" si="14"/>
        <v>19.522927027513223</v>
      </c>
      <c r="G30" s="59">
        <f t="shared" si="14"/>
        <v>20.036688265079363</v>
      </c>
      <c r="H30" s="59">
        <f t="shared" si="14"/>
        <v>19.779807646296291</v>
      </c>
      <c r="I30" s="59">
        <f t="shared" si="14"/>
        <v>20.293568883862434</v>
      </c>
      <c r="J30" s="59">
        <f t="shared" si="14"/>
        <v>17.981643314814814</v>
      </c>
      <c r="K30" s="59">
        <f t="shared" si="14"/>
        <v>15.926598364550264</v>
      </c>
      <c r="L30" s="59">
        <f t="shared" si="14"/>
        <v>14.642195270634916</v>
      </c>
      <c r="M30" s="59">
        <f t="shared" si="14"/>
        <v>15.15595650820106</v>
      </c>
      <c r="N30" s="59">
        <f t="shared" si="14"/>
        <v>15.669717745767194</v>
      </c>
      <c r="O30" s="59">
        <f t="shared" ref="O30:U30" si="15">3.413*O29</f>
        <v>18.238523933597882</v>
      </c>
      <c r="P30" s="59">
        <f t="shared" si="15"/>
        <v>19.816504877551019</v>
      </c>
      <c r="Q30" s="59">
        <f t="shared" si="15"/>
        <v>21.044450692612941</v>
      </c>
      <c r="R30" s="59">
        <f t="shared" si="15"/>
        <v>16.85779060763889</v>
      </c>
      <c r="S30" s="59">
        <f t="shared" si="15"/>
        <v>17.211001458465606</v>
      </c>
      <c r="T30" s="59">
        <f t="shared" si="15"/>
        <v>14.98470276234568</v>
      </c>
      <c r="U30" s="59">
        <f t="shared" si="15"/>
        <v>16.616965027529758</v>
      </c>
      <c r="V30" s="59"/>
      <c r="W30" s="59"/>
      <c r="X30" s="59"/>
      <c r="Y30" s="59"/>
      <c r="Z30" s="59"/>
      <c r="AA30" s="59"/>
      <c r="AB30" s="59"/>
      <c r="AC30" s="54">
        <f t="shared" si="11"/>
        <v>17.841292318469097</v>
      </c>
    </row>
    <row r="31" spans="1:29" ht="15.75">
      <c r="A31" s="4">
        <v>20</v>
      </c>
      <c r="B31" s="5" t="s">
        <v>67</v>
      </c>
      <c r="C31" s="6" t="s">
        <v>42</v>
      </c>
      <c r="D31" s="13"/>
      <c r="E31" s="59">
        <f t="shared" ref="E31:N31" si="16">(E17-E16)/LN(1+(E17-E16)/E12)</f>
        <v>4.8334751840347057</v>
      </c>
      <c r="F31" s="59">
        <f t="shared" si="16"/>
        <v>4.8334751840347057</v>
      </c>
      <c r="G31" s="59">
        <f t="shared" si="16"/>
        <v>4.8682238877098625</v>
      </c>
      <c r="H31" s="59">
        <f t="shared" si="16"/>
        <v>4.9807745543628332</v>
      </c>
      <c r="I31" s="59">
        <f t="shared" si="16"/>
        <v>4.4446857186149078</v>
      </c>
      <c r="J31" s="59">
        <f t="shared" si="16"/>
        <v>3.8288123728618535</v>
      </c>
      <c r="K31" s="59">
        <f t="shared" si="16"/>
        <v>3.5920602006656761</v>
      </c>
      <c r="L31" s="59">
        <f t="shared" si="16"/>
        <v>3.5920602006656761</v>
      </c>
      <c r="M31" s="59">
        <f t="shared" si="16"/>
        <v>3.5920602006656761</v>
      </c>
      <c r="N31" s="59">
        <f t="shared" si="16"/>
        <v>3.6262979349586684</v>
      </c>
      <c r="O31" s="59">
        <f t="shared" ref="O31:U31" si="17">(O17-O16)/LN(1+(O17-O16)/O12)</f>
        <v>4.127390155544556</v>
      </c>
      <c r="P31" s="59">
        <f t="shared" si="17"/>
        <v>4.0118260847600782</v>
      </c>
      <c r="Q31" s="59">
        <f t="shared" si="17"/>
        <v>3.9783005776314382</v>
      </c>
      <c r="R31" s="59">
        <f t="shared" si="17"/>
        <v>3.8288123728618544</v>
      </c>
      <c r="S31" s="59">
        <f t="shared" si="17"/>
        <v>3.7953919198120301</v>
      </c>
      <c r="T31" s="59">
        <f t="shared" si="17"/>
        <v>3.8621064220632322</v>
      </c>
      <c r="U31" s="59">
        <f t="shared" si="17"/>
        <v>3.7119176154673288</v>
      </c>
      <c r="V31" s="59"/>
      <c r="W31" s="59"/>
      <c r="X31" s="59"/>
      <c r="Y31" s="59"/>
      <c r="Z31" s="59"/>
      <c r="AA31" s="59"/>
      <c r="AB31" s="59"/>
      <c r="AC31" s="54">
        <f t="shared" si="11"/>
        <v>4.0886865051008883</v>
      </c>
    </row>
    <row r="32" spans="1:29" ht="15.75">
      <c r="A32" s="4">
        <v>21</v>
      </c>
      <c r="B32" s="5" t="s">
        <v>68</v>
      </c>
      <c r="C32" s="6" t="s">
        <v>42</v>
      </c>
      <c r="D32" s="17"/>
      <c r="E32" s="59">
        <f t="shared" ref="E32:N32" si="18">(E14-E15)/LN(1+(E14-E15)/E13)</f>
        <v>3.6750255276356345</v>
      </c>
      <c r="F32" s="59">
        <f t="shared" si="18"/>
        <v>3.8144373311983504</v>
      </c>
      <c r="G32" s="59">
        <f t="shared" si="18"/>
        <v>3.8711540557921293</v>
      </c>
      <c r="H32" s="59">
        <f t="shared" si="18"/>
        <v>3.9796154527473684</v>
      </c>
      <c r="I32" s="59">
        <f t="shared" si="18"/>
        <v>3.1493713162492138</v>
      </c>
      <c r="J32" s="59">
        <f t="shared" si="18"/>
        <v>2.5848856114819854</v>
      </c>
      <c r="K32" s="59">
        <f t="shared" si="18"/>
        <v>2.388975534224143</v>
      </c>
      <c r="L32" s="59">
        <f t="shared" si="18"/>
        <v>2.0920659476488179</v>
      </c>
      <c r="M32" s="59">
        <f t="shared" si="18"/>
        <v>1.9481449407478864</v>
      </c>
      <c r="N32" s="59">
        <f t="shared" si="18"/>
        <v>1.9932876563019337</v>
      </c>
      <c r="O32" s="59">
        <f t="shared" ref="O32:U32" si="19">(O14-O15)/LN(1+(O14-O15)/O13)</f>
        <v>2.422221319947512</v>
      </c>
      <c r="P32" s="59">
        <f t="shared" si="19"/>
        <v>2.4452875576447819</v>
      </c>
      <c r="Q32" s="59">
        <f t="shared" si="19"/>
        <v>2.2149756783043997</v>
      </c>
      <c r="R32" s="59">
        <f t="shared" si="19"/>
        <v>2.1930874711718342</v>
      </c>
      <c r="S32" s="59">
        <f t="shared" si="19"/>
        <v>2.1270631636670401</v>
      </c>
      <c r="T32" s="59">
        <f t="shared" si="19"/>
        <v>2.3990918556509144</v>
      </c>
      <c r="U32" s="59">
        <f t="shared" si="19"/>
        <v>2.375897998171745</v>
      </c>
      <c r="V32" s="59"/>
      <c r="W32" s="59"/>
      <c r="X32" s="59"/>
      <c r="Y32" s="59"/>
      <c r="Z32" s="59"/>
      <c r="AA32" s="59"/>
      <c r="AB32" s="59"/>
      <c r="AC32" s="54">
        <f t="shared" si="11"/>
        <v>2.6867404952109233</v>
      </c>
    </row>
    <row r="33" spans="1:29" ht="15">
      <c r="A33"/>
      <c r="B33"/>
      <c r="C33"/>
      <c r="D33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</row>
    <row r="34" spans="1:29" ht="23.25">
      <c r="A34" s="301" t="s">
        <v>26</v>
      </c>
      <c r="B34" s="302"/>
      <c r="C34" s="302"/>
      <c r="D34" s="302"/>
      <c r="E34" s="302"/>
      <c r="F34" s="302"/>
      <c r="G34" s="302"/>
      <c r="H34" s="302"/>
      <c r="I34" s="302"/>
      <c r="J34" s="302"/>
      <c r="K34" s="302"/>
      <c r="L34" s="302"/>
      <c r="M34" s="302"/>
      <c r="N34" s="302"/>
      <c r="O34" s="302"/>
      <c r="P34" s="302"/>
      <c r="Q34" s="302"/>
      <c r="R34" s="302"/>
      <c r="S34" s="302"/>
      <c r="T34" s="302"/>
      <c r="U34" s="302"/>
      <c r="V34" s="302"/>
      <c r="W34" s="302"/>
      <c r="X34" s="302"/>
      <c r="Y34" s="302"/>
      <c r="Z34" s="302"/>
      <c r="AA34" s="302"/>
      <c r="AB34" s="303"/>
      <c r="AC34"/>
    </row>
    <row r="35" spans="1:29" ht="18.75">
      <c r="A35" s="304" t="s">
        <v>76</v>
      </c>
      <c r="B35" s="305"/>
      <c r="C35" s="305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5"/>
      <c r="T35" s="305"/>
      <c r="U35" s="305"/>
      <c r="V35" s="305"/>
      <c r="W35" s="305"/>
      <c r="X35" s="305"/>
      <c r="Y35" s="305"/>
      <c r="Z35" s="305"/>
      <c r="AA35" s="305"/>
      <c r="AB35" s="306"/>
      <c r="AC35"/>
    </row>
    <row r="36" spans="1:29" ht="21" customHeight="1">
      <c r="A36" s="307"/>
      <c r="B36" s="308"/>
      <c r="C36" s="308"/>
      <c r="D36" s="309"/>
      <c r="E36" s="319" t="s">
        <v>72</v>
      </c>
      <c r="F36" s="320"/>
      <c r="G36" s="320"/>
      <c r="H36" s="320"/>
      <c r="I36" s="320"/>
      <c r="J36" s="320"/>
      <c r="K36" s="320"/>
      <c r="L36" s="320"/>
      <c r="M36" s="320"/>
      <c r="N36" s="320"/>
      <c r="O36" s="320"/>
      <c r="P36" s="320"/>
      <c r="Q36" s="320"/>
      <c r="R36" s="320"/>
      <c r="S36" s="320"/>
      <c r="T36" s="320"/>
      <c r="U36" s="320"/>
      <c r="V36" s="320"/>
      <c r="W36" s="320"/>
      <c r="X36" s="320"/>
      <c r="Y36" s="320"/>
      <c r="Z36" s="320"/>
      <c r="AA36" s="320"/>
      <c r="AB36" s="321"/>
      <c r="AC36"/>
    </row>
    <row r="37" spans="1:29" ht="18.75" customHeight="1">
      <c r="A37" s="310" t="s">
        <v>29</v>
      </c>
      <c r="B37" s="311"/>
      <c r="C37" s="311"/>
      <c r="D37" s="312"/>
      <c r="E37" s="322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4"/>
      <c r="AC37"/>
    </row>
    <row r="38" spans="1:29" ht="18.75" customHeight="1">
      <c r="A38" s="310" t="s">
        <v>30</v>
      </c>
      <c r="B38" s="311"/>
      <c r="C38" s="311"/>
      <c r="D38" s="312"/>
      <c r="E38" s="322"/>
      <c r="F38" s="323"/>
      <c r="G38" s="323"/>
      <c r="H38" s="323"/>
      <c r="I38" s="323"/>
      <c r="J38" s="323"/>
      <c r="K38" s="323"/>
      <c r="L38" s="323"/>
      <c r="M38" s="323"/>
      <c r="N38" s="323"/>
      <c r="O38" s="323"/>
      <c r="P38" s="323"/>
      <c r="Q38" s="323"/>
      <c r="R38" s="323"/>
      <c r="S38" s="323"/>
      <c r="T38" s="323"/>
      <c r="U38" s="323"/>
      <c r="V38" s="323"/>
      <c r="W38" s="323"/>
      <c r="X38" s="323"/>
      <c r="Y38" s="323"/>
      <c r="Z38" s="323"/>
      <c r="AA38" s="323"/>
      <c r="AB38" s="324"/>
      <c r="AC38"/>
    </row>
    <row r="39" spans="1:29" ht="18.75" customHeight="1">
      <c r="A39" s="310" t="s">
        <v>31</v>
      </c>
      <c r="B39" s="311"/>
      <c r="C39" s="311"/>
      <c r="D39" s="312"/>
      <c r="E39" s="322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323"/>
      <c r="Q39" s="323"/>
      <c r="R39" s="323"/>
      <c r="S39" s="323"/>
      <c r="T39" s="323"/>
      <c r="U39" s="323"/>
      <c r="V39" s="323"/>
      <c r="W39" s="323"/>
      <c r="X39" s="323"/>
      <c r="Y39" s="323"/>
      <c r="Z39" s="323"/>
      <c r="AA39" s="323"/>
      <c r="AB39" s="324"/>
      <c r="AC39"/>
    </row>
    <row r="40" spans="1:29" ht="18.75" customHeight="1">
      <c r="A40" s="310" t="s">
        <v>32</v>
      </c>
      <c r="B40" s="311"/>
      <c r="C40" s="311"/>
      <c r="D40" s="312"/>
      <c r="E40" s="322"/>
      <c r="F40" s="323"/>
      <c r="G40" s="323"/>
      <c r="H40" s="323"/>
      <c r="I40" s="323"/>
      <c r="J40" s="323"/>
      <c r="K40" s="323"/>
      <c r="L40" s="323"/>
      <c r="M40" s="323"/>
      <c r="N40" s="323"/>
      <c r="O40" s="323"/>
      <c r="P40" s="323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4"/>
      <c r="AC40"/>
    </row>
    <row r="41" spans="1:29" ht="19.5" customHeight="1">
      <c r="A41" s="313" t="s">
        <v>33</v>
      </c>
      <c r="B41" s="314"/>
      <c r="C41" s="314"/>
      <c r="D41" s="315"/>
      <c r="E41" s="322"/>
      <c r="F41" s="323"/>
      <c r="G41" s="323"/>
      <c r="H41" s="323"/>
      <c r="I41" s="323"/>
      <c r="J41" s="323"/>
      <c r="K41" s="323"/>
      <c r="L41" s="323"/>
      <c r="M41" s="323"/>
      <c r="N41" s="323"/>
      <c r="O41" s="323"/>
      <c r="P41" s="323"/>
      <c r="Q41" s="323"/>
      <c r="R41" s="323"/>
      <c r="S41" s="323"/>
      <c r="T41" s="323"/>
      <c r="U41" s="323"/>
      <c r="V41" s="323"/>
      <c r="W41" s="323"/>
      <c r="X41" s="323"/>
      <c r="Y41" s="323"/>
      <c r="Z41" s="323"/>
      <c r="AA41" s="323"/>
      <c r="AB41" s="324"/>
      <c r="AC41"/>
    </row>
    <row r="42" spans="1:29" ht="18.75" customHeight="1">
      <c r="A42" s="313" t="s">
        <v>34</v>
      </c>
      <c r="B42" s="314"/>
      <c r="C42" s="314"/>
      <c r="D42" s="315"/>
      <c r="E42" s="325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26"/>
      <c r="S42" s="326"/>
      <c r="T42" s="326"/>
      <c r="U42" s="326"/>
      <c r="V42" s="326"/>
      <c r="W42" s="326"/>
      <c r="X42" s="326"/>
      <c r="Y42" s="326"/>
      <c r="Z42" s="326"/>
      <c r="AA42" s="326"/>
      <c r="AB42" s="327"/>
      <c r="AC42"/>
    </row>
    <row r="43" spans="1:29" ht="15.75" customHeight="1">
      <c r="A43" s="331" t="s">
        <v>35</v>
      </c>
      <c r="B43" s="331" t="s">
        <v>36</v>
      </c>
      <c r="C43" s="333" t="s">
        <v>37</v>
      </c>
      <c r="D43" s="331" t="s">
        <v>38</v>
      </c>
      <c r="E43" s="316" t="s">
        <v>39</v>
      </c>
      <c r="F43" s="317"/>
      <c r="G43" s="317"/>
      <c r="H43" s="317"/>
      <c r="I43" s="317"/>
      <c r="J43" s="317"/>
      <c r="K43" s="317"/>
      <c r="L43" s="317"/>
      <c r="M43" s="317"/>
      <c r="N43" s="317"/>
      <c r="O43" s="317"/>
      <c r="P43" s="317"/>
      <c r="Q43" s="317"/>
      <c r="R43" s="317"/>
      <c r="S43" s="317"/>
      <c r="T43" s="317"/>
      <c r="U43" s="317"/>
      <c r="V43" s="317"/>
      <c r="W43" s="317"/>
      <c r="X43" s="317"/>
      <c r="Y43" s="317"/>
      <c r="Z43" s="317"/>
      <c r="AA43" s="317"/>
      <c r="AB43" s="318"/>
      <c r="AC43" s="34" t="s">
        <v>40</v>
      </c>
    </row>
    <row r="44" spans="1:29" ht="15.75">
      <c r="A44" s="332"/>
      <c r="B44" s="332"/>
      <c r="C44" s="334"/>
      <c r="D44" s="332"/>
      <c r="E44" s="3">
        <v>7</v>
      </c>
      <c r="F44" s="3">
        <v>8</v>
      </c>
      <c r="G44" s="3">
        <v>9</v>
      </c>
      <c r="H44" s="3">
        <v>10</v>
      </c>
      <c r="I44" s="18">
        <v>11</v>
      </c>
      <c r="J44" s="3">
        <v>12</v>
      </c>
      <c r="K44" s="3">
        <v>13</v>
      </c>
      <c r="L44" s="3">
        <v>14</v>
      </c>
      <c r="M44" s="3">
        <v>15</v>
      </c>
      <c r="N44" s="3">
        <v>16</v>
      </c>
      <c r="O44" s="3">
        <v>17</v>
      </c>
      <c r="P44" s="3">
        <v>18</v>
      </c>
      <c r="Q44" s="3">
        <v>19</v>
      </c>
      <c r="R44" s="3">
        <v>20</v>
      </c>
      <c r="S44" s="3">
        <v>21</v>
      </c>
      <c r="T44" s="3">
        <v>22</v>
      </c>
      <c r="U44" s="3">
        <v>23</v>
      </c>
      <c r="V44" s="3">
        <v>0</v>
      </c>
      <c r="W44" s="3">
        <v>1</v>
      </c>
      <c r="X44" s="3">
        <v>2</v>
      </c>
      <c r="Y44" s="3">
        <v>3</v>
      </c>
      <c r="Z44" s="3">
        <v>4</v>
      </c>
      <c r="AA44" s="3">
        <v>5</v>
      </c>
      <c r="AB44" s="3">
        <v>6</v>
      </c>
      <c r="AC44" s="17"/>
    </row>
    <row r="45" spans="1:29" ht="31.5">
      <c r="A45" s="4">
        <v>1</v>
      </c>
      <c r="B45" s="5" t="s">
        <v>41</v>
      </c>
      <c r="C45" s="6" t="s">
        <v>42</v>
      </c>
      <c r="D45" s="7"/>
      <c r="E45" s="26"/>
      <c r="F45" s="26"/>
      <c r="G45" s="26"/>
      <c r="H45" s="26"/>
      <c r="I45" s="26">
        <v>2.4</v>
      </c>
      <c r="J45" s="26">
        <v>2.1</v>
      </c>
      <c r="K45" s="26">
        <v>2.1</v>
      </c>
      <c r="L45" s="26">
        <v>2.1</v>
      </c>
      <c r="M45" s="26">
        <v>2.1</v>
      </c>
      <c r="N45" s="26">
        <v>2.2999999999999998</v>
      </c>
      <c r="O45" s="26">
        <v>2.2999999999999998</v>
      </c>
      <c r="P45" s="26">
        <v>2.1</v>
      </c>
      <c r="Q45" s="26">
        <v>2.2999999999999998</v>
      </c>
      <c r="R45" s="26">
        <v>2.4</v>
      </c>
      <c r="S45" s="26">
        <v>2.4</v>
      </c>
      <c r="T45" s="26">
        <v>2.1</v>
      </c>
      <c r="U45" s="26">
        <v>2.2999999999999998</v>
      </c>
      <c r="V45" s="26">
        <v>2.4</v>
      </c>
      <c r="W45" s="26">
        <v>2.6</v>
      </c>
      <c r="X45" s="26">
        <v>2.6</v>
      </c>
      <c r="Y45" s="26">
        <v>2.5</v>
      </c>
      <c r="Z45" s="26">
        <v>2.6</v>
      </c>
      <c r="AA45" s="26">
        <v>2.7</v>
      </c>
      <c r="AB45" s="26">
        <v>2.6</v>
      </c>
      <c r="AC45" s="35">
        <f>AVERAGE(E45:AB45)</f>
        <v>2.3500000000000005</v>
      </c>
    </row>
    <row r="46" spans="1:29" ht="31.5">
      <c r="A46" s="4">
        <v>2</v>
      </c>
      <c r="B46" s="5" t="s">
        <v>43</v>
      </c>
      <c r="C46" s="6" t="s">
        <v>42</v>
      </c>
      <c r="D46" s="7"/>
      <c r="E46" s="26"/>
      <c r="F46" s="26"/>
      <c r="G46" s="26"/>
      <c r="H46" s="26"/>
      <c r="I46" s="26">
        <v>0.3</v>
      </c>
      <c r="J46" s="26">
        <v>0.2</v>
      </c>
      <c r="K46" s="26">
        <v>0.2</v>
      </c>
      <c r="L46" s="26">
        <v>0.3</v>
      </c>
      <c r="M46" s="26">
        <v>0.4</v>
      </c>
      <c r="N46" s="26">
        <v>0.4</v>
      </c>
      <c r="O46" s="26">
        <v>0.3</v>
      </c>
      <c r="P46" s="26">
        <v>0.3</v>
      </c>
      <c r="Q46" s="26">
        <v>0.3</v>
      </c>
      <c r="R46" s="26">
        <v>0.3</v>
      </c>
      <c r="S46" s="26">
        <v>0.4</v>
      </c>
      <c r="T46" s="26">
        <v>0.3</v>
      </c>
      <c r="U46" s="26">
        <v>0.4</v>
      </c>
      <c r="V46" s="26">
        <v>0.4</v>
      </c>
      <c r="W46" s="26">
        <v>0.4</v>
      </c>
      <c r="X46" s="26">
        <v>0.4</v>
      </c>
      <c r="Y46" s="26">
        <v>0.4</v>
      </c>
      <c r="Z46" s="26">
        <v>0.3</v>
      </c>
      <c r="AA46" s="26">
        <v>0.4</v>
      </c>
      <c r="AB46" s="26">
        <v>0.4</v>
      </c>
      <c r="AC46" s="35">
        <f t="shared" ref="AC46:AC57" si="20">AVERAGE(E46:AB46)</f>
        <v>0.34</v>
      </c>
    </row>
    <row r="47" spans="1:29" ht="18.75">
      <c r="A47" s="4">
        <v>3</v>
      </c>
      <c r="B47" s="5" t="s">
        <v>44</v>
      </c>
      <c r="C47" s="6" t="s">
        <v>42</v>
      </c>
      <c r="D47" s="6"/>
      <c r="E47" s="27"/>
      <c r="F47" s="27"/>
      <c r="G47" s="27"/>
      <c r="H47" s="27"/>
      <c r="I47" s="27">
        <v>14.4</v>
      </c>
      <c r="J47" s="27">
        <v>15.1</v>
      </c>
      <c r="K47" s="27">
        <v>14.1</v>
      </c>
      <c r="L47" s="27">
        <v>13.9</v>
      </c>
      <c r="M47" s="27">
        <v>14</v>
      </c>
      <c r="N47" s="27">
        <v>14.3</v>
      </c>
      <c r="O47" s="27">
        <v>14.4</v>
      </c>
      <c r="P47" s="27">
        <v>14.5</v>
      </c>
      <c r="Q47" s="27">
        <v>14.3</v>
      </c>
      <c r="R47" s="27">
        <v>14.2</v>
      </c>
      <c r="S47" s="27">
        <v>14</v>
      </c>
      <c r="T47" s="27">
        <v>13.8</v>
      </c>
      <c r="U47" s="27">
        <v>13.4</v>
      </c>
      <c r="V47" s="27">
        <v>12.8</v>
      </c>
      <c r="W47" s="27">
        <v>13.2</v>
      </c>
      <c r="X47" s="27">
        <v>14.1</v>
      </c>
      <c r="Y47" s="27">
        <v>14.5</v>
      </c>
      <c r="Z47" s="27">
        <v>14.8</v>
      </c>
      <c r="AA47" s="27">
        <v>15</v>
      </c>
      <c r="AB47" s="27">
        <v>15.1</v>
      </c>
      <c r="AC47" s="35">
        <f t="shared" si="20"/>
        <v>14.195000000000002</v>
      </c>
    </row>
    <row r="48" spans="1:29" ht="18.75">
      <c r="A48" s="4">
        <v>4</v>
      </c>
      <c r="B48" s="5" t="s">
        <v>45</v>
      </c>
      <c r="C48" s="6" t="s">
        <v>42</v>
      </c>
      <c r="D48" s="6"/>
      <c r="E48" s="27"/>
      <c r="F48" s="27"/>
      <c r="G48" s="27"/>
      <c r="H48" s="27"/>
      <c r="I48" s="27">
        <v>10</v>
      </c>
      <c r="J48" s="27">
        <v>8.1</v>
      </c>
      <c r="K48" s="27">
        <v>8</v>
      </c>
      <c r="L48" s="27">
        <v>8</v>
      </c>
      <c r="M48" s="27">
        <v>8.1</v>
      </c>
      <c r="N48" s="27">
        <v>8</v>
      </c>
      <c r="O48" s="27">
        <v>8.1</v>
      </c>
      <c r="P48" s="27">
        <v>7.5</v>
      </c>
      <c r="Q48" s="27">
        <v>7.3</v>
      </c>
      <c r="R48" s="27">
        <v>7.2</v>
      </c>
      <c r="S48" s="27">
        <v>7.1</v>
      </c>
      <c r="T48" s="27">
        <v>6.7</v>
      </c>
      <c r="U48" s="27">
        <v>6.5</v>
      </c>
      <c r="V48" s="27">
        <v>6.1</v>
      </c>
      <c r="W48" s="27">
        <v>5.8</v>
      </c>
      <c r="X48" s="27">
        <v>6.3</v>
      </c>
      <c r="Y48" s="27">
        <v>6.6</v>
      </c>
      <c r="Z48" s="27">
        <v>6.7</v>
      </c>
      <c r="AA48" s="27">
        <v>6.7</v>
      </c>
      <c r="AB48" s="27">
        <v>6.7</v>
      </c>
      <c r="AC48" s="35">
        <f t="shared" si="20"/>
        <v>7.2749999999999986</v>
      </c>
    </row>
    <row r="49" spans="1:32" ht="24" customHeight="1">
      <c r="A49" s="4">
        <v>5</v>
      </c>
      <c r="B49" s="5" t="s">
        <v>46</v>
      </c>
      <c r="C49" s="6" t="s">
        <v>42</v>
      </c>
      <c r="D49" s="6"/>
      <c r="E49" s="27"/>
      <c r="F49" s="27"/>
      <c r="G49" s="27"/>
      <c r="H49" s="27"/>
      <c r="I49" s="27">
        <v>21.1</v>
      </c>
      <c r="J49" s="27">
        <v>25.2</v>
      </c>
      <c r="K49" s="27">
        <v>25.6</v>
      </c>
      <c r="L49" s="27">
        <v>25.3</v>
      </c>
      <c r="M49" s="27">
        <v>27.1</v>
      </c>
      <c r="N49" s="27">
        <v>27.3</v>
      </c>
      <c r="O49" s="27">
        <v>27.5</v>
      </c>
      <c r="P49" s="27">
        <v>27.3</v>
      </c>
      <c r="Q49" s="27">
        <v>27.6</v>
      </c>
      <c r="R49" s="27">
        <v>27.7</v>
      </c>
      <c r="S49" s="27">
        <v>27.5</v>
      </c>
      <c r="T49" s="27">
        <v>27.6</v>
      </c>
      <c r="U49" s="27">
        <v>27.9</v>
      </c>
      <c r="V49" s="27">
        <v>27.8</v>
      </c>
      <c r="W49" s="27">
        <v>25.2</v>
      </c>
      <c r="X49" s="27">
        <v>24.7</v>
      </c>
      <c r="Y49" s="27">
        <v>24.4</v>
      </c>
      <c r="Z49" s="27">
        <v>24.1</v>
      </c>
      <c r="AA49" s="27">
        <v>24.2</v>
      </c>
      <c r="AB49" s="27">
        <v>24</v>
      </c>
      <c r="AC49" s="35">
        <f t="shared" si="20"/>
        <v>25.955000000000002</v>
      </c>
    </row>
    <row r="50" spans="1:32" ht="18.75">
      <c r="A50" s="4">
        <v>6</v>
      </c>
      <c r="B50" s="5" t="s">
        <v>47</v>
      </c>
      <c r="C50" s="6" t="s">
        <v>42</v>
      </c>
      <c r="D50" s="6"/>
      <c r="E50" s="27"/>
      <c r="F50" s="27"/>
      <c r="G50" s="27"/>
      <c r="H50" s="27"/>
      <c r="I50" s="27">
        <v>26.8</v>
      </c>
      <c r="J50" s="27">
        <v>29.6</v>
      </c>
      <c r="K50" s="27">
        <v>29.5</v>
      </c>
      <c r="L50" s="27">
        <v>29.1</v>
      </c>
      <c r="M50" s="27">
        <v>30.7</v>
      </c>
      <c r="N50" s="27">
        <v>31.3</v>
      </c>
      <c r="O50" s="27">
        <v>31.6</v>
      </c>
      <c r="P50" s="27">
        <v>31.9</v>
      </c>
      <c r="Q50" s="27">
        <v>32.1</v>
      </c>
      <c r="R50" s="27">
        <v>32.1</v>
      </c>
      <c r="S50" s="27">
        <v>32</v>
      </c>
      <c r="T50" s="27">
        <v>32.200000000000003</v>
      </c>
      <c r="U50" s="27">
        <v>32.299999999999997</v>
      </c>
      <c r="V50" s="27">
        <v>32.200000000000003</v>
      </c>
      <c r="W50" s="27">
        <v>29.8</v>
      </c>
      <c r="X50" s="27">
        <v>29.5</v>
      </c>
      <c r="Y50" s="27">
        <v>29.3</v>
      </c>
      <c r="Z50" s="27">
        <v>29.2</v>
      </c>
      <c r="AA50" s="27">
        <v>29.4</v>
      </c>
      <c r="AB50" s="27">
        <v>29.1</v>
      </c>
      <c r="AC50" s="35">
        <f t="shared" si="20"/>
        <v>30.485000000000003</v>
      </c>
    </row>
    <row r="51" spans="1:32" ht="30">
      <c r="A51" s="4">
        <v>7</v>
      </c>
      <c r="B51" s="5" t="s">
        <v>48</v>
      </c>
      <c r="C51" s="6" t="s">
        <v>49</v>
      </c>
      <c r="D51" s="6"/>
      <c r="E51" s="13"/>
      <c r="F51" s="13"/>
      <c r="G51" s="13"/>
      <c r="H51" s="13"/>
      <c r="I51" s="13">
        <v>4.3</v>
      </c>
      <c r="J51" s="13">
        <v>4.3</v>
      </c>
      <c r="K51" s="13">
        <v>4.3</v>
      </c>
      <c r="L51" s="13">
        <v>4.3</v>
      </c>
      <c r="M51" s="13">
        <v>4.3</v>
      </c>
      <c r="N51" s="13">
        <v>4.3</v>
      </c>
      <c r="O51" s="13">
        <v>4.3</v>
      </c>
      <c r="P51" s="13">
        <v>4.3</v>
      </c>
      <c r="Q51" s="13">
        <v>4.3</v>
      </c>
      <c r="R51" s="13">
        <v>4.3</v>
      </c>
      <c r="S51" s="13">
        <v>4.3</v>
      </c>
      <c r="T51" s="13">
        <v>4.3</v>
      </c>
      <c r="U51" s="13">
        <v>4.3</v>
      </c>
      <c r="V51" s="13">
        <v>4.3</v>
      </c>
      <c r="W51" s="13">
        <v>4.3</v>
      </c>
      <c r="X51" s="13">
        <v>4.3</v>
      </c>
      <c r="Y51" s="13">
        <v>4.3</v>
      </c>
      <c r="Z51" s="13">
        <v>4.3</v>
      </c>
      <c r="AA51" s="13">
        <v>4.3</v>
      </c>
      <c r="AB51" s="13">
        <v>4.3</v>
      </c>
      <c r="AC51" s="35">
        <f t="shared" si="20"/>
        <v>4.2999999999999989</v>
      </c>
      <c r="AF51" s="1">
        <f>1440*3</f>
        <v>4320</v>
      </c>
    </row>
    <row r="52" spans="1:32" ht="30">
      <c r="A52" s="4">
        <v>8</v>
      </c>
      <c r="B52" s="5" t="s">
        <v>50</v>
      </c>
      <c r="C52" s="6" t="s">
        <v>49</v>
      </c>
      <c r="D52" s="6"/>
      <c r="E52" s="28"/>
      <c r="F52" s="28"/>
      <c r="G52" s="28"/>
      <c r="H52" s="28"/>
      <c r="I52" s="28">
        <v>3.8</v>
      </c>
      <c r="J52" s="28">
        <v>3.8</v>
      </c>
      <c r="K52" s="28">
        <v>3.8</v>
      </c>
      <c r="L52" s="28">
        <v>3.8</v>
      </c>
      <c r="M52" s="28">
        <v>3.8</v>
      </c>
      <c r="N52" s="28">
        <v>3.8</v>
      </c>
      <c r="O52" s="28">
        <v>3.8</v>
      </c>
      <c r="P52" s="28">
        <v>3.8</v>
      </c>
      <c r="Q52" s="28">
        <v>3.8</v>
      </c>
      <c r="R52" s="28">
        <v>3.8</v>
      </c>
      <c r="S52" s="28">
        <v>3.8</v>
      </c>
      <c r="T52" s="28">
        <v>3.8</v>
      </c>
      <c r="U52" s="28">
        <v>3.8</v>
      </c>
      <c r="V52" s="28">
        <v>3.8</v>
      </c>
      <c r="W52" s="28">
        <v>3.8</v>
      </c>
      <c r="X52" s="28">
        <v>3.8</v>
      </c>
      <c r="Y52" s="28">
        <v>3.8</v>
      </c>
      <c r="Z52" s="28">
        <v>3.8</v>
      </c>
      <c r="AA52" s="28">
        <v>3.8</v>
      </c>
      <c r="AB52" s="28">
        <v>3.8</v>
      </c>
      <c r="AC52" s="35">
        <f t="shared" si="20"/>
        <v>3.7999999999999985</v>
      </c>
    </row>
    <row r="53" spans="1:32" ht="30">
      <c r="A53" s="4">
        <v>9</v>
      </c>
      <c r="B53" s="5" t="s">
        <v>51</v>
      </c>
      <c r="C53" s="6" t="s">
        <v>49</v>
      </c>
      <c r="D53" s="6"/>
      <c r="E53" s="28"/>
      <c r="F53" s="28"/>
      <c r="G53" s="28"/>
      <c r="H53" s="28"/>
      <c r="I53" s="28">
        <v>3.8</v>
      </c>
      <c r="J53" s="28">
        <v>3.8</v>
      </c>
      <c r="K53" s="28">
        <v>3.8</v>
      </c>
      <c r="L53" s="28">
        <v>3.8</v>
      </c>
      <c r="M53" s="28">
        <v>3.8</v>
      </c>
      <c r="N53" s="28">
        <v>3.8</v>
      </c>
      <c r="O53" s="28">
        <v>3.8</v>
      </c>
      <c r="P53" s="28">
        <v>3.8</v>
      </c>
      <c r="Q53" s="28">
        <v>3.8</v>
      </c>
      <c r="R53" s="28">
        <v>3.8</v>
      </c>
      <c r="S53" s="28">
        <v>3.8</v>
      </c>
      <c r="T53" s="28">
        <v>3.8</v>
      </c>
      <c r="U53" s="28">
        <v>3.8</v>
      </c>
      <c r="V53" s="28">
        <v>3.8</v>
      </c>
      <c r="W53" s="28">
        <v>3.8</v>
      </c>
      <c r="X53" s="28">
        <v>3.8</v>
      </c>
      <c r="Y53" s="28">
        <v>3.8</v>
      </c>
      <c r="Z53" s="28">
        <v>3.8</v>
      </c>
      <c r="AA53" s="28">
        <v>3.8</v>
      </c>
      <c r="AB53" s="28">
        <v>3.8</v>
      </c>
      <c r="AC53" s="35">
        <f t="shared" si="20"/>
        <v>3.7999999999999985</v>
      </c>
    </row>
    <row r="54" spans="1:32" ht="30">
      <c r="A54" s="4">
        <v>10</v>
      </c>
      <c r="B54" s="5" t="s">
        <v>52</v>
      </c>
      <c r="C54" s="6" t="s">
        <v>49</v>
      </c>
      <c r="D54" s="6"/>
      <c r="E54" s="28"/>
      <c r="F54" s="28"/>
      <c r="G54" s="28"/>
      <c r="H54" s="28"/>
      <c r="I54" s="28">
        <v>3</v>
      </c>
      <c r="J54" s="28">
        <v>3</v>
      </c>
      <c r="K54" s="28">
        <v>3</v>
      </c>
      <c r="L54" s="28">
        <v>3</v>
      </c>
      <c r="M54" s="28">
        <v>3</v>
      </c>
      <c r="N54" s="28">
        <v>3</v>
      </c>
      <c r="O54" s="28">
        <v>3</v>
      </c>
      <c r="P54" s="28">
        <v>3</v>
      </c>
      <c r="Q54" s="28">
        <v>3</v>
      </c>
      <c r="R54" s="28">
        <v>3</v>
      </c>
      <c r="S54" s="28">
        <v>3</v>
      </c>
      <c r="T54" s="28">
        <v>3</v>
      </c>
      <c r="U54" s="28">
        <v>3</v>
      </c>
      <c r="V54" s="28">
        <v>3</v>
      </c>
      <c r="W54" s="28">
        <v>3</v>
      </c>
      <c r="X54" s="28">
        <v>3</v>
      </c>
      <c r="Y54" s="28">
        <v>3</v>
      </c>
      <c r="Z54" s="28">
        <v>3</v>
      </c>
      <c r="AA54" s="28">
        <v>3</v>
      </c>
      <c r="AB54" s="28">
        <v>3</v>
      </c>
      <c r="AC54" s="35">
        <f t="shared" si="20"/>
        <v>3</v>
      </c>
    </row>
    <row r="55" spans="1:32" ht="34.5">
      <c r="A55" s="4">
        <v>11</v>
      </c>
      <c r="B55" s="5" t="s">
        <v>53</v>
      </c>
      <c r="C55" s="6" t="s">
        <v>49</v>
      </c>
      <c r="D55" s="13"/>
      <c r="E55" s="56"/>
      <c r="F55" s="56"/>
      <c r="G55" s="56"/>
      <c r="H55" s="56"/>
      <c r="I55" s="56">
        <f t="shared" ref="I55:P55" si="21">I51-I52</f>
        <v>0.5</v>
      </c>
      <c r="J55" s="56">
        <f t="shared" si="21"/>
        <v>0.5</v>
      </c>
      <c r="K55" s="56">
        <f t="shared" si="21"/>
        <v>0.5</v>
      </c>
      <c r="L55" s="56">
        <f t="shared" si="21"/>
        <v>0.5</v>
      </c>
      <c r="M55" s="56">
        <f t="shared" si="21"/>
        <v>0.5</v>
      </c>
      <c r="N55" s="56">
        <f t="shared" si="21"/>
        <v>0.5</v>
      </c>
      <c r="O55" s="56">
        <f t="shared" si="21"/>
        <v>0.5</v>
      </c>
      <c r="P55" s="56">
        <f t="shared" si="21"/>
        <v>0.5</v>
      </c>
      <c r="Q55" s="56">
        <f t="shared" ref="Q55:AB55" si="22">Q51-Q52</f>
        <v>0.5</v>
      </c>
      <c r="R55" s="56">
        <f t="shared" si="22"/>
        <v>0.5</v>
      </c>
      <c r="S55" s="56">
        <f t="shared" si="22"/>
        <v>0.5</v>
      </c>
      <c r="T55" s="56">
        <f t="shared" si="22"/>
        <v>0.5</v>
      </c>
      <c r="U55" s="56">
        <f t="shared" si="22"/>
        <v>0.5</v>
      </c>
      <c r="V55" s="56">
        <f t="shared" si="22"/>
        <v>0.5</v>
      </c>
      <c r="W55" s="56">
        <f t="shared" si="22"/>
        <v>0.5</v>
      </c>
      <c r="X55" s="56">
        <f t="shared" si="22"/>
        <v>0.5</v>
      </c>
      <c r="Y55" s="56">
        <f t="shared" si="22"/>
        <v>0.5</v>
      </c>
      <c r="Z55" s="56">
        <f t="shared" si="22"/>
        <v>0.5</v>
      </c>
      <c r="AA55" s="56">
        <f t="shared" si="22"/>
        <v>0.5</v>
      </c>
      <c r="AB55" s="56">
        <f t="shared" si="22"/>
        <v>0.5</v>
      </c>
      <c r="AC55" s="54">
        <f t="shared" si="20"/>
        <v>0.5</v>
      </c>
    </row>
    <row r="56" spans="1:32" ht="34.5">
      <c r="A56" s="4">
        <v>12</v>
      </c>
      <c r="B56" s="5" t="s">
        <v>54</v>
      </c>
      <c r="C56" s="6" t="s">
        <v>55</v>
      </c>
      <c r="D56" s="13"/>
      <c r="E56" s="56"/>
      <c r="F56" s="56"/>
      <c r="G56" s="56"/>
      <c r="H56" s="56"/>
      <c r="I56" s="56">
        <f t="shared" ref="I56:P56" si="23">I53-I54</f>
        <v>0.79999999999999982</v>
      </c>
      <c r="J56" s="56">
        <f t="shared" si="23"/>
        <v>0.79999999999999982</v>
      </c>
      <c r="K56" s="56">
        <f t="shared" si="23"/>
        <v>0.79999999999999982</v>
      </c>
      <c r="L56" s="56">
        <f t="shared" si="23"/>
        <v>0.79999999999999982</v>
      </c>
      <c r="M56" s="56">
        <f t="shared" si="23"/>
        <v>0.79999999999999982</v>
      </c>
      <c r="N56" s="56">
        <f t="shared" si="23"/>
        <v>0.79999999999999982</v>
      </c>
      <c r="O56" s="56">
        <f t="shared" si="23"/>
        <v>0.79999999999999982</v>
      </c>
      <c r="P56" s="56">
        <f t="shared" si="23"/>
        <v>0.79999999999999982</v>
      </c>
      <c r="Q56" s="56">
        <f t="shared" ref="Q56:AB56" si="24">Q53-Q54</f>
        <v>0.79999999999999982</v>
      </c>
      <c r="R56" s="56">
        <f t="shared" si="24"/>
        <v>0.79999999999999982</v>
      </c>
      <c r="S56" s="56">
        <f t="shared" si="24"/>
        <v>0.79999999999999982</v>
      </c>
      <c r="T56" s="56">
        <f t="shared" si="24"/>
        <v>0.79999999999999982</v>
      </c>
      <c r="U56" s="56">
        <f t="shared" si="24"/>
        <v>0.79999999999999982</v>
      </c>
      <c r="V56" s="56">
        <f t="shared" si="24"/>
        <v>0.79999999999999982</v>
      </c>
      <c r="W56" s="56">
        <f t="shared" si="24"/>
        <v>0.79999999999999982</v>
      </c>
      <c r="X56" s="56">
        <f t="shared" si="24"/>
        <v>0.79999999999999982</v>
      </c>
      <c r="Y56" s="56">
        <f t="shared" si="24"/>
        <v>0.79999999999999982</v>
      </c>
      <c r="Z56" s="56">
        <f t="shared" si="24"/>
        <v>0.79999999999999982</v>
      </c>
      <c r="AA56" s="56">
        <f t="shared" si="24"/>
        <v>0.79999999999999982</v>
      </c>
      <c r="AB56" s="56">
        <f t="shared" si="24"/>
        <v>0.79999999999999982</v>
      </c>
      <c r="AC56" s="54">
        <f t="shared" si="20"/>
        <v>0.80000000000000016</v>
      </c>
    </row>
    <row r="57" spans="1:32" ht="37.5">
      <c r="A57" s="4">
        <v>13</v>
      </c>
      <c r="B57" s="5" t="s">
        <v>56</v>
      </c>
      <c r="C57" s="6" t="s">
        <v>57</v>
      </c>
      <c r="D57" s="13"/>
      <c r="E57" s="58"/>
      <c r="F57" s="58"/>
      <c r="G57" s="58"/>
      <c r="H57" s="58"/>
      <c r="I57" s="58">
        <f t="shared" ref="I57:P57" si="25">SQRT(I55/0.5)*971</f>
        <v>971</v>
      </c>
      <c r="J57" s="58">
        <f t="shared" si="25"/>
        <v>971</v>
      </c>
      <c r="K57" s="58">
        <f t="shared" si="25"/>
        <v>971</v>
      </c>
      <c r="L57" s="58">
        <f t="shared" si="25"/>
        <v>971</v>
      </c>
      <c r="M57" s="58">
        <f t="shared" si="25"/>
        <v>971</v>
      </c>
      <c r="N57" s="58">
        <f t="shared" si="25"/>
        <v>971</v>
      </c>
      <c r="O57" s="58">
        <f t="shared" si="25"/>
        <v>971</v>
      </c>
      <c r="P57" s="58">
        <f t="shared" si="25"/>
        <v>971</v>
      </c>
      <c r="Q57" s="58">
        <f t="shared" ref="Q57:AB57" si="26">SQRT(Q55/0.5)*971</f>
        <v>971</v>
      </c>
      <c r="R57" s="58">
        <f t="shared" si="26"/>
        <v>971</v>
      </c>
      <c r="S57" s="58">
        <f t="shared" si="26"/>
        <v>971</v>
      </c>
      <c r="T57" s="58">
        <f t="shared" si="26"/>
        <v>971</v>
      </c>
      <c r="U57" s="58">
        <f t="shared" si="26"/>
        <v>971</v>
      </c>
      <c r="V57" s="58">
        <f t="shared" si="26"/>
        <v>971</v>
      </c>
      <c r="W57" s="58">
        <f t="shared" si="26"/>
        <v>971</v>
      </c>
      <c r="X57" s="58">
        <f t="shared" si="26"/>
        <v>971</v>
      </c>
      <c r="Y57" s="58">
        <f t="shared" si="26"/>
        <v>971</v>
      </c>
      <c r="Z57" s="58">
        <f t="shared" si="26"/>
        <v>971</v>
      </c>
      <c r="AA57" s="58">
        <f t="shared" si="26"/>
        <v>971</v>
      </c>
      <c r="AB57" s="58">
        <f t="shared" si="26"/>
        <v>971</v>
      </c>
      <c r="AC57" s="54">
        <f t="shared" si="20"/>
        <v>971</v>
      </c>
    </row>
    <row r="58" spans="1:32" ht="15.75">
      <c r="A58" s="4">
        <v>14</v>
      </c>
      <c r="B58" s="5" t="s">
        <v>58</v>
      </c>
      <c r="C58" s="6" t="s">
        <v>59</v>
      </c>
      <c r="D58" s="13"/>
      <c r="E58" s="55"/>
      <c r="F58" s="55"/>
      <c r="G58" s="55"/>
      <c r="H58" s="55"/>
      <c r="I58" s="55">
        <f t="shared" ref="I58:P58" si="27">I57*1000*1*(I47-I48)/3024</f>
        <v>1412.8306878306878</v>
      </c>
      <c r="J58" s="55">
        <f t="shared" si="27"/>
        <v>2247.6851851851852</v>
      </c>
      <c r="K58" s="55">
        <f t="shared" si="27"/>
        <v>1958.69708994709</v>
      </c>
      <c r="L58" s="55">
        <f t="shared" si="27"/>
        <v>1894.4775132275133</v>
      </c>
      <c r="M58" s="55">
        <f t="shared" si="27"/>
        <v>1894.4775132275133</v>
      </c>
      <c r="N58" s="55">
        <f t="shared" si="27"/>
        <v>2022.916666666667</v>
      </c>
      <c r="O58" s="55">
        <f t="shared" si="27"/>
        <v>2022.916666666667</v>
      </c>
      <c r="P58" s="55">
        <f t="shared" si="27"/>
        <v>2247.6851851851852</v>
      </c>
      <c r="Q58" s="55">
        <f t="shared" ref="Q58:AB58" si="28">Q57*1000*1*(Q47-Q48)/3024</f>
        <v>2247.6851851851857</v>
      </c>
      <c r="R58" s="55">
        <f t="shared" si="28"/>
        <v>2247.6851851851848</v>
      </c>
      <c r="S58" s="55">
        <f t="shared" si="28"/>
        <v>2215.5753968253966</v>
      </c>
      <c r="T58" s="55">
        <f t="shared" si="28"/>
        <v>2279.7949735449738</v>
      </c>
      <c r="U58" s="55">
        <f t="shared" si="28"/>
        <v>2215.5753968253966</v>
      </c>
      <c r="V58" s="55">
        <f t="shared" si="28"/>
        <v>2151.3558201058204</v>
      </c>
      <c r="W58" s="55">
        <f t="shared" si="28"/>
        <v>2376.1243386243382</v>
      </c>
      <c r="X58" s="55">
        <f t="shared" si="28"/>
        <v>2504.563492063492</v>
      </c>
      <c r="Y58" s="55">
        <f t="shared" si="28"/>
        <v>2536.6732804232806</v>
      </c>
      <c r="Z58" s="55">
        <f t="shared" si="28"/>
        <v>2600.8928571428573</v>
      </c>
      <c r="AA58" s="55">
        <f t="shared" si="28"/>
        <v>2665.112433862434</v>
      </c>
      <c r="AB58" s="55">
        <f t="shared" si="28"/>
        <v>2697.2222222222217</v>
      </c>
      <c r="AC58" s="54">
        <f>SUM(E58:AB58)</f>
        <v>44439.947089947083</v>
      </c>
    </row>
    <row r="59" spans="1:32" ht="15.75">
      <c r="A59" s="4">
        <v>15</v>
      </c>
      <c r="B59" s="5" t="s">
        <v>60</v>
      </c>
      <c r="C59" s="6" t="s">
        <v>61</v>
      </c>
      <c r="D59" s="13"/>
      <c r="E59" s="56"/>
      <c r="F59" s="56"/>
      <c r="G59" s="56"/>
      <c r="H59" s="56"/>
      <c r="I59" s="56">
        <v>1400</v>
      </c>
      <c r="J59" s="56">
        <v>1500</v>
      </c>
      <c r="K59" s="56">
        <v>1500</v>
      </c>
      <c r="L59" s="56">
        <v>1500</v>
      </c>
      <c r="M59" s="56">
        <v>1600</v>
      </c>
      <c r="N59" s="56">
        <v>1600</v>
      </c>
      <c r="O59" s="56">
        <v>1400</v>
      </c>
      <c r="P59" s="56">
        <v>1500</v>
      </c>
      <c r="Q59" s="56">
        <v>1500</v>
      </c>
      <c r="R59" s="56">
        <v>1500</v>
      </c>
      <c r="S59" s="56">
        <v>1500</v>
      </c>
      <c r="T59" s="56">
        <v>1500</v>
      </c>
      <c r="U59" s="56">
        <v>1500</v>
      </c>
      <c r="V59" s="56">
        <v>1500</v>
      </c>
      <c r="W59" s="56">
        <v>1500</v>
      </c>
      <c r="X59" s="56">
        <v>1500</v>
      </c>
      <c r="Y59" s="56">
        <v>1500</v>
      </c>
      <c r="Z59" s="56">
        <v>1500</v>
      </c>
      <c r="AA59" s="56">
        <v>1500</v>
      </c>
      <c r="AB59" s="56">
        <v>1500</v>
      </c>
      <c r="AC59" s="54">
        <f>SUM(E59:AB59)</f>
        <v>30000</v>
      </c>
    </row>
    <row r="60" spans="1:32" ht="15.75">
      <c r="A60" s="4">
        <v>16</v>
      </c>
      <c r="B60" s="5" t="s">
        <v>62</v>
      </c>
      <c r="C60" s="6" t="s">
        <v>63</v>
      </c>
      <c r="D60" s="13"/>
      <c r="E60" s="59"/>
      <c r="F60" s="59"/>
      <c r="G60" s="59"/>
      <c r="H60" s="59"/>
      <c r="I60" s="59">
        <f t="shared" ref="I60:P60" si="29">I59/I58</f>
        <v>0.99091845332834005</v>
      </c>
      <c r="J60" s="59">
        <f t="shared" si="29"/>
        <v>0.66735324407826979</v>
      </c>
      <c r="K60" s="59">
        <f t="shared" si="29"/>
        <v>0.76581519812260468</v>
      </c>
      <c r="L60" s="59">
        <f t="shared" si="29"/>
        <v>0.7917750353470997</v>
      </c>
      <c r="M60" s="59">
        <f t="shared" si="29"/>
        <v>0.84456003770357302</v>
      </c>
      <c r="N60" s="59">
        <f t="shared" si="29"/>
        <v>0.79093717816683817</v>
      </c>
      <c r="O60" s="59">
        <f t="shared" si="29"/>
        <v>0.6920700308959834</v>
      </c>
      <c r="P60" s="59">
        <f t="shared" si="29"/>
        <v>0.66735324407826979</v>
      </c>
      <c r="Q60" s="59">
        <f t="shared" ref="Q60:AB60" si="30">Q59/Q58</f>
        <v>0.66735324407826968</v>
      </c>
      <c r="R60" s="59">
        <f t="shared" si="30"/>
        <v>0.6673532440782699</v>
      </c>
      <c r="S60" s="59">
        <f t="shared" si="30"/>
        <v>0.6770250302243318</v>
      </c>
      <c r="T60" s="59">
        <f t="shared" si="30"/>
        <v>0.65795390261237863</v>
      </c>
      <c r="U60" s="59">
        <f t="shared" si="30"/>
        <v>0.6770250302243318</v>
      </c>
      <c r="V60" s="59">
        <f t="shared" si="30"/>
        <v>0.69723473261908775</v>
      </c>
      <c r="W60" s="59">
        <f t="shared" si="30"/>
        <v>0.63128009574971478</v>
      </c>
      <c r="X60" s="59">
        <f t="shared" si="30"/>
        <v>0.59890675750613964</v>
      </c>
      <c r="Y60" s="59">
        <f t="shared" si="30"/>
        <v>0.59132565930985925</v>
      </c>
      <c r="Z60" s="59">
        <f t="shared" si="30"/>
        <v>0.57672502574665285</v>
      </c>
      <c r="AA60" s="59">
        <f t="shared" si="30"/>
        <v>0.56282803717444441</v>
      </c>
      <c r="AB60" s="59">
        <f t="shared" si="30"/>
        <v>0.55612770339855833</v>
      </c>
      <c r="AC60" s="54">
        <f t="shared" ref="AC60:AC65" si="31">AVERAGE(E60:AB60)</f>
        <v>0.68859604422215082</v>
      </c>
    </row>
    <row r="61" spans="1:32" ht="15.75">
      <c r="A61" s="4">
        <v>17</v>
      </c>
      <c r="B61" s="5" t="s">
        <v>64</v>
      </c>
      <c r="C61" s="13"/>
      <c r="D61" s="13"/>
      <c r="E61" s="328">
        <f>AVERAGE(E60:AB60)</f>
        <v>0.68859604422215082</v>
      </c>
      <c r="F61" s="329"/>
      <c r="G61" s="329"/>
      <c r="H61" s="329"/>
      <c r="I61" s="329"/>
      <c r="J61" s="329"/>
      <c r="K61" s="329"/>
      <c r="L61" s="329"/>
      <c r="M61" s="329"/>
      <c r="N61" s="329"/>
      <c r="O61" s="329"/>
      <c r="P61" s="329"/>
      <c r="Q61" s="329"/>
      <c r="R61" s="329"/>
      <c r="S61" s="329"/>
      <c r="T61" s="329"/>
      <c r="U61" s="329"/>
      <c r="V61" s="329"/>
      <c r="W61" s="329"/>
      <c r="X61" s="329"/>
      <c r="Y61" s="329"/>
      <c r="Z61" s="329"/>
      <c r="AA61" s="329"/>
      <c r="AB61" s="330"/>
      <c r="AC61" s="54">
        <f t="shared" si="31"/>
        <v>0.68859604422215082</v>
      </c>
    </row>
    <row r="62" spans="1:32" ht="15.75">
      <c r="A62" s="4">
        <v>18</v>
      </c>
      <c r="B62" s="5" t="s">
        <v>65</v>
      </c>
      <c r="C62" s="13"/>
      <c r="D62" s="13"/>
      <c r="E62" s="59"/>
      <c r="F62" s="59"/>
      <c r="G62" s="59"/>
      <c r="H62" s="59"/>
      <c r="I62" s="59">
        <f t="shared" ref="I62:P62" si="32">3.516/I60</f>
        <v>3.5482233560090704</v>
      </c>
      <c r="J62" s="59">
        <f t="shared" si="32"/>
        <v>5.2685740740740741</v>
      </c>
      <c r="K62" s="59">
        <f t="shared" si="32"/>
        <v>4.5911859788359788</v>
      </c>
      <c r="L62" s="59">
        <f t="shared" si="32"/>
        <v>4.4406552910052914</v>
      </c>
      <c r="M62" s="59">
        <f t="shared" si="32"/>
        <v>4.1631143353174611</v>
      </c>
      <c r="N62" s="59">
        <f t="shared" si="32"/>
        <v>4.4453593750000007</v>
      </c>
      <c r="O62" s="59">
        <f t="shared" si="32"/>
        <v>5.0804107142857156</v>
      </c>
      <c r="P62" s="59">
        <f t="shared" si="32"/>
        <v>5.2685740740740741</v>
      </c>
      <c r="Q62" s="59">
        <f t="shared" ref="Q62:AB62" si="33">3.516/Q60</f>
        <v>5.268574074074075</v>
      </c>
      <c r="R62" s="59">
        <f t="shared" si="33"/>
        <v>5.2685740740740732</v>
      </c>
      <c r="S62" s="59">
        <f t="shared" si="33"/>
        <v>5.1933087301587291</v>
      </c>
      <c r="T62" s="59">
        <f t="shared" si="33"/>
        <v>5.3438394179894182</v>
      </c>
      <c r="U62" s="59">
        <f t="shared" si="33"/>
        <v>5.1933087301587291</v>
      </c>
      <c r="V62" s="59">
        <f t="shared" si="33"/>
        <v>5.0427780423280435</v>
      </c>
      <c r="W62" s="59">
        <f t="shared" si="33"/>
        <v>5.5696354497354488</v>
      </c>
      <c r="X62" s="59">
        <f t="shared" si="33"/>
        <v>5.8706968253968252</v>
      </c>
      <c r="Y62" s="59">
        <f t="shared" si="33"/>
        <v>5.9459621693121703</v>
      </c>
      <c r="Z62" s="59">
        <f t="shared" si="33"/>
        <v>6.0964928571428576</v>
      </c>
      <c r="AA62" s="59">
        <f t="shared" si="33"/>
        <v>6.247023544973545</v>
      </c>
      <c r="AB62" s="59">
        <f t="shared" si="33"/>
        <v>6.3222888888888873</v>
      </c>
      <c r="AC62" s="54">
        <f t="shared" si="31"/>
        <v>5.2084290001417228</v>
      </c>
    </row>
    <row r="63" spans="1:32" ht="15.75">
      <c r="A63" s="4">
        <v>19</v>
      </c>
      <c r="B63" s="5" t="s">
        <v>66</v>
      </c>
      <c r="C63" s="13"/>
      <c r="D63" s="13"/>
      <c r="E63" s="59"/>
      <c r="F63" s="59"/>
      <c r="G63" s="59"/>
      <c r="H63" s="59"/>
      <c r="I63" s="59">
        <f t="shared" ref="I63:P63" si="34">3.413*I62</f>
        <v>12.110086314058956</v>
      </c>
      <c r="J63" s="59">
        <f t="shared" si="34"/>
        <v>17.981643314814814</v>
      </c>
      <c r="K63" s="59">
        <f t="shared" si="34"/>
        <v>15.669717745767194</v>
      </c>
      <c r="L63" s="59">
        <f t="shared" si="34"/>
        <v>15.15595650820106</v>
      </c>
      <c r="M63" s="59">
        <f t="shared" si="34"/>
        <v>14.208709226438494</v>
      </c>
      <c r="N63" s="59">
        <f t="shared" si="34"/>
        <v>15.172011546875002</v>
      </c>
      <c r="O63" s="59">
        <f t="shared" si="34"/>
        <v>17.339441767857146</v>
      </c>
      <c r="P63" s="59">
        <f t="shared" si="34"/>
        <v>17.981643314814814</v>
      </c>
      <c r="Q63" s="59">
        <f t="shared" ref="Q63:AB63" si="35">3.413*Q62</f>
        <v>17.981643314814818</v>
      </c>
      <c r="R63" s="59">
        <f t="shared" si="35"/>
        <v>17.981643314814811</v>
      </c>
      <c r="S63" s="59">
        <f t="shared" si="35"/>
        <v>17.724762696031743</v>
      </c>
      <c r="T63" s="59">
        <f t="shared" si="35"/>
        <v>18.238523933597882</v>
      </c>
      <c r="U63" s="59">
        <f t="shared" si="35"/>
        <v>17.724762696031743</v>
      </c>
      <c r="V63" s="59">
        <f t="shared" si="35"/>
        <v>17.21100145846561</v>
      </c>
      <c r="W63" s="59">
        <f t="shared" si="35"/>
        <v>19.009165789947087</v>
      </c>
      <c r="X63" s="59">
        <f t="shared" si="35"/>
        <v>20.036688265079363</v>
      </c>
      <c r="Y63" s="59">
        <f t="shared" si="35"/>
        <v>20.293568883862434</v>
      </c>
      <c r="Z63" s="59">
        <f t="shared" si="35"/>
        <v>20.807330121428571</v>
      </c>
      <c r="AA63" s="59">
        <f t="shared" si="35"/>
        <v>21.321091358994707</v>
      </c>
      <c r="AB63" s="59">
        <f t="shared" si="35"/>
        <v>21.577971977777771</v>
      </c>
      <c r="AC63" s="54">
        <f t="shared" si="31"/>
        <v>17.7763681774837</v>
      </c>
    </row>
    <row r="64" spans="1:32" ht="15.75">
      <c r="A64" s="4">
        <v>20</v>
      </c>
      <c r="B64" s="5" t="s">
        <v>67</v>
      </c>
      <c r="C64" s="6" t="s">
        <v>42</v>
      </c>
      <c r="D64" s="13"/>
      <c r="E64" s="59"/>
      <c r="F64" s="59"/>
      <c r="G64" s="59"/>
      <c r="H64" s="59"/>
      <c r="I64" s="59">
        <f t="shared" ref="I64:P64" si="36">(I50-I49)/LN(1+(I50-I49)/I45)</f>
        <v>4.6859765785152199</v>
      </c>
      <c r="J64" s="59">
        <f t="shared" si="36"/>
        <v>3.8942711328936666</v>
      </c>
      <c r="K64" s="59">
        <f t="shared" si="36"/>
        <v>3.7149150403573077</v>
      </c>
      <c r="L64" s="59">
        <f t="shared" si="36"/>
        <v>3.6785525643462083</v>
      </c>
      <c r="M64" s="59">
        <f t="shared" si="36"/>
        <v>3.6053040147066677</v>
      </c>
      <c r="N64" s="59">
        <f t="shared" si="36"/>
        <v>3.9696696971467449</v>
      </c>
      <c r="O64" s="59">
        <f t="shared" si="36"/>
        <v>4.0062972448528704</v>
      </c>
      <c r="P64" s="59">
        <f t="shared" si="36"/>
        <v>3.9649355522896634</v>
      </c>
      <c r="Q64" s="59">
        <f t="shared" ref="Q64:AB64" si="37">(Q50-Q49)/LN(1+(Q50-Q49)/Q45)</f>
        <v>4.1512398550741851</v>
      </c>
      <c r="R64" s="59">
        <f t="shared" si="37"/>
        <v>4.22486305572198</v>
      </c>
      <c r="S64" s="59">
        <f t="shared" si="37"/>
        <v>4.2611510862360991</v>
      </c>
      <c r="T64" s="59">
        <f t="shared" si="37"/>
        <v>3.9649355522896643</v>
      </c>
      <c r="U64" s="59">
        <f t="shared" si="37"/>
        <v>4.1152324823473547</v>
      </c>
      <c r="V64" s="59">
        <f t="shared" si="37"/>
        <v>4.22486305572198</v>
      </c>
      <c r="W64" s="59">
        <f t="shared" si="37"/>
        <v>4.5161372240356634</v>
      </c>
      <c r="X64" s="59">
        <f t="shared" si="37"/>
        <v>4.5890480896547006</v>
      </c>
      <c r="Y64" s="59">
        <f t="shared" si="37"/>
        <v>4.5153413722139621</v>
      </c>
      <c r="Z64" s="59">
        <f t="shared" si="37"/>
        <v>4.6973917925389408</v>
      </c>
      <c r="AA64" s="59">
        <f t="shared" si="37"/>
        <v>4.8434675739793178</v>
      </c>
      <c r="AB64" s="59">
        <f t="shared" si="37"/>
        <v>4.6973917925389426</v>
      </c>
      <c r="AC64" s="54">
        <f t="shared" si="31"/>
        <v>4.2160492378730572</v>
      </c>
    </row>
    <row r="65" spans="1:29" ht="15.75">
      <c r="A65" s="4">
        <v>21</v>
      </c>
      <c r="B65" s="5" t="s">
        <v>68</v>
      </c>
      <c r="C65" s="6" t="s">
        <v>42</v>
      </c>
      <c r="D65" s="17"/>
      <c r="E65" s="59"/>
      <c r="F65" s="59"/>
      <c r="G65" s="59"/>
      <c r="H65" s="59"/>
      <c r="I65" s="59">
        <f t="shared" ref="I65:P65" si="38">(I47-I48)/LN(1+(I47-I48)/I46)</f>
        <v>1.5991072253895946</v>
      </c>
      <c r="J65" s="59">
        <f t="shared" si="38"/>
        <v>1.9533871929293654</v>
      </c>
      <c r="K65" s="59">
        <f t="shared" si="38"/>
        <v>1.7681223247806397</v>
      </c>
      <c r="L65" s="59">
        <f t="shared" si="38"/>
        <v>1.9481449407478864</v>
      </c>
      <c r="M65" s="59">
        <f t="shared" si="38"/>
        <v>2.1401311712942257</v>
      </c>
      <c r="N65" s="59">
        <f t="shared" si="38"/>
        <v>2.2353121960360163</v>
      </c>
      <c r="O65" s="59">
        <f t="shared" si="38"/>
        <v>2.0381473548366369</v>
      </c>
      <c r="P65" s="59">
        <f t="shared" si="38"/>
        <v>2.1930874711718342</v>
      </c>
      <c r="Q65" s="59">
        <f t="shared" ref="Q65:AB65" si="39">(Q47-Q48)/LN(1+(Q47-Q48)/Q46)</f>
        <v>2.1930874711718342</v>
      </c>
      <c r="R65" s="59">
        <f t="shared" si="39"/>
        <v>2.1930874711718338</v>
      </c>
      <c r="S65" s="59">
        <f t="shared" si="39"/>
        <v>2.375897998171745</v>
      </c>
      <c r="T65" s="59">
        <f t="shared" si="39"/>
        <v>2.2149756783043997</v>
      </c>
      <c r="U65" s="59">
        <f t="shared" si="39"/>
        <v>2.375897998171745</v>
      </c>
      <c r="V65" s="59">
        <f t="shared" si="39"/>
        <v>2.3293122437566285</v>
      </c>
      <c r="W65" s="59">
        <f t="shared" si="39"/>
        <v>2.4912348380247806</v>
      </c>
      <c r="X65" s="59">
        <f t="shared" si="39"/>
        <v>2.5824181345416166</v>
      </c>
      <c r="Y65" s="59">
        <f t="shared" si="39"/>
        <v>2.6050715660667714</v>
      </c>
      <c r="Z65" s="59">
        <f t="shared" si="39"/>
        <v>2.4308231908533462</v>
      </c>
      <c r="AA65" s="59">
        <f t="shared" si="39"/>
        <v>2.6951431749169599</v>
      </c>
      <c r="AB65" s="59">
        <f t="shared" si="39"/>
        <v>2.7175298064488489</v>
      </c>
      <c r="AC65" s="54">
        <f t="shared" si="31"/>
        <v>2.253995972439335</v>
      </c>
    </row>
    <row r="66" spans="1:29"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</row>
  </sheetData>
  <mergeCells count="32">
    <mergeCell ref="E43:AB43"/>
    <mergeCell ref="E61:AB61"/>
    <mergeCell ref="A10:A11"/>
    <mergeCell ref="A43:A44"/>
    <mergeCell ref="B10:B11"/>
    <mergeCell ref="B43:B44"/>
    <mergeCell ref="C10:C11"/>
    <mergeCell ref="C43:C44"/>
    <mergeCell ref="D10:D11"/>
    <mergeCell ref="D43:D44"/>
    <mergeCell ref="E36:AB42"/>
    <mergeCell ref="A38:D38"/>
    <mergeCell ref="A39:D39"/>
    <mergeCell ref="A40:D40"/>
    <mergeCell ref="A41:D41"/>
    <mergeCell ref="A42:D42"/>
    <mergeCell ref="E28:AB28"/>
    <mergeCell ref="A34:AB34"/>
    <mergeCell ref="A35:AB35"/>
    <mergeCell ref="A36:D36"/>
    <mergeCell ref="A37:D37"/>
    <mergeCell ref="A6:D6"/>
    <mergeCell ref="A7:D7"/>
    <mergeCell ref="A8:D8"/>
    <mergeCell ref="A9:D9"/>
    <mergeCell ref="E10:AB10"/>
    <mergeCell ref="E3:AB9"/>
    <mergeCell ref="A1:AB1"/>
    <mergeCell ref="A2:AB2"/>
    <mergeCell ref="A3:D3"/>
    <mergeCell ref="A4:D4"/>
    <mergeCell ref="A5:D5"/>
  </mergeCells>
  <conditionalFormatting sqref="E26:AB26">
    <cfRule type="cellIs" dxfId="224" priority="2" operator="greaterThan">
      <formula>90</formula>
    </cfRule>
  </conditionalFormatting>
  <conditionalFormatting sqref="E59:AB59">
    <cfRule type="cellIs" dxfId="223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6"/>
  <sheetViews>
    <sheetView zoomScale="70" zoomScaleNormal="70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1.85546875" style="1" customWidth="1"/>
    <col min="5" max="6" width="8.7109375" style="1" customWidth="1"/>
    <col min="7" max="7" width="10.28515625" style="1" customWidth="1"/>
    <col min="8" max="28" width="8.7109375" style="1" customWidth="1"/>
    <col min="29" max="29" width="12.42578125" style="1" customWidth="1"/>
    <col min="30" max="16384" width="8.85546875" style="1"/>
  </cols>
  <sheetData>
    <row r="1" spans="1:29" ht="23.25">
      <c r="A1" s="301" t="s">
        <v>26</v>
      </c>
      <c r="B1" s="302"/>
      <c r="C1" s="302"/>
      <c r="D1" s="302"/>
      <c r="E1" s="302"/>
      <c r="F1" s="302"/>
      <c r="G1" s="302"/>
      <c r="H1" s="302"/>
      <c r="I1" s="302"/>
      <c r="J1" s="302"/>
      <c r="K1" s="302"/>
      <c r="L1" s="302"/>
      <c r="M1" s="302"/>
      <c r="N1" s="302"/>
      <c r="O1" s="302"/>
      <c r="P1" s="302"/>
      <c r="Q1" s="302"/>
      <c r="R1" s="302"/>
      <c r="S1" s="302"/>
      <c r="T1" s="302"/>
      <c r="U1" s="302"/>
      <c r="V1" s="302"/>
      <c r="W1" s="302"/>
      <c r="X1" s="302"/>
      <c r="Y1" s="302"/>
      <c r="Z1" s="302"/>
      <c r="AA1" s="302"/>
      <c r="AB1" s="303"/>
      <c r="AC1"/>
    </row>
    <row r="2" spans="1:29" ht="18.75">
      <c r="A2" s="304" t="s">
        <v>77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/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6"/>
      <c r="AC2"/>
    </row>
    <row r="3" spans="1:29" ht="21" customHeight="1">
      <c r="A3" s="307"/>
      <c r="B3" s="308"/>
      <c r="C3" s="308"/>
      <c r="D3" s="309"/>
      <c r="E3" s="319" t="s">
        <v>72</v>
      </c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1"/>
      <c r="AC3"/>
    </row>
    <row r="4" spans="1:29" ht="18.75" customHeight="1">
      <c r="A4" s="310" t="s">
        <v>29</v>
      </c>
      <c r="B4" s="311"/>
      <c r="C4" s="311"/>
      <c r="D4" s="312"/>
      <c r="E4" s="322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324"/>
      <c r="AC4"/>
    </row>
    <row r="5" spans="1:29" ht="18.75" customHeight="1">
      <c r="A5" s="310" t="s">
        <v>30</v>
      </c>
      <c r="B5" s="311"/>
      <c r="C5" s="311"/>
      <c r="D5" s="312"/>
      <c r="E5" s="322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4"/>
      <c r="AC5"/>
    </row>
    <row r="6" spans="1:29" ht="18.75" customHeight="1">
      <c r="A6" s="310" t="s">
        <v>31</v>
      </c>
      <c r="B6" s="311"/>
      <c r="C6" s="311"/>
      <c r="D6" s="312"/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4"/>
      <c r="AC6"/>
    </row>
    <row r="7" spans="1:29" ht="18.75" customHeight="1">
      <c r="A7" s="310" t="s">
        <v>32</v>
      </c>
      <c r="B7" s="311"/>
      <c r="C7" s="311"/>
      <c r="D7" s="312"/>
      <c r="E7" s="322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4"/>
      <c r="AC7"/>
    </row>
    <row r="8" spans="1:29" ht="19.5" customHeight="1">
      <c r="A8" s="313" t="s">
        <v>33</v>
      </c>
      <c r="B8" s="314"/>
      <c r="C8" s="314"/>
      <c r="D8" s="315"/>
      <c r="E8" s="322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23"/>
      <c r="U8" s="323"/>
      <c r="V8" s="323"/>
      <c r="W8" s="323"/>
      <c r="X8" s="323"/>
      <c r="Y8" s="323"/>
      <c r="Z8" s="323"/>
      <c r="AA8" s="323"/>
      <c r="AB8" s="324"/>
      <c r="AC8"/>
    </row>
    <row r="9" spans="1:29" ht="18.75" customHeight="1">
      <c r="A9" s="313" t="s">
        <v>34</v>
      </c>
      <c r="B9" s="314"/>
      <c r="C9" s="314"/>
      <c r="D9" s="315"/>
      <c r="E9" s="325"/>
      <c r="F9" s="326"/>
      <c r="G9" s="326"/>
      <c r="H9" s="326"/>
      <c r="I9" s="326"/>
      <c r="J9" s="326"/>
      <c r="K9" s="326"/>
      <c r="L9" s="326"/>
      <c r="M9" s="326"/>
      <c r="N9" s="326"/>
      <c r="O9" s="326"/>
      <c r="P9" s="326"/>
      <c r="Q9" s="326"/>
      <c r="R9" s="326"/>
      <c r="S9" s="326"/>
      <c r="T9" s="326"/>
      <c r="U9" s="326"/>
      <c r="V9" s="326"/>
      <c r="W9" s="326"/>
      <c r="X9" s="326"/>
      <c r="Y9" s="326"/>
      <c r="Z9" s="326"/>
      <c r="AA9" s="326"/>
      <c r="AB9" s="327"/>
      <c r="AC9"/>
    </row>
    <row r="10" spans="1:29" ht="15.75" customHeight="1">
      <c r="A10" s="331" t="s">
        <v>35</v>
      </c>
      <c r="B10" s="331" t="s">
        <v>36</v>
      </c>
      <c r="C10" s="333" t="s">
        <v>37</v>
      </c>
      <c r="D10" s="331" t="s">
        <v>38</v>
      </c>
      <c r="E10" s="316" t="s">
        <v>39</v>
      </c>
      <c r="F10" s="317"/>
      <c r="G10" s="317"/>
      <c r="H10" s="317"/>
      <c r="I10" s="317"/>
      <c r="J10" s="317"/>
      <c r="K10" s="317"/>
      <c r="L10" s="317"/>
      <c r="M10" s="317"/>
      <c r="N10" s="317"/>
      <c r="O10" s="317"/>
      <c r="P10" s="317"/>
      <c r="Q10" s="317"/>
      <c r="R10" s="317"/>
      <c r="S10" s="317"/>
      <c r="T10" s="317"/>
      <c r="U10" s="317"/>
      <c r="V10" s="317"/>
      <c r="W10" s="317"/>
      <c r="X10" s="317"/>
      <c r="Y10" s="317"/>
      <c r="Z10" s="317"/>
      <c r="AA10" s="317"/>
      <c r="AB10" s="318"/>
      <c r="AC10" s="34" t="s">
        <v>40</v>
      </c>
    </row>
    <row r="11" spans="1:29" ht="15.75">
      <c r="A11" s="332"/>
      <c r="B11" s="332"/>
      <c r="C11" s="334"/>
      <c r="D11" s="332"/>
      <c r="E11" s="3">
        <v>7</v>
      </c>
      <c r="F11" s="3">
        <v>8</v>
      </c>
      <c r="G11" s="3">
        <v>9</v>
      </c>
      <c r="H11" s="3">
        <v>10</v>
      </c>
      <c r="I11" s="18">
        <v>11</v>
      </c>
      <c r="J11" s="3">
        <v>12</v>
      </c>
      <c r="K11" s="3">
        <v>13</v>
      </c>
      <c r="L11" s="3">
        <v>14</v>
      </c>
      <c r="M11" s="3">
        <v>15</v>
      </c>
      <c r="N11" s="3">
        <v>16</v>
      </c>
      <c r="O11" s="3">
        <v>17</v>
      </c>
      <c r="P11" s="3">
        <v>18</v>
      </c>
      <c r="Q11" s="3">
        <v>19</v>
      </c>
      <c r="R11" s="3">
        <v>20</v>
      </c>
      <c r="S11" s="3">
        <v>21</v>
      </c>
      <c r="T11" s="3">
        <v>22</v>
      </c>
      <c r="U11" s="3">
        <v>23</v>
      </c>
      <c r="V11" s="3">
        <v>0</v>
      </c>
      <c r="W11" s="3">
        <v>1</v>
      </c>
      <c r="X11" s="3">
        <v>2</v>
      </c>
      <c r="Y11" s="3">
        <v>3</v>
      </c>
      <c r="Z11" s="3">
        <v>4</v>
      </c>
      <c r="AA11" s="3">
        <v>5</v>
      </c>
      <c r="AB11" s="3">
        <v>6</v>
      </c>
      <c r="AC11" s="17"/>
    </row>
    <row r="12" spans="1:29" ht="31.5">
      <c r="A12" s="4">
        <v>1</v>
      </c>
      <c r="B12" s="5" t="s">
        <v>41</v>
      </c>
      <c r="C12" s="6" t="s">
        <v>42</v>
      </c>
      <c r="D12" s="7"/>
      <c r="E12" s="35">
        <v>2.7</v>
      </c>
      <c r="F12" s="35">
        <v>2.6</v>
      </c>
      <c r="G12" s="35">
        <v>2.4</v>
      </c>
      <c r="H12" s="35">
        <v>2.1</v>
      </c>
      <c r="I12" s="35">
        <v>1.9</v>
      </c>
      <c r="J12" s="35">
        <v>1.7</v>
      </c>
      <c r="K12" s="35">
        <v>1.9</v>
      </c>
      <c r="L12" s="35">
        <v>1.8</v>
      </c>
      <c r="M12" s="35">
        <v>1.8</v>
      </c>
      <c r="N12" s="35">
        <v>1.9</v>
      </c>
      <c r="O12" s="35">
        <v>1.9</v>
      </c>
      <c r="P12" s="35">
        <v>2.1</v>
      </c>
      <c r="Q12" s="35">
        <v>1.9</v>
      </c>
      <c r="R12" s="35">
        <v>1.9</v>
      </c>
      <c r="S12" s="35">
        <v>2</v>
      </c>
      <c r="T12" s="35"/>
      <c r="U12" s="35"/>
      <c r="V12" s="35"/>
      <c r="W12" s="35"/>
      <c r="X12" s="35"/>
      <c r="Y12" s="35"/>
      <c r="Z12" s="35"/>
      <c r="AA12" s="35"/>
      <c r="AB12" s="35"/>
      <c r="AC12" s="35">
        <f>AVERAGE(E12:AB12)</f>
        <v>2.04</v>
      </c>
    </row>
    <row r="13" spans="1:29" ht="31.5">
      <c r="A13" s="4">
        <v>2</v>
      </c>
      <c r="B13" s="5" t="s">
        <v>43</v>
      </c>
      <c r="C13" s="6" t="s">
        <v>42</v>
      </c>
      <c r="D13" s="7"/>
      <c r="E13" s="26">
        <v>0.4</v>
      </c>
      <c r="F13" s="26">
        <v>0.4</v>
      </c>
      <c r="G13" s="26">
        <v>0.4</v>
      </c>
      <c r="H13" s="26">
        <v>0.3</v>
      </c>
      <c r="I13" s="26">
        <v>0.3</v>
      </c>
      <c r="J13" s="26">
        <v>0.3</v>
      </c>
      <c r="K13" s="26">
        <v>0.4</v>
      </c>
      <c r="L13" s="26">
        <v>0.3</v>
      </c>
      <c r="M13" s="26">
        <v>0.3</v>
      </c>
      <c r="N13" s="26">
        <v>0.3</v>
      </c>
      <c r="O13" s="26">
        <v>0.4</v>
      </c>
      <c r="P13" s="26">
        <v>0.4</v>
      </c>
      <c r="Q13" s="26">
        <v>0.3</v>
      </c>
      <c r="R13" s="26">
        <v>0.3</v>
      </c>
      <c r="S13" s="26">
        <v>0.3</v>
      </c>
      <c r="T13" s="26"/>
      <c r="U13" s="26"/>
      <c r="V13" s="26"/>
      <c r="W13" s="26"/>
      <c r="X13" s="26"/>
      <c r="Y13" s="26"/>
      <c r="Z13" s="26"/>
      <c r="AA13" s="26"/>
      <c r="AB13" s="26"/>
      <c r="AC13" s="35">
        <f t="shared" ref="AC13:AC24" si="0">AVERAGE(E13:AB13)</f>
        <v>0.33999999999999991</v>
      </c>
    </row>
    <row r="14" spans="1:29" ht="18.75">
      <c r="A14" s="4">
        <v>3</v>
      </c>
      <c r="B14" s="5" t="s">
        <v>44</v>
      </c>
      <c r="C14" s="6" t="s">
        <v>42</v>
      </c>
      <c r="D14" s="6"/>
      <c r="E14" s="32">
        <v>15.084490000000001</v>
      </c>
      <c r="F14" s="32">
        <v>15.3932</v>
      </c>
      <c r="G14" s="32">
        <v>15.544560000000001</v>
      </c>
      <c r="H14" s="32">
        <v>14.449680000000001</v>
      </c>
      <c r="I14" s="32">
        <v>13.9903</v>
      </c>
      <c r="J14" s="32">
        <v>13.9903</v>
      </c>
      <c r="K14" s="32">
        <v>14.139799999999999</v>
      </c>
      <c r="L14" s="32">
        <v>14.293369999999999</v>
      </c>
      <c r="M14" s="32">
        <v>14.442220000000001</v>
      </c>
      <c r="N14" s="32">
        <v>14.442220000000001</v>
      </c>
      <c r="O14" s="32">
        <v>14.442220000000001</v>
      </c>
      <c r="P14" s="32">
        <v>14.289960000000001</v>
      </c>
      <c r="Q14" s="32">
        <v>13.690329999999999</v>
      </c>
      <c r="R14" s="32">
        <v>13.39212</v>
      </c>
      <c r="S14" s="32">
        <v>13.09117</v>
      </c>
      <c r="T14" s="27"/>
      <c r="U14" s="27"/>
      <c r="V14" s="27"/>
      <c r="W14" s="27"/>
      <c r="X14" s="27"/>
      <c r="Y14" s="27"/>
      <c r="Z14" s="27"/>
      <c r="AA14" s="27"/>
      <c r="AB14" s="27"/>
      <c r="AC14" s="35">
        <f t="shared" si="0"/>
        <v>14.311729333333334</v>
      </c>
    </row>
    <row r="15" spans="1:29" ht="18.75">
      <c r="A15" s="4">
        <v>4</v>
      </c>
      <c r="B15" s="5" t="s">
        <v>45</v>
      </c>
      <c r="C15" s="6" t="s">
        <v>42</v>
      </c>
      <c r="D15" s="6"/>
      <c r="E15" s="32">
        <v>9.8000000000000007</v>
      </c>
      <c r="F15" s="32">
        <v>9.8000000000000007</v>
      </c>
      <c r="G15" s="32">
        <v>9.7697489999999991</v>
      </c>
      <c r="H15" s="32">
        <v>9.3068679999999997</v>
      </c>
      <c r="I15" s="32">
        <v>9.3068679999999997</v>
      </c>
      <c r="J15" s="32">
        <v>9.3068679999999997</v>
      </c>
      <c r="K15" s="32">
        <v>9.3068679999999997</v>
      </c>
      <c r="L15" s="32">
        <v>9.4557889999999993</v>
      </c>
      <c r="M15" s="32">
        <v>9.4557889999999993</v>
      </c>
      <c r="N15" s="32">
        <v>9.4557889999999993</v>
      </c>
      <c r="O15" s="32">
        <v>9.4557889999999993</v>
      </c>
      <c r="P15" s="32">
        <v>8.8295949999999994</v>
      </c>
      <c r="Q15" s="32">
        <v>8.6767439999999993</v>
      </c>
      <c r="R15" s="32">
        <v>8.5248010000000001</v>
      </c>
      <c r="S15" s="32">
        <v>7.7152289999999999</v>
      </c>
      <c r="T15" s="27"/>
      <c r="U15" s="27"/>
      <c r="V15" s="27"/>
      <c r="W15" s="27"/>
      <c r="X15" s="27"/>
      <c r="Y15" s="27"/>
      <c r="Z15" s="27"/>
      <c r="AA15" s="27"/>
      <c r="AB15" s="27"/>
      <c r="AC15" s="35">
        <f t="shared" si="0"/>
        <v>9.2111163999999999</v>
      </c>
    </row>
    <row r="16" spans="1:29" ht="27" customHeight="1">
      <c r="A16" s="4">
        <v>5</v>
      </c>
      <c r="B16" s="5" t="s">
        <v>46</v>
      </c>
      <c r="C16" s="6" t="s">
        <v>42</v>
      </c>
      <c r="D16" s="6"/>
      <c r="E16" s="27">
        <v>23.366579999999999</v>
      </c>
      <c r="F16" s="27">
        <v>23.364070000000002</v>
      </c>
      <c r="G16" s="27">
        <v>24.411809999999999</v>
      </c>
      <c r="H16" s="27">
        <v>25.350210000000001</v>
      </c>
      <c r="I16" s="27">
        <v>25.346830000000001</v>
      </c>
      <c r="J16" s="27">
        <v>25.965330000000002</v>
      </c>
      <c r="K16" s="27">
        <v>26.27533</v>
      </c>
      <c r="L16" s="27">
        <v>26.4268</v>
      </c>
      <c r="M16" s="27">
        <v>26.108499999999999</v>
      </c>
      <c r="N16" s="27">
        <v>25.024419999999999</v>
      </c>
      <c r="O16" s="27">
        <v>24.247440000000001</v>
      </c>
      <c r="P16" s="27">
        <v>24.24372</v>
      </c>
      <c r="Q16" s="27">
        <v>23.929639999999999</v>
      </c>
      <c r="R16" s="27">
        <v>23.621749999999999</v>
      </c>
      <c r="S16" s="27">
        <v>23.77139</v>
      </c>
      <c r="T16" s="27"/>
      <c r="U16" s="27"/>
      <c r="V16" s="27"/>
      <c r="W16" s="27"/>
      <c r="X16" s="27"/>
      <c r="Y16" s="27"/>
      <c r="Z16" s="27"/>
      <c r="AA16" s="27"/>
      <c r="AB16" s="27"/>
      <c r="AC16" s="35">
        <f t="shared" si="0"/>
        <v>24.763588000000002</v>
      </c>
    </row>
    <row r="17" spans="1:29" ht="18.75">
      <c r="A17" s="4">
        <v>6</v>
      </c>
      <c r="B17" s="5" t="s">
        <v>47</v>
      </c>
      <c r="C17" s="6" t="s">
        <v>42</v>
      </c>
      <c r="D17" s="6"/>
      <c r="E17" s="27">
        <v>28.78969</v>
      </c>
      <c r="F17" s="27">
        <v>28.630050000000001</v>
      </c>
      <c r="G17" s="27">
        <v>29.317019999999999</v>
      </c>
      <c r="H17" s="27">
        <v>29.802510000000002</v>
      </c>
      <c r="I17" s="27">
        <v>29.185310000000001</v>
      </c>
      <c r="J17" s="27">
        <v>29.805720000000001</v>
      </c>
      <c r="K17" s="27">
        <v>30.418990000000001</v>
      </c>
      <c r="L17" s="27">
        <v>30.574349999999999</v>
      </c>
      <c r="M17" s="27">
        <v>30.415780000000002</v>
      </c>
      <c r="N17" s="27">
        <v>29.17353</v>
      </c>
      <c r="O17" s="27">
        <v>28.569040000000001</v>
      </c>
      <c r="P17" s="27">
        <v>29.025870000000001</v>
      </c>
      <c r="Q17" s="27">
        <v>28.26031</v>
      </c>
      <c r="R17" s="27">
        <v>27.80424</v>
      </c>
      <c r="S17" s="27">
        <v>28.2803</v>
      </c>
      <c r="T17" s="27"/>
      <c r="U17" s="27"/>
      <c r="V17" s="27"/>
      <c r="W17" s="27"/>
      <c r="X17" s="27"/>
      <c r="Y17" s="27"/>
      <c r="Z17" s="27"/>
      <c r="AA17" s="27"/>
      <c r="AB17" s="27"/>
      <c r="AC17" s="35">
        <f t="shared" si="0"/>
        <v>29.203514000000002</v>
      </c>
    </row>
    <row r="18" spans="1:29" ht="30">
      <c r="A18" s="4">
        <v>7</v>
      </c>
      <c r="B18" s="5" t="s">
        <v>48</v>
      </c>
      <c r="C18" s="6" t="s">
        <v>49</v>
      </c>
      <c r="D18" s="6"/>
      <c r="E18" s="13">
        <v>4.3</v>
      </c>
      <c r="F18" s="13">
        <v>4.3</v>
      </c>
      <c r="G18" s="13">
        <v>4.3</v>
      </c>
      <c r="H18" s="13">
        <v>4.3</v>
      </c>
      <c r="I18" s="13">
        <v>4.3</v>
      </c>
      <c r="J18" s="13">
        <v>4.3</v>
      </c>
      <c r="K18" s="13">
        <v>4.3</v>
      </c>
      <c r="L18" s="13">
        <v>4.3</v>
      </c>
      <c r="M18" s="13">
        <v>4.3</v>
      </c>
      <c r="N18" s="13">
        <v>4.3</v>
      </c>
      <c r="O18" s="13">
        <v>4.3</v>
      </c>
      <c r="P18" s="13">
        <v>4.3</v>
      </c>
      <c r="Q18" s="13">
        <v>4.3</v>
      </c>
      <c r="R18" s="13">
        <v>4.3</v>
      </c>
      <c r="S18" s="13">
        <v>4.3</v>
      </c>
      <c r="T18" s="13"/>
      <c r="U18" s="13"/>
      <c r="V18" s="13"/>
      <c r="W18" s="13"/>
      <c r="X18" s="13"/>
      <c r="Y18" s="13"/>
      <c r="Z18" s="13"/>
      <c r="AA18" s="13"/>
      <c r="AB18" s="13"/>
      <c r="AC18" s="35">
        <f t="shared" si="0"/>
        <v>4.2999999999999989</v>
      </c>
    </row>
    <row r="19" spans="1:29" ht="30">
      <c r="A19" s="4">
        <v>8</v>
      </c>
      <c r="B19" s="5" t="s">
        <v>50</v>
      </c>
      <c r="C19" s="6" t="s">
        <v>49</v>
      </c>
      <c r="D19" s="6"/>
      <c r="E19" s="28">
        <v>3.8</v>
      </c>
      <c r="F19" s="28">
        <v>3.8</v>
      </c>
      <c r="G19" s="28">
        <v>3.8</v>
      </c>
      <c r="H19" s="28">
        <v>3.8</v>
      </c>
      <c r="I19" s="28">
        <v>3.8</v>
      </c>
      <c r="J19" s="28">
        <v>3.8</v>
      </c>
      <c r="K19" s="28">
        <v>3.8</v>
      </c>
      <c r="L19" s="28">
        <v>3.8</v>
      </c>
      <c r="M19" s="28">
        <v>3.8</v>
      </c>
      <c r="N19" s="28">
        <v>3.8</v>
      </c>
      <c r="O19" s="28">
        <v>3.8</v>
      </c>
      <c r="P19" s="28">
        <v>3.8</v>
      </c>
      <c r="Q19" s="28">
        <v>3.8</v>
      </c>
      <c r="R19" s="28">
        <v>3.8</v>
      </c>
      <c r="S19" s="28">
        <v>3.8</v>
      </c>
      <c r="T19" s="28"/>
      <c r="U19" s="28"/>
      <c r="V19" s="28"/>
      <c r="W19" s="28"/>
      <c r="X19" s="28"/>
      <c r="Y19" s="28"/>
      <c r="Z19" s="28"/>
      <c r="AA19" s="28"/>
      <c r="AB19" s="28"/>
      <c r="AC19" s="35">
        <f t="shared" si="0"/>
        <v>3.7999999999999989</v>
      </c>
    </row>
    <row r="20" spans="1:29" ht="30">
      <c r="A20" s="4">
        <v>9</v>
      </c>
      <c r="B20" s="5" t="s">
        <v>51</v>
      </c>
      <c r="C20" s="6" t="s">
        <v>49</v>
      </c>
      <c r="D20" s="6"/>
      <c r="E20" s="28">
        <v>3.8</v>
      </c>
      <c r="F20" s="28">
        <v>3.8</v>
      </c>
      <c r="G20" s="28">
        <v>3.8</v>
      </c>
      <c r="H20" s="28">
        <v>3.8</v>
      </c>
      <c r="I20" s="28">
        <v>3.8</v>
      </c>
      <c r="J20" s="28">
        <v>3.8</v>
      </c>
      <c r="K20" s="28">
        <v>3.8</v>
      </c>
      <c r="L20" s="28">
        <v>3.8</v>
      </c>
      <c r="M20" s="28">
        <v>3.8</v>
      </c>
      <c r="N20" s="28">
        <v>3.8</v>
      </c>
      <c r="O20" s="28">
        <v>3.8</v>
      </c>
      <c r="P20" s="28">
        <v>3.8</v>
      </c>
      <c r="Q20" s="28">
        <v>3.8</v>
      </c>
      <c r="R20" s="28">
        <v>3.8</v>
      </c>
      <c r="S20" s="28">
        <v>3.8</v>
      </c>
      <c r="T20" s="28"/>
      <c r="U20" s="28"/>
      <c r="V20" s="28"/>
      <c r="W20" s="28"/>
      <c r="X20" s="28"/>
      <c r="Y20" s="28"/>
      <c r="Z20" s="28"/>
      <c r="AA20" s="28"/>
      <c r="AB20" s="28"/>
      <c r="AC20" s="35">
        <f t="shared" si="0"/>
        <v>3.7999999999999989</v>
      </c>
    </row>
    <row r="21" spans="1:29" ht="30">
      <c r="A21" s="4">
        <v>10</v>
      </c>
      <c r="B21" s="5" t="s">
        <v>52</v>
      </c>
      <c r="C21" s="6" t="s">
        <v>49</v>
      </c>
      <c r="D21" s="6"/>
      <c r="E21" s="57">
        <v>3</v>
      </c>
      <c r="F21" s="57">
        <v>3</v>
      </c>
      <c r="G21" s="57">
        <v>3</v>
      </c>
      <c r="H21" s="57">
        <v>3</v>
      </c>
      <c r="I21" s="57">
        <v>3</v>
      </c>
      <c r="J21" s="57">
        <v>3</v>
      </c>
      <c r="K21" s="57">
        <v>3</v>
      </c>
      <c r="L21" s="57">
        <v>3</v>
      </c>
      <c r="M21" s="57">
        <v>3</v>
      </c>
      <c r="N21" s="57">
        <v>3</v>
      </c>
      <c r="O21" s="57">
        <v>3</v>
      </c>
      <c r="P21" s="57">
        <v>3</v>
      </c>
      <c r="Q21" s="57">
        <v>3</v>
      </c>
      <c r="R21" s="57">
        <v>3</v>
      </c>
      <c r="S21" s="57">
        <v>3</v>
      </c>
      <c r="T21" s="57"/>
      <c r="U21" s="57"/>
      <c r="V21" s="57"/>
      <c r="W21" s="57"/>
      <c r="X21" s="57"/>
      <c r="Y21" s="57"/>
      <c r="Z21" s="57"/>
      <c r="AA21" s="57"/>
      <c r="AB21" s="57"/>
      <c r="AC21" s="54">
        <f t="shared" si="0"/>
        <v>3</v>
      </c>
    </row>
    <row r="22" spans="1:29" ht="34.5">
      <c r="A22" s="4">
        <v>11</v>
      </c>
      <c r="B22" s="5" t="s">
        <v>53</v>
      </c>
      <c r="C22" s="6" t="s">
        <v>49</v>
      </c>
      <c r="D22" s="13"/>
      <c r="E22" s="56">
        <f t="shared" ref="E22:S22" si="1">E18-E19</f>
        <v>0.5</v>
      </c>
      <c r="F22" s="56">
        <f t="shared" si="1"/>
        <v>0.5</v>
      </c>
      <c r="G22" s="56">
        <f t="shared" si="1"/>
        <v>0.5</v>
      </c>
      <c r="H22" s="56">
        <f t="shared" si="1"/>
        <v>0.5</v>
      </c>
      <c r="I22" s="56">
        <f t="shared" si="1"/>
        <v>0.5</v>
      </c>
      <c r="J22" s="56">
        <f t="shared" si="1"/>
        <v>0.5</v>
      </c>
      <c r="K22" s="56">
        <f t="shared" si="1"/>
        <v>0.5</v>
      </c>
      <c r="L22" s="56">
        <f t="shared" si="1"/>
        <v>0.5</v>
      </c>
      <c r="M22" s="56">
        <f t="shared" si="1"/>
        <v>0.5</v>
      </c>
      <c r="N22" s="56">
        <f t="shared" si="1"/>
        <v>0.5</v>
      </c>
      <c r="O22" s="56">
        <f t="shared" si="1"/>
        <v>0.5</v>
      </c>
      <c r="P22" s="56">
        <f t="shared" si="1"/>
        <v>0.5</v>
      </c>
      <c r="Q22" s="56">
        <f t="shared" si="1"/>
        <v>0.5</v>
      </c>
      <c r="R22" s="56">
        <f t="shared" si="1"/>
        <v>0.5</v>
      </c>
      <c r="S22" s="56">
        <f t="shared" si="1"/>
        <v>0.5</v>
      </c>
      <c r="T22" s="56"/>
      <c r="U22" s="56"/>
      <c r="V22" s="56"/>
      <c r="W22" s="56"/>
      <c r="X22" s="56"/>
      <c r="Y22" s="56"/>
      <c r="Z22" s="56"/>
      <c r="AA22" s="56"/>
      <c r="AB22" s="56"/>
      <c r="AC22" s="54">
        <f t="shared" si="0"/>
        <v>0.5</v>
      </c>
    </row>
    <row r="23" spans="1:29" ht="34.5">
      <c r="A23" s="4">
        <v>12</v>
      </c>
      <c r="B23" s="5" t="s">
        <v>54</v>
      </c>
      <c r="C23" s="6" t="s">
        <v>55</v>
      </c>
      <c r="D23" s="13"/>
      <c r="E23" s="56">
        <f t="shared" ref="E23:S23" si="2">E20-E21</f>
        <v>0.79999999999999982</v>
      </c>
      <c r="F23" s="56">
        <f t="shared" si="2"/>
        <v>0.79999999999999982</v>
      </c>
      <c r="G23" s="56">
        <f t="shared" si="2"/>
        <v>0.79999999999999982</v>
      </c>
      <c r="H23" s="56">
        <f t="shared" si="2"/>
        <v>0.79999999999999982</v>
      </c>
      <c r="I23" s="56">
        <f t="shared" si="2"/>
        <v>0.79999999999999982</v>
      </c>
      <c r="J23" s="56">
        <f t="shared" si="2"/>
        <v>0.79999999999999982</v>
      </c>
      <c r="K23" s="56">
        <f t="shared" si="2"/>
        <v>0.79999999999999982</v>
      </c>
      <c r="L23" s="56">
        <f t="shared" si="2"/>
        <v>0.79999999999999982</v>
      </c>
      <c r="M23" s="56">
        <f t="shared" si="2"/>
        <v>0.79999999999999982</v>
      </c>
      <c r="N23" s="56">
        <f t="shared" si="2"/>
        <v>0.79999999999999982</v>
      </c>
      <c r="O23" s="56">
        <f t="shared" si="2"/>
        <v>0.79999999999999982</v>
      </c>
      <c r="P23" s="56">
        <f t="shared" si="2"/>
        <v>0.79999999999999982</v>
      </c>
      <c r="Q23" s="56">
        <f t="shared" si="2"/>
        <v>0.79999999999999982</v>
      </c>
      <c r="R23" s="56">
        <f t="shared" si="2"/>
        <v>0.79999999999999982</v>
      </c>
      <c r="S23" s="56">
        <f t="shared" si="2"/>
        <v>0.79999999999999982</v>
      </c>
      <c r="T23" s="56"/>
      <c r="U23" s="56"/>
      <c r="V23" s="56"/>
      <c r="W23" s="56"/>
      <c r="X23" s="56"/>
      <c r="Y23" s="56"/>
      <c r="Z23" s="56"/>
      <c r="AA23" s="56"/>
      <c r="AB23" s="56"/>
      <c r="AC23" s="54">
        <f t="shared" si="0"/>
        <v>0.8</v>
      </c>
    </row>
    <row r="24" spans="1:29" ht="37.5">
      <c r="A24" s="4">
        <v>13</v>
      </c>
      <c r="B24" s="5" t="s">
        <v>56</v>
      </c>
      <c r="C24" s="6" t="s">
        <v>57</v>
      </c>
      <c r="D24" s="13"/>
      <c r="E24" s="58">
        <f t="shared" ref="E24:S24" si="3">SQRT(E22/0.5)*971</f>
        <v>971</v>
      </c>
      <c r="F24" s="58">
        <f t="shared" si="3"/>
        <v>971</v>
      </c>
      <c r="G24" s="58">
        <f t="shared" si="3"/>
        <v>971</v>
      </c>
      <c r="H24" s="58">
        <f t="shared" si="3"/>
        <v>971</v>
      </c>
      <c r="I24" s="58">
        <f t="shared" si="3"/>
        <v>971</v>
      </c>
      <c r="J24" s="58">
        <f t="shared" si="3"/>
        <v>971</v>
      </c>
      <c r="K24" s="58">
        <f t="shared" si="3"/>
        <v>971</v>
      </c>
      <c r="L24" s="58">
        <f t="shared" si="3"/>
        <v>971</v>
      </c>
      <c r="M24" s="58">
        <f t="shared" si="3"/>
        <v>971</v>
      </c>
      <c r="N24" s="58">
        <f t="shared" si="3"/>
        <v>971</v>
      </c>
      <c r="O24" s="58">
        <f t="shared" si="3"/>
        <v>971</v>
      </c>
      <c r="P24" s="58">
        <f t="shared" si="3"/>
        <v>971</v>
      </c>
      <c r="Q24" s="58">
        <f t="shared" si="3"/>
        <v>971</v>
      </c>
      <c r="R24" s="58">
        <f t="shared" si="3"/>
        <v>971</v>
      </c>
      <c r="S24" s="58">
        <f t="shared" si="3"/>
        <v>971</v>
      </c>
      <c r="T24" s="58"/>
      <c r="U24" s="58"/>
      <c r="V24" s="58"/>
      <c r="W24" s="58"/>
      <c r="X24" s="58"/>
      <c r="Y24" s="58"/>
      <c r="Z24" s="58"/>
      <c r="AA24" s="58"/>
      <c r="AB24" s="58"/>
      <c r="AC24" s="54">
        <f t="shared" si="0"/>
        <v>971</v>
      </c>
    </row>
    <row r="25" spans="1:29" ht="15.75">
      <c r="A25" s="4">
        <v>14</v>
      </c>
      <c r="B25" s="5" t="s">
        <v>58</v>
      </c>
      <c r="C25" s="6" t="s">
        <v>59</v>
      </c>
      <c r="D25" s="13"/>
      <c r="E25" s="55">
        <f>E24*1000*1*(E14-E15)/3024</f>
        <v>1696.8385548941799</v>
      </c>
      <c r="F25" s="55">
        <f t="shared" ref="F25:S25" si="4">F24*1000*1*(F14-F15)/3024</f>
        <v>1795.9646825396824</v>
      </c>
      <c r="G25" s="55">
        <f t="shared" si="4"/>
        <v>1854.2795902777782</v>
      </c>
      <c r="H25" s="55">
        <f t="shared" si="4"/>
        <v>1651.3460489417994</v>
      </c>
      <c r="I25" s="55">
        <f t="shared" si="4"/>
        <v>1503.8401031746032</v>
      </c>
      <c r="J25" s="55">
        <f t="shared" si="4"/>
        <v>1503.8401031746032</v>
      </c>
      <c r="K25" s="55">
        <f t="shared" si="4"/>
        <v>1551.8442367724865</v>
      </c>
      <c r="L25" s="55">
        <f t="shared" si="4"/>
        <v>1553.3370208333336</v>
      </c>
      <c r="M25" s="55">
        <f t="shared" si="4"/>
        <v>1601.1324408068788</v>
      </c>
      <c r="N25" s="55">
        <f t="shared" si="4"/>
        <v>1601.1324408068788</v>
      </c>
      <c r="O25" s="55">
        <f t="shared" si="4"/>
        <v>1601.1324408068788</v>
      </c>
      <c r="P25" s="55">
        <f t="shared" si="4"/>
        <v>1753.3116451719579</v>
      </c>
      <c r="Q25" s="55">
        <f t="shared" si="4"/>
        <v>1609.8518538359788</v>
      </c>
      <c r="R25" s="55">
        <f t="shared" si="4"/>
        <v>1562.8858296957671</v>
      </c>
      <c r="S25" s="55">
        <f t="shared" si="4"/>
        <v>1726.2032774470899</v>
      </c>
      <c r="T25" s="55"/>
      <c r="U25" s="55"/>
      <c r="V25" s="55"/>
      <c r="W25" s="55"/>
      <c r="X25" s="55"/>
      <c r="Y25" s="55"/>
      <c r="Z25" s="55"/>
      <c r="AA25" s="55"/>
      <c r="AB25" s="55"/>
      <c r="AC25" s="54">
        <f>SUM(E25:AB25)</f>
        <v>24566.940269179897</v>
      </c>
    </row>
    <row r="26" spans="1:29" ht="15.75">
      <c r="A26" s="4">
        <v>15</v>
      </c>
      <c r="B26" s="5" t="s">
        <v>60</v>
      </c>
      <c r="C26" s="6" t="s">
        <v>61</v>
      </c>
      <c r="D26" s="13"/>
      <c r="E26" s="56">
        <v>1273</v>
      </c>
      <c r="F26" s="56">
        <v>1273</v>
      </c>
      <c r="G26" s="56">
        <v>1273</v>
      </c>
      <c r="H26" s="56">
        <v>1273</v>
      </c>
      <c r="I26" s="56">
        <v>1273</v>
      </c>
      <c r="J26" s="56">
        <v>1273</v>
      </c>
      <c r="K26" s="56">
        <v>1273</v>
      </c>
      <c r="L26" s="56">
        <v>1273</v>
      </c>
      <c r="M26" s="56">
        <v>1273</v>
      </c>
      <c r="N26" s="56">
        <v>1273</v>
      </c>
      <c r="O26" s="56">
        <v>1273</v>
      </c>
      <c r="P26" s="56">
        <v>1273</v>
      </c>
      <c r="Q26" s="56">
        <v>1273</v>
      </c>
      <c r="R26" s="56">
        <v>1273</v>
      </c>
      <c r="S26" s="56">
        <v>1273</v>
      </c>
      <c r="T26" s="56"/>
      <c r="U26" s="56"/>
      <c r="V26" s="56"/>
      <c r="W26" s="56"/>
      <c r="X26" s="56"/>
      <c r="Y26" s="56"/>
      <c r="Z26" s="56"/>
      <c r="AA26" s="56"/>
      <c r="AB26" s="56"/>
      <c r="AC26" s="54">
        <f>SUM(E26:AB26)</f>
        <v>19095</v>
      </c>
    </row>
    <row r="27" spans="1:29" ht="15.75">
      <c r="A27" s="4">
        <v>16</v>
      </c>
      <c r="B27" s="5" t="s">
        <v>62</v>
      </c>
      <c r="C27" s="6" t="s">
        <v>63</v>
      </c>
      <c r="D27" s="13"/>
      <c r="E27" s="59">
        <f>E26/E25</f>
        <v>0.75021869129994412</v>
      </c>
      <c r="F27" s="59">
        <f t="shared" ref="F27:S27" si="5">F26/F25</f>
        <v>0.7088112658205753</v>
      </c>
      <c r="G27" s="59">
        <f t="shared" si="5"/>
        <v>0.68651998688574234</v>
      </c>
      <c r="H27" s="59">
        <f t="shared" si="5"/>
        <v>0.77088627233265394</v>
      </c>
      <c r="I27" s="59">
        <f t="shared" si="5"/>
        <v>0.84649956954379646</v>
      </c>
      <c r="J27" s="59">
        <f t="shared" si="5"/>
        <v>0.84649956954379646</v>
      </c>
      <c r="K27" s="59">
        <f t="shared" si="5"/>
        <v>0.82031428788727878</v>
      </c>
      <c r="L27" s="59">
        <f t="shared" si="5"/>
        <v>0.81952595150089291</v>
      </c>
      <c r="M27" s="59">
        <f t="shared" si="5"/>
        <v>0.79506227439778876</v>
      </c>
      <c r="N27" s="59">
        <f t="shared" si="5"/>
        <v>0.79506227439778876</v>
      </c>
      <c r="O27" s="59">
        <f t="shared" si="5"/>
        <v>0.79506227439778876</v>
      </c>
      <c r="P27" s="59">
        <f t="shared" si="5"/>
        <v>0.72605460843508463</v>
      </c>
      <c r="Q27" s="59">
        <f t="shared" si="5"/>
        <v>0.79075599221548043</v>
      </c>
      <c r="R27" s="59">
        <f t="shared" si="5"/>
        <v>0.8145188700365934</v>
      </c>
      <c r="S27" s="59">
        <f t="shared" si="5"/>
        <v>0.73745660006083436</v>
      </c>
      <c r="T27" s="59"/>
      <c r="U27" s="59"/>
      <c r="V27" s="59"/>
      <c r="W27" s="59"/>
      <c r="X27" s="59"/>
      <c r="Y27" s="59"/>
      <c r="Z27" s="59"/>
      <c r="AA27" s="59"/>
      <c r="AB27" s="59"/>
      <c r="AC27" s="54">
        <f t="shared" ref="AC27:AC32" si="6">AVERAGE(E27:AB27)</f>
        <v>0.78021656591706934</v>
      </c>
    </row>
    <row r="28" spans="1:29" ht="15.75">
      <c r="A28" s="4">
        <v>17</v>
      </c>
      <c r="B28" s="5" t="s">
        <v>64</v>
      </c>
      <c r="C28" s="13"/>
      <c r="D28" s="13"/>
      <c r="E28" s="328">
        <f>AVERAGE(E27:AB27)</f>
        <v>0.78021656591706934</v>
      </c>
      <c r="F28" s="329"/>
      <c r="G28" s="329"/>
      <c r="H28" s="329"/>
      <c r="I28" s="329"/>
      <c r="J28" s="329"/>
      <c r="K28" s="329"/>
      <c r="L28" s="329"/>
      <c r="M28" s="329"/>
      <c r="N28" s="329"/>
      <c r="O28" s="329"/>
      <c r="P28" s="329"/>
      <c r="Q28" s="329"/>
      <c r="R28" s="329"/>
      <c r="S28" s="329"/>
      <c r="T28" s="329"/>
      <c r="U28" s="329"/>
      <c r="V28" s="329"/>
      <c r="W28" s="329"/>
      <c r="X28" s="329"/>
      <c r="Y28" s="329"/>
      <c r="Z28" s="329"/>
      <c r="AA28" s="329"/>
      <c r="AB28" s="330"/>
      <c r="AC28" s="54">
        <f t="shared" si="6"/>
        <v>0.78021656591706934</v>
      </c>
    </row>
    <row r="29" spans="1:29" ht="15.75">
      <c r="A29" s="4">
        <v>18</v>
      </c>
      <c r="B29" s="5" t="s">
        <v>65</v>
      </c>
      <c r="C29" s="13"/>
      <c r="D29" s="13"/>
      <c r="E29" s="59">
        <f t="shared" ref="E29:S29" si="7">3.516/E27</f>
        <v>4.6866334320565093</v>
      </c>
      <c r="F29" s="59">
        <f t="shared" si="7"/>
        <v>4.960417772042045</v>
      </c>
      <c r="G29" s="59">
        <f t="shared" si="7"/>
        <v>5.1214823561796292</v>
      </c>
      <c r="H29" s="59">
        <f t="shared" si="7"/>
        <v>4.5609840597638387</v>
      </c>
      <c r="I29" s="59">
        <f t="shared" si="7"/>
        <v>4.1535756502450152</v>
      </c>
      <c r="J29" s="59">
        <f t="shared" si="7"/>
        <v>4.1535756502450152</v>
      </c>
      <c r="K29" s="59">
        <f t="shared" si="7"/>
        <v>4.2861620867965931</v>
      </c>
      <c r="L29" s="59">
        <f t="shared" si="7"/>
        <v>4.2902851258837398</v>
      </c>
      <c r="M29" s="59">
        <f t="shared" si="7"/>
        <v>4.4222950996677035</v>
      </c>
      <c r="N29" s="59">
        <f t="shared" si="7"/>
        <v>4.4222950996677035</v>
      </c>
      <c r="O29" s="59">
        <f t="shared" si="7"/>
        <v>4.4222950996677035</v>
      </c>
      <c r="P29" s="59">
        <f t="shared" si="7"/>
        <v>4.8426109539863349</v>
      </c>
      <c r="Q29" s="59">
        <f t="shared" si="7"/>
        <v>4.4463779403670864</v>
      </c>
      <c r="R29" s="59">
        <f t="shared" si="7"/>
        <v>4.3166587409350488</v>
      </c>
      <c r="S29" s="59">
        <f t="shared" si="7"/>
        <v>4.7677381959968326</v>
      </c>
      <c r="T29" s="59"/>
      <c r="U29" s="59"/>
      <c r="V29" s="59"/>
      <c r="W29" s="59"/>
      <c r="X29" s="59"/>
      <c r="Y29" s="59"/>
      <c r="Z29" s="59"/>
      <c r="AA29" s="59"/>
      <c r="AB29" s="59"/>
      <c r="AC29" s="54">
        <f t="shared" si="6"/>
        <v>4.5235591509000539</v>
      </c>
    </row>
    <row r="30" spans="1:29" ht="15.75">
      <c r="A30" s="4">
        <v>19</v>
      </c>
      <c r="B30" s="5" t="s">
        <v>66</v>
      </c>
      <c r="C30" s="13"/>
      <c r="D30" s="13"/>
      <c r="E30" s="59">
        <f t="shared" ref="E30:S30" si="8">3.413*E29</f>
        <v>15.995479903608866</v>
      </c>
      <c r="F30" s="59">
        <f t="shared" si="8"/>
        <v>16.929905855979499</v>
      </c>
      <c r="G30" s="59">
        <f t="shared" si="8"/>
        <v>17.479619281641074</v>
      </c>
      <c r="H30" s="59">
        <f t="shared" si="8"/>
        <v>15.566638595973981</v>
      </c>
      <c r="I30" s="59">
        <f t="shared" si="8"/>
        <v>14.176153694286237</v>
      </c>
      <c r="J30" s="59">
        <f t="shared" si="8"/>
        <v>14.176153694286237</v>
      </c>
      <c r="K30" s="59">
        <f t="shared" si="8"/>
        <v>14.628671202236772</v>
      </c>
      <c r="L30" s="59">
        <f t="shared" si="8"/>
        <v>14.642743134641202</v>
      </c>
      <c r="M30" s="59">
        <f t="shared" si="8"/>
        <v>15.093293175165872</v>
      </c>
      <c r="N30" s="59">
        <f t="shared" si="8"/>
        <v>15.093293175165872</v>
      </c>
      <c r="O30" s="59">
        <f t="shared" si="8"/>
        <v>15.093293175165872</v>
      </c>
      <c r="P30" s="59">
        <f t="shared" si="8"/>
        <v>16.52783118595536</v>
      </c>
      <c r="Q30" s="59">
        <f t="shared" si="8"/>
        <v>15.175487910472865</v>
      </c>
      <c r="R30" s="59">
        <f t="shared" si="8"/>
        <v>14.732756282811321</v>
      </c>
      <c r="S30" s="59">
        <f t="shared" si="8"/>
        <v>16.272290462937189</v>
      </c>
      <c r="T30" s="59"/>
      <c r="U30" s="59"/>
      <c r="V30" s="59"/>
      <c r="W30" s="59"/>
      <c r="X30" s="59"/>
      <c r="Y30" s="59"/>
      <c r="Z30" s="59"/>
      <c r="AA30" s="59"/>
      <c r="AB30" s="59"/>
      <c r="AC30" s="54">
        <f t="shared" si="6"/>
        <v>15.438907382021885</v>
      </c>
    </row>
    <row r="31" spans="1:29" ht="15.75">
      <c r="A31" s="4">
        <v>20</v>
      </c>
      <c r="B31" s="5" t="s">
        <v>67</v>
      </c>
      <c r="C31" s="6" t="s">
        <v>42</v>
      </c>
      <c r="D31" s="13"/>
      <c r="E31" s="59">
        <f t="shared" ref="E31:S31" si="9">(E17-E16)/LN(1+(E17-E16)/E12)</f>
        <v>4.9235592182555852</v>
      </c>
      <c r="F31" s="59">
        <f t="shared" si="9"/>
        <v>4.7568294904469868</v>
      </c>
      <c r="G31" s="59">
        <f t="shared" si="9"/>
        <v>4.4067253889369793</v>
      </c>
      <c r="H31" s="59">
        <f t="shared" si="9"/>
        <v>3.9128069225875826</v>
      </c>
      <c r="I31" s="59">
        <f t="shared" si="9"/>
        <v>3.4726675326946954</v>
      </c>
      <c r="J31" s="59">
        <f t="shared" si="9"/>
        <v>3.2506101943148118</v>
      </c>
      <c r="K31" s="59">
        <f t="shared" si="9"/>
        <v>3.5809003704497653</v>
      </c>
      <c r="L31" s="59">
        <f t="shared" si="9"/>
        <v>3.4701935362594138</v>
      </c>
      <c r="M31" s="59">
        <f t="shared" si="9"/>
        <v>3.5256594924076952</v>
      </c>
      <c r="N31" s="59">
        <f t="shared" si="9"/>
        <v>3.5828193613943058</v>
      </c>
      <c r="O31" s="59">
        <f t="shared" si="9"/>
        <v>3.6433127295600642</v>
      </c>
      <c r="P31" s="59">
        <f t="shared" si="9"/>
        <v>4.0287911930172626</v>
      </c>
      <c r="Q31" s="59">
        <f t="shared" si="9"/>
        <v>3.646480852411214</v>
      </c>
      <c r="R31" s="59">
        <f t="shared" si="9"/>
        <v>3.5945624169410144</v>
      </c>
      <c r="S31" s="59">
        <f t="shared" si="9"/>
        <v>3.8210297759124456</v>
      </c>
      <c r="T31" s="59"/>
      <c r="U31" s="59"/>
      <c r="V31" s="59"/>
      <c r="W31" s="59"/>
      <c r="X31" s="59"/>
      <c r="Y31" s="59"/>
      <c r="Z31" s="59"/>
      <c r="AA31" s="59"/>
      <c r="AB31" s="59"/>
      <c r="AC31" s="54">
        <f t="shared" si="6"/>
        <v>3.8411298983726554</v>
      </c>
    </row>
    <row r="32" spans="1:29" ht="15.75">
      <c r="A32" s="4">
        <v>21</v>
      </c>
      <c r="B32" s="5" t="s">
        <v>68</v>
      </c>
      <c r="C32" s="6" t="s">
        <v>42</v>
      </c>
      <c r="D32" s="17"/>
      <c r="E32" s="59">
        <f t="shared" ref="E32:S32" si="10">(E14-E15)/LN(1+(E14-E15)/E13)</f>
        <v>1.9911175564991717</v>
      </c>
      <c r="F32" s="59">
        <f t="shared" si="10"/>
        <v>2.0662626897047556</v>
      </c>
      <c r="G32" s="59">
        <f t="shared" si="10"/>
        <v>2.110083454615725</v>
      </c>
      <c r="H32" s="59">
        <f t="shared" si="10"/>
        <v>1.7744428252713342</v>
      </c>
      <c r="I32" s="59">
        <f t="shared" si="10"/>
        <v>1.6666474415344963</v>
      </c>
      <c r="J32" s="59">
        <f t="shared" si="10"/>
        <v>1.6666474415344963</v>
      </c>
      <c r="K32" s="59">
        <f t="shared" si="10"/>
        <v>1.8795949718510632</v>
      </c>
      <c r="L32" s="59">
        <f t="shared" si="10"/>
        <v>1.7030406888027263</v>
      </c>
      <c r="M32" s="59">
        <f t="shared" si="10"/>
        <v>1.7379676295902473</v>
      </c>
      <c r="N32" s="59">
        <f t="shared" si="10"/>
        <v>1.7379676295902473</v>
      </c>
      <c r="O32" s="59">
        <f t="shared" si="10"/>
        <v>1.9177299243686738</v>
      </c>
      <c r="P32" s="59">
        <f t="shared" si="10"/>
        <v>2.0340322854917678</v>
      </c>
      <c r="Q32" s="59">
        <f t="shared" si="10"/>
        <v>1.7443172634868584</v>
      </c>
      <c r="R32" s="59">
        <f t="shared" si="10"/>
        <v>1.7100351996304699</v>
      </c>
      <c r="S32" s="59">
        <f t="shared" si="10"/>
        <v>1.8284212758796581</v>
      </c>
      <c r="T32" s="59"/>
      <c r="U32" s="59"/>
      <c r="V32" s="59"/>
      <c r="W32" s="59"/>
      <c r="X32" s="59"/>
      <c r="Y32" s="59"/>
      <c r="Z32" s="59"/>
      <c r="AA32" s="59"/>
      <c r="AB32" s="59"/>
      <c r="AC32" s="54">
        <f t="shared" si="6"/>
        <v>1.8378872185234463</v>
      </c>
    </row>
    <row r="33" spans="1:29" ht="15">
      <c r="A33"/>
      <c r="B33"/>
      <c r="C33"/>
      <c r="D33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</row>
    <row r="34" spans="1:29" ht="23.25">
      <c r="A34" s="301" t="s">
        <v>26</v>
      </c>
      <c r="B34" s="302"/>
      <c r="C34" s="302"/>
      <c r="D34" s="302"/>
      <c r="E34" s="302"/>
      <c r="F34" s="302"/>
      <c r="G34" s="302"/>
      <c r="H34" s="302"/>
      <c r="I34" s="302"/>
      <c r="J34" s="302"/>
      <c r="K34" s="302"/>
      <c r="L34" s="302"/>
      <c r="M34" s="302"/>
      <c r="N34" s="302"/>
      <c r="O34" s="302"/>
      <c r="P34" s="302"/>
      <c r="Q34" s="302"/>
      <c r="R34" s="302"/>
      <c r="S34" s="302"/>
      <c r="T34" s="302"/>
      <c r="U34" s="302"/>
      <c r="V34" s="302"/>
      <c r="W34" s="302"/>
      <c r="X34" s="302"/>
      <c r="Y34" s="302"/>
      <c r="Z34" s="302"/>
      <c r="AA34" s="302"/>
      <c r="AB34" s="303"/>
      <c r="AC34"/>
    </row>
    <row r="35" spans="1:29" ht="18.75">
      <c r="A35" s="304" t="s">
        <v>77</v>
      </c>
      <c r="B35" s="305"/>
      <c r="C35" s="305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5"/>
      <c r="T35" s="305"/>
      <c r="U35" s="305"/>
      <c r="V35" s="305"/>
      <c r="W35" s="305"/>
      <c r="X35" s="305"/>
      <c r="Y35" s="305"/>
      <c r="Z35" s="305"/>
      <c r="AA35" s="305"/>
      <c r="AB35" s="306"/>
      <c r="AC35"/>
    </row>
    <row r="36" spans="1:29" ht="21" customHeight="1">
      <c r="A36" s="307"/>
      <c r="B36" s="308"/>
      <c r="C36" s="308"/>
      <c r="D36" s="309"/>
      <c r="E36" s="319" t="s">
        <v>73</v>
      </c>
      <c r="F36" s="320"/>
      <c r="G36" s="320"/>
      <c r="H36" s="320"/>
      <c r="I36" s="320"/>
      <c r="J36" s="320"/>
      <c r="K36" s="320"/>
      <c r="L36" s="320"/>
      <c r="M36" s="320"/>
      <c r="N36" s="320"/>
      <c r="O36" s="320"/>
      <c r="P36" s="320"/>
      <c r="Q36" s="320"/>
      <c r="R36" s="320"/>
      <c r="S36" s="320"/>
      <c r="T36" s="320"/>
      <c r="U36" s="320"/>
      <c r="V36" s="320"/>
      <c r="W36" s="320"/>
      <c r="X36" s="320"/>
      <c r="Y36" s="320"/>
      <c r="Z36" s="320"/>
      <c r="AA36" s="320"/>
      <c r="AB36" s="321"/>
      <c r="AC36"/>
    </row>
    <row r="37" spans="1:29" ht="18.75" customHeight="1">
      <c r="A37" s="310" t="s">
        <v>29</v>
      </c>
      <c r="B37" s="311"/>
      <c r="C37" s="311"/>
      <c r="D37" s="312"/>
      <c r="E37" s="322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4"/>
      <c r="AC37"/>
    </row>
    <row r="38" spans="1:29" ht="18.75" customHeight="1">
      <c r="A38" s="310" t="s">
        <v>30</v>
      </c>
      <c r="B38" s="311"/>
      <c r="C38" s="311"/>
      <c r="D38" s="312"/>
      <c r="E38" s="322"/>
      <c r="F38" s="323"/>
      <c r="G38" s="323"/>
      <c r="H38" s="323"/>
      <c r="I38" s="323"/>
      <c r="J38" s="323"/>
      <c r="K38" s="323"/>
      <c r="L38" s="323"/>
      <c r="M38" s="323"/>
      <c r="N38" s="323"/>
      <c r="O38" s="323"/>
      <c r="P38" s="323"/>
      <c r="Q38" s="323"/>
      <c r="R38" s="323"/>
      <c r="S38" s="323"/>
      <c r="T38" s="323"/>
      <c r="U38" s="323"/>
      <c r="V38" s="323"/>
      <c r="W38" s="323"/>
      <c r="X38" s="323"/>
      <c r="Y38" s="323"/>
      <c r="Z38" s="323"/>
      <c r="AA38" s="323"/>
      <c r="AB38" s="324"/>
      <c r="AC38"/>
    </row>
    <row r="39" spans="1:29" ht="18.75" customHeight="1">
      <c r="A39" s="310" t="s">
        <v>31</v>
      </c>
      <c r="B39" s="311"/>
      <c r="C39" s="311"/>
      <c r="D39" s="312"/>
      <c r="E39" s="322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323"/>
      <c r="Q39" s="323"/>
      <c r="R39" s="323"/>
      <c r="S39" s="323"/>
      <c r="T39" s="323"/>
      <c r="U39" s="323"/>
      <c r="V39" s="323"/>
      <c r="W39" s="323"/>
      <c r="X39" s="323"/>
      <c r="Y39" s="323"/>
      <c r="Z39" s="323"/>
      <c r="AA39" s="323"/>
      <c r="AB39" s="324"/>
      <c r="AC39"/>
    </row>
    <row r="40" spans="1:29" ht="18.75" customHeight="1">
      <c r="A40" s="310" t="s">
        <v>32</v>
      </c>
      <c r="B40" s="311"/>
      <c r="C40" s="311"/>
      <c r="D40" s="312"/>
      <c r="E40" s="322"/>
      <c r="F40" s="323"/>
      <c r="G40" s="323"/>
      <c r="H40" s="323"/>
      <c r="I40" s="323"/>
      <c r="J40" s="323"/>
      <c r="K40" s="323"/>
      <c r="L40" s="323"/>
      <c r="M40" s="323"/>
      <c r="N40" s="323"/>
      <c r="O40" s="323"/>
      <c r="P40" s="323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4"/>
      <c r="AC40"/>
    </row>
    <row r="41" spans="1:29" ht="19.5" customHeight="1">
      <c r="A41" s="313" t="s">
        <v>33</v>
      </c>
      <c r="B41" s="314"/>
      <c r="C41" s="314"/>
      <c r="D41" s="315"/>
      <c r="E41" s="322"/>
      <c r="F41" s="323"/>
      <c r="G41" s="323"/>
      <c r="H41" s="323"/>
      <c r="I41" s="323"/>
      <c r="J41" s="323"/>
      <c r="K41" s="323"/>
      <c r="L41" s="323"/>
      <c r="M41" s="323"/>
      <c r="N41" s="323"/>
      <c r="O41" s="323"/>
      <c r="P41" s="323"/>
      <c r="Q41" s="323"/>
      <c r="R41" s="323"/>
      <c r="S41" s="323"/>
      <c r="T41" s="323"/>
      <c r="U41" s="323"/>
      <c r="V41" s="323"/>
      <c r="W41" s="323"/>
      <c r="X41" s="323"/>
      <c r="Y41" s="323"/>
      <c r="Z41" s="323"/>
      <c r="AA41" s="323"/>
      <c r="AB41" s="324"/>
      <c r="AC41"/>
    </row>
    <row r="42" spans="1:29" ht="18.75" customHeight="1">
      <c r="A42" s="313" t="s">
        <v>34</v>
      </c>
      <c r="B42" s="314"/>
      <c r="C42" s="314"/>
      <c r="D42" s="315"/>
      <c r="E42" s="325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26"/>
      <c r="S42" s="326"/>
      <c r="T42" s="326"/>
      <c r="U42" s="326"/>
      <c r="V42" s="326"/>
      <c r="W42" s="326"/>
      <c r="X42" s="326"/>
      <c r="Y42" s="326"/>
      <c r="Z42" s="326"/>
      <c r="AA42" s="326"/>
      <c r="AB42" s="327"/>
      <c r="AC42"/>
    </row>
    <row r="43" spans="1:29" ht="15.75" customHeight="1">
      <c r="A43" s="331" t="s">
        <v>35</v>
      </c>
      <c r="B43" s="331" t="s">
        <v>36</v>
      </c>
      <c r="C43" s="333" t="s">
        <v>37</v>
      </c>
      <c r="D43" s="331" t="s">
        <v>38</v>
      </c>
      <c r="E43" s="316" t="s">
        <v>39</v>
      </c>
      <c r="F43" s="317"/>
      <c r="G43" s="317"/>
      <c r="H43" s="317"/>
      <c r="I43" s="317"/>
      <c r="J43" s="317"/>
      <c r="K43" s="317"/>
      <c r="L43" s="317"/>
      <c r="M43" s="317"/>
      <c r="N43" s="317"/>
      <c r="O43" s="317"/>
      <c r="P43" s="317"/>
      <c r="Q43" s="317"/>
      <c r="R43" s="317"/>
      <c r="S43" s="317"/>
      <c r="T43" s="317"/>
      <c r="U43" s="317"/>
      <c r="V43" s="317"/>
      <c r="W43" s="317"/>
      <c r="X43" s="317"/>
      <c r="Y43" s="317"/>
      <c r="Z43" s="317"/>
      <c r="AA43" s="317"/>
      <c r="AB43" s="318"/>
      <c r="AC43" s="34" t="s">
        <v>40</v>
      </c>
    </row>
    <row r="44" spans="1:29" ht="15.75">
      <c r="A44" s="332"/>
      <c r="B44" s="332"/>
      <c r="C44" s="334"/>
      <c r="D44" s="332"/>
      <c r="E44" s="3">
        <v>7</v>
      </c>
      <c r="F44" s="3">
        <v>8</v>
      </c>
      <c r="G44" s="3">
        <v>9</v>
      </c>
      <c r="H44" s="3">
        <v>10</v>
      </c>
      <c r="I44" s="18">
        <v>11</v>
      </c>
      <c r="J44" s="3">
        <v>12</v>
      </c>
      <c r="K44" s="3">
        <v>13</v>
      </c>
      <c r="L44" s="3">
        <v>14</v>
      </c>
      <c r="M44" s="3">
        <v>15</v>
      </c>
      <c r="N44" s="3">
        <v>16</v>
      </c>
      <c r="O44" s="3">
        <v>17</v>
      </c>
      <c r="P44" s="3">
        <v>18</v>
      </c>
      <c r="Q44" s="3">
        <v>19</v>
      </c>
      <c r="R44" s="3">
        <v>20</v>
      </c>
      <c r="S44" s="3">
        <v>21</v>
      </c>
      <c r="T44" s="3">
        <v>22</v>
      </c>
      <c r="U44" s="3">
        <v>23</v>
      </c>
      <c r="V44" s="3">
        <v>0</v>
      </c>
      <c r="W44" s="3">
        <v>1</v>
      </c>
      <c r="X44" s="3">
        <v>2</v>
      </c>
      <c r="Y44" s="3">
        <v>3</v>
      </c>
      <c r="Z44" s="3">
        <v>4</v>
      </c>
      <c r="AA44" s="3">
        <v>5</v>
      </c>
      <c r="AB44" s="3">
        <v>6</v>
      </c>
      <c r="AC44" s="17"/>
    </row>
    <row r="45" spans="1:29" ht="31.5">
      <c r="A45" s="4">
        <v>1</v>
      </c>
      <c r="B45" s="5" t="s">
        <v>41</v>
      </c>
      <c r="C45" s="6" t="s">
        <v>42</v>
      </c>
      <c r="D45" s="7"/>
      <c r="E45" s="26"/>
      <c r="F45" s="26"/>
      <c r="G45" s="26">
        <v>2.2999999999999998</v>
      </c>
      <c r="H45" s="26">
        <v>1.9</v>
      </c>
      <c r="I45" s="26">
        <v>2.1</v>
      </c>
      <c r="J45" s="26">
        <v>1.7</v>
      </c>
      <c r="K45" s="26">
        <v>2</v>
      </c>
      <c r="L45" s="26">
        <v>2.1</v>
      </c>
      <c r="M45" s="26">
        <v>2.1</v>
      </c>
      <c r="N45" s="26">
        <v>1.7</v>
      </c>
      <c r="O45" s="26">
        <v>1.7</v>
      </c>
      <c r="P45" s="26">
        <v>1.8</v>
      </c>
      <c r="Q45" s="26">
        <v>1.8</v>
      </c>
      <c r="R45" s="26">
        <v>1.7</v>
      </c>
      <c r="S45" s="26">
        <v>1.8</v>
      </c>
      <c r="T45" s="26">
        <v>1.7</v>
      </c>
      <c r="U45" s="26">
        <v>1.9</v>
      </c>
      <c r="V45" s="26">
        <v>2</v>
      </c>
      <c r="W45" s="26">
        <v>2.1</v>
      </c>
      <c r="X45" s="26">
        <v>2.1</v>
      </c>
      <c r="Y45" s="26">
        <v>2</v>
      </c>
      <c r="Z45" s="26">
        <v>2</v>
      </c>
      <c r="AA45" s="26">
        <v>2.1</v>
      </c>
      <c r="AB45" s="26">
        <v>2.1</v>
      </c>
      <c r="AC45" s="35">
        <f>AVERAGE(E45:AB45)</f>
        <v>1.9409090909090911</v>
      </c>
    </row>
    <row r="46" spans="1:29" ht="31.5">
      <c r="A46" s="4">
        <v>2</v>
      </c>
      <c r="B46" s="5" t="s">
        <v>43</v>
      </c>
      <c r="C46" s="6" t="s">
        <v>42</v>
      </c>
      <c r="D46" s="7"/>
      <c r="E46" s="26"/>
      <c r="F46" s="26"/>
      <c r="G46" s="26">
        <v>0.3</v>
      </c>
      <c r="H46" s="26">
        <v>0.3</v>
      </c>
      <c r="I46" s="26">
        <v>0.3</v>
      </c>
      <c r="J46" s="26">
        <v>0.3</v>
      </c>
      <c r="K46" s="26">
        <v>0.1</v>
      </c>
      <c r="L46" s="26">
        <v>0.3</v>
      </c>
      <c r="M46" s="26">
        <v>0.3</v>
      </c>
      <c r="N46" s="26">
        <v>0.3</v>
      </c>
      <c r="O46" s="26">
        <v>0.3</v>
      </c>
      <c r="P46" s="26">
        <v>0.4</v>
      </c>
      <c r="Q46" s="26">
        <v>0.3</v>
      </c>
      <c r="R46" s="26">
        <v>0.3</v>
      </c>
      <c r="S46" s="26">
        <v>0.2</v>
      </c>
      <c r="T46" s="26">
        <v>0.3</v>
      </c>
      <c r="U46" s="26">
        <v>0.3</v>
      </c>
      <c r="V46" s="26">
        <v>0.4</v>
      </c>
      <c r="W46" s="26">
        <v>0.4</v>
      </c>
      <c r="X46" s="26">
        <v>0.4</v>
      </c>
      <c r="Y46" s="26">
        <v>0.4</v>
      </c>
      <c r="Z46" s="26">
        <v>0.4</v>
      </c>
      <c r="AA46" s="26">
        <v>0.4</v>
      </c>
      <c r="AB46" s="26">
        <v>0.4</v>
      </c>
      <c r="AC46" s="35">
        <f t="shared" ref="AC46:AC57" si="11">AVERAGE(E46:AB46)</f>
        <v>0.32272727272727281</v>
      </c>
    </row>
    <row r="47" spans="1:29" ht="18.75">
      <c r="A47" s="4">
        <v>3</v>
      </c>
      <c r="B47" s="5" t="s">
        <v>44</v>
      </c>
      <c r="C47" s="6" t="s">
        <v>42</v>
      </c>
      <c r="D47" s="6"/>
      <c r="E47" s="27"/>
      <c r="F47" s="27"/>
      <c r="G47" s="32">
        <v>15.544560000000001</v>
      </c>
      <c r="H47" s="32">
        <v>14.449680000000001</v>
      </c>
      <c r="I47" s="32">
        <v>13.9903</v>
      </c>
      <c r="J47" s="32">
        <v>13.9903</v>
      </c>
      <c r="K47" s="32">
        <v>14.139799999999999</v>
      </c>
      <c r="L47" s="32">
        <v>14.293369999999999</v>
      </c>
      <c r="M47" s="32">
        <v>14.442220000000001</v>
      </c>
      <c r="N47" s="32">
        <v>14.442220000000001</v>
      </c>
      <c r="O47" s="32">
        <v>14.442220000000001</v>
      </c>
      <c r="P47" s="32">
        <v>14.289960000000001</v>
      </c>
      <c r="Q47" s="32">
        <v>13.690329999999999</v>
      </c>
      <c r="R47" s="32">
        <v>13.39212</v>
      </c>
      <c r="S47" s="32">
        <v>13.09117</v>
      </c>
      <c r="T47" s="32">
        <v>12.48089</v>
      </c>
      <c r="U47" s="32">
        <v>13.10102</v>
      </c>
      <c r="V47" s="32">
        <v>13.55294</v>
      </c>
      <c r="W47" s="32">
        <v>13.857139999999999</v>
      </c>
      <c r="X47" s="32">
        <v>14.00956</v>
      </c>
      <c r="Y47" s="32">
        <v>14.00956</v>
      </c>
      <c r="Z47" s="32">
        <v>14.00956</v>
      </c>
      <c r="AA47" s="32">
        <v>14.00956</v>
      </c>
      <c r="AB47" s="32">
        <v>14.00956</v>
      </c>
      <c r="AC47" s="35">
        <f t="shared" si="11"/>
        <v>13.965365454545458</v>
      </c>
    </row>
    <row r="48" spans="1:29" ht="18.75">
      <c r="A48" s="4">
        <v>4</v>
      </c>
      <c r="B48" s="5" t="s">
        <v>45</v>
      </c>
      <c r="C48" s="6" t="s">
        <v>42</v>
      </c>
      <c r="D48" s="6"/>
      <c r="E48" s="27"/>
      <c r="F48" s="27"/>
      <c r="G48" s="32">
        <v>9.7697489999999991</v>
      </c>
      <c r="H48" s="32">
        <v>9.3068679999999997</v>
      </c>
      <c r="I48" s="32">
        <v>9.3068679999999997</v>
      </c>
      <c r="J48" s="32">
        <v>9.3068679999999997</v>
      </c>
      <c r="K48" s="32">
        <v>9.3068679999999997</v>
      </c>
      <c r="L48" s="32">
        <v>9.4557889999999993</v>
      </c>
      <c r="M48" s="32">
        <v>9.4557889999999993</v>
      </c>
      <c r="N48" s="32">
        <v>9.4557889999999993</v>
      </c>
      <c r="O48" s="32">
        <v>9.4557889999999993</v>
      </c>
      <c r="P48" s="32">
        <v>8.8295949999999994</v>
      </c>
      <c r="Q48" s="32">
        <v>8.6767439999999993</v>
      </c>
      <c r="R48" s="32">
        <v>8.5248010000000001</v>
      </c>
      <c r="S48" s="32">
        <v>7.7152289999999999</v>
      </c>
      <c r="T48" s="32">
        <v>8.9153369999999992</v>
      </c>
      <c r="U48" s="32">
        <v>9.2206209999999995</v>
      </c>
      <c r="V48" s="32">
        <v>9.5321289999999994</v>
      </c>
      <c r="W48" s="32">
        <v>9.6842900000000007</v>
      </c>
      <c r="X48" s="32">
        <v>9.8339300000000005</v>
      </c>
      <c r="Y48" s="32">
        <v>9.8339300000000005</v>
      </c>
      <c r="Z48" s="32">
        <v>9.8339300000000005</v>
      </c>
      <c r="AA48" s="32">
        <v>9.8339300000000005</v>
      </c>
      <c r="AB48" s="32">
        <v>9.8339300000000005</v>
      </c>
      <c r="AC48" s="35">
        <f t="shared" si="11"/>
        <v>9.3222169545454552</v>
      </c>
    </row>
    <row r="49" spans="1:29" ht="24" customHeight="1">
      <c r="A49" s="4">
        <v>5</v>
      </c>
      <c r="B49" s="5" t="s">
        <v>46</v>
      </c>
      <c r="C49" s="6" t="s">
        <v>42</v>
      </c>
      <c r="D49" s="6"/>
      <c r="E49" s="27"/>
      <c r="F49" s="27"/>
      <c r="G49" s="32">
        <v>24.411809999999999</v>
      </c>
      <c r="H49" s="32">
        <v>25.350210000000001</v>
      </c>
      <c r="I49" s="32">
        <v>25.346830000000001</v>
      </c>
      <c r="J49" s="32">
        <v>25.965330000000002</v>
      </c>
      <c r="K49" s="32">
        <v>26.27533</v>
      </c>
      <c r="L49" s="32">
        <v>26.4268</v>
      </c>
      <c r="M49" s="32">
        <v>26.108499999999999</v>
      </c>
      <c r="N49" s="32">
        <v>25.024419999999999</v>
      </c>
      <c r="O49" s="32">
        <v>24.247440000000001</v>
      </c>
      <c r="P49" s="32">
        <v>24.24372</v>
      </c>
      <c r="Q49" s="32">
        <v>23.929639999999999</v>
      </c>
      <c r="R49" s="32">
        <v>23.621749999999999</v>
      </c>
      <c r="S49" s="32">
        <v>23.77139</v>
      </c>
      <c r="T49" s="32">
        <v>22.68675</v>
      </c>
      <c r="U49" s="32">
        <v>21.245699999999999</v>
      </c>
      <c r="V49" s="32">
        <v>21.85783</v>
      </c>
      <c r="W49" s="32">
        <v>22.009399999999999</v>
      </c>
      <c r="X49" s="32">
        <v>22.31711</v>
      </c>
      <c r="Y49" s="32">
        <v>22.31711</v>
      </c>
      <c r="Z49" s="32">
        <v>22.31711</v>
      </c>
      <c r="AA49" s="32">
        <v>22.31711</v>
      </c>
      <c r="AB49" s="32">
        <v>22.475439999999999</v>
      </c>
      <c r="AC49" s="35">
        <f t="shared" si="11"/>
        <v>23.830305909090917</v>
      </c>
    </row>
    <row r="50" spans="1:29" ht="18.75">
      <c r="A50" s="4">
        <v>6</v>
      </c>
      <c r="B50" s="5" t="s">
        <v>47</v>
      </c>
      <c r="C50" s="6" t="s">
        <v>42</v>
      </c>
      <c r="D50" s="6"/>
      <c r="E50" s="27"/>
      <c r="F50" s="27"/>
      <c r="G50" s="32">
        <v>29.317019999999999</v>
      </c>
      <c r="H50" s="32">
        <v>29.802510000000002</v>
      </c>
      <c r="I50" s="32">
        <v>29.185310000000001</v>
      </c>
      <c r="J50" s="32">
        <v>29.805720000000001</v>
      </c>
      <c r="K50" s="32">
        <v>30.418990000000001</v>
      </c>
      <c r="L50" s="32">
        <v>30.574349999999999</v>
      </c>
      <c r="M50" s="32">
        <v>30.415780000000002</v>
      </c>
      <c r="N50" s="32">
        <v>29.17353</v>
      </c>
      <c r="O50" s="32">
        <v>28.569040000000001</v>
      </c>
      <c r="P50" s="32">
        <v>29.025870000000001</v>
      </c>
      <c r="Q50" s="32">
        <v>28.26031</v>
      </c>
      <c r="R50" s="32">
        <v>27.80424</v>
      </c>
      <c r="S50" s="32">
        <v>28.2803</v>
      </c>
      <c r="T50" s="32">
        <v>27.92698</v>
      </c>
      <c r="U50" s="32">
        <v>25.810009999999998</v>
      </c>
      <c r="V50" s="32">
        <v>26.736519999999999</v>
      </c>
      <c r="W50" s="32">
        <v>27.19173</v>
      </c>
      <c r="X50" s="32">
        <v>27.66817</v>
      </c>
      <c r="Y50" s="32">
        <v>27.516220000000001</v>
      </c>
      <c r="Z50" s="32">
        <v>27.516220000000001</v>
      </c>
      <c r="AA50" s="32">
        <v>27.66628</v>
      </c>
      <c r="AB50" s="32">
        <v>27.825700000000001</v>
      </c>
      <c r="AC50" s="35">
        <f t="shared" si="11"/>
        <v>28.476854545454543</v>
      </c>
    </row>
    <row r="51" spans="1:29" ht="30">
      <c r="A51" s="4">
        <v>7</v>
      </c>
      <c r="B51" s="5" t="s">
        <v>48</v>
      </c>
      <c r="C51" s="6" t="s">
        <v>49</v>
      </c>
      <c r="D51" s="6"/>
      <c r="E51" s="13"/>
      <c r="F51" s="13"/>
      <c r="G51" s="13">
        <v>4.3</v>
      </c>
      <c r="H51" s="13">
        <v>4.3</v>
      </c>
      <c r="I51" s="13">
        <v>4.3</v>
      </c>
      <c r="J51" s="13">
        <v>4.3</v>
      </c>
      <c r="K51" s="13">
        <v>4.3</v>
      </c>
      <c r="L51" s="13">
        <v>4.3</v>
      </c>
      <c r="M51" s="13">
        <v>4.3</v>
      </c>
      <c r="N51" s="13">
        <v>4.3</v>
      </c>
      <c r="O51" s="13">
        <v>4.3</v>
      </c>
      <c r="P51" s="13">
        <v>4.3</v>
      </c>
      <c r="Q51" s="13">
        <v>4.3</v>
      </c>
      <c r="R51" s="13">
        <v>4.3</v>
      </c>
      <c r="S51" s="13">
        <v>4.3</v>
      </c>
      <c r="T51" s="13">
        <v>4.3</v>
      </c>
      <c r="U51" s="13">
        <v>4.3</v>
      </c>
      <c r="V51" s="13">
        <v>4.3</v>
      </c>
      <c r="W51" s="13">
        <v>4.3</v>
      </c>
      <c r="X51" s="13">
        <v>4.3</v>
      </c>
      <c r="Y51" s="13">
        <v>4.3</v>
      </c>
      <c r="Z51" s="13">
        <v>4.3</v>
      </c>
      <c r="AA51" s="13">
        <v>4.3</v>
      </c>
      <c r="AB51" s="13">
        <v>4.3</v>
      </c>
      <c r="AC51" s="35">
        <f t="shared" si="11"/>
        <v>4.299999999999998</v>
      </c>
    </row>
    <row r="52" spans="1:29" ht="30">
      <c r="A52" s="4">
        <v>8</v>
      </c>
      <c r="B52" s="5" t="s">
        <v>50</v>
      </c>
      <c r="C52" s="6" t="s">
        <v>49</v>
      </c>
      <c r="D52" s="6"/>
      <c r="E52" s="28"/>
      <c r="F52" s="28"/>
      <c r="G52" s="28">
        <v>3.8</v>
      </c>
      <c r="H52" s="28">
        <v>3.8</v>
      </c>
      <c r="I52" s="28">
        <v>3.8</v>
      </c>
      <c r="J52" s="28">
        <v>3.8</v>
      </c>
      <c r="K52" s="28">
        <v>3.8</v>
      </c>
      <c r="L52" s="28">
        <v>3.8</v>
      </c>
      <c r="M52" s="28">
        <v>3.8</v>
      </c>
      <c r="N52" s="28">
        <v>3.8</v>
      </c>
      <c r="O52" s="28">
        <v>3.8</v>
      </c>
      <c r="P52" s="28">
        <v>3.8</v>
      </c>
      <c r="Q52" s="28">
        <v>3.8</v>
      </c>
      <c r="R52" s="28">
        <v>3.8</v>
      </c>
      <c r="S52" s="28">
        <v>3.8</v>
      </c>
      <c r="T52" s="28">
        <v>3.8</v>
      </c>
      <c r="U52" s="28">
        <v>3.8</v>
      </c>
      <c r="V52" s="28">
        <v>3.8</v>
      </c>
      <c r="W52" s="28">
        <v>3.8</v>
      </c>
      <c r="X52" s="28">
        <v>3.8</v>
      </c>
      <c r="Y52" s="28">
        <v>3.8</v>
      </c>
      <c r="Z52" s="28">
        <v>3.8</v>
      </c>
      <c r="AA52" s="28">
        <v>3.8</v>
      </c>
      <c r="AB52" s="28">
        <v>3.8</v>
      </c>
      <c r="AC52" s="35">
        <f t="shared" si="11"/>
        <v>3.7999999999999985</v>
      </c>
    </row>
    <row r="53" spans="1:29" ht="30">
      <c r="A53" s="4">
        <v>9</v>
      </c>
      <c r="B53" s="5" t="s">
        <v>51</v>
      </c>
      <c r="C53" s="6" t="s">
        <v>49</v>
      </c>
      <c r="D53" s="6"/>
      <c r="E53" s="28"/>
      <c r="F53" s="28"/>
      <c r="G53" s="28">
        <v>3.8</v>
      </c>
      <c r="H53" s="28">
        <v>3.8</v>
      </c>
      <c r="I53" s="28">
        <v>3.8</v>
      </c>
      <c r="J53" s="28">
        <v>3.8</v>
      </c>
      <c r="K53" s="28">
        <v>3.8</v>
      </c>
      <c r="L53" s="28">
        <v>3.8</v>
      </c>
      <c r="M53" s="28">
        <v>3.8</v>
      </c>
      <c r="N53" s="28">
        <v>3.8</v>
      </c>
      <c r="O53" s="28">
        <v>3.8</v>
      </c>
      <c r="P53" s="28">
        <v>3.8</v>
      </c>
      <c r="Q53" s="28">
        <v>3.8</v>
      </c>
      <c r="R53" s="28">
        <v>3.8</v>
      </c>
      <c r="S53" s="28">
        <v>3.8</v>
      </c>
      <c r="T53" s="28">
        <v>3.8</v>
      </c>
      <c r="U53" s="28">
        <v>3.8</v>
      </c>
      <c r="V53" s="28">
        <v>3.8</v>
      </c>
      <c r="W53" s="28">
        <v>3.8</v>
      </c>
      <c r="X53" s="28">
        <v>3.8</v>
      </c>
      <c r="Y53" s="28">
        <v>3.8</v>
      </c>
      <c r="Z53" s="28">
        <v>3.8</v>
      </c>
      <c r="AA53" s="28">
        <v>3.8</v>
      </c>
      <c r="AB53" s="28">
        <v>3.8</v>
      </c>
      <c r="AC53" s="35">
        <f t="shared" si="11"/>
        <v>3.7999999999999985</v>
      </c>
    </row>
    <row r="54" spans="1:29" ht="30">
      <c r="A54" s="4">
        <v>10</v>
      </c>
      <c r="B54" s="5" t="s">
        <v>52</v>
      </c>
      <c r="C54" s="6" t="s">
        <v>49</v>
      </c>
      <c r="D54" s="6"/>
      <c r="E54" s="28"/>
      <c r="F54" s="28"/>
      <c r="G54" s="28">
        <v>3</v>
      </c>
      <c r="H54" s="28">
        <v>3</v>
      </c>
      <c r="I54" s="28">
        <v>3</v>
      </c>
      <c r="J54" s="28">
        <v>3</v>
      </c>
      <c r="K54" s="28">
        <v>3</v>
      </c>
      <c r="L54" s="28">
        <v>3</v>
      </c>
      <c r="M54" s="28">
        <v>3</v>
      </c>
      <c r="N54" s="28">
        <v>3</v>
      </c>
      <c r="O54" s="28">
        <v>3</v>
      </c>
      <c r="P54" s="28">
        <v>3</v>
      </c>
      <c r="Q54" s="28">
        <v>3</v>
      </c>
      <c r="R54" s="28">
        <v>3</v>
      </c>
      <c r="S54" s="28">
        <v>3</v>
      </c>
      <c r="T54" s="28">
        <v>3</v>
      </c>
      <c r="U54" s="28">
        <v>3</v>
      </c>
      <c r="V54" s="28">
        <v>3</v>
      </c>
      <c r="W54" s="28">
        <v>3</v>
      </c>
      <c r="X54" s="28">
        <v>3</v>
      </c>
      <c r="Y54" s="28">
        <v>3</v>
      </c>
      <c r="Z54" s="28">
        <v>3</v>
      </c>
      <c r="AA54" s="28">
        <v>3</v>
      </c>
      <c r="AB54" s="28">
        <v>3</v>
      </c>
      <c r="AC54" s="35">
        <f t="shared" si="11"/>
        <v>3</v>
      </c>
    </row>
    <row r="55" spans="1:29" ht="34.5">
      <c r="A55" s="4">
        <v>11</v>
      </c>
      <c r="B55" s="5" t="s">
        <v>53</v>
      </c>
      <c r="C55" s="6" t="s">
        <v>49</v>
      </c>
      <c r="D55" s="13"/>
      <c r="E55" s="56"/>
      <c r="F55" s="56"/>
      <c r="G55" s="56">
        <f t="shared" ref="G55:AB55" si="12">G51-G52</f>
        <v>0.5</v>
      </c>
      <c r="H55" s="56">
        <f t="shared" si="12"/>
        <v>0.5</v>
      </c>
      <c r="I55" s="56">
        <f t="shared" si="12"/>
        <v>0.5</v>
      </c>
      <c r="J55" s="56">
        <f t="shared" si="12"/>
        <v>0.5</v>
      </c>
      <c r="K55" s="56">
        <f t="shared" si="12"/>
        <v>0.5</v>
      </c>
      <c r="L55" s="56">
        <f t="shared" si="12"/>
        <v>0.5</v>
      </c>
      <c r="M55" s="56">
        <f t="shared" si="12"/>
        <v>0.5</v>
      </c>
      <c r="N55" s="56">
        <f t="shared" si="12"/>
        <v>0.5</v>
      </c>
      <c r="O55" s="56">
        <f t="shared" si="12"/>
        <v>0.5</v>
      </c>
      <c r="P55" s="56">
        <f t="shared" si="12"/>
        <v>0.5</v>
      </c>
      <c r="Q55" s="56">
        <f t="shared" si="12"/>
        <v>0.5</v>
      </c>
      <c r="R55" s="56">
        <f t="shared" si="12"/>
        <v>0.5</v>
      </c>
      <c r="S55" s="56">
        <f t="shared" si="12"/>
        <v>0.5</v>
      </c>
      <c r="T55" s="56">
        <f t="shared" si="12"/>
        <v>0.5</v>
      </c>
      <c r="U55" s="56">
        <f t="shared" si="12"/>
        <v>0.5</v>
      </c>
      <c r="V55" s="56">
        <f t="shared" si="12"/>
        <v>0.5</v>
      </c>
      <c r="W55" s="56">
        <f t="shared" si="12"/>
        <v>0.5</v>
      </c>
      <c r="X55" s="56">
        <f t="shared" si="12"/>
        <v>0.5</v>
      </c>
      <c r="Y55" s="56">
        <f t="shared" si="12"/>
        <v>0.5</v>
      </c>
      <c r="Z55" s="56">
        <f t="shared" si="12"/>
        <v>0.5</v>
      </c>
      <c r="AA55" s="56">
        <f t="shared" si="12"/>
        <v>0.5</v>
      </c>
      <c r="AB55" s="56">
        <f t="shared" si="12"/>
        <v>0.5</v>
      </c>
      <c r="AC55" s="54">
        <f t="shared" si="11"/>
        <v>0.5</v>
      </c>
    </row>
    <row r="56" spans="1:29" ht="34.5">
      <c r="A56" s="4">
        <v>12</v>
      </c>
      <c r="B56" s="5" t="s">
        <v>54</v>
      </c>
      <c r="C56" s="6" t="s">
        <v>55</v>
      </c>
      <c r="D56" s="13"/>
      <c r="E56" s="56"/>
      <c r="F56" s="56"/>
      <c r="G56" s="56">
        <f t="shared" ref="G56:AB56" si="13">G53-G54</f>
        <v>0.79999999999999982</v>
      </c>
      <c r="H56" s="56">
        <f t="shared" si="13"/>
        <v>0.79999999999999982</v>
      </c>
      <c r="I56" s="56">
        <f t="shared" si="13"/>
        <v>0.79999999999999982</v>
      </c>
      <c r="J56" s="56">
        <f t="shared" si="13"/>
        <v>0.79999999999999982</v>
      </c>
      <c r="K56" s="56">
        <f t="shared" si="13"/>
        <v>0.79999999999999982</v>
      </c>
      <c r="L56" s="56">
        <f t="shared" si="13"/>
        <v>0.79999999999999982</v>
      </c>
      <c r="M56" s="56">
        <f t="shared" si="13"/>
        <v>0.79999999999999982</v>
      </c>
      <c r="N56" s="56">
        <f t="shared" si="13"/>
        <v>0.79999999999999982</v>
      </c>
      <c r="O56" s="56">
        <f t="shared" si="13"/>
        <v>0.79999999999999982</v>
      </c>
      <c r="P56" s="56">
        <f t="shared" si="13"/>
        <v>0.79999999999999982</v>
      </c>
      <c r="Q56" s="56">
        <f t="shared" si="13"/>
        <v>0.79999999999999982</v>
      </c>
      <c r="R56" s="56">
        <f t="shared" si="13"/>
        <v>0.79999999999999982</v>
      </c>
      <c r="S56" s="56">
        <f t="shared" si="13"/>
        <v>0.79999999999999982</v>
      </c>
      <c r="T56" s="56">
        <f t="shared" si="13"/>
        <v>0.79999999999999982</v>
      </c>
      <c r="U56" s="56">
        <f t="shared" si="13"/>
        <v>0.79999999999999982</v>
      </c>
      <c r="V56" s="56">
        <f t="shared" si="13"/>
        <v>0.79999999999999982</v>
      </c>
      <c r="W56" s="56">
        <f t="shared" si="13"/>
        <v>0.79999999999999982</v>
      </c>
      <c r="X56" s="56">
        <f t="shared" si="13"/>
        <v>0.79999999999999982</v>
      </c>
      <c r="Y56" s="56">
        <f t="shared" si="13"/>
        <v>0.79999999999999982</v>
      </c>
      <c r="Z56" s="56">
        <f t="shared" si="13"/>
        <v>0.79999999999999982</v>
      </c>
      <c r="AA56" s="56">
        <f t="shared" si="13"/>
        <v>0.79999999999999982</v>
      </c>
      <c r="AB56" s="56">
        <f t="shared" si="13"/>
        <v>0.79999999999999982</v>
      </c>
      <c r="AC56" s="54">
        <f t="shared" si="11"/>
        <v>0.80000000000000027</v>
      </c>
    </row>
    <row r="57" spans="1:29" ht="37.5">
      <c r="A57" s="4">
        <v>13</v>
      </c>
      <c r="B57" s="5" t="s">
        <v>56</v>
      </c>
      <c r="C57" s="6" t="s">
        <v>57</v>
      </c>
      <c r="D57" s="13"/>
      <c r="E57" s="58"/>
      <c r="F57" s="58"/>
      <c r="G57" s="58">
        <f t="shared" ref="G57:AB57" si="14">SQRT(G55/0.5)*971</f>
        <v>971</v>
      </c>
      <c r="H57" s="58">
        <f t="shared" si="14"/>
        <v>971</v>
      </c>
      <c r="I57" s="58">
        <f t="shared" si="14"/>
        <v>971</v>
      </c>
      <c r="J57" s="58">
        <f t="shared" si="14"/>
        <v>971</v>
      </c>
      <c r="K57" s="58">
        <f t="shared" si="14"/>
        <v>971</v>
      </c>
      <c r="L57" s="58">
        <f t="shared" si="14"/>
        <v>971</v>
      </c>
      <c r="M57" s="58">
        <f t="shared" si="14"/>
        <v>971</v>
      </c>
      <c r="N57" s="58">
        <f t="shared" si="14"/>
        <v>971</v>
      </c>
      <c r="O57" s="58">
        <f t="shared" si="14"/>
        <v>971</v>
      </c>
      <c r="P57" s="58">
        <f t="shared" si="14"/>
        <v>971</v>
      </c>
      <c r="Q57" s="58">
        <f t="shared" si="14"/>
        <v>971</v>
      </c>
      <c r="R57" s="58">
        <f t="shared" si="14"/>
        <v>971</v>
      </c>
      <c r="S57" s="58">
        <f t="shared" si="14"/>
        <v>971</v>
      </c>
      <c r="T57" s="58">
        <f t="shared" si="14"/>
        <v>971</v>
      </c>
      <c r="U57" s="58">
        <f t="shared" si="14"/>
        <v>971</v>
      </c>
      <c r="V57" s="58">
        <f t="shared" si="14"/>
        <v>971</v>
      </c>
      <c r="W57" s="58">
        <f t="shared" si="14"/>
        <v>971</v>
      </c>
      <c r="X57" s="58">
        <f t="shared" si="14"/>
        <v>971</v>
      </c>
      <c r="Y57" s="58">
        <f t="shared" si="14"/>
        <v>971</v>
      </c>
      <c r="Z57" s="58">
        <f t="shared" si="14"/>
        <v>971</v>
      </c>
      <c r="AA57" s="58">
        <f t="shared" si="14"/>
        <v>971</v>
      </c>
      <c r="AB57" s="58">
        <f t="shared" si="14"/>
        <v>971</v>
      </c>
      <c r="AC57" s="54">
        <f t="shared" si="11"/>
        <v>971</v>
      </c>
    </row>
    <row r="58" spans="1:29" ht="15.75">
      <c r="A58" s="4">
        <v>14</v>
      </c>
      <c r="B58" s="5" t="s">
        <v>58</v>
      </c>
      <c r="C58" s="6" t="s">
        <v>59</v>
      </c>
      <c r="D58" s="13"/>
      <c r="E58" s="55"/>
      <c r="F58" s="55"/>
      <c r="G58" s="55">
        <f t="shared" ref="G58:AB58" si="15">G57*1000*1*(G47-G48)/3024</f>
        <v>1854.2795902777782</v>
      </c>
      <c r="H58" s="55">
        <f t="shared" si="15"/>
        <v>1651.3460489417994</v>
      </c>
      <c r="I58" s="55">
        <f t="shared" si="15"/>
        <v>1503.8401031746032</v>
      </c>
      <c r="J58" s="55">
        <f t="shared" si="15"/>
        <v>1503.8401031746032</v>
      </c>
      <c r="K58" s="55">
        <f t="shared" si="15"/>
        <v>1551.8442367724865</v>
      </c>
      <c r="L58" s="55">
        <f t="shared" si="15"/>
        <v>1553.3370208333336</v>
      </c>
      <c r="M58" s="55">
        <f t="shared" si="15"/>
        <v>1601.1324408068788</v>
      </c>
      <c r="N58" s="55">
        <f t="shared" si="15"/>
        <v>1601.1324408068788</v>
      </c>
      <c r="O58" s="55">
        <f t="shared" si="15"/>
        <v>1601.1324408068788</v>
      </c>
      <c r="P58" s="55">
        <f t="shared" si="15"/>
        <v>1753.3116451719579</v>
      </c>
      <c r="Q58" s="55">
        <f t="shared" si="15"/>
        <v>1609.8518538359788</v>
      </c>
      <c r="R58" s="55">
        <f t="shared" si="15"/>
        <v>1562.8858296957671</v>
      </c>
      <c r="S58" s="55">
        <f t="shared" si="15"/>
        <v>1726.2032774470899</v>
      </c>
      <c r="T58" s="55">
        <f t="shared" si="15"/>
        <v>1144.8915221560851</v>
      </c>
      <c r="U58" s="55">
        <f t="shared" si="15"/>
        <v>1245.987906415344</v>
      </c>
      <c r="V58" s="55">
        <f t="shared" si="15"/>
        <v>1291.0739024470899</v>
      </c>
      <c r="W58" s="55">
        <f t="shared" si="15"/>
        <v>1339.8933035714281</v>
      </c>
      <c r="X58" s="55">
        <f t="shared" si="15"/>
        <v>1340.7859556878307</v>
      </c>
      <c r="Y58" s="55">
        <f t="shared" si="15"/>
        <v>1340.7859556878307</v>
      </c>
      <c r="Z58" s="55">
        <f t="shared" si="15"/>
        <v>1340.7859556878307</v>
      </c>
      <c r="AA58" s="55">
        <f t="shared" si="15"/>
        <v>1340.7859556878307</v>
      </c>
      <c r="AB58" s="55">
        <f t="shared" si="15"/>
        <v>1340.7859556878307</v>
      </c>
      <c r="AC58" s="54">
        <f>SUM(E58:AB58)</f>
        <v>32799.913444775142</v>
      </c>
    </row>
    <row r="59" spans="1:29" ht="15.75">
      <c r="A59" s="4">
        <v>15</v>
      </c>
      <c r="B59" s="5" t="s">
        <v>60</v>
      </c>
      <c r="C59" s="6" t="s">
        <v>61</v>
      </c>
      <c r="D59" s="13"/>
      <c r="E59" s="56"/>
      <c r="F59" s="56"/>
      <c r="G59" s="56">
        <v>1390.91</v>
      </c>
      <c r="H59" s="56">
        <v>1390.91</v>
      </c>
      <c r="I59" s="56">
        <v>1390.91</v>
      </c>
      <c r="J59" s="56">
        <v>1390.91</v>
      </c>
      <c r="K59" s="56">
        <v>1390.91</v>
      </c>
      <c r="L59" s="56">
        <v>1390.91</v>
      </c>
      <c r="M59" s="56">
        <v>1390.91</v>
      </c>
      <c r="N59" s="56">
        <v>1390.91</v>
      </c>
      <c r="O59" s="56">
        <v>1390.91</v>
      </c>
      <c r="P59" s="56">
        <v>1390.91</v>
      </c>
      <c r="Q59" s="56">
        <v>1390.91</v>
      </c>
      <c r="R59" s="56">
        <v>1390.91</v>
      </c>
      <c r="S59" s="56">
        <v>1390.91</v>
      </c>
      <c r="T59" s="56">
        <v>1390.91</v>
      </c>
      <c r="U59" s="56">
        <v>1390.91</v>
      </c>
      <c r="V59" s="56">
        <v>1390.91</v>
      </c>
      <c r="W59" s="56">
        <v>1390.91</v>
      </c>
      <c r="X59" s="56">
        <v>1390.91</v>
      </c>
      <c r="Y59" s="56">
        <v>1390.91</v>
      </c>
      <c r="Z59" s="56">
        <v>1390.91</v>
      </c>
      <c r="AA59" s="56">
        <v>1390.91</v>
      </c>
      <c r="AB59" s="56">
        <v>1390.91</v>
      </c>
      <c r="AC59" s="54">
        <f>SUM(E59:AB59)</f>
        <v>30600.02</v>
      </c>
    </row>
    <row r="60" spans="1:29" ht="15.75">
      <c r="A60" s="4">
        <v>16</v>
      </c>
      <c r="B60" s="5" t="s">
        <v>62</v>
      </c>
      <c r="C60" s="6" t="s">
        <v>63</v>
      </c>
      <c r="D60" s="13"/>
      <c r="E60" s="59"/>
      <c r="F60" s="59"/>
      <c r="G60" s="59">
        <f t="shared" ref="G60:AB60" si="16">G59/G58</f>
        <v>0.75010802431991197</v>
      </c>
      <c r="H60" s="59">
        <f t="shared" si="16"/>
        <v>0.84228862926175307</v>
      </c>
      <c r="I60" s="59">
        <f t="shared" si="16"/>
        <v>0.92490551160578316</v>
      </c>
      <c r="J60" s="59">
        <f t="shared" si="16"/>
        <v>0.92490551160578316</v>
      </c>
      <c r="K60" s="59">
        <f t="shared" si="16"/>
        <v>0.89629485166166145</v>
      </c>
      <c r="L60" s="59">
        <f t="shared" si="16"/>
        <v>0.89543349662380756</v>
      </c>
      <c r="M60" s="59">
        <f t="shared" si="16"/>
        <v>0.86870390265721009</v>
      </c>
      <c r="N60" s="59">
        <f t="shared" si="16"/>
        <v>0.86870390265721009</v>
      </c>
      <c r="O60" s="59">
        <f t="shared" si="16"/>
        <v>0.86870390265721009</v>
      </c>
      <c r="P60" s="59">
        <f t="shared" si="16"/>
        <v>0.79330448972383638</v>
      </c>
      <c r="Q60" s="59">
        <f t="shared" si="16"/>
        <v>0.86399875658478709</v>
      </c>
      <c r="R60" s="59">
        <f t="shared" si="16"/>
        <v>0.88996264063047781</v>
      </c>
      <c r="S60" s="59">
        <f t="shared" si="16"/>
        <v>0.80576257626913994</v>
      </c>
      <c r="T60" s="59">
        <f t="shared" si="16"/>
        <v>1.214883657606799</v>
      </c>
      <c r="U60" s="59">
        <f t="shared" si="16"/>
        <v>1.1163109953463279</v>
      </c>
      <c r="V60" s="59">
        <f t="shared" si="16"/>
        <v>1.0773279495183674</v>
      </c>
      <c r="W60" s="59">
        <f t="shared" si="16"/>
        <v>1.038075193220676</v>
      </c>
      <c r="X60" s="59">
        <f t="shared" si="16"/>
        <v>1.0373840761827309</v>
      </c>
      <c r="Y60" s="59">
        <f t="shared" si="16"/>
        <v>1.0373840761827309</v>
      </c>
      <c r="Z60" s="59">
        <f t="shared" si="16"/>
        <v>1.0373840761827309</v>
      </c>
      <c r="AA60" s="59">
        <f t="shared" si="16"/>
        <v>1.0373840761827309</v>
      </c>
      <c r="AB60" s="59">
        <f t="shared" si="16"/>
        <v>1.0373840761827309</v>
      </c>
      <c r="AC60" s="54">
        <f t="shared" ref="AC60:AC65" si="17">AVERAGE(E60:AB60)</f>
        <v>0.94666338058474553</v>
      </c>
    </row>
    <row r="61" spans="1:29" ht="15.75">
      <c r="A61" s="4">
        <v>17</v>
      </c>
      <c r="B61" s="5" t="s">
        <v>64</v>
      </c>
      <c r="C61" s="13"/>
      <c r="D61" s="13"/>
      <c r="E61" s="328">
        <f>AVERAGE(E60:AB60)</f>
        <v>0.94666338058474553</v>
      </c>
      <c r="F61" s="329"/>
      <c r="G61" s="329"/>
      <c r="H61" s="329"/>
      <c r="I61" s="329"/>
      <c r="J61" s="329"/>
      <c r="K61" s="329"/>
      <c r="L61" s="329"/>
      <c r="M61" s="329"/>
      <c r="N61" s="329"/>
      <c r="O61" s="329"/>
      <c r="P61" s="329"/>
      <c r="Q61" s="329"/>
      <c r="R61" s="329"/>
      <c r="S61" s="329"/>
      <c r="T61" s="329"/>
      <c r="U61" s="329"/>
      <c r="V61" s="329"/>
      <c r="W61" s="329"/>
      <c r="X61" s="329"/>
      <c r="Y61" s="329"/>
      <c r="Z61" s="329"/>
      <c r="AA61" s="329"/>
      <c r="AB61" s="330"/>
      <c r="AC61" s="54">
        <f t="shared" si="17"/>
        <v>0.94666338058474553</v>
      </c>
    </row>
    <row r="62" spans="1:29" ht="15.75">
      <c r="A62" s="4">
        <v>18</v>
      </c>
      <c r="B62" s="5" t="s">
        <v>65</v>
      </c>
      <c r="C62" s="13"/>
      <c r="D62" s="13"/>
      <c r="E62" s="59"/>
      <c r="F62" s="59"/>
      <c r="G62" s="59">
        <f t="shared" ref="G62:AB62" si="18">3.516/G60</f>
        <v>4.687324873224485</v>
      </c>
      <c r="H62" s="59">
        <f t="shared" si="18"/>
        <v>4.1743410487230426</v>
      </c>
      <c r="I62" s="59">
        <f t="shared" si="18"/>
        <v>3.8014693997181013</v>
      </c>
      <c r="J62" s="59">
        <f t="shared" si="18"/>
        <v>3.8014693997181013</v>
      </c>
      <c r="K62" s="59">
        <f t="shared" si="18"/>
        <v>3.9228162400817181</v>
      </c>
      <c r="L62" s="59">
        <f t="shared" si="18"/>
        <v>3.9265897615589798</v>
      </c>
      <c r="M62" s="59">
        <f t="shared" si="18"/>
        <v>4.0474090069644948</v>
      </c>
      <c r="N62" s="59">
        <f t="shared" si="18"/>
        <v>4.0474090069644948</v>
      </c>
      <c r="O62" s="59">
        <f t="shared" si="18"/>
        <v>4.0474090069644948</v>
      </c>
      <c r="P62" s="59">
        <f t="shared" si="18"/>
        <v>4.4320939129236283</v>
      </c>
      <c r="Q62" s="59">
        <f t="shared" si="18"/>
        <v>4.0694503009449221</v>
      </c>
      <c r="R62" s="59">
        <f t="shared" si="18"/>
        <v>3.9507276367344519</v>
      </c>
      <c r="S62" s="59">
        <f t="shared" si="18"/>
        <v>4.3635682563961486</v>
      </c>
      <c r="T62" s="59">
        <f t="shared" si="18"/>
        <v>2.8941042856121495</v>
      </c>
      <c r="U62" s="59">
        <f t="shared" si="18"/>
        <v>3.1496599197333759</v>
      </c>
      <c r="V62" s="59">
        <f t="shared" si="18"/>
        <v>3.2636301708981659</v>
      </c>
      <c r="W62" s="59">
        <f t="shared" si="18"/>
        <v>3.387037878336586</v>
      </c>
      <c r="X62" s="59">
        <f t="shared" si="18"/>
        <v>3.3892943613881648</v>
      </c>
      <c r="Y62" s="59">
        <f t="shared" si="18"/>
        <v>3.3892943613881648</v>
      </c>
      <c r="Z62" s="59">
        <f t="shared" si="18"/>
        <v>3.3892943613881648</v>
      </c>
      <c r="AA62" s="59">
        <f t="shared" si="18"/>
        <v>3.3892943613881648</v>
      </c>
      <c r="AB62" s="59">
        <f t="shared" si="18"/>
        <v>3.3892943613881648</v>
      </c>
      <c r="AC62" s="54">
        <f t="shared" si="17"/>
        <v>3.7687719051108259</v>
      </c>
    </row>
    <row r="63" spans="1:29" ht="15.75">
      <c r="A63" s="4">
        <v>19</v>
      </c>
      <c r="B63" s="5" t="s">
        <v>66</v>
      </c>
      <c r="C63" s="13"/>
      <c r="D63" s="13"/>
      <c r="E63" s="59"/>
      <c r="F63" s="59"/>
      <c r="G63" s="59">
        <f t="shared" ref="G63:AB63" si="19">3.413*G62</f>
        <v>15.997839792315167</v>
      </c>
      <c r="H63" s="59">
        <f t="shared" si="19"/>
        <v>14.247025999291743</v>
      </c>
      <c r="I63" s="59">
        <f t="shared" si="19"/>
        <v>12.974415061237879</v>
      </c>
      <c r="J63" s="59">
        <f t="shared" si="19"/>
        <v>12.974415061237879</v>
      </c>
      <c r="K63" s="59">
        <f t="shared" si="19"/>
        <v>13.388571827398904</v>
      </c>
      <c r="L63" s="59">
        <f t="shared" si="19"/>
        <v>13.401450856200798</v>
      </c>
      <c r="M63" s="59">
        <f t="shared" si="19"/>
        <v>13.813806940769821</v>
      </c>
      <c r="N63" s="59">
        <f t="shared" si="19"/>
        <v>13.813806940769821</v>
      </c>
      <c r="O63" s="59">
        <f t="shared" si="19"/>
        <v>13.813806940769821</v>
      </c>
      <c r="P63" s="59">
        <f t="shared" si="19"/>
        <v>15.126736524808342</v>
      </c>
      <c r="Q63" s="59">
        <f t="shared" si="19"/>
        <v>13.889033877125019</v>
      </c>
      <c r="R63" s="59">
        <f t="shared" si="19"/>
        <v>13.483833424174684</v>
      </c>
      <c r="S63" s="59">
        <f t="shared" si="19"/>
        <v>14.892858459080054</v>
      </c>
      <c r="T63" s="59">
        <f t="shared" si="19"/>
        <v>9.8775779267942649</v>
      </c>
      <c r="U63" s="59">
        <f t="shared" si="19"/>
        <v>10.749789306050012</v>
      </c>
      <c r="V63" s="59">
        <f t="shared" si="19"/>
        <v>11.13876977327544</v>
      </c>
      <c r="W63" s="59">
        <f t="shared" si="19"/>
        <v>11.559960278762768</v>
      </c>
      <c r="X63" s="59">
        <f t="shared" si="19"/>
        <v>11.567661655417806</v>
      </c>
      <c r="Y63" s="59">
        <f t="shared" si="19"/>
        <v>11.567661655417806</v>
      </c>
      <c r="Z63" s="59">
        <f t="shared" si="19"/>
        <v>11.567661655417806</v>
      </c>
      <c r="AA63" s="59">
        <f t="shared" si="19"/>
        <v>11.567661655417806</v>
      </c>
      <c r="AB63" s="59">
        <f t="shared" si="19"/>
        <v>11.567661655417806</v>
      </c>
      <c r="AC63" s="54">
        <f t="shared" si="17"/>
        <v>12.862818512143246</v>
      </c>
    </row>
    <row r="64" spans="1:29" ht="15.75">
      <c r="A64" s="4">
        <v>20</v>
      </c>
      <c r="B64" s="5" t="s">
        <v>67</v>
      </c>
      <c r="C64" s="6" t="s">
        <v>42</v>
      </c>
      <c r="D64" s="13"/>
      <c r="E64" s="59"/>
      <c r="F64" s="59"/>
      <c r="G64" s="59">
        <f t="shared" ref="G64:AB64" si="20">(G50-G49)/LN(1+(G50-G49)/G45)</f>
        <v>4.2956742215931545</v>
      </c>
      <c r="H64" s="59">
        <f t="shared" si="20"/>
        <v>3.6888452727982988</v>
      </c>
      <c r="I64" s="59">
        <f t="shared" si="20"/>
        <v>3.6925651009759228</v>
      </c>
      <c r="J64" s="59">
        <f t="shared" si="20"/>
        <v>3.2506101943148118</v>
      </c>
      <c r="K64" s="59">
        <f t="shared" si="20"/>
        <v>3.6922016705556664</v>
      </c>
      <c r="L64" s="59">
        <f t="shared" si="20"/>
        <v>3.8042120900382352</v>
      </c>
      <c r="M64" s="59">
        <f t="shared" si="20"/>
        <v>3.861308522154554</v>
      </c>
      <c r="N64" s="59">
        <f t="shared" si="20"/>
        <v>3.3578053533616736</v>
      </c>
      <c r="O64" s="59">
        <f t="shared" si="20"/>
        <v>3.4170280825444066</v>
      </c>
      <c r="P64" s="59">
        <f t="shared" si="20"/>
        <v>3.6882948002692402</v>
      </c>
      <c r="Q64" s="59">
        <f t="shared" si="20"/>
        <v>3.533748341017207</v>
      </c>
      <c r="R64" s="59">
        <f t="shared" si="20"/>
        <v>3.3693024771439046</v>
      </c>
      <c r="S64" s="59">
        <f t="shared" si="20"/>
        <v>3.5951167005803346</v>
      </c>
      <c r="T64" s="59">
        <f t="shared" si="20"/>
        <v>3.7251760680941262</v>
      </c>
      <c r="U64" s="59">
        <f t="shared" si="20"/>
        <v>3.7276641436972073</v>
      </c>
      <c r="V64" s="59">
        <f t="shared" si="20"/>
        <v>3.9494575058012193</v>
      </c>
      <c r="W64" s="59">
        <f t="shared" si="20"/>
        <v>4.1674898676820229</v>
      </c>
      <c r="X64" s="59">
        <f t="shared" si="20"/>
        <v>4.2253473545989442</v>
      </c>
      <c r="Y64" s="59">
        <f t="shared" si="20"/>
        <v>4.0592352337418287</v>
      </c>
      <c r="Z64" s="59">
        <f t="shared" si="20"/>
        <v>4.0592352337418287</v>
      </c>
      <c r="AA64" s="59">
        <f t="shared" si="20"/>
        <v>4.2247012440158613</v>
      </c>
      <c r="AB64" s="59">
        <f t="shared" si="20"/>
        <v>4.2250738740268439</v>
      </c>
      <c r="AC64" s="54">
        <f t="shared" si="17"/>
        <v>3.8004587887612407</v>
      </c>
    </row>
    <row r="65" spans="1:29" ht="15.75">
      <c r="A65" s="4">
        <v>21</v>
      </c>
      <c r="B65" s="5" t="s">
        <v>68</v>
      </c>
      <c r="C65" s="6" t="s">
        <v>42</v>
      </c>
      <c r="D65" s="17"/>
      <c r="E65" s="59"/>
      <c r="F65" s="59"/>
      <c r="G65" s="59">
        <f>(G47-G48)/LN(1+(G47-G48)/G46)</f>
        <v>1.9197385515219767</v>
      </c>
      <c r="H65" s="59">
        <f t="shared" ref="H65:AB65" si="21">(H47-H48)/LN(1+(H47-H48)/H46)</f>
        <v>1.7744428252713342</v>
      </c>
      <c r="I65" s="59">
        <f t="shared" si="21"/>
        <v>1.6666474415344963</v>
      </c>
      <c r="J65" s="59">
        <f t="shared" si="21"/>
        <v>1.6666474415344963</v>
      </c>
      <c r="K65" s="59">
        <f t="shared" si="21"/>
        <v>1.239684212939153</v>
      </c>
      <c r="L65" s="59">
        <f t="shared" si="21"/>
        <v>1.7030406888027263</v>
      </c>
      <c r="M65" s="59">
        <f t="shared" si="21"/>
        <v>1.7379676295902473</v>
      </c>
      <c r="N65" s="59">
        <f t="shared" si="21"/>
        <v>1.7379676295902473</v>
      </c>
      <c r="O65" s="59">
        <f t="shared" si="21"/>
        <v>1.7379676295902473</v>
      </c>
      <c r="P65" s="59">
        <f t="shared" si="21"/>
        <v>2.0340322854917678</v>
      </c>
      <c r="Q65" s="59">
        <f t="shared" si="21"/>
        <v>1.7443172634868584</v>
      </c>
      <c r="R65" s="59">
        <f t="shared" si="21"/>
        <v>1.7100351996304699</v>
      </c>
      <c r="S65" s="59">
        <f t="shared" si="21"/>
        <v>1.6154159102445578</v>
      </c>
      <c r="T65" s="59">
        <f t="shared" si="21"/>
        <v>1.3949314616703226</v>
      </c>
      <c r="U65" s="59">
        <f t="shared" si="21"/>
        <v>1.4729840551614499</v>
      </c>
      <c r="V65" s="59">
        <f t="shared" si="21"/>
        <v>1.6735152526475674</v>
      </c>
      <c r="W65" s="59">
        <f t="shared" si="21"/>
        <v>1.7126921340571082</v>
      </c>
      <c r="X65" s="59">
        <f t="shared" si="21"/>
        <v>1.7134057508585943</v>
      </c>
      <c r="Y65" s="59">
        <f t="shared" si="21"/>
        <v>1.7134057508585943</v>
      </c>
      <c r="Z65" s="59">
        <f t="shared" si="21"/>
        <v>1.7134057508585943</v>
      </c>
      <c r="AA65" s="59">
        <f t="shared" si="21"/>
        <v>1.7134057508585943</v>
      </c>
      <c r="AB65" s="59">
        <f t="shared" si="21"/>
        <v>1.7134057508585943</v>
      </c>
      <c r="AC65" s="54">
        <f t="shared" si="17"/>
        <v>1.6867752894117272</v>
      </c>
    </row>
    <row r="66" spans="1:29"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</row>
  </sheetData>
  <mergeCells count="32">
    <mergeCell ref="E43:AB43"/>
    <mergeCell ref="E61:AB61"/>
    <mergeCell ref="A10:A11"/>
    <mergeCell ref="A43:A44"/>
    <mergeCell ref="B10:B11"/>
    <mergeCell ref="B43:B44"/>
    <mergeCell ref="C10:C11"/>
    <mergeCell ref="C43:C44"/>
    <mergeCell ref="D10:D11"/>
    <mergeCell ref="D43:D44"/>
    <mergeCell ref="E36:AB42"/>
    <mergeCell ref="A38:D38"/>
    <mergeCell ref="A39:D39"/>
    <mergeCell ref="A40:D40"/>
    <mergeCell ref="A41:D41"/>
    <mergeCell ref="A42:D42"/>
    <mergeCell ref="E28:AB28"/>
    <mergeCell ref="A34:AB34"/>
    <mergeCell ref="A35:AB35"/>
    <mergeCell ref="A36:D36"/>
    <mergeCell ref="A37:D37"/>
    <mergeCell ref="A6:D6"/>
    <mergeCell ref="A7:D7"/>
    <mergeCell ref="A8:D8"/>
    <mergeCell ref="A9:D9"/>
    <mergeCell ref="E10:AB10"/>
    <mergeCell ref="E3:AB9"/>
    <mergeCell ref="A1:AB1"/>
    <mergeCell ref="A2:AB2"/>
    <mergeCell ref="A3:D3"/>
    <mergeCell ref="A4:D4"/>
    <mergeCell ref="A5:D5"/>
  </mergeCells>
  <conditionalFormatting sqref="E26:AB26">
    <cfRule type="cellIs" dxfId="222" priority="2" operator="greaterThan">
      <formula>90</formula>
    </cfRule>
  </conditionalFormatting>
  <conditionalFormatting sqref="E59:AB59">
    <cfRule type="cellIs" dxfId="221" priority="4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39"/>
  <sheetViews>
    <sheetView zoomScale="70" zoomScaleNormal="70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1.85546875" style="1" customWidth="1"/>
    <col min="5" max="18" width="8.7109375" style="1" customWidth="1"/>
    <col min="19" max="19" width="10" style="1" customWidth="1"/>
    <col min="20" max="28" width="8.7109375" style="1" customWidth="1"/>
    <col min="29" max="29" width="12.42578125" style="1" customWidth="1"/>
    <col min="30" max="30" width="8.28515625" style="1" customWidth="1"/>
    <col min="31" max="16384" width="8.85546875" style="1"/>
  </cols>
  <sheetData>
    <row r="1" spans="1:29" ht="1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</row>
    <row r="2" spans="1:29" ht="23.25">
      <c r="A2" s="301" t="s">
        <v>26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3"/>
      <c r="AC2"/>
    </row>
    <row r="3" spans="1:29" ht="18.75">
      <c r="A3" s="304" t="s">
        <v>78</v>
      </c>
      <c r="B3" s="305"/>
      <c r="C3" s="305"/>
      <c r="D3" s="305"/>
      <c r="E3" s="305"/>
      <c r="F3" s="305"/>
      <c r="G3" s="305"/>
      <c r="H3" s="305"/>
      <c r="I3" s="305"/>
      <c r="J3" s="305"/>
      <c r="K3" s="305"/>
      <c r="L3" s="305"/>
      <c r="M3" s="305"/>
      <c r="N3" s="305"/>
      <c r="O3" s="305"/>
      <c r="P3" s="305"/>
      <c r="Q3" s="305"/>
      <c r="R3" s="305"/>
      <c r="S3" s="305"/>
      <c r="T3" s="305"/>
      <c r="U3" s="305"/>
      <c r="V3" s="305"/>
      <c r="W3" s="305"/>
      <c r="X3" s="305"/>
      <c r="Y3" s="305"/>
      <c r="Z3" s="305"/>
      <c r="AA3" s="305"/>
      <c r="AB3" s="306"/>
      <c r="AC3"/>
    </row>
    <row r="4" spans="1:29" ht="21" customHeight="1">
      <c r="A4" s="307"/>
      <c r="B4" s="308"/>
      <c r="C4" s="308"/>
      <c r="D4" s="309"/>
      <c r="E4" s="319" t="s">
        <v>73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1"/>
      <c r="AC4"/>
    </row>
    <row r="5" spans="1:29" ht="18.75" customHeight="1">
      <c r="A5" s="310" t="s">
        <v>29</v>
      </c>
      <c r="B5" s="311"/>
      <c r="C5" s="311"/>
      <c r="D5" s="312"/>
      <c r="E5" s="322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4"/>
      <c r="AC5"/>
    </row>
    <row r="6" spans="1:29" ht="18.75" customHeight="1">
      <c r="A6" s="310" t="s">
        <v>30</v>
      </c>
      <c r="B6" s="311"/>
      <c r="C6" s="311"/>
      <c r="D6" s="312"/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4"/>
      <c r="AC6"/>
    </row>
    <row r="7" spans="1:29" ht="18.75" customHeight="1">
      <c r="A7" s="310" t="s">
        <v>31</v>
      </c>
      <c r="B7" s="311"/>
      <c r="C7" s="311"/>
      <c r="D7" s="312"/>
      <c r="E7" s="322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4"/>
      <c r="AC7"/>
    </row>
    <row r="8" spans="1:29" ht="18.75" customHeight="1">
      <c r="A8" s="310" t="s">
        <v>32</v>
      </c>
      <c r="B8" s="311"/>
      <c r="C8" s="311"/>
      <c r="D8" s="312"/>
      <c r="E8" s="322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23"/>
      <c r="U8" s="323"/>
      <c r="V8" s="323"/>
      <c r="W8" s="323"/>
      <c r="X8" s="323"/>
      <c r="Y8" s="323"/>
      <c r="Z8" s="323"/>
      <c r="AA8" s="323"/>
      <c r="AB8" s="324"/>
      <c r="AC8"/>
    </row>
    <row r="9" spans="1:29" ht="19.5" customHeight="1">
      <c r="A9" s="313" t="s">
        <v>33</v>
      </c>
      <c r="B9" s="314"/>
      <c r="C9" s="314"/>
      <c r="D9" s="315"/>
      <c r="E9" s="322"/>
      <c r="F9" s="323"/>
      <c r="G9" s="323"/>
      <c r="H9" s="323"/>
      <c r="I9" s="323"/>
      <c r="J9" s="323"/>
      <c r="K9" s="323"/>
      <c r="L9" s="323"/>
      <c r="M9" s="323"/>
      <c r="N9" s="323"/>
      <c r="O9" s="323"/>
      <c r="P9" s="323"/>
      <c r="Q9" s="323"/>
      <c r="R9" s="323"/>
      <c r="S9" s="323"/>
      <c r="T9" s="323"/>
      <c r="U9" s="323"/>
      <c r="V9" s="323"/>
      <c r="W9" s="323"/>
      <c r="X9" s="323"/>
      <c r="Y9" s="323"/>
      <c r="Z9" s="323"/>
      <c r="AA9" s="323"/>
      <c r="AB9" s="324"/>
      <c r="AC9"/>
    </row>
    <row r="10" spans="1:29" ht="18.75" customHeight="1">
      <c r="A10" s="313" t="s">
        <v>34</v>
      </c>
      <c r="B10" s="314"/>
      <c r="C10" s="314"/>
      <c r="D10" s="315"/>
      <c r="E10" s="325"/>
      <c r="F10" s="326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326"/>
      <c r="R10" s="326"/>
      <c r="S10" s="326"/>
      <c r="T10" s="326"/>
      <c r="U10" s="326"/>
      <c r="V10" s="326"/>
      <c r="W10" s="326"/>
      <c r="X10" s="326"/>
      <c r="Y10" s="326"/>
      <c r="Z10" s="326"/>
      <c r="AA10" s="326"/>
      <c r="AB10" s="327"/>
      <c r="AC10"/>
    </row>
    <row r="11" spans="1:29" ht="15.75" customHeight="1">
      <c r="A11" s="331" t="s">
        <v>35</v>
      </c>
      <c r="B11" s="331" t="s">
        <v>36</v>
      </c>
      <c r="C11" s="333" t="s">
        <v>37</v>
      </c>
      <c r="D11" s="331" t="s">
        <v>38</v>
      </c>
      <c r="E11" s="316" t="s">
        <v>39</v>
      </c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8"/>
      <c r="AC11" s="34" t="s">
        <v>40</v>
      </c>
    </row>
    <row r="12" spans="1:29" ht="15.75">
      <c r="A12" s="332"/>
      <c r="B12" s="332"/>
      <c r="C12" s="334"/>
      <c r="D12" s="332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17"/>
    </row>
    <row r="13" spans="1:29" ht="31.5">
      <c r="A13" s="4">
        <v>1</v>
      </c>
      <c r="B13" s="5" t="s">
        <v>41</v>
      </c>
      <c r="C13" s="6" t="s">
        <v>42</v>
      </c>
      <c r="D13" s="7"/>
      <c r="E13" s="26">
        <v>2</v>
      </c>
      <c r="F13" s="26">
        <v>1.9</v>
      </c>
      <c r="G13" s="26">
        <v>2</v>
      </c>
      <c r="H13" s="26">
        <v>2.1</v>
      </c>
      <c r="I13" s="26">
        <v>2.1</v>
      </c>
      <c r="J13" s="26">
        <v>2</v>
      </c>
      <c r="K13" s="26">
        <v>2</v>
      </c>
      <c r="L13" s="26">
        <v>1.9</v>
      </c>
      <c r="M13" s="26">
        <v>1.8</v>
      </c>
      <c r="N13" s="26">
        <v>1.8</v>
      </c>
      <c r="O13" s="26">
        <v>1.9</v>
      </c>
      <c r="P13" s="26">
        <v>1.9</v>
      </c>
      <c r="Q13" s="26">
        <v>1.9</v>
      </c>
      <c r="R13" s="26">
        <v>1.9</v>
      </c>
      <c r="S13" s="26">
        <v>1.8</v>
      </c>
      <c r="T13" s="26">
        <v>1.8</v>
      </c>
      <c r="U13" s="26">
        <v>1.8</v>
      </c>
      <c r="V13" s="26">
        <v>1.9</v>
      </c>
      <c r="W13" s="26">
        <v>1.9</v>
      </c>
      <c r="X13" s="26">
        <v>1.8</v>
      </c>
      <c r="Y13" s="26">
        <v>1.9</v>
      </c>
      <c r="Z13" s="26">
        <v>1.9</v>
      </c>
      <c r="AA13" s="26">
        <v>1.8</v>
      </c>
      <c r="AB13" s="26">
        <v>1.7</v>
      </c>
      <c r="AC13" s="35">
        <f>AVERAGE(E13:AB13)</f>
        <v>1.8958333333333328</v>
      </c>
    </row>
    <row r="14" spans="1:29" ht="31.5">
      <c r="A14" s="4">
        <v>2</v>
      </c>
      <c r="B14" s="5" t="s">
        <v>43</v>
      </c>
      <c r="C14" s="6" t="s">
        <v>42</v>
      </c>
      <c r="D14" s="7"/>
      <c r="E14" s="26">
        <v>0.4</v>
      </c>
      <c r="F14" s="26">
        <v>0.4</v>
      </c>
      <c r="G14" s="26">
        <v>0.4</v>
      </c>
      <c r="H14" s="26">
        <v>0.5</v>
      </c>
      <c r="I14" s="26">
        <v>0.5</v>
      </c>
      <c r="J14" s="26">
        <v>0.4</v>
      </c>
      <c r="K14" s="26">
        <v>0.4</v>
      </c>
      <c r="L14" s="26">
        <v>0.4</v>
      </c>
      <c r="M14" s="26">
        <v>0.4</v>
      </c>
      <c r="N14" s="26">
        <v>0.5</v>
      </c>
      <c r="O14" s="26">
        <v>0.5</v>
      </c>
      <c r="P14" s="26">
        <v>0.5</v>
      </c>
      <c r="Q14" s="26">
        <v>0.4</v>
      </c>
      <c r="R14" s="26">
        <v>0.4</v>
      </c>
      <c r="S14" s="26">
        <v>0.4</v>
      </c>
      <c r="T14" s="26">
        <v>0.5</v>
      </c>
      <c r="U14" s="26">
        <v>0.4</v>
      </c>
      <c r="V14" s="26">
        <v>0.4</v>
      </c>
      <c r="W14" s="26">
        <v>0.4</v>
      </c>
      <c r="X14" s="26">
        <v>0.5</v>
      </c>
      <c r="Y14" s="26">
        <v>0.4</v>
      </c>
      <c r="Z14" s="26">
        <v>0.4</v>
      </c>
      <c r="AA14" s="26">
        <v>0.3</v>
      </c>
      <c r="AB14" s="26">
        <v>0.3</v>
      </c>
      <c r="AC14" s="35">
        <f t="shared" ref="AC14:AC25" si="0">AVERAGE(E14:AB14)</f>
        <v>0.42083333333333345</v>
      </c>
    </row>
    <row r="15" spans="1:29" ht="33" customHeight="1">
      <c r="A15" s="4">
        <v>3</v>
      </c>
      <c r="B15" s="5" t="s">
        <v>44</v>
      </c>
      <c r="C15" s="6" t="s">
        <v>42</v>
      </c>
      <c r="D15" s="6"/>
      <c r="E15" s="27">
        <v>14.00956</v>
      </c>
      <c r="F15" s="27">
        <v>14.00956</v>
      </c>
      <c r="G15" s="27">
        <v>14.462809999999999</v>
      </c>
      <c r="H15" s="27">
        <v>14.61134</v>
      </c>
      <c r="I15" s="27">
        <v>14.759449999999999</v>
      </c>
      <c r="J15" s="27">
        <v>14.448600000000001</v>
      </c>
      <c r="K15" s="27">
        <v>14.14181</v>
      </c>
      <c r="L15" s="27">
        <v>13.833640000000001</v>
      </c>
      <c r="M15" s="27">
        <v>13.6815</v>
      </c>
      <c r="N15" s="27">
        <v>13.9903</v>
      </c>
      <c r="O15" s="27">
        <v>14.6091</v>
      </c>
      <c r="P15" s="27">
        <v>15.22227</v>
      </c>
      <c r="Q15" s="27">
        <v>15.68207</v>
      </c>
      <c r="R15" s="27">
        <v>15.68207</v>
      </c>
      <c r="S15" s="27">
        <v>15.83067</v>
      </c>
      <c r="T15" s="27">
        <v>15.83067</v>
      </c>
      <c r="U15" s="27">
        <v>15.67252</v>
      </c>
      <c r="V15" s="27">
        <v>15.367000000000001</v>
      </c>
      <c r="W15" s="27">
        <v>15.068379999999999</v>
      </c>
      <c r="X15" s="27">
        <v>14.765510000000001</v>
      </c>
      <c r="Y15" s="27">
        <v>14.461029999999999</v>
      </c>
      <c r="Z15" s="27">
        <v>14.153370000000001</v>
      </c>
      <c r="AA15" s="27">
        <v>13.853160000000001</v>
      </c>
      <c r="AB15" s="27">
        <v>13.70246</v>
      </c>
      <c r="AC15" s="35">
        <f t="shared" si="0"/>
        <v>14.660368749999998</v>
      </c>
    </row>
    <row r="16" spans="1:29" ht="31.5" customHeight="1">
      <c r="A16" s="4">
        <v>4</v>
      </c>
      <c r="B16" s="5" t="s">
        <v>45</v>
      </c>
      <c r="C16" s="6" t="s">
        <v>42</v>
      </c>
      <c r="D16" s="6"/>
      <c r="E16" s="27">
        <v>9.8339300000000005</v>
      </c>
      <c r="F16" s="27">
        <v>9.8339300000000005</v>
      </c>
      <c r="G16" s="27">
        <v>10.138540000000001</v>
      </c>
      <c r="H16" s="27">
        <v>10.28726</v>
      </c>
      <c r="I16" s="27">
        <v>10.43623</v>
      </c>
      <c r="J16" s="27">
        <v>10.28472</v>
      </c>
      <c r="K16" s="27">
        <v>9.9761380000000006</v>
      </c>
      <c r="L16" s="27">
        <v>9.8238459999999996</v>
      </c>
      <c r="M16" s="27">
        <v>9.6746990000000004</v>
      </c>
      <c r="N16" s="27">
        <v>9.8301459999999992</v>
      </c>
      <c r="O16" s="27">
        <v>10.29547</v>
      </c>
      <c r="P16" s="27">
        <v>10.74536</v>
      </c>
      <c r="Q16" s="27">
        <v>11.04406</v>
      </c>
      <c r="R16" s="27">
        <v>11.20196</v>
      </c>
      <c r="S16" s="27">
        <v>11.35483</v>
      </c>
      <c r="T16" s="27">
        <v>11.35483</v>
      </c>
      <c r="U16" s="27">
        <v>11.198460000000001</v>
      </c>
      <c r="V16" s="27">
        <v>10.89226</v>
      </c>
      <c r="W16" s="27">
        <v>10.58671</v>
      </c>
      <c r="X16" s="27">
        <v>10.28274</v>
      </c>
      <c r="Y16" s="27">
        <v>10.13377</v>
      </c>
      <c r="Z16" s="27">
        <v>9.8330970000000004</v>
      </c>
      <c r="AA16" s="27">
        <v>9.6816910000000007</v>
      </c>
      <c r="AB16" s="27">
        <v>9.6816910000000007</v>
      </c>
      <c r="AC16" s="35">
        <f t="shared" si="0"/>
        <v>10.350265333333335</v>
      </c>
    </row>
    <row r="17" spans="1:29" ht="26.25" customHeight="1">
      <c r="A17" s="4">
        <v>5</v>
      </c>
      <c r="B17" s="5" t="s">
        <v>46</v>
      </c>
      <c r="C17" s="6" t="s">
        <v>42</v>
      </c>
      <c r="D17" s="6"/>
      <c r="E17" s="27">
        <v>22.1739</v>
      </c>
      <c r="F17" s="27">
        <v>22.024719999999999</v>
      </c>
      <c r="G17" s="27">
        <v>21.86712</v>
      </c>
      <c r="H17" s="27">
        <v>21.717030000000001</v>
      </c>
      <c r="I17" s="27">
        <v>21.252289999999999</v>
      </c>
      <c r="J17" s="27">
        <v>21.40982</v>
      </c>
      <c r="K17" s="27">
        <v>21.40982</v>
      </c>
      <c r="L17" s="27">
        <v>21.40982</v>
      </c>
      <c r="M17" s="27">
        <v>21.558440000000001</v>
      </c>
      <c r="N17" s="27">
        <v>21.401499999999999</v>
      </c>
      <c r="O17" s="27">
        <v>21.401499999999999</v>
      </c>
      <c r="P17" s="27">
        <v>21.551570000000002</v>
      </c>
      <c r="Q17" s="27">
        <v>21.241389999999999</v>
      </c>
      <c r="R17" s="27">
        <v>21.08399</v>
      </c>
      <c r="S17" s="27">
        <v>21.2332</v>
      </c>
      <c r="T17" s="27">
        <v>21.220040000000001</v>
      </c>
      <c r="U17" s="27">
        <v>20.60942</v>
      </c>
      <c r="V17" s="27">
        <v>20.47287</v>
      </c>
      <c r="W17" s="27">
        <v>19.857040000000001</v>
      </c>
      <c r="X17" s="27">
        <v>19.2453</v>
      </c>
      <c r="Y17" s="27">
        <v>19.395350000000001</v>
      </c>
      <c r="Z17" s="27">
        <v>18.617979999999999</v>
      </c>
      <c r="AA17" s="27">
        <v>19.24165</v>
      </c>
      <c r="AB17" s="27">
        <v>19.3903</v>
      </c>
      <c r="AC17" s="35">
        <f t="shared" si="0"/>
        <v>20.866085833333333</v>
      </c>
    </row>
    <row r="18" spans="1:29" ht="18.75">
      <c r="A18" s="4">
        <v>6</v>
      </c>
      <c r="B18" s="5" t="s">
        <v>47</v>
      </c>
      <c r="C18" s="6" t="s">
        <v>42</v>
      </c>
      <c r="D18" s="6"/>
      <c r="E18" s="27">
        <v>27.516919999999999</v>
      </c>
      <c r="F18" s="27">
        <v>27.216349999999998</v>
      </c>
      <c r="G18" s="27">
        <v>27.216349999999998</v>
      </c>
      <c r="H18" s="27">
        <v>27.36544</v>
      </c>
      <c r="I18" s="27">
        <v>26.90314</v>
      </c>
      <c r="J18" s="27">
        <v>26.901029999999999</v>
      </c>
      <c r="K18" s="27">
        <v>26.901029999999999</v>
      </c>
      <c r="L18" s="27">
        <v>26.588699999999999</v>
      </c>
      <c r="M18" s="27">
        <v>26.73302</v>
      </c>
      <c r="N18" s="27">
        <v>26.420629999999999</v>
      </c>
      <c r="O18" s="27">
        <v>26.87724</v>
      </c>
      <c r="P18" s="27">
        <v>27.028390000000002</v>
      </c>
      <c r="Q18" s="27">
        <v>27.010179999999998</v>
      </c>
      <c r="R18" s="27">
        <v>26.854970000000002</v>
      </c>
      <c r="S18" s="27">
        <v>27.007459999999998</v>
      </c>
      <c r="T18" s="27">
        <v>27.156559999999999</v>
      </c>
      <c r="U18" s="27">
        <v>26.544440000000002</v>
      </c>
      <c r="V18" s="27">
        <v>26.383579999999998</v>
      </c>
      <c r="W18" s="27">
        <v>25.76604</v>
      </c>
      <c r="X18" s="27">
        <v>25.009879999999999</v>
      </c>
      <c r="Y18" s="27">
        <v>24.87133</v>
      </c>
      <c r="Z18" s="27">
        <v>24.080410000000001</v>
      </c>
      <c r="AA18" s="27">
        <v>24.389220000000002</v>
      </c>
      <c r="AB18" s="27">
        <v>24.389220000000002</v>
      </c>
      <c r="AC18" s="35">
        <f t="shared" si="0"/>
        <v>26.380480416666671</v>
      </c>
    </row>
    <row r="19" spans="1:29" ht="30">
      <c r="A19" s="4">
        <v>7</v>
      </c>
      <c r="B19" s="5" t="s">
        <v>48</v>
      </c>
      <c r="C19" s="6" t="s">
        <v>49</v>
      </c>
      <c r="D19" s="6"/>
      <c r="E19" s="13">
        <v>4.3</v>
      </c>
      <c r="F19" s="13">
        <v>4.3</v>
      </c>
      <c r="G19" s="13">
        <v>4.3</v>
      </c>
      <c r="H19" s="13">
        <v>4.3</v>
      </c>
      <c r="I19" s="13">
        <v>4.3</v>
      </c>
      <c r="J19" s="13">
        <v>4.3</v>
      </c>
      <c r="K19" s="13">
        <v>4.3</v>
      </c>
      <c r="L19" s="13">
        <v>4.3</v>
      </c>
      <c r="M19" s="13">
        <v>4.3</v>
      </c>
      <c r="N19" s="13">
        <v>4.3</v>
      </c>
      <c r="O19" s="13">
        <v>4.3</v>
      </c>
      <c r="P19" s="13">
        <v>4.3</v>
      </c>
      <c r="Q19" s="13">
        <v>4.3</v>
      </c>
      <c r="R19" s="13">
        <v>4.3</v>
      </c>
      <c r="S19" s="13">
        <v>4.3</v>
      </c>
      <c r="T19" s="13">
        <v>4.3</v>
      </c>
      <c r="U19" s="13">
        <v>4.3</v>
      </c>
      <c r="V19" s="13">
        <v>4.3</v>
      </c>
      <c r="W19" s="13">
        <v>4.3</v>
      </c>
      <c r="X19" s="13">
        <v>4.3</v>
      </c>
      <c r="Y19" s="13">
        <v>4.3</v>
      </c>
      <c r="Z19" s="13">
        <v>4.3</v>
      </c>
      <c r="AA19" s="13">
        <v>4.3</v>
      </c>
      <c r="AB19" s="13">
        <v>4.3</v>
      </c>
      <c r="AC19" s="35">
        <f t="shared" si="0"/>
        <v>4.299999999999998</v>
      </c>
    </row>
    <row r="20" spans="1:29" ht="30">
      <c r="A20" s="4">
        <v>8</v>
      </c>
      <c r="B20" s="5" t="s">
        <v>50</v>
      </c>
      <c r="C20" s="6" t="s">
        <v>49</v>
      </c>
      <c r="D20" s="6"/>
      <c r="E20" s="57">
        <v>3.8</v>
      </c>
      <c r="F20" s="57">
        <v>3.8</v>
      </c>
      <c r="G20" s="57">
        <v>3.8</v>
      </c>
      <c r="H20" s="57">
        <v>3.8</v>
      </c>
      <c r="I20" s="57">
        <v>3.8</v>
      </c>
      <c r="J20" s="57">
        <v>3.8</v>
      </c>
      <c r="K20" s="57">
        <v>3.8</v>
      </c>
      <c r="L20" s="57">
        <v>3.8</v>
      </c>
      <c r="M20" s="57">
        <v>3.8</v>
      </c>
      <c r="N20" s="57">
        <v>3.8</v>
      </c>
      <c r="O20" s="57">
        <v>3.8</v>
      </c>
      <c r="P20" s="57">
        <v>3.8</v>
      </c>
      <c r="Q20" s="57">
        <v>3.8</v>
      </c>
      <c r="R20" s="57">
        <v>3.8</v>
      </c>
      <c r="S20" s="57">
        <v>3.8</v>
      </c>
      <c r="T20" s="57">
        <v>3.8</v>
      </c>
      <c r="U20" s="57">
        <v>3.8</v>
      </c>
      <c r="V20" s="57">
        <v>3.8</v>
      </c>
      <c r="W20" s="57">
        <v>3.8</v>
      </c>
      <c r="X20" s="57">
        <v>3.8</v>
      </c>
      <c r="Y20" s="57">
        <v>3.8</v>
      </c>
      <c r="Z20" s="57">
        <v>3.8</v>
      </c>
      <c r="AA20" s="57">
        <v>3.8</v>
      </c>
      <c r="AB20" s="57">
        <v>3.8</v>
      </c>
      <c r="AC20" s="54">
        <f t="shared" si="0"/>
        <v>3.7999999999999985</v>
      </c>
    </row>
    <row r="21" spans="1:29" ht="30">
      <c r="A21" s="4">
        <v>9</v>
      </c>
      <c r="B21" s="5" t="s">
        <v>51</v>
      </c>
      <c r="C21" s="6" t="s">
        <v>49</v>
      </c>
      <c r="D21" s="6"/>
      <c r="E21" s="57">
        <v>3.8</v>
      </c>
      <c r="F21" s="57">
        <v>3.8</v>
      </c>
      <c r="G21" s="57">
        <v>3.8</v>
      </c>
      <c r="H21" s="57">
        <v>3.8</v>
      </c>
      <c r="I21" s="57">
        <v>3.8</v>
      </c>
      <c r="J21" s="57">
        <v>3.8</v>
      </c>
      <c r="K21" s="57">
        <v>3.8</v>
      </c>
      <c r="L21" s="57">
        <v>3.8</v>
      </c>
      <c r="M21" s="57">
        <v>3.8</v>
      </c>
      <c r="N21" s="57">
        <v>3.8</v>
      </c>
      <c r="O21" s="57">
        <v>3.8</v>
      </c>
      <c r="P21" s="57">
        <v>3.8</v>
      </c>
      <c r="Q21" s="57">
        <v>3.8</v>
      </c>
      <c r="R21" s="57">
        <v>3.8</v>
      </c>
      <c r="S21" s="57">
        <v>3.8</v>
      </c>
      <c r="T21" s="57">
        <v>3.8</v>
      </c>
      <c r="U21" s="57">
        <v>3.8</v>
      </c>
      <c r="V21" s="57">
        <v>3.8</v>
      </c>
      <c r="W21" s="57">
        <v>3.8</v>
      </c>
      <c r="X21" s="57">
        <v>3.8</v>
      </c>
      <c r="Y21" s="57">
        <v>3.8</v>
      </c>
      <c r="Z21" s="57">
        <v>3.8</v>
      </c>
      <c r="AA21" s="57">
        <v>3.8</v>
      </c>
      <c r="AB21" s="57">
        <v>3.8</v>
      </c>
      <c r="AC21" s="54">
        <f t="shared" si="0"/>
        <v>3.7999999999999985</v>
      </c>
    </row>
    <row r="22" spans="1:29" ht="30">
      <c r="A22" s="4">
        <v>10</v>
      </c>
      <c r="B22" s="5" t="s">
        <v>52</v>
      </c>
      <c r="C22" s="6" t="s">
        <v>49</v>
      </c>
      <c r="D22" s="6"/>
      <c r="E22" s="57">
        <v>3</v>
      </c>
      <c r="F22" s="57">
        <v>3</v>
      </c>
      <c r="G22" s="57">
        <v>3</v>
      </c>
      <c r="H22" s="57">
        <v>3</v>
      </c>
      <c r="I22" s="57">
        <v>3</v>
      </c>
      <c r="J22" s="57">
        <v>3</v>
      </c>
      <c r="K22" s="57">
        <v>3</v>
      </c>
      <c r="L22" s="57">
        <v>3</v>
      </c>
      <c r="M22" s="57">
        <v>3</v>
      </c>
      <c r="N22" s="57">
        <v>3</v>
      </c>
      <c r="O22" s="57">
        <v>3</v>
      </c>
      <c r="P22" s="57">
        <v>3</v>
      </c>
      <c r="Q22" s="57">
        <v>3</v>
      </c>
      <c r="R22" s="57">
        <v>3</v>
      </c>
      <c r="S22" s="57">
        <v>3</v>
      </c>
      <c r="T22" s="57">
        <v>3</v>
      </c>
      <c r="U22" s="57">
        <v>3</v>
      </c>
      <c r="V22" s="57">
        <v>3</v>
      </c>
      <c r="W22" s="57">
        <v>3</v>
      </c>
      <c r="X22" s="57">
        <v>3</v>
      </c>
      <c r="Y22" s="57">
        <v>3</v>
      </c>
      <c r="Z22" s="57">
        <v>3</v>
      </c>
      <c r="AA22" s="57">
        <v>3</v>
      </c>
      <c r="AB22" s="57">
        <v>3</v>
      </c>
      <c r="AC22" s="54">
        <f t="shared" si="0"/>
        <v>3</v>
      </c>
    </row>
    <row r="23" spans="1:29" ht="34.5">
      <c r="A23" s="4">
        <v>11</v>
      </c>
      <c r="B23" s="5" t="s">
        <v>53</v>
      </c>
      <c r="C23" s="6" t="s">
        <v>49</v>
      </c>
      <c r="D23" s="13"/>
      <c r="E23" s="56">
        <f t="shared" ref="E23:R23" si="1">E19-E20</f>
        <v>0.5</v>
      </c>
      <c r="F23" s="56">
        <f t="shared" si="1"/>
        <v>0.5</v>
      </c>
      <c r="G23" s="56">
        <f t="shared" si="1"/>
        <v>0.5</v>
      </c>
      <c r="H23" s="56">
        <f t="shared" si="1"/>
        <v>0.5</v>
      </c>
      <c r="I23" s="56">
        <f t="shared" si="1"/>
        <v>0.5</v>
      </c>
      <c r="J23" s="56">
        <f t="shared" si="1"/>
        <v>0.5</v>
      </c>
      <c r="K23" s="56">
        <f t="shared" si="1"/>
        <v>0.5</v>
      </c>
      <c r="L23" s="56">
        <f t="shared" si="1"/>
        <v>0.5</v>
      </c>
      <c r="M23" s="56">
        <f t="shared" si="1"/>
        <v>0.5</v>
      </c>
      <c r="N23" s="56">
        <f t="shared" si="1"/>
        <v>0.5</v>
      </c>
      <c r="O23" s="56">
        <f t="shared" si="1"/>
        <v>0.5</v>
      </c>
      <c r="P23" s="56">
        <f t="shared" si="1"/>
        <v>0.5</v>
      </c>
      <c r="Q23" s="56">
        <f t="shared" si="1"/>
        <v>0.5</v>
      </c>
      <c r="R23" s="56">
        <f t="shared" si="1"/>
        <v>0.5</v>
      </c>
      <c r="S23" s="56">
        <f t="shared" ref="S23:AB23" si="2">S19-S20</f>
        <v>0.5</v>
      </c>
      <c r="T23" s="56">
        <f t="shared" si="2"/>
        <v>0.5</v>
      </c>
      <c r="U23" s="56">
        <f t="shared" si="2"/>
        <v>0.5</v>
      </c>
      <c r="V23" s="56">
        <f t="shared" si="2"/>
        <v>0.5</v>
      </c>
      <c r="W23" s="56">
        <f t="shared" si="2"/>
        <v>0.5</v>
      </c>
      <c r="X23" s="56">
        <f t="shared" si="2"/>
        <v>0.5</v>
      </c>
      <c r="Y23" s="56">
        <f t="shared" si="2"/>
        <v>0.5</v>
      </c>
      <c r="Z23" s="56">
        <f t="shared" si="2"/>
        <v>0.5</v>
      </c>
      <c r="AA23" s="56">
        <f t="shared" si="2"/>
        <v>0.5</v>
      </c>
      <c r="AB23" s="56">
        <f t="shared" si="2"/>
        <v>0.5</v>
      </c>
      <c r="AC23" s="54">
        <f t="shared" si="0"/>
        <v>0.5</v>
      </c>
    </row>
    <row r="24" spans="1:29" ht="34.5">
      <c r="A24" s="4">
        <v>12</v>
      </c>
      <c r="B24" s="5" t="s">
        <v>54</v>
      </c>
      <c r="C24" s="6" t="s">
        <v>55</v>
      </c>
      <c r="D24" s="13"/>
      <c r="E24" s="56">
        <f t="shared" ref="E24:R24" si="3">E21-E22</f>
        <v>0.79999999999999982</v>
      </c>
      <c r="F24" s="56">
        <f t="shared" si="3"/>
        <v>0.79999999999999982</v>
      </c>
      <c r="G24" s="56">
        <f t="shared" si="3"/>
        <v>0.79999999999999982</v>
      </c>
      <c r="H24" s="56">
        <f t="shared" si="3"/>
        <v>0.79999999999999982</v>
      </c>
      <c r="I24" s="56">
        <f t="shared" si="3"/>
        <v>0.79999999999999982</v>
      </c>
      <c r="J24" s="56">
        <f t="shared" si="3"/>
        <v>0.79999999999999982</v>
      </c>
      <c r="K24" s="56">
        <f t="shared" si="3"/>
        <v>0.79999999999999982</v>
      </c>
      <c r="L24" s="56">
        <f t="shared" si="3"/>
        <v>0.79999999999999982</v>
      </c>
      <c r="M24" s="56">
        <f t="shared" si="3"/>
        <v>0.79999999999999982</v>
      </c>
      <c r="N24" s="56">
        <f t="shared" si="3"/>
        <v>0.79999999999999982</v>
      </c>
      <c r="O24" s="56">
        <f t="shared" si="3"/>
        <v>0.79999999999999982</v>
      </c>
      <c r="P24" s="56">
        <f t="shared" si="3"/>
        <v>0.79999999999999982</v>
      </c>
      <c r="Q24" s="56">
        <f t="shared" si="3"/>
        <v>0.79999999999999982</v>
      </c>
      <c r="R24" s="56">
        <f t="shared" si="3"/>
        <v>0.79999999999999982</v>
      </c>
      <c r="S24" s="56">
        <f t="shared" ref="S24:AB24" si="4">S21-S22</f>
        <v>0.79999999999999982</v>
      </c>
      <c r="T24" s="56">
        <f t="shared" si="4"/>
        <v>0.79999999999999982</v>
      </c>
      <c r="U24" s="56">
        <f t="shared" si="4"/>
        <v>0.79999999999999982</v>
      </c>
      <c r="V24" s="56">
        <f t="shared" si="4"/>
        <v>0.79999999999999982</v>
      </c>
      <c r="W24" s="56">
        <f t="shared" si="4"/>
        <v>0.79999999999999982</v>
      </c>
      <c r="X24" s="56">
        <f t="shared" si="4"/>
        <v>0.79999999999999982</v>
      </c>
      <c r="Y24" s="56">
        <f t="shared" si="4"/>
        <v>0.79999999999999982</v>
      </c>
      <c r="Z24" s="56">
        <f t="shared" si="4"/>
        <v>0.79999999999999982</v>
      </c>
      <c r="AA24" s="56">
        <f t="shared" si="4"/>
        <v>0.79999999999999982</v>
      </c>
      <c r="AB24" s="56">
        <f t="shared" si="4"/>
        <v>0.79999999999999982</v>
      </c>
      <c r="AC24" s="54">
        <f t="shared" si="0"/>
        <v>0.80000000000000027</v>
      </c>
    </row>
    <row r="25" spans="1:29" ht="37.5">
      <c r="A25" s="4">
        <v>13</v>
      </c>
      <c r="B25" s="5" t="s">
        <v>56</v>
      </c>
      <c r="C25" s="6" t="s">
        <v>57</v>
      </c>
      <c r="D25" s="13"/>
      <c r="E25" s="58">
        <f t="shared" ref="E25:R25" si="5">SQRT(E23/0.5)*971</f>
        <v>971</v>
      </c>
      <c r="F25" s="58">
        <f t="shared" si="5"/>
        <v>971</v>
      </c>
      <c r="G25" s="58">
        <f t="shared" si="5"/>
        <v>971</v>
      </c>
      <c r="H25" s="58">
        <f t="shared" si="5"/>
        <v>971</v>
      </c>
      <c r="I25" s="58">
        <f t="shared" si="5"/>
        <v>971</v>
      </c>
      <c r="J25" s="58">
        <f t="shared" si="5"/>
        <v>971</v>
      </c>
      <c r="K25" s="58">
        <f t="shared" si="5"/>
        <v>971</v>
      </c>
      <c r="L25" s="58">
        <f t="shared" si="5"/>
        <v>971</v>
      </c>
      <c r="M25" s="58">
        <f t="shared" si="5"/>
        <v>971</v>
      </c>
      <c r="N25" s="58">
        <f t="shared" si="5"/>
        <v>971</v>
      </c>
      <c r="O25" s="58">
        <f t="shared" si="5"/>
        <v>971</v>
      </c>
      <c r="P25" s="58">
        <f t="shared" si="5"/>
        <v>971</v>
      </c>
      <c r="Q25" s="58">
        <f t="shared" si="5"/>
        <v>971</v>
      </c>
      <c r="R25" s="58">
        <f t="shared" si="5"/>
        <v>971</v>
      </c>
      <c r="S25" s="58">
        <f t="shared" ref="S25:AB25" si="6">SQRT(S23/0.5)*971</f>
        <v>971</v>
      </c>
      <c r="T25" s="58">
        <f t="shared" si="6"/>
        <v>971</v>
      </c>
      <c r="U25" s="58">
        <f t="shared" si="6"/>
        <v>971</v>
      </c>
      <c r="V25" s="58">
        <f t="shared" si="6"/>
        <v>971</v>
      </c>
      <c r="W25" s="58">
        <f t="shared" si="6"/>
        <v>971</v>
      </c>
      <c r="X25" s="58">
        <f t="shared" si="6"/>
        <v>971</v>
      </c>
      <c r="Y25" s="58">
        <f t="shared" si="6"/>
        <v>971</v>
      </c>
      <c r="Z25" s="58">
        <f t="shared" si="6"/>
        <v>971</v>
      </c>
      <c r="AA25" s="58">
        <f t="shared" si="6"/>
        <v>971</v>
      </c>
      <c r="AB25" s="58">
        <f t="shared" si="6"/>
        <v>971</v>
      </c>
      <c r="AC25" s="54">
        <f t="shared" si="0"/>
        <v>971</v>
      </c>
    </row>
    <row r="26" spans="1:29" ht="15.75">
      <c r="A26" s="4">
        <v>14</v>
      </c>
      <c r="B26" s="5" t="s">
        <v>58</v>
      </c>
      <c r="C26" s="6" t="s">
        <v>59</v>
      </c>
      <c r="D26" s="13"/>
      <c r="E26" s="55">
        <v>2704.7950000000001</v>
      </c>
      <c r="F26" s="55">
        <v>2747.326</v>
      </c>
      <c r="G26" s="55">
        <v>2766.03</v>
      </c>
      <c r="H26" s="55">
        <v>2887.04</v>
      </c>
      <c r="I26" s="55">
        <v>2820.556</v>
      </c>
      <c r="J26" s="55">
        <v>2737.6529999999998</v>
      </c>
      <c r="K26" s="55">
        <v>2729.0949999999998</v>
      </c>
      <c r="L26" s="55">
        <v>2614.2620000000002</v>
      </c>
      <c r="M26" s="55">
        <v>2639.5210000000002</v>
      </c>
      <c r="N26" s="55">
        <v>2768.2350000000001</v>
      </c>
      <c r="O26" s="55">
        <v>2842.1689999999999</v>
      </c>
      <c r="P26" s="55">
        <v>3028.0070000000001</v>
      </c>
      <c r="Q26" s="55">
        <v>3096.1689999999999</v>
      </c>
      <c r="R26" s="55">
        <v>2988.2829999999999</v>
      </c>
      <c r="S26" s="55">
        <v>2957.8690000000001</v>
      </c>
      <c r="T26" s="55">
        <v>2947.8249999999998</v>
      </c>
      <c r="U26" s="55">
        <v>2971.645</v>
      </c>
      <c r="V26" s="55">
        <v>2943.6509999999998</v>
      </c>
      <c r="W26" s="55">
        <v>2981.607</v>
      </c>
      <c r="X26" s="55">
        <v>2949.21</v>
      </c>
      <c r="Y26" s="55">
        <v>2801.4690000000001</v>
      </c>
      <c r="Z26" s="55">
        <v>2811.9949999999999</v>
      </c>
      <c r="AA26" s="55">
        <v>2707.8989999999999</v>
      </c>
      <c r="AB26" s="55">
        <v>2631.616</v>
      </c>
      <c r="AC26" s="54">
        <f>SUM(E26:AB26)</f>
        <v>68073.926999999996</v>
      </c>
    </row>
    <row r="27" spans="1:29" ht="21">
      <c r="A27" s="4">
        <v>15</v>
      </c>
      <c r="B27" s="5" t="s">
        <v>60</v>
      </c>
      <c r="C27" s="6" t="s">
        <v>61</v>
      </c>
      <c r="D27" s="13"/>
      <c r="E27" s="109">
        <v>1479.1669999994299</v>
      </c>
      <c r="F27" s="109">
        <v>1479.1669999994299</v>
      </c>
      <c r="G27" s="109">
        <v>1479.1669999994299</v>
      </c>
      <c r="H27" s="109">
        <v>1479.1669999994299</v>
      </c>
      <c r="I27" s="109">
        <v>1479.1669999994299</v>
      </c>
      <c r="J27" s="109">
        <v>1479.1669999994299</v>
      </c>
      <c r="K27" s="109">
        <v>1479.1669999994299</v>
      </c>
      <c r="L27" s="109">
        <v>1479.1669999994299</v>
      </c>
      <c r="M27" s="109">
        <v>1479.1669999994299</v>
      </c>
      <c r="N27" s="109">
        <v>1479.1669999994299</v>
      </c>
      <c r="O27" s="109">
        <v>1479.1669999994299</v>
      </c>
      <c r="P27" s="109">
        <v>1479.1669999994299</v>
      </c>
      <c r="Q27" s="109">
        <v>1479.1669999994299</v>
      </c>
      <c r="R27" s="109">
        <v>1479.1669999994299</v>
      </c>
      <c r="S27" s="110">
        <v>1479.1669999994299</v>
      </c>
      <c r="T27" s="109">
        <v>1479.1669999994299</v>
      </c>
      <c r="U27" s="109">
        <v>1479.1669999994299</v>
      </c>
      <c r="V27" s="109">
        <v>1479.1669999994299</v>
      </c>
      <c r="W27" s="109">
        <v>1479.1669999994299</v>
      </c>
      <c r="X27" s="109">
        <v>1479.1669999994299</v>
      </c>
      <c r="Y27" s="109">
        <v>1479.1669999994299</v>
      </c>
      <c r="Z27" s="109">
        <v>1479.1669999994299</v>
      </c>
      <c r="AA27" s="109">
        <v>1479.1669999994299</v>
      </c>
      <c r="AB27" s="109">
        <v>1479.15900001302</v>
      </c>
      <c r="AC27" s="54">
        <f>SUM(E27:AB27)</f>
        <v>35499.999999999913</v>
      </c>
    </row>
    <row r="28" spans="1:29" ht="15.75">
      <c r="A28" s="4">
        <v>16</v>
      </c>
      <c r="B28" s="5" t="s">
        <v>62</v>
      </c>
      <c r="C28" s="6" t="s">
        <v>63</v>
      </c>
      <c r="D28" s="13"/>
      <c r="E28" s="59">
        <f t="shared" ref="E28:R28" si="7">E27/E26</f>
        <v>0.54686843180330846</v>
      </c>
      <c r="F28" s="59">
        <f t="shared" si="7"/>
        <v>0.53840243203734461</v>
      </c>
      <c r="G28" s="59">
        <f t="shared" si="7"/>
        <v>0.53476173432660878</v>
      </c>
      <c r="H28" s="59">
        <f t="shared" si="7"/>
        <v>0.51234724839262014</v>
      </c>
      <c r="I28" s="59">
        <f t="shared" si="7"/>
        <v>0.52442390791015314</v>
      </c>
      <c r="J28" s="59">
        <f t="shared" si="7"/>
        <v>0.54030477931258269</v>
      </c>
      <c r="K28" s="59">
        <f t="shared" si="7"/>
        <v>0.54199908760941995</v>
      </c>
      <c r="L28" s="59">
        <f t="shared" si="7"/>
        <v>0.56580671715360964</v>
      </c>
      <c r="M28" s="59">
        <f t="shared" si="7"/>
        <v>0.56039220752531604</v>
      </c>
      <c r="N28" s="59">
        <f t="shared" si="7"/>
        <v>0.53433577712854208</v>
      </c>
      <c r="O28" s="59">
        <f t="shared" si="7"/>
        <v>0.52043597688928067</v>
      </c>
      <c r="P28" s="59">
        <f t="shared" si="7"/>
        <v>0.48849523795665922</v>
      </c>
      <c r="Q28" s="59">
        <f t="shared" si="7"/>
        <v>0.47774104062130651</v>
      </c>
      <c r="R28" s="59">
        <f t="shared" si="7"/>
        <v>0.49498892842459363</v>
      </c>
      <c r="S28" s="59">
        <f t="shared" ref="S28:AB28" si="8">S27/S26</f>
        <v>0.50007860388659198</v>
      </c>
      <c r="T28" s="59">
        <f t="shared" si="8"/>
        <v>0.50178250065707086</v>
      </c>
      <c r="U28" s="59">
        <f t="shared" si="8"/>
        <v>0.49776033139874715</v>
      </c>
      <c r="V28" s="59">
        <f t="shared" si="8"/>
        <v>0.50249401168801255</v>
      </c>
      <c r="W28" s="59">
        <f t="shared" si="8"/>
        <v>0.49609723883779111</v>
      </c>
      <c r="X28" s="59">
        <f t="shared" si="8"/>
        <v>0.50154685492027695</v>
      </c>
      <c r="Y28" s="59">
        <f t="shared" si="8"/>
        <v>0.52799691875920451</v>
      </c>
      <c r="Z28" s="59">
        <f t="shared" si="8"/>
        <v>0.52602049434633769</v>
      </c>
      <c r="AA28" s="59">
        <f t="shared" si="8"/>
        <v>0.54624156957088499</v>
      </c>
      <c r="AB28" s="59">
        <f t="shared" si="8"/>
        <v>0.56207250602406278</v>
      </c>
      <c r="AC28" s="54">
        <f t="shared" ref="AC28:AC33" si="9">AVERAGE(E28:AB28)</f>
        <v>0.52264143904918015</v>
      </c>
    </row>
    <row r="29" spans="1:29" ht="15.75">
      <c r="A29" s="4">
        <v>17</v>
      </c>
      <c r="B29" s="5" t="s">
        <v>64</v>
      </c>
      <c r="C29" s="13"/>
      <c r="D29" s="13"/>
      <c r="E29" s="328">
        <f>AVERAGE(E28:AB28)</f>
        <v>0.52264143904918015</v>
      </c>
      <c r="F29" s="329"/>
      <c r="G29" s="329"/>
      <c r="H29" s="329"/>
      <c r="I29" s="329"/>
      <c r="J29" s="329"/>
      <c r="K29" s="329"/>
      <c r="L29" s="329"/>
      <c r="M29" s="329"/>
      <c r="N29" s="329"/>
      <c r="O29" s="329"/>
      <c r="P29" s="329"/>
      <c r="Q29" s="329"/>
      <c r="R29" s="329"/>
      <c r="S29" s="329"/>
      <c r="T29" s="329"/>
      <c r="U29" s="329"/>
      <c r="V29" s="329"/>
      <c r="W29" s="329"/>
      <c r="X29" s="329"/>
      <c r="Y29" s="329"/>
      <c r="Z29" s="329"/>
      <c r="AA29" s="329"/>
      <c r="AB29" s="330"/>
      <c r="AC29" s="54">
        <f t="shared" si="9"/>
        <v>0.52264143904918015</v>
      </c>
    </row>
    <row r="30" spans="1:29" ht="15.75">
      <c r="A30" s="4">
        <v>18</v>
      </c>
      <c r="B30" s="5" t="s">
        <v>65</v>
      </c>
      <c r="C30" s="13"/>
      <c r="D30" s="13"/>
      <c r="E30" s="59">
        <f t="shared" ref="E30:S30" si="10">3.516/E28</f>
        <v>6.4293343618426224</v>
      </c>
      <c r="F30" s="59">
        <f t="shared" si="10"/>
        <v>6.5304311250884606</v>
      </c>
      <c r="G30" s="59">
        <f t="shared" si="10"/>
        <v>6.5748907865060193</v>
      </c>
      <c r="H30" s="59">
        <f t="shared" si="10"/>
        <v>6.8625331960515012</v>
      </c>
      <c r="I30" s="59">
        <f t="shared" si="10"/>
        <v>6.7044998272702285</v>
      </c>
      <c r="J30" s="59">
        <f t="shared" si="10"/>
        <v>6.5074382730305027</v>
      </c>
      <c r="K30" s="59">
        <f t="shared" si="10"/>
        <v>6.4870957910795051</v>
      </c>
      <c r="L30" s="59">
        <f t="shared" si="10"/>
        <v>6.2141361942252251</v>
      </c>
      <c r="M30" s="59">
        <f t="shared" si="10"/>
        <v>6.2741771794554486</v>
      </c>
      <c r="N30" s="59">
        <f t="shared" si="10"/>
        <v>6.5801321013812188</v>
      </c>
      <c r="O30" s="59">
        <f t="shared" si="10"/>
        <v>6.7558742211013705</v>
      </c>
      <c r="P30" s="59">
        <f t="shared" si="10"/>
        <v>7.1976136649912448</v>
      </c>
      <c r="Q30" s="59">
        <f t="shared" si="10"/>
        <v>7.3596356625074755</v>
      </c>
      <c r="R30" s="59">
        <f t="shared" si="10"/>
        <v>7.103189178777007</v>
      </c>
      <c r="S30" s="59">
        <f t="shared" si="10"/>
        <v>7.0308946887024986</v>
      </c>
      <c r="T30" s="59">
        <f t="shared" ref="T30:AB30" si="11">3.516/T28</f>
        <v>7.0070199646179194</v>
      </c>
      <c r="U30" s="59">
        <f t="shared" si="11"/>
        <v>7.0636404273513582</v>
      </c>
      <c r="V30" s="59">
        <f t="shared" si="11"/>
        <v>6.9970983100650495</v>
      </c>
      <c r="W30" s="59">
        <f t="shared" si="11"/>
        <v>7.0873202363249321</v>
      </c>
      <c r="X30" s="59">
        <f t="shared" si="11"/>
        <v>7.0103121283830667</v>
      </c>
      <c r="Y30" s="59">
        <f t="shared" si="11"/>
        <v>6.6591297696634637</v>
      </c>
      <c r="Z30" s="59">
        <f t="shared" si="11"/>
        <v>6.6841502142785849</v>
      </c>
      <c r="AA30" s="59">
        <f t="shared" si="11"/>
        <v>6.4367126118982307</v>
      </c>
      <c r="AB30" s="59">
        <f t="shared" si="11"/>
        <v>6.2554207194213429</v>
      </c>
      <c r="AC30" s="54">
        <f t="shared" si="9"/>
        <v>6.7421950264172628</v>
      </c>
    </row>
    <row r="31" spans="1:29" ht="15.75">
      <c r="A31" s="4">
        <v>19</v>
      </c>
      <c r="B31" s="5" t="s">
        <v>66</v>
      </c>
      <c r="C31" s="13"/>
      <c r="D31" s="13"/>
      <c r="E31" s="59">
        <f t="shared" ref="E31:S31" si="12">3.413*E30</f>
        <v>21.943318176968869</v>
      </c>
      <c r="F31" s="59">
        <f t="shared" si="12"/>
        <v>22.288361429926915</v>
      </c>
      <c r="G31" s="59">
        <f t="shared" si="12"/>
        <v>22.440102254345042</v>
      </c>
      <c r="H31" s="59">
        <f t="shared" si="12"/>
        <v>23.421825798123773</v>
      </c>
      <c r="I31" s="59">
        <f t="shared" si="12"/>
        <v>22.882457910473288</v>
      </c>
      <c r="J31" s="59">
        <f t="shared" si="12"/>
        <v>22.209886825853104</v>
      </c>
      <c r="K31" s="59">
        <f t="shared" si="12"/>
        <v>22.140457934954348</v>
      </c>
      <c r="L31" s="59">
        <f t="shared" si="12"/>
        <v>21.208846830890693</v>
      </c>
      <c r="M31" s="59">
        <f t="shared" si="12"/>
        <v>21.413766713481444</v>
      </c>
      <c r="N31" s="59">
        <f t="shared" si="12"/>
        <v>22.4579908620141</v>
      </c>
      <c r="O31" s="59">
        <f t="shared" si="12"/>
        <v>23.057798716618976</v>
      </c>
      <c r="P31" s="59">
        <f t="shared" si="12"/>
        <v>24.565455438615118</v>
      </c>
      <c r="Q31" s="59">
        <f t="shared" si="12"/>
        <v>25.118436516138011</v>
      </c>
      <c r="R31" s="59">
        <f t="shared" si="12"/>
        <v>24.243184667165924</v>
      </c>
      <c r="S31" s="59">
        <f t="shared" si="12"/>
        <v>23.996443572541626</v>
      </c>
      <c r="T31" s="59">
        <f t="shared" ref="T31:AB31" si="13">3.413*T30</f>
        <v>23.914959139240956</v>
      </c>
      <c r="U31" s="59">
        <f t="shared" si="13"/>
        <v>24.108204778550185</v>
      </c>
      <c r="V31" s="59">
        <f t="shared" si="13"/>
        <v>23.881096532252013</v>
      </c>
      <c r="W31" s="59">
        <f t="shared" si="13"/>
        <v>24.189023966576993</v>
      </c>
      <c r="X31" s="59">
        <f t="shared" si="13"/>
        <v>23.926195294171407</v>
      </c>
      <c r="Y31" s="59">
        <f t="shared" si="13"/>
        <v>22.727609903861399</v>
      </c>
      <c r="Z31" s="59">
        <f t="shared" si="13"/>
        <v>22.81300468133281</v>
      </c>
      <c r="AA31" s="59">
        <f t="shared" si="13"/>
        <v>21.968500144408662</v>
      </c>
      <c r="AB31" s="59">
        <f t="shared" si="13"/>
        <v>21.349750915385041</v>
      </c>
      <c r="AC31" s="54">
        <f t="shared" si="9"/>
        <v>23.011111625162112</v>
      </c>
    </row>
    <row r="32" spans="1:29" ht="15.75">
      <c r="A32" s="4">
        <v>20</v>
      </c>
      <c r="B32" s="5" t="s">
        <v>67</v>
      </c>
      <c r="C32" s="6" t="s">
        <v>42</v>
      </c>
      <c r="D32" s="13"/>
      <c r="E32" s="59">
        <f t="shared" ref="E32:S32" si="14">(E18-E17)/LN(1+(E18-E17)/E13)</f>
        <v>4.1081097854711626</v>
      </c>
      <c r="F32" s="59">
        <f t="shared" si="14"/>
        <v>3.9418285882581845</v>
      </c>
      <c r="G32" s="59">
        <f t="shared" si="14"/>
        <v>4.1102130078602865</v>
      </c>
      <c r="H32" s="59">
        <f t="shared" si="14"/>
        <v>4.3264590644200123</v>
      </c>
      <c r="I32" s="59">
        <f t="shared" si="14"/>
        <v>4.3272844162174326</v>
      </c>
      <c r="J32" s="59">
        <f t="shared" si="14"/>
        <v>4.1581705695452804</v>
      </c>
      <c r="K32" s="59">
        <f t="shared" si="14"/>
        <v>4.1581705695452804</v>
      </c>
      <c r="L32" s="59">
        <f t="shared" si="14"/>
        <v>3.9375278239974745</v>
      </c>
      <c r="M32" s="59">
        <f t="shared" si="14"/>
        <v>3.8203289784442376</v>
      </c>
      <c r="N32" s="59">
        <f t="shared" si="14"/>
        <v>3.7682705536789767</v>
      </c>
      <c r="O32" s="59">
        <f t="shared" si="14"/>
        <v>4.0371370841500376</v>
      </c>
      <c r="P32" s="59">
        <f t="shared" si="14"/>
        <v>4.0374975010664702</v>
      </c>
      <c r="Q32" s="59">
        <f t="shared" si="14"/>
        <v>4.1344295106918976</v>
      </c>
      <c r="R32" s="59">
        <f t="shared" si="14"/>
        <v>4.1351528509406101</v>
      </c>
      <c r="S32" s="59">
        <f t="shared" si="14"/>
        <v>4.0183608918064602</v>
      </c>
      <c r="T32" s="59">
        <f t="shared" ref="T32:AB32" si="15">(T18-T17)/LN(1+(T18-T17)/T13)</f>
        <v>4.071225644022384</v>
      </c>
      <c r="U32" s="59">
        <f t="shared" si="15"/>
        <v>4.0707382741429532</v>
      </c>
      <c r="V32" s="59">
        <f t="shared" si="15"/>
        <v>4.1811930266597468</v>
      </c>
      <c r="W32" s="59">
        <f t="shared" si="15"/>
        <v>4.1806309086649751</v>
      </c>
      <c r="X32" s="59">
        <f t="shared" si="15"/>
        <v>4.015197814080798</v>
      </c>
      <c r="Y32" s="59">
        <f t="shared" si="15"/>
        <v>4.0372171780081318</v>
      </c>
      <c r="Z32" s="59">
        <f t="shared" si="15"/>
        <v>4.0326941288000517</v>
      </c>
      <c r="AA32" s="59">
        <f t="shared" si="15"/>
        <v>3.8113059572122459</v>
      </c>
      <c r="AB32" s="59">
        <f t="shared" si="15"/>
        <v>3.6453395572584135</v>
      </c>
      <c r="AC32" s="54">
        <f t="shared" si="9"/>
        <v>4.0443534868726454</v>
      </c>
    </row>
    <row r="33" spans="1:29" ht="15.75">
      <c r="A33" s="4">
        <v>21</v>
      </c>
      <c r="B33" s="5" t="s">
        <v>68</v>
      </c>
      <c r="C33" s="6" t="s">
        <v>42</v>
      </c>
      <c r="D33" s="17"/>
      <c r="E33" s="59">
        <f t="shared" ref="E33:S33" si="16">(E15-E16)/LN(1+(E15-E16)/E14)</f>
        <v>1.7134057508585943</v>
      </c>
      <c r="F33" s="59">
        <f t="shared" si="16"/>
        <v>1.7134057508585943</v>
      </c>
      <c r="G33" s="59">
        <f t="shared" si="16"/>
        <v>1.7514229945077262</v>
      </c>
      <c r="H33" s="59">
        <f t="shared" si="16"/>
        <v>1.9075977255140093</v>
      </c>
      <c r="I33" s="59">
        <f t="shared" si="16"/>
        <v>1.9073683509780641</v>
      </c>
      <c r="J33" s="59">
        <f t="shared" si="16"/>
        <v>1.7103889073642999</v>
      </c>
      <c r="K33" s="59">
        <f t="shared" si="16"/>
        <v>1.7108491194709836</v>
      </c>
      <c r="L33" s="59">
        <f t="shared" si="16"/>
        <v>1.6706648659755479</v>
      </c>
      <c r="M33" s="59">
        <f t="shared" si="16"/>
        <v>1.6698902238173523</v>
      </c>
      <c r="N33" s="59">
        <f t="shared" si="16"/>
        <v>1.8637048919673225</v>
      </c>
      <c r="O33" s="59">
        <f t="shared" si="16"/>
        <v>1.9048099252071091</v>
      </c>
      <c r="P33" s="59">
        <f t="shared" si="16"/>
        <v>1.9482136413331752</v>
      </c>
      <c r="Q33" s="59">
        <f t="shared" si="16"/>
        <v>1.8308161414443891</v>
      </c>
      <c r="R33" s="59">
        <f t="shared" si="16"/>
        <v>1.7909991364991344</v>
      </c>
      <c r="S33" s="59">
        <f t="shared" si="16"/>
        <v>1.7899184985224821</v>
      </c>
      <c r="T33" s="59">
        <f t="shared" ref="T33:AB33" si="17">(T15-T16)/LN(1+(T15-T16)/T14)</f>
        <v>1.9479302748080629</v>
      </c>
      <c r="U33" s="59">
        <f t="shared" si="17"/>
        <v>1.7894679603845447</v>
      </c>
      <c r="V33" s="59">
        <f t="shared" si="17"/>
        <v>1.7896400803457913</v>
      </c>
      <c r="W33" s="59">
        <f t="shared" si="17"/>
        <v>1.7913938844903883</v>
      </c>
      <c r="X33" s="59">
        <f t="shared" si="17"/>
        <v>1.9497652912665624</v>
      </c>
      <c r="Y33" s="59">
        <f t="shared" si="17"/>
        <v>1.7521849979447186</v>
      </c>
      <c r="Z33" s="59">
        <f t="shared" si="17"/>
        <v>1.7504041900423417</v>
      </c>
      <c r="AA33" s="59">
        <f t="shared" si="17"/>
        <v>1.5440221926241899</v>
      </c>
      <c r="AB33" s="59">
        <f t="shared" si="17"/>
        <v>1.5073703435197963</v>
      </c>
      <c r="AC33" s="54">
        <f t="shared" si="9"/>
        <v>1.7794014641560494</v>
      </c>
    </row>
    <row r="36" spans="1:29" ht="18.75">
      <c r="A36" s="338"/>
      <c r="B36" s="338"/>
      <c r="C36" s="338"/>
      <c r="D36" s="338"/>
      <c r="E36" s="338"/>
      <c r="F36" s="338"/>
      <c r="G36" s="338"/>
      <c r="H36" s="338"/>
      <c r="I36" s="338"/>
      <c r="J36" s="338"/>
      <c r="K36" s="338"/>
      <c r="L36" s="338"/>
      <c r="M36" s="338"/>
      <c r="N36" s="338"/>
      <c r="O36" s="338"/>
      <c r="P36" s="338"/>
      <c r="Q36" s="338"/>
      <c r="R36" s="338"/>
      <c r="S36" s="338"/>
      <c r="T36" s="338"/>
      <c r="U36" s="338"/>
      <c r="V36" s="338"/>
      <c r="W36" s="338"/>
      <c r="X36" s="338"/>
      <c r="Y36" s="338"/>
      <c r="Z36" s="338"/>
      <c r="AA36" s="338"/>
      <c r="AB36" s="338"/>
      <c r="AC36"/>
    </row>
    <row r="37" spans="1:29" ht="21">
      <c r="A37" s="339"/>
      <c r="B37" s="339"/>
      <c r="C37" s="339"/>
      <c r="D37" s="339"/>
      <c r="E37" s="323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3"/>
      <c r="AC37"/>
    </row>
    <row r="38" spans="1:29" ht="15.75">
      <c r="A38" s="340"/>
      <c r="B38" s="340"/>
      <c r="C38" s="340"/>
      <c r="D38" s="340"/>
      <c r="E38" s="323"/>
      <c r="F38" s="323"/>
      <c r="G38" s="323"/>
      <c r="H38" s="323"/>
      <c r="I38" s="323"/>
      <c r="J38" s="323"/>
      <c r="K38" s="323"/>
      <c r="L38" s="323"/>
      <c r="M38" s="323"/>
      <c r="N38" s="323"/>
      <c r="O38" s="323"/>
      <c r="P38" s="323"/>
      <c r="Q38" s="323"/>
      <c r="R38" s="323"/>
      <c r="S38" s="323"/>
      <c r="T38" s="323"/>
      <c r="U38" s="323"/>
      <c r="V38" s="323"/>
      <c r="W38" s="323"/>
      <c r="X38" s="323"/>
      <c r="Y38" s="323"/>
      <c r="Z38" s="323"/>
      <c r="AA38" s="323"/>
      <c r="AB38" s="323"/>
      <c r="AC38"/>
    </row>
    <row r="39" spans="1:29" ht="15.75">
      <c r="A39" s="340"/>
      <c r="B39" s="340"/>
      <c r="C39" s="340"/>
      <c r="D39" s="340"/>
      <c r="E39" s="323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323"/>
      <c r="Q39" s="323"/>
      <c r="R39" s="323"/>
      <c r="S39" s="323"/>
      <c r="T39" s="323"/>
      <c r="U39" s="323"/>
      <c r="V39" s="323"/>
      <c r="W39" s="323"/>
      <c r="X39" s="323"/>
      <c r="Y39" s="323"/>
      <c r="Z39" s="323"/>
      <c r="AA39" s="323"/>
      <c r="AB39" s="323"/>
      <c r="AC39"/>
    </row>
  </sheetData>
  <mergeCells count="21">
    <mergeCell ref="E29:AB29"/>
    <mergeCell ref="A36:AB36"/>
    <mergeCell ref="A37:D37"/>
    <mergeCell ref="A38:D38"/>
    <mergeCell ref="A39:D39"/>
    <mergeCell ref="E37:AB39"/>
    <mergeCell ref="A7:D7"/>
    <mergeCell ref="A8:D8"/>
    <mergeCell ref="A9:D9"/>
    <mergeCell ref="A10:D10"/>
    <mergeCell ref="E11:AB11"/>
    <mergeCell ref="A11:A12"/>
    <mergeCell ref="B11:B12"/>
    <mergeCell ref="C11:C12"/>
    <mergeCell ref="D11:D12"/>
    <mergeCell ref="E4:AB10"/>
    <mergeCell ref="A2:AB2"/>
    <mergeCell ref="A3:AB3"/>
    <mergeCell ref="A4:D4"/>
    <mergeCell ref="A5:D5"/>
    <mergeCell ref="A6:D6"/>
  </mergeCells>
  <conditionalFormatting sqref="E27:AB27">
    <cfRule type="cellIs" dxfId="220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AE68"/>
  <sheetViews>
    <sheetView topLeftCell="A16" zoomScale="77" zoomScaleNormal="77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1.85546875" style="1" customWidth="1"/>
    <col min="5" max="18" width="8.7109375" style="1" customWidth="1"/>
    <col min="19" max="19" width="10" style="1" customWidth="1"/>
    <col min="20" max="28" width="8.7109375" style="1" customWidth="1"/>
    <col min="29" max="29" width="12.42578125" style="1" customWidth="1"/>
    <col min="30" max="30" width="8.28515625" style="1" customWidth="1"/>
    <col min="31" max="16384" width="8.85546875" style="1"/>
  </cols>
  <sheetData>
    <row r="3" spans="1:29" ht="23.25">
      <c r="A3" s="301" t="s">
        <v>26</v>
      </c>
      <c r="B3" s="302"/>
      <c r="C3" s="302"/>
      <c r="D3" s="302"/>
      <c r="E3" s="302"/>
      <c r="F3" s="302"/>
      <c r="G3" s="302"/>
      <c r="H3" s="302"/>
      <c r="I3" s="302"/>
      <c r="J3" s="302"/>
      <c r="K3" s="302"/>
      <c r="L3" s="302"/>
      <c r="M3" s="302"/>
      <c r="N3" s="302"/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2"/>
      <c r="AB3" s="303"/>
      <c r="AC3"/>
    </row>
    <row r="4" spans="1:29" ht="21" customHeight="1">
      <c r="A4" s="304" t="s">
        <v>79</v>
      </c>
      <c r="B4" s="305"/>
      <c r="C4" s="305"/>
      <c r="D4" s="305"/>
      <c r="E4" s="305"/>
      <c r="F4" s="305"/>
      <c r="G4" s="305"/>
      <c r="H4" s="305"/>
      <c r="I4" s="305"/>
      <c r="J4" s="305"/>
      <c r="K4" s="305"/>
      <c r="L4" s="305"/>
      <c r="M4" s="305"/>
      <c r="N4" s="305"/>
      <c r="O4" s="305"/>
      <c r="P4" s="305"/>
      <c r="Q4" s="305"/>
      <c r="R4" s="305"/>
      <c r="S4" s="305"/>
      <c r="T4" s="305"/>
      <c r="U4" s="305"/>
      <c r="V4" s="305"/>
      <c r="W4" s="305"/>
      <c r="X4" s="305"/>
      <c r="Y4" s="305"/>
      <c r="Z4" s="305"/>
      <c r="AA4" s="305"/>
      <c r="AB4" s="306"/>
      <c r="AC4"/>
    </row>
    <row r="5" spans="1:29" ht="18.75" customHeight="1">
      <c r="A5" s="307"/>
      <c r="B5" s="308"/>
      <c r="C5" s="308"/>
      <c r="D5" s="309"/>
      <c r="E5" s="319" t="s">
        <v>80</v>
      </c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1"/>
      <c r="AC5"/>
    </row>
    <row r="6" spans="1:29" ht="18.75" customHeight="1">
      <c r="A6" s="310" t="s">
        <v>29</v>
      </c>
      <c r="B6" s="311"/>
      <c r="C6" s="311"/>
      <c r="D6" s="312"/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4"/>
      <c r="AC6"/>
    </row>
    <row r="7" spans="1:29" ht="18.75" customHeight="1">
      <c r="A7" s="310" t="s">
        <v>30</v>
      </c>
      <c r="B7" s="311"/>
      <c r="C7" s="311"/>
      <c r="D7" s="312"/>
      <c r="E7" s="322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4"/>
      <c r="AC7"/>
    </row>
    <row r="8" spans="1:29" ht="18.75" customHeight="1">
      <c r="A8" s="310" t="s">
        <v>31</v>
      </c>
      <c r="B8" s="311"/>
      <c r="C8" s="311"/>
      <c r="D8" s="312"/>
      <c r="E8" s="322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23"/>
      <c r="U8" s="323"/>
      <c r="V8" s="323"/>
      <c r="W8" s="323"/>
      <c r="X8" s="323"/>
      <c r="Y8" s="323"/>
      <c r="Z8" s="323"/>
      <c r="AA8" s="323"/>
      <c r="AB8" s="324"/>
      <c r="AC8"/>
    </row>
    <row r="9" spans="1:29" ht="19.5" customHeight="1">
      <c r="A9" s="310" t="s">
        <v>32</v>
      </c>
      <c r="B9" s="311"/>
      <c r="C9" s="311"/>
      <c r="D9" s="312"/>
      <c r="E9" s="322"/>
      <c r="F9" s="323"/>
      <c r="G9" s="323"/>
      <c r="H9" s="323"/>
      <c r="I9" s="323"/>
      <c r="J9" s="323"/>
      <c r="K9" s="323"/>
      <c r="L9" s="323"/>
      <c r="M9" s="323"/>
      <c r="N9" s="323"/>
      <c r="O9" s="323"/>
      <c r="P9" s="323"/>
      <c r="Q9" s="323"/>
      <c r="R9" s="323"/>
      <c r="S9" s="323"/>
      <c r="T9" s="323"/>
      <c r="U9" s="323"/>
      <c r="V9" s="323"/>
      <c r="W9" s="323"/>
      <c r="X9" s="323"/>
      <c r="Y9" s="323"/>
      <c r="Z9" s="323"/>
      <c r="AA9" s="323"/>
      <c r="AB9" s="324"/>
      <c r="AC9"/>
    </row>
    <row r="10" spans="1:29" ht="18.75" customHeight="1">
      <c r="A10" s="313" t="s">
        <v>33</v>
      </c>
      <c r="B10" s="314"/>
      <c r="C10" s="314"/>
      <c r="D10" s="315"/>
      <c r="E10" s="322"/>
      <c r="F10" s="323"/>
      <c r="G10" s="323"/>
      <c r="H10" s="323"/>
      <c r="I10" s="323"/>
      <c r="J10" s="323"/>
      <c r="K10" s="323"/>
      <c r="L10" s="323"/>
      <c r="M10" s="323"/>
      <c r="N10" s="323"/>
      <c r="O10" s="323"/>
      <c r="P10" s="323"/>
      <c r="Q10" s="323"/>
      <c r="R10" s="323"/>
      <c r="S10" s="323"/>
      <c r="T10" s="323"/>
      <c r="U10" s="323"/>
      <c r="V10" s="323"/>
      <c r="W10" s="323"/>
      <c r="X10" s="323"/>
      <c r="Y10" s="323"/>
      <c r="Z10" s="323"/>
      <c r="AA10" s="323"/>
      <c r="AB10" s="324"/>
      <c r="AC10"/>
    </row>
    <row r="11" spans="1:29" ht="15.75" customHeight="1">
      <c r="A11" s="313" t="s">
        <v>34</v>
      </c>
      <c r="B11" s="314"/>
      <c r="C11" s="314"/>
      <c r="D11" s="315"/>
      <c r="E11" s="325"/>
      <c r="F11" s="326"/>
      <c r="G11" s="326"/>
      <c r="H11" s="326"/>
      <c r="I11" s="326"/>
      <c r="J11" s="326"/>
      <c r="K11" s="326"/>
      <c r="L11" s="326"/>
      <c r="M11" s="326"/>
      <c r="N11" s="326"/>
      <c r="O11" s="326"/>
      <c r="P11" s="326"/>
      <c r="Q11" s="326"/>
      <c r="R11" s="326"/>
      <c r="S11" s="326"/>
      <c r="T11" s="326"/>
      <c r="U11" s="326"/>
      <c r="V11" s="326"/>
      <c r="W11" s="326"/>
      <c r="X11" s="326"/>
      <c r="Y11" s="326"/>
      <c r="Z11" s="326"/>
      <c r="AA11" s="326"/>
      <c r="AB11" s="327"/>
      <c r="AC11"/>
    </row>
    <row r="12" spans="1:29" ht="15.75">
      <c r="A12" s="331" t="s">
        <v>35</v>
      </c>
      <c r="B12" s="331" t="s">
        <v>36</v>
      </c>
      <c r="C12" s="333" t="s">
        <v>37</v>
      </c>
      <c r="D12" s="331" t="s">
        <v>38</v>
      </c>
      <c r="E12" s="316" t="s">
        <v>39</v>
      </c>
      <c r="F12" s="317"/>
      <c r="G12" s="317"/>
      <c r="H12" s="317"/>
      <c r="I12" s="317"/>
      <c r="J12" s="317"/>
      <c r="K12" s="317"/>
      <c r="L12" s="317"/>
      <c r="M12" s="317"/>
      <c r="N12" s="317"/>
      <c r="O12" s="317"/>
      <c r="P12" s="317"/>
      <c r="Q12" s="317"/>
      <c r="R12" s="317"/>
      <c r="S12" s="317"/>
      <c r="T12" s="317"/>
      <c r="U12" s="317"/>
      <c r="V12" s="317"/>
      <c r="W12" s="317"/>
      <c r="X12" s="317"/>
      <c r="Y12" s="317"/>
      <c r="Z12" s="317"/>
      <c r="AA12" s="317"/>
      <c r="AB12" s="318"/>
      <c r="AC12" s="34" t="s">
        <v>40</v>
      </c>
    </row>
    <row r="13" spans="1:29" ht="27" customHeight="1">
      <c r="A13" s="332"/>
      <c r="B13" s="332"/>
      <c r="C13" s="334"/>
      <c r="D13" s="332"/>
      <c r="E13" s="108">
        <v>0.29166666666666702</v>
      </c>
      <c r="F13" s="108">
        <v>0.33333333333333298</v>
      </c>
      <c r="G13" s="108">
        <v>0.375</v>
      </c>
      <c r="H13" s="108">
        <v>0.41666666666666702</v>
      </c>
      <c r="I13" s="108">
        <v>0.45833333333333298</v>
      </c>
      <c r="J13" s="108">
        <v>0.5</v>
      </c>
      <c r="K13" s="108">
        <v>0.54166666666666696</v>
      </c>
      <c r="L13" s="108">
        <v>0.58333333333333304</v>
      </c>
      <c r="M13" s="108">
        <v>0.625</v>
      </c>
      <c r="N13" s="108">
        <v>0.66666666666666696</v>
      </c>
      <c r="O13" s="108">
        <v>0.70833333333333304</v>
      </c>
      <c r="P13" s="108">
        <v>0.75</v>
      </c>
      <c r="Q13" s="108">
        <v>0.79166666666666696</v>
      </c>
      <c r="R13" s="108">
        <v>0.83333333333333304</v>
      </c>
      <c r="S13" s="108">
        <v>0.875</v>
      </c>
      <c r="T13" s="108">
        <v>0.91666666666666696</v>
      </c>
      <c r="U13" s="108">
        <v>0.95833333333333304</v>
      </c>
      <c r="V13" s="108">
        <v>1</v>
      </c>
      <c r="W13" s="108">
        <v>1.0416666666666701</v>
      </c>
      <c r="X13" s="108">
        <v>1.0833333333333299</v>
      </c>
      <c r="Y13" s="108">
        <v>1.125</v>
      </c>
      <c r="Z13" s="108">
        <v>1.1666666666666701</v>
      </c>
      <c r="AA13" s="108">
        <v>1.2083333333333299</v>
      </c>
      <c r="AB13" s="108">
        <v>1.25</v>
      </c>
      <c r="AC13" s="17"/>
    </row>
    <row r="14" spans="1:29" ht="31.5">
      <c r="A14" s="4">
        <v>1</v>
      </c>
      <c r="B14" s="5" t="s">
        <v>41</v>
      </c>
      <c r="C14" s="6" t="s">
        <v>42</v>
      </c>
      <c r="D14" s="7"/>
      <c r="E14" s="35"/>
      <c r="F14" s="35"/>
      <c r="G14" s="35"/>
      <c r="H14" s="35"/>
      <c r="I14" s="35"/>
      <c r="J14" s="35">
        <v>1.1000000000000001</v>
      </c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>
        <f>AVERAGE(E14:AB14)</f>
        <v>1.1000000000000001</v>
      </c>
    </row>
    <row r="15" spans="1:29" ht="31.5">
      <c r="A15" s="4">
        <v>2</v>
      </c>
      <c r="B15" s="5" t="s">
        <v>43</v>
      </c>
      <c r="C15" s="6" t="s">
        <v>42</v>
      </c>
      <c r="D15" s="7"/>
      <c r="E15" s="54"/>
      <c r="F15" s="54"/>
      <c r="G15" s="54"/>
      <c r="H15" s="54"/>
      <c r="I15" s="54"/>
      <c r="J15" s="35">
        <v>0.2</v>
      </c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>
        <f>AVERAGE(E15:AB15)</f>
        <v>0.2</v>
      </c>
    </row>
    <row r="16" spans="1:29" ht="18.75">
      <c r="A16" s="4">
        <v>3</v>
      </c>
      <c r="B16" s="5" t="s">
        <v>44</v>
      </c>
      <c r="C16" s="6" t="s">
        <v>42</v>
      </c>
      <c r="D16" s="6"/>
      <c r="E16" s="56"/>
      <c r="F16" s="56"/>
      <c r="G16" s="56"/>
      <c r="H16" s="56"/>
      <c r="I16" s="56"/>
      <c r="J16" s="13">
        <v>13.6</v>
      </c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4">
        <f t="shared" ref="AC16:AC26" si="0">AVERAGE(E16:AB16)</f>
        <v>13.6</v>
      </c>
    </row>
    <row r="17" spans="1:29" ht="18.75">
      <c r="A17" s="4">
        <v>4</v>
      </c>
      <c r="B17" s="5" t="s">
        <v>45</v>
      </c>
      <c r="C17" s="6" t="s">
        <v>42</v>
      </c>
      <c r="D17" s="6"/>
      <c r="E17" s="56"/>
      <c r="F17" s="56"/>
      <c r="G17" s="56"/>
      <c r="H17" s="56"/>
      <c r="I17" s="56"/>
      <c r="J17" s="13">
        <v>5.5</v>
      </c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4">
        <f t="shared" si="0"/>
        <v>5.5</v>
      </c>
    </row>
    <row r="18" spans="1:29" ht="34.5">
      <c r="A18" s="4">
        <v>5</v>
      </c>
      <c r="B18" s="5" t="s">
        <v>46</v>
      </c>
      <c r="C18" s="6" t="s">
        <v>42</v>
      </c>
      <c r="D18" s="6"/>
      <c r="E18" s="56"/>
      <c r="F18" s="56"/>
      <c r="G18" s="56"/>
      <c r="H18" s="56"/>
      <c r="I18" s="56"/>
      <c r="J18" s="13">
        <v>19.3</v>
      </c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4">
        <f t="shared" si="0"/>
        <v>19.3</v>
      </c>
    </row>
    <row r="19" spans="1:29" ht="18.75">
      <c r="A19" s="4">
        <v>6</v>
      </c>
      <c r="B19" s="5" t="s">
        <v>47</v>
      </c>
      <c r="C19" s="6" t="s">
        <v>42</v>
      </c>
      <c r="D19" s="6"/>
      <c r="E19" s="56"/>
      <c r="F19" s="56"/>
      <c r="G19" s="56"/>
      <c r="H19" s="56"/>
      <c r="I19" s="56"/>
      <c r="J19" s="13">
        <v>24.6</v>
      </c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4">
        <f t="shared" si="0"/>
        <v>24.6</v>
      </c>
    </row>
    <row r="20" spans="1:29" ht="30">
      <c r="A20" s="4">
        <v>7</v>
      </c>
      <c r="B20" s="5" t="s">
        <v>48</v>
      </c>
      <c r="C20" s="6" t="s">
        <v>49</v>
      </c>
      <c r="D20" s="6"/>
      <c r="E20" s="56"/>
      <c r="F20" s="56"/>
      <c r="G20" s="56"/>
      <c r="H20" s="56"/>
      <c r="I20" s="56"/>
      <c r="J20" s="56">
        <v>4.3</v>
      </c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4">
        <f t="shared" si="0"/>
        <v>4.3</v>
      </c>
    </row>
    <row r="21" spans="1:29" ht="30">
      <c r="A21" s="4">
        <v>8</v>
      </c>
      <c r="B21" s="5" t="s">
        <v>50</v>
      </c>
      <c r="C21" s="6" t="s">
        <v>49</v>
      </c>
      <c r="D21" s="6"/>
      <c r="E21" s="57"/>
      <c r="F21" s="57"/>
      <c r="G21" s="57"/>
      <c r="H21" s="57"/>
      <c r="I21" s="57"/>
      <c r="J21" s="57">
        <v>3.8</v>
      </c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4">
        <f t="shared" si="0"/>
        <v>3.8</v>
      </c>
    </row>
    <row r="22" spans="1:29" ht="30">
      <c r="A22" s="4">
        <v>9</v>
      </c>
      <c r="B22" s="5" t="s">
        <v>51</v>
      </c>
      <c r="C22" s="6" t="s">
        <v>49</v>
      </c>
      <c r="D22" s="6"/>
      <c r="E22" s="57"/>
      <c r="F22" s="57"/>
      <c r="G22" s="57"/>
      <c r="H22" s="57"/>
      <c r="I22" s="57"/>
      <c r="J22" s="57">
        <v>3.8</v>
      </c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4">
        <f t="shared" si="0"/>
        <v>3.8</v>
      </c>
    </row>
    <row r="23" spans="1:29" ht="30">
      <c r="A23" s="4">
        <v>10</v>
      </c>
      <c r="B23" s="5" t="s">
        <v>52</v>
      </c>
      <c r="C23" s="6" t="s">
        <v>49</v>
      </c>
      <c r="D23" s="6"/>
      <c r="E23" s="57"/>
      <c r="F23" s="57"/>
      <c r="G23" s="57"/>
      <c r="H23" s="57"/>
      <c r="I23" s="57"/>
      <c r="J23" s="57">
        <v>3</v>
      </c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4">
        <f t="shared" si="0"/>
        <v>3</v>
      </c>
    </row>
    <row r="24" spans="1:29" ht="34.5">
      <c r="A24" s="4">
        <v>11</v>
      </c>
      <c r="B24" s="5" t="s">
        <v>53</v>
      </c>
      <c r="C24" s="6" t="s">
        <v>49</v>
      </c>
      <c r="D24" s="13"/>
      <c r="E24" s="56"/>
      <c r="F24" s="56"/>
      <c r="G24" s="56"/>
      <c r="H24" s="56"/>
      <c r="I24" s="56"/>
      <c r="J24" s="56">
        <f>J20-J21</f>
        <v>0.5</v>
      </c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4">
        <f t="shared" si="0"/>
        <v>0.5</v>
      </c>
    </row>
    <row r="25" spans="1:29" ht="34.5">
      <c r="A25" s="4">
        <v>12</v>
      </c>
      <c r="B25" s="5" t="s">
        <v>54</v>
      </c>
      <c r="C25" s="6" t="s">
        <v>55</v>
      </c>
      <c r="D25" s="13"/>
      <c r="E25" s="56"/>
      <c r="F25" s="56"/>
      <c r="G25" s="56"/>
      <c r="H25" s="56"/>
      <c r="I25" s="56"/>
      <c r="J25" s="56">
        <f>J22-J23</f>
        <v>0.79999999999999982</v>
      </c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4">
        <f t="shared" si="0"/>
        <v>0.79999999999999982</v>
      </c>
    </row>
    <row r="26" spans="1:29" ht="37.5">
      <c r="A26" s="4">
        <v>13</v>
      </c>
      <c r="B26" s="5" t="s">
        <v>56</v>
      </c>
      <c r="C26" s="6" t="s">
        <v>57</v>
      </c>
      <c r="D26" s="13"/>
      <c r="E26" s="58"/>
      <c r="F26" s="58"/>
      <c r="G26" s="58"/>
      <c r="H26" s="58"/>
      <c r="I26" s="58"/>
      <c r="J26" s="58">
        <f>SQRT(J24/0.5)*971</f>
        <v>971</v>
      </c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4">
        <f t="shared" si="0"/>
        <v>971</v>
      </c>
    </row>
    <row r="27" spans="1:29" ht="15.75">
      <c r="A27" s="4">
        <v>14</v>
      </c>
      <c r="B27" s="5" t="s">
        <v>58</v>
      </c>
      <c r="C27" s="6" t="s">
        <v>59</v>
      </c>
      <c r="D27" s="13"/>
      <c r="E27" s="55"/>
      <c r="F27" s="55"/>
      <c r="G27" s="55"/>
      <c r="H27" s="55"/>
      <c r="I27" s="55"/>
      <c r="J27" s="55">
        <v>1300</v>
      </c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4">
        <f>SUM(E27:AB27)</f>
        <v>1300</v>
      </c>
    </row>
    <row r="28" spans="1:29" ht="15.75">
      <c r="A28" s="4">
        <v>15</v>
      </c>
      <c r="B28" s="5" t="s">
        <v>60</v>
      </c>
      <c r="C28" s="6" t="s">
        <v>61</v>
      </c>
      <c r="D28" s="13"/>
      <c r="E28" s="56"/>
      <c r="F28" s="56"/>
      <c r="G28" s="56"/>
      <c r="H28" s="56"/>
      <c r="I28" s="56"/>
      <c r="J28" s="56">
        <v>700</v>
      </c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4">
        <f>SUM(E28:AB28)</f>
        <v>700</v>
      </c>
    </row>
    <row r="29" spans="1:29" ht="15.75">
      <c r="A29" s="4">
        <v>16</v>
      </c>
      <c r="B29" s="5" t="s">
        <v>62</v>
      </c>
      <c r="C29" s="6" t="s">
        <v>63</v>
      </c>
      <c r="D29" s="13"/>
      <c r="E29" s="59"/>
      <c r="F29" s="59"/>
      <c r="G29" s="59"/>
      <c r="H29" s="59"/>
      <c r="I29" s="59"/>
      <c r="J29" s="59">
        <f>J28/J27</f>
        <v>0.53846153846153844</v>
      </c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4">
        <f t="shared" ref="AC29:AC34" si="1">AVERAGE(E29:AB29)</f>
        <v>0.53846153846153844</v>
      </c>
    </row>
    <row r="30" spans="1:29" ht="15.75">
      <c r="A30" s="4">
        <v>17</v>
      </c>
      <c r="B30" s="5" t="s">
        <v>64</v>
      </c>
      <c r="C30" s="13"/>
      <c r="D30" s="13"/>
      <c r="E30" s="328">
        <f>AVERAGE(E29:AB29)</f>
        <v>0.53846153846153844</v>
      </c>
      <c r="F30" s="329"/>
      <c r="G30" s="329"/>
      <c r="H30" s="329"/>
      <c r="I30" s="329"/>
      <c r="J30" s="329"/>
      <c r="K30" s="329"/>
      <c r="L30" s="329"/>
      <c r="M30" s="329"/>
      <c r="N30" s="329"/>
      <c r="O30" s="329"/>
      <c r="P30" s="329"/>
      <c r="Q30" s="329"/>
      <c r="R30" s="329"/>
      <c r="S30" s="329"/>
      <c r="T30" s="329"/>
      <c r="U30" s="329"/>
      <c r="V30" s="329"/>
      <c r="W30" s="329"/>
      <c r="X30" s="329"/>
      <c r="Y30" s="329"/>
      <c r="Z30" s="329"/>
      <c r="AA30" s="329"/>
      <c r="AB30" s="330"/>
      <c r="AC30" s="54">
        <f t="shared" si="1"/>
        <v>0.53846153846153844</v>
      </c>
    </row>
    <row r="31" spans="1:29" ht="15.75">
      <c r="A31" s="4">
        <v>18</v>
      </c>
      <c r="B31" s="5" t="s">
        <v>65</v>
      </c>
      <c r="C31" s="13"/>
      <c r="D31" s="13"/>
      <c r="E31" s="59"/>
      <c r="F31" s="59"/>
      <c r="G31" s="59"/>
      <c r="H31" s="59"/>
      <c r="I31" s="59"/>
      <c r="J31" s="59">
        <f>3.516/J29</f>
        <v>6.5297142857142862</v>
      </c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4">
        <f t="shared" si="1"/>
        <v>6.5297142857142862</v>
      </c>
    </row>
    <row r="32" spans="1:29" ht="15.75">
      <c r="A32" s="4">
        <v>19</v>
      </c>
      <c r="B32" s="5" t="s">
        <v>66</v>
      </c>
      <c r="C32" s="13"/>
      <c r="D32" s="13"/>
      <c r="E32" s="59"/>
      <c r="F32" s="59"/>
      <c r="G32" s="59"/>
      <c r="H32" s="59"/>
      <c r="I32" s="59"/>
      <c r="J32" s="59">
        <f>3.413*J31</f>
        <v>22.285914857142856</v>
      </c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4">
        <f t="shared" si="1"/>
        <v>22.285914857142856</v>
      </c>
    </row>
    <row r="33" spans="1:29" ht="15.75">
      <c r="A33" s="4">
        <v>20</v>
      </c>
      <c r="B33" s="5" t="s">
        <v>67</v>
      </c>
      <c r="C33" s="6" t="s">
        <v>42</v>
      </c>
      <c r="D33" s="13"/>
      <c r="E33" s="59"/>
      <c r="F33" s="59"/>
      <c r="G33" s="59"/>
      <c r="H33" s="59"/>
      <c r="I33" s="59"/>
      <c r="J33" s="59">
        <f>(J19-J18)/LN(1+(J19-J18)/J14)</f>
        <v>3.0096744385247427</v>
      </c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4">
        <f t="shared" si="1"/>
        <v>3.0096744385247427</v>
      </c>
    </row>
    <row r="34" spans="1:29" ht="15.75">
      <c r="A34" s="4">
        <v>21</v>
      </c>
      <c r="B34" s="5" t="s">
        <v>68</v>
      </c>
      <c r="C34" s="6" t="s">
        <v>42</v>
      </c>
      <c r="D34" s="17"/>
      <c r="E34" s="59"/>
      <c r="F34" s="59"/>
      <c r="G34" s="59"/>
      <c r="H34" s="59"/>
      <c r="I34" s="59"/>
      <c r="J34" s="59">
        <f>(J16-J17)/LN(1+(J16-J17)/J15)</f>
        <v>2.1740919262935092</v>
      </c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4">
        <f t="shared" si="1"/>
        <v>2.1740919262935092</v>
      </c>
    </row>
    <row r="37" spans="1:29" ht="23.25">
      <c r="A37" s="301" t="s">
        <v>26</v>
      </c>
      <c r="B37" s="302"/>
      <c r="C37" s="302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2"/>
      <c r="T37" s="302"/>
      <c r="U37" s="302"/>
      <c r="V37" s="302"/>
      <c r="W37" s="302"/>
      <c r="X37" s="302"/>
      <c r="Y37" s="302"/>
      <c r="Z37" s="302"/>
      <c r="AA37" s="302"/>
      <c r="AB37" s="303"/>
      <c r="AC37"/>
    </row>
    <row r="38" spans="1:29" ht="21" customHeight="1">
      <c r="A38" s="304" t="s">
        <v>79</v>
      </c>
      <c r="B38" s="305"/>
      <c r="C38" s="305"/>
      <c r="D38" s="305"/>
      <c r="E38" s="305"/>
      <c r="F38" s="305"/>
      <c r="G38" s="305"/>
      <c r="H38" s="305"/>
      <c r="I38" s="305"/>
      <c r="J38" s="305"/>
      <c r="K38" s="305"/>
      <c r="L38" s="305"/>
      <c r="M38" s="305"/>
      <c r="N38" s="305"/>
      <c r="O38" s="305"/>
      <c r="P38" s="305"/>
      <c r="Q38" s="305"/>
      <c r="R38" s="305"/>
      <c r="S38" s="305"/>
      <c r="T38" s="305"/>
      <c r="U38" s="305"/>
      <c r="V38" s="305"/>
      <c r="W38" s="305"/>
      <c r="X38" s="305"/>
      <c r="Y38" s="305"/>
      <c r="Z38" s="305"/>
      <c r="AA38" s="305"/>
      <c r="AB38" s="306"/>
      <c r="AC38"/>
    </row>
    <row r="39" spans="1:29" ht="18.75" customHeight="1">
      <c r="A39" s="307"/>
      <c r="B39" s="308"/>
      <c r="C39" s="308"/>
      <c r="D39" s="309"/>
      <c r="E39" s="319" t="s">
        <v>73</v>
      </c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1"/>
      <c r="AC39"/>
    </row>
    <row r="40" spans="1:29" ht="18.75" customHeight="1">
      <c r="A40" s="310" t="s">
        <v>29</v>
      </c>
      <c r="B40" s="311"/>
      <c r="C40" s="311"/>
      <c r="D40" s="312"/>
      <c r="E40" s="322"/>
      <c r="F40" s="323"/>
      <c r="G40" s="323"/>
      <c r="H40" s="323"/>
      <c r="I40" s="323"/>
      <c r="J40" s="323"/>
      <c r="K40" s="323"/>
      <c r="L40" s="323"/>
      <c r="M40" s="323"/>
      <c r="N40" s="323"/>
      <c r="O40" s="323"/>
      <c r="P40" s="323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4"/>
      <c r="AC40"/>
    </row>
    <row r="41" spans="1:29" ht="18.75" customHeight="1">
      <c r="A41" s="310" t="s">
        <v>30</v>
      </c>
      <c r="B41" s="311"/>
      <c r="C41" s="311"/>
      <c r="D41" s="312"/>
      <c r="E41" s="322"/>
      <c r="F41" s="323"/>
      <c r="G41" s="323"/>
      <c r="H41" s="323"/>
      <c r="I41" s="323"/>
      <c r="J41" s="323"/>
      <c r="K41" s="323"/>
      <c r="L41" s="323"/>
      <c r="M41" s="323"/>
      <c r="N41" s="323"/>
      <c r="O41" s="323"/>
      <c r="P41" s="323"/>
      <c r="Q41" s="323"/>
      <c r="R41" s="323"/>
      <c r="S41" s="323"/>
      <c r="T41" s="323"/>
      <c r="U41" s="323"/>
      <c r="V41" s="323"/>
      <c r="W41" s="323"/>
      <c r="X41" s="323"/>
      <c r="Y41" s="323"/>
      <c r="Z41" s="323"/>
      <c r="AA41" s="323"/>
      <c r="AB41" s="324"/>
      <c r="AC41"/>
    </row>
    <row r="42" spans="1:29" ht="18.75" customHeight="1">
      <c r="A42" s="310" t="s">
        <v>31</v>
      </c>
      <c r="B42" s="311"/>
      <c r="C42" s="311"/>
      <c r="D42" s="312"/>
      <c r="E42" s="322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3"/>
      <c r="T42" s="323"/>
      <c r="U42" s="323"/>
      <c r="V42" s="323"/>
      <c r="W42" s="323"/>
      <c r="X42" s="323"/>
      <c r="Y42" s="323"/>
      <c r="Z42" s="323"/>
      <c r="AA42" s="323"/>
      <c r="AB42" s="324"/>
      <c r="AC42"/>
    </row>
    <row r="43" spans="1:29" ht="19.5" customHeight="1">
      <c r="A43" s="310" t="s">
        <v>32</v>
      </c>
      <c r="B43" s="311"/>
      <c r="C43" s="311"/>
      <c r="D43" s="312"/>
      <c r="E43" s="322"/>
      <c r="F43" s="323"/>
      <c r="G43" s="323"/>
      <c r="H43" s="323"/>
      <c r="I43" s="323"/>
      <c r="J43" s="323"/>
      <c r="K43" s="323"/>
      <c r="L43" s="323"/>
      <c r="M43" s="323"/>
      <c r="N43" s="323"/>
      <c r="O43" s="323"/>
      <c r="P43" s="323"/>
      <c r="Q43" s="323"/>
      <c r="R43" s="323"/>
      <c r="S43" s="323"/>
      <c r="T43" s="323"/>
      <c r="U43" s="323"/>
      <c r="V43" s="323"/>
      <c r="W43" s="323"/>
      <c r="X43" s="323"/>
      <c r="Y43" s="323"/>
      <c r="Z43" s="323"/>
      <c r="AA43" s="323"/>
      <c r="AB43" s="324"/>
      <c r="AC43"/>
    </row>
    <row r="44" spans="1:29" ht="18.75" customHeight="1">
      <c r="A44" s="313" t="s">
        <v>33</v>
      </c>
      <c r="B44" s="314"/>
      <c r="C44" s="314"/>
      <c r="D44" s="315"/>
      <c r="E44" s="322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323"/>
      <c r="T44" s="323"/>
      <c r="U44" s="323"/>
      <c r="V44" s="323"/>
      <c r="W44" s="323"/>
      <c r="X44" s="323"/>
      <c r="Y44" s="323"/>
      <c r="Z44" s="323"/>
      <c r="AA44" s="323"/>
      <c r="AB44" s="324"/>
      <c r="AC44"/>
    </row>
    <row r="45" spans="1:29" ht="15.75" customHeight="1">
      <c r="A45" s="313" t="s">
        <v>34</v>
      </c>
      <c r="B45" s="314"/>
      <c r="C45" s="314"/>
      <c r="D45" s="315"/>
      <c r="E45" s="325"/>
      <c r="F45" s="326"/>
      <c r="G45" s="326"/>
      <c r="H45" s="326"/>
      <c r="I45" s="326"/>
      <c r="J45" s="326"/>
      <c r="K45" s="326"/>
      <c r="L45" s="326"/>
      <c r="M45" s="326"/>
      <c r="N45" s="326"/>
      <c r="O45" s="326"/>
      <c r="P45" s="326"/>
      <c r="Q45" s="326"/>
      <c r="R45" s="326"/>
      <c r="S45" s="326"/>
      <c r="T45" s="326"/>
      <c r="U45" s="326"/>
      <c r="V45" s="326"/>
      <c r="W45" s="326"/>
      <c r="X45" s="326"/>
      <c r="Y45" s="326"/>
      <c r="Z45" s="326"/>
      <c r="AA45" s="326"/>
      <c r="AB45" s="327"/>
      <c r="AC45"/>
    </row>
    <row r="46" spans="1:29" ht="15.75">
      <c r="A46" s="331" t="s">
        <v>35</v>
      </c>
      <c r="B46" s="331" t="s">
        <v>36</v>
      </c>
      <c r="C46" s="333" t="s">
        <v>37</v>
      </c>
      <c r="D46" s="331" t="s">
        <v>38</v>
      </c>
      <c r="E46" s="316" t="s">
        <v>39</v>
      </c>
      <c r="F46" s="317"/>
      <c r="G46" s="317"/>
      <c r="H46" s="317"/>
      <c r="I46" s="317"/>
      <c r="J46" s="317"/>
      <c r="K46" s="317"/>
      <c r="L46" s="317"/>
      <c r="M46" s="317"/>
      <c r="N46" s="317"/>
      <c r="O46" s="317"/>
      <c r="P46" s="317"/>
      <c r="Q46" s="317"/>
      <c r="R46" s="317"/>
      <c r="S46" s="317"/>
      <c r="T46" s="317"/>
      <c r="U46" s="317"/>
      <c r="V46" s="317"/>
      <c r="W46" s="317"/>
      <c r="X46" s="317"/>
      <c r="Y46" s="317"/>
      <c r="Z46" s="317"/>
      <c r="AA46" s="317"/>
      <c r="AB46" s="318"/>
      <c r="AC46" s="34" t="s">
        <v>40</v>
      </c>
    </row>
    <row r="47" spans="1:29" ht="33" customHeight="1">
      <c r="A47" s="332"/>
      <c r="B47" s="332"/>
      <c r="C47" s="334"/>
      <c r="D47" s="332"/>
      <c r="E47" s="108">
        <v>0.29166666666666702</v>
      </c>
      <c r="F47" s="108">
        <v>0.33333333333333298</v>
      </c>
      <c r="G47" s="108">
        <v>0.375</v>
      </c>
      <c r="H47" s="108">
        <v>0.41666666666666702</v>
      </c>
      <c r="I47" s="108">
        <v>0.45833333333333298</v>
      </c>
      <c r="J47" s="108">
        <v>0.5</v>
      </c>
      <c r="K47" s="108">
        <v>0.54166666666666696</v>
      </c>
      <c r="L47" s="108">
        <v>0.58333333333333304</v>
      </c>
      <c r="M47" s="108">
        <v>0.625</v>
      </c>
      <c r="N47" s="108">
        <v>0.66666666666666696</v>
      </c>
      <c r="O47" s="108">
        <v>0.70833333333333304</v>
      </c>
      <c r="P47" s="108">
        <v>0.75</v>
      </c>
      <c r="Q47" s="108">
        <v>0.79166666666666696</v>
      </c>
      <c r="R47" s="108">
        <v>0.83333333333333304</v>
      </c>
      <c r="S47" s="108">
        <v>0.875</v>
      </c>
      <c r="T47" s="108">
        <v>0.91666666666666696</v>
      </c>
      <c r="U47" s="108">
        <v>0.95833333333333304</v>
      </c>
      <c r="V47" s="108">
        <v>1</v>
      </c>
      <c r="W47" s="108">
        <v>1.0416666666666701</v>
      </c>
      <c r="X47" s="108">
        <v>1.0833333333333299</v>
      </c>
      <c r="Y47" s="108">
        <v>1.125</v>
      </c>
      <c r="Z47" s="108">
        <v>1.1666666666666701</v>
      </c>
      <c r="AA47" s="108">
        <v>1.2083333333333299</v>
      </c>
      <c r="AB47" s="108">
        <v>1.25</v>
      </c>
      <c r="AC47" s="17"/>
    </row>
    <row r="48" spans="1:29" ht="31.5">
      <c r="A48" s="4">
        <v>1</v>
      </c>
      <c r="B48" s="5" t="s">
        <v>41</v>
      </c>
      <c r="C48" s="6" t="s">
        <v>42</v>
      </c>
      <c r="D48" s="7"/>
      <c r="E48" s="35">
        <v>1.8</v>
      </c>
      <c r="F48" s="35">
        <v>1.7</v>
      </c>
      <c r="G48" s="35">
        <v>1.7</v>
      </c>
      <c r="H48" s="35">
        <v>1.8</v>
      </c>
      <c r="I48" s="35">
        <v>2</v>
      </c>
      <c r="J48" s="35">
        <v>1.1000000000000001</v>
      </c>
      <c r="K48" s="35">
        <v>1.7</v>
      </c>
      <c r="L48" s="35">
        <v>1.7</v>
      </c>
      <c r="M48" s="35">
        <v>1</v>
      </c>
      <c r="N48" s="35">
        <v>1.8</v>
      </c>
      <c r="O48" s="35">
        <v>1.8</v>
      </c>
      <c r="P48" s="35">
        <v>1.9</v>
      </c>
      <c r="Q48" s="35">
        <v>1.9</v>
      </c>
      <c r="R48" s="35">
        <v>1.8</v>
      </c>
      <c r="S48" s="35">
        <v>1.8</v>
      </c>
      <c r="T48" s="35">
        <v>1.9</v>
      </c>
      <c r="U48" s="35">
        <v>1.8</v>
      </c>
      <c r="V48" s="35">
        <v>1.9</v>
      </c>
      <c r="W48" s="35">
        <v>1.9</v>
      </c>
      <c r="X48" s="35">
        <v>1.8</v>
      </c>
      <c r="Y48" s="35">
        <v>1.8</v>
      </c>
      <c r="Z48" s="35">
        <v>1.8</v>
      </c>
      <c r="AA48" s="35">
        <v>1.8</v>
      </c>
      <c r="AB48" s="35">
        <v>1.7</v>
      </c>
      <c r="AC48" s="35">
        <f>AVERAGE(E48:AB48)</f>
        <v>1.7458333333333327</v>
      </c>
    </row>
    <row r="49" spans="1:31" ht="31.5">
      <c r="A49" s="4">
        <v>2</v>
      </c>
      <c r="B49" s="5" t="s">
        <v>43</v>
      </c>
      <c r="C49" s="6" t="s">
        <v>42</v>
      </c>
      <c r="D49" s="7"/>
      <c r="E49" s="35">
        <v>0.4</v>
      </c>
      <c r="F49" s="35">
        <v>0.3</v>
      </c>
      <c r="G49" s="35">
        <v>0.4</v>
      </c>
      <c r="H49" s="35">
        <v>0.3</v>
      </c>
      <c r="I49" s="35">
        <v>0.4</v>
      </c>
      <c r="J49" s="35">
        <v>0.2</v>
      </c>
      <c r="K49" s="35">
        <v>0.3</v>
      </c>
      <c r="L49" s="35">
        <v>0.4</v>
      </c>
      <c r="M49" s="35">
        <v>0.4</v>
      </c>
      <c r="N49" s="35">
        <v>0.4</v>
      </c>
      <c r="O49" s="35">
        <v>0.6</v>
      </c>
      <c r="P49" s="35">
        <v>0.6</v>
      </c>
      <c r="Q49" s="35">
        <v>0.5</v>
      </c>
      <c r="R49" s="35">
        <v>0.5</v>
      </c>
      <c r="S49" s="35">
        <v>0.4</v>
      </c>
      <c r="T49" s="35">
        <v>0.5</v>
      </c>
      <c r="U49" s="35">
        <v>0.5</v>
      </c>
      <c r="V49" s="35">
        <v>0.4</v>
      </c>
      <c r="W49" s="35">
        <v>0.4</v>
      </c>
      <c r="X49" s="35">
        <v>0.4</v>
      </c>
      <c r="Y49" s="35">
        <v>0.3</v>
      </c>
      <c r="Z49" s="35">
        <v>0.4</v>
      </c>
      <c r="AA49" s="35">
        <v>0.3</v>
      </c>
      <c r="AB49" s="35">
        <v>0.3</v>
      </c>
      <c r="AC49" s="35">
        <f>AVERAGE(E49:AB49)</f>
        <v>0.40000000000000013</v>
      </c>
    </row>
    <row r="50" spans="1:31" ht="18.75">
      <c r="A50" s="4">
        <v>3</v>
      </c>
      <c r="B50" s="5" t="s">
        <v>44</v>
      </c>
      <c r="C50" s="6" t="s">
        <v>42</v>
      </c>
      <c r="D50" s="6"/>
      <c r="E50" s="13">
        <v>13.5</v>
      </c>
      <c r="F50" s="13">
        <v>13.4</v>
      </c>
      <c r="G50" s="13">
        <v>13.6</v>
      </c>
      <c r="H50" s="13">
        <v>13.5</v>
      </c>
      <c r="I50" s="13">
        <v>13.5</v>
      </c>
      <c r="J50" s="13">
        <v>13.6</v>
      </c>
      <c r="K50" s="13">
        <v>13.8</v>
      </c>
      <c r="L50" s="13">
        <v>13.3</v>
      </c>
      <c r="M50" s="13">
        <v>13.9</v>
      </c>
      <c r="N50" s="13">
        <v>14.2</v>
      </c>
      <c r="O50" s="13">
        <v>14.5</v>
      </c>
      <c r="P50" s="13">
        <v>14.3</v>
      </c>
      <c r="Q50" s="13">
        <v>14.3</v>
      </c>
      <c r="R50" s="13">
        <v>14.4</v>
      </c>
      <c r="S50" s="13">
        <v>14.2</v>
      </c>
      <c r="T50" s="13">
        <v>13.8</v>
      </c>
      <c r="U50" s="13">
        <v>13.6</v>
      </c>
      <c r="V50" s="13">
        <v>13.5</v>
      </c>
      <c r="W50" s="13">
        <v>13</v>
      </c>
      <c r="X50" s="13">
        <v>12.6</v>
      </c>
      <c r="Y50" s="13">
        <v>12.5</v>
      </c>
      <c r="Z50" s="13">
        <v>12.3</v>
      </c>
      <c r="AA50" s="13">
        <v>12.1</v>
      </c>
      <c r="AB50" s="13">
        <v>11.8</v>
      </c>
      <c r="AC50" s="35">
        <f t="shared" ref="AC50:AC60" si="2">AVERAGE(E50:AB50)</f>
        <v>13.466666666666669</v>
      </c>
    </row>
    <row r="51" spans="1:31" ht="18.75">
      <c r="A51" s="4">
        <v>4</v>
      </c>
      <c r="B51" s="5" t="s">
        <v>45</v>
      </c>
      <c r="C51" s="6" t="s">
        <v>42</v>
      </c>
      <c r="D51" s="6"/>
      <c r="E51" s="13">
        <v>5.4</v>
      </c>
      <c r="F51" s="13">
        <v>5.3</v>
      </c>
      <c r="G51" s="13">
        <v>5.5</v>
      </c>
      <c r="H51" s="13">
        <v>5.5</v>
      </c>
      <c r="I51" s="13">
        <v>5.6</v>
      </c>
      <c r="J51" s="13">
        <v>5.5</v>
      </c>
      <c r="K51" s="13">
        <v>6.9</v>
      </c>
      <c r="L51" s="13">
        <v>5.6</v>
      </c>
      <c r="M51" s="13">
        <v>5.6</v>
      </c>
      <c r="N51" s="13">
        <v>5.5</v>
      </c>
      <c r="O51" s="13">
        <v>5.5</v>
      </c>
      <c r="P51" s="13">
        <v>5.5</v>
      </c>
      <c r="Q51" s="13">
        <v>5.6</v>
      </c>
      <c r="R51" s="13">
        <v>5.4</v>
      </c>
      <c r="S51" s="13">
        <v>5.6</v>
      </c>
      <c r="T51" s="13">
        <v>5.4</v>
      </c>
      <c r="U51" s="13">
        <v>5.4</v>
      </c>
      <c r="V51" s="13">
        <v>5.5</v>
      </c>
      <c r="W51" s="13">
        <v>5.5</v>
      </c>
      <c r="X51" s="13">
        <v>5.5</v>
      </c>
      <c r="Y51" s="13">
        <v>5.6</v>
      </c>
      <c r="Z51" s="13">
        <v>5.5</v>
      </c>
      <c r="AA51" s="13">
        <v>5.5</v>
      </c>
      <c r="AB51" s="13">
        <v>5.4</v>
      </c>
      <c r="AC51" s="35">
        <f t="shared" si="2"/>
        <v>5.5541666666666671</v>
      </c>
    </row>
    <row r="52" spans="1:31" ht="34.5">
      <c r="A52" s="4">
        <v>5</v>
      </c>
      <c r="B52" s="5" t="s">
        <v>46</v>
      </c>
      <c r="C52" s="6" t="s">
        <v>42</v>
      </c>
      <c r="D52" s="6"/>
      <c r="E52" s="13">
        <v>19.7</v>
      </c>
      <c r="F52" s="13">
        <v>20.2</v>
      </c>
      <c r="G52" s="13">
        <v>19</v>
      </c>
      <c r="H52" s="13">
        <v>19</v>
      </c>
      <c r="I52" s="13">
        <v>18.600000000000001</v>
      </c>
      <c r="J52" s="13">
        <v>19.3</v>
      </c>
      <c r="K52" s="13">
        <v>20</v>
      </c>
      <c r="L52" s="13">
        <v>19.600000000000001</v>
      </c>
      <c r="M52" s="13">
        <v>20</v>
      </c>
      <c r="N52" s="13">
        <v>19.600000000000001</v>
      </c>
      <c r="O52" s="13">
        <v>19.2</v>
      </c>
      <c r="P52" s="13">
        <v>18.5</v>
      </c>
      <c r="Q52" s="13">
        <v>18.5</v>
      </c>
      <c r="R52" s="13">
        <v>18.5</v>
      </c>
      <c r="S52" s="13">
        <v>18.399999999999999</v>
      </c>
      <c r="T52" s="13">
        <v>18.399999999999999</v>
      </c>
      <c r="U52" s="13">
        <v>17</v>
      </c>
      <c r="V52" s="13">
        <v>16.100000000000001</v>
      </c>
      <c r="W52" s="13">
        <v>16.399999999999999</v>
      </c>
      <c r="X52" s="13">
        <v>15.1</v>
      </c>
      <c r="Y52" s="13">
        <v>14.8</v>
      </c>
      <c r="Z52" s="13">
        <v>14.7</v>
      </c>
      <c r="AA52" s="13">
        <v>15</v>
      </c>
      <c r="AB52" s="13">
        <v>14.7</v>
      </c>
      <c r="AC52" s="35">
        <f t="shared" si="2"/>
        <v>17.929166666666664</v>
      </c>
    </row>
    <row r="53" spans="1:31" ht="18.75">
      <c r="A53" s="4">
        <v>6</v>
      </c>
      <c r="B53" s="5" t="s">
        <v>47</v>
      </c>
      <c r="C53" s="6" t="s">
        <v>42</v>
      </c>
      <c r="D53" s="6"/>
      <c r="E53" s="13">
        <v>25.1</v>
      </c>
      <c r="F53" s="13">
        <v>25.6</v>
      </c>
      <c r="G53" s="13">
        <v>24.3</v>
      </c>
      <c r="H53" s="13">
        <v>24</v>
      </c>
      <c r="I53" s="13">
        <v>23.9</v>
      </c>
      <c r="J53" s="13">
        <v>24.6</v>
      </c>
      <c r="K53" s="13">
        <v>24.7</v>
      </c>
      <c r="L53" s="13">
        <v>24.6</v>
      </c>
      <c r="M53" s="13">
        <v>25.6</v>
      </c>
      <c r="N53" s="13">
        <v>25.3</v>
      </c>
      <c r="O53" s="13">
        <v>24.8</v>
      </c>
      <c r="P53" s="13">
        <v>24.3</v>
      </c>
      <c r="Q53" s="13">
        <v>24.3</v>
      </c>
      <c r="R53" s="13">
        <v>24.4</v>
      </c>
      <c r="S53" s="13">
        <v>23.9</v>
      </c>
      <c r="T53" s="13">
        <v>24</v>
      </c>
      <c r="U53" s="13">
        <v>22.3</v>
      </c>
      <c r="V53" s="13">
        <v>21.2</v>
      </c>
      <c r="W53" s="13">
        <v>21.2</v>
      </c>
      <c r="X53" s="13">
        <v>19.8</v>
      </c>
      <c r="Y53" s="13">
        <v>19.100000000000001</v>
      </c>
      <c r="Z53" s="13">
        <v>19.100000000000001</v>
      </c>
      <c r="AA53" s="13">
        <v>19.399999999999999</v>
      </c>
      <c r="AB53" s="13">
        <v>18.899999999999999</v>
      </c>
      <c r="AC53" s="35">
        <f t="shared" si="2"/>
        <v>23.099999999999998</v>
      </c>
    </row>
    <row r="54" spans="1:31" ht="30">
      <c r="A54" s="4">
        <v>7</v>
      </c>
      <c r="B54" s="5" t="s">
        <v>48</v>
      </c>
      <c r="C54" s="6" t="s">
        <v>49</v>
      </c>
      <c r="D54" s="6"/>
      <c r="E54" s="13">
        <v>4.3</v>
      </c>
      <c r="F54" s="13">
        <v>4.3</v>
      </c>
      <c r="G54" s="13">
        <v>4.3</v>
      </c>
      <c r="H54" s="13">
        <v>4.3</v>
      </c>
      <c r="I54" s="13">
        <v>4.3</v>
      </c>
      <c r="J54" s="13">
        <v>4.3</v>
      </c>
      <c r="K54" s="13">
        <v>4.3</v>
      </c>
      <c r="L54" s="13">
        <v>4.3</v>
      </c>
      <c r="M54" s="13">
        <v>4.3</v>
      </c>
      <c r="N54" s="13">
        <v>4.3</v>
      </c>
      <c r="O54" s="13">
        <v>4.3</v>
      </c>
      <c r="P54" s="13">
        <v>4.3</v>
      </c>
      <c r="Q54" s="13">
        <v>4.3</v>
      </c>
      <c r="R54" s="13">
        <v>4.3</v>
      </c>
      <c r="S54" s="13">
        <v>4.3</v>
      </c>
      <c r="T54" s="13">
        <v>4.3</v>
      </c>
      <c r="U54" s="13">
        <v>4.3</v>
      </c>
      <c r="V54" s="13">
        <v>4.3</v>
      </c>
      <c r="W54" s="13">
        <v>4.3</v>
      </c>
      <c r="X54" s="13">
        <v>4.3</v>
      </c>
      <c r="Y54" s="13">
        <v>4.3</v>
      </c>
      <c r="Z54" s="13">
        <v>4.3</v>
      </c>
      <c r="AA54" s="13">
        <v>4.3</v>
      </c>
      <c r="AB54" s="13">
        <v>4.3</v>
      </c>
      <c r="AC54" s="35">
        <f t="shared" si="2"/>
        <v>4.299999999999998</v>
      </c>
    </row>
    <row r="55" spans="1:31" ht="30">
      <c r="A55" s="4">
        <v>8</v>
      </c>
      <c r="B55" s="5" t="s">
        <v>50</v>
      </c>
      <c r="C55" s="6" t="s">
        <v>49</v>
      </c>
      <c r="D55" s="6"/>
      <c r="E55" s="28">
        <v>3.8</v>
      </c>
      <c r="F55" s="28">
        <v>3.8</v>
      </c>
      <c r="G55" s="28">
        <v>3.8</v>
      </c>
      <c r="H55" s="28">
        <v>3.8</v>
      </c>
      <c r="I55" s="28">
        <v>3.8</v>
      </c>
      <c r="J55" s="28">
        <v>3.8</v>
      </c>
      <c r="K55" s="28">
        <v>3.8</v>
      </c>
      <c r="L55" s="28">
        <v>3.8</v>
      </c>
      <c r="M55" s="28">
        <v>3.8</v>
      </c>
      <c r="N55" s="28">
        <v>3.8</v>
      </c>
      <c r="O55" s="28">
        <v>3.8</v>
      </c>
      <c r="P55" s="28">
        <v>3.8</v>
      </c>
      <c r="Q55" s="28">
        <v>3.8</v>
      </c>
      <c r="R55" s="28">
        <v>3.8</v>
      </c>
      <c r="S55" s="28">
        <v>3.8</v>
      </c>
      <c r="T55" s="28">
        <v>3.8</v>
      </c>
      <c r="U55" s="28">
        <v>3.8</v>
      </c>
      <c r="V55" s="28">
        <v>3.8</v>
      </c>
      <c r="W55" s="28">
        <v>3.8</v>
      </c>
      <c r="X55" s="28">
        <v>3.8</v>
      </c>
      <c r="Y55" s="28">
        <v>3.8</v>
      </c>
      <c r="Z55" s="28">
        <v>3.8</v>
      </c>
      <c r="AA55" s="28">
        <v>3.8</v>
      </c>
      <c r="AB55" s="28">
        <v>3.8</v>
      </c>
      <c r="AC55" s="35">
        <f t="shared" si="2"/>
        <v>3.7999999999999985</v>
      </c>
    </row>
    <row r="56" spans="1:31" ht="30">
      <c r="A56" s="4">
        <v>9</v>
      </c>
      <c r="B56" s="5" t="s">
        <v>51</v>
      </c>
      <c r="C56" s="6" t="s">
        <v>49</v>
      </c>
      <c r="D56" s="6"/>
      <c r="E56" s="28">
        <v>3.8</v>
      </c>
      <c r="F56" s="28">
        <v>3.8</v>
      </c>
      <c r="G56" s="28">
        <v>3.8</v>
      </c>
      <c r="H56" s="28">
        <v>3.8</v>
      </c>
      <c r="I56" s="28">
        <v>3.8</v>
      </c>
      <c r="J56" s="28">
        <v>3.8</v>
      </c>
      <c r="K56" s="28">
        <v>3.8</v>
      </c>
      <c r="L56" s="28">
        <v>3.8</v>
      </c>
      <c r="M56" s="28">
        <v>3.8</v>
      </c>
      <c r="N56" s="28">
        <v>3.8</v>
      </c>
      <c r="O56" s="28">
        <v>3.8</v>
      </c>
      <c r="P56" s="28">
        <v>3.8</v>
      </c>
      <c r="Q56" s="28">
        <v>3.8</v>
      </c>
      <c r="R56" s="28">
        <v>3.8</v>
      </c>
      <c r="S56" s="28">
        <v>3.8</v>
      </c>
      <c r="T56" s="28">
        <v>3.8</v>
      </c>
      <c r="U56" s="28">
        <v>3.8</v>
      </c>
      <c r="V56" s="28">
        <v>3.8</v>
      </c>
      <c r="W56" s="28">
        <v>3.8</v>
      </c>
      <c r="X56" s="28">
        <v>3.8</v>
      </c>
      <c r="Y56" s="28">
        <v>3.8</v>
      </c>
      <c r="Z56" s="28">
        <v>3.8</v>
      </c>
      <c r="AA56" s="28">
        <v>3.8</v>
      </c>
      <c r="AB56" s="28">
        <v>3.8</v>
      </c>
      <c r="AC56" s="35">
        <f t="shared" si="2"/>
        <v>3.7999999999999985</v>
      </c>
    </row>
    <row r="57" spans="1:31" ht="30">
      <c r="A57" s="4">
        <v>10</v>
      </c>
      <c r="B57" s="5" t="s">
        <v>52</v>
      </c>
      <c r="C57" s="6" t="s">
        <v>49</v>
      </c>
      <c r="D57" s="6"/>
      <c r="E57" s="28">
        <v>3</v>
      </c>
      <c r="F57" s="28">
        <v>3</v>
      </c>
      <c r="G57" s="28">
        <v>3</v>
      </c>
      <c r="H57" s="28">
        <v>3</v>
      </c>
      <c r="I57" s="28">
        <v>3</v>
      </c>
      <c r="J57" s="28">
        <v>3</v>
      </c>
      <c r="K57" s="28">
        <v>3</v>
      </c>
      <c r="L57" s="28">
        <v>3</v>
      </c>
      <c r="M57" s="28">
        <v>3</v>
      </c>
      <c r="N57" s="28">
        <v>3</v>
      </c>
      <c r="O57" s="28">
        <v>3</v>
      </c>
      <c r="P57" s="28">
        <v>3</v>
      </c>
      <c r="Q57" s="28">
        <v>3</v>
      </c>
      <c r="R57" s="28">
        <v>3</v>
      </c>
      <c r="S57" s="28">
        <v>3</v>
      </c>
      <c r="T57" s="28">
        <v>3</v>
      </c>
      <c r="U57" s="28">
        <v>3</v>
      </c>
      <c r="V57" s="28">
        <v>3</v>
      </c>
      <c r="W57" s="28">
        <v>3</v>
      </c>
      <c r="X57" s="28">
        <v>3</v>
      </c>
      <c r="Y57" s="28">
        <v>3</v>
      </c>
      <c r="Z57" s="28">
        <v>3</v>
      </c>
      <c r="AA57" s="28">
        <v>3</v>
      </c>
      <c r="AB57" s="28">
        <v>3</v>
      </c>
      <c r="AC57" s="35">
        <f t="shared" si="2"/>
        <v>3</v>
      </c>
    </row>
    <row r="58" spans="1:31" ht="34.5">
      <c r="A58" s="4">
        <v>11</v>
      </c>
      <c r="B58" s="5" t="s">
        <v>53</v>
      </c>
      <c r="C58" s="6" t="s">
        <v>49</v>
      </c>
      <c r="D58" s="13"/>
      <c r="E58" s="33">
        <f t="shared" ref="E58:Q58" si="3">E54-E55</f>
        <v>0.5</v>
      </c>
      <c r="F58" s="33">
        <f t="shared" si="3"/>
        <v>0.5</v>
      </c>
      <c r="G58" s="33">
        <f t="shared" si="3"/>
        <v>0.5</v>
      </c>
      <c r="H58" s="33">
        <f t="shared" si="3"/>
        <v>0.5</v>
      </c>
      <c r="I58" s="33">
        <f t="shared" si="3"/>
        <v>0.5</v>
      </c>
      <c r="J58" s="33">
        <f t="shared" si="3"/>
        <v>0.5</v>
      </c>
      <c r="K58" s="33">
        <f t="shared" si="3"/>
        <v>0.5</v>
      </c>
      <c r="L58" s="33">
        <f t="shared" si="3"/>
        <v>0.5</v>
      </c>
      <c r="M58" s="33">
        <f t="shared" si="3"/>
        <v>0.5</v>
      </c>
      <c r="N58" s="33">
        <f t="shared" si="3"/>
        <v>0.5</v>
      </c>
      <c r="O58" s="33">
        <f t="shared" si="3"/>
        <v>0.5</v>
      </c>
      <c r="P58" s="33">
        <f t="shared" si="3"/>
        <v>0.5</v>
      </c>
      <c r="Q58" s="33">
        <f t="shared" si="3"/>
        <v>0.5</v>
      </c>
      <c r="R58" s="33">
        <f t="shared" ref="R58:AB58" si="4">R54-R55</f>
        <v>0.5</v>
      </c>
      <c r="S58" s="33">
        <f t="shared" si="4"/>
        <v>0.5</v>
      </c>
      <c r="T58" s="33">
        <f t="shared" si="4"/>
        <v>0.5</v>
      </c>
      <c r="U58" s="33">
        <f t="shared" si="4"/>
        <v>0.5</v>
      </c>
      <c r="V58" s="33">
        <f t="shared" si="4"/>
        <v>0.5</v>
      </c>
      <c r="W58" s="33">
        <f t="shared" si="4"/>
        <v>0.5</v>
      </c>
      <c r="X58" s="33">
        <f t="shared" si="4"/>
        <v>0.5</v>
      </c>
      <c r="Y58" s="33">
        <f t="shared" si="4"/>
        <v>0.5</v>
      </c>
      <c r="Z58" s="33">
        <f t="shared" si="4"/>
        <v>0.5</v>
      </c>
      <c r="AA58" s="33">
        <f t="shared" si="4"/>
        <v>0.5</v>
      </c>
      <c r="AB58" s="33">
        <f t="shared" si="4"/>
        <v>0.5</v>
      </c>
      <c r="AC58" s="35">
        <f t="shared" si="2"/>
        <v>0.5</v>
      </c>
    </row>
    <row r="59" spans="1:31" ht="34.5">
      <c r="A59" s="4">
        <v>12</v>
      </c>
      <c r="B59" s="5" t="s">
        <v>54</v>
      </c>
      <c r="C59" s="6" t="s">
        <v>55</v>
      </c>
      <c r="D59" s="13"/>
      <c r="E59" s="33">
        <f t="shared" ref="E59:Q59" si="5">E56-E57</f>
        <v>0.79999999999999982</v>
      </c>
      <c r="F59" s="33">
        <f t="shared" si="5"/>
        <v>0.79999999999999982</v>
      </c>
      <c r="G59" s="33">
        <f t="shared" si="5"/>
        <v>0.79999999999999982</v>
      </c>
      <c r="H59" s="33">
        <f t="shared" si="5"/>
        <v>0.79999999999999982</v>
      </c>
      <c r="I59" s="33">
        <f t="shared" si="5"/>
        <v>0.79999999999999982</v>
      </c>
      <c r="J59" s="33">
        <f t="shared" si="5"/>
        <v>0.79999999999999982</v>
      </c>
      <c r="K59" s="33">
        <f t="shared" si="5"/>
        <v>0.79999999999999982</v>
      </c>
      <c r="L59" s="33">
        <f t="shared" si="5"/>
        <v>0.79999999999999982</v>
      </c>
      <c r="M59" s="33">
        <f t="shared" si="5"/>
        <v>0.79999999999999982</v>
      </c>
      <c r="N59" s="33">
        <f t="shared" si="5"/>
        <v>0.79999999999999982</v>
      </c>
      <c r="O59" s="33">
        <f t="shared" si="5"/>
        <v>0.79999999999999982</v>
      </c>
      <c r="P59" s="33">
        <f t="shared" si="5"/>
        <v>0.79999999999999982</v>
      </c>
      <c r="Q59" s="33">
        <f t="shared" si="5"/>
        <v>0.79999999999999982</v>
      </c>
      <c r="R59" s="33">
        <f t="shared" ref="R59:AB59" si="6">R56-R57</f>
        <v>0.79999999999999982</v>
      </c>
      <c r="S59" s="33">
        <f t="shared" si="6"/>
        <v>0.79999999999999982</v>
      </c>
      <c r="T59" s="33">
        <f t="shared" si="6"/>
        <v>0.79999999999999982</v>
      </c>
      <c r="U59" s="33">
        <f t="shared" si="6"/>
        <v>0.79999999999999982</v>
      </c>
      <c r="V59" s="33">
        <f t="shared" si="6"/>
        <v>0.79999999999999982</v>
      </c>
      <c r="W59" s="33">
        <f t="shared" si="6"/>
        <v>0.79999999999999982</v>
      </c>
      <c r="X59" s="33">
        <f t="shared" si="6"/>
        <v>0.79999999999999982</v>
      </c>
      <c r="Y59" s="33">
        <f t="shared" si="6"/>
        <v>0.79999999999999982</v>
      </c>
      <c r="Z59" s="33">
        <f t="shared" si="6"/>
        <v>0.79999999999999982</v>
      </c>
      <c r="AA59" s="33">
        <f t="shared" si="6"/>
        <v>0.79999999999999982</v>
      </c>
      <c r="AB59" s="33">
        <f t="shared" si="6"/>
        <v>0.79999999999999982</v>
      </c>
      <c r="AC59" s="35">
        <f t="shared" si="2"/>
        <v>0.80000000000000027</v>
      </c>
    </row>
    <row r="60" spans="1:31" ht="37.5">
      <c r="A60" s="4">
        <v>13</v>
      </c>
      <c r="B60" s="5" t="s">
        <v>56</v>
      </c>
      <c r="C60" s="6" t="s">
        <v>57</v>
      </c>
      <c r="D60" s="13"/>
      <c r="E60" s="29">
        <f t="shared" ref="E60:Q60" si="7">SQRT(E58/0.5)*971</f>
        <v>971</v>
      </c>
      <c r="F60" s="29">
        <f t="shared" si="7"/>
        <v>971</v>
      </c>
      <c r="G60" s="29">
        <f t="shared" si="7"/>
        <v>971</v>
      </c>
      <c r="H60" s="29">
        <f t="shared" si="7"/>
        <v>971</v>
      </c>
      <c r="I60" s="29">
        <f t="shared" si="7"/>
        <v>971</v>
      </c>
      <c r="J60" s="29">
        <f t="shared" si="7"/>
        <v>971</v>
      </c>
      <c r="K60" s="29">
        <f t="shared" si="7"/>
        <v>971</v>
      </c>
      <c r="L60" s="29">
        <f t="shared" si="7"/>
        <v>971</v>
      </c>
      <c r="M60" s="29">
        <f t="shared" si="7"/>
        <v>971</v>
      </c>
      <c r="N60" s="29">
        <f t="shared" si="7"/>
        <v>971</v>
      </c>
      <c r="O60" s="29">
        <f t="shared" si="7"/>
        <v>971</v>
      </c>
      <c r="P60" s="29">
        <f t="shared" si="7"/>
        <v>971</v>
      </c>
      <c r="Q60" s="29">
        <f t="shared" si="7"/>
        <v>971</v>
      </c>
      <c r="R60" s="29">
        <f t="shared" ref="R60:AB60" si="8">SQRT(R58/0.5)*971</f>
        <v>971</v>
      </c>
      <c r="S60" s="29">
        <f t="shared" si="8"/>
        <v>971</v>
      </c>
      <c r="T60" s="29">
        <f t="shared" si="8"/>
        <v>971</v>
      </c>
      <c r="U60" s="29">
        <f t="shared" si="8"/>
        <v>971</v>
      </c>
      <c r="V60" s="29">
        <f t="shared" si="8"/>
        <v>971</v>
      </c>
      <c r="W60" s="29">
        <f t="shared" si="8"/>
        <v>971</v>
      </c>
      <c r="X60" s="29">
        <f t="shared" si="8"/>
        <v>971</v>
      </c>
      <c r="Y60" s="29">
        <f t="shared" si="8"/>
        <v>971</v>
      </c>
      <c r="Z60" s="29">
        <f t="shared" si="8"/>
        <v>971</v>
      </c>
      <c r="AA60" s="29">
        <f t="shared" si="8"/>
        <v>971</v>
      </c>
      <c r="AB60" s="29">
        <f t="shared" si="8"/>
        <v>971</v>
      </c>
      <c r="AC60" s="35">
        <f t="shared" si="2"/>
        <v>971</v>
      </c>
    </row>
    <row r="61" spans="1:31" ht="15.75">
      <c r="A61" s="4">
        <v>14</v>
      </c>
      <c r="B61" s="5" t="s">
        <v>58</v>
      </c>
      <c r="C61" s="6" t="s">
        <v>59</v>
      </c>
      <c r="D61" s="13"/>
      <c r="E61" s="47">
        <v>2615.9850000000001</v>
      </c>
      <c r="F61" s="47">
        <v>2681.7249999999999</v>
      </c>
      <c r="G61" s="47">
        <v>2717.21</v>
      </c>
      <c r="H61" s="47">
        <v>2567.6039999999998</v>
      </c>
      <c r="I61" s="47">
        <v>2674.9349999999999</v>
      </c>
      <c r="J61" s="47">
        <v>4643.9440000000004</v>
      </c>
      <c r="K61" s="47">
        <v>2389.636</v>
      </c>
      <c r="L61" s="47">
        <v>2787.846</v>
      </c>
      <c r="M61" s="47">
        <v>2843.38</v>
      </c>
      <c r="N61" s="47">
        <v>2809.6729999999998</v>
      </c>
      <c r="O61" s="47">
        <v>2892.8380000000002</v>
      </c>
      <c r="P61" s="47">
        <v>2930.5239999999999</v>
      </c>
      <c r="Q61" s="47">
        <v>2926.163</v>
      </c>
      <c r="R61" s="47">
        <v>2923.3009999999999</v>
      </c>
      <c r="S61" s="47">
        <v>2820.71</v>
      </c>
      <c r="T61" s="47">
        <v>2678.7359999999999</v>
      </c>
      <c r="U61" s="47">
        <v>2671.518</v>
      </c>
      <c r="V61" s="47">
        <v>2513.723</v>
      </c>
      <c r="W61" s="47">
        <v>2284.683</v>
      </c>
      <c r="X61" s="47">
        <v>2320.1019999999999</v>
      </c>
      <c r="Y61" s="47">
        <v>2206.9340000000002</v>
      </c>
      <c r="Z61" s="47">
        <v>2164.4189999999999</v>
      </c>
      <c r="AA61" s="47">
        <v>2220.9540000000002</v>
      </c>
      <c r="AB61" s="47">
        <v>2085.0030000000002</v>
      </c>
      <c r="AC61" s="37">
        <f>SUM(E61:AB61)</f>
        <v>64371.54599999998</v>
      </c>
    </row>
    <row r="62" spans="1:31" ht="15.75">
      <c r="A62" s="4">
        <v>15</v>
      </c>
      <c r="B62" s="5" t="s">
        <v>60</v>
      </c>
      <c r="C62" s="6" t="s">
        <v>61</v>
      </c>
      <c r="D62" s="13"/>
      <c r="E62" s="13">
        <v>1220.82999999821</v>
      </c>
      <c r="F62" s="13">
        <v>1220.82999999821</v>
      </c>
      <c r="G62" s="13">
        <v>1220.82999999821</v>
      </c>
      <c r="H62" s="13">
        <v>1220.82999999821</v>
      </c>
      <c r="I62" s="13">
        <v>1220.82999999821</v>
      </c>
      <c r="J62" s="13">
        <v>1220.82999999821</v>
      </c>
      <c r="K62" s="13">
        <v>1220.82999999821</v>
      </c>
      <c r="L62" s="13">
        <v>1220.82999999821</v>
      </c>
      <c r="M62" s="13">
        <v>1220.82999999821</v>
      </c>
      <c r="N62" s="13">
        <v>1220.82999999821</v>
      </c>
      <c r="O62" s="13">
        <v>1220.82999999821</v>
      </c>
      <c r="P62" s="13">
        <v>1220.82999999821</v>
      </c>
      <c r="Q62" s="13">
        <v>1220.82999999821</v>
      </c>
      <c r="R62" s="13">
        <v>1220.82999999821</v>
      </c>
      <c r="S62" s="13">
        <v>1220.82999999821</v>
      </c>
      <c r="T62" s="13">
        <v>1220.82999999821</v>
      </c>
      <c r="U62" s="13">
        <v>1220.82999999821</v>
      </c>
      <c r="V62" s="13">
        <v>1220.82999999821</v>
      </c>
      <c r="W62" s="13">
        <v>1220.82999999821</v>
      </c>
      <c r="X62" s="13">
        <v>1220.82999999821</v>
      </c>
      <c r="Y62" s="13">
        <v>1220.82999999821</v>
      </c>
      <c r="Z62" s="13">
        <v>1220.82999999821</v>
      </c>
      <c r="AA62" s="13">
        <v>1220.82999999821</v>
      </c>
      <c r="AB62" s="13">
        <v>1220.9100000411299</v>
      </c>
      <c r="AC62" s="37">
        <f>SUM(E62:AB62)</f>
        <v>29299.999999999975</v>
      </c>
      <c r="AE62" s="1" t="s">
        <v>70</v>
      </c>
    </row>
    <row r="63" spans="1:31" ht="15.75">
      <c r="A63" s="4">
        <v>16</v>
      </c>
      <c r="B63" s="5" t="s">
        <v>62</v>
      </c>
      <c r="C63" s="6" t="s">
        <v>63</v>
      </c>
      <c r="D63" s="13"/>
      <c r="E63" s="31">
        <f t="shared" ref="E63:Q63" si="9">E62/E61</f>
        <v>0.46668081047796911</v>
      </c>
      <c r="F63" s="31">
        <f t="shared" si="9"/>
        <v>0.45524056344263863</v>
      </c>
      <c r="G63" s="31">
        <f t="shared" si="9"/>
        <v>0.44929541698956282</v>
      </c>
      <c r="H63" s="31">
        <f t="shared" si="9"/>
        <v>0.47547441116239503</v>
      </c>
      <c r="I63" s="31">
        <f t="shared" si="9"/>
        <v>0.45639613672788687</v>
      </c>
      <c r="J63" s="31">
        <f t="shared" si="9"/>
        <v>0.2628864603014614</v>
      </c>
      <c r="K63" s="31">
        <f t="shared" si="9"/>
        <v>0.51088533985854334</v>
      </c>
      <c r="L63" s="31">
        <f t="shared" si="9"/>
        <v>0.43791156326361286</v>
      </c>
      <c r="M63" s="31">
        <f t="shared" si="9"/>
        <v>0.4293587209582293</v>
      </c>
      <c r="N63" s="31">
        <f t="shared" si="9"/>
        <v>0.43450963866549958</v>
      </c>
      <c r="O63" s="31">
        <f t="shared" si="9"/>
        <v>0.42201810125496486</v>
      </c>
      <c r="P63" s="31">
        <f t="shared" si="9"/>
        <v>0.41659102604114828</v>
      </c>
      <c r="Q63" s="31">
        <f t="shared" si="9"/>
        <v>0.41721189147638393</v>
      </c>
      <c r="R63" s="31">
        <f t="shared" ref="R63:AB63" si="10">R62/R61</f>
        <v>0.41762035452326329</v>
      </c>
      <c r="S63" s="31">
        <f t="shared" si="10"/>
        <v>0.43280946995551123</v>
      </c>
      <c r="T63" s="31">
        <f t="shared" si="10"/>
        <v>0.45574853214285027</v>
      </c>
      <c r="U63" s="31">
        <f t="shared" si="10"/>
        <v>0.45697988933565487</v>
      </c>
      <c r="V63" s="31">
        <f t="shared" si="10"/>
        <v>0.48566608174337828</v>
      </c>
      <c r="W63" s="31">
        <f t="shared" si="10"/>
        <v>0.53435421894337642</v>
      </c>
      <c r="X63" s="31">
        <f t="shared" si="10"/>
        <v>0.52619669307565364</v>
      </c>
      <c r="Y63" s="31">
        <f t="shared" si="10"/>
        <v>0.55317920698952028</v>
      </c>
      <c r="Z63" s="31">
        <f t="shared" si="10"/>
        <v>0.56404513174122484</v>
      </c>
      <c r="AA63" s="31">
        <f t="shared" si="10"/>
        <v>0.54968720648793712</v>
      </c>
      <c r="AB63" s="31">
        <f t="shared" si="10"/>
        <v>0.58556750280029801</v>
      </c>
      <c r="AC63" s="35">
        <f t="shared" ref="AC63:AC68" si="11">AVERAGE(E63:AB63)</f>
        <v>0.46651309868162355</v>
      </c>
    </row>
    <row r="64" spans="1:31" ht="15.75">
      <c r="A64" s="4">
        <v>17</v>
      </c>
      <c r="B64" s="5" t="s">
        <v>64</v>
      </c>
      <c r="C64" s="13"/>
      <c r="D64" s="13"/>
      <c r="E64" s="341">
        <f>AVERAGE(E63:AB63)</f>
        <v>0.46651309868162355</v>
      </c>
      <c r="F64" s="342"/>
      <c r="G64" s="342"/>
      <c r="H64" s="342"/>
      <c r="I64" s="342"/>
      <c r="J64" s="342"/>
      <c r="K64" s="342"/>
      <c r="L64" s="342"/>
      <c r="M64" s="342"/>
      <c r="N64" s="342"/>
      <c r="O64" s="342"/>
      <c r="P64" s="342"/>
      <c r="Q64" s="342"/>
      <c r="R64" s="342"/>
      <c r="S64" s="342"/>
      <c r="T64" s="342"/>
      <c r="U64" s="342"/>
      <c r="V64" s="342"/>
      <c r="W64" s="342"/>
      <c r="X64" s="342"/>
      <c r="Y64" s="342"/>
      <c r="Z64" s="342"/>
      <c r="AA64" s="342"/>
      <c r="AB64" s="343"/>
      <c r="AC64" s="35">
        <f t="shared" si="11"/>
        <v>0.46651309868162355</v>
      </c>
    </row>
    <row r="65" spans="1:29" ht="15.75">
      <c r="A65" s="4">
        <v>18</v>
      </c>
      <c r="B65" s="5" t="s">
        <v>65</v>
      </c>
      <c r="C65" s="13"/>
      <c r="D65" s="13"/>
      <c r="E65" s="31">
        <f t="shared" ref="E65:Q65" si="12">3.516/E63</f>
        <v>7.5340573708161545</v>
      </c>
      <c r="F65" s="31">
        <f t="shared" si="12"/>
        <v>7.7233890877630991</v>
      </c>
      <c r="G65" s="31">
        <f t="shared" si="12"/>
        <v>7.8255861667996429</v>
      </c>
      <c r="H65" s="31">
        <f t="shared" si="12"/>
        <v>7.3947197103718256</v>
      </c>
      <c r="I65" s="31">
        <f t="shared" si="12"/>
        <v>7.7038338343698873</v>
      </c>
      <c r="J65" s="31">
        <f t="shared" si="12"/>
        <v>13.37459523768579</v>
      </c>
      <c r="K65" s="31">
        <f t="shared" si="12"/>
        <v>6.8821704709192257</v>
      </c>
      <c r="L65" s="31">
        <f t="shared" si="12"/>
        <v>8.0290184022463169</v>
      </c>
      <c r="M65" s="31">
        <f t="shared" si="12"/>
        <v>8.1889567589383105</v>
      </c>
      <c r="N65" s="31">
        <f t="shared" si="12"/>
        <v>8.0918803338830827</v>
      </c>
      <c r="O65" s="31">
        <f t="shared" si="12"/>
        <v>8.3313961878516363</v>
      </c>
      <c r="P65" s="31">
        <f t="shared" si="12"/>
        <v>8.4399321641957581</v>
      </c>
      <c r="Q65" s="31">
        <f t="shared" si="12"/>
        <v>8.4273724499030038</v>
      </c>
      <c r="R65" s="31">
        <f t="shared" ref="R65:AB65" si="13">3.516/R63</f>
        <v>8.4191298673976469</v>
      </c>
      <c r="S65" s="31">
        <f t="shared" si="13"/>
        <v>8.1236669806726081</v>
      </c>
      <c r="T65" s="31">
        <f t="shared" si="13"/>
        <v>7.7147807442590768</v>
      </c>
      <c r="U65" s="31">
        <f t="shared" si="13"/>
        <v>7.6939928475002848</v>
      </c>
      <c r="V65" s="31">
        <f t="shared" si="13"/>
        <v>7.2395420066782092</v>
      </c>
      <c r="W65" s="31">
        <f t="shared" si="13"/>
        <v>6.5799050056205841</v>
      </c>
      <c r="X65" s="31">
        <f t="shared" si="13"/>
        <v>6.6819120041381348</v>
      </c>
      <c r="Y65" s="31">
        <f t="shared" si="13"/>
        <v>6.3559872742407855</v>
      </c>
      <c r="Z65" s="31">
        <f t="shared" si="13"/>
        <v>6.2335437399237872</v>
      </c>
      <c r="AA65" s="31">
        <f t="shared" si="13"/>
        <v>6.3963649844871524</v>
      </c>
      <c r="AB65" s="31">
        <f t="shared" si="13"/>
        <v>6.0044315696923105</v>
      </c>
      <c r="AC65" s="35">
        <f t="shared" si="11"/>
        <v>7.7245902166814302</v>
      </c>
    </row>
    <row r="66" spans="1:29" ht="15.75">
      <c r="A66" s="4">
        <v>19</v>
      </c>
      <c r="B66" s="5" t="s">
        <v>66</v>
      </c>
      <c r="C66" s="13"/>
      <c r="D66" s="13"/>
      <c r="E66" s="31">
        <f t="shared" ref="E66:Q66" si="14">3.413*E65</f>
        <v>25.713737806595535</v>
      </c>
      <c r="F66" s="31">
        <f t="shared" si="14"/>
        <v>26.359926956535457</v>
      </c>
      <c r="G66" s="31">
        <f t="shared" si="14"/>
        <v>26.70872558728718</v>
      </c>
      <c r="H66" s="31">
        <f t="shared" si="14"/>
        <v>25.238178371499039</v>
      </c>
      <c r="I66" s="31">
        <f t="shared" si="14"/>
        <v>26.293184876704423</v>
      </c>
      <c r="J66" s="31">
        <f t="shared" si="14"/>
        <v>45.647493546221597</v>
      </c>
      <c r="K66" s="31">
        <f t="shared" si="14"/>
        <v>23.488847817247315</v>
      </c>
      <c r="L66" s="31">
        <f t="shared" si="14"/>
        <v>27.40303980686668</v>
      </c>
      <c r="M66" s="31">
        <f t="shared" si="14"/>
        <v>27.948909418256452</v>
      </c>
      <c r="N66" s="31">
        <f t="shared" si="14"/>
        <v>27.61758757954296</v>
      </c>
      <c r="O66" s="31">
        <f t="shared" si="14"/>
        <v>28.435055189137632</v>
      </c>
      <c r="P66" s="31">
        <f t="shared" si="14"/>
        <v>28.805488476400122</v>
      </c>
      <c r="Q66" s="31">
        <f t="shared" si="14"/>
        <v>28.762622171518949</v>
      </c>
      <c r="R66" s="31">
        <f t="shared" ref="R66:AB66" si="15">3.413*R65</f>
        <v>28.734490237428169</v>
      </c>
      <c r="S66" s="31">
        <f t="shared" si="15"/>
        <v>27.726075405035608</v>
      </c>
      <c r="T66" s="31">
        <f t="shared" si="15"/>
        <v>26.330546680156228</v>
      </c>
      <c r="U66" s="31">
        <f t="shared" si="15"/>
        <v>26.259597588518471</v>
      </c>
      <c r="V66" s="31">
        <f t="shared" si="15"/>
        <v>24.708556868792726</v>
      </c>
      <c r="W66" s="31">
        <f t="shared" si="15"/>
        <v>22.457215784183052</v>
      </c>
      <c r="X66" s="31">
        <f t="shared" si="15"/>
        <v>22.805365670123454</v>
      </c>
      <c r="Y66" s="31">
        <f t="shared" si="15"/>
        <v>21.6929845669838</v>
      </c>
      <c r="Z66" s="31">
        <f t="shared" si="15"/>
        <v>21.275084784359883</v>
      </c>
      <c r="AA66" s="31">
        <f t="shared" si="15"/>
        <v>21.830793692054652</v>
      </c>
      <c r="AB66" s="31">
        <f t="shared" si="15"/>
        <v>20.493124947359856</v>
      </c>
      <c r="AC66" s="35">
        <f t="shared" si="11"/>
        <v>26.364026409533722</v>
      </c>
    </row>
    <row r="67" spans="1:29" ht="15.75">
      <c r="A67" s="4">
        <v>20</v>
      </c>
      <c r="B67" s="5" t="s">
        <v>67</v>
      </c>
      <c r="C67" s="6" t="s">
        <v>42</v>
      </c>
      <c r="D67" s="13"/>
      <c r="E67" s="31">
        <f t="shared" ref="E67:Q67" si="16">(E53-E52)/LN(1+(E53-E52)/E48)</f>
        <v>3.8952766104002023</v>
      </c>
      <c r="F67" s="31">
        <f t="shared" si="16"/>
        <v>3.7776330367968751</v>
      </c>
      <c r="G67" s="31">
        <f t="shared" si="16"/>
        <v>3.7448369879635663</v>
      </c>
      <c r="H67" s="31">
        <f t="shared" si="16"/>
        <v>3.7618424287089893</v>
      </c>
      <c r="I67" s="31">
        <f t="shared" si="16"/>
        <v>4.0935265225394053</v>
      </c>
      <c r="J67" s="31">
        <f t="shared" si="16"/>
        <v>3.0096744385247427</v>
      </c>
      <c r="K67" s="31">
        <f t="shared" si="16"/>
        <v>3.5453777518294358</v>
      </c>
      <c r="L67" s="31">
        <f t="shared" si="16"/>
        <v>3.6456985460313298</v>
      </c>
      <c r="M67" s="31">
        <f t="shared" si="16"/>
        <v>2.9675640233371752</v>
      </c>
      <c r="N67" s="31">
        <f t="shared" si="16"/>
        <v>3.9940681623280914</v>
      </c>
      <c r="O67" s="31">
        <f t="shared" si="16"/>
        <v>3.9612551464564372</v>
      </c>
      <c r="P67" s="31">
        <f t="shared" si="16"/>
        <v>4.144732804126769</v>
      </c>
      <c r="Q67" s="31">
        <f t="shared" si="16"/>
        <v>4.144732804126769</v>
      </c>
      <c r="R67" s="31">
        <f t="shared" ref="R67:AB67" si="17">(R53-R52)/LN(1+(R53-R52)/R48)</f>
        <v>4.0593527907803049</v>
      </c>
      <c r="S67" s="31">
        <f t="shared" si="17"/>
        <v>3.9283253940383194</v>
      </c>
      <c r="T67" s="31">
        <f t="shared" si="17"/>
        <v>4.0785139146313183</v>
      </c>
      <c r="U67" s="31">
        <f t="shared" si="17"/>
        <v>3.8621064220632313</v>
      </c>
      <c r="V67" s="31">
        <f t="shared" si="17"/>
        <v>3.9108742047105141</v>
      </c>
      <c r="W67" s="31">
        <f t="shared" si="17"/>
        <v>3.8087570999952334</v>
      </c>
      <c r="X67" s="31">
        <f t="shared" si="17"/>
        <v>3.6603919158898228</v>
      </c>
      <c r="Y67" s="31">
        <f t="shared" si="17"/>
        <v>3.5231401714792079</v>
      </c>
      <c r="Z67" s="31">
        <f t="shared" si="17"/>
        <v>3.5576754208228252</v>
      </c>
      <c r="AA67" s="31">
        <f t="shared" si="17"/>
        <v>3.5576754208228234</v>
      </c>
      <c r="AB67" s="31">
        <f t="shared" si="17"/>
        <v>3.3753264125543936</v>
      </c>
      <c r="AC67" s="35">
        <f t="shared" si="11"/>
        <v>3.7503482679565736</v>
      </c>
    </row>
    <row r="68" spans="1:29" ht="15.75">
      <c r="A68" s="4">
        <v>21</v>
      </c>
      <c r="B68" s="5" t="s">
        <v>68</v>
      </c>
      <c r="C68" s="6" t="s">
        <v>42</v>
      </c>
      <c r="D68" s="17"/>
      <c r="E68" s="31">
        <f t="shared" ref="E68:Q68" si="18">(E50-E51)/LN(1+(E50-E51)/E49)</f>
        <v>2.6502140546051289</v>
      </c>
      <c r="F68" s="31">
        <f t="shared" si="18"/>
        <v>2.4308231908533462</v>
      </c>
      <c r="G68" s="31">
        <f t="shared" si="18"/>
        <v>2.6502140546051289</v>
      </c>
      <c r="H68" s="31">
        <f t="shared" si="18"/>
        <v>2.4094728527885949</v>
      </c>
      <c r="I68" s="31">
        <f t="shared" si="18"/>
        <v>2.6050715660667714</v>
      </c>
      <c r="J68" s="31">
        <f t="shared" si="18"/>
        <v>2.1740919262935092</v>
      </c>
      <c r="K68" s="31">
        <f t="shared" si="18"/>
        <v>2.1711400650644617</v>
      </c>
      <c r="L68" s="31">
        <f t="shared" si="18"/>
        <v>2.5597087013286681</v>
      </c>
      <c r="M68" s="31">
        <f t="shared" si="18"/>
        <v>2.6951431749169599</v>
      </c>
      <c r="N68" s="31">
        <f t="shared" si="18"/>
        <v>2.7843874571847693</v>
      </c>
      <c r="O68" s="31">
        <f t="shared" si="18"/>
        <v>3.2460638420001677</v>
      </c>
      <c r="P68" s="31">
        <f t="shared" si="18"/>
        <v>3.1982144507791892</v>
      </c>
      <c r="Q68" s="31">
        <f t="shared" si="18"/>
        <v>2.9872776330491377</v>
      </c>
      <c r="R68" s="31">
        <f t="shared" ref="R68:AB68" si="19">(R50-R51)/LN(1+(R50-R51)/R49)</f>
        <v>3.0566094470559775</v>
      </c>
      <c r="S68" s="31">
        <f t="shared" si="19"/>
        <v>2.7621511847266507</v>
      </c>
      <c r="T68" s="31">
        <f t="shared" si="19"/>
        <v>2.9174786401778334</v>
      </c>
      <c r="U68" s="31">
        <f t="shared" si="19"/>
        <v>2.8706758369623491</v>
      </c>
      <c r="V68" s="31">
        <f t="shared" si="19"/>
        <v>2.6276699100244088</v>
      </c>
      <c r="W68" s="31">
        <f t="shared" si="19"/>
        <v>2.5141180370887164</v>
      </c>
      <c r="X68" s="31">
        <f t="shared" si="19"/>
        <v>2.4222213199475116</v>
      </c>
      <c r="Y68" s="31">
        <f t="shared" si="19"/>
        <v>2.1711400650644617</v>
      </c>
      <c r="Z68" s="31">
        <f t="shared" si="19"/>
        <v>2.3526385425761167</v>
      </c>
      <c r="AA68" s="31">
        <f t="shared" si="19"/>
        <v>2.1049313267650867</v>
      </c>
      <c r="AB68" s="31">
        <f t="shared" si="19"/>
        <v>2.0604747200825204</v>
      </c>
      <c r="AC68" s="35">
        <f t="shared" si="11"/>
        <v>2.6009138333336437</v>
      </c>
    </row>
  </sheetData>
  <mergeCells count="32">
    <mergeCell ref="E46:AB46"/>
    <mergeCell ref="E64:AB64"/>
    <mergeCell ref="A12:A13"/>
    <mergeCell ref="A46:A47"/>
    <mergeCell ref="B12:B13"/>
    <mergeCell ref="B46:B47"/>
    <mergeCell ref="C12:C13"/>
    <mergeCell ref="C46:C47"/>
    <mergeCell ref="D12:D13"/>
    <mergeCell ref="D46:D47"/>
    <mergeCell ref="E39:AB45"/>
    <mergeCell ref="A41:D41"/>
    <mergeCell ref="A42:D42"/>
    <mergeCell ref="A43:D43"/>
    <mergeCell ref="A44:D44"/>
    <mergeCell ref="A45:D45"/>
    <mergeCell ref="E30:AB30"/>
    <mergeCell ref="A37:AB37"/>
    <mergeCell ref="A38:AB38"/>
    <mergeCell ref="A39:D39"/>
    <mergeCell ref="A40:D40"/>
    <mergeCell ref="A8:D8"/>
    <mergeCell ref="A9:D9"/>
    <mergeCell ref="A10:D10"/>
    <mergeCell ref="A11:D11"/>
    <mergeCell ref="E12:AB12"/>
    <mergeCell ref="E5:AB11"/>
    <mergeCell ref="A3:AB3"/>
    <mergeCell ref="A4:AB4"/>
    <mergeCell ref="A5:D5"/>
    <mergeCell ref="A6:D6"/>
    <mergeCell ref="A7:D7"/>
  </mergeCells>
  <conditionalFormatting sqref="E28:AB28">
    <cfRule type="cellIs" dxfId="219" priority="5" operator="greaterThan">
      <formula>90</formula>
    </cfRule>
  </conditionalFormatting>
  <conditionalFormatting sqref="E62:AB62">
    <cfRule type="cellIs" dxfId="218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83"/>
  <sheetViews>
    <sheetView zoomScale="70" zoomScaleNormal="70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1.85546875" style="1" customWidth="1"/>
    <col min="5" max="28" width="8.7109375" style="1" customWidth="1"/>
    <col min="29" max="29" width="12.42578125" style="1" customWidth="1"/>
    <col min="30" max="30" width="8.28515625" style="1" customWidth="1"/>
    <col min="31" max="16384" width="8.85546875" style="1"/>
  </cols>
  <sheetData>
    <row r="1" spans="1:29" ht="23.25">
      <c r="A1" s="301" t="s">
        <v>26</v>
      </c>
      <c r="B1" s="302"/>
      <c r="C1" s="302"/>
      <c r="D1" s="302"/>
      <c r="E1" s="302"/>
      <c r="F1" s="302"/>
      <c r="G1" s="302"/>
      <c r="H1" s="302"/>
      <c r="I1" s="302"/>
      <c r="J1" s="302"/>
      <c r="K1" s="302"/>
      <c r="L1" s="302"/>
      <c r="M1" s="302"/>
      <c r="N1" s="302"/>
      <c r="O1" s="302"/>
      <c r="P1" s="302"/>
      <c r="Q1" s="302"/>
      <c r="R1" s="302"/>
      <c r="S1" s="302"/>
      <c r="T1" s="302"/>
      <c r="U1" s="302"/>
      <c r="V1" s="302"/>
      <c r="W1" s="302"/>
      <c r="X1" s="302"/>
      <c r="Y1" s="302"/>
      <c r="Z1" s="302"/>
      <c r="AA1" s="302"/>
      <c r="AB1" s="303"/>
      <c r="AC1"/>
    </row>
    <row r="2" spans="1:29" ht="18.75">
      <c r="A2" s="304" t="s">
        <v>81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/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6"/>
      <c r="AC2"/>
    </row>
    <row r="3" spans="1:29" ht="21">
      <c r="A3" s="307"/>
      <c r="B3" s="308"/>
      <c r="C3" s="308"/>
      <c r="D3" s="309"/>
      <c r="E3" s="319" t="s">
        <v>73</v>
      </c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1"/>
      <c r="AC3"/>
    </row>
    <row r="4" spans="1:29" ht="21" customHeight="1">
      <c r="A4" s="310" t="s">
        <v>29</v>
      </c>
      <c r="B4" s="311"/>
      <c r="C4" s="311"/>
      <c r="D4" s="312"/>
      <c r="E4" s="322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324"/>
      <c r="AC4"/>
    </row>
    <row r="5" spans="1:29" ht="18.75" customHeight="1">
      <c r="A5" s="310" t="s">
        <v>30</v>
      </c>
      <c r="B5" s="311"/>
      <c r="C5" s="311"/>
      <c r="D5" s="312"/>
      <c r="E5" s="322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4"/>
      <c r="AC5"/>
    </row>
    <row r="6" spans="1:29" ht="18.75" customHeight="1">
      <c r="A6" s="310" t="s">
        <v>31</v>
      </c>
      <c r="B6" s="311"/>
      <c r="C6" s="311"/>
      <c r="D6" s="312"/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4"/>
      <c r="AC6"/>
    </row>
    <row r="7" spans="1:29" ht="18.75" customHeight="1">
      <c r="A7" s="310" t="s">
        <v>32</v>
      </c>
      <c r="B7" s="311"/>
      <c r="C7" s="311"/>
      <c r="D7" s="312"/>
      <c r="E7" s="322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4"/>
      <c r="AC7"/>
    </row>
    <row r="8" spans="1:29" ht="18.75" customHeight="1">
      <c r="A8" s="313" t="s">
        <v>33</v>
      </c>
      <c r="B8" s="314"/>
      <c r="C8" s="314"/>
      <c r="D8" s="315"/>
      <c r="E8" s="322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23"/>
      <c r="U8" s="323"/>
      <c r="V8" s="323"/>
      <c r="W8" s="323"/>
      <c r="X8" s="323"/>
      <c r="Y8" s="323"/>
      <c r="Z8" s="323"/>
      <c r="AA8" s="323"/>
      <c r="AB8" s="324"/>
      <c r="AC8"/>
    </row>
    <row r="9" spans="1:29" ht="19.5" customHeight="1">
      <c r="A9" s="313" t="s">
        <v>34</v>
      </c>
      <c r="B9" s="314"/>
      <c r="C9" s="314"/>
      <c r="D9" s="315"/>
      <c r="E9" s="325"/>
      <c r="F9" s="326"/>
      <c r="G9" s="326"/>
      <c r="H9" s="326"/>
      <c r="I9" s="326"/>
      <c r="J9" s="326"/>
      <c r="K9" s="326"/>
      <c r="L9" s="326"/>
      <c r="M9" s="326"/>
      <c r="N9" s="326"/>
      <c r="O9" s="326"/>
      <c r="P9" s="326"/>
      <c r="Q9" s="326"/>
      <c r="R9" s="326"/>
      <c r="S9" s="326"/>
      <c r="T9" s="326"/>
      <c r="U9" s="326"/>
      <c r="V9" s="326"/>
      <c r="W9" s="326"/>
      <c r="X9" s="326"/>
      <c r="Y9" s="326"/>
      <c r="Z9" s="326"/>
      <c r="AA9" s="326"/>
      <c r="AB9" s="327"/>
      <c r="AC9"/>
    </row>
    <row r="10" spans="1:29" ht="35.25" customHeight="1">
      <c r="A10" s="331" t="s">
        <v>35</v>
      </c>
      <c r="B10" s="331" t="s">
        <v>36</v>
      </c>
      <c r="C10" s="333" t="s">
        <v>37</v>
      </c>
      <c r="D10" s="331" t="s">
        <v>38</v>
      </c>
      <c r="E10" s="316" t="s">
        <v>39</v>
      </c>
      <c r="F10" s="317"/>
      <c r="G10" s="317"/>
      <c r="H10" s="317"/>
      <c r="I10" s="317"/>
      <c r="J10" s="317"/>
      <c r="K10" s="317"/>
      <c r="L10" s="317"/>
      <c r="M10" s="317"/>
      <c r="N10" s="317"/>
      <c r="O10" s="317"/>
      <c r="P10" s="317"/>
      <c r="Q10" s="317"/>
      <c r="R10" s="317"/>
      <c r="S10" s="317"/>
      <c r="T10" s="317"/>
      <c r="U10" s="317"/>
      <c r="V10" s="317"/>
      <c r="W10" s="317"/>
      <c r="X10" s="317"/>
      <c r="Y10" s="317"/>
      <c r="Z10" s="317"/>
      <c r="AA10" s="317"/>
      <c r="AB10" s="318"/>
      <c r="AC10" s="34" t="s">
        <v>40</v>
      </c>
    </row>
    <row r="11" spans="1:29" ht="30" customHeight="1">
      <c r="A11" s="332"/>
      <c r="B11" s="332"/>
      <c r="C11" s="334"/>
      <c r="D11" s="332"/>
      <c r="E11" s="3">
        <v>7</v>
      </c>
      <c r="F11" s="3">
        <v>8</v>
      </c>
      <c r="G11" s="3">
        <v>9</v>
      </c>
      <c r="H11" s="3">
        <v>10</v>
      </c>
      <c r="I11" s="18">
        <v>11</v>
      </c>
      <c r="J11" s="3">
        <v>12</v>
      </c>
      <c r="K11" s="3">
        <v>13</v>
      </c>
      <c r="L11" s="3">
        <v>14</v>
      </c>
      <c r="M11" s="3">
        <v>15</v>
      </c>
      <c r="N11" s="3">
        <v>16</v>
      </c>
      <c r="O11" s="3">
        <v>17</v>
      </c>
      <c r="P11" s="3">
        <v>18</v>
      </c>
      <c r="Q11" s="3">
        <v>19</v>
      </c>
      <c r="R11" s="3">
        <v>20</v>
      </c>
      <c r="S11" s="3">
        <v>21</v>
      </c>
      <c r="T11" s="3">
        <v>22</v>
      </c>
      <c r="U11" s="3">
        <v>23</v>
      </c>
      <c r="V11" s="3">
        <v>0</v>
      </c>
      <c r="W11" s="3">
        <v>1</v>
      </c>
      <c r="X11" s="3">
        <v>2</v>
      </c>
      <c r="Y11" s="3">
        <v>3</v>
      </c>
      <c r="Z11" s="3">
        <v>4</v>
      </c>
      <c r="AA11" s="3">
        <v>5</v>
      </c>
      <c r="AB11" s="3">
        <v>6</v>
      </c>
      <c r="AC11" s="17"/>
    </row>
    <row r="12" spans="1:29" ht="30" customHeight="1">
      <c r="A12" s="4">
        <v>1</v>
      </c>
      <c r="B12" s="5" t="s">
        <v>41</v>
      </c>
      <c r="C12" s="6" t="s">
        <v>42</v>
      </c>
      <c r="D12" s="7"/>
      <c r="E12" s="35">
        <v>1.7</v>
      </c>
      <c r="F12" s="35">
        <v>1.7</v>
      </c>
      <c r="G12" s="35">
        <v>1.6</v>
      </c>
      <c r="H12" s="35">
        <v>1.4</v>
      </c>
      <c r="I12" s="35">
        <v>1.5</v>
      </c>
      <c r="J12" s="35">
        <v>1.6</v>
      </c>
      <c r="K12" s="35">
        <v>1.6</v>
      </c>
      <c r="L12" s="35">
        <v>1.4</v>
      </c>
      <c r="M12" s="35">
        <v>1.4</v>
      </c>
      <c r="N12" s="35">
        <v>1.5</v>
      </c>
      <c r="O12" s="35">
        <v>1.7</v>
      </c>
      <c r="P12" s="35">
        <v>1.8</v>
      </c>
      <c r="Q12" s="35">
        <v>1.8</v>
      </c>
      <c r="R12" s="35">
        <v>1.9</v>
      </c>
      <c r="S12" s="35">
        <v>1.8</v>
      </c>
      <c r="T12" s="35">
        <v>1.8</v>
      </c>
      <c r="U12" s="35">
        <v>1.8</v>
      </c>
      <c r="V12" s="35">
        <v>1.9</v>
      </c>
      <c r="W12" s="35">
        <v>1.9</v>
      </c>
      <c r="X12" s="35">
        <v>1.8</v>
      </c>
      <c r="Y12" s="35">
        <v>1.7</v>
      </c>
      <c r="Z12" s="35">
        <v>1.8</v>
      </c>
      <c r="AA12" s="35">
        <v>1.8</v>
      </c>
      <c r="AB12" s="35">
        <v>1.8</v>
      </c>
      <c r="AC12" s="35">
        <f>AVERAGE(E12:AB12)</f>
        <v>1.6958333333333331</v>
      </c>
    </row>
    <row r="13" spans="1:29" ht="30" customHeight="1">
      <c r="A13" s="4">
        <v>2</v>
      </c>
      <c r="B13" s="5" t="s">
        <v>43</v>
      </c>
      <c r="C13" s="6" t="s">
        <v>42</v>
      </c>
      <c r="D13" s="7"/>
      <c r="E13" s="35">
        <v>0.2</v>
      </c>
      <c r="F13" s="35">
        <v>0.3</v>
      </c>
      <c r="G13" s="35">
        <v>0.2</v>
      </c>
      <c r="H13" s="35">
        <v>0.2</v>
      </c>
      <c r="I13" s="35">
        <v>0.2</v>
      </c>
      <c r="J13" s="35">
        <v>0.3</v>
      </c>
      <c r="K13" s="35">
        <v>0.2</v>
      </c>
      <c r="L13" s="35">
        <v>0.2</v>
      </c>
      <c r="M13" s="35">
        <v>0.2</v>
      </c>
      <c r="N13" s="35">
        <v>0.3</v>
      </c>
      <c r="O13" s="35">
        <v>0.3</v>
      </c>
      <c r="P13" s="35">
        <v>0.3</v>
      </c>
      <c r="Q13" s="35">
        <v>0.3</v>
      </c>
      <c r="R13" s="35">
        <v>0.4</v>
      </c>
      <c r="S13" s="35">
        <v>0.3</v>
      </c>
      <c r="T13" s="35">
        <v>0.3</v>
      </c>
      <c r="U13" s="35">
        <v>0.3</v>
      </c>
      <c r="V13" s="35">
        <v>0.4</v>
      </c>
      <c r="W13" s="35">
        <v>0.4</v>
      </c>
      <c r="X13" s="35">
        <v>0.3</v>
      </c>
      <c r="Y13" s="35">
        <v>0.3</v>
      </c>
      <c r="Z13" s="35">
        <v>0.4</v>
      </c>
      <c r="AA13" s="35">
        <v>0.4</v>
      </c>
      <c r="AB13" s="35">
        <v>0.3</v>
      </c>
      <c r="AC13" s="35">
        <f>AVERAGE(E13:AB13)</f>
        <v>0.29166666666666669</v>
      </c>
    </row>
    <row r="14" spans="1:29" ht="30" customHeight="1">
      <c r="A14" s="4">
        <v>3</v>
      </c>
      <c r="B14" s="5" t="s">
        <v>44</v>
      </c>
      <c r="C14" s="6" t="s">
        <v>42</v>
      </c>
      <c r="D14" s="6"/>
      <c r="E14" s="27">
        <v>11.9</v>
      </c>
      <c r="F14" s="27">
        <v>11.7</v>
      </c>
      <c r="G14" s="27">
        <v>11.8</v>
      </c>
      <c r="H14" s="27">
        <v>11.8</v>
      </c>
      <c r="I14" s="27">
        <v>12.1</v>
      </c>
      <c r="J14" s="27">
        <v>12.2</v>
      </c>
      <c r="K14" s="27">
        <v>11.7</v>
      </c>
      <c r="L14" s="27">
        <v>11.5</v>
      </c>
      <c r="M14" s="27">
        <v>11.3</v>
      </c>
      <c r="N14" s="27">
        <v>11.3</v>
      </c>
      <c r="O14" s="27">
        <v>11.5</v>
      </c>
      <c r="P14" s="27">
        <v>12.3</v>
      </c>
      <c r="Q14" s="27">
        <v>13.3</v>
      </c>
      <c r="R14" s="27">
        <v>13.8</v>
      </c>
      <c r="S14" s="27">
        <v>13.8</v>
      </c>
      <c r="T14" s="27">
        <v>14</v>
      </c>
      <c r="U14" s="27">
        <v>13.5</v>
      </c>
      <c r="V14" s="27">
        <v>13.5</v>
      </c>
      <c r="W14" s="27">
        <v>13.3</v>
      </c>
      <c r="X14" s="27">
        <v>13</v>
      </c>
      <c r="Y14" s="27">
        <v>12.8</v>
      </c>
      <c r="Z14" s="27">
        <v>12.8</v>
      </c>
      <c r="AA14" s="27">
        <v>12.5</v>
      </c>
      <c r="AB14" s="27">
        <v>12.4</v>
      </c>
      <c r="AC14" s="35">
        <f t="shared" ref="AC14:AC24" si="0">AVERAGE(E14:AB14)</f>
        <v>12.491666666666669</v>
      </c>
    </row>
    <row r="15" spans="1:29" ht="30" customHeight="1">
      <c r="A15" s="4">
        <v>4</v>
      </c>
      <c r="B15" s="5" t="s">
        <v>45</v>
      </c>
      <c r="C15" s="6" t="s">
        <v>42</v>
      </c>
      <c r="D15" s="6"/>
      <c r="E15" s="27">
        <v>5.4</v>
      </c>
      <c r="F15" s="27">
        <v>5.5</v>
      </c>
      <c r="G15" s="27">
        <v>5.4</v>
      </c>
      <c r="H15" s="27">
        <v>5.5</v>
      </c>
      <c r="I15" s="27">
        <v>5.4</v>
      </c>
      <c r="J15" s="27">
        <v>5.6</v>
      </c>
      <c r="K15" s="27">
        <v>5.4</v>
      </c>
      <c r="L15" s="27">
        <v>5.5</v>
      </c>
      <c r="M15" s="27">
        <v>5.5</v>
      </c>
      <c r="N15" s="27">
        <v>5.5</v>
      </c>
      <c r="O15" s="27">
        <v>5.5</v>
      </c>
      <c r="P15" s="27">
        <v>5.6</v>
      </c>
      <c r="Q15" s="27">
        <v>5.6</v>
      </c>
      <c r="R15" s="27">
        <v>5.6</v>
      </c>
      <c r="S15" s="27">
        <v>5.5</v>
      </c>
      <c r="T15" s="27">
        <v>5.5</v>
      </c>
      <c r="U15" s="27">
        <v>5.5</v>
      </c>
      <c r="V15" s="27">
        <v>5.4</v>
      </c>
      <c r="W15" s="27">
        <v>5.5</v>
      </c>
      <c r="X15" s="27">
        <v>5.5</v>
      </c>
      <c r="Y15" s="27">
        <v>5.4</v>
      </c>
      <c r="Z15" s="27">
        <v>5.5</v>
      </c>
      <c r="AA15" s="27">
        <v>5.6</v>
      </c>
      <c r="AB15" s="27">
        <v>5.5</v>
      </c>
      <c r="AC15" s="35">
        <f t="shared" si="0"/>
        <v>5.4958333333333327</v>
      </c>
    </row>
    <row r="16" spans="1:29" ht="30" customHeight="1">
      <c r="A16" s="4">
        <v>5</v>
      </c>
      <c r="B16" s="5" t="s">
        <v>46</v>
      </c>
      <c r="C16" s="6" t="s">
        <v>42</v>
      </c>
      <c r="D16" s="6"/>
      <c r="E16" s="27">
        <v>14.7</v>
      </c>
      <c r="F16" s="27">
        <v>14.5</v>
      </c>
      <c r="G16" s="27">
        <v>16</v>
      </c>
      <c r="H16" s="27">
        <v>17.3</v>
      </c>
      <c r="I16" s="27">
        <v>18</v>
      </c>
      <c r="J16" s="27">
        <v>18.600000000000001</v>
      </c>
      <c r="K16" s="27">
        <v>19.2</v>
      </c>
      <c r="L16" s="27">
        <v>19.3</v>
      </c>
      <c r="M16" s="27">
        <v>18.399999999999999</v>
      </c>
      <c r="N16" s="27">
        <v>17.2</v>
      </c>
      <c r="O16" s="27">
        <v>17.600000000000001</v>
      </c>
      <c r="P16" s="27">
        <v>18.7</v>
      </c>
      <c r="Q16" s="27">
        <v>20</v>
      </c>
      <c r="R16" s="27">
        <v>19.2</v>
      </c>
      <c r="S16" s="27">
        <v>19.600000000000001</v>
      </c>
      <c r="T16" s="27">
        <v>21.4</v>
      </c>
      <c r="U16" s="27">
        <v>22.4</v>
      </c>
      <c r="V16" s="27">
        <v>20.6</v>
      </c>
      <c r="W16" s="27">
        <v>19</v>
      </c>
      <c r="X16" s="27">
        <v>18.7</v>
      </c>
      <c r="Y16" s="27">
        <v>18.3</v>
      </c>
      <c r="Z16" s="27">
        <v>17.3</v>
      </c>
      <c r="AA16" s="27">
        <v>15.9</v>
      </c>
      <c r="AB16" s="27">
        <v>15.2</v>
      </c>
      <c r="AC16" s="35">
        <f t="shared" si="0"/>
        <v>18.212499999999995</v>
      </c>
    </row>
    <row r="17" spans="1:29" ht="30" customHeight="1">
      <c r="A17" s="4">
        <v>6</v>
      </c>
      <c r="B17" s="5" t="s">
        <v>47</v>
      </c>
      <c r="C17" s="6" t="s">
        <v>42</v>
      </c>
      <c r="D17" s="6"/>
      <c r="E17" s="27">
        <v>18.8</v>
      </c>
      <c r="F17" s="27">
        <v>18.3</v>
      </c>
      <c r="G17" s="27">
        <v>20.2</v>
      </c>
      <c r="H17" s="27">
        <v>21.6</v>
      </c>
      <c r="I17" s="27">
        <v>22.3</v>
      </c>
      <c r="J17" s="27">
        <v>22.9</v>
      </c>
      <c r="K17" s="27">
        <v>23.1</v>
      </c>
      <c r="L17" s="27">
        <v>23.3</v>
      </c>
      <c r="M17" s="27">
        <v>22.2</v>
      </c>
      <c r="N17" s="27">
        <v>21.2</v>
      </c>
      <c r="O17" s="27">
        <v>21.4</v>
      </c>
      <c r="P17" s="27">
        <v>23.2</v>
      </c>
      <c r="Q17" s="27">
        <v>24.8</v>
      </c>
      <c r="R17" s="27">
        <v>24.6</v>
      </c>
      <c r="S17" s="27">
        <v>25</v>
      </c>
      <c r="T17" s="27">
        <v>27.1</v>
      </c>
      <c r="U17" s="27">
        <v>27.8</v>
      </c>
      <c r="V17" s="27">
        <v>25.7</v>
      </c>
      <c r="W17" s="27">
        <v>24.2</v>
      </c>
      <c r="X17" s="27">
        <v>23.6</v>
      </c>
      <c r="Y17" s="27">
        <v>23</v>
      </c>
      <c r="Z17" s="27">
        <v>22</v>
      </c>
      <c r="AA17" s="27">
        <v>20.3</v>
      </c>
      <c r="AB17" s="27">
        <v>19.7</v>
      </c>
      <c r="AC17" s="35">
        <f t="shared" si="0"/>
        <v>22.762500000000003</v>
      </c>
    </row>
    <row r="18" spans="1:29" ht="30">
      <c r="A18" s="4">
        <v>7</v>
      </c>
      <c r="B18" s="5" t="s">
        <v>48</v>
      </c>
      <c r="C18" s="6" t="s">
        <v>49</v>
      </c>
      <c r="D18" s="6"/>
      <c r="E18" s="13">
        <v>4</v>
      </c>
      <c r="F18" s="13">
        <v>4</v>
      </c>
      <c r="G18" s="13">
        <v>4</v>
      </c>
      <c r="H18" s="13">
        <v>4</v>
      </c>
      <c r="I18" s="13">
        <v>4</v>
      </c>
      <c r="J18" s="13">
        <v>4</v>
      </c>
      <c r="K18" s="13">
        <v>4</v>
      </c>
      <c r="L18" s="13">
        <v>4</v>
      </c>
      <c r="M18" s="13">
        <v>4</v>
      </c>
      <c r="N18" s="13">
        <v>4</v>
      </c>
      <c r="O18" s="13">
        <v>4</v>
      </c>
      <c r="P18" s="13">
        <v>4</v>
      </c>
      <c r="Q18" s="13">
        <v>4</v>
      </c>
      <c r="R18" s="13">
        <v>4</v>
      </c>
      <c r="S18" s="13">
        <v>4</v>
      </c>
      <c r="T18" s="13">
        <v>4</v>
      </c>
      <c r="U18" s="13">
        <v>4</v>
      </c>
      <c r="V18" s="13">
        <v>4</v>
      </c>
      <c r="W18" s="13">
        <v>4</v>
      </c>
      <c r="X18" s="13">
        <v>4</v>
      </c>
      <c r="Y18" s="13">
        <v>4</v>
      </c>
      <c r="Z18" s="13">
        <v>4</v>
      </c>
      <c r="AA18" s="13">
        <v>4</v>
      </c>
      <c r="AB18" s="13">
        <v>4</v>
      </c>
      <c r="AC18" s="35">
        <f t="shared" si="0"/>
        <v>4</v>
      </c>
    </row>
    <row r="19" spans="1:29" ht="30">
      <c r="A19" s="4">
        <v>8</v>
      </c>
      <c r="B19" s="5" t="s">
        <v>50</v>
      </c>
      <c r="C19" s="6" t="s">
        <v>49</v>
      </c>
      <c r="D19" s="6"/>
      <c r="E19" s="28">
        <v>3.5</v>
      </c>
      <c r="F19" s="28">
        <v>3.5</v>
      </c>
      <c r="G19" s="28">
        <v>3.5</v>
      </c>
      <c r="H19" s="28">
        <v>3.5</v>
      </c>
      <c r="I19" s="28">
        <v>3.5</v>
      </c>
      <c r="J19" s="28">
        <v>3.5</v>
      </c>
      <c r="K19" s="28">
        <v>3.5</v>
      </c>
      <c r="L19" s="28">
        <v>3.5</v>
      </c>
      <c r="M19" s="28">
        <v>3.5</v>
      </c>
      <c r="N19" s="28">
        <v>3.5</v>
      </c>
      <c r="O19" s="28">
        <v>3.5</v>
      </c>
      <c r="P19" s="28">
        <v>3.5</v>
      </c>
      <c r="Q19" s="28">
        <v>3.5</v>
      </c>
      <c r="R19" s="28">
        <v>3.5</v>
      </c>
      <c r="S19" s="28">
        <v>3.5</v>
      </c>
      <c r="T19" s="28">
        <v>3.5</v>
      </c>
      <c r="U19" s="28">
        <v>3.5</v>
      </c>
      <c r="V19" s="28">
        <v>3.5</v>
      </c>
      <c r="W19" s="28">
        <v>3.5</v>
      </c>
      <c r="X19" s="28">
        <v>3.5</v>
      </c>
      <c r="Y19" s="28">
        <v>3.5</v>
      </c>
      <c r="Z19" s="28">
        <v>3.5</v>
      </c>
      <c r="AA19" s="28">
        <v>3.5</v>
      </c>
      <c r="AB19" s="28">
        <v>3.5</v>
      </c>
      <c r="AC19" s="35">
        <f t="shared" si="0"/>
        <v>3.5</v>
      </c>
    </row>
    <row r="20" spans="1:29" ht="30">
      <c r="A20" s="4">
        <v>9</v>
      </c>
      <c r="B20" s="5" t="s">
        <v>51</v>
      </c>
      <c r="C20" s="6" t="s">
        <v>49</v>
      </c>
      <c r="D20" s="6"/>
      <c r="E20" s="28">
        <v>3.8</v>
      </c>
      <c r="F20" s="28">
        <v>3.8</v>
      </c>
      <c r="G20" s="28">
        <v>3.8</v>
      </c>
      <c r="H20" s="28">
        <v>3.8</v>
      </c>
      <c r="I20" s="28">
        <v>3.8</v>
      </c>
      <c r="J20" s="28">
        <v>3.8</v>
      </c>
      <c r="K20" s="28">
        <v>3.8</v>
      </c>
      <c r="L20" s="28">
        <v>3.8</v>
      </c>
      <c r="M20" s="28">
        <v>3.8</v>
      </c>
      <c r="N20" s="28">
        <v>3.8</v>
      </c>
      <c r="O20" s="28">
        <v>3.8</v>
      </c>
      <c r="P20" s="28">
        <v>3.8</v>
      </c>
      <c r="Q20" s="28">
        <v>3.8</v>
      </c>
      <c r="R20" s="28">
        <v>3.8</v>
      </c>
      <c r="S20" s="28">
        <v>3.8</v>
      </c>
      <c r="T20" s="28">
        <v>3.8</v>
      </c>
      <c r="U20" s="28">
        <v>3.8</v>
      </c>
      <c r="V20" s="28">
        <v>3.8</v>
      </c>
      <c r="W20" s="28">
        <v>3.8</v>
      </c>
      <c r="X20" s="28">
        <v>3.8</v>
      </c>
      <c r="Y20" s="28">
        <v>3.8</v>
      </c>
      <c r="Z20" s="28">
        <v>3.8</v>
      </c>
      <c r="AA20" s="28">
        <v>3.8</v>
      </c>
      <c r="AB20" s="28">
        <v>3.8</v>
      </c>
      <c r="AC20" s="35">
        <f t="shared" si="0"/>
        <v>3.7999999999999985</v>
      </c>
    </row>
    <row r="21" spans="1:29" ht="30">
      <c r="A21" s="4">
        <v>10</v>
      </c>
      <c r="B21" s="5" t="s">
        <v>52</v>
      </c>
      <c r="C21" s="6" t="s">
        <v>49</v>
      </c>
      <c r="D21" s="6"/>
      <c r="E21" s="28">
        <v>3</v>
      </c>
      <c r="F21" s="28">
        <v>3</v>
      </c>
      <c r="G21" s="28">
        <v>3</v>
      </c>
      <c r="H21" s="28">
        <v>3</v>
      </c>
      <c r="I21" s="28">
        <v>3</v>
      </c>
      <c r="J21" s="28">
        <v>3</v>
      </c>
      <c r="K21" s="28">
        <v>3</v>
      </c>
      <c r="L21" s="28">
        <v>3</v>
      </c>
      <c r="M21" s="28">
        <v>3</v>
      </c>
      <c r="N21" s="28">
        <v>3</v>
      </c>
      <c r="O21" s="28">
        <v>3</v>
      </c>
      <c r="P21" s="28">
        <v>3</v>
      </c>
      <c r="Q21" s="28">
        <v>3</v>
      </c>
      <c r="R21" s="28">
        <v>3</v>
      </c>
      <c r="S21" s="28">
        <v>3</v>
      </c>
      <c r="T21" s="28">
        <v>3</v>
      </c>
      <c r="U21" s="28">
        <v>3</v>
      </c>
      <c r="V21" s="28">
        <v>3</v>
      </c>
      <c r="W21" s="28">
        <v>3</v>
      </c>
      <c r="X21" s="28">
        <v>3</v>
      </c>
      <c r="Y21" s="28">
        <v>3</v>
      </c>
      <c r="Z21" s="28">
        <v>3</v>
      </c>
      <c r="AA21" s="28">
        <v>3</v>
      </c>
      <c r="AB21" s="28">
        <v>3</v>
      </c>
      <c r="AC21" s="35">
        <f t="shared" si="0"/>
        <v>3</v>
      </c>
    </row>
    <row r="22" spans="1:29" ht="34.5">
      <c r="A22" s="4">
        <v>11</v>
      </c>
      <c r="B22" s="5" t="s">
        <v>53</v>
      </c>
      <c r="C22" s="6" t="s">
        <v>49</v>
      </c>
      <c r="D22" s="13"/>
      <c r="E22" s="33">
        <f t="shared" ref="E22:R22" si="1">E18-E19</f>
        <v>0.5</v>
      </c>
      <c r="F22" s="33">
        <f t="shared" si="1"/>
        <v>0.5</v>
      </c>
      <c r="G22" s="33">
        <f t="shared" si="1"/>
        <v>0.5</v>
      </c>
      <c r="H22" s="33">
        <f t="shared" si="1"/>
        <v>0.5</v>
      </c>
      <c r="I22" s="33">
        <f t="shared" si="1"/>
        <v>0.5</v>
      </c>
      <c r="J22" s="33">
        <f t="shared" si="1"/>
        <v>0.5</v>
      </c>
      <c r="K22" s="33">
        <f t="shared" si="1"/>
        <v>0.5</v>
      </c>
      <c r="L22" s="33">
        <f t="shared" si="1"/>
        <v>0.5</v>
      </c>
      <c r="M22" s="33">
        <f t="shared" si="1"/>
        <v>0.5</v>
      </c>
      <c r="N22" s="33">
        <f t="shared" si="1"/>
        <v>0.5</v>
      </c>
      <c r="O22" s="33">
        <f t="shared" si="1"/>
        <v>0.5</v>
      </c>
      <c r="P22" s="33">
        <f t="shared" si="1"/>
        <v>0.5</v>
      </c>
      <c r="Q22" s="33">
        <f t="shared" si="1"/>
        <v>0.5</v>
      </c>
      <c r="R22" s="33">
        <f t="shared" si="1"/>
        <v>0.5</v>
      </c>
      <c r="S22" s="33">
        <f t="shared" ref="S22:AB22" si="2">S18-S19</f>
        <v>0.5</v>
      </c>
      <c r="T22" s="33">
        <f t="shared" si="2"/>
        <v>0.5</v>
      </c>
      <c r="U22" s="33">
        <f t="shared" si="2"/>
        <v>0.5</v>
      </c>
      <c r="V22" s="33">
        <f t="shared" si="2"/>
        <v>0.5</v>
      </c>
      <c r="W22" s="33">
        <f t="shared" si="2"/>
        <v>0.5</v>
      </c>
      <c r="X22" s="33">
        <f t="shared" si="2"/>
        <v>0.5</v>
      </c>
      <c r="Y22" s="33">
        <f t="shared" si="2"/>
        <v>0.5</v>
      </c>
      <c r="Z22" s="33">
        <f t="shared" si="2"/>
        <v>0.5</v>
      </c>
      <c r="AA22" s="33">
        <f t="shared" si="2"/>
        <v>0.5</v>
      </c>
      <c r="AB22" s="33">
        <f t="shared" si="2"/>
        <v>0.5</v>
      </c>
      <c r="AC22" s="35">
        <f t="shared" si="0"/>
        <v>0.5</v>
      </c>
    </row>
    <row r="23" spans="1:29" ht="34.5">
      <c r="A23" s="4">
        <v>12</v>
      </c>
      <c r="B23" s="5" t="s">
        <v>54</v>
      </c>
      <c r="C23" s="6" t="s">
        <v>55</v>
      </c>
      <c r="D23" s="13"/>
      <c r="E23" s="33">
        <f t="shared" ref="E23:R23" si="3">E20-E21</f>
        <v>0.79999999999999982</v>
      </c>
      <c r="F23" s="33">
        <f t="shared" si="3"/>
        <v>0.79999999999999982</v>
      </c>
      <c r="G23" s="33">
        <f t="shared" si="3"/>
        <v>0.79999999999999982</v>
      </c>
      <c r="H23" s="33">
        <f t="shared" si="3"/>
        <v>0.79999999999999982</v>
      </c>
      <c r="I23" s="33">
        <f t="shared" si="3"/>
        <v>0.79999999999999982</v>
      </c>
      <c r="J23" s="33">
        <f t="shared" si="3"/>
        <v>0.79999999999999982</v>
      </c>
      <c r="K23" s="33">
        <f t="shared" si="3"/>
        <v>0.79999999999999982</v>
      </c>
      <c r="L23" s="33">
        <f t="shared" si="3"/>
        <v>0.79999999999999982</v>
      </c>
      <c r="M23" s="33">
        <f t="shared" si="3"/>
        <v>0.79999999999999982</v>
      </c>
      <c r="N23" s="33">
        <f t="shared" si="3"/>
        <v>0.79999999999999982</v>
      </c>
      <c r="O23" s="33">
        <f t="shared" si="3"/>
        <v>0.79999999999999982</v>
      </c>
      <c r="P23" s="33">
        <f t="shared" si="3"/>
        <v>0.79999999999999982</v>
      </c>
      <c r="Q23" s="33">
        <f t="shared" si="3"/>
        <v>0.79999999999999982</v>
      </c>
      <c r="R23" s="33">
        <f t="shared" si="3"/>
        <v>0.79999999999999982</v>
      </c>
      <c r="S23" s="33">
        <f t="shared" ref="S23:AB23" si="4">S20-S21</f>
        <v>0.79999999999999982</v>
      </c>
      <c r="T23" s="33">
        <f t="shared" si="4"/>
        <v>0.79999999999999982</v>
      </c>
      <c r="U23" s="33">
        <f t="shared" si="4"/>
        <v>0.79999999999999982</v>
      </c>
      <c r="V23" s="33">
        <f t="shared" si="4"/>
        <v>0.79999999999999982</v>
      </c>
      <c r="W23" s="33">
        <f t="shared" si="4"/>
        <v>0.79999999999999982</v>
      </c>
      <c r="X23" s="33">
        <f t="shared" si="4"/>
        <v>0.79999999999999982</v>
      </c>
      <c r="Y23" s="33">
        <f t="shared" si="4"/>
        <v>0.79999999999999982</v>
      </c>
      <c r="Z23" s="33">
        <f t="shared" si="4"/>
        <v>0.79999999999999982</v>
      </c>
      <c r="AA23" s="33">
        <f t="shared" si="4"/>
        <v>0.79999999999999982</v>
      </c>
      <c r="AB23" s="33">
        <f t="shared" si="4"/>
        <v>0.79999999999999982</v>
      </c>
      <c r="AC23" s="35">
        <f t="shared" si="0"/>
        <v>0.80000000000000027</v>
      </c>
    </row>
    <row r="24" spans="1:29" ht="37.5">
      <c r="A24" s="4">
        <v>13</v>
      </c>
      <c r="B24" s="5" t="s">
        <v>56</v>
      </c>
      <c r="C24" s="6" t="s">
        <v>57</v>
      </c>
      <c r="D24" s="13"/>
      <c r="E24" s="29">
        <f t="shared" ref="E24:R24" si="5">SQRT(E22/0.5)*971</f>
        <v>971</v>
      </c>
      <c r="F24" s="29">
        <f t="shared" si="5"/>
        <v>971</v>
      </c>
      <c r="G24" s="29">
        <f t="shared" si="5"/>
        <v>971</v>
      </c>
      <c r="H24" s="29">
        <f t="shared" si="5"/>
        <v>971</v>
      </c>
      <c r="I24" s="29">
        <f t="shared" si="5"/>
        <v>971</v>
      </c>
      <c r="J24" s="29">
        <f t="shared" si="5"/>
        <v>971</v>
      </c>
      <c r="K24" s="29">
        <f t="shared" si="5"/>
        <v>971</v>
      </c>
      <c r="L24" s="29">
        <f t="shared" si="5"/>
        <v>971</v>
      </c>
      <c r="M24" s="29">
        <f t="shared" si="5"/>
        <v>971</v>
      </c>
      <c r="N24" s="29">
        <f t="shared" si="5"/>
        <v>971</v>
      </c>
      <c r="O24" s="29">
        <f t="shared" si="5"/>
        <v>971</v>
      </c>
      <c r="P24" s="29">
        <f t="shared" si="5"/>
        <v>971</v>
      </c>
      <c r="Q24" s="29">
        <f t="shared" si="5"/>
        <v>971</v>
      </c>
      <c r="R24" s="29">
        <f t="shared" si="5"/>
        <v>971</v>
      </c>
      <c r="S24" s="29">
        <f t="shared" ref="S24:AB24" si="6">SQRT(S22/0.5)*971</f>
        <v>971</v>
      </c>
      <c r="T24" s="29">
        <f t="shared" si="6"/>
        <v>971</v>
      </c>
      <c r="U24" s="29">
        <f t="shared" si="6"/>
        <v>971</v>
      </c>
      <c r="V24" s="29">
        <f t="shared" si="6"/>
        <v>971</v>
      </c>
      <c r="W24" s="29">
        <f t="shared" si="6"/>
        <v>971</v>
      </c>
      <c r="X24" s="29">
        <f t="shared" si="6"/>
        <v>971</v>
      </c>
      <c r="Y24" s="29">
        <f t="shared" si="6"/>
        <v>971</v>
      </c>
      <c r="Z24" s="29">
        <f t="shared" si="6"/>
        <v>971</v>
      </c>
      <c r="AA24" s="29">
        <f t="shared" si="6"/>
        <v>971</v>
      </c>
      <c r="AB24" s="29">
        <f t="shared" si="6"/>
        <v>971</v>
      </c>
      <c r="AC24" s="35">
        <f t="shared" si="0"/>
        <v>971</v>
      </c>
    </row>
    <row r="25" spans="1:29" ht="15.75">
      <c r="A25" s="4">
        <v>14</v>
      </c>
      <c r="B25" s="5" t="s">
        <v>58</v>
      </c>
      <c r="C25" s="6" t="s">
        <v>59</v>
      </c>
      <c r="D25" s="13"/>
      <c r="E25" s="47">
        <v>2107.4830000000002</v>
      </c>
      <c r="F25" s="47">
        <v>2075.4589999999998</v>
      </c>
      <c r="G25" s="47">
        <v>2082.9090000000001</v>
      </c>
      <c r="H25" s="47">
        <v>2171.181</v>
      </c>
      <c r="I25" s="47">
        <v>2206.3380000000002</v>
      </c>
      <c r="J25" s="47">
        <v>2062.5250000000001</v>
      </c>
      <c r="K25" s="47">
        <v>2059.86</v>
      </c>
      <c r="L25" s="47">
        <v>1948.5809999999999</v>
      </c>
      <c r="M25" s="47">
        <v>1965.538</v>
      </c>
      <c r="N25" s="47">
        <v>2002.7739999999999</v>
      </c>
      <c r="O25" s="47">
        <v>2330.7779999999998</v>
      </c>
      <c r="P25" s="47">
        <v>2548.8490000000002</v>
      </c>
      <c r="Q25" s="47">
        <v>2756.4169999999999</v>
      </c>
      <c r="R25" s="47">
        <v>2730.4389999999999</v>
      </c>
      <c r="S25" s="47">
        <v>2728.636</v>
      </c>
      <c r="T25" s="47">
        <v>2660.2820000000002</v>
      </c>
      <c r="U25" s="47">
        <v>2541.7689999999998</v>
      </c>
      <c r="V25" s="47">
        <v>2585.2510000000002</v>
      </c>
      <c r="W25" s="47">
        <v>2468.6689999999999</v>
      </c>
      <c r="X25" s="47">
        <v>2344.4029999999998</v>
      </c>
      <c r="Y25" s="47">
        <v>2381.509</v>
      </c>
      <c r="Z25" s="47">
        <v>2408.3229999999999</v>
      </c>
      <c r="AA25" s="47">
        <v>2302.8429999999998</v>
      </c>
      <c r="AB25" s="47">
        <v>2319.4409999999998</v>
      </c>
      <c r="AC25" s="37">
        <f>SUM(E25:AB25)</f>
        <v>55790.256999999998</v>
      </c>
    </row>
    <row r="26" spans="1:29" ht="15.75">
      <c r="A26" s="4">
        <v>15</v>
      </c>
      <c r="B26" s="5" t="s">
        <v>60</v>
      </c>
      <c r="C26" s="6" t="s">
        <v>61</v>
      </c>
      <c r="D26" s="13"/>
      <c r="E26" s="107">
        <v>1137.5</v>
      </c>
      <c r="F26" s="107">
        <v>1137.5</v>
      </c>
      <c r="G26" s="107">
        <v>1137.5</v>
      </c>
      <c r="H26" s="107">
        <v>1137.5</v>
      </c>
      <c r="I26" s="107">
        <v>1137.5</v>
      </c>
      <c r="J26" s="107">
        <v>1137.5</v>
      </c>
      <c r="K26" s="107">
        <v>1137.5</v>
      </c>
      <c r="L26" s="107">
        <v>1137.5</v>
      </c>
      <c r="M26" s="107">
        <v>1137.5</v>
      </c>
      <c r="N26" s="107">
        <v>1137.5</v>
      </c>
      <c r="O26" s="107">
        <v>1137.5</v>
      </c>
      <c r="P26" s="107">
        <v>1137.5</v>
      </c>
      <c r="Q26" s="107">
        <v>1137.5</v>
      </c>
      <c r="R26" s="107">
        <v>1137.5</v>
      </c>
      <c r="S26" s="107">
        <v>1137.5</v>
      </c>
      <c r="T26" s="107">
        <v>1137.5</v>
      </c>
      <c r="U26" s="107">
        <v>1137.5</v>
      </c>
      <c r="V26" s="107">
        <v>1137.5</v>
      </c>
      <c r="W26" s="107">
        <v>1137.5</v>
      </c>
      <c r="X26" s="107">
        <v>1137.5</v>
      </c>
      <c r="Y26" s="107">
        <v>1137.5</v>
      </c>
      <c r="Z26" s="107">
        <v>1137.5</v>
      </c>
      <c r="AA26" s="107">
        <v>1137.5</v>
      </c>
      <c r="AB26" s="107">
        <v>1137.5</v>
      </c>
      <c r="AC26" s="37">
        <f>SUM(E26:AB26)</f>
        <v>27300</v>
      </c>
    </row>
    <row r="27" spans="1:29" ht="15.75">
      <c r="A27" s="4">
        <v>16</v>
      </c>
      <c r="B27" s="5" t="s">
        <v>62</v>
      </c>
      <c r="C27" s="6" t="s">
        <v>63</v>
      </c>
      <c r="D27" s="13"/>
      <c r="E27" s="31">
        <f t="shared" ref="E27:R27" si="7">E26/E25</f>
        <v>0.53974338108539899</v>
      </c>
      <c r="F27" s="31">
        <f t="shared" si="7"/>
        <v>0.54807153501948247</v>
      </c>
      <c r="G27" s="31">
        <f t="shared" si="7"/>
        <v>0.54611123193572064</v>
      </c>
      <c r="H27" s="31">
        <f t="shared" si="7"/>
        <v>0.5239084166635577</v>
      </c>
      <c r="I27" s="31">
        <f t="shared" si="7"/>
        <v>0.51556017255742315</v>
      </c>
      <c r="J27" s="31">
        <f t="shared" si="7"/>
        <v>0.55150846656404162</v>
      </c>
      <c r="K27" s="31">
        <f t="shared" si="7"/>
        <v>0.55222199566960861</v>
      </c>
      <c r="L27" s="31">
        <f t="shared" si="7"/>
        <v>0.58375812963382079</v>
      </c>
      <c r="M27" s="31">
        <f t="shared" si="7"/>
        <v>0.57872195805932014</v>
      </c>
      <c r="N27" s="31">
        <f t="shared" si="7"/>
        <v>0.56796223637814358</v>
      </c>
      <c r="O27" s="31">
        <f t="shared" si="7"/>
        <v>0.48803446746107954</v>
      </c>
      <c r="P27" s="31">
        <f t="shared" si="7"/>
        <v>0.44627986985498158</v>
      </c>
      <c r="Q27" s="31">
        <f t="shared" si="7"/>
        <v>0.41267340899435756</v>
      </c>
      <c r="R27" s="31">
        <f t="shared" si="7"/>
        <v>0.41659967499731732</v>
      </c>
      <c r="S27" s="31">
        <f t="shared" ref="S27:AB27" si="8">S26/S25</f>
        <v>0.41687495144093972</v>
      </c>
      <c r="T27" s="31">
        <f t="shared" si="8"/>
        <v>0.42758624837517223</v>
      </c>
      <c r="U27" s="31">
        <f t="shared" si="8"/>
        <v>0.44752296530487234</v>
      </c>
      <c r="V27" s="31">
        <f t="shared" si="8"/>
        <v>0.43999596170739319</v>
      </c>
      <c r="W27" s="31">
        <f t="shared" si="8"/>
        <v>0.46077461174422335</v>
      </c>
      <c r="X27" s="31">
        <f t="shared" si="8"/>
        <v>0.48519815065925104</v>
      </c>
      <c r="Y27" s="31">
        <f t="shared" si="8"/>
        <v>0.47763833770941028</v>
      </c>
      <c r="Z27" s="31">
        <f t="shared" si="8"/>
        <v>0.47232036566523677</v>
      </c>
      <c r="AA27" s="31">
        <f t="shared" si="8"/>
        <v>0.49395464649565779</v>
      </c>
      <c r="AB27" s="31">
        <f t="shared" si="8"/>
        <v>0.49041988996486657</v>
      </c>
      <c r="AC27" s="35">
        <f t="shared" ref="AC27:AC32" si="9">AVERAGE(E27:AB27)</f>
        <v>0.49514337808088649</v>
      </c>
    </row>
    <row r="28" spans="1:29" ht="15.75">
      <c r="A28" s="4">
        <v>17</v>
      </c>
      <c r="B28" s="5" t="s">
        <v>64</v>
      </c>
      <c r="C28" s="13"/>
      <c r="D28" s="13"/>
      <c r="E28" s="341">
        <f>AVERAGE(E27:AB27)</f>
        <v>0.49514337808088649</v>
      </c>
      <c r="F28" s="342"/>
      <c r="G28" s="342"/>
      <c r="H28" s="342"/>
      <c r="I28" s="342"/>
      <c r="J28" s="342"/>
      <c r="K28" s="342"/>
      <c r="L28" s="342"/>
      <c r="M28" s="342"/>
      <c r="N28" s="342"/>
      <c r="O28" s="342"/>
      <c r="P28" s="342"/>
      <c r="Q28" s="342"/>
      <c r="R28" s="342"/>
      <c r="S28" s="342"/>
      <c r="T28" s="342"/>
      <c r="U28" s="342"/>
      <c r="V28" s="342"/>
      <c r="W28" s="342"/>
      <c r="X28" s="342"/>
      <c r="Y28" s="342"/>
      <c r="Z28" s="342"/>
      <c r="AA28" s="342"/>
      <c r="AB28" s="343"/>
      <c r="AC28" s="35">
        <f t="shared" si="9"/>
        <v>0.49514337808088649</v>
      </c>
    </row>
    <row r="29" spans="1:29" ht="15.75">
      <c r="A29" s="4">
        <v>18</v>
      </c>
      <c r="B29" s="5" t="s">
        <v>65</v>
      </c>
      <c r="C29" s="13"/>
      <c r="D29" s="13"/>
      <c r="E29" s="31">
        <f t="shared" ref="E29:R29" si="10">3.516/E27</f>
        <v>6.5142067938461548</v>
      </c>
      <c r="F29" s="31">
        <f t="shared" si="10"/>
        <v>6.4152209617582416</v>
      </c>
      <c r="G29" s="31">
        <f t="shared" si="10"/>
        <v>6.4382488298901102</v>
      </c>
      <c r="H29" s="31">
        <f t="shared" si="10"/>
        <v>6.7110966118681326</v>
      </c>
      <c r="I29" s="31">
        <f t="shared" si="10"/>
        <v>6.8197665125274733</v>
      </c>
      <c r="J29" s="31">
        <f t="shared" si="10"/>
        <v>6.3752421098901104</v>
      </c>
      <c r="K29" s="31">
        <f t="shared" si="10"/>
        <v>6.3670046241758245</v>
      </c>
      <c r="L29" s="31">
        <f t="shared" si="10"/>
        <v>6.023042458021977</v>
      </c>
      <c r="M29" s="31">
        <f t="shared" si="10"/>
        <v>6.0754563586813184</v>
      </c>
      <c r="N29" s="31">
        <f t="shared" si="10"/>
        <v>6.1905524254945048</v>
      </c>
      <c r="O29" s="31">
        <f t="shared" si="10"/>
        <v>7.2044091850549448</v>
      </c>
      <c r="P29" s="31">
        <f t="shared" si="10"/>
        <v>7.8784642496703299</v>
      </c>
      <c r="Q29" s="31">
        <f t="shared" si="10"/>
        <v>8.5200546567032962</v>
      </c>
      <c r="R29" s="31">
        <f t="shared" si="10"/>
        <v>8.4397569441758229</v>
      </c>
      <c r="S29" s="31">
        <f t="shared" ref="S29:AB29" si="11">3.516/S27</f>
        <v>8.4341838909890114</v>
      </c>
      <c r="T29" s="31">
        <f t="shared" si="11"/>
        <v>8.222902428131869</v>
      </c>
      <c r="U29" s="31">
        <f t="shared" si="11"/>
        <v>7.8565800474725274</v>
      </c>
      <c r="V29" s="31">
        <f t="shared" si="11"/>
        <v>7.9909824316483524</v>
      </c>
      <c r="W29" s="31">
        <f t="shared" si="11"/>
        <v>7.6306287507692296</v>
      </c>
      <c r="X29" s="31">
        <f t="shared" si="11"/>
        <v>7.2465239103296692</v>
      </c>
      <c r="Y29" s="31">
        <f t="shared" si="11"/>
        <v>7.361218148571429</v>
      </c>
      <c r="Z29" s="31">
        <f t="shared" si="11"/>
        <v>7.4440999279120881</v>
      </c>
      <c r="AA29" s="31">
        <f t="shared" si="11"/>
        <v>7.1180624070329666</v>
      </c>
      <c r="AB29" s="31">
        <f t="shared" si="11"/>
        <v>7.1693666426373621</v>
      </c>
      <c r="AC29" s="35">
        <f t="shared" si="9"/>
        <v>7.1852946378021976</v>
      </c>
    </row>
    <row r="30" spans="1:29" ht="15.75">
      <c r="A30" s="4">
        <v>19</v>
      </c>
      <c r="B30" s="5" t="s">
        <v>66</v>
      </c>
      <c r="C30" s="13"/>
      <c r="D30" s="13"/>
      <c r="E30" s="31">
        <f t="shared" ref="E30:R30" si="12">3.413*E29</f>
        <v>22.232987787396926</v>
      </c>
      <c r="F30" s="31">
        <f t="shared" si="12"/>
        <v>21.895149142480879</v>
      </c>
      <c r="G30" s="31">
        <f t="shared" si="12"/>
        <v>21.973743256414945</v>
      </c>
      <c r="H30" s="31">
        <f t="shared" si="12"/>
        <v>22.904972736305936</v>
      </c>
      <c r="I30" s="31">
        <f t="shared" si="12"/>
        <v>23.275863107256264</v>
      </c>
      <c r="J30" s="31">
        <f t="shared" si="12"/>
        <v>21.758701321054946</v>
      </c>
      <c r="K30" s="31">
        <f t="shared" si="12"/>
        <v>21.730586782312088</v>
      </c>
      <c r="L30" s="31">
        <f t="shared" si="12"/>
        <v>20.556643909229006</v>
      </c>
      <c r="M30" s="31">
        <f t="shared" si="12"/>
        <v>20.73553255217934</v>
      </c>
      <c r="N30" s="31">
        <f t="shared" si="12"/>
        <v>21.128355428212743</v>
      </c>
      <c r="O30" s="31">
        <f t="shared" si="12"/>
        <v>24.588648548592523</v>
      </c>
      <c r="P30" s="31">
        <f t="shared" si="12"/>
        <v>26.889198484124833</v>
      </c>
      <c r="Q30" s="31">
        <f t="shared" si="12"/>
        <v>29.07894654332835</v>
      </c>
      <c r="R30" s="31">
        <f t="shared" si="12"/>
        <v>28.804890450472083</v>
      </c>
      <c r="S30" s="31">
        <f t="shared" ref="S30:AB30" si="13">3.413*S29</f>
        <v>28.785869619945494</v>
      </c>
      <c r="T30" s="31">
        <f t="shared" si="13"/>
        <v>28.064765987214066</v>
      </c>
      <c r="U30" s="31">
        <f t="shared" si="13"/>
        <v>26.814507702023736</v>
      </c>
      <c r="V30" s="31">
        <f t="shared" si="13"/>
        <v>27.273223039215825</v>
      </c>
      <c r="W30" s="31">
        <f t="shared" si="13"/>
        <v>26.043335926375381</v>
      </c>
      <c r="X30" s="31">
        <f t="shared" si="13"/>
        <v>24.732386105955161</v>
      </c>
      <c r="Y30" s="31">
        <f t="shared" si="13"/>
        <v>25.123837541074284</v>
      </c>
      <c r="Z30" s="31">
        <f t="shared" si="13"/>
        <v>25.406713053963955</v>
      </c>
      <c r="AA30" s="31">
        <f t="shared" si="13"/>
        <v>24.293946995203513</v>
      </c>
      <c r="AB30" s="31">
        <f t="shared" si="13"/>
        <v>24.469048351321316</v>
      </c>
      <c r="AC30" s="35">
        <f t="shared" si="9"/>
        <v>24.523410598818902</v>
      </c>
    </row>
    <row r="31" spans="1:29" ht="15.75">
      <c r="A31" s="4">
        <v>20</v>
      </c>
      <c r="B31" s="5" t="s">
        <v>67</v>
      </c>
      <c r="C31" s="6" t="s">
        <v>42</v>
      </c>
      <c r="D31" s="13"/>
      <c r="E31" s="31">
        <f t="shared" ref="E31:R31" si="14">(E17-E16)/LN(1+(E17-E16)/E12)</f>
        <v>3.3408579599658257</v>
      </c>
      <c r="F31" s="31">
        <f t="shared" si="14"/>
        <v>3.2364668977854003</v>
      </c>
      <c r="G31" s="31">
        <f t="shared" si="14"/>
        <v>3.2612385097715184</v>
      </c>
      <c r="H31" s="31">
        <f t="shared" si="14"/>
        <v>3.0626912858710491</v>
      </c>
      <c r="I31" s="31">
        <f t="shared" si="14"/>
        <v>3.1795495879389986</v>
      </c>
      <c r="J31" s="31">
        <f t="shared" si="14"/>
        <v>3.2951486358103672</v>
      </c>
      <c r="K31" s="31">
        <f t="shared" si="14"/>
        <v>3.1585482801416629</v>
      </c>
      <c r="L31" s="31">
        <f t="shared" si="14"/>
        <v>2.9631238124099384</v>
      </c>
      <c r="M31" s="31">
        <f t="shared" si="14"/>
        <v>2.8959300538042489</v>
      </c>
      <c r="N31" s="31">
        <f t="shared" si="14"/>
        <v>3.0786210924463058</v>
      </c>
      <c r="O31" s="31">
        <f t="shared" si="14"/>
        <v>3.236466897785399</v>
      </c>
      <c r="P31" s="31">
        <f t="shared" si="14"/>
        <v>3.5920602006656761</v>
      </c>
      <c r="Q31" s="31">
        <f t="shared" si="14"/>
        <v>3.6943453109355677</v>
      </c>
      <c r="R31" s="31">
        <f t="shared" si="14"/>
        <v>4.0118260847600782</v>
      </c>
      <c r="S31" s="31">
        <f t="shared" ref="S31:AB31" si="15">(S17-S16)/LN(1+(S17-S16)/S12)</f>
        <v>3.895276610400201</v>
      </c>
      <c r="T31" s="31">
        <f t="shared" si="15"/>
        <v>3.9940681623280927</v>
      </c>
      <c r="U31" s="31">
        <f t="shared" si="15"/>
        <v>3.8952766104002023</v>
      </c>
      <c r="V31" s="31">
        <f t="shared" si="15"/>
        <v>3.9108742047105141</v>
      </c>
      <c r="W31" s="31">
        <f t="shared" si="15"/>
        <v>3.9446507905974366</v>
      </c>
      <c r="X31" s="31">
        <f t="shared" si="15"/>
        <v>3.728161169432509</v>
      </c>
      <c r="Y31" s="31">
        <f t="shared" si="15"/>
        <v>3.5453777518294358</v>
      </c>
      <c r="Z31" s="31">
        <f t="shared" si="15"/>
        <v>3.6603919158898224</v>
      </c>
      <c r="AA31" s="31">
        <f t="shared" si="15"/>
        <v>3.5576754208228243</v>
      </c>
      <c r="AB31" s="31">
        <f t="shared" si="15"/>
        <v>3.5920602006656761</v>
      </c>
      <c r="AC31" s="35">
        <f t="shared" si="9"/>
        <v>3.4887786436320312</v>
      </c>
    </row>
    <row r="32" spans="1:29" ht="15.75">
      <c r="A32" s="4">
        <v>21</v>
      </c>
      <c r="B32" s="5" t="s">
        <v>68</v>
      </c>
      <c r="C32" s="6" t="s">
        <v>42</v>
      </c>
      <c r="D32" s="17"/>
      <c r="E32" s="31">
        <f t="shared" ref="E32:R32" si="16">(E14-E15)/LN(1+(E14-E15)/E13)</f>
        <v>1.8510368477999315</v>
      </c>
      <c r="F32" s="31">
        <f t="shared" si="16"/>
        <v>2.0157521398153802</v>
      </c>
      <c r="G32" s="31">
        <f t="shared" si="16"/>
        <v>1.8303978720171159</v>
      </c>
      <c r="H32" s="31">
        <f t="shared" si="16"/>
        <v>1.8096999455163114</v>
      </c>
      <c r="I32" s="31">
        <f t="shared" si="16"/>
        <v>1.8921426051177639</v>
      </c>
      <c r="J32" s="31">
        <f t="shared" si="16"/>
        <v>2.1049313267650867</v>
      </c>
      <c r="K32" s="31">
        <f t="shared" si="16"/>
        <v>1.8096999455163112</v>
      </c>
      <c r="L32" s="31">
        <f t="shared" si="16"/>
        <v>1.7472400573197748</v>
      </c>
      <c r="M32" s="31">
        <f t="shared" si="16"/>
        <v>1.7052818020121954</v>
      </c>
      <c r="N32" s="31">
        <f t="shared" si="16"/>
        <v>1.9254635942521867</v>
      </c>
      <c r="O32" s="31">
        <f t="shared" si="16"/>
        <v>1.9707524325183063</v>
      </c>
      <c r="P32" s="31">
        <f t="shared" si="16"/>
        <v>2.1270631636670405</v>
      </c>
      <c r="Q32" s="31">
        <f t="shared" si="16"/>
        <v>2.3451198016987846</v>
      </c>
      <c r="R32" s="31">
        <f t="shared" si="16"/>
        <v>2.6727048631065689</v>
      </c>
      <c r="S32" s="31">
        <f t="shared" ref="S32:AB32" si="17">(S14-S15)/LN(1+(S14-S15)/S13)</f>
        <v>2.4733776598087891</v>
      </c>
      <c r="T32" s="31">
        <f t="shared" si="17"/>
        <v>2.515742237956498</v>
      </c>
      <c r="U32" s="31">
        <f t="shared" si="17"/>
        <v>2.4094728527885949</v>
      </c>
      <c r="V32" s="31">
        <f t="shared" si="17"/>
        <v>2.6502140546051289</v>
      </c>
      <c r="W32" s="31">
        <f t="shared" si="17"/>
        <v>2.5824181345416171</v>
      </c>
      <c r="X32" s="31">
        <f t="shared" si="17"/>
        <v>2.3019575732260114</v>
      </c>
      <c r="Y32" s="31">
        <f t="shared" si="17"/>
        <v>2.2802957162478492</v>
      </c>
      <c r="Z32" s="31">
        <f t="shared" si="17"/>
        <v>2.4682916986923407</v>
      </c>
      <c r="AA32" s="31">
        <f t="shared" si="17"/>
        <v>2.375897998171745</v>
      </c>
      <c r="AB32" s="31">
        <f t="shared" si="17"/>
        <v>2.1711400650644617</v>
      </c>
      <c r="AC32" s="35">
        <f t="shared" si="9"/>
        <v>2.1681705995094083</v>
      </c>
    </row>
    <row r="49" spans="31:31">
      <c r="AE49" s="50"/>
    </row>
    <row r="83" spans="31:31">
      <c r="AE83" s="50">
        <f>AB14-AB15</f>
        <v>6.9</v>
      </c>
    </row>
  </sheetData>
  <mergeCells count="16">
    <mergeCell ref="E28:AB28"/>
    <mergeCell ref="A10:A11"/>
    <mergeCell ref="B10:B11"/>
    <mergeCell ref="C10:C11"/>
    <mergeCell ref="D10:D11"/>
    <mergeCell ref="A6:D6"/>
    <mergeCell ref="A7:D7"/>
    <mergeCell ref="A8:D8"/>
    <mergeCell ref="A9:D9"/>
    <mergeCell ref="E10:AB10"/>
    <mergeCell ref="E3:AB9"/>
    <mergeCell ref="A1:AB1"/>
    <mergeCell ref="A2:AB2"/>
    <mergeCell ref="A3:D3"/>
    <mergeCell ref="A4:D4"/>
    <mergeCell ref="A5:D5"/>
  </mergeCells>
  <conditionalFormatting sqref="E26:AB26">
    <cfRule type="cellIs" dxfId="217" priority="2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C92"/>
  <sheetViews>
    <sheetView topLeftCell="A22" zoomScale="85" zoomScaleNormal="85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1.85546875" style="1" customWidth="1"/>
    <col min="5" max="28" width="8.7109375" style="1" customWidth="1"/>
    <col min="29" max="29" width="12.42578125" style="1" customWidth="1"/>
    <col min="30" max="30" width="8.28515625" style="1" customWidth="1"/>
    <col min="31" max="16384" width="8.85546875" style="1"/>
  </cols>
  <sheetData>
    <row r="2" spans="1:29" ht="1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</row>
    <row r="3" spans="1:29" ht="23.25">
      <c r="A3" s="301" t="s">
        <v>26</v>
      </c>
      <c r="B3" s="302"/>
      <c r="C3" s="302"/>
      <c r="D3" s="302"/>
      <c r="E3" s="302"/>
      <c r="F3" s="302"/>
      <c r="G3" s="302"/>
      <c r="H3" s="302"/>
      <c r="I3" s="302"/>
      <c r="J3" s="302"/>
      <c r="K3" s="302"/>
      <c r="L3" s="302"/>
      <c r="M3" s="302"/>
      <c r="N3" s="302"/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2"/>
      <c r="AB3" s="303"/>
      <c r="AC3"/>
    </row>
    <row r="4" spans="1:29" ht="18.75">
      <c r="A4" s="304" t="s">
        <v>82</v>
      </c>
      <c r="B4" s="305"/>
      <c r="C4" s="305"/>
      <c r="D4" s="305"/>
      <c r="E4" s="305"/>
      <c r="F4" s="305"/>
      <c r="G4" s="305"/>
      <c r="H4" s="305"/>
      <c r="I4" s="305"/>
      <c r="J4" s="305"/>
      <c r="K4" s="305"/>
      <c r="L4" s="305"/>
      <c r="M4" s="305"/>
      <c r="N4" s="305"/>
      <c r="O4" s="305"/>
      <c r="P4" s="305"/>
      <c r="Q4" s="305"/>
      <c r="R4" s="305"/>
      <c r="S4" s="305"/>
      <c r="T4" s="305"/>
      <c r="U4" s="305"/>
      <c r="V4" s="305"/>
      <c r="W4" s="305"/>
      <c r="X4" s="305"/>
      <c r="Y4" s="305"/>
      <c r="Z4" s="305"/>
      <c r="AA4" s="305"/>
      <c r="AB4" s="306"/>
      <c r="AC4"/>
    </row>
    <row r="5" spans="1:29" ht="21">
      <c r="A5" s="307"/>
      <c r="B5" s="308"/>
      <c r="C5" s="308"/>
      <c r="D5" s="309"/>
      <c r="E5" s="319" t="s">
        <v>73</v>
      </c>
      <c r="F5" s="320"/>
      <c r="G5" s="320"/>
      <c r="H5" s="320"/>
      <c r="I5" s="320"/>
      <c r="J5" s="320"/>
      <c r="K5" s="320"/>
      <c r="L5" s="320"/>
      <c r="M5" s="320"/>
      <c r="N5" s="320"/>
      <c r="O5" s="320"/>
      <c r="P5" s="320"/>
      <c r="Q5" s="320"/>
      <c r="R5" s="320"/>
      <c r="S5" s="320"/>
      <c r="T5" s="320"/>
      <c r="U5" s="320"/>
      <c r="V5" s="320"/>
      <c r="W5" s="320"/>
      <c r="X5" s="320"/>
      <c r="Y5" s="320"/>
      <c r="Z5" s="320"/>
      <c r="AA5" s="320"/>
      <c r="AB5" s="321"/>
      <c r="AC5"/>
    </row>
    <row r="6" spans="1:29" ht="18.75">
      <c r="A6" s="310" t="s">
        <v>29</v>
      </c>
      <c r="B6" s="311"/>
      <c r="C6" s="311"/>
      <c r="D6" s="312"/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4"/>
      <c r="AC6"/>
    </row>
    <row r="7" spans="1:29" ht="18.75">
      <c r="A7" s="310" t="s">
        <v>30</v>
      </c>
      <c r="B7" s="311"/>
      <c r="C7" s="311"/>
      <c r="D7" s="312"/>
      <c r="E7" s="322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4"/>
      <c r="AC7"/>
    </row>
    <row r="8" spans="1:29" ht="18.75">
      <c r="A8" s="310" t="s">
        <v>31</v>
      </c>
      <c r="B8" s="311"/>
      <c r="C8" s="311"/>
      <c r="D8" s="312"/>
      <c r="E8" s="322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23"/>
      <c r="U8" s="323"/>
      <c r="V8" s="323"/>
      <c r="W8" s="323"/>
      <c r="X8" s="323"/>
      <c r="Y8" s="323"/>
      <c r="Z8" s="323"/>
      <c r="AA8" s="323"/>
      <c r="AB8" s="324"/>
      <c r="AC8"/>
    </row>
    <row r="9" spans="1:29" ht="18.75">
      <c r="A9" s="310" t="s">
        <v>32</v>
      </c>
      <c r="B9" s="311"/>
      <c r="C9" s="311"/>
      <c r="D9" s="312"/>
      <c r="E9" s="322"/>
      <c r="F9" s="323"/>
      <c r="G9" s="323"/>
      <c r="H9" s="323"/>
      <c r="I9" s="323"/>
      <c r="J9" s="323"/>
      <c r="K9" s="323"/>
      <c r="L9" s="323"/>
      <c r="M9" s="323"/>
      <c r="N9" s="323"/>
      <c r="O9" s="323"/>
      <c r="P9" s="323"/>
      <c r="Q9" s="323"/>
      <c r="R9" s="323"/>
      <c r="S9" s="323"/>
      <c r="T9" s="323"/>
      <c r="U9" s="323"/>
      <c r="V9" s="323"/>
      <c r="W9" s="323"/>
      <c r="X9" s="323"/>
      <c r="Y9" s="323"/>
      <c r="Z9" s="323"/>
      <c r="AA9" s="323"/>
      <c r="AB9" s="324"/>
      <c r="AC9"/>
    </row>
    <row r="10" spans="1:29" ht="19.5">
      <c r="A10" s="313" t="s">
        <v>33</v>
      </c>
      <c r="B10" s="314"/>
      <c r="C10" s="314"/>
      <c r="D10" s="315"/>
      <c r="E10" s="322"/>
      <c r="F10" s="323"/>
      <c r="G10" s="323"/>
      <c r="H10" s="323"/>
      <c r="I10" s="323"/>
      <c r="J10" s="323"/>
      <c r="K10" s="323"/>
      <c r="L10" s="323"/>
      <c r="M10" s="323"/>
      <c r="N10" s="323"/>
      <c r="O10" s="323"/>
      <c r="P10" s="323"/>
      <c r="Q10" s="323"/>
      <c r="R10" s="323"/>
      <c r="S10" s="323"/>
      <c r="T10" s="323"/>
      <c r="U10" s="323"/>
      <c r="V10" s="323"/>
      <c r="W10" s="323"/>
      <c r="X10" s="323"/>
      <c r="Y10" s="323"/>
      <c r="Z10" s="323"/>
      <c r="AA10" s="323"/>
      <c r="AB10" s="324"/>
      <c r="AC10"/>
    </row>
    <row r="11" spans="1:29" ht="18.75">
      <c r="A11" s="313" t="s">
        <v>34</v>
      </c>
      <c r="B11" s="314"/>
      <c r="C11" s="314"/>
      <c r="D11" s="315"/>
      <c r="E11" s="325"/>
      <c r="F11" s="326"/>
      <c r="G11" s="326"/>
      <c r="H11" s="326"/>
      <c r="I11" s="326"/>
      <c r="J11" s="326"/>
      <c r="K11" s="326"/>
      <c r="L11" s="326"/>
      <c r="M11" s="326"/>
      <c r="N11" s="326"/>
      <c r="O11" s="326"/>
      <c r="P11" s="326"/>
      <c r="Q11" s="326"/>
      <c r="R11" s="326"/>
      <c r="S11" s="326"/>
      <c r="T11" s="326"/>
      <c r="U11" s="326"/>
      <c r="V11" s="326"/>
      <c r="W11" s="326"/>
      <c r="X11" s="326"/>
      <c r="Y11" s="326"/>
      <c r="Z11" s="326"/>
      <c r="AA11" s="326"/>
      <c r="AB11" s="327"/>
      <c r="AC11"/>
    </row>
    <row r="12" spans="1:29" ht="37.5" customHeight="1">
      <c r="A12" s="344" t="s">
        <v>35</v>
      </c>
      <c r="B12" s="344" t="s">
        <v>36</v>
      </c>
      <c r="C12" s="344" t="s">
        <v>37</v>
      </c>
      <c r="D12" s="344" t="s">
        <v>38</v>
      </c>
      <c r="E12" s="316" t="s">
        <v>39</v>
      </c>
      <c r="F12" s="317"/>
      <c r="G12" s="317"/>
      <c r="H12" s="317"/>
      <c r="I12" s="317"/>
      <c r="J12" s="317"/>
      <c r="K12" s="317"/>
      <c r="L12" s="317"/>
      <c r="M12" s="317"/>
      <c r="N12" s="317"/>
      <c r="O12" s="317"/>
      <c r="P12" s="317"/>
      <c r="Q12" s="317"/>
      <c r="R12" s="317"/>
      <c r="S12" s="317"/>
      <c r="T12" s="317"/>
      <c r="U12" s="317"/>
      <c r="V12" s="317"/>
      <c r="W12" s="317"/>
      <c r="X12" s="317"/>
      <c r="Y12" s="317"/>
      <c r="Z12" s="317"/>
      <c r="AA12" s="317"/>
      <c r="AB12" s="318"/>
      <c r="AC12" s="44" t="s">
        <v>40</v>
      </c>
    </row>
    <row r="13" spans="1:29" ht="15.75">
      <c r="A13" s="345"/>
      <c r="B13" s="345"/>
      <c r="C13" s="345"/>
      <c r="D13" s="345"/>
      <c r="E13" s="3">
        <v>7</v>
      </c>
      <c r="F13" s="3">
        <v>8</v>
      </c>
      <c r="G13" s="3">
        <v>9</v>
      </c>
      <c r="H13" s="3">
        <v>10</v>
      </c>
      <c r="I13" s="18">
        <v>11</v>
      </c>
      <c r="J13" s="3">
        <v>12</v>
      </c>
      <c r="K13" s="3">
        <v>13</v>
      </c>
      <c r="L13" s="3">
        <v>14</v>
      </c>
      <c r="M13" s="3">
        <v>15</v>
      </c>
      <c r="N13" s="3">
        <v>16</v>
      </c>
      <c r="O13" s="3">
        <v>17</v>
      </c>
      <c r="P13" s="3">
        <v>18</v>
      </c>
      <c r="Q13" s="3">
        <v>19</v>
      </c>
      <c r="R13" s="3">
        <v>20</v>
      </c>
      <c r="S13" s="3">
        <v>21</v>
      </c>
      <c r="T13" s="3">
        <v>22</v>
      </c>
      <c r="U13" s="3">
        <v>23</v>
      </c>
      <c r="V13" s="3">
        <v>0</v>
      </c>
      <c r="W13" s="3">
        <v>1</v>
      </c>
      <c r="X13" s="3">
        <v>2</v>
      </c>
      <c r="Y13" s="3">
        <v>3</v>
      </c>
      <c r="Z13" s="3">
        <v>4</v>
      </c>
      <c r="AA13" s="3">
        <v>5</v>
      </c>
      <c r="AB13" s="3">
        <v>6</v>
      </c>
      <c r="AC13" s="17"/>
    </row>
    <row r="14" spans="1:29" ht="31.5">
      <c r="A14" s="4">
        <v>1</v>
      </c>
      <c r="B14" s="5" t="s">
        <v>41</v>
      </c>
      <c r="C14" s="6" t="s">
        <v>42</v>
      </c>
      <c r="D14" s="7"/>
      <c r="E14" s="35">
        <v>2.1</v>
      </c>
      <c r="F14" s="35">
        <v>2.1</v>
      </c>
      <c r="G14" s="35">
        <v>1.9</v>
      </c>
      <c r="H14" s="35">
        <v>1.9</v>
      </c>
      <c r="I14" s="35">
        <v>1.9</v>
      </c>
      <c r="J14" s="35">
        <v>2</v>
      </c>
      <c r="K14" s="35">
        <v>2.2000000000000002</v>
      </c>
      <c r="L14" s="35">
        <v>2.1</v>
      </c>
      <c r="M14" s="35">
        <v>2.1</v>
      </c>
      <c r="N14" s="35">
        <v>2.2000000000000002</v>
      </c>
      <c r="O14" s="35">
        <v>2.4</v>
      </c>
      <c r="P14" s="35">
        <v>2.4</v>
      </c>
      <c r="Q14" s="35">
        <v>2.4</v>
      </c>
      <c r="R14" s="35">
        <v>2.2000000000000002</v>
      </c>
      <c r="S14" s="35">
        <v>2.2000000000000002</v>
      </c>
      <c r="T14" s="35">
        <v>2.2000000000000002</v>
      </c>
      <c r="U14" s="35">
        <v>2.2000000000000002</v>
      </c>
      <c r="V14" s="35">
        <v>2.2000000000000002</v>
      </c>
      <c r="W14" s="35">
        <v>2.2000000000000002</v>
      </c>
      <c r="X14" s="35">
        <v>2.2000000000000002</v>
      </c>
      <c r="Y14" s="35">
        <v>2.2000000000000002</v>
      </c>
      <c r="Z14" s="35">
        <v>2.2000000000000002</v>
      </c>
      <c r="AA14" s="35">
        <v>2.2000000000000002</v>
      </c>
      <c r="AB14" s="35">
        <v>2.2000000000000002</v>
      </c>
      <c r="AC14" s="35">
        <f>AVERAGE(E14:AB14)</f>
        <v>2.162500000000001</v>
      </c>
    </row>
    <row r="15" spans="1:29" ht="31.5">
      <c r="A15" s="4">
        <v>2</v>
      </c>
      <c r="B15" s="5" t="s">
        <v>43</v>
      </c>
      <c r="C15" s="6" t="s">
        <v>42</v>
      </c>
      <c r="D15" s="7"/>
      <c r="E15" s="35">
        <v>0.4</v>
      </c>
      <c r="F15" s="35">
        <v>0.3</v>
      </c>
      <c r="G15" s="35">
        <v>0.3</v>
      </c>
      <c r="H15" s="35">
        <v>0.4</v>
      </c>
      <c r="I15" s="35">
        <v>0.3</v>
      </c>
      <c r="J15" s="35">
        <v>0.4</v>
      </c>
      <c r="K15" s="35">
        <v>0.3</v>
      </c>
      <c r="L15" s="35">
        <v>0.4</v>
      </c>
      <c r="M15" s="35">
        <v>0.4</v>
      </c>
      <c r="N15" s="35">
        <v>0.5</v>
      </c>
      <c r="O15" s="35">
        <v>0.5</v>
      </c>
      <c r="P15" s="35">
        <v>0.6</v>
      </c>
      <c r="Q15" s="35">
        <v>0.6</v>
      </c>
      <c r="R15" s="35">
        <v>0.5</v>
      </c>
      <c r="S15" s="35">
        <v>0.5</v>
      </c>
      <c r="T15" s="35">
        <v>0.6</v>
      </c>
      <c r="U15" s="35">
        <v>0.5</v>
      </c>
      <c r="V15" s="35">
        <v>0.4</v>
      </c>
      <c r="W15" s="35">
        <v>0.4</v>
      </c>
      <c r="X15" s="35">
        <v>0.4</v>
      </c>
      <c r="Y15" s="35">
        <v>0.5</v>
      </c>
      <c r="Z15" s="35">
        <v>0.5</v>
      </c>
      <c r="AA15" s="35">
        <v>0.4</v>
      </c>
      <c r="AB15" s="35">
        <v>0.4</v>
      </c>
      <c r="AC15" s="35">
        <f>AVERAGE(E15:AB15)</f>
        <v>0.4375</v>
      </c>
    </row>
    <row r="16" spans="1:29" ht="18.75">
      <c r="A16" s="4">
        <v>3</v>
      </c>
      <c r="B16" s="5" t="s">
        <v>44</v>
      </c>
      <c r="C16" s="6" t="s">
        <v>42</v>
      </c>
      <c r="D16" s="6"/>
      <c r="E16" s="13">
        <v>12.3</v>
      </c>
      <c r="F16" s="13">
        <v>12.3</v>
      </c>
      <c r="G16" s="13">
        <v>12.5</v>
      </c>
      <c r="H16" s="13">
        <v>12.3</v>
      </c>
      <c r="I16" s="13">
        <v>12.5</v>
      </c>
      <c r="J16" s="13">
        <v>12.7</v>
      </c>
      <c r="K16" s="13">
        <v>13.1</v>
      </c>
      <c r="L16" s="13">
        <v>13.7</v>
      </c>
      <c r="M16" s="13">
        <v>13.8</v>
      </c>
      <c r="N16" s="13">
        <v>14.2</v>
      </c>
      <c r="O16" s="13">
        <v>14.5</v>
      </c>
      <c r="P16" s="13">
        <v>14.5</v>
      </c>
      <c r="Q16" s="13">
        <v>14.8</v>
      </c>
      <c r="R16" s="13">
        <v>14.9</v>
      </c>
      <c r="S16" s="13">
        <v>14.9</v>
      </c>
      <c r="T16" s="13">
        <v>14.8</v>
      </c>
      <c r="U16" s="13">
        <v>14.7</v>
      </c>
      <c r="V16" s="13">
        <v>14.2</v>
      </c>
      <c r="W16" s="13">
        <v>14</v>
      </c>
      <c r="X16" s="13">
        <v>13.7</v>
      </c>
      <c r="Y16" s="13">
        <v>13.6</v>
      </c>
      <c r="Z16" s="13">
        <v>13.4</v>
      </c>
      <c r="AA16" s="13">
        <v>13.2</v>
      </c>
      <c r="AB16" s="13">
        <v>13.1</v>
      </c>
      <c r="AC16" s="35">
        <f t="shared" ref="AC16:AC26" si="0">AVERAGE(E16:AB16)</f>
        <v>13.654166666666669</v>
      </c>
    </row>
    <row r="17" spans="1:29" ht="18.75">
      <c r="A17" s="4">
        <v>4</v>
      </c>
      <c r="B17" s="5" t="s">
        <v>45</v>
      </c>
      <c r="C17" s="6" t="s">
        <v>42</v>
      </c>
      <c r="D17" s="6"/>
      <c r="E17" s="13">
        <v>5.5</v>
      </c>
      <c r="F17" s="13">
        <v>5.5</v>
      </c>
      <c r="G17" s="13">
        <v>5.6</v>
      </c>
      <c r="H17" s="13">
        <v>5.5</v>
      </c>
      <c r="I17" s="13">
        <v>5.6</v>
      </c>
      <c r="J17" s="13">
        <v>5.6</v>
      </c>
      <c r="K17" s="13">
        <v>5.5</v>
      </c>
      <c r="L17" s="13">
        <v>5.5</v>
      </c>
      <c r="M17" s="13">
        <v>5.5</v>
      </c>
      <c r="N17" s="13">
        <v>5.6</v>
      </c>
      <c r="O17" s="13">
        <v>5.5</v>
      </c>
      <c r="P17" s="13">
        <v>5.6</v>
      </c>
      <c r="Q17" s="13">
        <v>5.8</v>
      </c>
      <c r="R17" s="13">
        <v>6</v>
      </c>
      <c r="S17" s="13">
        <v>5.8</v>
      </c>
      <c r="T17" s="13">
        <v>5.7</v>
      </c>
      <c r="U17" s="13">
        <v>5.6</v>
      </c>
      <c r="V17" s="13">
        <v>5.5</v>
      </c>
      <c r="W17" s="13">
        <v>5.5</v>
      </c>
      <c r="X17" s="13">
        <v>5.4</v>
      </c>
      <c r="Y17" s="13">
        <v>5.5</v>
      </c>
      <c r="Z17" s="13">
        <v>5.4</v>
      </c>
      <c r="AA17" s="13">
        <v>5.5</v>
      </c>
      <c r="AB17" s="13">
        <v>5.6</v>
      </c>
      <c r="AC17" s="35">
        <f t="shared" si="0"/>
        <v>5.5749999999999993</v>
      </c>
    </row>
    <row r="18" spans="1:29" ht="30" customHeight="1">
      <c r="A18" s="4">
        <v>5</v>
      </c>
      <c r="B18" s="5" t="s">
        <v>46</v>
      </c>
      <c r="C18" s="6" t="s">
        <v>42</v>
      </c>
      <c r="D18" s="6"/>
      <c r="E18" s="13">
        <v>15.8</v>
      </c>
      <c r="F18" s="13">
        <v>15.8</v>
      </c>
      <c r="G18" s="13">
        <v>16.600000000000001</v>
      </c>
      <c r="H18" s="13">
        <v>17.2</v>
      </c>
      <c r="I18" s="13">
        <v>18.3</v>
      </c>
      <c r="J18" s="13">
        <v>18.600000000000001</v>
      </c>
      <c r="K18" s="13">
        <v>19.3</v>
      </c>
      <c r="L18" s="13">
        <v>19.399999999999999</v>
      </c>
      <c r="M18" s="13">
        <v>19.2</v>
      </c>
      <c r="N18" s="13">
        <v>20</v>
      </c>
      <c r="O18" s="13">
        <v>20.3</v>
      </c>
      <c r="P18" s="13">
        <v>19.899999999999999</v>
      </c>
      <c r="Q18" s="13">
        <v>20.6</v>
      </c>
      <c r="R18" s="13">
        <v>20.9</v>
      </c>
      <c r="S18" s="13">
        <v>20.2</v>
      </c>
      <c r="T18" s="13">
        <v>20</v>
      </c>
      <c r="U18" s="13">
        <v>19.3</v>
      </c>
      <c r="V18" s="13">
        <v>18.899999999999999</v>
      </c>
      <c r="W18" s="13">
        <v>19</v>
      </c>
      <c r="X18" s="13">
        <v>19</v>
      </c>
      <c r="Y18" s="13">
        <v>18.7</v>
      </c>
      <c r="Z18" s="13">
        <v>18.5</v>
      </c>
      <c r="AA18" s="13">
        <v>19.100000000000001</v>
      </c>
      <c r="AB18" s="13">
        <v>18.5</v>
      </c>
      <c r="AC18" s="35">
        <f t="shared" si="0"/>
        <v>18.879166666666666</v>
      </c>
    </row>
    <row r="19" spans="1:29" ht="25.5" customHeight="1">
      <c r="A19" s="4">
        <v>6</v>
      </c>
      <c r="B19" s="5" t="s">
        <v>47</v>
      </c>
      <c r="C19" s="6" t="s">
        <v>42</v>
      </c>
      <c r="D19" s="6"/>
      <c r="E19" s="13">
        <v>20.2</v>
      </c>
      <c r="F19" s="13">
        <v>20.100000000000001</v>
      </c>
      <c r="G19" s="13">
        <v>21</v>
      </c>
      <c r="H19" s="13">
        <v>21.7</v>
      </c>
      <c r="I19" s="13">
        <v>22.6</v>
      </c>
      <c r="J19" s="13">
        <v>23.5</v>
      </c>
      <c r="K19" s="13">
        <v>24.3</v>
      </c>
      <c r="L19" s="13">
        <v>24.7</v>
      </c>
      <c r="M19" s="13">
        <v>25</v>
      </c>
      <c r="N19" s="13">
        <v>25.6</v>
      </c>
      <c r="O19" s="13">
        <v>26.1</v>
      </c>
      <c r="P19" s="13">
        <v>25.8</v>
      </c>
      <c r="Q19" s="13">
        <v>26.7</v>
      </c>
      <c r="R19" s="13">
        <v>26.8</v>
      </c>
      <c r="S19" s="13">
        <v>26.2</v>
      </c>
      <c r="T19" s="13">
        <v>26.2</v>
      </c>
      <c r="U19" s="13">
        <v>25.4</v>
      </c>
      <c r="V19" s="13">
        <v>24.8</v>
      </c>
      <c r="W19" s="13">
        <v>24.6</v>
      </c>
      <c r="X19" s="13">
        <v>24.6</v>
      </c>
      <c r="Y19" s="13">
        <v>24.1</v>
      </c>
      <c r="Z19" s="13">
        <v>23.6</v>
      </c>
      <c r="AA19" s="13">
        <v>24</v>
      </c>
      <c r="AB19" s="13">
        <v>23.2</v>
      </c>
      <c r="AC19" s="35">
        <f t="shared" si="0"/>
        <v>24.200000000000003</v>
      </c>
    </row>
    <row r="20" spans="1:29" ht="30">
      <c r="A20" s="4">
        <v>7</v>
      </c>
      <c r="B20" s="5" t="s">
        <v>48</v>
      </c>
      <c r="C20" s="6" t="s">
        <v>49</v>
      </c>
      <c r="D20" s="6"/>
      <c r="E20" s="13">
        <v>4</v>
      </c>
      <c r="F20" s="13">
        <v>4</v>
      </c>
      <c r="G20" s="13">
        <v>4</v>
      </c>
      <c r="H20" s="13">
        <v>4</v>
      </c>
      <c r="I20" s="13">
        <v>4</v>
      </c>
      <c r="J20" s="13">
        <v>4</v>
      </c>
      <c r="K20" s="13">
        <v>4</v>
      </c>
      <c r="L20" s="13">
        <v>4</v>
      </c>
      <c r="M20" s="13">
        <v>4</v>
      </c>
      <c r="N20" s="13">
        <v>4</v>
      </c>
      <c r="O20" s="13">
        <v>4</v>
      </c>
      <c r="P20" s="13">
        <v>4</v>
      </c>
      <c r="Q20" s="13">
        <v>4</v>
      </c>
      <c r="R20" s="13">
        <v>4</v>
      </c>
      <c r="S20" s="13">
        <v>4</v>
      </c>
      <c r="T20" s="13">
        <v>4</v>
      </c>
      <c r="U20" s="13">
        <v>4</v>
      </c>
      <c r="V20" s="13">
        <v>4</v>
      </c>
      <c r="W20" s="13">
        <v>4</v>
      </c>
      <c r="X20" s="13">
        <v>4</v>
      </c>
      <c r="Y20" s="13">
        <v>4</v>
      </c>
      <c r="Z20" s="13">
        <v>4</v>
      </c>
      <c r="AA20" s="13">
        <v>4</v>
      </c>
      <c r="AB20" s="13">
        <v>4</v>
      </c>
      <c r="AC20" s="35">
        <f t="shared" si="0"/>
        <v>4</v>
      </c>
    </row>
    <row r="21" spans="1:29" ht="30">
      <c r="A21" s="4">
        <v>8</v>
      </c>
      <c r="B21" s="5" t="s">
        <v>50</v>
      </c>
      <c r="C21" s="6" t="s">
        <v>49</v>
      </c>
      <c r="D21" s="6"/>
      <c r="E21" s="28">
        <v>3.5</v>
      </c>
      <c r="F21" s="28">
        <v>3.5</v>
      </c>
      <c r="G21" s="28">
        <v>3.5</v>
      </c>
      <c r="H21" s="28">
        <v>3.5</v>
      </c>
      <c r="I21" s="28">
        <v>3.5</v>
      </c>
      <c r="J21" s="28">
        <v>3.5</v>
      </c>
      <c r="K21" s="28">
        <v>3.5</v>
      </c>
      <c r="L21" s="28">
        <v>3.5</v>
      </c>
      <c r="M21" s="28">
        <v>3.5</v>
      </c>
      <c r="N21" s="28">
        <v>3.5</v>
      </c>
      <c r="O21" s="28">
        <v>3.5</v>
      </c>
      <c r="P21" s="28">
        <v>3.5</v>
      </c>
      <c r="Q21" s="28">
        <v>3.5</v>
      </c>
      <c r="R21" s="28">
        <v>3.5</v>
      </c>
      <c r="S21" s="28">
        <v>3.5</v>
      </c>
      <c r="T21" s="28">
        <v>3.5</v>
      </c>
      <c r="U21" s="28">
        <v>3.5</v>
      </c>
      <c r="V21" s="28">
        <v>3.5</v>
      </c>
      <c r="W21" s="28">
        <v>3.5</v>
      </c>
      <c r="X21" s="28">
        <v>3.5</v>
      </c>
      <c r="Y21" s="28">
        <v>3.5</v>
      </c>
      <c r="Z21" s="28">
        <v>3.5</v>
      </c>
      <c r="AA21" s="28">
        <v>3.5</v>
      </c>
      <c r="AB21" s="28">
        <v>3.5</v>
      </c>
      <c r="AC21" s="35">
        <f t="shared" si="0"/>
        <v>3.5</v>
      </c>
    </row>
    <row r="22" spans="1:29" ht="30">
      <c r="A22" s="4">
        <v>9</v>
      </c>
      <c r="B22" s="5" t="s">
        <v>51</v>
      </c>
      <c r="C22" s="6" t="s">
        <v>49</v>
      </c>
      <c r="D22" s="6"/>
      <c r="E22" s="28">
        <v>3.8</v>
      </c>
      <c r="F22" s="28">
        <v>3.8</v>
      </c>
      <c r="G22" s="28">
        <v>3.8</v>
      </c>
      <c r="H22" s="28">
        <v>3.8</v>
      </c>
      <c r="I22" s="28">
        <v>3.8</v>
      </c>
      <c r="J22" s="28">
        <v>3.8</v>
      </c>
      <c r="K22" s="28">
        <v>3.8</v>
      </c>
      <c r="L22" s="28">
        <v>3.8</v>
      </c>
      <c r="M22" s="28">
        <v>3.8</v>
      </c>
      <c r="N22" s="28">
        <v>3.8</v>
      </c>
      <c r="O22" s="28">
        <v>3.8</v>
      </c>
      <c r="P22" s="28">
        <v>3.8</v>
      </c>
      <c r="Q22" s="28">
        <v>3.8</v>
      </c>
      <c r="R22" s="28">
        <v>3.8</v>
      </c>
      <c r="S22" s="28">
        <v>3.8</v>
      </c>
      <c r="T22" s="28">
        <v>3.8</v>
      </c>
      <c r="U22" s="28">
        <v>3.8</v>
      </c>
      <c r="V22" s="28">
        <v>3.8</v>
      </c>
      <c r="W22" s="28">
        <v>3.8</v>
      </c>
      <c r="X22" s="28">
        <v>3.8</v>
      </c>
      <c r="Y22" s="28">
        <v>3.8</v>
      </c>
      <c r="Z22" s="28">
        <v>3.8</v>
      </c>
      <c r="AA22" s="28">
        <v>3.8</v>
      </c>
      <c r="AB22" s="28">
        <v>3.8</v>
      </c>
      <c r="AC22" s="35">
        <f t="shared" si="0"/>
        <v>3.7999999999999985</v>
      </c>
    </row>
    <row r="23" spans="1:29" ht="30">
      <c r="A23" s="4">
        <v>10</v>
      </c>
      <c r="B23" s="5" t="s">
        <v>52</v>
      </c>
      <c r="C23" s="6" t="s">
        <v>49</v>
      </c>
      <c r="D23" s="6"/>
      <c r="E23" s="28">
        <v>3</v>
      </c>
      <c r="F23" s="28">
        <v>3</v>
      </c>
      <c r="G23" s="28">
        <v>3</v>
      </c>
      <c r="H23" s="28">
        <v>3</v>
      </c>
      <c r="I23" s="28">
        <v>3</v>
      </c>
      <c r="J23" s="28">
        <v>3</v>
      </c>
      <c r="K23" s="28">
        <v>3</v>
      </c>
      <c r="L23" s="28">
        <v>3</v>
      </c>
      <c r="M23" s="28">
        <v>3</v>
      </c>
      <c r="N23" s="28">
        <v>3</v>
      </c>
      <c r="O23" s="28">
        <v>3</v>
      </c>
      <c r="P23" s="28">
        <v>3</v>
      </c>
      <c r="Q23" s="28">
        <v>3</v>
      </c>
      <c r="R23" s="28">
        <v>3</v>
      </c>
      <c r="S23" s="28">
        <v>3</v>
      </c>
      <c r="T23" s="28">
        <v>3</v>
      </c>
      <c r="U23" s="28">
        <v>3</v>
      </c>
      <c r="V23" s="28">
        <v>3</v>
      </c>
      <c r="W23" s="28">
        <v>3</v>
      </c>
      <c r="X23" s="28">
        <v>3</v>
      </c>
      <c r="Y23" s="28">
        <v>3</v>
      </c>
      <c r="Z23" s="28">
        <v>3</v>
      </c>
      <c r="AA23" s="28">
        <v>3</v>
      </c>
      <c r="AB23" s="28">
        <v>3</v>
      </c>
      <c r="AC23" s="35">
        <f t="shared" si="0"/>
        <v>3</v>
      </c>
    </row>
    <row r="24" spans="1:29" ht="34.5">
      <c r="A24" s="4">
        <v>11</v>
      </c>
      <c r="B24" s="5" t="s">
        <v>53</v>
      </c>
      <c r="C24" s="6" t="s">
        <v>49</v>
      </c>
      <c r="D24" s="13"/>
      <c r="E24" s="33">
        <f t="shared" ref="E24:J24" si="1">E20-E21</f>
        <v>0.5</v>
      </c>
      <c r="F24" s="33">
        <f t="shared" si="1"/>
        <v>0.5</v>
      </c>
      <c r="G24" s="33">
        <f t="shared" si="1"/>
        <v>0.5</v>
      </c>
      <c r="H24" s="33">
        <f t="shared" si="1"/>
        <v>0.5</v>
      </c>
      <c r="I24" s="33">
        <f t="shared" si="1"/>
        <v>0.5</v>
      </c>
      <c r="J24" s="33">
        <f t="shared" si="1"/>
        <v>0.5</v>
      </c>
      <c r="K24" s="33">
        <f t="shared" ref="K24:S24" si="2">K20-K21</f>
        <v>0.5</v>
      </c>
      <c r="L24" s="33">
        <f t="shared" si="2"/>
        <v>0.5</v>
      </c>
      <c r="M24" s="33">
        <f t="shared" si="2"/>
        <v>0.5</v>
      </c>
      <c r="N24" s="33">
        <f t="shared" si="2"/>
        <v>0.5</v>
      </c>
      <c r="O24" s="33">
        <f t="shared" si="2"/>
        <v>0.5</v>
      </c>
      <c r="P24" s="33">
        <f t="shared" si="2"/>
        <v>0.5</v>
      </c>
      <c r="Q24" s="33">
        <f t="shared" si="2"/>
        <v>0.5</v>
      </c>
      <c r="R24" s="33">
        <f t="shared" si="2"/>
        <v>0.5</v>
      </c>
      <c r="S24" s="33">
        <f t="shared" si="2"/>
        <v>0.5</v>
      </c>
      <c r="T24" s="33">
        <f t="shared" ref="T24:AB24" si="3">T20-T21</f>
        <v>0.5</v>
      </c>
      <c r="U24" s="33">
        <f t="shared" si="3"/>
        <v>0.5</v>
      </c>
      <c r="V24" s="33">
        <f t="shared" si="3"/>
        <v>0.5</v>
      </c>
      <c r="W24" s="33">
        <f t="shared" si="3"/>
        <v>0.5</v>
      </c>
      <c r="X24" s="33">
        <f t="shared" si="3"/>
        <v>0.5</v>
      </c>
      <c r="Y24" s="33">
        <f t="shared" si="3"/>
        <v>0.5</v>
      </c>
      <c r="Z24" s="33">
        <f t="shared" si="3"/>
        <v>0.5</v>
      </c>
      <c r="AA24" s="33">
        <f t="shared" si="3"/>
        <v>0.5</v>
      </c>
      <c r="AB24" s="33">
        <f t="shared" si="3"/>
        <v>0.5</v>
      </c>
      <c r="AC24" s="35">
        <f t="shared" si="0"/>
        <v>0.5</v>
      </c>
    </row>
    <row r="25" spans="1:29" ht="34.5">
      <c r="A25" s="4">
        <v>12</v>
      </c>
      <c r="B25" s="5" t="s">
        <v>54</v>
      </c>
      <c r="C25" s="6" t="s">
        <v>55</v>
      </c>
      <c r="D25" s="13"/>
      <c r="E25" s="33">
        <f t="shared" ref="E25:J25" si="4">E22-E23</f>
        <v>0.79999999999999982</v>
      </c>
      <c r="F25" s="33">
        <f t="shared" si="4"/>
        <v>0.79999999999999982</v>
      </c>
      <c r="G25" s="33">
        <f t="shared" si="4"/>
        <v>0.79999999999999982</v>
      </c>
      <c r="H25" s="33">
        <f t="shared" si="4"/>
        <v>0.79999999999999982</v>
      </c>
      <c r="I25" s="33">
        <f t="shared" si="4"/>
        <v>0.79999999999999982</v>
      </c>
      <c r="J25" s="33">
        <f t="shared" si="4"/>
        <v>0.79999999999999982</v>
      </c>
      <c r="K25" s="33">
        <f t="shared" ref="K25:S25" si="5">K22-K23</f>
        <v>0.79999999999999982</v>
      </c>
      <c r="L25" s="33">
        <f t="shared" si="5"/>
        <v>0.79999999999999982</v>
      </c>
      <c r="M25" s="33">
        <f t="shared" si="5"/>
        <v>0.79999999999999982</v>
      </c>
      <c r="N25" s="33">
        <f t="shared" si="5"/>
        <v>0.79999999999999982</v>
      </c>
      <c r="O25" s="33">
        <f t="shared" si="5"/>
        <v>0.79999999999999982</v>
      </c>
      <c r="P25" s="33">
        <f t="shared" si="5"/>
        <v>0.79999999999999982</v>
      </c>
      <c r="Q25" s="33">
        <f t="shared" si="5"/>
        <v>0.79999999999999982</v>
      </c>
      <c r="R25" s="33">
        <f t="shared" si="5"/>
        <v>0.79999999999999982</v>
      </c>
      <c r="S25" s="33">
        <f t="shared" si="5"/>
        <v>0.79999999999999982</v>
      </c>
      <c r="T25" s="33">
        <f t="shared" ref="T25:AB25" si="6">T22-T23</f>
        <v>0.79999999999999982</v>
      </c>
      <c r="U25" s="33">
        <f t="shared" si="6"/>
        <v>0.79999999999999982</v>
      </c>
      <c r="V25" s="33">
        <f t="shared" si="6"/>
        <v>0.79999999999999982</v>
      </c>
      <c r="W25" s="33">
        <f t="shared" si="6"/>
        <v>0.79999999999999982</v>
      </c>
      <c r="X25" s="33">
        <f t="shared" si="6"/>
        <v>0.79999999999999982</v>
      </c>
      <c r="Y25" s="33">
        <f t="shared" si="6"/>
        <v>0.79999999999999982</v>
      </c>
      <c r="Z25" s="33">
        <f t="shared" si="6"/>
        <v>0.79999999999999982</v>
      </c>
      <c r="AA25" s="33">
        <f t="shared" si="6"/>
        <v>0.79999999999999982</v>
      </c>
      <c r="AB25" s="33">
        <f t="shared" si="6"/>
        <v>0.79999999999999982</v>
      </c>
      <c r="AC25" s="35">
        <f t="shared" si="0"/>
        <v>0.80000000000000027</v>
      </c>
    </row>
    <row r="26" spans="1:29" ht="37.5">
      <c r="A26" s="4">
        <v>13</v>
      </c>
      <c r="B26" s="5" t="s">
        <v>56</v>
      </c>
      <c r="C26" s="6" t="s">
        <v>57</v>
      </c>
      <c r="D26" s="13"/>
      <c r="E26" s="29">
        <f t="shared" ref="E26:J26" si="7">SQRT(E24/0.5)*971</f>
        <v>971</v>
      </c>
      <c r="F26" s="29">
        <f t="shared" si="7"/>
        <v>971</v>
      </c>
      <c r="G26" s="29">
        <f t="shared" si="7"/>
        <v>971</v>
      </c>
      <c r="H26" s="29">
        <f t="shared" si="7"/>
        <v>971</v>
      </c>
      <c r="I26" s="29">
        <f t="shared" si="7"/>
        <v>971</v>
      </c>
      <c r="J26" s="29">
        <f t="shared" si="7"/>
        <v>971</v>
      </c>
      <c r="K26" s="29">
        <f t="shared" ref="K26:S26" si="8">SQRT(K24/0.5)*971</f>
        <v>971</v>
      </c>
      <c r="L26" s="29">
        <f t="shared" si="8"/>
        <v>971</v>
      </c>
      <c r="M26" s="29">
        <f t="shared" si="8"/>
        <v>971</v>
      </c>
      <c r="N26" s="29">
        <f t="shared" si="8"/>
        <v>971</v>
      </c>
      <c r="O26" s="29">
        <f t="shared" si="8"/>
        <v>971</v>
      </c>
      <c r="P26" s="29">
        <f t="shared" si="8"/>
        <v>971</v>
      </c>
      <c r="Q26" s="29">
        <f t="shared" si="8"/>
        <v>971</v>
      </c>
      <c r="R26" s="29">
        <f t="shared" si="8"/>
        <v>971</v>
      </c>
      <c r="S26" s="29">
        <f t="shared" si="8"/>
        <v>971</v>
      </c>
      <c r="T26" s="29">
        <f t="shared" ref="T26:AB26" si="9">SQRT(T24/0.5)*971</f>
        <v>971</v>
      </c>
      <c r="U26" s="29">
        <f t="shared" si="9"/>
        <v>971</v>
      </c>
      <c r="V26" s="29">
        <f t="shared" si="9"/>
        <v>971</v>
      </c>
      <c r="W26" s="29">
        <f t="shared" si="9"/>
        <v>971</v>
      </c>
      <c r="X26" s="29">
        <f t="shared" si="9"/>
        <v>971</v>
      </c>
      <c r="Y26" s="29">
        <f t="shared" si="9"/>
        <v>971</v>
      </c>
      <c r="Z26" s="29">
        <f t="shared" si="9"/>
        <v>971</v>
      </c>
      <c r="AA26" s="29">
        <f t="shared" si="9"/>
        <v>971</v>
      </c>
      <c r="AB26" s="29">
        <f t="shared" si="9"/>
        <v>971</v>
      </c>
      <c r="AC26" s="35">
        <f t="shared" si="0"/>
        <v>971</v>
      </c>
    </row>
    <row r="27" spans="1:29" ht="18" customHeight="1">
      <c r="A27" s="4">
        <v>14</v>
      </c>
      <c r="B27" s="5" t="s">
        <v>58</v>
      </c>
      <c r="C27" s="6" t="s">
        <v>59</v>
      </c>
      <c r="D27" s="13"/>
      <c r="E27" s="47">
        <v>2222.9549999999999</v>
      </c>
      <c r="F27" s="47">
        <v>2168.9</v>
      </c>
      <c r="G27" s="47">
        <v>2156.846</v>
      </c>
      <c r="H27" s="47">
        <v>2244.7759999999998</v>
      </c>
      <c r="I27" s="47">
        <v>2407.8000000000002</v>
      </c>
      <c r="J27" s="47">
        <v>2546.3229999999999</v>
      </c>
      <c r="K27" s="47">
        <v>2544.8589999999999</v>
      </c>
      <c r="L27" s="47">
        <v>2681.12</v>
      </c>
      <c r="M27" s="47">
        <v>2781.5349999999999</v>
      </c>
      <c r="N27" s="47">
        <v>2906.9009999999998</v>
      </c>
      <c r="O27" s="47">
        <v>2857.5</v>
      </c>
      <c r="P27" s="47">
        <v>2906.8380000000002</v>
      </c>
      <c r="Q27" s="47">
        <v>2917.1979999999999</v>
      </c>
      <c r="R27" s="47">
        <v>2924.279</v>
      </c>
      <c r="S27" s="47">
        <v>2875.9409999999998</v>
      </c>
      <c r="T27" s="47">
        <v>2871.3510000000001</v>
      </c>
      <c r="U27" s="47">
        <v>2736.4059999999999</v>
      </c>
      <c r="V27" s="47">
        <v>2828.2950000000001</v>
      </c>
      <c r="W27" s="47">
        <v>2709.8229999999999</v>
      </c>
      <c r="X27" s="47">
        <v>2651.1080000000002</v>
      </c>
      <c r="Y27" s="47">
        <v>2616.402</v>
      </c>
      <c r="Z27" s="47">
        <v>2410.5320000000002</v>
      </c>
      <c r="AA27" s="47">
        <v>2525.4520000000002</v>
      </c>
      <c r="AB27" s="47">
        <v>2516.42</v>
      </c>
      <c r="AC27" s="37">
        <f>SUM(E27:AB27)</f>
        <v>63009.56</v>
      </c>
    </row>
    <row r="28" spans="1:29" ht="18" customHeight="1">
      <c r="A28" s="4">
        <v>15</v>
      </c>
      <c r="B28" s="5" t="s">
        <v>60</v>
      </c>
      <c r="C28" s="6" t="s">
        <v>61</v>
      </c>
      <c r="D28" s="13"/>
      <c r="E28" s="13">
        <v>1190</v>
      </c>
      <c r="F28" s="13">
        <v>1190</v>
      </c>
      <c r="G28" s="13">
        <v>1180</v>
      </c>
      <c r="H28" s="13">
        <v>1250</v>
      </c>
      <c r="I28" s="13">
        <v>1250</v>
      </c>
      <c r="J28" s="13">
        <v>1300</v>
      </c>
      <c r="K28" s="13">
        <v>1370</v>
      </c>
      <c r="L28" s="13">
        <v>1370</v>
      </c>
      <c r="M28" s="13">
        <v>1400</v>
      </c>
      <c r="N28" s="13">
        <v>1500</v>
      </c>
      <c r="O28" s="13">
        <v>1380</v>
      </c>
      <c r="P28" s="13">
        <v>1380</v>
      </c>
      <c r="Q28" s="13">
        <v>1400</v>
      </c>
      <c r="R28" s="13">
        <v>1370</v>
      </c>
      <c r="S28" s="13">
        <v>1370</v>
      </c>
      <c r="T28" s="13">
        <v>1500</v>
      </c>
      <c r="U28" s="13">
        <v>1300</v>
      </c>
      <c r="V28" s="13">
        <v>1350</v>
      </c>
      <c r="W28" s="13">
        <v>1350</v>
      </c>
      <c r="X28" s="13">
        <v>1350</v>
      </c>
      <c r="Y28" s="13">
        <v>1250</v>
      </c>
      <c r="Z28" s="13">
        <v>1300</v>
      </c>
      <c r="AA28" s="13">
        <v>1300</v>
      </c>
      <c r="AB28" s="13">
        <v>1300</v>
      </c>
      <c r="AC28" s="37">
        <f>SUM(E28:AB28)</f>
        <v>31900</v>
      </c>
    </row>
    <row r="29" spans="1:29" ht="18" customHeight="1">
      <c r="A29" s="4">
        <v>16</v>
      </c>
      <c r="B29" s="5" t="s">
        <v>62</v>
      </c>
      <c r="C29" s="6" t="s">
        <v>63</v>
      </c>
      <c r="D29" s="13"/>
      <c r="E29" s="31">
        <f t="shared" ref="E29:J29" si="10">E28/E27</f>
        <v>0.53532347708343175</v>
      </c>
      <c r="F29" s="31">
        <f t="shared" si="10"/>
        <v>0.54866522200193646</v>
      </c>
      <c r="G29" s="31">
        <f t="shared" si="10"/>
        <v>0.54709515653876073</v>
      </c>
      <c r="H29" s="31">
        <f t="shared" si="10"/>
        <v>0.55684843387491678</v>
      </c>
      <c r="I29" s="31">
        <f t="shared" si="10"/>
        <v>0.51914610848077081</v>
      </c>
      <c r="J29" s="31">
        <f t="shared" si="10"/>
        <v>0.51054010037218378</v>
      </c>
      <c r="K29" s="31">
        <f t="shared" ref="K29:S29" si="11">K28/K27</f>
        <v>0.53834023810356491</v>
      </c>
      <c r="L29" s="31">
        <f t="shared" si="11"/>
        <v>0.51098048576714206</v>
      </c>
      <c r="M29" s="31">
        <f t="shared" si="11"/>
        <v>0.50331921043596439</v>
      </c>
      <c r="N29" s="31">
        <f t="shared" si="11"/>
        <v>0.51601344524632942</v>
      </c>
      <c r="O29" s="31">
        <f t="shared" si="11"/>
        <v>0.48293963254593175</v>
      </c>
      <c r="P29" s="31">
        <f t="shared" si="11"/>
        <v>0.47474265851760572</v>
      </c>
      <c r="Q29" s="31">
        <f t="shared" si="11"/>
        <v>0.47991257364087048</v>
      </c>
      <c r="R29" s="31">
        <f t="shared" si="11"/>
        <v>0.46849154954092959</v>
      </c>
      <c r="S29" s="31">
        <f t="shared" si="11"/>
        <v>0.47636582252556647</v>
      </c>
      <c r="T29" s="31">
        <f t="shared" ref="T29:AB29" si="12">T28/T27</f>
        <v>0.52240217235719355</v>
      </c>
      <c r="U29" s="31">
        <f t="shared" si="12"/>
        <v>0.47507570148581751</v>
      </c>
      <c r="V29" s="31">
        <f t="shared" si="12"/>
        <v>0.4773193743934066</v>
      </c>
      <c r="W29" s="31">
        <f t="shared" si="12"/>
        <v>0.49818751999669353</v>
      </c>
      <c r="X29" s="31">
        <f t="shared" si="12"/>
        <v>0.50922105021749398</v>
      </c>
      <c r="Y29" s="31">
        <f t="shared" si="12"/>
        <v>0.4777553296473554</v>
      </c>
      <c r="Z29" s="31">
        <f t="shared" si="12"/>
        <v>0.5393000383317873</v>
      </c>
      <c r="AA29" s="31">
        <f t="shared" si="12"/>
        <v>0.51475933813036234</v>
      </c>
      <c r="AB29" s="31">
        <f t="shared" si="12"/>
        <v>0.51660692571192401</v>
      </c>
      <c r="AC29" s="35">
        <f t="shared" ref="AC29:AC34" si="13">AVERAGE(E29:AB29)</f>
        <v>0.50830631520616409</v>
      </c>
    </row>
    <row r="30" spans="1:29" ht="18" customHeight="1">
      <c r="A30" s="4">
        <v>17</v>
      </c>
      <c r="B30" s="5" t="s">
        <v>64</v>
      </c>
      <c r="C30" s="13"/>
      <c r="D30" s="13"/>
      <c r="E30" s="341">
        <f>AVERAGE(E29:AB29)</f>
        <v>0.50830631520616409</v>
      </c>
      <c r="F30" s="342"/>
      <c r="G30" s="342"/>
      <c r="H30" s="342"/>
      <c r="I30" s="342"/>
      <c r="J30" s="342"/>
      <c r="K30" s="342"/>
      <c r="L30" s="342"/>
      <c r="M30" s="342"/>
      <c r="N30" s="342"/>
      <c r="O30" s="342"/>
      <c r="P30" s="342"/>
      <c r="Q30" s="342"/>
      <c r="R30" s="342"/>
      <c r="S30" s="342"/>
      <c r="T30" s="342"/>
      <c r="U30" s="342"/>
      <c r="V30" s="342"/>
      <c r="W30" s="342"/>
      <c r="X30" s="342"/>
      <c r="Y30" s="342"/>
      <c r="Z30" s="342"/>
      <c r="AA30" s="342"/>
      <c r="AB30" s="343"/>
      <c r="AC30" s="35">
        <f t="shared" si="13"/>
        <v>0.50830631520616409</v>
      </c>
    </row>
    <row r="31" spans="1:29" ht="18" customHeight="1">
      <c r="A31" s="4">
        <v>18</v>
      </c>
      <c r="B31" s="5" t="s">
        <v>65</v>
      </c>
      <c r="C31" s="13"/>
      <c r="D31" s="13"/>
      <c r="E31" s="31">
        <f t="shared" ref="E31:J31" si="14">3.516/E29</f>
        <v>6.567991411764706</v>
      </c>
      <c r="F31" s="31">
        <f t="shared" si="14"/>
        <v>6.4082793277310923</v>
      </c>
      <c r="G31" s="31">
        <f t="shared" si="14"/>
        <v>6.4266699457627121</v>
      </c>
      <c r="H31" s="31">
        <f t="shared" si="14"/>
        <v>6.3141059327999987</v>
      </c>
      <c r="I31" s="31">
        <f t="shared" si="14"/>
        <v>6.7726598400000002</v>
      </c>
      <c r="J31" s="31">
        <f t="shared" si="14"/>
        <v>6.8868243599999994</v>
      </c>
      <c r="K31" s="31">
        <f t="shared" ref="K31:S31" si="15">3.516/K29</f>
        <v>6.5311855795620435</v>
      </c>
      <c r="L31" s="31">
        <f t="shared" si="15"/>
        <v>6.8808889927007302</v>
      </c>
      <c r="M31" s="31">
        <f t="shared" si="15"/>
        <v>6.9856264714285707</v>
      </c>
      <c r="N31" s="31">
        <f t="shared" si="15"/>
        <v>6.8137759439999988</v>
      </c>
      <c r="O31" s="31">
        <f t="shared" si="15"/>
        <v>7.2804130434782612</v>
      </c>
      <c r="P31" s="31">
        <f t="shared" si="15"/>
        <v>7.406117686956522</v>
      </c>
      <c r="Q31" s="31">
        <f t="shared" si="15"/>
        <v>7.3263344057142854</v>
      </c>
      <c r="R31" s="31">
        <f t="shared" si="15"/>
        <v>7.5049379299270074</v>
      </c>
      <c r="S31" s="31">
        <f t="shared" si="15"/>
        <v>7.3808821576642325</v>
      </c>
      <c r="T31" s="31">
        <f t="shared" ref="T31:AB31" si="16">3.516/T29</f>
        <v>6.730446744</v>
      </c>
      <c r="U31" s="31">
        <f t="shared" si="16"/>
        <v>7.4009257661538461</v>
      </c>
      <c r="V31" s="31">
        <f t="shared" si="16"/>
        <v>7.3661372000000007</v>
      </c>
      <c r="W31" s="31">
        <f t="shared" si="16"/>
        <v>7.0575834577777776</v>
      </c>
      <c r="X31" s="31">
        <f t="shared" si="16"/>
        <v>6.9046635022222222</v>
      </c>
      <c r="Y31" s="31">
        <f t="shared" si="16"/>
        <v>7.3594155456000001</v>
      </c>
      <c r="Z31" s="31">
        <f t="shared" si="16"/>
        <v>6.5195619323076928</v>
      </c>
      <c r="AA31" s="31">
        <f t="shared" si="16"/>
        <v>6.8303763323076936</v>
      </c>
      <c r="AB31" s="31">
        <f t="shared" si="16"/>
        <v>6.8059482461538474</v>
      </c>
      <c r="AC31" s="35">
        <f t="shared" si="13"/>
        <v>6.9359063231672202</v>
      </c>
    </row>
    <row r="32" spans="1:29" ht="18" customHeight="1">
      <c r="A32" s="4">
        <v>19</v>
      </c>
      <c r="B32" s="5" t="s">
        <v>66</v>
      </c>
      <c r="C32" s="13"/>
      <c r="D32" s="13"/>
      <c r="E32" s="31">
        <f t="shared" ref="E32:J32" si="17">3.413*E31</f>
        <v>22.416554688352939</v>
      </c>
      <c r="F32" s="31">
        <f t="shared" si="17"/>
        <v>21.871457345546215</v>
      </c>
      <c r="G32" s="31">
        <f t="shared" si="17"/>
        <v>21.934224524888137</v>
      </c>
      <c r="H32" s="31">
        <f t="shared" si="17"/>
        <v>21.550043548646393</v>
      </c>
      <c r="I32" s="31">
        <f t="shared" si="17"/>
        <v>23.115088033919999</v>
      </c>
      <c r="J32" s="31">
        <f t="shared" si="17"/>
        <v>23.504731540679998</v>
      </c>
      <c r="K32" s="31">
        <f t="shared" ref="K32:S32" si="18">3.413*K31</f>
        <v>22.290936383045253</v>
      </c>
      <c r="L32" s="31">
        <f t="shared" si="18"/>
        <v>23.484474132087591</v>
      </c>
      <c r="M32" s="31">
        <f t="shared" si="18"/>
        <v>23.841943146985709</v>
      </c>
      <c r="N32" s="31">
        <f t="shared" si="18"/>
        <v>23.255417296871993</v>
      </c>
      <c r="O32" s="31">
        <f t="shared" si="18"/>
        <v>24.848049717391305</v>
      </c>
      <c r="P32" s="31">
        <f t="shared" si="18"/>
        <v>25.277079665582608</v>
      </c>
      <c r="Q32" s="31">
        <f t="shared" si="18"/>
        <v>25.004779326702856</v>
      </c>
      <c r="R32" s="31">
        <f t="shared" si="18"/>
        <v>25.614353154840874</v>
      </c>
      <c r="S32" s="31">
        <f t="shared" si="18"/>
        <v>25.190950804108024</v>
      </c>
      <c r="T32" s="31">
        <f t="shared" ref="T32:AB32" si="19">3.413*T31</f>
        <v>22.971014737272</v>
      </c>
      <c r="U32" s="31">
        <f t="shared" si="19"/>
        <v>25.259359639883076</v>
      </c>
      <c r="V32" s="31">
        <f t="shared" si="19"/>
        <v>25.140626263600002</v>
      </c>
      <c r="W32" s="31">
        <f t="shared" si="19"/>
        <v>24.087532341395555</v>
      </c>
      <c r="X32" s="31">
        <f t="shared" si="19"/>
        <v>23.565616533084444</v>
      </c>
      <c r="Y32" s="31">
        <f t="shared" si="19"/>
        <v>25.117685257132798</v>
      </c>
      <c r="Z32" s="31">
        <f t="shared" si="19"/>
        <v>22.251264874966154</v>
      </c>
      <c r="AA32" s="31">
        <f t="shared" si="19"/>
        <v>23.312074422166155</v>
      </c>
      <c r="AB32" s="31">
        <f t="shared" si="19"/>
        <v>23.228701364123079</v>
      </c>
      <c r="AC32" s="35">
        <f t="shared" si="13"/>
        <v>23.672248280969711</v>
      </c>
    </row>
    <row r="33" spans="1:29" ht="18" customHeight="1">
      <c r="A33" s="4">
        <v>20</v>
      </c>
      <c r="B33" s="5" t="s">
        <v>67</v>
      </c>
      <c r="C33" s="6" t="s">
        <v>42</v>
      </c>
      <c r="D33" s="13"/>
      <c r="E33" s="31">
        <f t="shared" ref="E33:J33" si="20">(E19-E18)/LN(1+(E19-E18)/E14)</f>
        <v>3.8942711328936657</v>
      </c>
      <c r="F33" s="31">
        <f t="shared" si="20"/>
        <v>3.8587148755104299</v>
      </c>
      <c r="G33" s="31">
        <f t="shared" si="20"/>
        <v>3.6706562196334906</v>
      </c>
      <c r="H33" s="31">
        <f t="shared" si="20"/>
        <v>3.7053990253338167</v>
      </c>
      <c r="I33" s="31">
        <f t="shared" si="20"/>
        <v>3.635762833462123</v>
      </c>
      <c r="J33" s="31">
        <f t="shared" si="20"/>
        <v>3.9568006804146711</v>
      </c>
      <c r="K33" s="31">
        <f t="shared" ref="K33:S33" si="21">(K19-K18)/LN(1+(K19-K18)/K14)</f>
        <v>4.2171897751603904</v>
      </c>
      <c r="L33" s="31">
        <f t="shared" si="21"/>
        <v>4.2078765470448296</v>
      </c>
      <c r="M33" s="31">
        <f t="shared" si="21"/>
        <v>4.3776049092713825</v>
      </c>
      <c r="N33" s="31">
        <f t="shared" si="21"/>
        <v>4.4245467194175463</v>
      </c>
      <c r="O33" s="31">
        <f t="shared" si="21"/>
        <v>4.7205690989144822</v>
      </c>
      <c r="P33" s="31">
        <f t="shared" si="21"/>
        <v>4.7550474483067759</v>
      </c>
      <c r="Q33" s="31">
        <f t="shared" si="21"/>
        <v>4.8236694729072216</v>
      </c>
      <c r="R33" s="31">
        <f t="shared" si="21"/>
        <v>4.5265994060422532</v>
      </c>
      <c r="S33" s="31">
        <f t="shared" si="21"/>
        <v>4.5603905364838129</v>
      </c>
      <c r="T33" s="31">
        <f t="shared" ref="T33:AB33" si="22">(T19-T18)/LN(1+(T19-T18)/T14)</f>
        <v>4.6276449619249895</v>
      </c>
      <c r="U33" s="31">
        <f t="shared" si="22"/>
        <v>4.5940717567728298</v>
      </c>
      <c r="V33" s="31">
        <f t="shared" si="22"/>
        <v>4.5265994060422532</v>
      </c>
      <c r="W33" s="31">
        <f t="shared" si="22"/>
        <v>4.4245467194175463</v>
      </c>
      <c r="X33" s="31">
        <f t="shared" si="22"/>
        <v>4.4245467194175463</v>
      </c>
      <c r="Y33" s="31">
        <f t="shared" si="22"/>
        <v>4.355924575182879</v>
      </c>
      <c r="Z33" s="31">
        <f t="shared" si="22"/>
        <v>4.2520658385844152</v>
      </c>
      <c r="AA33" s="31">
        <f t="shared" si="22"/>
        <v>4.1821811944151017</v>
      </c>
      <c r="AB33" s="31">
        <f t="shared" si="22"/>
        <v>4.1117555878918308</v>
      </c>
      <c r="AC33" s="35">
        <f t="shared" si="13"/>
        <v>4.2847681433519291</v>
      </c>
    </row>
    <row r="34" spans="1:29" ht="18" customHeight="1">
      <c r="A34" s="4">
        <v>21</v>
      </c>
      <c r="B34" s="5" t="s">
        <v>68</v>
      </c>
      <c r="C34" s="6" t="s">
        <v>42</v>
      </c>
      <c r="D34" s="17"/>
      <c r="E34" s="31">
        <f t="shared" ref="E34:J34" si="23">(E16-E17)/LN(1+(E16-E17)/E15)</f>
        <v>2.3526385425761167</v>
      </c>
      <c r="F34" s="31">
        <f t="shared" si="23"/>
        <v>2.1491323462834737</v>
      </c>
      <c r="G34" s="31">
        <f t="shared" si="23"/>
        <v>2.1711400650644617</v>
      </c>
      <c r="H34" s="31">
        <f t="shared" si="23"/>
        <v>2.3526385425761167</v>
      </c>
      <c r="I34" s="31">
        <f t="shared" si="23"/>
        <v>2.1711400650644617</v>
      </c>
      <c r="J34" s="31">
        <f t="shared" si="23"/>
        <v>2.4222213199475116</v>
      </c>
      <c r="K34" s="31">
        <f t="shared" ref="K34:S34" si="24">(K16-K17)/LN(1+(K16-K17)/K15)</f>
        <v>2.3235652944818113</v>
      </c>
      <c r="L34" s="31">
        <f t="shared" si="24"/>
        <v>2.6727048631065684</v>
      </c>
      <c r="M34" s="31">
        <f t="shared" si="24"/>
        <v>2.6951431749169599</v>
      </c>
      <c r="N34" s="31">
        <f t="shared" si="24"/>
        <v>2.9640642426936883</v>
      </c>
      <c r="O34" s="31">
        <f t="shared" si="24"/>
        <v>3.0566094470559775</v>
      </c>
      <c r="P34" s="31">
        <f t="shared" si="24"/>
        <v>3.2221656935770162</v>
      </c>
      <c r="Q34" s="31">
        <f t="shared" si="24"/>
        <v>3.2460638420001677</v>
      </c>
      <c r="R34" s="31">
        <f t="shared" si="24"/>
        <v>3.0335494861744206</v>
      </c>
      <c r="S34" s="31">
        <f t="shared" si="24"/>
        <v>3.0796197314578793</v>
      </c>
      <c r="T34" s="31">
        <f t="shared" ref="T34:AB34" si="25">(T16-T17)/LN(1+(T16-T17)/T15)</f>
        <v>3.269909651558971</v>
      </c>
      <c r="U34" s="31">
        <f t="shared" si="25"/>
        <v>3.0796197314578788</v>
      </c>
      <c r="V34" s="31">
        <f t="shared" si="25"/>
        <v>2.7843874571847693</v>
      </c>
      <c r="W34" s="31">
        <f t="shared" si="25"/>
        <v>2.7398655520260484</v>
      </c>
      <c r="X34" s="31">
        <f t="shared" si="25"/>
        <v>2.6951431749169594</v>
      </c>
      <c r="Y34" s="31">
        <f t="shared" si="25"/>
        <v>2.8471908617087194</v>
      </c>
      <c r="Z34" s="31">
        <f t="shared" si="25"/>
        <v>2.8236489909180893</v>
      </c>
      <c r="AA34" s="31">
        <f t="shared" si="25"/>
        <v>2.5597087013286677</v>
      </c>
      <c r="AB34" s="31">
        <f t="shared" si="25"/>
        <v>2.5141180370887164</v>
      </c>
      <c r="AC34" s="35">
        <f t="shared" si="13"/>
        <v>2.7177495339652271</v>
      </c>
    </row>
    <row r="37" spans="1:29" ht="20.25" customHeight="1"/>
    <row r="40" spans="1:29" ht="21" customHeight="1"/>
    <row r="41" spans="1:29" ht="18.75" customHeight="1"/>
    <row r="42" spans="1:29" ht="18.75" customHeight="1"/>
    <row r="43" spans="1:29" ht="18.75" customHeight="1"/>
    <row r="44" spans="1:29" ht="18.75" customHeight="1"/>
    <row r="45" spans="1:29" ht="19.5" customHeight="1"/>
    <row r="46" spans="1:29" ht="18.75" customHeight="1"/>
    <row r="47" spans="1:29" ht="15.75" customHeight="1"/>
    <row r="53" ht="30" customHeight="1"/>
    <row r="54" ht="25.5" customHeight="1"/>
    <row r="78" ht="21" customHeight="1"/>
    <row r="79" ht="18.75" customHeight="1"/>
    <row r="80" ht="18.75" customHeight="1"/>
    <row r="81" ht="18.75" customHeight="1"/>
    <row r="82" ht="18.75" customHeight="1"/>
    <row r="83" ht="19.5" customHeight="1"/>
    <row r="84" ht="18.75" customHeight="1"/>
    <row r="85" ht="15.75" customHeight="1"/>
    <row r="91" ht="30" customHeight="1"/>
    <row r="92" ht="25.5" customHeight="1"/>
  </sheetData>
  <mergeCells count="16">
    <mergeCell ref="E30:AB30"/>
    <mergeCell ref="A12:A13"/>
    <mergeCell ref="B12:B13"/>
    <mergeCell ref="C12:C13"/>
    <mergeCell ref="D12:D13"/>
    <mergeCell ref="A8:D8"/>
    <mergeCell ref="A9:D9"/>
    <mergeCell ref="A10:D10"/>
    <mergeCell ref="A11:D11"/>
    <mergeCell ref="E12:AB12"/>
    <mergeCell ref="E5:AB11"/>
    <mergeCell ref="A3:AB3"/>
    <mergeCell ref="A4:AB4"/>
    <mergeCell ref="A5:D5"/>
    <mergeCell ref="A6:D6"/>
    <mergeCell ref="A7:D7"/>
  </mergeCells>
  <conditionalFormatting sqref="E28:AB28">
    <cfRule type="cellIs" dxfId="216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2"/>
  <sheetViews>
    <sheetView zoomScale="70" zoomScaleNormal="70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1.85546875" style="1" customWidth="1"/>
    <col min="5" max="28" width="8.7109375" style="1" customWidth="1"/>
    <col min="29" max="29" width="12.42578125" style="1" customWidth="1"/>
    <col min="30" max="30" width="8.28515625" style="1" customWidth="1"/>
    <col min="31" max="16384" width="8.85546875" style="1"/>
  </cols>
  <sheetData>
    <row r="1" spans="1:29" ht="23.25">
      <c r="A1" s="301" t="s">
        <v>26</v>
      </c>
      <c r="B1" s="302"/>
      <c r="C1" s="302"/>
      <c r="D1" s="302"/>
      <c r="E1" s="302"/>
      <c r="F1" s="302"/>
      <c r="G1" s="302"/>
      <c r="H1" s="302"/>
      <c r="I1" s="302"/>
      <c r="J1" s="302"/>
      <c r="K1" s="302"/>
      <c r="L1" s="302"/>
      <c r="M1" s="302"/>
      <c r="N1" s="302"/>
      <c r="O1" s="302"/>
      <c r="P1" s="302"/>
      <c r="Q1" s="302"/>
      <c r="R1" s="302"/>
      <c r="S1" s="302"/>
      <c r="T1" s="302"/>
      <c r="U1" s="302"/>
      <c r="V1" s="302"/>
      <c r="W1" s="302"/>
      <c r="X1" s="302"/>
      <c r="Y1" s="302"/>
      <c r="Z1" s="302"/>
      <c r="AA1" s="302"/>
      <c r="AB1" s="303"/>
      <c r="AC1"/>
    </row>
    <row r="2" spans="1:29" ht="18.75">
      <c r="A2" s="304" t="s">
        <v>83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/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6"/>
      <c r="AC2"/>
    </row>
    <row r="3" spans="1:29" ht="21">
      <c r="A3" s="307"/>
      <c r="B3" s="308"/>
      <c r="C3" s="308"/>
      <c r="D3" s="309"/>
      <c r="E3" s="319" t="s">
        <v>80</v>
      </c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1"/>
      <c r="AC3"/>
    </row>
    <row r="4" spans="1:29" ht="21" customHeight="1">
      <c r="A4" s="310" t="s">
        <v>29</v>
      </c>
      <c r="B4" s="311"/>
      <c r="C4" s="311"/>
      <c r="D4" s="312"/>
      <c r="E4" s="322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324"/>
      <c r="AC4"/>
    </row>
    <row r="5" spans="1:29" ht="18.75" customHeight="1">
      <c r="A5" s="310" t="s">
        <v>30</v>
      </c>
      <c r="B5" s="311"/>
      <c r="C5" s="311"/>
      <c r="D5" s="312"/>
      <c r="E5" s="322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4"/>
      <c r="AC5"/>
    </row>
    <row r="6" spans="1:29" ht="18.75" customHeight="1">
      <c r="A6" s="310" t="s">
        <v>31</v>
      </c>
      <c r="B6" s="311"/>
      <c r="C6" s="311"/>
      <c r="D6" s="312"/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4"/>
      <c r="AC6"/>
    </row>
    <row r="7" spans="1:29" ht="18.75" customHeight="1">
      <c r="A7" s="310" t="s">
        <v>32</v>
      </c>
      <c r="B7" s="311"/>
      <c r="C7" s="311"/>
      <c r="D7" s="312"/>
      <c r="E7" s="322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4"/>
      <c r="AC7"/>
    </row>
    <row r="8" spans="1:29" ht="18.75" customHeight="1">
      <c r="A8" s="313" t="s">
        <v>33</v>
      </c>
      <c r="B8" s="314"/>
      <c r="C8" s="314"/>
      <c r="D8" s="315"/>
      <c r="E8" s="322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23"/>
      <c r="U8" s="323"/>
      <c r="V8" s="323"/>
      <c r="W8" s="323"/>
      <c r="X8" s="323"/>
      <c r="Y8" s="323"/>
      <c r="Z8" s="323"/>
      <c r="AA8" s="323"/>
      <c r="AB8" s="324"/>
      <c r="AC8"/>
    </row>
    <row r="9" spans="1:29" ht="19.5" customHeight="1">
      <c r="A9" s="313" t="s">
        <v>34</v>
      </c>
      <c r="B9" s="314"/>
      <c r="C9" s="314"/>
      <c r="D9" s="315"/>
      <c r="E9" s="325"/>
      <c r="F9" s="326"/>
      <c r="G9" s="326"/>
      <c r="H9" s="326"/>
      <c r="I9" s="326"/>
      <c r="J9" s="326"/>
      <c r="K9" s="326"/>
      <c r="L9" s="326"/>
      <c r="M9" s="326"/>
      <c r="N9" s="326"/>
      <c r="O9" s="326"/>
      <c r="P9" s="326"/>
      <c r="Q9" s="326"/>
      <c r="R9" s="326"/>
      <c r="S9" s="326"/>
      <c r="T9" s="326"/>
      <c r="U9" s="326"/>
      <c r="V9" s="326"/>
      <c r="W9" s="326"/>
      <c r="X9" s="326"/>
      <c r="Y9" s="326"/>
      <c r="Z9" s="326"/>
      <c r="AA9" s="326"/>
      <c r="AB9" s="327"/>
      <c r="AC9"/>
    </row>
    <row r="10" spans="1:29" ht="18.75" customHeight="1">
      <c r="A10" s="331" t="s">
        <v>35</v>
      </c>
      <c r="B10" s="331" t="s">
        <v>36</v>
      </c>
      <c r="C10" s="333" t="s">
        <v>37</v>
      </c>
      <c r="D10" s="331" t="s">
        <v>38</v>
      </c>
      <c r="E10" s="316" t="s">
        <v>39</v>
      </c>
      <c r="F10" s="317"/>
      <c r="G10" s="317"/>
      <c r="H10" s="317"/>
      <c r="I10" s="317"/>
      <c r="J10" s="317"/>
      <c r="K10" s="317"/>
      <c r="L10" s="317"/>
      <c r="M10" s="317"/>
      <c r="N10" s="317"/>
      <c r="O10" s="317"/>
      <c r="P10" s="317"/>
      <c r="Q10" s="317"/>
      <c r="R10" s="317"/>
      <c r="S10" s="317"/>
      <c r="T10" s="317"/>
      <c r="U10" s="317"/>
      <c r="V10" s="317"/>
      <c r="W10" s="317"/>
      <c r="X10" s="317"/>
      <c r="Y10" s="317"/>
      <c r="Z10" s="317"/>
      <c r="AA10" s="317"/>
      <c r="AB10" s="318"/>
      <c r="AC10" s="34" t="s">
        <v>40</v>
      </c>
    </row>
    <row r="11" spans="1:29" ht="15.75" customHeight="1">
      <c r="A11" s="332"/>
      <c r="B11" s="332"/>
      <c r="C11" s="334"/>
      <c r="D11" s="332"/>
      <c r="E11" s="3">
        <v>7</v>
      </c>
      <c r="F11" s="3">
        <v>8</v>
      </c>
      <c r="G11" s="3">
        <v>9</v>
      </c>
      <c r="H11" s="3">
        <v>10</v>
      </c>
      <c r="I11" s="18">
        <v>11</v>
      </c>
      <c r="J11" s="3">
        <v>12</v>
      </c>
      <c r="K11" s="3">
        <v>13</v>
      </c>
      <c r="L11" s="3">
        <v>14</v>
      </c>
      <c r="M11" s="3">
        <v>15</v>
      </c>
      <c r="N11" s="3">
        <v>16</v>
      </c>
      <c r="O11" s="3">
        <v>17</v>
      </c>
      <c r="P11" s="3">
        <v>18</v>
      </c>
      <c r="Q11" s="3">
        <v>19</v>
      </c>
      <c r="R11" s="3">
        <v>20</v>
      </c>
      <c r="S11" s="3">
        <v>21</v>
      </c>
      <c r="T11" s="3">
        <v>22</v>
      </c>
      <c r="U11" s="3">
        <v>23</v>
      </c>
      <c r="V11" s="3">
        <v>0</v>
      </c>
      <c r="W11" s="3">
        <v>1</v>
      </c>
      <c r="X11" s="3">
        <v>2</v>
      </c>
      <c r="Y11" s="3">
        <v>3</v>
      </c>
      <c r="Z11" s="3">
        <v>4</v>
      </c>
      <c r="AA11" s="3">
        <v>5</v>
      </c>
      <c r="AB11" s="3">
        <v>6</v>
      </c>
      <c r="AC11" s="17"/>
    </row>
    <row r="12" spans="1:29" ht="31.5">
      <c r="A12" s="4">
        <v>1</v>
      </c>
      <c r="B12" s="5" t="s">
        <v>41</v>
      </c>
      <c r="C12" s="6" t="s">
        <v>42</v>
      </c>
      <c r="D12" s="7"/>
      <c r="E12" s="35"/>
      <c r="F12" s="35"/>
      <c r="G12" s="35"/>
      <c r="H12" s="35"/>
      <c r="I12" s="35"/>
      <c r="J12" s="35"/>
      <c r="K12" s="35"/>
      <c r="L12" s="35"/>
      <c r="M12" s="35"/>
      <c r="N12" s="35">
        <v>0.3</v>
      </c>
      <c r="O12" s="35">
        <v>0.4</v>
      </c>
      <c r="P12" s="35">
        <v>0.4</v>
      </c>
      <c r="Q12" s="35">
        <v>0.4</v>
      </c>
      <c r="R12" s="35">
        <v>0.4</v>
      </c>
      <c r="S12" s="35">
        <v>0.4</v>
      </c>
      <c r="T12" s="35">
        <v>0.4</v>
      </c>
      <c r="U12" s="35">
        <v>0.3</v>
      </c>
      <c r="V12" s="35"/>
      <c r="W12" s="35"/>
      <c r="X12" s="35"/>
      <c r="Y12" s="35"/>
      <c r="Z12" s="35"/>
      <c r="AA12" s="35"/>
      <c r="AB12" s="35"/>
      <c r="AC12" s="35">
        <f>AVERAGE(E12:AB12)</f>
        <v>0.37499999999999994</v>
      </c>
    </row>
    <row r="13" spans="1:29" ht="31.5">
      <c r="A13" s="4">
        <v>2</v>
      </c>
      <c r="B13" s="5" t="s">
        <v>43</v>
      </c>
      <c r="C13" s="6" t="s">
        <v>42</v>
      </c>
      <c r="D13" s="7"/>
      <c r="E13" s="35"/>
      <c r="F13" s="35"/>
      <c r="G13" s="35"/>
      <c r="H13" s="35"/>
      <c r="I13" s="35"/>
      <c r="J13" s="35"/>
      <c r="K13" s="35"/>
      <c r="L13" s="35"/>
      <c r="M13" s="35"/>
      <c r="N13" s="35">
        <v>0.5</v>
      </c>
      <c r="O13" s="35">
        <v>0.5</v>
      </c>
      <c r="P13" s="35">
        <v>0.5</v>
      </c>
      <c r="Q13" s="35">
        <v>0.5</v>
      </c>
      <c r="R13" s="35">
        <v>0.5</v>
      </c>
      <c r="S13" s="35">
        <v>0.5</v>
      </c>
      <c r="T13" s="35">
        <v>0.5</v>
      </c>
      <c r="U13" s="35">
        <v>0.5</v>
      </c>
      <c r="V13" s="35"/>
      <c r="W13" s="35"/>
      <c r="X13" s="35"/>
      <c r="Y13" s="35"/>
      <c r="Z13" s="35"/>
      <c r="AA13" s="35"/>
      <c r="AB13" s="35"/>
      <c r="AC13" s="35">
        <f>AVERAGE(E13:AB13)</f>
        <v>0.5</v>
      </c>
    </row>
    <row r="14" spans="1:29" ht="30" customHeight="1">
      <c r="A14" s="4">
        <v>3</v>
      </c>
      <c r="B14" s="5" t="s">
        <v>44</v>
      </c>
      <c r="C14" s="6" t="s">
        <v>42</v>
      </c>
      <c r="D14" s="6"/>
      <c r="E14" s="13"/>
      <c r="F14" s="13"/>
      <c r="G14" s="13"/>
      <c r="H14" s="13"/>
      <c r="I14" s="13"/>
      <c r="J14" s="13"/>
      <c r="K14" s="13"/>
      <c r="L14" s="13"/>
      <c r="M14" s="13"/>
      <c r="N14" s="27">
        <v>15.66667</v>
      </c>
      <c r="O14" s="27">
        <v>15.38889</v>
      </c>
      <c r="P14" s="27">
        <v>14.5</v>
      </c>
      <c r="Q14" s="27">
        <v>14.05556</v>
      </c>
      <c r="R14" s="27">
        <v>13.72222</v>
      </c>
      <c r="S14" s="27">
        <v>13.61111</v>
      </c>
      <c r="T14" s="27">
        <v>13.38889</v>
      </c>
      <c r="U14" s="27">
        <v>13.16667</v>
      </c>
      <c r="V14" s="13"/>
      <c r="W14" s="13"/>
      <c r="X14" s="13"/>
      <c r="Y14" s="13"/>
      <c r="Z14" s="13"/>
      <c r="AA14" s="13"/>
      <c r="AB14" s="13"/>
      <c r="AC14" s="35">
        <f t="shared" ref="AC14:AC24" si="0">AVERAGE(E14:AB14)</f>
        <v>14.187501249999999</v>
      </c>
    </row>
    <row r="15" spans="1:29" ht="30" customHeight="1">
      <c r="A15" s="4">
        <v>4</v>
      </c>
      <c r="B15" s="5" t="s">
        <v>45</v>
      </c>
      <c r="C15" s="6" t="s">
        <v>42</v>
      </c>
      <c r="D15" s="6"/>
      <c r="E15" s="13"/>
      <c r="F15" s="13"/>
      <c r="G15" s="13"/>
      <c r="H15" s="13"/>
      <c r="I15" s="13"/>
      <c r="J15" s="13"/>
      <c r="K15" s="13"/>
      <c r="L15" s="13"/>
      <c r="M15" s="13"/>
      <c r="N15" s="27">
        <v>8.5</v>
      </c>
      <c r="O15" s="27">
        <v>8.1666670000000003</v>
      </c>
      <c r="P15" s="27">
        <v>7.8333329999999997</v>
      </c>
      <c r="Q15" s="27">
        <v>7.8333329999999997</v>
      </c>
      <c r="R15" s="27">
        <v>7.9444439999999998</v>
      </c>
      <c r="S15" s="27">
        <v>7.9444439999999998</v>
      </c>
      <c r="T15" s="27">
        <v>8.055555</v>
      </c>
      <c r="U15" s="27">
        <v>7.1666679999999996</v>
      </c>
      <c r="V15" s="13"/>
      <c r="W15" s="13"/>
      <c r="X15" s="13"/>
      <c r="Y15" s="13"/>
      <c r="Z15" s="13"/>
      <c r="AA15" s="13"/>
      <c r="AB15" s="13"/>
      <c r="AC15" s="35">
        <f t="shared" si="0"/>
        <v>7.9305554999999988</v>
      </c>
    </row>
    <row r="16" spans="1:29" ht="30" customHeight="1">
      <c r="A16" s="4">
        <v>5</v>
      </c>
      <c r="B16" s="5" t="s">
        <v>46</v>
      </c>
      <c r="C16" s="6" t="s">
        <v>42</v>
      </c>
      <c r="D16" s="6"/>
      <c r="E16" s="13"/>
      <c r="F16" s="13"/>
      <c r="G16" s="13"/>
      <c r="H16" s="13"/>
      <c r="I16" s="13"/>
      <c r="J16" s="13"/>
      <c r="K16" s="13"/>
      <c r="L16" s="13"/>
      <c r="M16" s="13"/>
      <c r="N16" s="27">
        <v>23.66667</v>
      </c>
      <c r="O16" s="27">
        <v>24.55556</v>
      </c>
      <c r="P16" s="27">
        <v>25.72223</v>
      </c>
      <c r="Q16" s="27">
        <v>25.05556</v>
      </c>
      <c r="R16" s="27">
        <v>24.5</v>
      </c>
      <c r="S16" s="27">
        <v>23.94444</v>
      </c>
      <c r="T16" s="27">
        <v>23.5</v>
      </c>
      <c r="U16" s="27">
        <v>24.27778</v>
      </c>
      <c r="V16" s="13"/>
      <c r="W16" s="13"/>
      <c r="X16" s="13"/>
      <c r="Y16" s="13"/>
      <c r="Z16" s="13"/>
      <c r="AA16" s="13"/>
      <c r="AB16" s="13"/>
      <c r="AC16" s="35">
        <f t="shared" si="0"/>
        <v>24.40278</v>
      </c>
    </row>
    <row r="17" spans="1:29" ht="30" customHeight="1">
      <c r="A17" s="4">
        <v>6</v>
      </c>
      <c r="B17" s="5" t="s">
        <v>47</v>
      </c>
      <c r="C17" s="6" t="s">
        <v>42</v>
      </c>
      <c r="D17" s="6"/>
      <c r="E17" s="13"/>
      <c r="F17" s="13"/>
      <c r="G17" s="13"/>
      <c r="H17" s="13"/>
      <c r="I17" s="13"/>
      <c r="J17" s="13"/>
      <c r="K17" s="13"/>
      <c r="L17" s="13"/>
      <c r="M17" s="13"/>
      <c r="N17" s="27">
        <v>28.94444</v>
      </c>
      <c r="O17" s="27">
        <v>29.55556</v>
      </c>
      <c r="P17" s="27">
        <v>30.55556</v>
      </c>
      <c r="Q17" s="27">
        <v>29.44444</v>
      </c>
      <c r="R17" s="27">
        <v>28.66667</v>
      </c>
      <c r="S17" s="27">
        <v>28</v>
      </c>
      <c r="T17" s="27">
        <v>27.22222</v>
      </c>
      <c r="U17" s="27">
        <v>28.55556</v>
      </c>
      <c r="V17" s="13"/>
      <c r="W17" s="13"/>
      <c r="X17" s="13"/>
      <c r="Y17" s="13"/>
      <c r="Z17" s="13"/>
      <c r="AA17" s="13"/>
      <c r="AB17" s="13"/>
      <c r="AC17" s="35">
        <f t="shared" si="0"/>
        <v>28.868056250000002</v>
      </c>
    </row>
    <row r="18" spans="1:29" ht="30">
      <c r="A18" s="4">
        <v>7</v>
      </c>
      <c r="B18" s="5" t="s">
        <v>48</v>
      </c>
      <c r="C18" s="6" t="s">
        <v>49</v>
      </c>
      <c r="D18" s="6"/>
      <c r="E18" s="13"/>
      <c r="F18" s="13"/>
      <c r="G18" s="13"/>
      <c r="H18" s="13"/>
      <c r="I18" s="13"/>
      <c r="J18" s="13"/>
      <c r="K18" s="13"/>
      <c r="L18" s="13"/>
      <c r="M18" s="13"/>
      <c r="N18" s="13">
        <v>4.3</v>
      </c>
      <c r="O18" s="13">
        <v>4.3</v>
      </c>
      <c r="P18" s="13">
        <v>4.3</v>
      </c>
      <c r="Q18" s="13">
        <v>4.3</v>
      </c>
      <c r="R18" s="13">
        <v>4.3</v>
      </c>
      <c r="S18" s="13">
        <v>4.3</v>
      </c>
      <c r="T18" s="13">
        <v>4.3</v>
      </c>
      <c r="U18" s="13">
        <v>4.3</v>
      </c>
      <c r="V18" s="13"/>
      <c r="W18" s="13"/>
      <c r="X18" s="13"/>
      <c r="Y18" s="13"/>
      <c r="Z18" s="13"/>
      <c r="AA18" s="13"/>
      <c r="AB18" s="13"/>
      <c r="AC18" s="35">
        <f t="shared" si="0"/>
        <v>4.3</v>
      </c>
    </row>
    <row r="19" spans="1:29" ht="30">
      <c r="A19" s="4">
        <v>8</v>
      </c>
      <c r="B19" s="5" t="s">
        <v>50</v>
      </c>
      <c r="C19" s="6" t="s">
        <v>49</v>
      </c>
      <c r="D19" s="6"/>
      <c r="E19" s="28"/>
      <c r="F19" s="28"/>
      <c r="G19" s="28"/>
      <c r="H19" s="28"/>
      <c r="I19" s="28"/>
      <c r="J19" s="28"/>
      <c r="K19" s="28"/>
      <c r="L19" s="28"/>
      <c r="M19" s="28"/>
      <c r="N19" s="28">
        <v>3.8</v>
      </c>
      <c r="O19" s="28">
        <v>3.8</v>
      </c>
      <c r="P19" s="28">
        <v>3.8</v>
      </c>
      <c r="Q19" s="28">
        <v>3.8</v>
      </c>
      <c r="R19" s="28">
        <v>3.8</v>
      </c>
      <c r="S19" s="28">
        <v>3.8</v>
      </c>
      <c r="T19" s="28">
        <v>3.8</v>
      </c>
      <c r="U19" s="28">
        <v>3.8</v>
      </c>
      <c r="V19" s="28"/>
      <c r="W19" s="28"/>
      <c r="X19" s="28"/>
      <c r="Y19" s="28"/>
      <c r="Z19" s="28"/>
      <c r="AA19" s="28"/>
      <c r="AB19" s="28"/>
      <c r="AC19" s="35">
        <f t="shared" si="0"/>
        <v>3.8000000000000003</v>
      </c>
    </row>
    <row r="20" spans="1:29" ht="30">
      <c r="A20" s="4">
        <v>9</v>
      </c>
      <c r="B20" s="5" t="s">
        <v>51</v>
      </c>
      <c r="C20" s="6" t="s">
        <v>49</v>
      </c>
      <c r="D20" s="6"/>
      <c r="E20" s="28"/>
      <c r="F20" s="28"/>
      <c r="G20" s="28"/>
      <c r="H20" s="28"/>
      <c r="I20" s="28"/>
      <c r="J20" s="28"/>
      <c r="K20" s="28"/>
      <c r="L20" s="28"/>
      <c r="M20" s="28"/>
      <c r="N20" s="28">
        <v>3.8</v>
      </c>
      <c r="O20" s="28">
        <v>3.8</v>
      </c>
      <c r="P20" s="28">
        <v>3.8</v>
      </c>
      <c r="Q20" s="28">
        <v>3.8</v>
      </c>
      <c r="R20" s="28">
        <v>3.8</v>
      </c>
      <c r="S20" s="28">
        <v>3.8</v>
      </c>
      <c r="T20" s="28">
        <v>3.8</v>
      </c>
      <c r="U20" s="28">
        <v>3.8</v>
      </c>
      <c r="V20" s="28"/>
      <c r="W20" s="28"/>
      <c r="X20" s="28"/>
      <c r="Y20" s="28"/>
      <c r="Z20" s="28"/>
      <c r="AA20" s="28"/>
      <c r="AB20" s="28"/>
      <c r="AC20" s="35">
        <f t="shared" si="0"/>
        <v>3.8000000000000003</v>
      </c>
    </row>
    <row r="21" spans="1:29" ht="30">
      <c r="A21" s="4">
        <v>10</v>
      </c>
      <c r="B21" s="5" t="s">
        <v>52</v>
      </c>
      <c r="C21" s="6" t="s">
        <v>49</v>
      </c>
      <c r="D21" s="6"/>
      <c r="E21" s="28"/>
      <c r="F21" s="28"/>
      <c r="G21" s="28"/>
      <c r="H21" s="28"/>
      <c r="I21" s="28"/>
      <c r="J21" s="28"/>
      <c r="K21" s="28"/>
      <c r="L21" s="28"/>
      <c r="M21" s="28"/>
      <c r="N21" s="28">
        <v>3</v>
      </c>
      <c r="O21" s="28">
        <v>3</v>
      </c>
      <c r="P21" s="28">
        <v>3</v>
      </c>
      <c r="Q21" s="28">
        <v>3</v>
      </c>
      <c r="R21" s="28">
        <v>3</v>
      </c>
      <c r="S21" s="28">
        <v>3</v>
      </c>
      <c r="T21" s="28">
        <v>3</v>
      </c>
      <c r="U21" s="28">
        <v>3</v>
      </c>
      <c r="V21" s="28"/>
      <c r="W21" s="28"/>
      <c r="X21" s="28"/>
      <c r="Y21" s="28"/>
      <c r="Z21" s="28"/>
      <c r="AA21" s="28"/>
      <c r="AB21" s="28"/>
      <c r="AC21" s="35">
        <f t="shared" si="0"/>
        <v>3</v>
      </c>
    </row>
    <row r="22" spans="1:29" ht="34.5">
      <c r="A22" s="4">
        <v>11</v>
      </c>
      <c r="B22" s="5" t="s">
        <v>53</v>
      </c>
      <c r="C22" s="6" t="s">
        <v>49</v>
      </c>
      <c r="D22" s="13"/>
      <c r="E22" s="33"/>
      <c r="F22" s="33"/>
      <c r="G22" s="33"/>
      <c r="H22" s="33"/>
      <c r="I22" s="33"/>
      <c r="J22" s="33"/>
      <c r="K22" s="33"/>
      <c r="L22" s="33"/>
      <c r="M22" s="33"/>
      <c r="N22" s="33">
        <f t="shared" ref="N22:U22" si="1">N18-N19</f>
        <v>0.5</v>
      </c>
      <c r="O22" s="33">
        <f t="shared" si="1"/>
        <v>0.5</v>
      </c>
      <c r="P22" s="33">
        <f t="shared" si="1"/>
        <v>0.5</v>
      </c>
      <c r="Q22" s="33">
        <f t="shared" si="1"/>
        <v>0.5</v>
      </c>
      <c r="R22" s="33">
        <f t="shared" si="1"/>
        <v>0.5</v>
      </c>
      <c r="S22" s="33">
        <f t="shared" si="1"/>
        <v>0.5</v>
      </c>
      <c r="T22" s="33">
        <f t="shared" si="1"/>
        <v>0.5</v>
      </c>
      <c r="U22" s="33">
        <f t="shared" si="1"/>
        <v>0.5</v>
      </c>
      <c r="V22" s="33"/>
      <c r="W22" s="33"/>
      <c r="X22" s="33"/>
      <c r="Y22" s="33"/>
      <c r="Z22" s="33"/>
      <c r="AA22" s="33"/>
      <c r="AB22" s="33"/>
      <c r="AC22" s="35">
        <f t="shared" si="0"/>
        <v>0.5</v>
      </c>
    </row>
    <row r="23" spans="1:29" ht="34.5">
      <c r="A23" s="4">
        <v>12</v>
      </c>
      <c r="B23" s="5" t="s">
        <v>54</v>
      </c>
      <c r="C23" s="6" t="s">
        <v>55</v>
      </c>
      <c r="D23" s="13"/>
      <c r="E23" s="33"/>
      <c r="F23" s="33"/>
      <c r="G23" s="33"/>
      <c r="H23" s="33"/>
      <c r="I23" s="33"/>
      <c r="J23" s="33"/>
      <c r="K23" s="33"/>
      <c r="L23" s="33"/>
      <c r="M23" s="33"/>
      <c r="N23" s="33">
        <f t="shared" ref="N23:U23" si="2">N20-N21</f>
        <v>0.79999999999999982</v>
      </c>
      <c r="O23" s="33">
        <f t="shared" si="2"/>
        <v>0.79999999999999982</v>
      </c>
      <c r="P23" s="33">
        <f t="shared" si="2"/>
        <v>0.79999999999999982</v>
      </c>
      <c r="Q23" s="33">
        <f t="shared" si="2"/>
        <v>0.79999999999999982</v>
      </c>
      <c r="R23" s="33">
        <f t="shared" si="2"/>
        <v>0.79999999999999982</v>
      </c>
      <c r="S23" s="33">
        <f t="shared" si="2"/>
        <v>0.79999999999999982</v>
      </c>
      <c r="T23" s="33">
        <f t="shared" si="2"/>
        <v>0.79999999999999982</v>
      </c>
      <c r="U23" s="33">
        <f t="shared" si="2"/>
        <v>0.79999999999999982</v>
      </c>
      <c r="V23" s="33"/>
      <c r="W23" s="33"/>
      <c r="X23" s="33"/>
      <c r="Y23" s="33"/>
      <c r="Z23" s="33"/>
      <c r="AA23" s="33"/>
      <c r="AB23" s="33"/>
      <c r="AC23" s="35">
        <f t="shared" si="0"/>
        <v>0.79999999999999982</v>
      </c>
    </row>
    <row r="24" spans="1:29" ht="37.5">
      <c r="A24" s="4">
        <v>13</v>
      </c>
      <c r="B24" s="5" t="s">
        <v>56</v>
      </c>
      <c r="C24" s="6" t="s">
        <v>57</v>
      </c>
      <c r="D24" s="13"/>
      <c r="E24" s="29"/>
      <c r="F24" s="29"/>
      <c r="G24" s="29"/>
      <c r="H24" s="29"/>
      <c r="I24" s="29"/>
      <c r="J24" s="29"/>
      <c r="K24" s="29"/>
      <c r="L24" s="29"/>
      <c r="M24" s="29"/>
      <c r="N24" s="29">
        <f t="shared" ref="N24:U24" si="3">SQRT(N22/0.5)*971</f>
        <v>971</v>
      </c>
      <c r="O24" s="29">
        <f t="shared" si="3"/>
        <v>971</v>
      </c>
      <c r="P24" s="29">
        <f t="shared" si="3"/>
        <v>971</v>
      </c>
      <c r="Q24" s="29">
        <f t="shared" si="3"/>
        <v>971</v>
      </c>
      <c r="R24" s="29">
        <f t="shared" si="3"/>
        <v>971</v>
      </c>
      <c r="S24" s="29">
        <f t="shared" si="3"/>
        <v>971</v>
      </c>
      <c r="T24" s="29">
        <f t="shared" si="3"/>
        <v>971</v>
      </c>
      <c r="U24" s="29">
        <f t="shared" si="3"/>
        <v>971</v>
      </c>
      <c r="V24" s="29"/>
      <c r="W24" s="29"/>
      <c r="X24" s="29"/>
      <c r="Y24" s="29"/>
      <c r="Z24" s="29"/>
      <c r="AA24" s="29"/>
      <c r="AB24" s="29"/>
      <c r="AC24" s="35">
        <f t="shared" si="0"/>
        <v>971</v>
      </c>
    </row>
    <row r="25" spans="1:29" ht="15.75">
      <c r="A25" s="4">
        <v>14</v>
      </c>
      <c r="B25" s="5" t="s">
        <v>58</v>
      </c>
      <c r="C25" s="6" t="s">
        <v>59</v>
      </c>
      <c r="D25" s="13"/>
      <c r="E25" s="47"/>
      <c r="F25" s="47"/>
      <c r="G25" s="47"/>
      <c r="H25" s="47"/>
      <c r="I25" s="47"/>
      <c r="J25" s="47"/>
      <c r="K25" s="47"/>
      <c r="L25" s="47"/>
      <c r="M25" s="47"/>
      <c r="N25" s="47">
        <f t="shared" ref="N25:U25" si="4">N24*1000*1*(N14-N15)/3024</f>
        <v>2301.2025694444446</v>
      </c>
      <c r="O25" s="47">
        <f t="shared" si="4"/>
        <v>2319.0405201719577</v>
      </c>
      <c r="P25" s="47">
        <f t="shared" si="4"/>
        <v>2140.6526643518519</v>
      </c>
      <c r="Q25" s="47">
        <f t="shared" si="4"/>
        <v>1997.9439209656086</v>
      </c>
      <c r="R25" s="47">
        <f t="shared" si="4"/>
        <v>1855.2316455026455</v>
      </c>
      <c r="S25" s="47">
        <f t="shared" si="4"/>
        <v>1819.5544596560846</v>
      </c>
      <c r="T25" s="47">
        <f t="shared" si="4"/>
        <v>1712.5225810185186</v>
      </c>
      <c r="U25" s="47">
        <f t="shared" si="4"/>
        <v>1926.5879437830688</v>
      </c>
      <c r="V25" s="47"/>
      <c r="W25" s="47"/>
      <c r="X25" s="47"/>
      <c r="Y25" s="47"/>
      <c r="Z25" s="47"/>
      <c r="AA25" s="47"/>
      <c r="AB25" s="47"/>
      <c r="AC25" s="37">
        <f>SUM(E25:AB25)</f>
        <v>16072.736304894179</v>
      </c>
    </row>
    <row r="26" spans="1:29" ht="15.75">
      <c r="A26" s="4">
        <v>15</v>
      </c>
      <c r="B26" s="5" t="s">
        <v>60</v>
      </c>
      <c r="C26" s="6" t="s">
        <v>61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>
        <v>1225</v>
      </c>
      <c r="O26" s="13">
        <v>1225</v>
      </c>
      <c r="P26" s="13">
        <v>1225</v>
      </c>
      <c r="Q26" s="13">
        <v>1225</v>
      </c>
      <c r="R26" s="13">
        <v>1225</v>
      </c>
      <c r="S26" s="13">
        <v>1225</v>
      </c>
      <c r="T26" s="13">
        <v>1225</v>
      </c>
      <c r="U26" s="13">
        <v>1225</v>
      </c>
      <c r="V26" s="13"/>
      <c r="W26" s="13"/>
      <c r="X26" s="13"/>
      <c r="Y26" s="13"/>
      <c r="Z26" s="13"/>
      <c r="AA26" s="13"/>
      <c r="AB26" s="13"/>
      <c r="AC26" s="37">
        <f>SUM(E26:AB26)</f>
        <v>9800</v>
      </c>
    </row>
    <row r="27" spans="1:29" ht="15.75">
      <c r="A27" s="4">
        <v>16</v>
      </c>
      <c r="B27" s="5" t="s">
        <v>62</v>
      </c>
      <c r="C27" s="6" t="s">
        <v>63</v>
      </c>
      <c r="D27" s="13"/>
      <c r="E27" s="31"/>
      <c r="F27" s="31"/>
      <c r="G27" s="31"/>
      <c r="H27" s="31"/>
      <c r="I27" s="31"/>
      <c r="J27" s="31"/>
      <c r="K27" s="31"/>
      <c r="L27" s="31"/>
      <c r="M27" s="31"/>
      <c r="N27" s="31">
        <f t="shared" ref="N27:U27" si="5">N26/N25</f>
        <v>0.53233036337854389</v>
      </c>
      <c r="O27" s="31">
        <f t="shared" si="5"/>
        <v>0.52823570323349323</v>
      </c>
      <c r="P27" s="31">
        <f t="shared" si="5"/>
        <v>0.57225537818434746</v>
      </c>
      <c r="Q27" s="31">
        <f t="shared" si="5"/>
        <v>0.61313032220041297</v>
      </c>
      <c r="R27" s="31">
        <f t="shared" si="5"/>
        <v>0.66029490331818141</v>
      </c>
      <c r="S27" s="31">
        <f t="shared" si="5"/>
        <v>0.67324173426034095</v>
      </c>
      <c r="T27" s="31">
        <f t="shared" si="5"/>
        <v>0.71531903495919702</v>
      </c>
      <c r="U27" s="31">
        <f t="shared" si="5"/>
        <v>0.6358391289393085</v>
      </c>
      <c r="V27" s="31"/>
      <c r="W27" s="31"/>
      <c r="X27" s="31"/>
      <c r="Y27" s="31"/>
      <c r="Z27" s="31"/>
      <c r="AA27" s="31"/>
      <c r="AB27" s="31"/>
      <c r="AC27" s="35">
        <f t="shared" ref="AC27:AC32" si="6">AVERAGE(E27:AB27)</f>
        <v>0.61633082105922821</v>
      </c>
    </row>
    <row r="28" spans="1:29" ht="15.75">
      <c r="A28" s="4">
        <v>17</v>
      </c>
      <c r="B28" s="5" t="s">
        <v>64</v>
      </c>
      <c r="C28" s="13"/>
      <c r="D28" s="13"/>
      <c r="E28" s="341">
        <f>AVERAGE(E27:AB27)</f>
        <v>0.61633082105922821</v>
      </c>
      <c r="F28" s="342"/>
      <c r="G28" s="342"/>
      <c r="H28" s="342"/>
      <c r="I28" s="342"/>
      <c r="J28" s="342"/>
      <c r="K28" s="342"/>
      <c r="L28" s="342"/>
      <c r="M28" s="342"/>
      <c r="N28" s="342"/>
      <c r="O28" s="342"/>
      <c r="P28" s="342"/>
      <c r="Q28" s="342"/>
      <c r="R28" s="342"/>
      <c r="S28" s="342"/>
      <c r="T28" s="342"/>
      <c r="U28" s="342"/>
      <c r="V28" s="342"/>
      <c r="W28" s="342"/>
      <c r="X28" s="342"/>
      <c r="Y28" s="342"/>
      <c r="Z28" s="342"/>
      <c r="AA28" s="342"/>
      <c r="AB28" s="343"/>
      <c r="AC28" s="35">
        <f t="shared" si="6"/>
        <v>0.61633082105922821</v>
      </c>
    </row>
    <row r="29" spans="1:29" ht="15.75">
      <c r="A29" s="4">
        <v>18</v>
      </c>
      <c r="B29" s="5" t="s">
        <v>65</v>
      </c>
      <c r="C29" s="13"/>
      <c r="D29" s="13"/>
      <c r="E29" s="31"/>
      <c r="F29" s="31"/>
      <c r="G29" s="31"/>
      <c r="H29" s="31"/>
      <c r="I29" s="31"/>
      <c r="J29" s="31"/>
      <c r="K29" s="31"/>
      <c r="L29" s="31"/>
      <c r="M29" s="31"/>
      <c r="N29" s="31">
        <f t="shared" ref="N29:U29" si="7">3.516/N27</f>
        <v>6.6049210074829929</v>
      </c>
      <c r="O29" s="31">
        <f t="shared" si="7"/>
        <v>6.656119566469064</v>
      </c>
      <c r="P29" s="31">
        <f t="shared" si="7"/>
        <v>6.144110014580499</v>
      </c>
      <c r="Q29" s="31">
        <f t="shared" si="7"/>
        <v>5.7345067968286365</v>
      </c>
      <c r="R29" s="31">
        <f t="shared" si="7"/>
        <v>5.3248934412957567</v>
      </c>
      <c r="S29" s="31">
        <f t="shared" si="7"/>
        <v>5.2224926368577904</v>
      </c>
      <c r="T29" s="31">
        <f t="shared" si="7"/>
        <v>4.9152893019274382</v>
      </c>
      <c r="U29" s="31">
        <f t="shared" si="7"/>
        <v>5.5297005798704246</v>
      </c>
      <c r="V29" s="31"/>
      <c r="W29" s="31"/>
      <c r="X29" s="31"/>
      <c r="Y29" s="31"/>
      <c r="Z29" s="31"/>
      <c r="AA29" s="31"/>
      <c r="AB29" s="31"/>
      <c r="AC29" s="35">
        <f t="shared" si="6"/>
        <v>5.766504168164075</v>
      </c>
    </row>
    <row r="30" spans="1:29" ht="15.75">
      <c r="A30" s="4">
        <v>19</v>
      </c>
      <c r="B30" s="5" t="s">
        <v>66</v>
      </c>
      <c r="C30" s="13"/>
      <c r="D30" s="13"/>
      <c r="E30" s="31"/>
      <c r="F30" s="31"/>
      <c r="G30" s="31"/>
      <c r="H30" s="31"/>
      <c r="I30" s="31"/>
      <c r="J30" s="31"/>
      <c r="K30" s="31"/>
      <c r="L30" s="31"/>
      <c r="M30" s="31"/>
      <c r="N30" s="31">
        <f t="shared" ref="N30:U30" si="8">3.413*N29</f>
        <v>22.542595398539454</v>
      </c>
      <c r="O30" s="31">
        <f t="shared" si="8"/>
        <v>22.717336080358915</v>
      </c>
      <c r="P30" s="31">
        <f t="shared" si="8"/>
        <v>20.969847479763242</v>
      </c>
      <c r="Q30" s="31">
        <f t="shared" si="8"/>
        <v>19.571871697576135</v>
      </c>
      <c r="R30" s="31">
        <f t="shared" si="8"/>
        <v>18.173861315142418</v>
      </c>
      <c r="S30" s="31">
        <f t="shared" si="8"/>
        <v>17.824367369595638</v>
      </c>
      <c r="T30" s="31">
        <f t="shared" si="8"/>
        <v>16.775882387478344</v>
      </c>
      <c r="U30" s="31">
        <f t="shared" si="8"/>
        <v>18.87286807909776</v>
      </c>
      <c r="V30" s="31"/>
      <c r="W30" s="31"/>
      <c r="X30" s="31"/>
      <c r="Y30" s="31"/>
      <c r="Z30" s="31"/>
      <c r="AA30" s="31"/>
      <c r="AB30" s="31"/>
      <c r="AC30" s="35">
        <f t="shared" si="6"/>
        <v>19.681078725943987</v>
      </c>
    </row>
    <row r="31" spans="1:29" ht="15.75">
      <c r="A31" s="4">
        <v>20</v>
      </c>
      <c r="B31" s="5" t="s">
        <v>67</v>
      </c>
      <c r="C31" s="6" t="s">
        <v>42</v>
      </c>
      <c r="D31" s="13"/>
      <c r="E31" s="31"/>
      <c r="F31" s="31"/>
      <c r="G31" s="31"/>
      <c r="H31" s="31"/>
      <c r="I31" s="31"/>
      <c r="J31" s="31"/>
      <c r="K31" s="31"/>
      <c r="L31" s="31"/>
      <c r="M31" s="31"/>
      <c r="N31" s="31">
        <f t="shared" ref="N31:U31" si="9">(N17-N16)/LN(1+(N17-N16)/N12)</f>
        <v>1.805747527213462</v>
      </c>
      <c r="O31" s="31">
        <f t="shared" si="9"/>
        <v>1.9210895666750603</v>
      </c>
      <c r="P31" s="31">
        <f t="shared" si="9"/>
        <v>1.8796941612335079</v>
      </c>
      <c r="Q31" s="31">
        <f t="shared" si="9"/>
        <v>1.7678653266130657</v>
      </c>
      <c r="R31" s="31">
        <f t="shared" si="9"/>
        <v>1.7111054032381197</v>
      </c>
      <c r="S31" s="31">
        <f t="shared" si="9"/>
        <v>1.6824953677427563</v>
      </c>
      <c r="T31" s="31">
        <f t="shared" si="9"/>
        <v>1.5956821660295015</v>
      </c>
      <c r="U31" s="31">
        <f t="shared" si="9"/>
        <v>1.5697198206961782</v>
      </c>
      <c r="V31" s="31"/>
      <c r="W31" s="31"/>
      <c r="X31" s="31"/>
      <c r="Y31" s="31"/>
      <c r="Z31" s="31"/>
      <c r="AA31" s="31"/>
      <c r="AB31" s="31"/>
      <c r="AC31" s="35">
        <f t="shared" si="6"/>
        <v>1.7416749174302066</v>
      </c>
    </row>
    <row r="32" spans="1:29" ht="15.75">
      <c r="A32" s="4">
        <v>21</v>
      </c>
      <c r="B32" s="5" t="s">
        <v>68</v>
      </c>
      <c r="C32" s="6" t="s">
        <v>42</v>
      </c>
      <c r="D32" s="17"/>
      <c r="E32" s="31"/>
      <c r="F32" s="31"/>
      <c r="G32" s="31"/>
      <c r="H32" s="31"/>
      <c r="I32" s="31"/>
      <c r="J32" s="31"/>
      <c r="K32" s="31"/>
      <c r="L32" s="31"/>
      <c r="M32" s="31"/>
      <c r="N32" s="31">
        <f t="shared" ref="N32:U32" si="10">(N14-N15)/LN(1+(N14-N15)/N13)</f>
        <v>2.6251254384468994</v>
      </c>
      <c r="O32" s="31">
        <f t="shared" si="10"/>
        <v>2.6384964595802982</v>
      </c>
      <c r="P32" s="31">
        <f t="shared" si="10"/>
        <v>2.5038298514984803</v>
      </c>
      <c r="Q32" s="31">
        <f t="shared" si="10"/>
        <v>2.3944842555992203</v>
      </c>
      <c r="R32" s="31">
        <f t="shared" si="10"/>
        <v>2.2835588440250874</v>
      </c>
      <c r="S32" s="31">
        <f t="shared" si="10"/>
        <v>2.2555640483248189</v>
      </c>
      <c r="T32" s="31">
        <f t="shared" si="10"/>
        <v>2.1709027233390228</v>
      </c>
      <c r="U32" s="31">
        <f t="shared" si="10"/>
        <v>2.3392279706355303</v>
      </c>
      <c r="V32" s="31"/>
      <c r="W32" s="31"/>
      <c r="X32" s="31"/>
      <c r="Y32" s="31"/>
      <c r="Z32" s="31"/>
      <c r="AA32" s="31"/>
      <c r="AB32" s="31"/>
      <c r="AC32" s="35">
        <f t="shared" si="6"/>
        <v>2.4013986989311698</v>
      </c>
    </row>
    <row r="34" spans="1:29" ht="23.25">
      <c r="A34" s="301" t="s">
        <v>26</v>
      </c>
      <c r="B34" s="302"/>
      <c r="C34" s="302"/>
      <c r="D34" s="302"/>
      <c r="E34" s="302"/>
      <c r="F34" s="302"/>
      <c r="G34" s="302"/>
      <c r="H34" s="302"/>
      <c r="I34" s="302"/>
      <c r="J34" s="302"/>
      <c r="K34" s="302"/>
      <c r="L34" s="302"/>
      <c r="M34" s="302"/>
      <c r="N34" s="302"/>
      <c r="O34" s="302"/>
      <c r="P34" s="302"/>
      <c r="Q34" s="302"/>
      <c r="R34" s="302"/>
      <c r="S34" s="302"/>
      <c r="T34" s="302"/>
      <c r="U34" s="302"/>
      <c r="V34" s="302"/>
      <c r="W34" s="302"/>
      <c r="X34" s="302"/>
      <c r="Y34" s="302"/>
      <c r="Z34" s="302"/>
      <c r="AA34" s="302"/>
      <c r="AB34" s="303"/>
      <c r="AC34"/>
    </row>
    <row r="35" spans="1:29" ht="18.75">
      <c r="A35" s="304" t="s">
        <v>83</v>
      </c>
      <c r="B35" s="305"/>
      <c r="C35" s="305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5"/>
      <c r="T35" s="305"/>
      <c r="U35" s="305"/>
      <c r="V35" s="305"/>
      <c r="W35" s="305"/>
      <c r="X35" s="305"/>
      <c r="Y35" s="305"/>
      <c r="Z35" s="305"/>
      <c r="AA35" s="305"/>
      <c r="AB35" s="306"/>
      <c r="AC35"/>
    </row>
    <row r="36" spans="1:29" ht="21">
      <c r="A36" s="307"/>
      <c r="B36" s="308"/>
      <c r="C36" s="308"/>
      <c r="D36" s="309"/>
      <c r="E36" s="319" t="s">
        <v>72</v>
      </c>
      <c r="F36" s="320"/>
      <c r="G36" s="320"/>
      <c r="H36" s="320"/>
      <c r="I36" s="320"/>
      <c r="J36" s="320"/>
      <c r="K36" s="320"/>
      <c r="L36" s="320"/>
      <c r="M36" s="320"/>
      <c r="N36" s="320"/>
      <c r="O36" s="320"/>
      <c r="P36" s="320"/>
      <c r="Q36" s="320"/>
      <c r="R36" s="320"/>
      <c r="S36" s="320"/>
      <c r="T36" s="320"/>
      <c r="U36" s="320"/>
      <c r="V36" s="320"/>
      <c r="W36" s="320"/>
      <c r="X36" s="320"/>
      <c r="Y36" s="320"/>
      <c r="Z36" s="320"/>
      <c r="AA36" s="320"/>
      <c r="AB36" s="321"/>
      <c r="AC36"/>
    </row>
    <row r="37" spans="1:29" ht="21" customHeight="1">
      <c r="A37" s="310" t="s">
        <v>29</v>
      </c>
      <c r="B37" s="311"/>
      <c r="C37" s="311"/>
      <c r="D37" s="312"/>
      <c r="E37" s="322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4"/>
      <c r="AC37"/>
    </row>
    <row r="38" spans="1:29" ht="18.75" customHeight="1">
      <c r="A38" s="310" t="s">
        <v>30</v>
      </c>
      <c r="B38" s="311"/>
      <c r="C38" s="311"/>
      <c r="D38" s="312"/>
      <c r="E38" s="322"/>
      <c r="F38" s="323"/>
      <c r="G38" s="323"/>
      <c r="H38" s="323"/>
      <c r="I38" s="323"/>
      <c r="J38" s="323"/>
      <c r="K38" s="323"/>
      <c r="L38" s="323"/>
      <c r="M38" s="323"/>
      <c r="N38" s="323"/>
      <c r="O38" s="323"/>
      <c r="P38" s="323"/>
      <c r="Q38" s="323"/>
      <c r="R38" s="323"/>
      <c r="S38" s="323"/>
      <c r="T38" s="323"/>
      <c r="U38" s="323"/>
      <c r="V38" s="323"/>
      <c r="W38" s="323"/>
      <c r="X38" s="323"/>
      <c r="Y38" s="323"/>
      <c r="Z38" s="323"/>
      <c r="AA38" s="323"/>
      <c r="AB38" s="324"/>
      <c r="AC38"/>
    </row>
    <row r="39" spans="1:29" ht="18.75" customHeight="1">
      <c r="A39" s="310" t="s">
        <v>31</v>
      </c>
      <c r="B39" s="311"/>
      <c r="C39" s="311"/>
      <c r="D39" s="312"/>
      <c r="E39" s="322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323"/>
      <c r="Q39" s="323"/>
      <c r="R39" s="323"/>
      <c r="S39" s="323"/>
      <c r="T39" s="323"/>
      <c r="U39" s="323"/>
      <c r="V39" s="323"/>
      <c r="W39" s="323"/>
      <c r="X39" s="323"/>
      <c r="Y39" s="323"/>
      <c r="Z39" s="323"/>
      <c r="AA39" s="323"/>
      <c r="AB39" s="324"/>
      <c r="AC39"/>
    </row>
    <row r="40" spans="1:29" ht="18.75" customHeight="1">
      <c r="A40" s="310" t="s">
        <v>32</v>
      </c>
      <c r="B40" s="311"/>
      <c r="C40" s="311"/>
      <c r="D40" s="312"/>
      <c r="E40" s="322"/>
      <c r="F40" s="323"/>
      <c r="G40" s="323"/>
      <c r="H40" s="323"/>
      <c r="I40" s="323"/>
      <c r="J40" s="323"/>
      <c r="K40" s="323"/>
      <c r="L40" s="323"/>
      <c r="M40" s="323"/>
      <c r="N40" s="323"/>
      <c r="O40" s="323"/>
      <c r="P40" s="323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4"/>
      <c r="AC40"/>
    </row>
    <row r="41" spans="1:29" ht="18.75" customHeight="1">
      <c r="A41" s="313" t="s">
        <v>33</v>
      </c>
      <c r="B41" s="314"/>
      <c r="C41" s="314"/>
      <c r="D41" s="315"/>
      <c r="E41" s="322"/>
      <c r="F41" s="323"/>
      <c r="G41" s="323"/>
      <c r="H41" s="323"/>
      <c r="I41" s="323"/>
      <c r="J41" s="323"/>
      <c r="K41" s="323"/>
      <c r="L41" s="323"/>
      <c r="M41" s="323"/>
      <c r="N41" s="323"/>
      <c r="O41" s="323"/>
      <c r="P41" s="323"/>
      <c r="Q41" s="323"/>
      <c r="R41" s="323"/>
      <c r="S41" s="323"/>
      <c r="T41" s="323"/>
      <c r="U41" s="323"/>
      <c r="V41" s="323"/>
      <c r="W41" s="323"/>
      <c r="X41" s="323"/>
      <c r="Y41" s="323"/>
      <c r="Z41" s="323"/>
      <c r="AA41" s="323"/>
      <c r="AB41" s="324"/>
      <c r="AC41"/>
    </row>
    <row r="42" spans="1:29" ht="19.5" customHeight="1">
      <c r="A42" s="313" t="s">
        <v>34</v>
      </c>
      <c r="B42" s="314"/>
      <c r="C42" s="314"/>
      <c r="D42" s="315"/>
      <c r="E42" s="325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26"/>
      <c r="S42" s="326"/>
      <c r="T42" s="326"/>
      <c r="U42" s="326"/>
      <c r="V42" s="326"/>
      <c r="W42" s="326"/>
      <c r="X42" s="326"/>
      <c r="Y42" s="326"/>
      <c r="Z42" s="326"/>
      <c r="AA42" s="326"/>
      <c r="AB42" s="327"/>
      <c r="AC42"/>
    </row>
    <row r="43" spans="1:29" ht="18.75" customHeight="1">
      <c r="A43" s="331" t="s">
        <v>35</v>
      </c>
      <c r="B43" s="331" t="s">
        <v>36</v>
      </c>
      <c r="C43" s="333" t="s">
        <v>37</v>
      </c>
      <c r="D43" s="331" t="s">
        <v>38</v>
      </c>
      <c r="E43" s="316" t="s">
        <v>39</v>
      </c>
      <c r="F43" s="317"/>
      <c r="G43" s="317"/>
      <c r="H43" s="317"/>
      <c r="I43" s="317"/>
      <c r="J43" s="317"/>
      <c r="K43" s="317"/>
      <c r="L43" s="317"/>
      <c r="M43" s="317"/>
      <c r="N43" s="317"/>
      <c r="O43" s="317"/>
      <c r="P43" s="317"/>
      <c r="Q43" s="317"/>
      <c r="R43" s="317"/>
      <c r="S43" s="317"/>
      <c r="T43" s="317"/>
      <c r="U43" s="317"/>
      <c r="V43" s="317"/>
      <c r="W43" s="317"/>
      <c r="X43" s="317"/>
      <c r="Y43" s="317"/>
      <c r="Z43" s="317"/>
      <c r="AA43" s="317"/>
      <c r="AB43" s="318"/>
      <c r="AC43" s="34" t="s">
        <v>40</v>
      </c>
    </row>
    <row r="44" spans="1:29" ht="15.75" customHeight="1">
      <c r="A44" s="332"/>
      <c r="B44" s="332"/>
      <c r="C44" s="334"/>
      <c r="D44" s="332"/>
      <c r="E44" s="3">
        <v>7</v>
      </c>
      <c r="F44" s="3">
        <v>8</v>
      </c>
      <c r="G44" s="3">
        <v>9</v>
      </c>
      <c r="H44" s="3">
        <v>10</v>
      </c>
      <c r="I44" s="18">
        <v>11</v>
      </c>
      <c r="J44" s="3">
        <v>12</v>
      </c>
      <c r="K44" s="3">
        <v>13</v>
      </c>
      <c r="L44" s="3">
        <v>14</v>
      </c>
      <c r="M44" s="3">
        <v>15</v>
      </c>
      <c r="N44" s="3">
        <v>16</v>
      </c>
      <c r="O44" s="3">
        <v>17</v>
      </c>
      <c r="P44" s="3">
        <v>18</v>
      </c>
      <c r="Q44" s="3">
        <v>19</v>
      </c>
      <c r="R44" s="3">
        <v>20</v>
      </c>
      <c r="S44" s="3">
        <v>21</v>
      </c>
      <c r="T44" s="3">
        <v>22</v>
      </c>
      <c r="U44" s="3">
        <v>23</v>
      </c>
      <c r="V44" s="3">
        <v>0</v>
      </c>
      <c r="W44" s="3">
        <v>1</v>
      </c>
      <c r="X44" s="3">
        <v>2</v>
      </c>
      <c r="Y44" s="3">
        <v>3</v>
      </c>
      <c r="Z44" s="3">
        <v>4</v>
      </c>
      <c r="AA44" s="3">
        <v>5</v>
      </c>
      <c r="AB44" s="3">
        <v>6</v>
      </c>
      <c r="AC44" s="17"/>
    </row>
    <row r="45" spans="1:29" ht="31.5">
      <c r="A45" s="4">
        <v>1</v>
      </c>
      <c r="B45" s="5" t="s">
        <v>41</v>
      </c>
      <c r="C45" s="6" t="s">
        <v>42</v>
      </c>
      <c r="D45" s="7"/>
      <c r="E45" s="35"/>
      <c r="F45" s="35"/>
      <c r="G45" s="35">
        <v>2.2999999999999998</v>
      </c>
      <c r="H45" s="35">
        <v>2.1</v>
      </c>
      <c r="I45" s="35">
        <v>2.4</v>
      </c>
      <c r="J45" s="35">
        <v>2.2000000000000002</v>
      </c>
      <c r="K45" s="35">
        <v>2.5</v>
      </c>
      <c r="L45" s="35">
        <v>2.6</v>
      </c>
      <c r="M45" s="35">
        <v>2.4</v>
      </c>
      <c r="N45" s="35">
        <v>2.2000000000000002</v>
      </c>
      <c r="O45" s="35">
        <v>2.1</v>
      </c>
      <c r="P45" s="35">
        <v>1.8</v>
      </c>
      <c r="Q45" s="35">
        <v>1.5</v>
      </c>
      <c r="R45" s="35">
        <v>1.5</v>
      </c>
      <c r="S45" s="35">
        <v>1.7</v>
      </c>
      <c r="T45" s="35">
        <v>1.9</v>
      </c>
      <c r="U45" s="35">
        <v>2.1</v>
      </c>
      <c r="V45" s="35">
        <v>2</v>
      </c>
      <c r="W45" s="35">
        <v>2.1</v>
      </c>
      <c r="X45" s="35">
        <v>2.1</v>
      </c>
      <c r="Y45" s="35">
        <v>2.1</v>
      </c>
      <c r="Z45" s="35">
        <v>2</v>
      </c>
      <c r="AA45" s="35">
        <v>2.1</v>
      </c>
      <c r="AB45" s="35">
        <v>2.1</v>
      </c>
      <c r="AC45" s="35">
        <f>AVERAGE(E45:AB45)</f>
        <v>2.081818181818182</v>
      </c>
    </row>
    <row r="46" spans="1:29" ht="31.5">
      <c r="A46" s="4">
        <v>2</v>
      </c>
      <c r="B46" s="5" t="s">
        <v>43</v>
      </c>
      <c r="C46" s="6" t="s">
        <v>42</v>
      </c>
      <c r="D46" s="7"/>
      <c r="E46" s="35"/>
      <c r="F46" s="35"/>
      <c r="G46" s="35">
        <v>0.3</v>
      </c>
      <c r="H46" s="35">
        <v>0.3</v>
      </c>
      <c r="I46" s="35">
        <v>0.3</v>
      </c>
      <c r="J46" s="35">
        <v>0.3</v>
      </c>
      <c r="K46" s="35">
        <v>0.4</v>
      </c>
      <c r="L46" s="35">
        <v>0.4</v>
      </c>
      <c r="M46" s="35">
        <v>0.4</v>
      </c>
      <c r="N46" s="35">
        <v>0.3</v>
      </c>
      <c r="O46" s="35">
        <v>0.4</v>
      </c>
      <c r="P46" s="35">
        <v>0.4</v>
      </c>
      <c r="Q46" s="35">
        <v>0.4</v>
      </c>
      <c r="R46" s="35">
        <v>0.2</v>
      </c>
      <c r="S46" s="35">
        <v>0.3</v>
      </c>
      <c r="T46" s="35">
        <v>0.4</v>
      </c>
      <c r="U46" s="35">
        <v>0.4</v>
      </c>
      <c r="V46" s="35">
        <v>0.3</v>
      </c>
      <c r="W46" s="35">
        <v>0.4</v>
      </c>
      <c r="X46" s="35">
        <v>0.4</v>
      </c>
      <c r="Y46" s="35">
        <v>0.4</v>
      </c>
      <c r="Z46" s="35">
        <v>0.4</v>
      </c>
      <c r="AA46" s="35">
        <v>0.3</v>
      </c>
      <c r="AB46" s="35">
        <v>0.4</v>
      </c>
      <c r="AC46" s="35">
        <f>AVERAGE(E46:AB46)</f>
        <v>0.35454545454545461</v>
      </c>
    </row>
    <row r="47" spans="1:29" ht="30" customHeight="1">
      <c r="A47" s="4">
        <v>3</v>
      </c>
      <c r="B47" s="5" t="s">
        <v>44</v>
      </c>
      <c r="C47" s="6" t="s">
        <v>42</v>
      </c>
      <c r="D47" s="6"/>
      <c r="E47" s="13"/>
      <c r="F47" s="13"/>
      <c r="G47" s="27">
        <v>13.4</v>
      </c>
      <c r="H47" s="27">
        <v>13</v>
      </c>
      <c r="I47" s="27">
        <v>12.3</v>
      </c>
      <c r="J47" s="27">
        <v>13.3</v>
      </c>
      <c r="K47" s="27">
        <v>14.1</v>
      </c>
      <c r="L47" s="27">
        <v>14.5</v>
      </c>
      <c r="M47" s="27">
        <v>14.9</v>
      </c>
      <c r="N47" s="27">
        <v>15.6</v>
      </c>
      <c r="O47" s="27">
        <v>15.6</v>
      </c>
      <c r="P47" s="27">
        <v>14.7</v>
      </c>
      <c r="Q47" s="27">
        <v>14.2</v>
      </c>
      <c r="R47" s="27">
        <v>14</v>
      </c>
      <c r="S47" s="27">
        <v>13.8</v>
      </c>
      <c r="T47" s="27">
        <v>13.6</v>
      </c>
      <c r="U47" s="27">
        <v>13.3</v>
      </c>
      <c r="V47" s="27">
        <v>12.5</v>
      </c>
      <c r="W47" s="27">
        <v>12.5</v>
      </c>
      <c r="X47" s="27">
        <v>13.1</v>
      </c>
      <c r="Y47" s="27">
        <v>13.5</v>
      </c>
      <c r="Z47" s="27">
        <v>13.7</v>
      </c>
      <c r="AA47" s="27">
        <v>13.7</v>
      </c>
      <c r="AB47" s="27">
        <v>13.7</v>
      </c>
      <c r="AC47" s="35">
        <f t="shared" ref="AC47:AC57" si="11">AVERAGE(E47:AB47)</f>
        <v>13.77272727272727</v>
      </c>
    </row>
    <row r="48" spans="1:29" ht="30" customHeight="1">
      <c r="A48" s="4">
        <v>4</v>
      </c>
      <c r="B48" s="5" t="s">
        <v>45</v>
      </c>
      <c r="C48" s="6" t="s">
        <v>42</v>
      </c>
      <c r="D48" s="6"/>
      <c r="E48" s="13"/>
      <c r="F48" s="13"/>
      <c r="G48" s="27">
        <v>6.5</v>
      </c>
      <c r="H48" s="27">
        <v>5.4</v>
      </c>
      <c r="I48" s="27">
        <v>5.5</v>
      </c>
      <c r="J48" s="27">
        <v>5.4</v>
      </c>
      <c r="K48" s="27">
        <v>5.8</v>
      </c>
      <c r="L48" s="27">
        <v>6.2</v>
      </c>
      <c r="M48" s="27">
        <v>6.6</v>
      </c>
      <c r="N48" s="27">
        <v>7.3</v>
      </c>
      <c r="O48" s="27">
        <v>8.1</v>
      </c>
      <c r="P48" s="27">
        <v>7.8</v>
      </c>
      <c r="Q48" s="27">
        <v>8</v>
      </c>
      <c r="R48" s="27">
        <v>7.8</v>
      </c>
      <c r="S48" s="27">
        <v>8</v>
      </c>
      <c r="T48" s="27">
        <v>8.1</v>
      </c>
      <c r="U48" s="27">
        <v>7</v>
      </c>
      <c r="V48" s="27">
        <v>5.8</v>
      </c>
      <c r="W48" s="27">
        <v>5.5</v>
      </c>
      <c r="X48" s="27">
        <v>5.6</v>
      </c>
      <c r="Y48" s="27">
        <v>5.6</v>
      </c>
      <c r="Z48" s="27">
        <v>5.7</v>
      </c>
      <c r="AA48" s="27">
        <v>5.8</v>
      </c>
      <c r="AB48" s="27">
        <v>5.7</v>
      </c>
      <c r="AC48" s="35">
        <f t="shared" si="11"/>
        <v>6.509090909090907</v>
      </c>
    </row>
    <row r="49" spans="1:29" ht="30" customHeight="1">
      <c r="A49" s="4">
        <v>5</v>
      </c>
      <c r="B49" s="5" t="s">
        <v>46</v>
      </c>
      <c r="C49" s="6" t="s">
        <v>42</v>
      </c>
      <c r="D49" s="6"/>
      <c r="E49" s="13"/>
      <c r="F49" s="13"/>
      <c r="G49" s="27">
        <v>18.100000000000001</v>
      </c>
      <c r="H49" s="27">
        <v>20.2</v>
      </c>
      <c r="I49" s="27">
        <v>19.100000000000001</v>
      </c>
      <c r="J49" s="27">
        <v>19.7</v>
      </c>
      <c r="K49" s="27">
        <v>21</v>
      </c>
      <c r="L49" s="27">
        <v>21.2</v>
      </c>
      <c r="M49" s="27">
        <v>22.2</v>
      </c>
      <c r="N49" s="27">
        <v>22.9</v>
      </c>
      <c r="O49" s="27">
        <v>24.5</v>
      </c>
      <c r="P49" s="27">
        <v>25.8</v>
      </c>
      <c r="Q49" s="27">
        <v>25.1</v>
      </c>
      <c r="R49" s="27">
        <v>24.6</v>
      </c>
      <c r="S49" s="27">
        <v>24</v>
      </c>
      <c r="T49" s="27">
        <v>23.6</v>
      </c>
      <c r="U49" s="27">
        <v>24.3</v>
      </c>
      <c r="V49" s="27">
        <v>24.5</v>
      </c>
      <c r="W49" s="27">
        <v>21.3</v>
      </c>
      <c r="X49" s="27">
        <v>21.4</v>
      </c>
      <c r="Y49" s="27">
        <v>21.2</v>
      </c>
      <c r="Z49" s="27">
        <v>21.2</v>
      </c>
      <c r="AA49" s="27">
        <v>21.1</v>
      </c>
      <c r="AB49" s="27">
        <v>21</v>
      </c>
      <c r="AC49" s="35">
        <f t="shared" si="11"/>
        <v>22.181818181818183</v>
      </c>
    </row>
    <row r="50" spans="1:29" ht="30" customHeight="1">
      <c r="A50" s="4">
        <v>6</v>
      </c>
      <c r="B50" s="5" t="s">
        <v>47</v>
      </c>
      <c r="C50" s="6" t="s">
        <v>42</v>
      </c>
      <c r="D50" s="6"/>
      <c r="E50" s="13"/>
      <c r="F50" s="13"/>
      <c r="G50" s="27">
        <v>21.1</v>
      </c>
      <c r="H50" s="27">
        <v>24.8</v>
      </c>
      <c r="I50" s="27">
        <v>23.3</v>
      </c>
      <c r="J50" s="27">
        <v>24.6</v>
      </c>
      <c r="K50" s="27">
        <v>26.1</v>
      </c>
      <c r="L50" s="27">
        <v>26.5</v>
      </c>
      <c r="M50" s="27">
        <v>27.3</v>
      </c>
      <c r="N50" s="27">
        <v>28</v>
      </c>
      <c r="O50" s="27">
        <v>29.2</v>
      </c>
      <c r="P50" s="27">
        <v>30.1</v>
      </c>
      <c r="Q50" s="27">
        <v>29.1</v>
      </c>
      <c r="R50" s="27">
        <v>28.5</v>
      </c>
      <c r="S50" s="27">
        <v>27.7</v>
      </c>
      <c r="T50" s="27">
        <v>27</v>
      </c>
      <c r="U50" s="27">
        <v>28.4</v>
      </c>
      <c r="V50" s="27">
        <v>28.6</v>
      </c>
      <c r="W50" s="27">
        <v>25.6</v>
      </c>
      <c r="X50" s="27">
        <v>26.1</v>
      </c>
      <c r="Y50" s="27">
        <v>26.1</v>
      </c>
      <c r="Z50" s="27">
        <v>26.1</v>
      </c>
      <c r="AA50" s="27">
        <v>26.1</v>
      </c>
      <c r="AB50" s="27">
        <v>26</v>
      </c>
      <c r="AC50" s="35">
        <f t="shared" si="11"/>
        <v>26.650000000000002</v>
      </c>
    </row>
    <row r="51" spans="1:29" ht="30">
      <c r="A51" s="4">
        <v>7</v>
      </c>
      <c r="B51" s="5" t="s">
        <v>48</v>
      </c>
      <c r="C51" s="6" t="s">
        <v>49</v>
      </c>
      <c r="D51" s="6"/>
      <c r="E51" s="13"/>
      <c r="F51" s="13"/>
      <c r="G51" s="13">
        <v>4.3</v>
      </c>
      <c r="H51" s="13">
        <v>4.3</v>
      </c>
      <c r="I51" s="13">
        <v>4.3</v>
      </c>
      <c r="J51" s="13">
        <v>4.3</v>
      </c>
      <c r="K51" s="13">
        <v>4.3</v>
      </c>
      <c r="L51" s="13">
        <v>4.3</v>
      </c>
      <c r="M51" s="13">
        <v>4.3</v>
      </c>
      <c r="N51" s="13">
        <v>4.3</v>
      </c>
      <c r="O51" s="13">
        <v>4.3</v>
      </c>
      <c r="P51" s="13">
        <v>4.3</v>
      </c>
      <c r="Q51" s="13">
        <v>4.3</v>
      </c>
      <c r="R51" s="13">
        <v>4.3</v>
      </c>
      <c r="S51" s="13">
        <v>4.3</v>
      </c>
      <c r="T51" s="13">
        <v>4.3</v>
      </c>
      <c r="U51" s="13">
        <v>4.3</v>
      </c>
      <c r="V51" s="13">
        <v>4.3</v>
      </c>
      <c r="W51" s="13">
        <v>4.3</v>
      </c>
      <c r="X51" s="13">
        <v>4.3</v>
      </c>
      <c r="Y51" s="13">
        <v>4.3</v>
      </c>
      <c r="Z51" s="13">
        <v>4.3</v>
      </c>
      <c r="AA51" s="13">
        <v>4.3</v>
      </c>
      <c r="AB51" s="13">
        <v>4.3</v>
      </c>
      <c r="AC51" s="35">
        <f t="shared" si="11"/>
        <v>4.299999999999998</v>
      </c>
    </row>
    <row r="52" spans="1:29" ht="30">
      <c r="A52" s="4">
        <v>8</v>
      </c>
      <c r="B52" s="5" t="s">
        <v>50</v>
      </c>
      <c r="C52" s="6" t="s">
        <v>49</v>
      </c>
      <c r="D52" s="6"/>
      <c r="E52" s="28"/>
      <c r="F52" s="28"/>
      <c r="G52" s="28">
        <v>3.8</v>
      </c>
      <c r="H52" s="28">
        <v>3.8</v>
      </c>
      <c r="I52" s="28">
        <v>3.8</v>
      </c>
      <c r="J52" s="28">
        <v>3.8</v>
      </c>
      <c r="K52" s="28">
        <v>3.8</v>
      </c>
      <c r="L52" s="28">
        <v>3.8</v>
      </c>
      <c r="M52" s="28">
        <v>3.8</v>
      </c>
      <c r="N52" s="28">
        <v>3.8</v>
      </c>
      <c r="O52" s="28">
        <v>3.8</v>
      </c>
      <c r="P52" s="28">
        <v>3.8</v>
      </c>
      <c r="Q52" s="28">
        <v>3.8</v>
      </c>
      <c r="R52" s="28">
        <v>3.8</v>
      </c>
      <c r="S52" s="28">
        <v>3.8</v>
      </c>
      <c r="T52" s="28">
        <v>3.8</v>
      </c>
      <c r="U52" s="28">
        <v>3.8</v>
      </c>
      <c r="V52" s="28">
        <v>3.8</v>
      </c>
      <c r="W52" s="28">
        <v>3.8</v>
      </c>
      <c r="X52" s="28">
        <v>3.8</v>
      </c>
      <c r="Y52" s="28">
        <v>3.8</v>
      </c>
      <c r="Z52" s="28">
        <v>3.8</v>
      </c>
      <c r="AA52" s="28">
        <v>3.8</v>
      </c>
      <c r="AB52" s="28">
        <v>3.8</v>
      </c>
      <c r="AC52" s="35">
        <f t="shared" si="11"/>
        <v>3.7999999999999985</v>
      </c>
    </row>
    <row r="53" spans="1:29" ht="30">
      <c r="A53" s="4">
        <v>9</v>
      </c>
      <c r="B53" s="5" t="s">
        <v>51</v>
      </c>
      <c r="C53" s="6" t="s">
        <v>49</v>
      </c>
      <c r="D53" s="6"/>
      <c r="E53" s="28"/>
      <c r="F53" s="28"/>
      <c r="G53" s="28">
        <v>3.8</v>
      </c>
      <c r="H53" s="28">
        <v>3.8</v>
      </c>
      <c r="I53" s="28">
        <v>3.8</v>
      </c>
      <c r="J53" s="28">
        <v>3.8</v>
      </c>
      <c r="K53" s="28">
        <v>3.8</v>
      </c>
      <c r="L53" s="28">
        <v>3.8</v>
      </c>
      <c r="M53" s="28">
        <v>3.8</v>
      </c>
      <c r="N53" s="28">
        <v>3.8</v>
      </c>
      <c r="O53" s="28">
        <v>3.8</v>
      </c>
      <c r="P53" s="28">
        <v>3.8</v>
      </c>
      <c r="Q53" s="28">
        <v>3.8</v>
      </c>
      <c r="R53" s="28">
        <v>3.8</v>
      </c>
      <c r="S53" s="28">
        <v>3.8</v>
      </c>
      <c r="T53" s="28">
        <v>3.8</v>
      </c>
      <c r="U53" s="28">
        <v>3.8</v>
      </c>
      <c r="V53" s="28">
        <v>3.8</v>
      </c>
      <c r="W53" s="28">
        <v>3.8</v>
      </c>
      <c r="X53" s="28">
        <v>3.8</v>
      </c>
      <c r="Y53" s="28">
        <v>3.8</v>
      </c>
      <c r="Z53" s="28">
        <v>3.8</v>
      </c>
      <c r="AA53" s="28">
        <v>3.8</v>
      </c>
      <c r="AB53" s="28">
        <v>3.8</v>
      </c>
      <c r="AC53" s="35">
        <f t="shared" si="11"/>
        <v>3.7999999999999985</v>
      </c>
    </row>
    <row r="54" spans="1:29" ht="30">
      <c r="A54" s="4">
        <v>10</v>
      </c>
      <c r="B54" s="5" t="s">
        <v>52</v>
      </c>
      <c r="C54" s="6" t="s">
        <v>49</v>
      </c>
      <c r="D54" s="6"/>
      <c r="E54" s="28"/>
      <c r="F54" s="28"/>
      <c r="G54" s="28">
        <v>3</v>
      </c>
      <c r="H54" s="28">
        <v>3</v>
      </c>
      <c r="I54" s="28">
        <v>3</v>
      </c>
      <c r="J54" s="28">
        <v>3</v>
      </c>
      <c r="K54" s="28">
        <v>3</v>
      </c>
      <c r="L54" s="28">
        <v>3</v>
      </c>
      <c r="M54" s="28">
        <v>3</v>
      </c>
      <c r="N54" s="28">
        <v>3</v>
      </c>
      <c r="O54" s="28">
        <v>3</v>
      </c>
      <c r="P54" s="28">
        <v>3</v>
      </c>
      <c r="Q54" s="28">
        <v>3</v>
      </c>
      <c r="R54" s="28">
        <v>3</v>
      </c>
      <c r="S54" s="28">
        <v>3</v>
      </c>
      <c r="T54" s="28">
        <v>3</v>
      </c>
      <c r="U54" s="28">
        <v>3</v>
      </c>
      <c r="V54" s="28">
        <v>3</v>
      </c>
      <c r="W54" s="28">
        <v>3</v>
      </c>
      <c r="X54" s="28">
        <v>3</v>
      </c>
      <c r="Y54" s="28">
        <v>3</v>
      </c>
      <c r="Z54" s="28">
        <v>3</v>
      </c>
      <c r="AA54" s="28">
        <v>3</v>
      </c>
      <c r="AB54" s="28">
        <v>3</v>
      </c>
      <c r="AC54" s="35">
        <f t="shared" si="11"/>
        <v>3</v>
      </c>
    </row>
    <row r="55" spans="1:29" ht="34.5">
      <c r="A55" s="4">
        <v>11</v>
      </c>
      <c r="B55" s="5" t="s">
        <v>53</v>
      </c>
      <c r="C55" s="6" t="s">
        <v>49</v>
      </c>
      <c r="D55" s="13"/>
      <c r="E55" s="33"/>
      <c r="F55" s="33"/>
      <c r="G55" s="33">
        <f t="shared" ref="G55:T55" si="12">G51-G52</f>
        <v>0.5</v>
      </c>
      <c r="H55" s="33">
        <f t="shared" si="12"/>
        <v>0.5</v>
      </c>
      <c r="I55" s="33">
        <f t="shared" si="12"/>
        <v>0.5</v>
      </c>
      <c r="J55" s="33">
        <f t="shared" si="12"/>
        <v>0.5</v>
      </c>
      <c r="K55" s="33">
        <f t="shared" si="12"/>
        <v>0.5</v>
      </c>
      <c r="L55" s="33">
        <f t="shared" si="12"/>
        <v>0.5</v>
      </c>
      <c r="M55" s="33">
        <f t="shared" si="12"/>
        <v>0.5</v>
      </c>
      <c r="N55" s="33">
        <f t="shared" si="12"/>
        <v>0.5</v>
      </c>
      <c r="O55" s="33">
        <f t="shared" si="12"/>
        <v>0.5</v>
      </c>
      <c r="P55" s="33">
        <f t="shared" si="12"/>
        <v>0.5</v>
      </c>
      <c r="Q55" s="33">
        <f t="shared" si="12"/>
        <v>0.5</v>
      </c>
      <c r="R55" s="33">
        <f t="shared" si="12"/>
        <v>0.5</v>
      </c>
      <c r="S55" s="33">
        <f t="shared" si="12"/>
        <v>0.5</v>
      </c>
      <c r="T55" s="33">
        <f t="shared" si="12"/>
        <v>0.5</v>
      </c>
      <c r="U55" s="33">
        <f t="shared" ref="U55:AB55" si="13">U51-U52</f>
        <v>0.5</v>
      </c>
      <c r="V55" s="33">
        <f t="shared" si="13"/>
        <v>0.5</v>
      </c>
      <c r="W55" s="33">
        <f t="shared" si="13"/>
        <v>0.5</v>
      </c>
      <c r="X55" s="33">
        <f t="shared" si="13"/>
        <v>0.5</v>
      </c>
      <c r="Y55" s="33">
        <f t="shared" si="13"/>
        <v>0.5</v>
      </c>
      <c r="Z55" s="33">
        <f t="shared" si="13"/>
        <v>0.5</v>
      </c>
      <c r="AA55" s="33">
        <f t="shared" si="13"/>
        <v>0.5</v>
      </c>
      <c r="AB55" s="33">
        <f t="shared" si="13"/>
        <v>0.5</v>
      </c>
      <c r="AC55" s="35">
        <f t="shared" si="11"/>
        <v>0.5</v>
      </c>
    </row>
    <row r="56" spans="1:29" ht="34.5">
      <c r="A56" s="4">
        <v>12</v>
      </c>
      <c r="B56" s="5" t="s">
        <v>54</v>
      </c>
      <c r="C56" s="6" t="s">
        <v>55</v>
      </c>
      <c r="D56" s="13"/>
      <c r="E56" s="33"/>
      <c r="F56" s="33"/>
      <c r="G56" s="33">
        <f t="shared" ref="G56:T56" si="14">G53-G54</f>
        <v>0.79999999999999982</v>
      </c>
      <c r="H56" s="33">
        <f t="shared" si="14"/>
        <v>0.79999999999999982</v>
      </c>
      <c r="I56" s="33">
        <f t="shared" si="14"/>
        <v>0.79999999999999982</v>
      </c>
      <c r="J56" s="33">
        <f t="shared" si="14"/>
        <v>0.79999999999999982</v>
      </c>
      <c r="K56" s="33">
        <f t="shared" si="14"/>
        <v>0.79999999999999982</v>
      </c>
      <c r="L56" s="33">
        <f t="shared" si="14"/>
        <v>0.79999999999999982</v>
      </c>
      <c r="M56" s="33">
        <f t="shared" si="14"/>
        <v>0.79999999999999982</v>
      </c>
      <c r="N56" s="33">
        <f t="shared" si="14"/>
        <v>0.79999999999999982</v>
      </c>
      <c r="O56" s="33">
        <f t="shared" si="14"/>
        <v>0.79999999999999982</v>
      </c>
      <c r="P56" s="33">
        <f t="shared" si="14"/>
        <v>0.79999999999999982</v>
      </c>
      <c r="Q56" s="33">
        <f t="shared" si="14"/>
        <v>0.79999999999999982</v>
      </c>
      <c r="R56" s="33">
        <f t="shared" si="14"/>
        <v>0.79999999999999982</v>
      </c>
      <c r="S56" s="33">
        <f t="shared" si="14"/>
        <v>0.79999999999999982</v>
      </c>
      <c r="T56" s="33">
        <f t="shared" si="14"/>
        <v>0.79999999999999982</v>
      </c>
      <c r="U56" s="33">
        <f t="shared" ref="U56:AB56" si="15">U53-U54</f>
        <v>0.79999999999999982</v>
      </c>
      <c r="V56" s="33">
        <f t="shared" si="15"/>
        <v>0.79999999999999982</v>
      </c>
      <c r="W56" s="33">
        <f t="shared" si="15"/>
        <v>0.79999999999999982</v>
      </c>
      <c r="X56" s="33">
        <f t="shared" si="15"/>
        <v>0.79999999999999982</v>
      </c>
      <c r="Y56" s="33">
        <f t="shared" si="15"/>
        <v>0.79999999999999982</v>
      </c>
      <c r="Z56" s="33">
        <f t="shared" si="15"/>
        <v>0.79999999999999982</v>
      </c>
      <c r="AA56" s="33">
        <f t="shared" si="15"/>
        <v>0.79999999999999982</v>
      </c>
      <c r="AB56" s="33">
        <f t="shared" si="15"/>
        <v>0.79999999999999982</v>
      </c>
      <c r="AC56" s="35">
        <f t="shared" si="11"/>
        <v>0.80000000000000027</v>
      </c>
    </row>
    <row r="57" spans="1:29" ht="37.5">
      <c r="A57" s="4">
        <v>13</v>
      </c>
      <c r="B57" s="5" t="s">
        <v>56</v>
      </c>
      <c r="C57" s="6" t="s">
        <v>57</v>
      </c>
      <c r="D57" s="13"/>
      <c r="E57" s="29"/>
      <c r="F57" s="29"/>
      <c r="G57" s="29">
        <f t="shared" ref="G57:T57" si="16">SQRT(G55/0.5)*971</f>
        <v>971</v>
      </c>
      <c r="H57" s="29">
        <f t="shared" si="16"/>
        <v>971</v>
      </c>
      <c r="I57" s="29">
        <f t="shared" si="16"/>
        <v>971</v>
      </c>
      <c r="J57" s="29">
        <f t="shared" si="16"/>
        <v>971</v>
      </c>
      <c r="K57" s="29">
        <f t="shared" si="16"/>
        <v>971</v>
      </c>
      <c r="L57" s="29">
        <f t="shared" si="16"/>
        <v>971</v>
      </c>
      <c r="M57" s="29">
        <f t="shared" si="16"/>
        <v>971</v>
      </c>
      <c r="N57" s="29">
        <f t="shared" si="16"/>
        <v>971</v>
      </c>
      <c r="O57" s="29">
        <f t="shared" si="16"/>
        <v>971</v>
      </c>
      <c r="P57" s="29">
        <f t="shared" si="16"/>
        <v>971</v>
      </c>
      <c r="Q57" s="29">
        <f t="shared" si="16"/>
        <v>971</v>
      </c>
      <c r="R57" s="29">
        <f t="shared" si="16"/>
        <v>971</v>
      </c>
      <c r="S57" s="29">
        <f t="shared" si="16"/>
        <v>971</v>
      </c>
      <c r="T57" s="29">
        <f t="shared" si="16"/>
        <v>971</v>
      </c>
      <c r="U57" s="29">
        <f t="shared" ref="U57:AB57" si="17">SQRT(U55/0.5)*971</f>
        <v>971</v>
      </c>
      <c r="V57" s="29">
        <f t="shared" si="17"/>
        <v>971</v>
      </c>
      <c r="W57" s="29">
        <f t="shared" si="17"/>
        <v>971</v>
      </c>
      <c r="X57" s="29">
        <f t="shared" si="17"/>
        <v>971</v>
      </c>
      <c r="Y57" s="29">
        <f t="shared" si="17"/>
        <v>971</v>
      </c>
      <c r="Z57" s="29">
        <f t="shared" si="17"/>
        <v>971</v>
      </c>
      <c r="AA57" s="29">
        <f t="shared" si="17"/>
        <v>971</v>
      </c>
      <c r="AB57" s="29">
        <f t="shared" si="17"/>
        <v>971</v>
      </c>
      <c r="AC57" s="35">
        <f t="shared" si="11"/>
        <v>971</v>
      </c>
    </row>
    <row r="58" spans="1:29" ht="15.75">
      <c r="A58" s="4">
        <v>14</v>
      </c>
      <c r="B58" s="5" t="s">
        <v>58</v>
      </c>
      <c r="C58" s="6" t="s">
        <v>59</v>
      </c>
      <c r="D58" s="13"/>
      <c r="E58" s="47"/>
      <c r="F58" s="47"/>
      <c r="G58" s="47">
        <f t="shared" ref="G58:T58" si="18">G57*1000*1*(G47-G48)/3024</f>
        <v>2215.5753968253966</v>
      </c>
      <c r="H58" s="47">
        <f t="shared" si="18"/>
        <v>2440.3439153439153</v>
      </c>
      <c r="I58" s="47">
        <f t="shared" si="18"/>
        <v>2183.465608465609</v>
      </c>
      <c r="J58" s="47">
        <f t="shared" si="18"/>
        <v>2536.6732804232806</v>
      </c>
      <c r="K58" s="47">
        <f t="shared" si="18"/>
        <v>2665.112433862434</v>
      </c>
      <c r="L58" s="47">
        <f t="shared" si="18"/>
        <v>2665.112433862434</v>
      </c>
      <c r="M58" s="47">
        <f t="shared" si="18"/>
        <v>2665.112433862434</v>
      </c>
      <c r="N58" s="47">
        <f t="shared" si="18"/>
        <v>2665.112433862434</v>
      </c>
      <c r="O58" s="47">
        <f t="shared" si="18"/>
        <v>2408.2341269841268</v>
      </c>
      <c r="P58" s="47">
        <f t="shared" si="18"/>
        <v>2215.5753968253966</v>
      </c>
      <c r="Q58" s="47">
        <f t="shared" si="18"/>
        <v>1990.8068783068779</v>
      </c>
      <c r="R58" s="47">
        <f t="shared" si="18"/>
        <v>1990.8068783068784</v>
      </c>
      <c r="S58" s="47">
        <f t="shared" si="18"/>
        <v>1862.3677248677252</v>
      </c>
      <c r="T58" s="47">
        <f t="shared" si="18"/>
        <v>1766.0383597883597</v>
      </c>
      <c r="U58" s="47">
        <f t="shared" ref="U58:AB58" si="19">U57*1000*1*(U47-U48)/3024</f>
        <v>2022.916666666667</v>
      </c>
      <c r="V58" s="47">
        <f t="shared" si="19"/>
        <v>2151.3558201058199</v>
      </c>
      <c r="W58" s="47">
        <f t="shared" si="19"/>
        <v>2247.6851851851852</v>
      </c>
      <c r="X58" s="47">
        <f t="shared" si="19"/>
        <v>2408.2341269841268</v>
      </c>
      <c r="Y58" s="47">
        <f t="shared" si="19"/>
        <v>2536.6732804232806</v>
      </c>
      <c r="Z58" s="47">
        <f t="shared" si="19"/>
        <v>2568.7830687830683</v>
      </c>
      <c r="AA58" s="47">
        <f t="shared" si="19"/>
        <v>2536.6732804232802</v>
      </c>
      <c r="AB58" s="47">
        <f t="shared" si="19"/>
        <v>2568.7830687830683</v>
      </c>
      <c r="AC58" s="37">
        <f>SUM(E58:AB58)</f>
        <v>51311.441798941785</v>
      </c>
    </row>
    <row r="59" spans="1:29" ht="15.75">
      <c r="A59" s="4">
        <v>15</v>
      </c>
      <c r="B59" s="5" t="s">
        <v>60</v>
      </c>
      <c r="C59" s="6" t="s">
        <v>61</v>
      </c>
      <c r="D59" s="13"/>
      <c r="E59" s="13"/>
      <c r="F59" s="13"/>
      <c r="G59" s="13">
        <v>1450</v>
      </c>
      <c r="H59" s="13">
        <v>1450</v>
      </c>
      <c r="I59" s="13">
        <v>1450</v>
      </c>
      <c r="J59" s="13">
        <v>1450</v>
      </c>
      <c r="K59" s="13">
        <v>1450</v>
      </c>
      <c r="L59" s="13">
        <v>1450</v>
      </c>
      <c r="M59" s="13">
        <v>1450</v>
      </c>
      <c r="N59" s="13">
        <v>1450</v>
      </c>
      <c r="O59" s="13">
        <v>1450</v>
      </c>
      <c r="P59" s="13">
        <v>1450</v>
      </c>
      <c r="Q59" s="13">
        <v>1450</v>
      </c>
      <c r="R59" s="13">
        <v>1450</v>
      </c>
      <c r="S59" s="13">
        <v>1450</v>
      </c>
      <c r="T59" s="13">
        <v>1450</v>
      </c>
      <c r="U59" s="13">
        <v>1450</v>
      </c>
      <c r="V59" s="13">
        <v>1450</v>
      </c>
      <c r="W59" s="13">
        <v>1450</v>
      </c>
      <c r="X59" s="13">
        <v>1450</v>
      </c>
      <c r="Y59" s="13">
        <v>1450</v>
      </c>
      <c r="Z59" s="13">
        <v>1450</v>
      </c>
      <c r="AA59" s="13">
        <v>1450</v>
      </c>
      <c r="AB59" s="13">
        <v>1450</v>
      </c>
      <c r="AC59" s="37">
        <f>SUM(E59:AB59)</f>
        <v>31900</v>
      </c>
    </row>
    <row r="60" spans="1:29" ht="15.75">
      <c r="A60" s="4">
        <v>16</v>
      </c>
      <c r="B60" s="5" t="s">
        <v>62</v>
      </c>
      <c r="C60" s="6" t="s">
        <v>63</v>
      </c>
      <c r="D60" s="13"/>
      <c r="E60" s="31"/>
      <c r="F60" s="31"/>
      <c r="G60" s="31">
        <f t="shared" ref="G60:T60" si="20">G59/G58</f>
        <v>0.65445752921685407</v>
      </c>
      <c r="H60" s="31">
        <f t="shared" si="20"/>
        <v>0.59417854626267008</v>
      </c>
      <c r="I60" s="31">
        <f t="shared" si="20"/>
        <v>0.6640819046465134</v>
      </c>
      <c r="J60" s="31">
        <f t="shared" si="20"/>
        <v>0.57161480399953069</v>
      </c>
      <c r="K60" s="31">
        <f t="shared" si="20"/>
        <v>0.54406710260196289</v>
      </c>
      <c r="L60" s="31">
        <f t="shared" si="20"/>
        <v>0.54406710260196289</v>
      </c>
      <c r="M60" s="31">
        <f t="shared" si="20"/>
        <v>0.54406710260196289</v>
      </c>
      <c r="N60" s="31">
        <f t="shared" si="20"/>
        <v>0.54406710260196289</v>
      </c>
      <c r="O60" s="31">
        <f t="shared" si="20"/>
        <v>0.60210092687950567</v>
      </c>
      <c r="P60" s="31">
        <f t="shared" si="20"/>
        <v>0.65445752921685407</v>
      </c>
      <c r="Q60" s="31">
        <f t="shared" si="20"/>
        <v>0.728347895418757</v>
      </c>
      <c r="R60" s="31">
        <f t="shared" si="20"/>
        <v>0.72834789541875677</v>
      </c>
      <c r="S60" s="31">
        <f t="shared" si="20"/>
        <v>0.77857878475798137</v>
      </c>
      <c r="T60" s="31">
        <f t="shared" si="20"/>
        <v>0.82104671847205324</v>
      </c>
      <c r="U60" s="31">
        <f t="shared" ref="U60:AB60" si="21">U59/U58</f>
        <v>0.71678681771369712</v>
      </c>
      <c r="V60" s="31">
        <f t="shared" si="21"/>
        <v>0.67399357486511835</v>
      </c>
      <c r="W60" s="31">
        <f t="shared" si="21"/>
        <v>0.64510813594232752</v>
      </c>
      <c r="X60" s="31">
        <f t="shared" si="21"/>
        <v>0.60210092687950567</v>
      </c>
      <c r="Y60" s="31">
        <f t="shared" si="21"/>
        <v>0.57161480399953069</v>
      </c>
      <c r="Z60" s="31">
        <f t="shared" si="21"/>
        <v>0.56446961894953662</v>
      </c>
      <c r="AA60" s="31">
        <f t="shared" si="21"/>
        <v>0.5716148039995308</v>
      </c>
      <c r="AB60" s="31">
        <f t="shared" si="21"/>
        <v>0.56446961894953662</v>
      </c>
      <c r="AC60" s="35">
        <f t="shared" ref="AC60:AC65" si="22">AVERAGE(E60:AB60)</f>
        <v>0.63107451118164126</v>
      </c>
    </row>
    <row r="61" spans="1:29" ht="15.75">
      <c r="A61" s="4">
        <v>17</v>
      </c>
      <c r="B61" s="5" t="s">
        <v>64</v>
      </c>
      <c r="C61" s="13"/>
      <c r="D61" s="13"/>
      <c r="E61" s="341">
        <f>AVERAGE(E60:AB60)</f>
        <v>0.63107451118164126</v>
      </c>
      <c r="F61" s="342"/>
      <c r="G61" s="342"/>
      <c r="H61" s="342"/>
      <c r="I61" s="342"/>
      <c r="J61" s="342"/>
      <c r="K61" s="342"/>
      <c r="L61" s="342"/>
      <c r="M61" s="342"/>
      <c r="N61" s="342"/>
      <c r="O61" s="342"/>
      <c r="P61" s="342"/>
      <c r="Q61" s="342"/>
      <c r="R61" s="342"/>
      <c r="S61" s="342"/>
      <c r="T61" s="342"/>
      <c r="U61" s="342"/>
      <c r="V61" s="342"/>
      <c r="W61" s="342"/>
      <c r="X61" s="342"/>
      <c r="Y61" s="342"/>
      <c r="Z61" s="342"/>
      <c r="AA61" s="342"/>
      <c r="AB61" s="343"/>
      <c r="AC61" s="35">
        <f t="shared" si="22"/>
        <v>0.63107451118164126</v>
      </c>
    </row>
    <row r="62" spans="1:29" ht="15.75">
      <c r="A62" s="4">
        <v>18</v>
      </c>
      <c r="B62" s="5" t="s">
        <v>65</v>
      </c>
      <c r="C62" s="13"/>
      <c r="D62" s="13"/>
      <c r="E62" s="31"/>
      <c r="F62" s="31"/>
      <c r="G62" s="31">
        <f t="shared" ref="G62:T62" si="23">3.516/G60</f>
        <v>5.3723883415435134</v>
      </c>
      <c r="H62" s="31">
        <f t="shared" si="23"/>
        <v>5.9174132457580733</v>
      </c>
      <c r="I62" s="31">
        <f t="shared" si="23"/>
        <v>5.2945276409414355</v>
      </c>
      <c r="J62" s="31">
        <f t="shared" si="23"/>
        <v>6.1509953475643133</v>
      </c>
      <c r="K62" s="31">
        <f t="shared" si="23"/>
        <v>6.4624381499726331</v>
      </c>
      <c r="L62" s="31">
        <f t="shared" si="23"/>
        <v>6.4624381499726331</v>
      </c>
      <c r="M62" s="31">
        <f t="shared" si="23"/>
        <v>6.4624381499726331</v>
      </c>
      <c r="N62" s="31">
        <f t="shared" si="23"/>
        <v>6.4624381499726331</v>
      </c>
      <c r="O62" s="31">
        <f t="shared" si="23"/>
        <v>5.8395525451559935</v>
      </c>
      <c r="P62" s="31">
        <f t="shared" si="23"/>
        <v>5.3723883415435134</v>
      </c>
      <c r="Q62" s="31">
        <f t="shared" si="23"/>
        <v>4.8273634373289536</v>
      </c>
      <c r="R62" s="31">
        <f t="shared" si="23"/>
        <v>4.8273634373289553</v>
      </c>
      <c r="S62" s="31">
        <f t="shared" si="23"/>
        <v>4.5159206349206356</v>
      </c>
      <c r="T62" s="31">
        <f t="shared" si="23"/>
        <v>4.2823385331143946</v>
      </c>
      <c r="U62" s="31">
        <f t="shared" ref="U62:AB62" si="24">3.516/U60</f>
        <v>4.9052241379310351</v>
      </c>
      <c r="V62" s="31">
        <f t="shared" si="24"/>
        <v>5.216666940339354</v>
      </c>
      <c r="W62" s="31">
        <f t="shared" si="24"/>
        <v>5.450249042145594</v>
      </c>
      <c r="X62" s="31">
        <f t="shared" si="24"/>
        <v>5.8395525451559935</v>
      </c>
      <c r="Y62" s="31">
        <f t="shared" si="24"/>
        <v>6.1509953475643133</v>
      </c>
      <c r="Z62" s="31">
        <f t="shared" si="24"/>
        <v>6.2288560481663922</v>
      </c>
      <c r="AA62" s="31">
        <f t="shared" si="24"/>
        <v>6.1509953475643124</v>
      </c>
      <c r="AB62" s="31">
        <f t="shared" si="24"/>
        <v>6.2288560481663922</v>
      </c>
      <c r="AC62" s="35">
        <f t="shared" si="22"/>
        <v>5.6555181619147143</v>
      </c>
    </row>
    <row r="63" spans="1:29" ht="15.75">
      <c r="A63" s="4">
        <v>19</v>
      </c>
      <c r="B63" s="5" t="s">
        <v>66</v>
      </c>
      <c r="C63" s="13"/>
      <c r="D63" s="13"/>
      <c r="E63" s="31"/>
      <c r="F63" s="31"/>
      <c r="G63" s="31">
        <f t="shared" ref="G63:T63" si="25">3.413*G62</f>
        <v>18.335961409688011</v>
      </c>
      <c r="H63" s="31">
        <f t="shared" si="25"/>
        <v>20.196131407772302</v>
      </c>
      <c r="I63" s="31">
        <f t="shared" si="25"/>
        <v>18.07022283853312</v>
      </c>
      <c r="J63" s="31">
        <f t="shared" si="25"/>
        <v>20.993347121237001</v>
      </c>
      <c r="K63" s="31">
        <f t="shared" si="25"/>
        <v>22.056301405856594</v>
      </c>
      <c r="L63" s="31">
        <f t="shared" si="25"/>
        <v>22.056301405856594</v>
      </c>
      <c r="M63" s="31">
        <f t="shared" si="25"/>
        <v>22.056301405856594</v>
      </c>
      <c r="N63" s="31">
        <f t="shared" si="25"/>
        <v>22.056301405856594</v>
      </c>
      <c r="O63" s="31">
        <f t="shared" si="25"/>
        <v>19.930392836617404</v>
      </c>
      <c r="P63" s="31">
        <f t="shared" si="25"/>
        <v>18.335961409688011</v>
      </c>
      <c r="Q63" s="31">
        <f t="shared" si="25"/>
        <v>16.475791411603719</v>
      </c>
      <c r="R63" s="31">
        <f t="shared" si="25"/>
        <v>16.475791411603723</v>
      </c>
      <c r="S63" s="31">
        <f t="shared" si="25"/>
        <v>15.412837126984128</v>
      </c>
      <c r="T63" s="31">
        <f t="shared" si="25"/>
        <v>14.615621413519428</v>
      </c>
      <c r="U63" s="31">
        <f t="shared" ref="U63:AB63" si="26">3.413*U62</f>
        <v>16.741529982758621</v>
      </c>
      <c r="V63" s="31">
        <f t="shared" si="26"/>
        <v>17.804484267378214</v>
      </c>
      <c r="W63" s="31">
        <f t="shared" si="26"/>
        <v>18.601699980842913</v>
      </c>
      <c r="X63" s="31">
        <f t="shared" si="26"/>
        <v>19.930392836617404</v>
      </c>
      <c r="Y63" s="31">
        <f t="shared" si="26"/>
        <v>20.993347121237001</v>
      </c>
      <c r="Z63" s="31">
        <f t="shared" si="26"/>
        <v>21.259085692391896</v>
      </c>
      <c r="AA63" s="31">
        <f t="shared" si="26"/>
        <v>20.993347121236997</v>
      </c>
      <c r="AB63" s="31">
        <f t="shared" si="26"/>
        <v>21.259085692391896</v>
      </c>
      <c r="AC63" s="35">
        <f t="shared" si="22"/>
        <v>19.302283486614915</v>
      </c>
    </row>
    <row r="64" spans="1:29" ht="15.75">
      <c r="A64" s="4">
        <v>20</v>
      </c>
      <c r="B64" s="5" t="s">
        <v>67</v>
      </c>
      <c r="C64" s="6" t="s">
        <v>42</v>
      </c>
      <c r="D64" s="13"/>
      <c r="E64" s="31"/>
      <c r="F64" s="31"/>
      <c r="G64" s="31">
        <f t="shared" ref="G64:T64" si="27">(G50-G49)/LN(1+(G50-G49)/G45)</f>
        <v>3.5936850431455301</v>
      </c>
      <c r="H64" s="31">
        <f t="shared" si="27"/>
        <v>3.9649355522896643</v>
      </c>
      <c r="I64" s="31">
        <f t="shared" si="27"/>
        <v>4.1518349296771868</v>
      </c>
      <c r="J64" s="31">
        <f t="shared" si="27"/>
        <v>4.1821811944151026</v>
      </c>
      <c r="K64" s="31">
        <f t="shared" si="27"/>
        <v>4.5869186737313825</v>
      </c>
      <c r="L64" s="31">
        <f t="shared" si="27"/>
        <v>4.7689690299634959</v>
      </c>
      <c r="M64" s="31">
        <f t="shared" si="27"/>
        <v>4.4759053464050433</v>
      </c>
      <c r="N64" s="31">
        <f t="shared" si="27"/>
        <v>4.2520658385844152</v>
      </c>
      <c r="O64" s="31">
        <f t="shared" si="27"/>
        <v>4.0000501539814142</v>
      </c>
      <c r="P64" s="31">
        <f t="shared" si="27"/>
        <v>3.5231401714792079</v>
      </c>
      <c r="Q64" s="31">
        <f t="shared" si="27"/>
        <v>3.0786210924463058</v>
      </c>
      <c r="R64" s="31">
        <f t="shared" si="27"/>
        <v>3.0446537218268079</v>
      </c>
      <c r="S64" s="31">
        <f t="shared" si="27"/>
        <v>3.2013270382878578</v>
      </c>
      <c r="T64" s="31">
        <f t="shared" si="27"/>
        <v>3.3143152259305522</v>
      </c>
      <c r="U64" s="31">
        <f t="shared" ref="U64:AB64" si="28">(U50-U49)/LN(1+(U50-U49)/U45)</f>
        <v>3.787137219521</v>
      </c>
      <c r="V64" s="31">
        <f t="shared" si="28"/>
        <v>3.6766631560418874</v>
      </c>
      <c r="W64" s="31">
        <f t="shared" si="28"/>
        <v>3.8587148755104299</v>
      </c>
      <c r="X64" s="31">
        <f t="shared" si="28"/>
        <v>4.0000501539814142</v>
      </c>
      <c r="Y64" s="31">
        <f t="shared" si="28"/>
        <v>4.0698593709044335</v>
      </c>
      <c r="Z64" s="31">
        <f t="shared" si="28"/>
        <v>3.9568006804146725</v>
      </c>
      <c r="AA64" s="31">
        <f t="shared" si="28"/>
        <v>4.1045597544433594</v>
      </c>
      <c r="AB64" s="31">
        <f t="shared" si="28"/>
        <v>4.1045597544433594</v>
      </c>
      <c r="AC64" s="35">
        <f t="shared" si="22"/>
        <v>3.8953158171556606</v>
      </c>
    </row>
    <row r="65" spans="1:29" ht="15.75">
      <c r="A65" s="4">
        <v>21</v>
      </c>
      <c r="B65" s="5" t="s">
        <v>68</v>
      </c>
      <c r="C65" s="6" t="s">
        <v>42</v>
      </c>
      <c r="D65" s="17"/>
      <c r="E65" s="31"/>
      <c r="F65" s="31"/>
      <c r="G65" s="31">
        <f t="shared" ref="G65:T65" si="29">(G47-G48)/LN(1+(G47-G48)/G46)</f>
        <v>2.1711400650644617</v>
      </c>
      <c r="H65" s="31">
        <f t="shared" si="29"/>
        <v>2.3235652944818113</v>
      </c>
      <c r="I65" s="31">
        <f t="shared" si="29"/>
        <v>2.1491323462834737</v>
      </c>
      <c r="J65" s="31">
        <f t="shared" si="29"/>
        <v>2.3880727252399701</v>
      </c>
      <c r="K65" s="31">
        <f t="shared" si="29"/>
        <v>2.6951431749169599</v>
      </c>
      <c r="L65" s="31">
        <f t="shared" si="29"/>
        <v>2.6951431749169599</v>
      </c>
      <c r="M65" s="31">
        <f t="shared" si="29"/>
        <v>2.6951431749169599</v>
      </c>
      <c r="N65" s="31">
        <f t="shared" si="29"/>
        <v>2.4733776598087891</v>
      </c>
      <c r="O65" s="31">
        <f t="shared" si="29"/>
        <v>2.5141180370887164</v>
      </c>
      <c r="P65" s="31">
        <f t="shared" si="29"/>
        <v>2.375897998171745</v>
      </c>
      <c r="Q65" s="31">
        <f t="shared" si="29"/>
        <v>2.21163145567288</v>
      </c>
      <c r="R65" s="31">
        <f t="shared" si="29"/>
        <v>1.7889418507023147</v>
      </c>
      <c r="S65" s="31">
        <f t="shared" si="29"/>
        <v>1.9254635942521867</v>
      </c>
      <c r="T65" s="31">
        <f t="shared" si="29"/>
        <v>2.0436652620419178</v>
      </c>
      <c r="U65" s="31">
        <f t="shared" ref="U65:AB65" si="30">(U47-U48)/LN(1+(U47-U48)/U46)</f>
        <v>2.2353121960360163</v>
      </c>
      <c r="V65" s="31">
        <f t="shared" si="30"/>
        <v>2.1270631636670401</v>
      </c>
      <c r="W65" s="31">
        <f t="shared" si="30"/>
        <v>2.3990918556509144</v>
      </c>
      <c r="X65" s="31">
        <f t="shared" si="30"/>
        <v>2.5141180370887164</v>
      </c>
      <c r="Y65" s="31">
        <f t="shared" si="30"/>
        <v>2.6050715660667714</v>
      </c>
      <c r="Z65" s="31">
        <f t="shared" si="30"/>
        <v>2.6276699100244083</v>
      </c>
      <c r="AA65" s="31">
        <f t="shared" si="30"/>
        <v>2.3880727252399696</v>
      </c>
      <c r="AB65" s="31">
        <f t="shared" si="30"/>
        <v>2.6276699100244083</v>
      </c>
      <c r="AC65" s="35">
        <f t="shared" si="22"/>
        <v>2.3624775080616995</v>
      </c>
    </row>
    <row r="71" spans="1:29" ht="23.25">
      <c r="A71" s="301" t="s">
        <v>26</v>
      </c>
      <c r="B71" s="302"/>
      <c r="C71" s="302"/>
      <c r="D71" s="302"/>
      <c r="E71" s="302"/>
      <c r="F71" s="302"/>
      <c r="G71" s="302"/>
      <c r="H71" s="302"/>
      <c r="I71" s="302"/>
      <c r="J71" s="302"/>
      <c r="K71" s="302"/>
      <c r="L71" s="302"/>
      <c r="M71" s="302"/>
      <c r="N71" s="302"/>
      <c r="O71" s="302"/>
      <c r="P71" s="302"/>
      <c r="Q71" s="302"/>
      <c r="R71" s="302"/>
      <c r="S71" s="302"/>
      <c r="T71" s="302"/>
      <c r="U71" s="302"/>
      <c r="V71" s="302"/>
      <c r="W71" s="302"/>
      <c r="X71" s="302"/>
      <c r="Y71" s="302"/>
      <c r="Z71" s="302"/>
      <c r="AA71" s="302"/>
      <c r="AB71" s="303"/>
      <c r="AC71"/>
    </row>
    <row r="72" spans="1:29" ht="18.75">
      <c r="A72" s="304" t="s">
        <v>83</v>
      </c>
      <c r="B72" s="305"/>
      <c r="C72" s="305"/>
      <c r="D72" s="305"/>
      <c r="E72" s="305"/>
      <c r="F72" s="305"/>
      <c r="G72" s="305"/>
      <c r="H72" s="305"/>
      <c r="I72" s="305"/>
      <c r="J72" s="305"/>
      <c r="K72" s="305"/>
      <c r="L72" s="305"/>
      <c r="M72" s="305"/>
      <c r="N72" s="305"/>
      <c r="O72" s="305"/>
      <c r="P72" s="305"/>
      <c r="Q72" s="305"/>
      <c r="R72" s="305"/>
      <c r="S72" s="305"/>
      <c r="T72" s="305"/>
      <c r="U72" s="305"/>
      <c r="V72" s="305"/>
      <c r="W72" s="305"/>
      <c r="X72" s="305"/>
      <c r="Y72" s="305"/>
      <c r="Z72" s="305"/>
      <c r="AA72" s="305"/>
      <c r="AB72" s="306"/>
      <c r="AC72"/>
    </row>
    <row r="73" spans="1:29" ht="21">
      <c r="A73" s="307"/>
      <c r="B73" s="308"/>
      <c r="C73" s="308"/>
      <c r="D73" s="309"/>
      <c r="E73" s="319" t="s">
        <v>73</v>
      </c>
      <c r="F73" s="320"/>
      <c r="G73" s="320"/>
      <c r="H73" s="320"/>
      <c r="I73" s="320"/>
      <c r="J73" s="320"/>
      <c r="K73" s="320"/>
      <c r="L73" s="320"/>
      <c r="M73" s="320"/>
      <c r="N73" s="320"/>
      <c r="O73" s="320"/>
      <c r="P73" s="320"/>
      <c r="Q73" s="320"/>
      <c r="R73" s="320"/>
      <c r="S73" s="320"/>
      <c r="T73" s="320"/>
      <c r="U73" s="320"/>
      <c r="V73" s="320"/>
      <c r="W73" s="320"/>
      <c r="X73" s="320"/>
      <c r="Y73" s="320"/>
      <c r="Z73" s="320"/>
      <c r="AA73" s="320"/>
      <c r="AB73" s="321"/>
      <c r="AC73"/>
    </row>
    <row r="74" spans="1:29" ht="18.75">
      <c r="A74" s="310" t="s">
        <v>29</v>
      </c>
      <c r="B74" s="311"/>
      <c r="C74" s="311"/>
      <c r="D74" s="312"/>
      <c r="E74" s="322"/>
      <c r="F74" s="323"/>
      <c r="G74" s="323"/>
      <c r="H74" s="323"/>
      <c r="I74" s="323"/>
      <c r="J74" s="323"/>
      <c r="K74" s="323"/>
      <c r="L74" s="323"/>
      <c r="M74" s="323"/>
      <c r="N74" s="323"/>
      <c r="O74" s="323"/>
      <c r="P74" s="323"/>
      <c r="Q74" s="323"/>
      <c r="R74" s="323"/>
      <c r="S74" s="323"/>
      <c r="T74" s="323"/>
      <c r="U74" s="323"/>
      <c r="V74" s="323"/>
      <c r="W74" s="323"/>
      <c r="X74" s="323"/>
      <c r="Y74" s="323"/>
      <c r="Z74" s="323"/>
      <c r="AA74" s="323"/>
      <c r="AB74" s="324"/>
      <c r="AC74"/>
    </row>
    <row r="75" spans="1:29" ht="18.75">
      <c r="A75" s="310" t="s">
        <v>30</v>
      </c>
      <c r="B75" s="311"/>
      <c r="C75" s="311"/>
      <c r="D75" s="312"/>
      <c r="E75" s="322"/>
      <c r="F75" s="323"/>
      <c r="G75" s="323"/>
      <c r="H75" s="323"/>
      <c r="I75" s="323"/>
      <c r="J75" s="323"/>
      <c r="K75" s="323"/>
      <c r="L75" s="323"/>
      <c r="M75" s="323"/>
      <c r="N75" s="323"/>
      <c r="O75" s="323"/>
      <c r="P75" s="323"/>
      <c r="Q75" s="323"/>
      <c r="R75" s="323"/>
      <c r="S75" s="323"/>
      <c r="T75" s="323"/>
      <c r="U75" s="323"/>
      <c r="V75" s="323"/>
      <c r="W75" s="323"/>
      <c r="X75" s="323"/>
      <c r="Y75" s="323"/>
      <c r="Z75" s="323"/>
      <c r="AA75" s="323"/>
      <c r="AB75" s="324"/>
      <c r="AC75"/>
    </row>
    <row r="76" spans="1:29" ht="18.75">
      <c r="A76" s="310" t="s">
        <v>31</v>
      </c>
      <c r="B76" s="311"/>
      <c r="C76" s="311"/>
      <c r="D76" s="312"/>
      <c r="E76" s="322"/>
      <c r="F76" s="323"/>
      <c r="G76" s="323"/>
      <c r="H76" s="323"/>
      <c r="I76" s="323"/>
      <c r="J76" s="323"/>
      <c r="K76" s="323"/>
      <c r="L76" s="323"/>
      <c r="M76" s="323"/>
      <c r="N76" s="323"/>
      <c r="O76" s="323"/>
      <c r="P76" s="323"/>
      <c r="Q76" s="323"/>
      <c r="R76" s="323"/>
      <c r="S76" s="323"/>
      <c r="T76" s="323"/>
      <c r="U76" s="323"/>
      <c r="V76" s="323"/>
      <c r="W76" s="323"/>
      <c r="X76" s="323"/>
      <c r="Y76" s="323"/>
      <c r="Z76" s="323"/>
      <c r="AA76" s="323"/>
      <c r="AB76" s="324"/>
      <c r="AC76"/>
    </row>
    <row r="77" spans="1:29" ht="18.75">
      <c r="A77" s="310" t="s">
        <v>32</v>
      </c>
      <c r="B77" s="311"/>
      <c r="C77" s="311"/>
      <c r="D77" s="312"/>
      <c r="E77" s="322"/>
      <c r="F77" s="323"/>
      <c r="G77" s="323"/>
      <c r="H77" s="323"/>
      <c r="I77" s="323"/>
      <c r="J77" s="323"/>
      <c r="K77" s="323"/>
      <c r="L77" s="323"/>
      <c r="M77" s="323"/>
      <c r="N77" s="323"/>
      <c r="O77" s="323"/>
      <c r="P77" s="323"/>
      <c r="Q77" s="323"/>
      <c r="R77" s="323"/>
      <c r="S77" s="323"/>
      <c r="T77" s="323"/>
      <c r="U77" s="323"/>
      <c r="V77" s="323"/>
      <c r="W77" s="323"/>
      <c r="X77" s="323"/>
      <c r="Y77" s="323"/>
      <c r="Z77" s="323"/>
      <c r="AA77" s="323"/>
      <c r="AB77" s="324"/>
      <c r="AC77"/>
    </row>
    <row r="78" spans="1:29" ht="19.5">
      <c r="A78" s="313" t="s">
        <v>33</v>
      </c>
      <c r="B78" s="314"/>
      <c r="C78" s="314"/>
      <c r="D78" s="315"/>
      <c r="E78" s="322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3"/>
      <c r="T78" s="323"/>
      <c r="U78" s="323"/>
      <c r="V78" s="323"/>
      <c r="W78" s="323"/>
      <c r="X78" s="323"/>
      <c r="Y78" s="323"/>
      <c r="Z78" s="323"/>
      <c r="AA78" s="323"/>
      <c r="AB78" s="324"/>
      <c r="AC78"/>
    </row>
    <row r="79" spans="1:29" ht="18.75">
      <c r="A79" s="313" t="s">
        <v>34</v>
      </c>
      <c r="B79" s="314"/>
      <c r="C79" s="314"/>
      <c r="D79" s="315"/>
      <c r="E79" s="325"/>
      <c r="F79" s="326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6"/>
      <c r="V79" s="326"/>
      <c r="W79" s="326"/>
      <c r="X79" s="326"/>
      <c r="Y79" s="326"/>
      <c r="Z79" s="326"/>
      <c r="AA79" s="326"/>
      <c r="AB79" s="327"/>
      <c r="AC79"/>
    </row>
    <row r="80" spans="1:29" ht="15.75">
      <c r="A80" s="331" t="s">
        <v>35</v>
      </c>
      <c r="B80" s="331" t="s">
        <v>36</v>
      </c>
      <c r="C80" s="333" t="s">
        <v>37</v>
      </c>
      <c r="D80" s="331" t="s">
        <v>38</v>
      </c>
      <c r="E80" s="316" t="s">
        <v>39</v>
      </c>
      <c r="F80" s="317"/>
      <c r="G80" s="317"/>
      <c r="H80" s="317"/>
      <c r="I80" s="317"/>
      <c r="J80" s="317"/>
      <c r="K80" s="317"/>
      <c r="L80" s="317"/>
      <c r="M80" s="317"/>
      <c r="N80" s="317"/>
      <c r="O80" s="317"/>
      <c r="P80" s="317"/>
      <c r="Q80" s="317"/>
      <c r="R80" s="317"/>
      <c r="S80" s="317"/>
      <c r="T80" s="317"/>
      <c r="U80" s="317"/>
      <c r="V80" s="317"/>
      <c r="W80" s="317"/>
      <c r="X80" s="317"/>
      <c r="Y80" s="317"/>
      <c r="Z80" s="317"/>
      <c r="AA80" s="317"/>
      <c r="AB80" s="318"/>
      <c r="AC80" s="34" t="s">
        <v>40</v>
      </c>
    </row>
    <row r="81" spans="1:29" ht="15.75">
      <c r="A81" s="332"/>
      <c r="B81" s="332"/>
      <c r="C81" s="334"/>
      <c r="D81" s="332"/>
      <c r="E81" s="3">
        <v>7</v>
      </c>
      <c r="F81" s="3">
        <v>8</v>
      </c>
      <c r="G81" s="3">
        <v>9</v>
      </c>
      <c r="H81" s="3">
        <v>10</v>
      </c>
      <c r="I81" s="18">
        <v>11</v>
      </c>
      <c r="J81" s="3">
        <v>12</v>
      </c>
      <c r="K81" s="3">
        <v>13</v>
      </c>
      <c r="L81" s="3">
        <v>14</v>
      </c>
      <c r="M81" s="3">
        <v>15</v>
      </c>
      <c r="N81" s="3">
        <v>16</v>
      </c>
      <c r="O81" s="3">
        <v>17</v>
      </c>
      <c r="P81" s="3">
        <v>18</v>
      </c>
      <c r="Q81" s="3">
        <v>19</v>
      </c>
      <c r="R81" s="3">
        <v>20</v>
      </c>
      <c r="S81" s="3">
        <v>21</v>
      </c>
      <c r="T81" s="3">
        <v>22</v>
      </c>
      <c r="U81" s="3">
        <v>23</v>
      </c>
      <c r="V81" s="3">
        <v>0</v>
      </c>
      <c r="W81" s="3">
        <v>1</v>
      </c>
      <c r="X81" s="3">
        <v>2</v>
      </c>
      <c r="Y81" s="3">
        <v>3</v>
      </c>
      <c r="Z81" s="3">
        <v>4</v>
      </c>
      <c r="AA81" s="3">
        <v>5</v>
      </c>
      <c r="AB81" s="3">
        <v>6</v>
      </c>
      <c r="AC81" s="17"/>
    </row>
    <row r="82" spans="1:29" ht="31.5">
      <c r="A82" s="4">
        <v>1</v>
      </c>
      <c r="B82" s="5" t="s">
        <v>41</v>
      </c>
      <c r="C82" s="6" t="s">
        <v>42</v>
      </c>
      <c r="D82" s="7"/>
      <c r="E82" s="35">
        <v>2.2999999999999998</v>
      </c>
      <c r="F82" s="35">
        <v>2.2000000000000002</v>
      </c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>
        <f>AVERAGE(E82:AB82)</f>
        <v>2.25</v>
      </c>
    </row>
    <row r="83" spans="1:29" ht="31.5">
      <c r="A83" s="4">
        <v>2</v>
      </c>
      <c r="B83" s="5" t="s">
        <v>43</v>
      </c>
      <c r="C83" s="6" t="s">
        <v>42</v>
      </c>
      <c r="D83" s="7"/>
      <c r="E83" s="35">
        <v>0.3</v>
      </c>
      <c r="F83" s="35">
        <v>0.3</v>
      </c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>
        <f>AVERAGE(E83:AB83)</f>
        <v>0.3</v>
      </c>
    </row>
    <row r="84" spans="1:29" ht="18.75">
      <c r="A84" s="4">
        <v>3</v>
      </c>
      <c r="B84" s="5" t="s">
        <v>44</v>
      </c>
      <c r="C84" s="6" t="s">
        <v>42</v>
      </c>
      <c r="D84" s="6"/>
      <c r="E84" s="27">
        <v>13</v>
      </c>
      <c r="F84" s="27">
        <v>13</v>
      </c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35">
        <f t="shared" ref="AC84:AC94" si="31">AVERAGE(E84:AB84)</f>
        <v>13</v>
      </c>
    </row>
    <row r="85" spans="1:29" ht="18.75">
      <c r="A85" s="4">
        <v>4</v>
      </c>
      <c r="B85" s="5" t="s">
        <v>45</v>
      </c>
      <c r="C85" s="6" t="s">
        <v>42</v>
      </c>
      <c r="D85" s="6"/>
      <c r="E85" s="27">
        <v>5.6</v>
      </c>
      <c r="F85" s="27">
        <v>5.5</v>
      </c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35">
        <f t="shared" si="31"/>
        <v>5.55</v>
      </c>
    </row>
    <row r="86" spans="1:29" ht="34.5">
      <c r="A86" s="4">
        <v>5</v>
      </c>
      <c r="B86" s="5" t="s">
        <v>46</v>
      </c>
      <c r="C86" s="6" t="s">
        <v>42</v>
      </c>
      <c r="D86" s="6"/>
      <c r="E86" s="27">
        <v>18.2</v>
      </c>
      <c r="F86" s="27">
        <v>18.100000000000001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35">
        <f t="shared" si="31"/>
        <v>18.149999999999999</v>
      </c>
    </row>
    <row r="87" spans="1:29" ht="18.75">
      <c r="A87" s="4">
        <v>6</v>
      </c>
      <c r="B87" s="5" t="s">
        <v>47</v>
      </c>
      <c r="C87" s="6" t="s">
        <v>42</v>
      </c>
      <c r="D87" s="6"/>
      <c r="E87" s="27">
        <v>23.1</v>
      </c>
      <c r="F87" s="27">
        <v>22.9</v>
      </c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35">
        <f t="shared" si="31"/>
        <v>23</v>
      </c>
    </row>
    <row r="88" spans="1:29" ht="30">
      <c r="A88" s="4">
        <v>7</v>
      </c>
      <c r="B88" s="5" t="s">
        <v>48</v>
      </c>
      <c r="C88" s="6" t="s">
        <v>49</v>
      </c>
      <c r="D88" s="6"/>
      <c r="E88" s="13">
        <v>4.3</v>
      </c>
      <c r="F88" s="13">
        <v>4.3</v>
      </c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35">
        <f t="shared" si="31"/>
        <v>4.3</v>
      </c>
    </row>
    <row r="89" spans="1:29" ht="30">
      <c r="A89" s="4">
        <v>8</v>
      </c>
      <c r="B89" s="5" t="s">
        <v>50</v>
      </c>
      <c r="C89" s="6" t="s">
        <v>49</v>
      </c>
      <c r="D89" s="6"/>
      <c r="E89" s="28">
        <v>3.8</v>
      </c>
      <c r="F89" s="28">
        <v>3.8</v>
      </c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35">
        <f t="shared" si="31"/>
        <v>3.8</v>
      </c>
    </row>
    <row r="90" spans="1:29" ht="30">
      <c r="A90" s="4">
        <v>9</v>
      </c>
      <c r="B90" s="5" t="s">
        <v>51</v>
      </c>
      <c r="C90" s="6" t="s">
        <v>49</v>
      </c>
      <c r="D90" s="6"/>
      <c r="E90" s="28">
        <v>3.8</v>
      </c>
      <c r="F90" s="28">
        <v>3.8</v>
      </c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35">
        <f t="shared" si="31"/>
        <v>3.8</v>
      </c>
    </row>
    <row r="91" spans="1:29" ht="30">
      <c r="A91" s="4">
        <v>10</v>
      </c>
      <c r="B91" s="5" t="s">
        <v>52</v>
      </c>
      <c r="C91" s="6" t="s">
        <v>49</v>
      </c>
      <c r="D91" s="6"/>
      <c r="E91" s="28">
        <v>3</v>
      </c>
      <c r="F91" s="28">
        <v>3</v>
      </c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35">
        <f t="shared" si="31"/>
        <v>3</v>
      </c>
    </row>
    <row r="92" spans="1:29" ht="34.5">
      <c r="A92" s="4">
        <v>11</v>
      </c>
      <c r="B92" s="5" t="s">
        <v>53</v>
      </c>
      <c r="C92" s="6" t="s">
        <v>49</v>
      </c>
      <c r="D92" s="13"/>
      <c r="E92" s="33">
        <f>E88-E89</f>
        <v>0.5</v>
      </c>
      <c r="F92" s="33">
        <f>F88-F89</f>
        <v>0.5</v>
      </c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5">
        <f t="shared" si="31"/>
        <v>0.5</v>
      </c>
    </row>
    <row r="93" spans="1:29" ht="34.5">
      <c r="A93" s="4">
        <v>12</v>
      </c>
      <c r="B93" s="5" t="s">
        <v>54</v>
      </c>
      <c r="C93" s="6" t="s">
        <v>55</v>
      </c>
      <c r="D93" s="13"/>
      <c r="E93" s="33">
        <f>E90-E91</f>
        <v>0.79999999999999982</v>
      </c>
      <c r="F93" s="33">
        <f>F90-F91</f>
        <v>0.79999999999999982</v>
      </c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5">
        <f t="shared" si="31"/>
        <v>0.79999999999999982</v>
      </c>
    </row>
    <row r="94" spans="1:29" ht="37.5">
      <c r="A94" s="4">
        <v>13</v>
      </c>
      <c r="B94" s="5" t="s">
        <v>56</v>
      </c>
      <c r="C94" s="6" t="s">
        <v>57</v>
      </c>
      <c r="D94" s="13"/>
      <c r="E94" s="29">
        <f>SQRT(E92/0.5)*971</f>
        <v>971</v>
      </c>
      <c r="F94" s="29">
        <f>SQRT(F92/0.5)*971</f>
        <v>971</v>
      </c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35">
        <f t="shared" si="31"/>
        <v>971</v>
      </c>
    </row>
    <row r="95" spans="1:29" ht="15.75">
      <c r="A95" s="4">
        <v>14</v>
      </c>
      <c r="B95" s="5" t="s">
        <v>58</v>
      </c>
      <c r="C95" s="6" t="s">
        <v>59</v>
      </c>
      <c r="D95" s="13"/>
      <c r="E95" s="47">
        <f>E94*1000*1*(E84-E85)/3024</f>
        <v>2376.1243386243386</v>
      </c>
      <c r="F95" s="47">
        <f>F94*1000*1*(F84-F85)/3024</f>
        <v>2408.2341269841268</v>
      </c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37">
        <f>SUM(E95:AB95)</f>
        <v>4784.3584656084658</v>
      </c>
    </row>
    <row r="96" spans="1:29" ht="15.75">
      <c r="A96" s="4">
        <v>15</v>
      </c>
      <c r="B96" s="5" t="s">
        <v>60</v>
      </c>
      <c r="C96" s="6" t="s">
        <v>61</v>
      </c>
      <c r="D96" s="13"/>
      <c r="E96" s="13">
        <v>750</v>
      </c>
      <c r="F96" s="13">
        <v>750</v>
      </c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37">
        <f>SUM(E96:AB96)</f>
        <v>1500</v>
      </c>
    </row>
    <row r="97" spans="1:29" ht="15.75">
      <c r="A97" s="4">
        <v>16</v>
      </c>
      <c r="B97" s="5" t="s">
        <v>62</v>
      </c>
      <c r="C97" s="6" t="s">
        <v>63</v>
      </c>
      <c r="D97" s="13"/>
      <c r="E97" s="31">
        <f>E96/E95</f>
        <v>0.31564004787485733</v>
      </c>
      <c r="F97" s="31">
        <f>F96/F95</f>
        <v>0.31143151390319262</v>
      </c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5">
        <f t="shared" ref="AC97:AC102" si="32">AVERAGE(E97:AB97)</f>
        <v>0.31353578088902501</v>
      </c>
    </row>
    <row r="98" spans="1:29" ht="15.75">
      <c r="A98" s="4">
        <v>17</v>
      </c>
      <c r="B98" s="5" t="s">
        <v>64</v>
      </c>
      <c r="C98" s="13"/>
      <c r="D98" s="13"/>
      <c r="E98" s="341">
        <f>AVERAGE(E97:AB97)</f>
        <v>0.31353578088902501</v>
      </c>
      <c r="F98" s="342"/>
      <c r="G98" s="342"/>
      <c r="H98" s="342"/>
      <c r="I98" s="342"/>
      <c r="J98" s="342"/>
      <c r="K98" s="342"/>
      <c r="L98" s="342"/>
      <c r="M98" s="342"/>
      <c r="N98" s="342"/>
      <c r="O98" s="342"/>
      <c r="P98" s="342"/>
      <c r="Q98" s="342"/>
      <c r="R98" s="342"/>
      <c r="S98" s="342"/>
      <c r="T98" s="342"/>
      <c r="U98" s="342"/>
      <c r="V98" s="342"/>
      <c r="W98" s="342"/>
      <c r="X98" s="342"/>
      <c r="Y98" s="342"/>
      <c r="Z98" s="342"/>
      <c r="AA98" s="342"/>
      <c r="AB98" s="343"/>
      <c r="AC98" s="35">
        <f t="shared" si="32"/>
        <v>0.31353578088902501</v>
      </c>
    </row>
    <row r="99" spans="1:29" ht="15.75">
      <c r="A99" s="4">
        <v>18</v>
      </c>
      <c r="B99" s="5" t="s">
        <v>65</v>
      </c>
      <c r="C99" s="13"/>
      <c r="D99" s="13"/>
      <c r="E99" s="31">
        <f>3.516/E97</f>
        <v>11.139270899470899</v>
      </c>
      <c r="F99" s="31">
        <f>3.516/F97</f>
        <v>11.289801587301586</v>
      </c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5">
        <f t="shared" si="32"/>
        <v>11.214536243386242</v>
      </c>
    </row>
    <row r="100" spans="1:29" ht="15.75">
      <c r="A100" s="4">
        <v>19</v>
      </c>
      <c r="B100" s="5" t="s">
        <v>66</v>
      </c>
      <c r="C100" s="13"/>
      <c r="D100" s="13"/>
      <c r="E100" s="31">
        <f>3.413*E99</f>
        <v>38.018331579894181</v>
      </c>
      <c r="F100" s="31">
        <f>3.413*F99</f>
        <v>38.53209281746031</v>
      </c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5">
        <f t="shared" si="32"/>
        <v>38.275212198677245</v>
      </c>
    </row>
    <row r="101" spans="1:29" ht="15.75">
      <c r="A101" s="4">
        <v>20</v>
      </c>
      <c r="B101" s="5" t="s">
        <v>67</v>
      </c>
      <c r="C101" s="6" t="s">
        <v>42</v>
      </c>
      <c r="D101" s="13"/>
      <c r="E101" s="31">
        <f>(E87-E86)/LN(1+(E87-E86)/E82)</f>
        <v>4.2938316188344174</v>
      </c>
      <c r="F101" s="31">
        <f>(F87-F86)/LN(1+(F87-F86)/F82)</f>
        <v>4.1470373970313661</v>
      </c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5">
        <f t="shared" si="32"/>
        <v>4.2204345079328913</v>
      </c>
    </row>
    <row r="102" spans="1:29" ht="15.75">
      <c r="A102" s="4">
        <v>21</v>
      </c>
      <c r="B102" s="5" t="s">
        <v>68</v>
      </c>
      <c r="C102" s="6" t="s">
        <v>42</v>
      </c>
      <c r="D102" s="17"/>
      <c r="E102" s="31">
        <f>(E84-E85)/LN(1+(E84-E85)/E83)</f>
        <v>2.2802957162478492</v>
      </c>
      <c r="F102" s="31">
        <f>(F84-F85)/LN(1+(F84-F85)/F83)</f>
        <v>2.3019575732260114</v>
      </c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5">
        <f t="shared" si="32"/>
        <v>2.2911266447369303</v>
      </c>
    </row>
  </sheetData>
  <mergeCells count="48">
    <mergeCell ref="A79:D79"/>
    <mergeCell ref="E80:AB80"/>
    <mergeCell ref="E98:AB98"/>
    <mergeCell ref="A10:A11"/>
    <mergeCell ref="A43:A44"/>
    <mergeCell ref="A80:A81"/>
    <mergeCell ref="B10:B11"/>
    <mergeCell ref="B43:B44"/>
    <mergeCell ref="B80:B81"/>
    <mergeCell ref="C10:C11"/>
    <mergeCell ref="C43:C44"/>
    <mergeCell ref="C80:C81"/>
    <mergeCell ref="D10:D11"/>
    <mergeCell ref="D43:D44"/>
    <mergeCell ref="D80:D81"/>
    <mergeCell ref="E73:AB79"/>
    <mergeCell ref="A74:D74"/>
    <mergeCell ref="A75:D75"/>
    <mergeCell ref="A76:D76"/>
    <mergeCell ref="A77:D77"/>
    <mergeCell ref="A78:D78"/>
    <mergeCell ref="E43:AB43"/>
    <mergeCell ref="E61:AB61"/>
    <mergeCell ref="A71:AB71"/>
    <mergeCell ref="A72:AB72"/>
    <mergeCell ref="A73:D73"/>
    <mergeCell ref="E28:AB28"/>
    <mergeCell ref="A34:AB34"/>
    <mergeCell ref="A35:AB35"/>
    <mergeCell ref="A36:D36"/>
    <mergeCell ref="A37:D37"/>
    <mergeCell ref="E36:AB42"/>
    <mergeCell ref="A38:D38"/>
    <mergeCell ref="A39:D39"/>
    <mergeCell ref="A40:D40"/>
    <mergeCell ref="A41:D41"/>
    <mergeCell ref="A42:D42"/>
    <mergeCell ref="A6:D6"/>
    <mergeCell ref="A7:D7"/>
    <mergeCell ref="A8:D8"/>
    <mergeCell ref="A9:D9"/>
    <mergeCell ref="E10:AB10"/>
    <mergeCell ref="E3:AB9"/>
    <mergeCell ref="A1:AB1"/>
    <mergeCell ref="A2:AB2"/>
    <mergeCell ref="A3:D3"/>
    <mergeCell ref="A4:D4"/>
    <mergeCell ref="A5:D5"/>
  </mergeCells>
  <conditionalFormatting sqref="E26:AB26">
    <cfRule type="cellIs" dxfId="215" priority="3" operator="greaterThan">
      <formula>90</formula>
    </cfRule>
  </conditionalFormatting>
  <conditionalFormatting sqref="E59:AB59">
    <cfRule type="cellIs" dxfId="214" priority="2" operator="greaterThan">
      <formula>90</formula>
    </cfRule>
  </conditionalFormatting>
  <conditionalFormatting sqref="E96:AB96">
    <cfRule type="cellIs" dxfId="213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102"/>
  <sheetViews>
    <sheetView zoomScale="70" zoomScaleNormal="70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4.85546875" style="1" customWidth="1"/>
    <col min="5" max="28" width="8.7109375" style="1" customWidth="1"/>
    <col min="29" max="29" width="12.42578125" style="1" customWidth="1"/>
    <col min="30" max="30" width="8.28515625" style="1" customWidth="1"/>
    <col min="31" max="16384" width="8.85546875" style="1"/>
  </cols>
  <sheetData>
    <row r="1" spans="1:29" ht="23.25">
      <c r="A1" s="301" t="s">
        <v>26</v>
      </c>
      <c r="B1" s="302"/>
      <c r="C1" s="302"/>
      <c r="D1" s="302"/>
      <c r="E1" s="302"/>
      <c r="F1" s="302"/>
      <c r="G1" s="302"/>
      <c r="H1" s="302"/>
      <c r="I1" s="302"/>
      <c r="J1" s="302"/>
      <c r="K1" s="302"/>
      <c r="L1" s="302"/>
      <c r="M1" s="302"/>
      <c r="N1" s="302"/>
      <c r="O1" s="302"/>
      <c r="P1" s="302"/>
      <c r="Q1" s="302"/>
      <c r="R1" s="302"/>
      <c r="S1" s="302"/>
      <c r="T1" s="302"/>
      <c r="U1" s="302"/>
      <c r="V1" s="302"/>
      <c r="W1" s="302"/>
      <c r="X1" s="302"/>
      <c r="Y1" s="302"/>
      <c r="Z1" s="302"/>
      <c r="AA1" s="302"/>
      <c r="AB1" s="303"/>
      <c r="AC1"/>
    </row>
    <row r="2" spans="1:29" ht="18.75">
      <c r="A2" s="304" t="s">
        <v>84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/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6"/>
      <c r="AC2"/>
    </row>
    <row r="3" spans="1:29" ht="21">
      <c r="A3" s="307"/>
      <c r="B3" s="308"/>
      <c r="C3" s="308"/>
      <c r="D3" s="309"/>
      <c r="E3" s="319" t="s">
        <v>75</v>
      </c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1"/>
      <c r="AC3"/>
    </row>
    <row r="4" spans="1:29" ht="21" customHeight="1">
      <c r="A4" s="310" t="s">
        <v>29</v>
      </c>
      <c r="B4" s="311"/>
      <c r="C4" s="311"/>
      <c r="D4" s="312"/>
      <c r="E4" s="322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324"/>
      <c r="AC4"/>
    </row>
    <row r="5" spans="1:29" ht="18.75" customHeight="1">
      <c r="A5" s="310" t="s">
        <v>30</v>
      </c>
      <c r="B5" s="311"/>
      <c r="C5" s="311"/>
      <c r="D5" s="312"/>
      <c r="E5" s="322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4"/>
      <c r="AC5"/>
    </row>
    <row r="6" spans="1:29" ht="18.75" customHeight="1">
      <c r="A6" s="310" t="s">
        <v>31</v>
      </c>
      <c r="B6" s="311"/>
      <c r="C6" s="311"/>
      <c r="D6" s="312"/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4"/>
      <c r="AC6"/>
    </row>
    <row r="7" spans="1:29" ht="18.75" customHeight="1">
      <c r="A7" s="310" t="s">
        <v>32</v>
      </c>
      <c r="B7" s="311"/>
      <c r="C7" s="311"/>
      <c r="D7" s="312"/>
      <c r="E7" s="322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4"/>
      <c r="AC7"/>
    </row>
    <row r="8" spans="1:29" ht="18.75" customHeight="1">
      <c r="A8" s="313" t="s">
        <v>33</v>
      </c>
      <c r="B8" s="314"/>
      <c r="C8" s="314"/>
      <c r="D8" s="315"/>
      <c r="E8" s="322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23"/>
      <c r="U8" s="323"/>
      <c r="V8" s="323"/>
      <c r="W8" s="323"/>
      <c r="X8" s="323"/>
      <c r="Y8" s="323"/>
      <c r="Z8" s="323"/>
      <c r="AA8" s="323"/>
      <c r="AB8" s="324"/>
      <c r="AC8"/>
    </row>
    <row r="9" spans="1:29" ht="19.5" customHeight="1">
      <c r="A9" s="313" t="s">
        <v>34</v>
      </c>
      <c r="B9" s="314"/>
      <c r="C9" s="314"/>
      <c r="D9" s="315"/>
      <c r="E9" s="325"/>
      <c r="F9" s="326"/>
      <c r="G9" s="326"/>
      <c r="H9" s="326"/>
      <c r="I9" s="326"/>
      <c r="J9" s="326"/>
      <c r="K9" s="326"/>
      <c r="L9" s="326"/>
      <c r="M9" s="326"/>
      <c r="N9" s="326"/>
      <c r="O9" s="326"/>
      <c r="P9" s="326"/>
      <c r="Q9" s="326"/>
      <c r="R9" s="326"/>
      <c r="S9" s="326"/>
      <c r="T9" s="326"/>
      <c r="U9" s="326"/>
      <c r="V9" s="326"/>
      <c r="W9" s="326"/>
      <c r="X9" s="326"/>
      <c r="Y9" s="326"/>
      <c r="Z9" s="326"/>
      <c r="AA9" s="326"/>
      <c r="AB9" s="327"/>
      <c r="AC9"/>
    </row>
    <row r="10" spans="1:29" ht="33" customHeight="1">
      <c r="A10" s="344" t="s">
        <v>35</v>
      </c>
      <c r="B10" s="344" t="s">
        <v>36</v>
      </c>
      <c r="C10" s="344" t="s">
        <v>37</v>
      </c>
      <c r="D10" s="344" t="s">
        <v>38</v>
      </c>
      <c r="E10" s="316" t="s">
        <v>39</v>
      </c>
      <c r="F10" s="317"/>
      <c r="G10" s="317"/>
      <c r="H10" s="317"/>
      <c r="I10" s="317"/>
      <c r="J10" s="317"/>
      <c r="K10" s="317"/>
      <c r="L10" s="317"/>
      <c r="M10" s="317"/>
      <c r="N10" s="317"/>
      <c r="O10" s="317"/>
      <c r="P10" s="317"/>
      <c r="Q10" s="317"/>
      <c r="R10" s="317"/>
      <c r="S10" s="317"/>
      <c r="T10" s="317"/>
      <c r="U10" s="317"/>
      <c r="V10" s="317"/>
      <c r="W10" s="317"/>
      <c r="X10" s="317"/>
      <c r="Y10" s="317"/>
      <c r="Z10" s="317"/>
      <c r="AA10" s="317"/>
      <c r="AB10" s="318"/>
      <c r="AC10" s="34" t="s">
        <v>40</v>
      </c>
    </row>
    <row r="11" spans="1:29" ht="17.25" customHeight="1">
      <c r="A11" s="345"/>
      <c r="B11" s="345"/>
      <c r="C11" s="345"/>
      <c r="D11" s="345"/>
      <c r="E11" s="3">
        <v>7</v>
      </c>
      <c r="F11" s="3">
        <v>8</v>
      </c>
      <c r="G11" s="3">
        <v>9</v>
      </c>
      <c r="H11" s="3">
        <v>10</v>
      </c>
      <c r="I11" s="18">
        <v>11</v>
      </c>
      <c r="J11" s="3">
        <v>12</v>
      </c>
      <c r="K11" s="3">
        <v>13</v>
      </c>
      <c r="L11" s="3">
        <v>14</v>
      </c>
      <c r="M11" s="3">
        <v>15</v>
      </c>
      <c r="N11" s="3">
        <v>16</v>
      </c>
      <c r="O11" s="3">
        <v>17</v>
      </c>
      <c r="P11" s="3">
        <v>18</v>
      </c>
      <c r="Q11" s="3">
        <v>19</v>
      </c>
      <c r="R11" s="3">
        <v>20</v>
      </c>
      <c r="S11" s="3">
        <v>21</v>
      </c>
      <c r="T11" s="3">
        <v>22</v>
      </c>
      <c r="U11" s="3">
        <v>23</v>
      </c>
      <c r="V11" s="3">
        <v>0</v>
      </c>
      <c r="W11" s="3">
        <v>1</v>
      </c>
      <c r="X11" s="3">
        <v>2</v>
      </c>
      <c r="Y11" s="3">
        <v>3</v>
      </c>
      <c r="Z11" s="3">
        <v>4</v>
      </c>
      <c r="AA11" s="3">
        <v>5</v>
      </c>
      <c r="AB11" s="3">
        <v>6</v>
      </c>
      <c r="AC11" s="17"/>
    </row>
    <row r="12" spans="1:29" ht="31.5">
      <c r="A12" s="4">
        <v>1</v>
      </c>
      <c r="B12" s="5" t="s">
        <v>41</v>
      </c>
      <c r="C12" s="6" t="s">
        <v>42</v>
      </c>
      <c r="D12" s="7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>
        <v>2</v>
      </c>
      <c r="S12" s="35">
        <v>1.7</v>
      </c>
      <c r="T12" s="35">
        <v>1.7</v>
      </c>
      <c r="U12" s="35">
        <v>1.7</v>
      </c>
      <c r="V12" s="35">
        <v>1.6</v>
      </c>
      <c r="W12" s="35">
        <v>1.9</v>
      </c>
      <c r="X12" s="35">
        <v>2</v>
      </c>
      <c r="Y12" s="35">
        <v>2</v>
      </c>
      <c r="Z12" s="35">
        <v>2.1</v>
      </c>
      <c r="AA12" s="35">
        <v>2</v>
      </c>
      <c r="AB12" s="35">
        <v>2.1</v>
      </c>
      <c r="AC12" s="35">
        <f>AVERAGE(E12:AB12)</f>
        <v>1.8909090909090913</v>
      </c>
    </row>
    <row r="13" spans="1:29" ht="31.5">
      <c r="A13" s="4">
        <v>2</v>
      </c>
      <c r="B13" s="5" t="s">
        <v>43</v>
      </c>
      <c r="C13" s="6" t="s">
        <v>42</v>
      </c>
      <c r="D13" s="7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>
        <v>0.8</v>
      </c>
      <c r="S13" s="35">
        <v>0.8</v>
      </c>
      <c r="T13" s="35">
        <v>0.7</v>
      </c>
      <c r="U13" s="35">
        <v>0.4</v>
      </c>
      <c r="V13" s="35">
        <v>0.8</v>
      </c>
      <c r="W13" s="35">
        <v>1.1000000000000001</v>
      </c>
      <c r="X13" s="35">
        <v>1.1000000000000001</v>
      </c>
      <c r="Y13" s="35">
        <v>1.2</v>
      </c>
      <c r="Z13" s="35">
        <v>1.3</v>
      </c>
      <c r="AA13" s="35">
        <v>1.2</v>
      </c>
      <c r="AB13" s="35">
        <v>1.4</v>
      </c>
      <c r="AC13" s="35">
        <f>AVERAGE(E13:AB13)</f>
        <v>0.9818181818181817</v>
      </c>
    </row>
    <row r="14" spans="1:29" ht="30" customHeight="1">
      <c r="A14" s="4">
        <v>3</v>
      </c>
      <c r="B14" s="5" t="s">
        <v>44</v>
      </c>
      <c r="C14" s="6" t="s">
        <v>42</v>
      </c>
      <c r="D14" s="6"/>
      <c r="E14" s="13"/>
      <c r="F14" s="13"/>
      <c r="G14" s="13"/>
      <c r="H14" s="13"/>
      <c r="I14" s="13"/>
      <c r="J14" s="13"/>
      <c r="K14" s="13"/>
      <c r="L14" s="13"/>
      <c r="M14" s="13"/>
      <c r="N14" s="27"/>
      <c r="O14" s="27"/>
      <c r="P14" s="27"/>
      <c r="Q14" s="27"/>
      <c r="R14" s="27">
        <v>16.2</v>
      </c>
      <c r="S14" s="27">
        <v>15.4</v>
      </c>
      <c r="T14" s="27">
        <v>14.1</v>
      </c>
      <c r="U14" s="27">
        <v>13.5</v>
      </c>
      <c r="V14" s="27">
        <v>12.7</v>
      </c>
      <c r="W14" s="27">
        <v>11.8</v>
      </c>
      <c r="X14" s="27">
        <v>12.9</v>
      </c>
      <c r="Y14" s="27">
        <v>13.3</v>
      </c>
      <c r="Z14" s="27">
        <v>13.5</v>
      </c>
      <c r="AA14" s="27">
        <v>13.7</v>
      </c>
      <c r="AB14" s="27">
        <v>13.8</v>
      </c>
      <c r="AC14" s="35">
        <f t="shared" ref="AC14:AC24" si="0">AVERAGE(E14:AB14)</f>
        <v>13.718181818181819</v>
      </c>
    </row>
    <row r="15" spans="1:29" ht="30" customHeight="1">
      <c r="A15" s="4">
        <v>4</v>
      </c>
      <c r="B15" s="5" t="s">
        <v>45</v>
      </c>
      <c r="C15" s="6" t="s">
        <v>42</v>
      </c>
      <c r="D15" s="6"/>
      <c r="E15" s="13"/>
      <c r="F15" s="13"/>
      <c r="G15" s="13"/>
      <c r="H15" s="13"/>
      <c r="I15" s="13"/>
      <c r="J15" s="13"/>
      <c r="K15" s="13"/>
      <c r="L15" s="13"/>
      <c r="M15" s="13"/>
      <c r="N15" s="27"/>
      <c r="O15" s="27"/>
      <c r="P15" s="27"/>
      <c r="Q15" s="27"/>
      <c r="R15" s="27">
        <v>8.5</v>
      </c>
      <c r="S15" s="27">
        <v>8.1</v>
      </c>
      <c r="T15" s="27">
        <v>7.8</v>
      </c>
      <c r="U15" s="27">
        <v>6.9</v>
      </c>
      <c r="V15" s="27">
        <v>6</v>
      </c>
      <c r="W15" s="27">
        <v>5.6</v>
      </c>
      <c r="X15" s="27">
        <v>5.6</v>
      </c>
      <c r="Y15" s="27">
        <v>5.8</v>
      </c>
      <c r="Z15" s="27">
        <v>5.8</v>
      </c>
      <c r="AA15" s="27">
        <v>6.2</v>
      </c>
      <c r="AB15" s="27">
        <v>6.3</v>
      </c>
      <c r="AC15" s="35">
        <f t="shared" si="0"/>
        <v>6.6</v>
      </c>
    </row>
    <row r="16" spans="1:29" ht="30" customHeight="1">
      <c r="A16" s="4">
        <v>5</v>
      </c>
      <c r="B16" s="5" t="s">
        <v>46</v>
      </c>
      <c r="C16" s="6" t="s">
        <v>42</v>
      </c>
      <c r="D16" s="6"/>
      <c r="E16" s="13"/>
      <c r="F16" s="13"/>
      <c r="G16" s="13"/>
      <c r="H16" s="13"/>
      <c r="I16" s="13"/>
      <c r="J16" s="13"/>
      <c r="K16" s="13"/>
      <c r="L16" s="13"/>
      <c r="M16" s="13"/>
      <c r="N16" s="27"/>
      <c r="O16" s="27"/>
      <c r="P16" s="27"/>
      <c r="Q16" s="27"/>
      <c r="R16" s="27">
        <v>22</v>
      </c>
      <c r="S16" s="27">
        <v>24.8</v>
      </c>
      <c r="T16" s="27">
        <v>24.3</v>
      </c>
      <c r="U16" s="27">
        <v>24.5</v>
      </c>
      <c r="V16" s="27">
        <v>24.7</v>
      </c>
      <c r="W16" s="27">
        <v>22</v>
      </c>
      <c r="X16" s="27">
        <v>21.5</v>
      </c>
      <c r="Y16" s="27">
        <v>21.6</v>
      </c>
      <c r="Z16" s="27">
        <v>21.6</v>
      </c>
      <c r="AA16" s="27">
        <v>22.1</v>
      </c>
      <c r="AB16" s="27">
        <v>22.3</v>
      </c>
      <c r="AC16" s="35">
        <f t="shared" si="0"/>
        <v>22.854545454545455</v>
      </c>
    </row>
    <row r="17" spans="1:29" ht="30" customHeight="1">
      <c r="A17" s="4">
        <v>6</v>
      </c>
      <c r="B17" s="5" t="s">
        <v>47</v>
      </c>
      <c r="C17" s="6" t="s">
        <v>42</v>
      </c>
      <c r="D17" s="6"/>
      <c r="E17" s="13"/>
      <c r="F17" s="13"/>
      <c r="G17" s="13"/>
      <c r="H17" s="13"/>
      <c r="I17" s="13"/>
      <c r="J17" s="13"/>
      <c r="K17" s="13"/>
      <c r="L17" s="13"/>
      <c r="M17" s="13"/>
      <c r="N17" s="27"/>
      <c r="O17" s="27"/>
      <c r="P17" s="27"/>
      <c r="Q17" s="27"/>
      <c r="R17" s="27">
        <v>22.5</v>
      </c>
      <c r="S17" s="27">
        <v>30.3</v>
      </c>
      <c r="T17" s="27">
        <v>29.1</v>
      </c>
      <c r="U17" s="27">
        <v>29.4</v>
      </c>
      <c r="V17" s="27">
        <v>29.8</v>
      </c>
      <c r="W17" s="27">
        <v>26.8</v>
      </c>
      <c r="X17" s="27">
        <v>27</v>
      </c>
      <c r="Y17" s="27">
        <v>27.4</v>
      </c>
      <c r="Z17" s="27">
        <v>27.5</v>
      </c>
      <c r="AA17" s="27">
        <v>27.9</v>
      </c>
      <c r="AB17" s="27">
        <v>28.1</v>
      </c>
      <c r="AC17" s="35">
        <f t="shared" si="0"/>
        <v>27.800000000000008</v>
      </c>
    </row>
    <row r="18" spans="1:29" ht="30">
      <c r="A18" s="4">
        <v>7</v>
      </c>
      <c r="B18" s="5" t="s">
        <v>48</v>
      </c>
      <c r="C18" s="6" t="s">
        <v>49</v>
      </c>
      <c r="D18" s="6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>
        <v>4.3</v>
      </c>
      <c r="S18" s="13">
        <v>4.3</v>
      </c>
      <c r="T18" s="13">
        <v>4.3</v>
      </c>
      <c r="U18" s="13">
        <v>4.3</v>
      </c>
      <c r="V18" s="13">
        <v>4.3</v>
      </c>
      <c r="W18" s="13">
        <v>4.3</v>
      </c>
      <c r="X18" s="13">
        <v>4.3</v>
      </c>
      <c r="Y18" s="13">
        <v>4.3</v>
      </c>
      <c r="Z18" s="13">
        <v>4.3</v>
      </c>
      <c r="AA18" s="13">
        <v>4.3</v>
      </c>
      <c r="AB18" s="13">
        <v>4.3</v>
      </c>
      <c r="AC18" s="35">
        <f t="shared" si="0"/>
        <v>4.2999999999999989</v>
      </c>
    </row>
    <row r="19" spans="1:29" ht="30">
      <c r="A19" s="4">
        <v>8</v>
      </c>
      <c r="B19" s="5" t="s">
        <v>50</v>
      </c>
      <c r="C19" s="6" t="s">
        <v>49</v>
      </c>
      <c r="D19" s="6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>
        <v>3.8</v>
      </c>
      <c r="S19" s="28">
        <v>3.8</v>
      </c>
      <c r="T19" s="28">
        <v>3.8</v>
      </c>
      <c r="U19" s="28">
        <v>3.8</v>
      </c>
      <c r="V19" s="28">
        <v>3.8</v>
      </c>
      <c r="W19" s="28">
        <v>3.8</v>
      </c>
      <c r="X19" s="28">
        <v>3.8</v>
      </c>
      <c r="Y19" s="28">
        <v>3.8</v>
      </c>
      <c r="Z19" s="28">
        <v>3.8</v>
      </c>
      <c r="AA19" s="28">
        <v>3.8</v>
      </c>
      <c r="AB19" s="28">
        <v>3.8</v>
      </c>
      <c r="AC19" s="35">
        <f t="shared" si="0"/>
        <v>3.8</v>
      </c>
    </row>
    <row r="20" spans="1:29" ht="30">
      <c r="A20" s="4">
        <v>9</v>
      </c>
      <c r="B20" s="5" t="s">
        <v>51</v>
      </c>
      <c r="C20" s="6" t="s">
        <v>49</v>
      </c>
      <c r="D20" s="6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>
        <v>3.8</v>
      </c>
      <c r="S20" s="28">
        <v>3.8</v>
      </c>
      <c r="T20" s="28">
        <v>3.8</v>
      </c>
      <c r="U20" s="28">
        <v>3.8</v>
      </c>
      <c r="V20" s="28">
        <v>3.8</v>
      </c>
      <c r="W20" s="28">
        <v>3.8</v>
      </c>
      <c r="X20" s="28">
        <v>3.8</v>
      </c>
      <c r="Y20" s="28">
        <v>3.8</v>
      </c>
      <c r="Z20" s="28">
        <v>3.8</v>
      </c>
      <c r="AA20" s="28">
        <v>3.8</v>
      </c>
      <c r="AB20" s="28">
        <v>3.8</v>
      </c>
      <c r="AC20" s="35">
        <f t="shared" si="0"/>
        <v>3.8</v>
      </c>
    </row>
    <row r="21" spans="1:29" ht="30">
      <c r="A21" s="4">
        <v>10</v>
      </c>
      <c r="B21" s="5" t="s">
        <v>52</v>
      </c>
      <c r="C21" s="6" t="s">
        <v>49</v>
      </c>
      <c r="D21" s="6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>
        <v>3</v>
      </c>
      <c r="S21" s="28">
        <v>3</v>
      </c>
      <c r="T21" s="28">
        <v>3</v>
      </c>
      <c r="U21" s="28">
        <v>3</v>
      </c>
      <c r="V21" s="28">
        <v>3</v>
      </c>
      <c r="W21" s="28">
        <v>3</v>
      </c>
      <c r="X21" s="28">
        <v>3</v>
      </c>
      <c r="Y21" s="28">
        <v>3</v>
      </c>
      <c r="Z21" s="28">
        <v>3</v>
      </c>
      <c r="AA21" s="28">
        <v>3</v>
      </c>
      <c r="AB21" s="28">
        <v>3</v>
      </c>
      <c r="AC21" s="35">
        <f t="shared" si="0"/>
        <v>3</v>
      </c>
    </row>
    <row r="22" spans="1:29" ht="34.5">
      <c r="A22" s="4">
        <v>11</v>
      </c>
      <c r="B22" s="5" t="s">
        <v>53</v>
      </c>
      <c r="C22" s="6" t="s">
        <v>49</v>
      </c>
      <c r="D22" s="1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>
        <f>R18-R19</f>
        <v>0.5</v>
      </c>
      <c r="S22" s="33">
        <f>S18-S19</f>
        <v>0.5</v>
      </c>
      <c r="T22" s="33">
        <f>T18-T19</f>
        <v>0.5</v>
      </c>
      <c r="U22" s="33">
        <f>U18-U19</f>
        <v>0.5</v>
      </c>
      <c r="V22" s="33">
        <f t="shared" ref="V22:AB22" si="1">V18-V19</f>
        <v>0.5</v>
      </c>
      <c r="W22" s="33">
        <f t="shared" si="1"/>
        <v>0.5</v>
      </c>
      <c r="X22" s="33">
        <f t="shared" si="1"/>
        <v>0.5</v>
      </c>
      <c r="Y22" s="33">
        <f t="shared" si="1"/>
        <v>0.5</v>
      </c>
      <c r="Z22" s="33">
        <f t="shared" si="1"/>
        <v>0.5</v>
      </c>
      <c r="AA22" s="33">
        <f t="shared" si="1"/>
        <v>0.5</v>
      </c>
      <c r="AB22" s="33">
        <f t="shared" si="1"/>
        <v>0.5</v>
      </c>
      <c r="AC22" s="35">
        <f t="shared" si="0"/>
        <v>0.5</v>
      </c>
    </row>
    <row r="23" spans="1:29" ht="34.5">
      <c r="A23" s="4">
        <v>12</v>
      </c>
      <c r="B23" s="5" t="s">
        <v>54</v>
      </c>
      <c r="C23" s="6" t="s">
        <v>55</v>
      </c>
      <c r="D23" s="1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>
        <f>R20-R21</f>
        <v>0.79999999999999982</v>
      </c>
      <c r="S23" s="33">
        <f>S20-S21</f>
        <v>0.79999999999999982</v>
      </c>
      <c r="T23" s="33">
        <f>T20-T21</f>
        <v>0.79999999999999982</v>
      </c>
      <c r="U23" s="33">
        <f>U20-U21</f>
        <v>0.79999999999999982</v>
      </c>
      <c r="V23" s="33">
        <f t="shared" ref="V23:AB23" si="2">V20-V21</f>
        <v>0.79999999999999982</v>
      </c>
      <c r="W23" s="33">
        <f t="shared" si="2"/>
        <v>0.79999999999999982</v>
      </c>
      <c r="X23" s="33">
        <f t="shared" si="2"/>
        <v>0.79999999999999982</v>
      </c>
      <c r="Y23" s="33">
        <f t="shared" si="2"/>
        <v>0.79999999999999982</v>
      </c>
      <c r="Z23" s="33">
        <f t="shared" si="2"/>
        <v>0.79999999999999982</v>
      </c>
      <c r="AA23" s="33">
        <f t="shared" si="2"/>
        <v>0.79999999999999982</v>
      </c>
      <c r="AB23" s="33">
        <f t="shared" si="2"/>
        <v>0.79999999999999982</v>
      </c>
      <c r="AC23" s="35">
        <f t="shared" si="0"/>
        <v>0.79999999999999971</v>
      </c>
    </row>
    <row r="24" spans="1:29" ht="37.5">
      <c r="A24" s="4">
        <v>13</v>
      </c>
      <c r="B24" s="5" t="s">
        <v>56</v>
      </c>
      <c r="C24" s="6" t="s">
        <v>57</v>
      </c>
      <c r="D24" s="13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>
        <f>SQRT(R22/0.5)*971</f>
        <v>971</v>
      </c>
      <c r="S24" s="29">
        <f>SQRT(S22/0.5)*971</f>
        <v>971</v>
      </c>
      <c r="T24" s="29">
        <f>SQRT(T22/0.5)*971</f>
        <v>971</v>
      </c>
      <c r="U24" s="29">
        <f>SQRT(U22/0.5)*971</f>
        <v>971</v>
      </c>
      <c r="V24" s="29">
        <f t="shared" ref="V24:AB24" si="3">SQRT(V22/0.5)*971</f>
        <v>971</v>
      </c>
      <c r="W24" s="29">
        <f t="shared" si="3"/>
        <v>971</v>
      </c>
      <c r="X24" s="29">
        <f t="shared" si="3"/>
        <v>971</v>
      </c>
      <c r="Y24" s="29">
        <f t="shared" si="3"/>
        <v>971</v>
      </c>
      <c r="Z24" s="29">
        <f t="shared" si="3"/>
        <v>971</v>
      </c>
      <c r="AA24" s="29">
        <f t="shared" si="3"/>
        <v>971</v>
      </c>
      <c r="AB24" s="29">
        <f t="shared" si="3"/>
        <v>971</v>
      </c>
      <c r="AC24" s="35">
        <f t="shared" si="0"/>
        <v>971</v>
      </c>
    </row>
    <row r="25" spans="1:29" ht="15.75">
      <c r="A25" s="4">
        <v>14</v>
      </c>
      <c r="B25" s="5" t="s">
        <v>58</v>
      </c>
      <c r="C25" s="6" t="s">
        <v>59</v>
      </c>
      <c r="D25" s="13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>
        <f>R24*1000*1*(R14-R15)/3024</f>
        <v>2472.4537037037035</v>
      </c>
      <c r="S25" s="47">
        <f>S24*1000*1*(S14-S15)/3024</f>
        <v>2344.0145502645505</v>
      </c>
      <c r="T25" s="47">
        <f>T24*1000*1*(T14-T15)/3024</f>
        <v>2022.9166666666667</v>
      </c>
      <c r="U25" s="47">
        <f>U24*1000*1*(U14-U15)/3024</f>
        <v>2119.2460317460318</v>
      </c>
      <c r="V25" s="47">
        <f t="shared" ref="V25:AB25" si="4">V24*1000*1*(V14-V15)/3024</f>
        <v>2151.3558201058199</v>
      </c>
      <c r="W25" s="47">
        <f t="shared" si="4"/>
        <v>1990.8068783068786</v>
      </c>
      <c r="X25" s="47">
        <f t="shared" si="4"/>
        <v>2344.0145502645505</v>
      </c>
      <c r="Y25" s="47">
        <f t="shared" si="4"/>
        <v>2408.2341269841272</v>
      </c>
      <c r="Z25" s="47">
        <f t="shared" si="4"/>
        <v>2472.4537037037039</v>
      </c>
      <c r="AA25" s="47">
        <f t="shared" si="4"/>
        <v>2408.2341269841268</v>
      </c>
      <c r="AB25" s="47">
        <f t="shared" si="4"/>
        <v>2408.2341269841272</v>
      </c>
      <c r="AC25" s="37">
        <f>SUM(E25:AB25)</f>
        <v>25141.96428571429</v>
      </c>
    </row>
    <row r="26" spans="1:29" ht="15.75">
      <c r="A26" s="4">
        <v>15</v>
      </c>
      <c r="B26" s="5" t="s">
        <v>60</v>
      </c>
      <c r="C26" s="6" t="s">
        <v>61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>
        <v>1680</v>
      </c>
      <c r="S26" s="13">
        <v>1600</v>
      </c>
      <c r="T26" s="13">
        <v>1600</v>
      </c>
      <c r="U26" s="13">
        <v>1650</v>
      </c>
      <c r="V26" s="13">
        <v>1630</v>
      </c>
      <c r="W26" s="13">
        <v>1650</v>
      </c>
      <c r="X26" s="13">
        <v>1640</v>
      </c>
      <c r="Y26" s="13">
        <v>1640</v>
      </c>
      <c r="Z26" s="13">
        <v>1630</v>
      </c>
      <c r="AA26" s="13">
        <v>1650</v>
      </c>
      <c r="AB26" s="13">
        <v>1630</v>
      </c>
      <c r="AC26" s="37">
        <f>SUM(E26:AB26)</f>
        <v>18000</v>
      </c>
    </row>
    <row r="27" spans="1:29" ht="15.75">
      <c r="A27" s="4">
        <v>16</v>
      </c>
      <c r="B27" s="5" t="s">
        <v>62</v>
      </c>
      <c r="C27" s="6" t="s">
        <v>63</v>
      </c>
      <c r="D27" s="13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>
        <f>R26/R25</f>
        <v>0.67948693942514748</v>
      </c>
      <c r="S27" s="31">
        <f>S26/S25</f>
        <v>0.68258961951384667</v>
      </c>
      <c r="T27" s="31">
        <f>T26/T25</f>
        <v>0.79093717816683828</v>
      </c>
      <c r="U27" s="31">
        <f>U26/U25</f>
        <v>0.77857878475798148</v>
      </c>
      <c r="V27" s="31">
        <f t="shared" ref="V27:AB27" si="5">V26/V25</f>
        <v>0.7576617427794089</v>
      </c>
      <c r="W27" s="31">
        <f t="shared" si="5"/>
        <v>0.82880967409720596</v>
      </c>
      <c r="X27" s="31">
        <f t="shared" si="5"/>
        <v>0.6996543600016929</v>
      </c>
      <c r="Y27" s="31">
        <f t="shared" si="5"/>
        <v>0.68099691040164767</v>
      </c>
      <c r="Z27" s="31">
        <f t="shared" si="5"/>
        <v>0.659264113847018</v>
      </c>
      <c r="AA27" s="31">
        <f t="shared" si="5"/>
        <v>0.68514933058702376</v>
      </c>
      <c r="AB27" s="31">
        <f t="shared" si="5"/>
        <v>0.6768444902162718</v>
      </c>
      <c r="AC27" s="35">
        <f t="shared" ref="AC27:AC32" si="6">AVERAGE(E27:AB27)</f>
        <v>0.71999755852673486</v>
      </c>
    </row>
    <row r="28" spans="1:29" ht="15.75">
      <c r="A28" s="4">
        <v>17</v>
      </c>
      <c r="B28" s="5" t="s">
        <v>64</v>
      </c>
      <c r="C28" s="13"/>
      <c r="D28" s="13"/>
      <c r="E28" s="341">
        <f>AVERAGE(E27:AB27)</f>
        <v>0.71999755852673486</v>
      </c>
      <c r="F28" s="342"/>
      <c r="G28" s="342"/>
      <c r="H28" s="342"/>
      <c r="I28" s="342"/>
      <c r="J28" s="342"/>
      <c r="K28" s="342"/>
      <c r="L28" s="342"/>
      <c r="M28" s="342"/>
      <c r="N28" s="342"/>
      <c r="O28" s="342"/>
      <c r="P28" s="342"/>
      <c r="Q28" s="342"/>
      <c r="R28" s="342"/>
      <c r="S28" s="342"/>
      <c r="T28" s="342"/>
      <c r="U28" s="342"/>
      <c r="V28" s="342"/>
      <c r="W28" s="342"/>
      <c r="X28" s="342"/>
      <c r="Y28" s="342"/>
      <c r="Z28" s="342"/>
      <c r="AA28" s="342"/>
      <c r="AB28" s="343"/>
      <c r="AC28" s="35">
        <f t="shared" si="6"/>
        <v>0.71999755852673486</v>
      </c>
    </row>
    <row r="29" spans="1:29" ht="15.75">
      <c r="A29" s="4">
        <v>18</v>
      </c>
      <c r="B29" s="5" t="s">
        <v>65</v>
      </c>
      <c r="C29" s="13"/>
      <c r="D29" s="13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>
        <f>3.516/R27</f>
        <v>5.1744923941798939</v>
      </c>
      <c r="S29" s="31">
        <f>3.516/S27</f>
        <v>5.1509719742063496</v>
      </c>
      <c r="T29" s="31">
        <f>3.516/T27</f>
        <v>4.4453593749999998</v>
      </c>
      <c r="U29" s="31">
        <f>3.516/U27</f>
        <v>4.5159206349206347</v>
      </c>
      <c r="V29" s="31">
        <f t="shared" ref="V29:AB29" si="7">3.516/V27</f>
        <v>4.6405932904859277</v>
      </c>
      <c r="W29" s="31">
        <f t="shared" si="7"/>
        <v>4.242228475228476</v>
      </c>
      <c r="X29" s="31">
        <f t="shared" si="7"/>
        <v>5.0253385114208289</v>
      </c>
      <c r="Y29" s="31">
        <f t="shared" si="7"/>
        <v>5.1630190185830438</v>
      </c>
      <c r="Z29" s="31">
        <f t="shared" si="7"/>
        <v>5.3332191547375603</v>
      </c>
      <c r="AA29" s="31">
        <f t="shared" si="7"/>
        <v>5.1317279942279939</v>
      </c>
      <c r="AB29" s="31">
        <f t="shared" si="7"/>
        <v>5.1946939818872337</v>
      </c>
      <c r="AC29" s="35">
        <f t="shared" si="6"/>
        <v>4.9106877095343586</v>
      </c>
    </row>
    <row r="30" spans="1:29" ht="15.75">
      <c r="A30" s="4">
        <v>19</v>
      </c>
      <c r="B30" s="5" t="s">
        <v>66</v>
      </c>
      <c r="C30" s="13"/>
      <c r="D30" s="13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>
        <f>3.413*R29</f>
        <v>17.660542541335978</v>
      </c>
      <c r="S30" s="31">
        <f>3.413*S29</f>
        <v>17.58026734796627</v>
      </c>
      <c r="T30" s="31">
        <f>3.413*T29</f>
        <v>15.172011546874998</v>
      </c>
      <c r="U30" s="31">
        <f>3.413*U29</f>
        <v>15.412837126984126</v>
      </c>
      <c r="V30" s="31">
        <f t="shared" ref="V30:AB30" si="8">3.413*V29</f>
        <v>15.838344900428471</v>
      </c>
      <c r="W30" s="31">
        <f t="shared" si="8"/>
        <v>14.478725785954788</v>
      </c>
      <c r="X30" s="31">
        <f t="shared" si="8"/>
        <v>17.151480339479289</v>
      </c>
      <c r="Y30" s="31">
        <f t="shared" si="8"/>
        <v>17.621383910423926</v>
      </c>
      <c r="Z30" s="31">
        <f t="shared" si="8"/>
        <v>18.202276975119293</v>
      </c>
      <c r="AA30" s="31">
        <f t="shared" si="8"/>
        <v>17.514587644300143</v>
      </c>
      <c r="AB30" s="31">
        <f t="shared" si="8"/>
        <v>17.729490560181127</v>
      </c>
      <c r="AC30" s="35">
        <f t="shared" si="6"/>
        <v>16.760177152640765</v>
      </c>
    </row>
    <row r="31" spans="1:29" ht="15.75">
      <c r="A31" s="4">
        <v>20</v>
      </c>
      <c r="B31" s="5" t="s">
        <v>67</v>
      </c>
      <c r="C31" s="6" t="s">
        <v>42</v>
      </c>
      <c r="D31" s="13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>
        <f>(R17-R16)/LN(1+(R17-R16)/R12)</f>
        <v>2.2407100588622746</v>
      </c>
      <c r="S31" s="31">
        <f>(S17-S16)/LN(1+(S17-S16)/S12)</f>
        <v>3.8103082382816611</v>
      </c>
      <c r="T31" s="31">
        <f>(T17-T16)/LN(1+(T17-T16)/T12)</f>
        <v>3.5789541591302187</v>
      </c>
      <c r="U31" s="31">
        <f>(U17-U16)/LN(1+(U17-U16)/U12)</f>
        <v>3.6123934342702908</v>
      </c>
      <c r="V31" s="31">
        <f t="shared" ref="V31:AB31" si="9">(V17-V16)/LN(1+(V17-V16)/V12)</f>
        <v>3.5611941355268879</v>
      </c>
      <c r="W31" s="31">
        <f t="shared" si="9"/>
        <v>3.8087570999952334</v>
      </c>
      <c r="X31" s="31">
        <f t="shared" si="9"/>
        <v>4.1611316051182126</v>
      </c>
      <c r="Y31" s="31">
        <f t="shared" si="9"/>
        <v>4.2616457914996246</v>
      </c>
      <c r="Z31" s="31">
        <f t="shared" si="9"/>
        <v>4.4112011113326899</v>
      </c>
      <c r="AA31" s="31">
        <f t="shared" si="9"/>
        <v>4.2616457914996246</v>
      </c>
      <c r="AB31" s="31">
        <f t="shared" si="9"/>
        <v>4.3776049092713825</v>
      </c>
      <c r="AC31" s="35">
        <f t="shared" si="6"/>
        <v>3.8259587577080088</v>
      </c>
    </row>
    <row r="32" spans="1:29" ht="15.75">
      <c r="A32" s="4">
        <v>21</v>
      </c>
      <c r="B32" s="5" t="s">
        <v>68</v>
      </c>
      <c r="C32" s="6" t="s">
        <v>42</v>
      </c>
      <c r="D32" s="17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>
        <f>(R14-R15)/LN(1+(R14-R15)/R13)</f>
        <v>3.2582804444917861</v>
      </c>
      <c r="S32" s="31">
        <f>(S14-S15)/LN(1+(S14-S15)/S13)</f>
        <v>3.1533373622747245</v>
      </c>
      <c r="T32" s="31">
        <f>(T14-T15)/LN(1+(T14-T15)/T13)</f>
        <v>2.7360552359904862</v>
      </c>
      <c r="U32" s="31">
        <f>(U14-U15)/LN(1+(U14-U15)/U13)</f>
        <v>2.3059178144955088</v>
      </c>
      <c r="V32" s="31">
        <f t="shared" ref="V32:AB32" si="10">(V14-V15)/LN(1+(V14-V15)/V13)</f>
        <v>2.993682117366443</v>
      </c>
      <c r="W32" s="31">
        <f t="shared" si="10"/>
        <v>3.2759787507787901</v>
      </c>
      <c r="X32" s="31">
        <f t="shared" si="10"/>
        <v>3.5908911910644083</v>
      </c>
      <c r="Y32" s="31">
        <f t="shared" si="10"/>
        <v>3.7859638762868131</v>
      </c>
      <c r="Z32" s="31">
        <f t="shared" si="10"/>
        <v>3.9796154527473688</v>
      </c>
      <c r="AA32" s="31">
        <f t="shared" si="10"/>
        <v>3.7859638762868126</v>
      </c>
      <c r="AB32" s="31">
        <f t="shared" si="10"/>
        <v>4.0549767473176219</v>
      </c>
      <c r="AC32" s="35">
        <f t="shared" si="6"/>
        <v>3.3564238971909788</v>
      </c>
    </row>
    <row r="34" spans="1:29" ht="23.25">
      <c r="A34" s="301" t="s">
        <v>26</v>
      </c>
      <c r="B34" s="302"/>
      <c r="C34" s="302"/>
      <c r="D34" s="302"/>
      <c r="E34" s="302"/>
      <c r="F34" s="302"/>
      <c r="G34" s="302"/>
      <c r="H34" s="302"/>
      <c r="I34" s="302"/>
      <c r="J34" s="302"/>
      <c r="K34" s="302"/>
      <c r="L34" s="302"/>
      <c r="M34" s="302"/>
      <c r="N34" s="302"/>
      <c r="O34" s="302"/>
      <c r="P34" s="302"/>
      <c r="Q34" s="302"/>
      <c r="R34" s="302"/>
      <c r="S34" s="302"/>
      <c r="T34" s="302"/>
      <c r="U34" s="302"/>
      <c r="V34" s="302"/>
      <c r="W34" s="302"/>
      <c r="X34" s="302"/>
      <c r="Y34" s="302"/>
      <c r="Z34" s="302"/>
      <c r="AA34" s="302"/>
      <c r="AB34" s="303"/>
      <c r="AC34"/>
    </row>
    <row r="35" spans="1:29" ht="18.75">
      <c r="A35" s="304" t="s">
        <v>84</v>
      </c>
      <c r="B35" s="305"/>
      <c r="C35" s="305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5"/>
      <c r="T35" s="305"/>
      <c r="U35" s="305"/>
      <c r="V35" s="305"/>
      <c r="W35" s="305"/>
      <c r="X35" s="305"/>
      <c r="Y35" s="305"/>
      <c r="Z35" s="305"/>
      <c r="AA35" s="305"/>
      <c r="AB35" s="306"/>
      <c r="AC35"/>
    </row>
    <row r="36" spans="1:29" ht="21">
      <c r="A36" s="307"/>
      <c r="B36" s="308"/>
      <c r="C36" s="308"/>
      <c r="D36" s="309"/>
      <c r="E36" s="319" t="s">
        <v>72</v>
      </c>
      <c r="F36" s="320"/>
      <c r="G36" s="320"/>
      <c r="H36" s="320"/>
      <c r="I36" s="320"/>
      <c r="J36" s="320"/>
      <c r="K36" s="320"/>
      <c r="L36" s="320"/>
      <c r="M36" s="320"/>
      <c r="N36" s="320"/>
      <c r="O36" s="320"/>
      <c r="P36" s="320"/>
      <c r="Q36" s="320"/>
      <c r="R36" s="320"/>
      <c r="S36" s="320"/>
      <c r="T36" s="320"/>
      <c r="U36" s="320"/>
      <c r="V36" s="320"/>
      <c r="W36" s="320"/>
      <c r="X36" s="320"/>
      <c r="Y36" s="320"/>
      <c r="Z36" s="320"/>
      <c r="AA36" s="320"/>
      <c r="AB36" s="321"/>
      <c r="AC36"/>
    </row>
    <row r="37" spans="1:29" ht="21" customHeight="1">
      <c r="A37" s="310" t="s">
        <v>29</v>
      </c>
      <c r="B37" s="311"/>
      <c r="C37" s="311"/>
      <c r="D37" s="312"/>
      <c r="E37" s="322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4"/>
      <c r="AC37"/>
    </row>
    <row r="38" spans="1:29" ht="18.75" customHeight="1">
      <c r="A38" s="310" t="s">
        <v>30</v>
      </c>
      <c r="B38" s="311"/>
      <c r="C38" s="311"/>
      <c r="D38" s="312"/>
      <c r="E38" s="322"/>
      <c r="F38" s="323"/>
      <c r="G38" s="323"/>
      <c r="H38" s="323"/>
      <c r="I38" s="323"/>
      <c r="J38" s="323"/>
      <c r="K38" s="323"/>
      <c r="L38" s="323"/>
      <c r="M38" s="323"/>
      <c r="N38" s="323"/>
      <c r="O38" s="323"/>
      <c r="P38" s="323"/>
      <c r="Q38" s="323"/>
      <c r="R38" s="323"/>
      <c r="S38" s="323"/>
      <c r="T38" s="323"/>
      <c r="U38" s="323"/>
      <c r="V38" s="323"/>
      <c r="W38" s="323"/>
      <c r="X38" s="323"/>
      <c r="Y38" s="323"/>
      <c r="Z38" s="323"/>
      <c r="AA38" s="323"/>
      <c r="AB38" s="324"/>
      <c r="AC38"/>
    </row>
    <row r="39" spans="1:29" ht="18.75" customHeight="1">
      <c r="A39" s="310" t="s">
        <v>31</v>
      </c>
      <c r="B39" s="311"/>
      <c r="C39" s="311"/>
      <c r="D39" s="312"/>
      <c r="E39" s="322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323"/>
      <c r="Q39" s="323"/>
      <c r="R39" s="323"/>
      <c r="S39" s="323"/>
      <c r="T39" s="323"/>
      <c r="U39" s="323"/>
      <c r="V39" s="323"/>
      <c r="W39" s="323"/>
      <c r="X39" s="323"/>
      <c r="Y39" s="323"/>
      <c r="Z39" s="323"/>
      <c r="AA39" s="323"/>
      <c r="AB39" s="324"/>
      <c r="AC39"/>
    </row>
    <row r="40" spans="1:29" ht="18.75" customHeight="1">
      <c r="A40" s="310" t="s">
        <v>32</v>
      </c>
      <c r="B40" s="311"/>
      <c r="C40" s="311"/>
      <c r="D40" s="312"/>
      <c r="E40" s="322"/>
      <c r="F40" s="323"/>
      <c r="G40" s="323"/>
      <c r="H40" s="323"/>
      <c r="I40" s="323"/>
      <c r="J40" s="323"/>
      <c r="K40" s="323"/>
      <c r="L40" s="323"/>
      <c r="M40" s="323"/>
      <c r="N40" s="323"/>
      <c r="O40" s="323"/>
      <c r="P40" s="323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4"/>
      <c r="AC40"/>
    </row>
    <row r="41" spans="1:29" ht="18.75" customHeight="1">
      <c r="A41" s="313" t="s">
        <v>33</v>
      </c>
      <c r="B41" s="314"/>
      <c r="C41" s="314"/>
      <c r="D41" s="315"/>
      <c r="E41" s="322"/>
      <c r="F41" s="323"/>
      <c r="G41" s="323"/>
      <c r="H41" s="323"/>
      <c r="I41" s="323"/>
      <c r="J41" s="323"/>
      <c r="K41" s="323"/>
      <c r="L41" s="323"/>
      <c r="M41" s="323"/>
      <c r="N41" s="323"/>
      <c r="O41" s="323"/>
      <c r="P41" s="323"/>
      <c r="Q41" s="323"/>
      <c r="R41" s="323"/>
      <c r="S41" s="323"/>
      <c r="T41" s="323"/>
      <c r="U41" s="323"/>
      <c r="V41" s="323"/>
      <c r="W41" s="323"/>
      <c r="X41" s="323"/>
      <c r="Y41" s="323"/>
      <c r="Z41" s="323"/>
      <c r="AA41" s="323"/>
      <c r="AB41" s="324"/>
      <c r="AC41"/>
    </row>
    <row r="42" spans="1:29" ht="19.5" customHeight="1">
      <c r="A42" s="313" t="s">
        <v>34</v>
      </c>
      <c r="B42" s="314"/>
      <c r="C42" s="314"/>
      <c r="D42" s="315"/>
      <c r="E42" s="325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26"/>
      <c r="S42" s="326"/>
      <c r="T42" s="326"/>
      <c r="U42" s="326"/>
      <c r="V42" s="326"/>
      <c r="W42" s="326"/>
      <c r="X42" s="326"/>
      <c r="Y42" s="326"/>
      <c r="Z42" s="326"/>
      <c r="AA42" s="326"/>
      <c r="AB42" s="327"/>
      <c r="AC42"/>
    </row>
    <row r="43" spans="1:29" ht="36" customHeight="1">
      <c r="A43" s="344" t="s">
        <v>35</v>
      </c>
      <c r="B43" s="344" t="s">
        <v>36</v>
      </c>
      <c r="C43" s="344" t="s">
        <v>37</v>
      </c>
      <c r="D43" s="344" t="s">
        <v>38</v>
      </c>
      <c r="E43" s="346" t="s">
        <v>39</v>
      </c>
      <c r="F43" s="347"/>
      <c r="G43" s="347"/>
      <c r="H43" s="347"/>
      <c r="I43" s="347"/>
      <c r="J43" s="347"/>
      <c r="K43" s="347"/>
      <c r="L43" s="347"/>
      <c r="M43" s="347"/>
      <c r="N43" s="347"/>
      <c r="O43" s="347"/>
      <c r="P43" s="347"/>
      <c r="Q43" s="347"/>
      <c r="R43" s="347"/>
      <c r="S43" s="347"/>
      <c r="T43" s="347"/>
      <c r="U43" s="347"/>
      <c r="V43" s="347"/>
      <c r="W43" s="347"/>
      <c r="X43" s="347"/>
      <c r="Y43" s="347"/>
      <c r="Z43" s="347"/>
      <c r="AA43" s="347"/>
      <c r="AB43" s="348"/>
      <c r="AC43" s="106" t="s">
        <v>40</v>
      </c>
    </row>
    <row r="44" spans="1:29" ht="15.75" customHeight="1">
      <c r="A44" s="345"/>
      <c r="B44" s="345"/>
      <c r="C44" s="345"/>
      <c r="D44" s="345"/>
      <c r="E44" s="3">
        <v>7</v>
      </c>
      <c r="F44" s="3">
        <v>8</v>
      </c>
      <c r="G44" s="3">
        <v>9</v>
      </c>
      <c r="H44" s="3">
        <v>10</v>
      </c>
      <c r="I44" s="18">
        <v>11</v>
      </c>
      <c r="J44" s="3">
        <v>12</v>
      </c>
      <c r="K44" s="3">
        <v>13</v>
      </c>
      <c r="L44" s="3">
        <v>14</v>
      </c>
      <c r="M44" s="3">
        <v>15</v>
      </c>
      <c r="N44" s="3">
        <v>16</v>
      </c>
      <c r="O44" s="3">
        <v>17</v>
      </c>
      <c r="P44" s="3">
        <v>18</v>
      </c>
      <c r="Q44" s="3">
        <v>19</v>
      </c>
      <c r="R44" s="3">
        <v>20</v>
      </c>
      <c r="S44" s="3">
        <v>21</v>
      </c>
      <c r="T44" s="3">
        <v>22</v>
      </c>
      <c r="U44" s="3">
        <v>23</v>
      </c>
      <c r="V44" s="3">
        <v>0</v>
      </c>
      <c r="W44" s="3">
        <v>1</v>
      </c>
      <c r="X44" s="3">
        <v>2</v>
      </c>
      <c r="Y44" s="3">
        <v>3</v>
      </c>
      <c r="Z44" s="3">
        <v>4</v>
      </c>
      <c r="AA44" s="3">
        <v>5</v>
      </c>
      <c r="AB44" s="3">
        <v>6</v>
      </c>
      <c r="AC44" s="13"/>
    </row>
    <row r="45" spans="1:29" ht="31.5">
      <c r="A45" s="4">
        <v>1</v>
      </c>
      <c r="B45" s="5" t="s">
        <v>41</v>
      </c>
      <c r="C45" s="6" t="s">
        <v>42</v>
      </c>
      <c r="D45" s="7"/>
      <c r="E45" s="35">
        <v>2.6</v>
      </c>
      <c r="F45" s="35">
        <v>2.6</v>
      </c>
      <c r="G45" s="35">
        <v>2.6</v>
      </c>
      <c r="H45" s="35">
        <v>2.5</v>
      </c>
      <c r="I45" s="35">
        <v>2.5</v>
      </c>
      <c r="J45" s="35">
        <v>2.5</v>
      </c>
      <c r="K45" s="35">
        <v>1.9</v>
      </c>
      <c r="L45" s="35">
        <v>1</v>
      </c>
      <c r="M45" s="35"/>
      <c r="N45" s="35"/>
      <c r="O45" s="35"/>
      <c r="P45" s="35"/>
      <c r="Q45" s="35">
        <v>2.7</v>
      </c>
      <c r="R45" s="35">
        <v>2.2999999999999998</v>
      </c>
      <c r="S45" s="35">
        <v>1.9</v>
      </c>
      <c r="T45" s="35">
        <v>2.1</v>
      </c>
      <c r="U45" s="35">
        <v>2.2999999999999998</v>
      </c>
      <c r="V45" s="35"/>
      <c r="W45" s="35"/>
      <c r="X45" s="35"/>
      <c r="Y45" s="35"/>
      <c r="Z45" s="35"/>
      <c r="AA45" s="35"/>
      <c r="AB45" s="35"/>
      <c r="AC45" s="35">
        <f>AVERAGE(E45:AB45)</f>
        <v>2.2692307692307692</v>
      </c>
    </row>
    <row r="46" spans="1:29" ht="31.5">
      <c r="A46" s="4">
        <v>2</v>
      </c>
      <c r="B46" s="5" t="s">
        <v>43</v>
      </c>
      <c r="C46" s="6" t="s">
        <v>42</v>
      </c>
      <c r="D46" s="7"/>
      <c r="E46" s="35">
        <v>0.4</v>
      </c>
      <c r="F46" s="35">
        <v>0.4</v>
      </c>
      <c r="G46" s="35">
        <v>0.3</v>
      </c>
      <c r="H46" s="35">
        <v>0.3</v>
      </c>
      <c r="I46" s="35">
        <v>0.3</v>
      </c>
      <c r="J46" s="35">
        <v>0.4</v>
      </c>
      <c r="K46" s="35">
        <v>0.3</v>
      </c>
      <c r="L46" s="35">
        <v>1.2</v>
      </c>
      <c r="M46" s="35"/>
      <c r="N46" s="35"/>
      <c r="O46" s="35"/>
      <c r="P46" s="35"/>
      <c r="Q46" s="35">
        <v>0.4</v>
      </c>
      <c r="R46" s="35">
        <v>0.3</v>
      </c>
      <c r="S46" s="35">
        <v>0.3</v>
      </c>
      <c r="T46" s="35">
        <v>0.3</v>
      </c>
      <c r="U46" s="35">
        <v>0.4</v>
      </c>
      <c r="V46" s="35"/>
      <c r="W46" s="35"/>
      <c r="X46" s="35"/>
      <c r="Y46" s="35"/>
      <c r="Z46" s="35"/>
      <c r="AA46" s="35"/>
      <c r="AB46" s="35"/>
      <c r="AC46" s="35">
        <f>AVERAGE(E46:AB46)</f>
        <v>0.40769230769230769</v>
      </c>
    </row>
    <row r="47" spans="1:29" ht="30" customHeight="1">
      <c r="A47" s="4">
        <v>3</v>
      </c>
      <c r="B47" s="5" t="s">
        <v>44</v>
      </c>
      <c r="C47" s="6" t="s">
        <v>42</v>
      </c>
      <c r="D47" s="6"/>
      <c r="E47" s="35">
        <v>13.7</v>
      </c>
      <c r="F47" s="35">
        <v>13.6</v>
      </c>
      <c r="G47" s="35">
        <v>13.8</v>
      </c>
      <c r="H47" s="35">
        <v>14.2</v>
      </c>
      <c r="I47" s="35">
        <v>14.2</v>
      </c>
      <c r="J47" s="35">
        <v>14.3</v>
      </c>
      <c r="K47" s="35">
        <v>13.8</v>
      </c>
      <c r="L47" s="35">
        <v>13.7</v>
      </c>
      <c r="M47" s="27"/>
      <c r="N47" s="27"/>
      <c r="O47" s="27"/>
      <c r="P47" s="27"/>
      <c r="Q47" s="27">
        <v>14.3</v>
      </c>
      <c r="R47" s="27">
        <v>16.2</v>
      </c>
      <c r="S47" s="27">
        <v>15.6</v>
      </c>
      <c r="T47" s="27">
        <v>14.1</v>
      </c>
      <c r="U47" s="27">
        <v>13.6</v>
      </c>
      <c r="V47" s="27"/>
      <c r="W47" s="27"/>
      <c r="X47" s="27"/>
      <c r="Y47" s="27"/>
      <c r="Z47" s="27"/>
      <c r="AA47" s="27"/>
      <c r="AB47" s="27"/>
      <c r="AC47" s="35">
        <f t="shared" ref="AC47:AC57" si="11">AVERAGE(E47:AB47)</f>
        <v>14.238461538461536</v>
      </c>
    </row>
    <row r="48" spans="1:29" ht="30" customHeight="1">
      <c r="A48" s="4">
        <v>4</v>
      </c>
      <c r="B48" s="5" t="s">
        <v>45</v>
      </c>
      <c r="C48" s="6" t="s">
        <v>42</v>
      </c>
      <c r="D48" s="6"/>
      <c r="E48" s="35">
        <v>5.7</v>
      </c>
      <c r="F48" s="35">
        <v>5.7</v>
      </c>
      <c r="G48" s="35">
        <v>5.8</v>
      </c>
      <c r="H48" s="35">
        <v>6.1</v>
      </c>
      <c r="I48" s="35">
        <v>6.2</v>
      </c>
      <c r="J48" s="35">
        <v>6.4</v>
      </c>
      <c r="K48" s="35">
        <v>6</v>
      </c>
      <c r="L48" s="35">
        <v>7.8</v>
      </c>
      <c r="M48" s="27"/>
      <c r="N48" s="27"/>
      <c r="O48" s="27"/>
      <c r="P48" s="27"/>
      <c r="Q48" s="27">
        <v>7.9</v>
      </c>
      <c r="R48" s="27">
        <v>7.7</v>
      </c>
      <c r="S48" s="27">
        <v>8.1</v>
      </c>
      <c r="T48" s="27">
        <v>7.8</v>
      </c>
      <c r="U48" s="27">
        <v>7</v>
      </c>
      <c r="V48" s="27"/>
      <c r="W48" s="27"/>
      <c r="X48" s="27"/>
      <c r="Y48" s="27"/>
      <c r="Z48" s="27"/>
      <c r="AA48" s="27"/>
      <c r="AB48" s="27"/>
      <c r="AC48" s="35">
        <f t="shared" si="11"/>
        <v>6.7846153846153836</v>
      </c>
    </row>
    <row r="49" spans="1:29" ht="30" customHeight="1">
      <c r="A49" s="4">
        <v>5</v>
      </c>
      <c r="B49" s="5" t="s">
        <v>46</v>
      </c>
      <c r="C49" s="6" t="s">
        <v>42</v>
      </c>
      <c r="D49" s="6"/>
      <c r="E49" s="27">
        <v>20.8</v>
      </c>
      <c r="F49" s="27">
        <v>20.3</v>
      </c>
      <c r="G49" s="27">
        <v>20.5</v>
      </c>
      <c r="H49" s="27">
        <v>20.6</v>
      </c>
      <c r="I49" s="27">
        <v>20.6</v>
      </c>
      <c r="J49" s="27">
        <v>21.2</v>
      </c>
      <c r="K49" s="27">
        <v>21.5</v>
      </c>
      <c r="L49" s="27">
        <v>23.6</v>
      </c>
      <c r="M49" s="27"/>
      <c r="N49" s="27"/>
      <c r="O49" s="27"/>
      <c r="P49" s="27"/>
      <c r="Q49" s="27">
        <v>21.8</v>
      </c>
      <c r="R49" s="27">
        <v>21.6</v>
      </c>
      <c r="S49" s="27">
        <v>25</v>
      </c>
      <c r="T49" s="27">
        <v>24.6</v>
      </c>
      <c r="U49" s="27">
        <v>24.7</v>
      </c>
      <c r="V49" s="27"/>
      <c r="W49" s="27"/>
      <c r="X49" s="27"/>
      <c r="Y49" s="27"/>
      <c r="Z49" s="27"/>
      <c r="AA49" s="27"/>
      <c r="AB49" s="27"/>
      <c r="AC49" s="35">
        <f t="shared" si="11"/>
        <v>22.061538461538461</v>
      </c>
    </row>
    <row r="50" spans="1:29" ht="30" customHeight="1">
      <c r="A50" s="4">
        <v>6</v>
      </c>
      <c r="B50" s="5" t="s">
        <v>47</v>
      </c>
      <c r="C50" s="6" t="s">
        <v>42</v>
      </c>
      <c r="D50" s="6"/>
      <c r="E50" s="27">
        <v>25.9</v>
      </c>
      <c r="F50" s="27">
        <v>25.4</v>
      </c>
      <c r="G50" s="27">
        <v>25.5</v>
      </c>
      <c r="H50" s="27">
        <v>25.6</v>
      </c>
      <c r="I50" s="27">
        <v>25.5</v>
      </c>
      <c r="J50" s="27">
        <v>26.2</v>
      </c>
      <c r="K50" s="27">
        <v>26.5</v>
      </c>
      <c r="L50" s="27">
        <v>27.1</v>
      </c>
      <c r="M50" s="27"/>
      <c r="N50" s="27"/>
      <c r="O50" s="27"/>
      <c r="P50" s="27"/>
      <c r="Q50" s="27">
        <v>22.3</v>
      </c>
      <c r="R50" s="27">
        <v>27.1</v>
      </c>
      <c r="S50" s="27">
        <v>29.8</v>
      </c>
      <c r="T50" s="27">
        <v>28.7</v>
      </c>
      <c r="U50" s="27">
        <v>29</v>
      </c>
      <c r="V50" s="27"/>
      <c r="W50" s="27"/>
      <c r="X50" s="27"/>
      <c r="Y50" s="27"/>
      <c r="Z50" s="27"/>
      <c r="AA50" s="27"/>
      <c r="AB50" s="27"/>
      <c r="AC50" s="35">
        <f t="shared" si="11"/>
        <v>26.507692307692309</v>
      </c>
    </row>
    <row r="51" spans="1:29" ht="30">
      <c r="A51" s="4">
        <v>7</v>
      </c>
      <c r="B51" s="5" t="s">
        <v>48</v>
      </c>
      <c r="C51" s="6" t="s">
        <v>49</v>
      </c>
      <c r="D51" s="6"/>
      <c r="E51" s="13">
        <v>4.3</v>
      </c>
      <c r="F51" s="13">
        <v>4.3</v>
      </c>
      <c r="G51" s="13">
        <v>4.3</v>
      </c>
      <c r="H51" s="13">
        <v>4.3</v>
      </c>
      <c r="I51" s="13">
        <v>4.3</v>
      </c>
      <c r="J51" s="13">
        <v>4.3</v>
      </c>
      <c r="K51" s="13">
        <v>4.3</v>
      </c>
      <c r="L51" s="13">
        <v>4.3</v>
      </c>
      <c r="M51" s="13"/>
      <c r="N51" s="13"/>
      <c r="O51" s="13"/>
      <c r="P51" s="13"/>
      <c r="Q51" s="13">
        <v>4.3</v>
      </c>
      <c r="R51" s="13">
        <v>4.3</v>
      </c>
      <c r="S51" s="13">
        <v>4.3</v>
      </c>
      <c r="T51" s="13">
        <v>4.3</v>
      </c>
      <c r="U51" s="13">
        <v>4.3</v>
      </c>
      <c r="V51" s="13"/>
      <c r="W51" s="13"/>
      <c r="X51" s="13"/>
      <c r="Y51" s="13"/>
      <c r="Z51" s="13"/>
      <c r="AA51" s="13"/>
      <c r="AB51" s="13"/>
      <c r="AC51" s="35">
        <f t="shared" si="11"/>
        <v>4.2999999999999989</v>
      </c>
    </row>
    <row r="52" spans="1:29" ht="30">
      <c r="A52" s="4">
        <v>8</v>
      </c>
      <c r="B52" s="5" t="s">
        <v>50</v>
      </c>
      <c r="C52" s="6" t="s">
        <v>49</v>
      </c>
      <c r="D52" s="6"/>
      <c r="E52" s="28">
        <v>3.8</v>
      </c>
      <c r="F52" s="28">
        <v>3.8</v>
      </c>
      <c r="G52" s="28">
        <v>3.8</v>
      </c>
      <c r="H52" s="28">
        <v>3.8</v>
      </c>
      <c r="I52" s="28">
        <v>3.8</v>
      </c>
      <c r="J52" s="28">
        <v>3.8</v>
      </c>
      <c r="K52" s="28">
        <v>3.8</v>
      </c>
      <c r="L52" s="28">
        <v>3.8</v>
      </c>
      <c r="M52" s="28"/>
      <c r="N52" s="28"/>
      <c r="O52" s="28"/>
      <c r="P52" s="28"/>
      <c r="Q52" s="28">
        <v>3.8</v>
      </c>
      <c r="R52" s="28">
        <v>3.8</v>
      </c>
      <c r="S52" s="28">
        <v>3.8</v>
      </c>
      <c r="T52" s="28">
        <v>3.8</v>
      </c>
      <c r="U52" s="28">
        <v>3.8</v>
      </c>
      <c r="V52" s="28"/>
      <c r="W52" s="28"/>
      <c r="X52" s="28"/>
      <c r="Y52" s="28"/>
      <c r="Z52" s="28"/>
      <c r="AA52" s="28"/>
      <c r="AB52" s="28"/>
      <c r="AC52" s="35">
        <f t="shared" si="11"/>
        <v>3.7999999999999994</v>
      </c>
    </row>
    <row r="53" spans="1:29" ht="30">
      <c r="A53" s="4">
        <v>9</v>
      </c>
      <c r="B53" s="5" t="s">
        <v>51</v>
      </c>
      <c r="C53" s="6" t="s">
        <v>49</v>
      </c>
      <c r="D53" s="6"/>
      <c r="E53" s="28">
        <v>3.8</v>
      </c>
      <c r="F53" s="28">
        <v>3.8</v>
      </c>
      <c r="G53" s="28">
        <v>3.8</v>
      </c>
      <c r="H53" s="28">
        <v>3.8</v>
      </c>
      <c r="I53" s="28">
        <v>3.8</v>
      </c>
      <c r="J53" s="28">
        <v>3.8</v>
      </c>
      <c r="K53" s="28">
        <v>3.8</v>
      </c>
      <c r="L53" s="28">
        <v>3.8</v>
      </c>
      <c r="M53" s="28"/>
      <c r="N53" s="28"/>
      <c r="O53" s="28"/>
      <c r="P53" s="28"/>
      <c r="Q53" s="28">
        <v>3.8</v>
      </c>
      <c r="R53" s="28">
        <v>3.8</v>
      </c>
      <c r="S53" s="28">
        <v>3.8</v>
      </c>
      <c r="T53" s="28">
        <v>3.8</v>
      </c>
      <c r="U53" s="28">
        <v>3.8</v>
      </c>
      <c r="V53" s="28"/>
      <c r="W53" s="28"/>
      <c r="X53" s="28"/>
      <c r="Y53" s="28"/>
      <c r="Z53" s="28"/>
      <c r="AA53" s="28"/>
      <c r="AB53" s="28"/>
      <c r="AC53" s="35">
        <f t="shared" si="11"/>
        <v>3.7999999999999994</v>
      </c>
    </row>
    <row r="54" spans="1:29" ht="30">
      <c r="A54" s="4">
        <v>10</v>
      </c>
      <c r="B54" s="5" t="s">
        <v>52</v>
      </c>
      <c r="C54" s="6" t="s">
        <v>49</v>
      </c>
      <c r="D54" s="6"/>
      <c r="E54" s="28">
        <v>3</v>
      </c>
      <c r="F54" s="28">
        <v>3</v>
      </c>
      <c r="G54" s="28">
        <v>3</v>
      </c>
      <c r="H54" s="28">
        <v>3</v>
      </c>
      <c r="I54" s="28">
        <v>3</v>
      </c>
      <c r="J54" s="28">
        <v>3</v>
      </c>
      <c r="K54" s="28">
        <v>3</v>
      </c>
      <c r="L54" s="28">
        <v>3</v>
      </c>
      <c r="M54" s="28"/>
      <c r="N54" s="28"/>
      <c r="O54" s="28"/>
      <c r="P54" s="28"/>
      <c r="Q54" s="28">
        <v>3</v>
      </c>
      <c r="R54" s="28">
        <v>3</v>
      </c>
      <c r="S54" s="28">
        <v>3</v>
      </c>
      <c r="T54" s="28">
        <v>3</v>
      </c>
      <c r="U54" s="28">
        <v>3</v>
      </c>
      <c r="V54" s="28"/>
      <c r="W54" s="28"/>
      <c r="X54" s="28"/>
      <c r="Y54" s="28"/>
      <c r="Z54" s="28"/>
      <c r="AA54" s="28"/>
      <c r="AB54" s="28"/>
      <c r="AC54" s="35">
        <f t="shared" si="11"/>
        <v>3</v>
      </c>
    </row>
    <row r="55" spans="1:29" ht="34.5">
      <c r="A55" s="4">
        <v>11</v>
      </c>
      <c r="B55" s="5" t="s">
        <v>53</v>
      </c>
      <c r="C55" s="6" t="s">
        <v>49</v>
      </c>
      <c r="D55" s="13"/>
      <c r="E55" s="33">
        <f>E51-E52</f>
        <v>0.5</v>
      </c>
      <c r="F55" s="33">
        <f>F51-F52</f>
        <v>0.5</v>
      </c>
      <c r="G55" s="33">
        <f t="shared" ref="G55:U55" si="12">G51-G52</f>
        <v>0.5</v>
      </c>
      <c r="H55" s="33">
        <f t="shared" si="12"/>
        <v>0.5</v>
      </c>
      <c r="I55" s="33">
        <f t="shared" si="12"/>
        <v>0.5</v>
      </c>
      <c r="J55" s="33">
        <f t="shared" si="12"/>
        <v>0.5</v>
      </c>
      <c r="K55" s="33">
        <f t="shared" si="12"/>
        <v>0.5</v>
      </c>
      <c r="L55" s="33">
        <f t="shared" si="12"/>
        <v>0.5</v>
      </c>
      <c r="M55" s="33"/>
      <c r="N55" s="33"/>
      <c r="O55" s="33"/>
      <c r="P55" s="33"/>
      <c r="Q55" s="33">
        <f t="shared" si="12"/>
        <v>0.5</v>
      </c>
      <c r="R55" s="33">
        <f t="shared" si="12"/>
        <v>0.5</v>
      </c>
      <c r="S55" s="33">
        <f t="shared" si="12"/>
        <v>0.5</v>
      </c>
      <c r="T55" s="33">
        <f t="shared" si="12"/>
        <v>0.5</v>
      </c>
      <c r="U55" s="33">
        <f t="shared" si="12"/>
        <v>0.5</v>
      </c>
      <c r="V55" s="33"/>
      <c r="W55" s="33"/>
      <c r="X55" s="33"/>
      <c r="Y55" s="33"/>
      <c r="Z55" s="33"/>
      <c r="AA55" s="33"/>
      <c r="AB55" s="33"/>
      <c r="AC55" s="35">
        <f t="shared" si="11"/>
        <v>0.5</v>
      </c>
    </row>
    <row r="56" spans="1:29" ht="34.5">
      <c r="A56" s="4">
        <v>12</v>
      </c>
      <c r="B56" s="5" t="s">
        <v>54</v>
      </c>
      <c r="C56" s="6" t="s">
        <v>55</v>
      </c>
      <c r="D56" s="13"/>
      <c r="E56" s="33">
        <f>E53-E54</f>
        <v>0.79999999999999982</v>
      </c>
      <c r="F56" s="33">
        <f>F53-F54</f>
        <v>0.79999999999999982</v>
      </c>
      <c r="G56" s="33">
        <f t="shared" ref="G56:U56" si="13">G53-G54</f>
        <v>0.79999999999999982</v>
      </c>
      <c r="H56" s="33">
        <f t="shared" si="13"/>
        <v>0.79999999999999982</v>
      </c>
      <c r="I56" s="33">
        <f t="shared" si="13"/>
        <v>0.79999999999999982</v>
      </c>
      <c r="J56" s="33">
        <f t="shared" si="13"/>
        <v>0.79999999999999982</v>
      </c>
      <c r="K56" s="33">
        <f t="shared" si="13"/>
        <v>0.79999999999999982</v>
      </c>
      <c r="L56" s="33">
        <f t="shared" si="13"/>
        <v>0.79999999999999982</v>
      </c>
      <c r="M56" s="33"/>
      <c r="N56" s="33"/>
      <c r="O56" s="33"/>
      <c r="P56" s="33"/>
      <c r="Q56" s="33">
        <f t="shared" si="13"/>
        <v>0.79999999999999982</v>
      </c>
      <c r="R56" s="33">
        <f t="shared" si="13"/>
        <v>0.79999999999999982</v>
      </c>
      <c r="S56" s="33">
        <f t="shared" si="13"/>
        <v>0.79999999999999982</v>
      </c>
      <c r="T56" s="33">
        <f t="shared" si="13"/>
        <v>0.79999999999999982</v>
      </c>
      <c r="U56" s="33">
        <f t="shared" si="13"/>
        <v>0.79999999999999982</v>
      </c>
      <c r="V56" s="33"/>
      <c r="W56" s="33"/>
      <c r="X56" s="33"/>
      <c r="Y56" s="33"/>
      <c r="Z56" s="33"/>
      <c r="AA56" s="33"/>
      <c r="AB56" s="33"/>
      <c r="AC56" s="35">
        <f t="shared" si="11"/>
        <v>0.79999999999999993</v>
      </c>
    </row>
    <row r="57" spans="1:29" ht="37.5">
      <c r="A57" s="4">
        <v>13</v>
      </c>
      <c r="B57" s="5" t="s">
        <v>56</v>
      </c>
      <c r="C57" s="6" t="s">
        <v>57</v>
      </c>
      <c r="D57" s="13"/>
      <c r="E57" s="29">
        <f>SQRT(E55/0.5)*971</f>
        <v>971</v>
      </c>
      <c r="F57" s="29">
        <f>SQRT(F55/0.5)*971</f>
        <v>971</v>
      </c>
      <c r="G57" s="29">
        <f t="shared" ref="G57:U57" si="14">SQRT(G55/0.5)*971</f>
        <v>971</v>
      </c>
      <c r="H57" s="29">
        <f t="shared" si="14"/>
        <v>971</v>
      </c>
      <c r="I57" s="29">
        <f t="shared" si="14"/>
        <v>971</v>
      </c>
      <c r="J57" s="29">
        <f t="shared" si="14"/>
        <v>971</v>
      </c>
      <c r="K57" s="29">
        <f t="shared" si="14"/>
        <v>971</v>
      </c>
      <c r="L57" s="29">
        <f t="shared" si="14"/>
        <v>971</v>
      </c>
      <c r="M57" s="29"/>
      <c r="N57" s="29"/>
      <c r="O57" s="29"/>
      <c r="P57" s="29"/>
      <c r="Q57" s="29">
        <f t="shared" si="14"/>
        <v>971</v>
      </c>
      <c r="R57" s="29">
        <f t="shared" si="14"/>
        <v>971</v>
      </c>
      <c r="S57" s="29">
        <f t="shared" si="14"/>
        <v>971</v>
      </c>
      <c r="T57" s="29">
        <f t="shared" si="14"/>
        <v>971</v>
      </c>
      <c r="U57" s="29">
        <f t="shared" si="14"/>
        <v>971</v>
      </c>
      <c r="V57" s="29"/>
      <c r="W57" s="29"/>
      <c r="X57" s="29"/>
      <c r="Y57" s="29"/>
      <c r="Z57" s="29"/>
      <c r="AA57" s="29"/>
      <c r="AB57" s="29"/>
      <c r="AC57" s="35">
        <f t="shared" si="11"/>
        <v>971</v>
      </c>
    </row>
    <row r="58" spans="1:29" ht="15.75">
      <c r="A58" s="4">
        <v>14</v>
      </c>
      <c r="B58" s="5" t="s">
        <v>58</v>
      </c>
      <c r="C58" s="6" t="s">
        <v>59</v>
      </c>
      <c r="D58" s="13"/>
      <c r="E58" s="47">
        <f>E57*1000*1*(E47-E48)/3024</f>
        <v>2568.7830687830683</v>
      </c>
      <c r="F58" s="47">
        <f>F57*1000*1*(F47-F48)/3024</f>
        <v>2536.6732804232802</v>
      </c>
      <c r="G58" s="47">
        <f t="shared" ref="G58:U58" si="15">G57*1000*1*(G47-G48)/3024</f>
        <v>2568.7830687830688</v>
      </c>
      <c r="H58" s="47">
        <f t="shared" si="15"/>
        <v>2600.8928571428573</v>
      </c>
      <c r="I58" s="47">
        <f t="shared" si="15"/>
        <v>2568.7830687830683</v>
      </c>
      <c r="J58" s="47">
        <f t="shared" si="15"/>
        <v>2536.6732804232806</v>
      </c>
      <c r="K58" s="47">
        <f t="shared" si="15"/>
        <v>2504.5634920634925</v>
      </c>
      <c r="L58" s="47">
        <f t="shared" si="15"/>
        <v>1894.4775132275129</v>
      </c>
      <c r="M58" s="47"/>
      <c r="N58" s="47"/>
      <c r="O58" s="47"/>
      <c r="P58" s="47"/>
      <c r="Q58" s="47">
        <f t="shared" si="15"/>
        <v>2055.0264550264551</v>
      </c>
      <c r="R58" s="47">
        <f t="shared" si="15"/>
        <v>2729.3320105820108</v>
      </c>
      <c r="S58" s="47">
        <f t="shared" si="15"/>
        <v>2408.2341269841268</v>
      </c>
      <c r="T58" s="47">
        <f t="shared" si="15"/>
        <v>2022.9166666666667</v>
      </c>
      <c r="U58" s="47">
        <f t="shared" si="15"/>
        <v>2119.2460317460318</v>
      </c>
      <c r="V58" s="47"/>
      <c r="W58" s="47"/>
      <c r="X58" s="47"/>
      <c r="Y58" s="47"/>
      <c r="Z58" s="47"/>
      <c r="AA58" s="47"/>
      <c r="AB58" s="47"/>
      <c r="AC58" s="37">
        <f>SUM(E58:AB58)</f>
        <v>31114.384920634919</v>
      </c>
    </row>
    <row r="59" spans="1:29" ht="15.75">
      <c r="A59" s="4">
        <v>15</v>
      </c>
      <c r="B59" s="5" t="s">
        <v>60</v>
      </c>
      <c r="C59" s="6" t="s">
        <v>61</v>
      </c>
      <c r="D59" s="13"/>
      <c r="E59" s="13">
        <v>1400</v>
      </c>
      <c r="F59" s="13">
        <v>1360</v>
      </c>
      <c r="G59" s="13">
        <v>1410</v>
      </c>
      <c r="H59" s="13">
        <v>1360</v>
      </c>
      <c r="I59" s="13">
        <v>1400</v>
      </c>
      <c r="J59" s="13">
        <v>1400</v>
      </c>
      <c r="K59" s="13">
        <v>1060</v>
      </c>
      <c r="L59" s="13">
        <v>1030</v>
      </c>
      <c r="M59" s="13"/>
      <c r="N59" s="13"/>
      <c r="O59" s="13"/>
      <c r="P59" s="13"/>
      <c r="Q59" s="13">
        <v>1250</v>
      </c>
      <c r="R59" s="13">
        <v>1350</v>
      </c>
      <c r="S59" s="13">
        <v>1200</v>
      </c>
      <c r="T59" s="13">
        <v>1150</v>
      </c>
      <c r="U59" s="13">
        <v>1330</v>
      </c>
      <c r="V59" s="13"/>
      <c r="W59" s="13"/>
      <c r="X59" s="13"/>
      <c r="Y59" s="13"/>
      <c r="Z59" s="13"/>
      <c r="AA59" s="13"/>
      <c r="AB59" s="13"/>
      <c r="AC59" s="37">
        <f>SUM(E59:AB59)</f>
        <v>16700</v>
      </c>
    </row>
    <row r="60" spans="1:29" ht="15.75">
      <c r="A60" s="4">
        <v>16</v>
      </c>
      <c r="B60" s="5" t="s">
        <v>62</v>
      </c>
      <c r="C60" s="6" t="s">
        <v>63</v>
      </c>
      <c r="D60" s="13"/>
      <c r="E60" s="31">
        <f t="shared" ref="E60:U60" si="16">E59/E58</f>
        <v>0.54500514933058708</v>
      </c>
      <c r="F60" s="31">
        <f t="shared" si="16"/>
        <v>0.53613526444093917</v>
      </c>
      <c r="G60" s="31">
        <f t="shared" si="16"/>
        <v>0.54889804325437697</v>
      </c>
      <c r="H60" s="31">
        <f t="shared" si="16"/>
        <v>0.52289735667696524</v>
      </c>
      <c r="I60" s="31">
        <f t="shared" si="16"/>
        <v>0.54500514933058708</v>
      </c>
      <c r="J60" s="31">
        <f t="shared" si="16"/>
        <v>0.55190394868920201</v>
      </c>
      <c r="K60" s="31">
        <f t="shared" si="16"/>
        <v>0.42322744197100526</v>
      </c>
      <c r="L60" s="31">
        <f t="shared" si="16"/>
        <v>0.54368552427167527</v>
      </c>
      <c r="M60" s="31"/>
      <c r="N60" s="31"/>
      <c r="O60" s="31"/>
      <c r="P60" s="31"/>
      <c r="Q60" s="31">
        <f t="shared" si="16"/>
        <v>0.60826467559217301</v>
      </c>
      <c r="R60" s="31">
        <f t="shared" si="16"/>
        <v>0.49462652208154112</v>
      </c>
      <c r="S60" s="31">
        <f t="shared" si="16"/>
        <v>0.49829042224510817</v>
      </c>
      <c r="T60" s="31">
        <f t="shared" si="16"/>
        <v>0.56848609680741502</v>
      </c>
      <c r="U60" s="31">
        <f t="shared" si="16"/>
        <v>0.6275816871079487</v>
      </c>
      <c r="V60" s="31"/>
      <c r="W60" s="31"/>
      <c r="X60" s="31"/>
      <c r="Y60" s="31"/>
      <c r="Z60" s="31"/>
      <c r="AA60" s="31"/>
      <c r="AB60" s="31"/>
      <c r="AC60" s="35">
        <f t="shared" ref="AC60:AC65" si="17">AVERAGE(E60:AB60)</f>
        <v>0.53953902167688639</v>
      </c>
    </row>
    <row r="61" spans="1:29" ht="15.75">
      <c r="A61" s="4">
        <v>17</v>
      </c>
      <c r="B61" s="5" t="s">
        <v>64</v>
      </c>
      <c r="C61" s="13"/>
      <c r="D61" s="13"/>
      <c r="E61" s="341">
        <f>AVERAGE(E60:AB60)</f>
        <v>0.53953902167688639</v>
      </c>
      <c r="F61" s="342"/>
      <c r="G61" s="342"/>
      <c r="H61" s="342"/>
      <c r="I61" s="342"/>
      <c r="J61" s="342"/>
      <c r="K61" s="342"/>
      <c r="L61" s="342"/>
      <c r="M61" s="342"/>
      <c r="N61" s="342"/>
      <c r="O61" s="342"/>
      <c r="P61" s="342"/>
      <c r="Q61" s="342"/>
      <c r="R61" s="342"/>
      <c r="S61" s="342"/>
      <c r="T61" s="342"/>
      <c r="U61" s="342"/>
      <c r="V61" s="342"/>
      <c r="W61" s="342"/>
      <c r="X61" s="342"/>
      <c r="Y61" s="342"/>
      <c r="Z61" s="342"/>
      <c r="AA61" s="342"/>
      <c r="AB61" s="343"/>
      <c r="AC61" s="35">
        <f t="shared" si="17"/>
        <v>0.53953902167688639</v>
      </c>
    </row>
    <row r="62" spans="1:29" ht="15.75">
      <c r="A62" s="4">
        <v>18</v>
      </c>
      <c r="B62" s="5" t="s">
        <v>65</v>
      </c>
      <c r="C62" s="13"/>
      <c r="D62" s="13"/>
      <c r="E62" s="31">
        <f>3.516/E60</f>
        <v>6.4513151927437633</v>
      </c>
      <c r="F62" s="31">
        <f>3.516/F60</f>
        <v>6.5580465102707741</v>
      </c>
      <c r="G62" s="31">
        <f t="shared" ref="G62:U62" si="18">3.516/G60</f>
        <v>6.4055611842845881</v>
      </c>
      <c r="H62" s="31">
        <f t="shared" si="18"/>
        <v>6.7240730042016814</v>
      </c>
      <c r="I62" s="31">
        <f t="shared" si="18"/>
        <v>6.4513151927437633</v>
      </c>
      <c r="J62" s="31">
        <f t="shared" si="18"/>
        <v>6.3706737528344677</v>
      </c>
      <c r="K62" s="31">
        <f t="shared" si="18"/>
        <v>8.3075898472596599</v>
      </c>
      <c r="L62" s="31">
        <f t="shared" si="18"/>
        <v>6.4669737247649861</v>
      </c>
      <c r="M62" s="31"/>
      <c r="N62" s="31"/>
      <c r="O62" s="31"/>
      <c r="P62" s="31"/>
      <c r="Q62" s="31">
        <f t="shared" si="18"/>
        <v>5.780378412698413</v>
      </c>
      <c r="R62" s="31">
        <f t="shared" si="18"/>
        <v>7.1083935920047034</v>
      </c>
      <c r="S62" s="31">
        <f t="shared" si="18"/>
        <v>7.0561259920634916</v>
      </c>
      <c r="T62" s="31">
        <f t="shared" si="18"/>
        <v>6.1848478260869566</v>
      </c>
      <c r="U62" s="31">
        <f t="shared" si="18"/>
        <v>5.6024579305406377</v>
      </c>
      <c r="V62" s="31"/>
      <c r="W62" s="31"/>
      <c r="X62" s="31"/>
      <c r="Y62" s="31"/>
      <c r="Z62" s="31"/>
      <c r="AA62" s="31"/>
      <c r="AB62" s="31"/>
      <c r="AC62" s="35">
        <f t="shared" si="17"/>
        <v>6.5744424740382978</v>
      </c>
    </row>
    <row r="63" spans="1:29" ht="15.75">
      <c r="A63" s="4">
        <v>19</v>
      </c>
      <c r="B63" s="5" t="s">
        <v>66</v>
      </c>
      <c r="C63" s="13"/>
      <c r="D63" s="13"/>
      <c r="E63" s="31">
        <f>3.413*E62</f>
        <v>22.018338752834463</v>
      </c>
      <c r="F63" s="31">
        <f>3.413*F62</f>
        <v>22.382612739554151</v>
      </c>
      <c r="G63" s="31">
        <f t="shared" ref="G63:U63" si="19">3.413*G62</f>
        <v>21.862180321963297</v>
      </c>
      <c r="H63" s="31">
        <f t="shared" si="19"/>
        <v>22.949261163340338</v>
      </c>
      <c r="I63" s="31">
        <f t="shared" si="19"/>
        <v>22.018338752834463</v>
      </c>
      <c r="J63" s="31">
        <f t="shared" si="19"/>
        <v>21.743109518424038</v>
      </c>
      <c r="K63" s="31">
        <f t="shared" si="19"/>
        <v>28.353804148697218</v>
      </c>
      <c r="L63" s="31">
        <f t="shared" si="19"/>
        <v>22.071781322622897</v>
      </c>
      <c r="M63" s="31"/>
      <c r="N63" s="31"/>
      <c r="O63" s="31"/>
      <c r="P63" s="31"/>
      <c r="Q63" s="31">
        <f t="shared" si="19"/>
        <v>19.728431522539683</v>
      </c>
      <c r="R63" s="31">
        <f t="shared" si="19"/>
        <v>24.260947329512053</v>
      </c>
      <c r="S63" s="31">
        <f t="shared" si="19"/>
        <v>24.082558010912695</v>
      </c>
      <c r="T63" s="31">
        <f t="shared" si="19"/>
        <v>21.108885630434781</v>
      </c>
      <c r="U63" s="31">
        <f t="shared" si="19"/>
        <v>19.121188916935196</v>
      </c>
      <c r="V63" s="31"/>
      <c r="W63" s="31"/>
      <c r="X63" s="31"/>
      <c r="Y63" s="31"/>
      <c r="Z63" s="31"/>
      <c r="AA63" s="31"/>
      <c r="AB63" s="31"/>
      <c r="AC63" s="35">
        <f t="shared" si="17"/>
        <v>22.438572163892712</v>
      </c>
    </row>
    <row r="64" spans="1:29" ht="15.75">
      <c r="A64" s="4">
        <v>20</v>
      </c>
      <c r="B64" s="5" t="s">
        <v>67</v>
      </c>
      <c r="C64" s="6" t="s">
        <v>42</v>
      </c>
      <c r="D64" s="13"/>
      <c r="E64" s="31">
        <f>(E50-E49)/LN(1+(E50-E49)/E45)</f>
        <v>4.6973917925389408</v>
      </c>
      <c r="F64" s="31">
        <f>(F50-F49)/LN(1+(F50-F49)/F45)</f>
        <v>4.6973917925389408</v>
      </c>
      <c r="G64" s="31">
        <f t="shared" ref="G64:U64" si="20">(G50-G49)/LN(1+(G50-G49)/G45)</f>
        <v>4.6614100778964609</v>
      </c>
      <c r="H64" s="31">
        <f t="shared" si="20"/>
        <v>4.5511961331341864</v>
      </c>
      <c r="I64" s="31">
        <f t="shared" si="20"/>
        <v>4.5153413722139621</v>
      </c>
      <c r="J64" s="31">
        <f t="shared" si="20"/>
        <v>4.5511961331341864</v>
      </c>
      <c r="K64" s="31">
        <f t="shared" si="20"/>
        <v>3.8769682118883537</v>
      </c>
      <c r="L64" s="31">
        <f t="shared" si="20"/>
        <v>2.3270079102987888</v>
      </c>
      <c r="M64" s="31"/>
      <c r="N64" s="31"/>
      <c r="O64" s="31"/>
      <c r="P64" s="31"/>
      <c r="Q64" s="31">
        <f t="shared" si="20"/>
        <v>2.9429242768582018</v>
      </c>
      <c r="R64" s="31">
        <f t="shared" si="20"/>
        <v>4.5037129031523673</v>
      </c>
      <c r="S64" s="31">
        <f t="shared" si="20"/>
        <v>3.8087570999952334</v>
      </c>
      <c r="T64" s="31">
        <f t="shared" si="20"/>
        <v>3.787137219521</v>
      </c>
      <c r="U64" s="31">
        <f t="shared" si="20"/>
        <v>4.079075144199817</v>
      </c>
      <c r="V64" s="31"/>
      <c r="W64" s="31"/>
      <c r="X64" s="31"/>
      <c r="Y64" s="31"/>
      <c r="Z64" s="31"/>
      <c r="AA64" s="31"/>
      <c r="AB64" s="31"/>
      <c r="AC64" s="35">
        <f t="shared" si="17"/>
        <v>4.0768853897977255</v>
      </c>
    </row>
    <row r="65" spans="1:29" ht="15.75">
      <c r="A65" s="4">
        <v>21</v>
      </c>
      <c r="B65" s="5" t="s">
        <v>68</v>
      </c>
      <c r="C65" s="6" t="s">
        <v>42</v>
      </c>
      <c r="D65" s="17"/>
      <c r="E65" s="31">
        <f>(E47-E48)/LN(1+(E47-E48)/E46)</f>
        <v>2.6276699100244083</v>
      </c>
      <c r="F65" s="31">
        <f>(F47-F48)/LN(1+(F47-F48)/F46)</f>
        <v>2.6050715660667718</v>
      </c>
      <c r="G65" s="31">
        <f t="shared" ref="G65:U65" si="21">(G47-G48)/LN(1+(G47-G48)/G46)</f>
        <v>2.4094728527885949</v>
      </c>
      <c r="H65" s="31">
        <f t="shared" si="21"/>
        <v>2.4308231908533457</v>
      </c>
      <c r="I65" s="31">
        <f t="shared" si="21"/>
        <v>2.4094728527885945</v>
      </c>
      <c r="J65" s="31">
        <f t="shared" si="21"/>
        <v>2.6050715660667714</v>
      </c>
      <c r="K65" s="31">
        <f t="shared" si="21"/>
        <v>2.3666219892297775</v>
      </c>
      <c r="L65" s="31">
        <f t="shared" si="21"/>
        <v>3.3187584949265903</v>
      </c>
      <c r="M65" s="31"/>
      <c r="N65" s="31"/>
      <c r="O65" s="31"/>
      <c r="P65" s="31"/>
      <c r="Q65" s="31">
        <f t="shared" si="21"/>
        <v>2.2589191927344716</v>
      </c>
      <c r="R65" s="31">
        <f t="shared" si="21"/>
        <v>2.515742237956498</v>
      </c>
      <c r="S65" s="31">
        <f t="shared" si="21"/>
        <v>2.3019575732260114</v>
      </c>
      <c r="T65" s="31">
        <f t="shared" si="21"/>
        <v>2.0381473548366369</v>
      </c>
      <c r="U65" s="31">
        <f t="shared" si="21"/>
        <v>2.3059178144955088</v>
      </c>
      <c r="V65" s="31"/>
      <c r="W65" s="31"/>
      <c r="X65" s="31"/>
      <c r="Y65" s="31"/>
      <c r="Z65" s="31"/>
      <c r="AA65" s="31"/>
      <c r="AB65" s="31"/>
      <c r="AC65" s="35">
        <f t="shared" si="17"/>
        <v>2.4764343535379987</v>
      </c>
    </row>
    <row r="71" spans="1:29" ht="23.25">
      <c r="A71" s="301" t="s">
        <v>26</v>
      </c>
      <c r="B71" s="302"/>
      <c r="C71" s="302"/>
      <c r="D71" s="302"/>
      <c r="E71" s="302"/>
      <c r="F71" s="302"/>
      <c r="G71" s="302"/>
      <c r="H71" s="302"/>
      <c r="I71" s="302"/>
      <c r="J71" s="302"/>
      <c r="K71" s="302"/>
      <c r="L71" s="302"/>
      <c r="M71" s="302"/>
      <c r="N71" s="302"/>
      <c r="O71" s="302"/>
      <c r="P71" s="302"/>
      <c r="Q71" s="302"/>
      <c r="R71" s="302"/>
      <c r="S71" s="302"/>
      <c r="T71" s="302"/>
      <c r="U71" s="302"/>
      <c r="V71" s="302"/>
      <c r="W71" s="302"/>
      <c r="X71" s="302"/>
      <c r="Y71" s="302"/>
      <c r="Z71" s="302"/>
      <c r="AA71" s="302"/>
      <c r="AB71" s="303"/>
      <c r="AC71"/>
    </row>
    <row r="72" spans="1:29" ht="18.75">
      <c r="A72" s="304" t="s">
        <v>84</v>
      </c>
      <c r="B72" s="305"/>
      <c r="C72" s="305"/>
      <c r="D72" s="305"/>
      <c r="E72" s="305"/>
      <c r="F72" s="305"/>
      <c r="G72" s="305"/>
      <c r="H72" s="305"/>
      <c r="I72" s="305"/>
      <c r="J72" s="305"/>
      <c r="K72" s="305"/>
      <c r="L72" s="305"/>
      <c r="M72" s="305"/>
      <c r="N72" s="305"/>
      <c r="O72" s="305"/>
      <c r="P72" s="305"/>
      <c r="Q72" s="305"/>
      <c r="R72" s="305"/>
      <c r="S72" s="305"/>
      <c r="T72" s="305"/>
      <c r="U72" s="305"/>
      <c r="V72" s="305"/>
      <c r="W72" s="305"/>
      <c r="X72" s="305"/>
      <c r="Y72" s="305"/>
      <c r="Z72" s="305"/>
      <c r="AA72" s="305"/>
      <c r="AB72" s="306"/>
      <c r="AC72"/>
    </row>
    <row r="73" spans="1:29" ht="21">
      <c r="A73" s="307"/>
      <c r="B73" s="308"/>
      <c r="C73" s="308"/>
      <c r="D73" s="309"/>
      <c r="E73" s="319" t="s">
        <v>85</v>
      </c>
      <c r="F73" s="320"/>
      <c r="G73" s="320"/>
      <c r="H73" s="320"/>
      <c r="I73" s="320"/>
      <c r="J73" s="320"/>
      <c r="K73" s="320"/>
      <c r="L73" s="320"/>
      <c r="M73" s="320"/>
      <c r="N73" s="320"/>
      <c r="O73" s="320"/>
      <c r="P73" s="320"/>
      <c r="Q73" s="320"/>
      <c r="R73" s="320"/>
      <c r="S73" s="320"/>
      <c r="T73" s="320"/>
      <c r="U73" s="320"/>
      <c r="V73" s="320"/>
      <c r="W73" s="320"/>
      <c r="X73" s="320"/>
      <c r="Y73" s="320"/>
      <c r="Z73" s="320"/>
      <c r="AA73" s="320"/>
      <c r="AB73" s="321"/>
      <c r="AC73"/>
    </row>
    <row r="74" spans="1:29" ht="18.75">
      <c r="A74" s="310" t="s">
        <v>29</v>
      </c>
      <c r="B74" s="311"/>
      <c r="C74" s="311"/>
      <c r="D74" s="312"/>
      <c r="E74" s="322"/>
      <c r="F74" s="323"/>
      <c r="G74" s="323"/>
      <c r="H74" s="323"/>
      <c r="I74" s="323"/>
      <c r="J74" s="323"/>
      <c r="K74" s="323"/>
      <c r="L74" s="323"/>
      <c r="M74" s="323"/>
      <c r="N74" s="323"/>
      <c r="O74" s="323"/>
      <c r="P74" s="323"/>
      <c r="Q74" s="323"/>
      <c r="R74" s="323"/>
      <c r="S74" s="323"/>
      <c r="T74" s="323"/>
      <c r="U74" s="323"/>
      <c r="V74" s="323"/>
      <c r="W74" s="323"/>
      <c r="X74" s="323"/>
      <c r="Y74" s="323"/>
      <c r="Z74" s="323"/>
      <c r="AA74" s="323"/>
      <c r="AB74" s="324"/>
      <c r="AC74"/>
    </row>
    <row r="75" spans="1:29" ht="18.75">
      <c r="A75" s="310" t="s">
        <v>30</v>
      </c>
      <c r="B75" s="311"/>
      <c r="C75" s="311"/>
      <c r="D75" s="312"/>
      <c r="E75" s="322"/>
      <c r="F75" s="323"/>
      <c r="G75" s="323"/>
      <c r="H75" s="323"/>
      <c r="I75" s="323"/>
      <c r="J75" s="323"/>
      <c r="K75" s="323"/>
      <c r="L75" s="323"/>
      <c r="M75" s="323"/>
      <c r="N75" s="323"/>
      <c r="O75" s="323"/>
      <c r="P75" s="323"/>
      <c r="Q75" s="323"/>
      <c r="R75" s="323"/>
      <c r="S75" s="323"/>
      <c r="T75" s="323"/>
      <c r="U75" s="323"/>
      <c r="V75" s="323"/>
      <c r="W75" s="323"/>
      <c r="X75" s="323"/>
      <c r="Y75" s="323"/>
      <c r="Z75" s="323"/>
      <c r="AA75" s="323"/>
      <c r="AB75" s="324"/>
      <c r="AC75"/>
    </row>
    <row r="76" spans="1:29" ht="18.75">
      <c r="A76" s="310" t="s">
        <v>31</v>
      </c>
      <c r="B76" s="311"/>
      <c r="C76" s="311"/>
      <c r="D76" s="312"/>
      <c r="E76" s="322"/>
      <c r="F76" s="323"/>
      <c r="G76" s="323"/>
      <c r="H76" s="323"/>
      <c r="I76" s="323"/>
      <c r="J76" s="323"/>
      <c r="K76" s="323"/>
      <c r="L76" s="323"/>
      <c r="M76" s="323"/>
      <c r="N76" s="323"/>
      <c r="O76" s="323"/>
      <c r="P76" s="323"/>
      <c r="Q76" s="323"/>
      <c r="R76" s="323"/>
      <c r="S76" s="323"/>
      <c r="T76" s="323"/>
      <c r="U76" s="323"/>
      <c r="V76" s="323"/>
      <c r="W76" s="323"/>
      <c r="X76" s="323"/>
      <c r="Y76" s="323"/>
      <c r="Z76" s="323"/>
      <c r="AA76" s="323"/>
      <c r="AB76" s="324"/>
      <c r="AC76"/>
    </row>
    <row r="77" spans="1:29" ht="18.75">
      <c r="A77" s="310" t="s">
        <v>32</v>
      </c>
      <c r="B77" s="311"/>
      <c r="C77" s="311"/>
      <c r="D77" s="312"/>
      <c r="E77" s="322"/>
      <c r="F77" s="323"/>
      <c r="G77" s="323"/>
      <c r="H77" s="323"/>
      <c r="I77" s="323"/>
      <c r="J77" s="323"/>
      <c r="K77" s="323"/>
      <c r="L77" s="323"/>
      <c r="M77" s="323"/>
      <c r="N77" s="323"/>
      <c r="O77" s="323"/>
      <c r="P77" s="323"/>
      <c r="Q77" s="323"/>
      <c r="R77" s="323"/>
      <c r="S77" s="323"/>
      <c r="T77" s="323"/>
      <c r="U77" s="323"/>
      <c r="V77" s="323"/>
      <c r="W77" s="323"/>
      <c r="X77" s="323"/>
      <c r="Y77" s="323"/>
      <c r="Z77" s="323"/>
      <c r="AA77" s="323"/>
      <c r="AB77" s="324"/>
      <c r="AC77"/>
    </row>
    <row r="78" spans="1:29" ht="19.5">
      <c r="A78" s="313" t="s">
        <v>33</v>
      </c>
      <c r="B78" s="314"/>
      <c r="C78" s="314"/>
      <c r="D78" s="315"/>
      <c r="E78" s="322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3"/>
      <c r="T78" s="323"/>
      <c r="U78" s="323"/>
      <c r="V78" s="323"/>
      <c r="W78" s="323"/>
      <c r="X78" s="323"/>
      <c r="Y78" s="323"/>
      <c r="Z78" s="323"/>
      <c r="AA78" s="323"/>
      <c r="AB78" s="324"/>
      <c r="AC78"/>
    </row>
    <row r="79" spans="1:29" ht="18.75">
      <c r="A79" s="313" t="s">
        <v>34</v>
      </c>
      <c r="B79" s="314"/>
      <c r="C79" s="314"/>
      <c r="D79" s="315"/>
      <c r="E79" s="325"/>
      <c r="F79" s="326"/>
      <c r="G79" s="326"/>
      <c r="H79" s="326"/>
      <c r="I79" s="326"/>
      <c r="J79" s="326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6"/>
      <c r="V79" s="326"/>
      <c r="W79" s="326"/>
      <c r="X79" s="326"/>
      <c r="Y79" s="326"/>
      <c r="Z79" s="326"/>
      <c r="AA79" s="326"/>
      <c r="AB79" s="327"/>
      <c r="AC79"/>
    </row>
    <row r="80" spans="1:29" ht="36" customHeight="1">
      <c r="A80" s="344" t="s">
        <v>35</v>
      </c>
      <c r="B80" s="344" t="s">
        <v>36</v>
      </c>
      <c r="C80" s="344" t="s">
        <v>37</v>
      </c>
      <c r="D80" s="344" t="s">
        <v>38</v>
      </c>
      <c r="E80" s="316" t="s">
        <v>39</v>
      </c>
      <c r="F80" s="317"/>
      <c r="G80" s="317"/>
      <c r="H80" s="317"/>
      <c r="I80" s="317"/>
      <c r="J80" s="317"/>
      <c r="K80" s="317"/>
      <c r="L80" s="317"/>
      <c r="M80" s="317"/>
      <c r="N80" s="317"/>
      <c r="O80" s="317"/>
      <c r="P80" s="317"/>
      <c r="Q80" s="317"/>
      <c r="R80" s="317"/>
      <c r="S80" s="317"/>
      <c r="T80" s="317"/>
      <c r="U80" s="317"/>
      <c r="V80" s="317"/>
      <c r="W80" s="317"/>
      <c r="X80" s="317"/>
      <c r="Y80" s="317"/>
      <c r="Z80" s="317"/>
      <c r="AA80" s="317"/>
      <c r="AB80" s="318"/>
      <c r="AC80" s="34" t="s">
        <v>40</v>
      </c>
    </row>
    <row r="81" spans="1:29" ht="15.75" customHeight="1">
      <c r="A81" s="345"/>
      <c r="B81" s="345"/>
      <c r="C81" s="345"/>
      <c r="D81" s="345"/>
      <c r="E81" s="3">
        <v>7</v>
      </c>
      <c r="F81" s="3">
        <v>8</v>
      </c>
      <c r="G81" s="3">
        <v>9</v>
      </c>
      <c r="H81" s="3">
        <v>10</v>
      </c>
      <c r="I81" s="18">
        <v>11</v>
      </c>
      <c r="J81" s="3">
        <v>12</v>
      </c>
      <c r="K81" s="3">
        <v>13</v>
      </c>
      <c r="L81" s="3">
        <v>14</v>
      </c>
      <c r="M81" s="3">
        <v>15</v>
      </c>
      <c r="N81" s="3">
        <v>16</v>
      </c>
      <c r="O81" s="3">
        <v>17</v>
      </c>
      <c r="P81" s="3">
        <v>18</v>
      </c>
      <c r="Q81" s="3">
        <v>19</v>
      </c>
      <c r="R81" s="3">
        <v>20</v>
      </c>
      <c r="S81" s="3">
        <v>21</v>
      </c>
      <c r="T81" s="3">
        <v>22</v>
      </c>
      <c r="U81" s="3">
        <v>23</v>
      </c>
      <c r="V81" s="3">
        <v>0</v>
      </c>
      <c r="W81" s="3">
        <v>1</v>
      </c>
      <c r="X81" s="3">
        <v>2</v>
      </c>
      <c r="Y81" s="3">
        <v>3</v>
      </c>
      <c r="Z81" s="3">
        <v>4</v>
      </c>
      <c r="AA81" s="3">
        <v>5</v>
      </c>
      <c r="AB81" s="3">
        <v>6</v>
      </c>
      <c r="AC81" s="17"/>
    </row>
    <row r="82" spans="1:29" ht="31.5">
      <c r="A82" s="4">
        <v>1</v>
      </c>
      <c r="B82" s="5" t="s">
        <v>41</v>
      </c>
      <c r="C82" s="6" t="s">
        <v>42</v>
      </c>
      <c r="D82" s="7"/>
      <c r="E82" s="35"/>
      <c r="F82" s="35"/>
      <c r="G82" s="35"/>
      <c r="H82" s="35"/>
      <c r="I82" s="35"/>
      <c r="J82" s="35"/>
      <c r="K82" s="35">
        <v>0.8</v>
      </c>
      <c r="L82" s="35">
        <v>0.7</v>
      </c>
      <c r="M82" s="35">
        <v>0.8</v>
      </c>
      <c r="N82" s="35">
        <v>0.8</v>
      </c>
      <c r="O82" s="35">
        <v>0.8</v>
      </c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>
        <f>AVERAGE(E82:AB82)</f>
        <v>0.77999999999999992</v>
      </c>
    </row>
    <row r="83" spans="1:29" ht="31.5">
      <c r="A83" s="4">
        <v>2</v>
      </c>
      <c r="B83" s="5" t="s">
        <v>43</v>
      </c>
      <c r="C83" s="6" t="s">
        <v>42</v>
      </c>
      <c r="D83" s="7"/>
      <c r="E83" s="35"/>
      <c r="F83" s="35"/>
      <c r="G83" s="35"/>
      <c r="H83" s="35"/>
      <c r="I83" s="35"/>
      <c r="J83" s="35"/>
      <c r="K83" s="35">
        <v>0.9</v>
      </c>
      <c r="L83" s="35">
        <v>0.3</v>
      </c>
      <c r="M83" s="35">
        <v>0.3</v>
      </c>
      <c r="N83" s="35">
        <v>0.3</v>
      </c>
      <c r="O83" s="35">
        <v>0.4</v>
      </c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>
        <f>AVERAGE(E83:AB83)</f>
        <v>0.44000000000000006</v>
      </c>
    </row>
    <row r="84" spans="1:29" ht="18.75">
      <c r="A84" s="4">
        <v>3</v>
      </c>
      <c r="B84" s="5" t="s">
        <v>44</v>
      </c>
      <c r="C84" s="6" t="s">
        <v>42</v>
      </c>
      <c r="D84" s="6"/>
      <c r="E84" s="27"/>
      <c r="F84" s="27"/>
      <c r="G84" s="13"/>
      <c r="H84" s="13"/>
      <c r="I84" s="13"/>
      <c r="J84" s="13"/>
      <c r="K84" s="27">
        <v>23.5</v>
      </c>
      <c r="L84" s="27">
        <v>12.8</v>
      </c>
      <c r="M84" s="27">
        <v>11.8</v>
      </c>
      <c r="N84" s="27">
        <v>12.2</v>
      </c>
      <c r="O84" s="27">
        <v>13</v>
      </c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35">
        <f t="shared" ref="AC84:AC94" si="22">AVERAGE(E84:AB84)</f>
        <v>14.66</v>
      </c>
    </row>
    <row r="85" spans="1:29" ht="18.75">
      <c r="A85" s="4">
        <v>4</v>
      </c>
      <c r="B85" s="5" t="s">
        <v>45</v>
      </c>
      <c r="C85" s="6" t="s">
        <v>42</v>
      </c>
      <c r="D85" s="6"/>
      <c r="E85" s="27"/>
      <c r="F85" s="27"/>
      <c r="G85" s="13"/>
      <c r="H85" s="13"/>
      <c r="I85" s="13"/>
      <c r="J85" s="13"/>
      <c r="K85" s="27">
        <v>16</v>
      </c>
      <c r="L85" s="27">
        <v>5.4</v>
      </c>
      <c r="M85" s="27">
        <v>5.3</v>
      </c>
      <c r="N85" s="27">
        <v>5.8</v>
      </c>
      <c r="O85" s="27">
        <v>5.6</v>
      </c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35">
        <f t="shared" si="22"/>
        <v>7.62</v>
      </c>
    </row>
    <row r="86" spans="1:29" ht="34.5">
      <c r="A86" s="4">
        <v>5</v>
      </c>
      <c r="B86" s="5" t="s">
        <v>46</v>
      </c>
      <c r="C86" s="6" t="s">
        <v>42</v>
      </c>
      <c r="D86" s="6"/>
      <c r="E86" s="27"/>
      <c r="F86" s="27"/>
      <c r="G86" s="13"/>
      <c r="H86" s="13"/>
      <c r="I86" s="13"/>
      <c r="J86" s="13"/>
      <c r="K86" s="27">
        <v>25.2</v>
      </c>
      <c r="L86" s="27">
        <v>27.7</v>
      </c>
      <c r="M86" s="27">
        <v>28.6</v>
      </c>
      <c r="N86" s="27">
        <v>23.8</v>
      </c>
      <c r="O86" s="27">
        <v>22.5</v>
      </c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35">
        <f t="shared" si="22"/>
        <v>25.56</v>
      </c>
    </row>
    <row r="87" spans="1:29" ht="18.75">
      <c r="A87" s="4">
        <v>6</v>
      </c>
      <c r="B87" s="5" t="s">
        <v>47</v>
      </c>
      <c r="C87" s="6" t="s">
        <v>42</v>
      </c>
      <c r="D87" s="6"/>
      <c r="E87" s="27"/>
      <c r="F87" s="27"/>
      <c r="G87" s="13"/>
      <c r="H87" s="13"/>
      <c r="I87" s="13"/>
      <c r="J87" s="13"/>
      <c r="K87" s="27">
        <v>25.5</v>
      </c>
      <c r="L87" s="27">
        <v>32.799999999999997</v>
      </c>
      <c r="M87" s="27">
        <v>32.799999999999997</v>
      </c>
      <c r="N87" s="27">
        <v>28.3</v>
      </c>
      <c r="O87" s="27">
        <v>27.4</v>
      </c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35">
        <f t="shared" si="22"/>
        <v>29.359999999999996</v>
      </c>
    </row>
    <row r="88" spans="1:29" ht="30">
      <c r="A88" s="4">
        <v>7</v>
      </c>
      <c r="B88" s="5" t="s">
        <v>48</v>
      </c>
      <c r="C88" s="6" t="s">
        <v>49</v>
      </c>
      <c r="D88" s="6"/>
      <c r="E88" s="13"/>
      <c r="F88" s="13"/>
      <c r="G88" s="13"/>
      <c r="H88" s="13"/>
      <c r="I88" s="13"/>
      <c r="J88" s="13"/>
      <c r="K88" s="13">
        <v>4.3</v>
      </c>
      <c r="L88" s="13">
        <v>4.3</v>
      </c>
      <c r="M88" s="13">
        <v>4.3</v>
      </c>
      <c r="N88" s="13">
        <v>4.3</v>
      </c>
      <c r="O88" s="13">
        <v>4.3</v>
      </c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35">
        <f t="shared" si="22"/>
        <v>4.3</v>
      </c>
    </row>
    <row r="89" spans="1:29" ht="30">
      <c r="A89" s="4">
        <v>8</v>
      </c>
      <c r="B89" s="5" t="s">
        <v>50</v>
      </c>
      <c r="C89" s="6" t="s">
        <v>49</v>
      </c>
      <c r="D89" s="6"/>
      <c r="E89" s="28"/>
      <c r="F89" s="28"/>
      <c r="G89" s="28"/>
      <c r="H89" s="28"/>
      <c r="I89" s="28"/>
      <c r="J89" s="28"/>
      <c r="K89" s="28">
        <v>3.8</v>
      </c>
      <c r="L89" s="28">
        <v>3.8</v>
      </c>
      <c r="M89" s="28">
        <v>3.8</v>
      </c>
      <c r="N89" s="28">
        <v>3.8</v>
      </c>
      <c r="O89" s="28">
        <v>3.8</v>
      </c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35">
        <f t="shared" si="22"/>
        <v>3.8</v>
      </c>
    </row>
    <row r="90" spans="1:29" ht="30">
      <c r="A90" s="4">
        <v>9</v>
      </c>
      <c r="B90" s="5" t="s">
        <v>51</v>
      </c>
      <c r="C90" s="6" t="s">
        <v>49</v>
      </c>
      <c r="D90" s="6"/>
      <c r="E90" s="28"/>
      <c r="F90" s="28"/>
      <c r="G90" s="28"/>
      <c r="H90" s="28"/>
      <c r="I90" s="28"/>
      <c r="J90" s="28"/>
      <c r="K90" s="28">
        <v>3.8</v>
      </c>
      <c r="L90" s="28">
        <v>3.8</v>
      </c>
      <c r="M90" s="28">
        <v>3.8</v>
      </c>
      <c r="N90" s="28">
        <v>3.8</v>
      </c>
      <c r="O90" s="28">
        <v>3.8</v>
      </c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35">
        <f t="shared" si="22"/>
        <v>3.8</v>
      </c>
    </row>
    <row r="91" spans="1:29" ht="30">
      <c r="A91" s="4">
        <v>10</v>
      </c>
      <c r="B91" s="5" t="s">
        <v>52</v>
      </c>
      <c r="C91" s="6" t="s">
        <v>49</v>
      </c>
      <c r="D91" s="6"/>
      <c r="E91" s="28"/>
      <c r="F91" s="28"/>
      <c r="G91" s="28"/>
      <c r="H91" s="28"/>
      <c r="I91" s="28"/>
      <c r="J91" s="28"/>
      <c r="K91" s="28">
        <v>3</v>
      </c>
      <c r="L91" s="28">
        <v>3</v>
      </c>
      <c r="M91" s="28">
        <v>3</v>
      </c>
      <c r="N91" s="28">
        <v>3</v>
      </c>
      <c r="O91" s="28">
        <v>3</v>
      </c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35">
        <f t="shared" si="22"/>
        <v>3</v>
      </c>
    </row>
    <row r="92" spans="1:29" ht="34.5">
      <c r="A92" s="4">
        <v>11</v>
      </c>
      <c r="B92" s="5" t="s">
        <v>53</v>
      </c>
      <c r="C92" s="6" t="s">
        <v>49</v>
      </c>
      <c r="D92" s="13"/>
      <c r="E92" s="33"/>
      <c r="F92" s="33"/>
      <c r="G92" s="33"/>
      <c r="H92" s="33"/>
      <c r="I92" s="33"/>
      <c r="J92" s="33"/>
      <c r="K92" s="33">
        <f>K88-K89</f>
        <v>0.5</v>
      </c>
      <c r="L92" s="33">
        <f>L88-L89</f>
        <v>0.5</v>
      </c>
      <c r="M92" s="33">
        <f>M88-M89</f>
        <v>0.5</v>
      </c>
      <c r="N92" s="33">
        <f>N88-N89</f>
        <v>0.5</v>
      </c>
      <c r="O92" s="33">
        <f>O88-O89</f>
        <v>0.5</v>
      </c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5">
        <f t="shared" si="22"/>
        <v>0.5</v>
      </c>
    </row>
    <row r="93" spans="1:29" ht="34.5">
      <c r="A93" s="4">
        <v>12</v>
      </c>
      <c r="B93" s="5" t="s">
        <v>54</v>
      </c>
      <c r="C93" s="6" t="s">
        <v>55</v>
      </c>
      <c r="D93" s="13"/>
      <c r="E93" s="33"/>
      <c r="F93" s="33"/>
      <c r="G93" s="33"/>
      <c r="H93" s="33"/>
      <c r="I93" s="33"/>
      <c r="J93" s="33"/>
      <c r="K93" s="33">
        <f>K90-K91</f>
        <v>0.79999999999999982</v>
      </c>
      <c r="L93" s="33">
        <f>L90-L91</f>
        <v>0.79999999999999982</v>
      </c>
      <c r="M93" s="33">
        <f>M90-M91</f>
        <v>0.79999999999999982</v>
      </c>
      <c r="N93" s="33">
        <f>N90-N91</f>
        <v>0.79999999999999982</v>
      </c>
      <c r="O93" s="33">
        <f>O90-O91</f>
        <v>0.79999999999999982</v>
      </c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5">
        <f t="shared" si="22"/>
        <v>0.79999999999999982</v>
      </c>
    </row>
    <row r="94" spans="1:29" ht="37.5">
      <c r="A94" s="4">
        <v>13</v>
      </c>
      <c r="B94" s="5" t="s">
        <v>56</v>
      </c>
      <c r="C94" s="6" t="s">
        <v>57</v>
      </c>
      <c r="D94" s="13"/>
      <c r="E94" s="29"/>
      <c r="F94" s="29"/>
      <c r="G94" s="29"/>
      <c r="H94" s="29"/>
      <c r="I94" s="29"/>
      <c r="J94" s="29"/>
      <c r="K94" s="29">
        <f>SQRT(K92/0.5)*971</f>
        <v>971</v>
      </c>
      <c r="L94" s="29">
        <f>SQRT(L92/0.5)*971</f>
        <v>971</v>
      </c>
      <c r="M94" s="29">
        <f>SQRT(M92/0.5)*971</f>
        <v>971</v>
      </c>
      <c r="N94" s="29">
        <f>SQRT(N92/0.5)*971</f>
        <v>971</v>
      </c>
      <c r="O94" s="29">
        <f>SQRT(O92/0.5)*971</f>
        <v>971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35">
        <f t="shared" si="22"/>
        <v>971</v>
      </c>
    </row>
    <row r="95" spans="1:29" ht="15.75">
      <c r="A95" s="4">
        <v>14</v>
      </c>
      <c r="B95" s="5" t="s">
        <v>58</v>
      </c>
      <c r="C95" s="6" t="s">
        <v>59</v>
      </c>
      <c r="D95" s="13"/>
      <c r="E95" s="47"/>
      <c r="F95" s="47"/>
      <c r="G95" s="47"/>
      <c r="H95" s="47"/>
      <c r="I95" s="47"/>
      <c r="J95" s="47"/>
      <c r="K95" s="47">
        <f>K94*1000*1*(K84-K85)/3024</f>
        <v>2408.2341269841268</v>
      </c>
      <c r="L95" s="47">
        <f>L94*1000*1*(L84-L85)/3024</f>
        <v>2376.1243386243386</v>
      </c>
      <c r="M95" s="47">
        <f>M94*1000*1*(M84-M85)/3024</f>
        <v>2087.1362433862437</v>
      </c>
      <c r="N95" s="47">
        <f>N94*1000*1*(N84-N85)/3024</f>
        <v>2055.0264550264546</v>
      </c>
      <c r="O95" s="47">
        <f>O94*1000*1*(O84-O85)/3024</f>
        <v>2376.1243386243386</v>
      </c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37">
        <f>SUM(E95:AB95)</f>
        <v>11302.645502645502</v>
      </c>
    </row>
    <row r="96" spans="1:29" ht="15.75">
      <c r="A96" s="4">
        <v>15</v>
      </c>
      <c r="B96" s="5" t="s">
        <v>60</v>
      </c>
      <c r="C96" s="6" t="s">
        <v>61</v>
      </c>
      <c r="D96" s="13"/>
      <c r="E96" s="13"/>
      <c r="F96" s="13"/>
      <c r="G96" s="13"/>
      <c r="H96" s="13"/>
      <c r="I96" s="13"/>
      <c r="J96" s="13"/>
      <c r="K96" s="13">
        <v>1420</v>
      </c>
      <c r="L96" s="13">
        <v>1420</v>
      </c>
      <c r="M96" s="13">
        <v>1420</v>
      </c>
      <c r="N96" s="13">
        <v>1420</v>
      </c>
      <c r="O96" s="13">
        <v>1420</v>
      </c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37">
        <f>SUM(E96:AB96)</f>
        <v>7100</v>
      </c>
    </row>
    <row r="97" spans="1:29" ht="15.75">
      <c r="A97" s="4">
        <v>16</v>
      </c>
      <c r="B97" s="5" t="s">
        <v>62</v>
      </c>
      <c r="C97" s="6" t="s">
        <v>63</v>
      </c>
      <c r="D97" s="13"/>
      <c r="E97" s="31"/>
      <c r="F97" s="31"/>
      <c r="G97" s="31"/>
      <c r="H97" s="31"/>
      <c r="I97" s="31"/>
      <c r="J97" s="31"/>
      <c r="K97" s="31">
        <f>K96/K95</f>
        <v>0.58964366632337806</v>
      </c>
      <c r="L97" s="31">
        <f>L96/L95</f>
        <v>0.59761182397639656</v>
      </c>
      <c r="M97" s="31">
        <f>M96/M95</f>
        <v>0.68035807652697444</v>
      </c>
      <c r="N97" s="31">
        <f>N96/N95</f>
        <v>0.6909886714727087</v>
      </c>
      <c r="O97" s="31">
        <f>O96/O95</f>
        <v>0.59761182397639656</v>
      </c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5">
        <f t="shared" ref="AC97:AC102" si="23">AVERAGE(E97:AB97)</f>
        <v>0.63124281245517089</v>
      </c>
    </row>
    <row r="98" spans="1:29" ht="15.75">
      <c r="A98" s="4">
        <v>17</v>
      </c>
      <c r="B98" s="5" t="s">
        <v>64</v>
      </c>
      <c r="C98" s="13"/>
      <c r="D98" s="13"/>
      <c r="E98" s="341">
        <f>AVERAGE(E97:AB97)</f>
        <v>0.63124281245517089</v>
      </c>
      <c r="F98" s="342"/>
      <c r="G98" s="342"/>
      <c r="H98" s="342"/>
      <c r="I98" s="342"/>
      <c r="J98" s="342"/>
      <c r="K98" s="342"/>
      <c r="L98" s="342"/>
      <c r="M98" s="342"/>
      <c r="N98" s="342"/>
      <c r="O98" s="342"/>
      <c r="P98" s="342"/>
      <c r="Q98" s="342"/>
      <c r="R98" s="342"/>
      <c r="S98" s="342"/>
      <c r="T98" s="342"/>
      <c r="U98" s="342"/>
      <c r="V98" s="342"/>
      <c r="W98" s="342"/>
      <c r="X98" s="342"/>
      <c r="Y98" s="342"/>
      <c r="Z98" s="342"/>
      <c r="AA98" s="342"/>
      <c r="AB98" s="343"/>
      <c r="AC98" s="35">
        <f t="shared" si="23"/>
        <v>0.63124281245517089</v>
      </c>
    </row>
    <row r="99" spans="1:29" ht="15.75">
      <c r="A99" s="4">
        <v>18</v>
      </c>
      <c r="B99" s="5" t="s">
        <v>65</v>
      </c>
      <c r="C99" s="13"/>
      <c r="D99" s="13"/>
      <c r="E99" s="31"/>
      <c r="F99" s="31"/>
      <c r="G99" s="31"/>
      <c r="H99" s="31"/>
      <c r="I99" s="31"/>
      <c r="J99" s="31"/>
      <c r="K99" s="31">
        <f>3.516/K97</f>
        <v>5.9629233735747809</v>
      </c>
      <c r="L99" s="31">
        <f>3.516/L97</f>
        <v>5.883417728593785</v>
      </c>
      <c r="M99" s="31">
        <f>3.516/M97</f>
        <v>5.1678669237648123</v>
      </c>
      <c r="N99" s="31">
        <f>3.516/N97</f>
        <v>5.0883612787838128</v>
      </c>
      <c r="O99" s="31">
        <f>3.516/O97</f>
        <v>5.883417728593785</v>
      </c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5">
        <f t="shared" si="23"/>
        <v>5.597197406662195</v>
      </c>
    </row>
    <row r="100" spans="1:29" ht="15.75">
      <c r="A100" s="4">
        <v>19</v>
      </c>
      <c r="B100" s="5" t="s">
        <v>66</v>
      </c>
      <c r="C100" s="13"/>
      <c r="D100" s="13"/>
      <c r="E100" s="31"/>
      <c r="F100" s="31"/>
      <c r="G100" s="31"/>
      <c r="H100" s="31"/>
      <c r="I100" s="31"/>
      <c r="J100" s="31"/>
      <c r="K100" s="31">
        <f>3.413*K99</f>
        <v>20.351457474010726</v>
      </c>
      <c r="L100" s="31">
        <f>3.413*L99</f>
        <v>20.080104707690587</v>
      </c>
      <c r="M100" s="31">
        <f>3.413*M99</f>
        <v>17.637929810809304</v>
      </c>
      <c r="N100" s="31">
        <f>3.413*N99</f>
        <v>17.366577044489151</v>
      </c>
      <c r="O100" s="31">
        <f>3.413*O99</f>
        <v>20.080104707690587</v>
      </c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5">
        <f t="shared" si="23"/>
        <v>19.103234748938071</v>
      </c>
    </row>
    <row r="101" spans="1:29" ht="15.75">
      <c r="A101" s="4">
        <v>20</v>
      </c>
      <c r="B101" s="5" t="s">
        <v>67</v>
      </c>
      <c r="C101" s="6" t="s">
        <v>42</v>
      </c>
      <c r="D101" s="13"/>
      <c r="E101" s="31"/>
      <c r="F101" s="31"/>
      <c r="G101" s="31"/>
      <c r="H101" s="31"/>
      <c r="I101" s="31"/>
      <c r="J101" s="31"/>
      <c r="K101" s="31">
        <f>(K87-K86)/LN(1+(K87-K86)/K82)</f>
        <v>0.94205208067835233</v>
      </c>
      <c r="L101" s="31">
        <f>(L87-L86)/LN(1+(L87-L86)/L82)</f>
        <v>2.4118802279590157</v>
      </c>
      <c r="M101" s="31">
        <f>(M87-M86)/LN(1+(M87-M86)/M82)</f>
        <v>2.2918490026683109</v>
      </c>
      <c r="N101" s="31">
        <f>(N87-N86)/LN(1+(N87-N86)/N82)</f>
        <v>2.3798815955723569</v>
      </c>
      <c r="O101" s="31">
        <f>(O87-O86)/LN(1+(O87-O86)/O82)</f>
        <v>2.495404221487302</v>
      </c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5">
        <f t="shared" si="23"/>
        <v>2.1042134256730676</v>
      </c>
    </row>
    <row r="102" spans="1:29" ht="15.75">
      <c r="A102" s="4">
        <v>21</v>
      </c>
      <c r="B102" s="5" t="s">
        <v>68</v>
      </c>
      <c r="C102" s="6" t="s">
        <v>42</v>
      </c>
      <c r="D102" s="17"/>
      <c r="E102" s="31"/>
      <c r="F102" s="31"/>
      <c r="G102" s="31"/>
      <c r="H102" s="31"/>
      <c r="I102" s="31"/>
      <c r="J102" s="31"/>
      <c r="K102" s="31">
        <f>(K84-K85)/LN(1+(K84-K85)/K83)</f>
        <v>3.3578197165010941</v>
      </c>
      <c r="L102" s="31">
        <f>(L84-L85)/LN(1+(L84-L85)/L83)</f>
        <v>2.2802957162478492</v>
      </c>
      <c r="M102" s="31">
        <f>(M84-M85)/LN(1+(M84-M85)/M83)</f>
        <v>2.082735603896948</v>
      </c>
      <c r="N102" s="31">
        <f>(N84-N85)/LN(1+(N84-N85)/N83)</f>
        <v>2.0604747200825204</v>
      </c>
      <c r="O102" s="31">
        <f>(O84-O85)/LN(1+(O84-O85)/O83)</f>
        <v>2.4912348380247811</v>
      </c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5">
        <f t="shared" si="23"/>
        <v>2.4545121189506385</v>
      </c>
    </row>
  </sheetData>
  <mergeCells count="48">
    <mergeCell ref="E80:AB80"/>
    <mergeCell ref="E98:AB98"/>
    <mergeCell ref="A10:A11"/>
    <mergeCell ref="A43:A44"/>
    <mergeCell ref="A80:A81"/>
    <mergeCell ref="B10:B11"/>
    <mergeCell ref="B43:B44"/>
    <mergeCell ref="B80:B81"/>
    <mergeCell ref="C10:C11"/>
    <mergeCell ref="C43:C44"/>
    <mergeCell ref="C80:C81"/>
    <mergeCell ref="D10:D11"/>
    <mergeCell ref="D43:D44"/>
    <mergeCell ref="D80:D81"/>
    <mergeCell ref="E36:AB42"/>
    <mergeCell ref="E43:AB43"/>
    <mergeCell ref="E61:AB61"/>
    <mergeCell ref="A71:AB71"/>
    <mergeCell ref="A72:AB72"/>
    <mergeCell ref="A73:D73"/>
    <mergeCell ref="E73:AB79"/>
    <mergeCell ref="A74:D74"/>
    <mergeCell ref="A75:D75"/>
    <mergeCell ref="A76:D76"/>
    <mergeCell ref="A77:D77"/>
    <mergeCell ref="A78:D78"/>
    <mergeCell ref="A79:D79"/>
    <mergeCell ref="A38:D38"/>
    <mergeCell ref="A39:D39"/>
    <mergeCell ref="A40:D40"/>
    <mergeCell ref="A41:D41"/>
    <mergeCell ref="A42:D42"/>
    <mergeCell ref="E28:AB28"/>
    <mergeCell ref="A34:AB34"/>
    <mergeCell ref="A35:AB35"/>
    <mergeCell ref="A36:D36"/>
    <mergeCell ref="A37:D37"/>
    <mergeCell ref="A6:D6"/>
    <mergeCell ref="A7:D7"/>
    <mergeCell ref="A8:D8"/>
    <mergeCell ref="A9:D9"/>
    <mergeCell ref="E10:AB10"/>
    <mergeCell ref="E3:AB9"/>
    <mergeCell ref="A1:AB1"/>
    <mergeCell ref="A2:AB2"/>
    <mergeCell ref="A3:D3"/>
    <mergeCell ref="A4:D4"/>
    <mergeCell ref="A5:D5"/>
  </mergeCells>
  <conditionalFormatting sqref="E26:AB26">
    <cfRule type="cellIs" dxfId="212" priority="3" operator="greaterThan">
      <formula>90</formula>
    </cfRule>
  </conditionalFormatting>
  <conditionalFormatting sqref="E59:AB59">
    <cfRule type="cellIs" dxfId="211" priority="2" operator="greaterThan">
      <formula>90</formula>
    </cfRule>
  </conditionalFormatting>
  <conditionalFormatting sqref="E96:AB96">
    <cfRule type="cellIs" dxfId="210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C67"/>
  <sheetViews>
    <sheetView zoomScale="70" zoomScaleNormal="70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9.140625" style="1" customWidth="1"/>
    <col min="3" max="3" width="11.42578125" style="1" customWidth="1"/>
    <col min="4" max="4" width="15.7109375" style="103" customWidth="1"/>
    <col min="5" max="28" width="8.7109375" style="1" customWidth="1"/>
    <col min="29" max="29" width="12.42578125" style="1" customWidth="1"/>
    <col min="30" max="30" width="8.28515625" style="1" customWidth="1"/>
    <col min="31" max="16384" width="8.85546875" style="1"/>
  </cols>
  <sheetData>
    <row r="1" spans="1:29" ht="15">
      <c r="A1"/>
      <c r="B1"/>
      <c r="C1"/>
      <c r="D1" s="104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</row>
    <row r="2" spans="1:29" ht="23.25">
      <c r="A2" s="301" t="s">
        <v>26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3"/>
      <c r="AC2"/>
    </row>
    <row r="3" spans="1:29" ht="18.75">
      <c r="A3" s="304" t="s">
        <v>86</v>
      </c>
      <c r="B3" s="305"/>
      <c r="C3" s="305"/>
      <c r="D3" s="305"/>
      <c r="E3" s="305"/>
      <c r="F3" s="305"/>
      <c r="G3" s="305"/>
      <c r="H3" s="305"/>
      <c r="I3" s="305"/>
      <c r="J3" s="305"/>
      <c r="K3" s="305"/>
      <c r="L3" s="305"/>
      <c r="M3" s="305"/>
      <c r="N3" s="305"/>
      <c r="O3" s="305"/>
      <c r="P3" s="305"/>
      <c r="Q3" s="305"/>
      <c r="R3" s="305"/>
      <c r="S3" s="305"/>
      <c r="T3" s="305"/>
      <c r="U3" s="305"/>
      <c r="V3" s="305"/>
      <c r="W3" s="305"/>
      <c r="X3" s="305"/>
      <c r="Y3" s="305"/>
      <c r="Z3" s="305"/>
      <c r="AA3" s="305"/>
      <c r="AB3" s="306"/>
      <c r="AC3"/>
    </row>
    <row r="4" spans="1:29" ht="21" customHeight="1">
      <c r="A4" s="307"/>
      <c r="B4" s="308"/>
      <c r="C4" s="308"/>
      <c r="D4" s="309"/>
      <c r="E4" s="319" t="s">
        <v>75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1"/>
      <c r="AC4"/>
    </row>
    <row r="5" spans="1:29" ht="18.75" customHeight="1">
      <c r="A5" s="310" t="s">
        <v>29</v>
      </c>
      <c r="B5" s="311"/>
      <c r="C5" s="311"/>
      <c r="D5" s="312"/>
      <c r="E5" s="322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4"/>
      <c r="AC5"/>
    </row>
    <row r="6" spans="1:29" ht="18.75" customHeight="1">
      <c r="A6" s="310" t="s">
        <v>30</v>
      </c>
      <c r="B6" s="311"/>
      <c r="C6" s="311"/>
      <c r="D6" s="312"/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4"/>
      <c r="AC6"/>
    </row>
    <row r="7" spans="1:29" ht="18.75" customHeight="1">
      <c r="A7" s="310" t="s">
        <v>31</v>
      </c>
      <c r="B7" s="311"/>
      <c r="C7" s="311"/>
      <c r="D7" s="312"/>
      <c r="E7" s="322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4"/>
      <c r="AC7"/>
    </row>
    <row r="8" spans="1:29" ht="18.75" customHeight="1">
      <c r="A8" s="310" t="s">
        <v>32</v>
      </c>
      <c r="B8" s="311"/>
      <c r="C8" s="311"/>
      <c r="D8" s="312"/>
      <c r="E8" s="322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23"/>
      <c r="U8" s="323"/>
      <c r="V8" s="323"/>
      <c r="W8" s="323"/>
      <c r="X8" s="323"/>
      <c r="Y8" s="323"/>
      <c r="Z8" s="323"/>
      <c r="AA8" s="323"/>
      <c r="AB8" s="324"/>
      <c r="AC8"/>
    </row>
    <row r="9" spans="1:29" ht="19.5" customHeight="1">
      <c r="A9" s="313" t="s">
        <v>33</v>
      </c>
      <c r="B9" s="314"/>
      <c r="C9" s="314"/>
      <c r="D9" s="315"/>
      <c r="E9" s="322"/>
      <c r="F9" s="323"/>
      <c r="G9" s="323"/>
      <c r="H9" s="323"/>
      <c r="I9" s="323"/>
      <c r="J9" s="323"/>
      <c r="K9" s="323"/>
      <c r="L9" s="323"/>
      <c r="M9" s="323"/>
      <c r="N9" s="323"/>
      <c r="O9" s="323"/>
      <c r="P9" s="323"/>
      <c r="Q9" s="323"/>
      <c r="R9" s="323"/>
      <c r="S9" s="323"/>
      <c r="T9" s="323"/>
      <c r="U9" s="323"/>
      <c r="V9" s="323"/>
      <c r="W9" s="323"/>
      <c r="X9" s="323"/>
      <c r="Y9" s="323"/>
      <c r="Z9" s="323"/>
      <c r="AA9" s="323"/>
      <c r="AB9" s="324"/>
      <c r="AC9"/>
    </row>
    <row r="10" spans="1:29" ht="18.75" customHeight="1">
      <c r="A10" s="313" t="s">
        <v>34</v>
      </c>
      <c r="B10" s="314"/>
      <c r="C10" s="314"/>
      <c r="D10" s="315"/>
      <c r="E10" s="325"/>
      <c r="F10" s="326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326"/>
      <c r="R10" s="326"/>
      <c r="S10" s="326"/>
      <c r="T10" s="326"/>
      <c r="U10" s="326"/>
      <c r="V10" s="326"/>
      <c r="W10" s="326"/>
      <c r="X10" s="326"/>
      <c r="Y10" s="326"/>
      <c r="Z10" s="326"/>
      <c r="AA10" s="326"/>
      <c r="AB10" s="327"/>
      <c r="AC10"/>
    </row>
    <row r="11" spans="1:29" ht="31.5" customHeight="1">
      <c r="A11" s="344" t="s">
        <v>35</v>
      </c>
      <c r="B11" s="344" t="s">
        <v>36</v>
      </c>
      <c r="C11" s="344" t="s">
        <v>37</v>
      </c>
      <c r="D11" s="344" t="s">
        <v>38</v>
      </c>
      <c r="E11" s="316" t="s">
        <v>39</v>
      </c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8"/>
      <c r="AC11" s="34" t="s">
        <v>40</v>
      </c>
    </row>
    <row r="12" spans="1:29" ht="15.75">
      <c r="A12" s="345"/>
      <c r="B12" s="345"/>
      <c r="C12" s="345"/>
      <c r="D12" s="345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17"/>
    </row>
    <row r="13" spans="1:29" ht="31.5">
      <c r="A13" s="4">
        <v>1</v>
      </c>
      <c r="B13" s="5" t="s">
        <v>41</v>
      </c>
      <c r="C13" s="6" t="s">
        <v>42</v>
      </c>
      <c r="D13" s="105"/>
      <c r="E13" s="35">
        <v>2.1</v>
      </c>
      <c r="F13" s="35">
        <v>2.2000000000000002</v>
      </c>
      <c r="G13" s="35">
        <v>2.2999999999999998</v>
      </c>
      <c r="H13" s="35">
        <v>2.1</v>
      </c>
      <c r="I13" s="35">
        <v>2.2000000000000002</v>
      </c>
      <c r="J13" s="35">
        <v>1.8</v>
      </c>
      <c r="K13" s="35">
        <v>1.7</v>
      </c>
      <c r="L13" s="35">
        <v>1.6</v>
      </c>
      <c r="M13" s="35">
        <v>1.6</v>
      </c>
      <c r="N13" s="35">
        <v>1.6</v>
      </c>
      <c r="O13" s="35">
        <v>1.6</v>
      </c>
      <c r="P13" s="35">
        <v>1.6</v>
      </c>
      <c r="Q13" s="35">
        <v>1.4</v>
      </c>
      <c r="R13" s="35">
        <v>1.7</v>
      </c>
      <c r="S13" s="35">
        <v>1.7</v>
      </c>
      <c r="T13" s="35"/>
      <c r="U13" s="35"/>
      <c r="V13" s="35"/>
      <c r="W13" s="35"/>
      <c r="X13" s="35"/>
      <c r="Y13" s="35"/>
      <c r="Z13" s="35"/>
      <c r="AA13" s="35"/>
      <c r="AB13" s="35"/>
      <c r="AC13" s="35">
        <f>AVERAGE(E13:AB13)</f>
        <v>1.8133333333333337</v>
      </c>
    </row>
    <row r="14" spans="1:29" ht="31.5">
      <c r="A14" s="4">
        <v>2</v>
      </c>
      <c r="B14" s="5" t="s">
        <v>43</v>
      </c>
      <c r="C14" s="6" t="s">
        <v>42</v>
      </c>
      <c r="D14" s="105"/>
      <c r="E14" s="26">
        <v>1.4</v>
      </c>
      <c r="F14" s="26">
        <v>1.6</v>
      </c>
      <c r="G14" s="26">
        <v>1.6</v>
      </c>
      <c r="H14" s="26">
        <v>1.6</v>
      </c>
      <c r="I14" s="26">
        <v>1.5</v>
      </c>
      <c r="J14" s="26">
        <v>1.1000000000000001</v>
      </c>
      <c r="K14" s="26">
        <v>0.4</v>
      </c>
      <c r="L14" s="26">
        <v>0.4</v>
      </c>
      <c r="M14" s="26">
        <v>0.5</v>
      </c>
      <c r="N14" s="26">
        <v>0.6</v>
      </c>
      <c r="O14" s="26">
        <v>0.6</v>
      </c>
      <c r="P14" s="26">
        <v>0.6</v>
      </c>
      <c r="Q14" s="26">
        <v>0.6</v>
      </c>
      <c r="R14" s="26">
        <v>0.6</v>
      </c>
      <c r="S14" s="26">
        <v>0.4</v>
      </c>
      <c r="T14" s="26"/>
      <c r="U14" s="26"/>
      <c r="V14" s="26"/>
      <c r="W14" s="26"/>
      <c r="X14" s="26"/>
      <c r="Y14" s="26"/>
      <c r="Z14" s="26"/>
      <c r="AA14" s="26"/>
      <c r="AB14" s="26"/>
      <c r="AC14" s="35">
        <f>AVERAGE(E14:AB14)</f>
        <v>0.89999999999999991</v>
      </c>
    </row>
    <row r="15" spans="1:29" ht="18.75">
      <c r="A15" s="4">
        <v>3</v>
      </c>
      <c r="B15" s="5" t="s">
        <v>44</v>
      </c>
      <c r="C15" s="6" t="s">
        <v>42</v>
      </c>
      <c r="D15" s="6"/>
      <c r="E15" s="55">
        <v>13.9</v>
      </c>
      <c r="F15" s="55">
        <v>14</v>
      </c>
      <c r="G15" s="55">
        <v>14.3</v>
      </c>
      <c r="H15" s="55">
        <v>14.4</v>
      </c>
      <c r="I15" s="55">
        <v>14.6</v>
      </c>
      <c r="J15" s="55">
        <v>14.8</v>
      </c>
      <c r="K15" s="55">
        <v>14.6</v>
      </c>
      <c r="L15" s="55">
        <v>13.8</v>
      </c>
      <c r="M15" s="55">
        <v>14.6</v>
      </c>
      <c r="N15" s="55">
        <v>14.3</v>
      </c>
      <c r="O15" s="55">
        <v>14.3</v>
      </c>
      <c r="P15" s="55">
        <v>14.3</v>
      </c>
      <c r="Q15" s="55">
        <v>14.2</v>
      </c>
      <c r="R15" s="55">
        <v>14</v>
      </c>
      <c r="S15" s="55">
        <v>13.7</v>
      </c>
      <c r="T15" s="55"/>
      <c r="U15" s="55"/>
      <c r="V15" s="55"/>
      <c r="W15" s="55"/>
      <c r="X15" s="55"/>
      <c r="Y15" s="55"/>
      <c r="Z15" s="55"/>
      <c r="AA15" s="55"/>
      <c r="AB15" s="55"/>
      <c r="AC15" s="54">
        <f t="shared" ref="AC15:AC25" si="0">AVERAGE(E15:AB15)</f>
        <v>14.253333333333334</v>
      </c>
    </row>
    <row r="16" spans="1:29" ht="18.75">
      <c r="A16" s="4">
        <v>4</v>
      </c>
      <c r="B16" s="5" t="s">
        <v>45</v>
      </c>
      <c r="C16" s="6" t="s">
        <v>42</v>
      </c>
      <c r="D16" s="6"/>
      <c r="E16" s="55">
        <v>6.3</v>
      </c>
      <c r="F16" s="55">
        <v>6.1</v>
      </c>
      <c r="G16" s="55">
        <v>6.6</v>
      </c>
      <c r="H16" s="55">
        <v>6.6</v>
      </c>
      <c r="I16" s="55">
        <v>6.6</v>
      </c>
      <c r="J16" s="55">
        <v>7.1</v>
      </c>
      <c r="K16" s="55">
        <v>8</v>
      </c>
      <c r="L16" s="55">
        <v>7.9</v>
      </c>
      <c r="M16" s="55">
        <v>8.1999999999999993</v>
      </c>
      <c r="N16" s="55">
        <v>8.1</v>
      </c>
      <c r="O16" s="55">
        <v>8</v>
      </c>
      <c r="P16" s="55">
        <v>8</v>
      </c>
      <c r="Q16" s="55">
        <v>7.8</v>
      </c>
      <c r="R16" s="55">
        <v>8</v>
      </c>
      <c r="S16" s="55">
        <v>6.7</v>
      </c>
      <c r="T16" s="55"/>
      <c r="U16" s="55"/>
      <c r="V16" s="55"/>
      <c r="W16" s="55"/>
      <c r="X16" s="55"/>
      <c r="Y16" s="55"/>
      <c r="Z16" s="55"/>
      <c r="AA16" s="55"/>
      <c r="AB16" s="55"/>
      <c r="AC16" s="54">
        <f t="shared" si="0"/>
        <v>7.333333333333333</v>
      </c>
    </row>
    <row r="17" spans="1:29" ht="34.5">
      <c r="A17" s="4">
        <v>5</v>
      </c>
      <c r="B17" s="5" t="s">
        <v>46</v>
      </c>
      <c r="C17" s="6" t="s">
        <v>42</v>
      </c>
      <c r="D17" s="6"/>
      <c r="E17" s="55">
        <v>21.2</v>
      </c>
      <c r="F17" s="55">
        <v>20.8</v>
      </c>
      <c r="G17" s="55">
        <v>20.3</v>
      </c>
      <c r="H17" s="55">
        <v>20.6</v>
      </c>
      <c r="I17" s="55">
        <v>21.1</v>
      </c>
      <c r="J17" s="55">
        <v>21.4</v>
      </c>
      <c r="K17" s="55">
        <v>24.2</v>
      </c>
      <c r="L17" s="55">
        <v>25.1</v>
      </c>
      <c r="M17" s="55">
        <v>27.3</v>
      </c>
      <c r="N17" s="55">
        <v>26.8</v>
      </c>
      <c r="O17" s="55">
        <v>26.1</v>
      </c>
      <c r="P17" s="55">
        <v>26</v>
      </c>
      <c r="Q17" s="55">
        <v>26</v>
      </c>
      <c r="R17" s="55">
        <v>25.2</v>
      </c>
      <c r="S17" s="55">
        <v>25.3</v>
      </c>
      <c r="T17" s="55"/>
      <c r="U17" s="55"/>
      <c r="V17" s="55"/>
      <c r="W17" s="55"/>
      <c r="X17" s="55"/>
      <c r="Y17" s="55"/>
      <c r="Z17" s="55"/>
      <c r="AA17" s="55"/>
      <c r="AB17" s="55"/>
      <c r="AC17" s="54">
        <f t="shared" si="0"/>
        <v>23.826666666666664</v>
      </c>
    </row>
    <row r="18" spans="1:29" ht="18.75">
      <c r="A18" s="4">
        <v>6</v>
      </c>
      <c r="B18" s="5" t="s">
        <v>47</v>
      </c>
      <c r="C18" s="6" t="s">
        <v>42</v>
      </c>
      <c r="D18" s="6"/>
      <c r="E18" s="55">
        <v>27.1</v>
      </c>
      <c r="F18" s="55">
        <v>26.8</v>
      </c>
      <c r="G18" s="55">
        <v>26.4</v>
      </c>
      <c r="H18" s="55">
        <v>26.8</v>
      </c>
      <c r="I18" s="55">
        <v>27.2</v>
      </c>
      <c r="J18" s="55">
        <v>27.5</v>
      </c>
      <c r="K18" s="55">
        <v>29.3</v>
      </c>
      <c r="L18" s="55">
        <v>29.7</v>
      </c>
      <c r="M18" s="55">
        <v>32.1</v>
      </c>
      <c r="N18" s="55">
        <v>31.5</v>
      </c>
      <c r="O18" s="55">
        <v>31</v>
      </c>
      <c r="P18" s="55">
        <v>30.7</v>
      </c>
      <c r="Q18" s="55">
        <v>30.8</v>
      </c>
      <c r="R18" s="55">
        <v>29.8</v>
      </c>
      <c r="S18" s="55">
        <v>30.6</v>
      </c>
      <c r="T18" s="55"/>
      <c r="U18" s="55"/>
      <c r="V18" s="55"/>
      <c r="W18" s="55"/>
      <c r="X18" s="55"/>
      <c r="Y18" s="55"/>
      <c r="Z18" s="55"/>
      <c r="AA18" s="55"/>
      <c r="AB18" s="55"/>
      <c r="AC18" s="54">
        <f t="shared" si="0"/>
        <v>29.153333333333332</v>
      </c>
    </row>
    <row r="19" spans="1:29" ht="30">
      <c r="A19" s="4">
        <v>7</v>
      </c>
      <c r="B19" s="5" t="s">
        <v>48</v>
      </c>
      <c r="C19" s="6" t="s">
        <v>49</v>
      </c>
      <c r="D19" s="6"/>
      <c r="E19" s="56">
        <v>4.3</v>
      </c>
      <c r="F19" s="56">
        <v>4.3</v>
      </c>
      <c r="G19" s="56">
        <v>4.3</v>
      </c>
      <c r="H19" s="56">
        <v>4.3</v>
      </c>
      <c r="I19" s="56">
        <v>4.3</v>
      </c>
      <c r="J19" s="56">
        <v>4.3</v>
      </c>
      <c r="K19" s="56">
        <v>4.3</v>
      </c>
      <c r="L19" s="56">
        <v>4.3</v>
      </c>
      <c r="M19" s="56">
        <v>4.3</v>
      </c>
      <c r="N19" s="56">
        <v>4.3</v>
      </c>
      <c r="O19" s="56">
        <v>4.3</v>
      </c>
      <c r="P19" s="56">
        <v>4.3</v>
      </c>
      <c r="Q19" s="56">
        <v>4.3</v>
      </c>
      <c r="R19" s="56">
        <v>4.3</v>
      </c>
      <c r="S19" s="56">
        <v>4.3</v>
      </c>
      <c r="T19" s="56"/>
      <c r="U19" s="56"/>
      <c r="V19" s="56"/>
      <c r="W19" s="56"/>
      <c r="X19" s="56"/>
      <c r="Y19" s="56"/>
      <c r="Z19" s="56"/>
      <c r="AA19" s="56"/>
      <c r="AB19" s="56"/>
      <c r="AC19" s="54">
        <f t="shared" si="0"/>
        <v>4.2999999999999989</v>
      </c>
    </row>
    <row r="20" spans="1:29" ht="30">
      <c r="A20" s="4">
        <v>8</v>
      </c>
      <c r="B20" s="5" t="s">
        <v>50</v>
      </c>
      <c r="C20" s="6" t="s">
        <v>49</v>
      </c>
      <c r="D20" s="6"/>
      <c r="E20" s="57">
        <v>3.8</v>
      </c>
      <c r="F20" s="57">
        <v>3.8</v>
      </c>
      <c r="G20" s="57">
        <v>3.8</v>
      </c>
      <c r="H20" s="57">
        <v>3.8</v>
      </c>
      <c r="I20" s="57">
        <v>3.8</v>
      </c>
      <c r="J20" s="57">
        <v>3.8</v>
      </c>
      <c r="K20" s="57">
        <v>3.8</v>
      </c>
      <c r="L20" s="57">
        <v>3.8</v>
      </c>
      <c r="M20" s="57">
        <v>3.8</v>
      </c>
      <c r="N20" s="57">
        <v>3.8</v>
      </c>
      <c r="O20" s="57">
        <v>3.8</v>
      </c>
      <c r="P20" s="57">
        <v>3.8</v>
      </c>
      <c r="Q20" s="57">
        <v>3.8</v>
      </c>
      <c r="R20" s="57">
        <v>3.8</v>
      </c>
      <c r="S20" s="57">
        <v>3.8</v>
      </c>
      <c r="T20" s="57"/>
      <c r="U20" s="57"/>
      <c r="V20" s="57"/>
      <c r="W20" s="57"/>
      <c r="X20" s="57"/>
      <c r="Y20" s="57"/>
      <c r="Z20" s="57"/>
      <c r="AA20" s="57"/>
      <c r="AB20" s="57"/>
      <c r="AC20" s="54">
        <f t="shared" si="0"/>
        <v>3.7999999999999989</v>
      </c>
    </row>
    <row r="21" spans="1:29" ht="30">
      <c r="A21" s="4">
        <v>9</v>
      </c>
      <c r="B21" s="5" t="s">
        <v>51</v>
      </c>
      <c r="C21" s="6" t="s">
        <v>49</v>
      </c>
      <c r="D21" s="6"/>
      <c r="E21" s="57">
        <v>3.8</v>
      </c>
      <c r="F21" s="57">
        <v>3.8</v>
      </c>
      <c r="G21" s="57">
        <v>3.8</v>
      </c>
      <c r="H21" s="57">
        <v>3.8</v>
      </c>
      <c r="I21" s="57">
        <v>3.8</v>
      </c>
      <c r="J21" s="57">
        <v>3.8</v>
      </c>
      <c r="K21" s="57">
        <v>3.8</v>
      </c>
      <c r="L21" s="57">
        <v>3.8</v>
      </c>
      <c r="M21" s="57">
        <v>3.8</v>
      </c>
      <c r="N21" s="57">
        <v>3.8</v>
      </c>
      <c r="O21" s="57">
        <v>3.8</v>
      </c>
      <c r="P21" s="57">
        <v>3.8</v>
      </c>
      <c r="Q21" s="57">
        <v>3.8</v>
      </c>
      <c r="R21" s="57">
        <v>3.8</v>
      </c>
      <c r="S21" s="57">
        <v>3.8</v>
      </c>
      <c r="T21" s="57"/>
      <c r="U21" s="57"/>
      <c r="V21" s="57"/>
      <c r="W21" s="57"/>
      <c r="X21" s="57"/>
      <c r="Y21" s="57"/>
      <c r="Z21" s="57"/>
      <c r="AA21" s="57"/>
      <c r="AB21" s="57"/>
      <c r="AC21" s="54">
        <f t="shared" si="0"/>
        <v>3.7999999999999989</v>
      </c>
    </row>
    <row r="22" spans="1:29" ht="30">
      <c r="A22" s="4">
        <v>10</v>
      </c>
      <c r="B22" s="5" t="s">
        <v>52</v>
      </c>
      <c r="C22" s="6" t="s">
        <v>49</v>
      </c>
      <c r="D22" s="6"/>
      <c r="E22" s="57">
        <v>3</v>
      </c>
      <c r="F22" s="57">
        <v>3</v>
      </c>
      <c r="G22" s="57">
        <v>3</v>
      </c>
      <c r="H22" s="57">
        <v>3</v>
      </c>
      <c r="I22" s="57">
        <v>3</v>
      </c>
      <c r="J22" s="57">
        <v>3</v>
      </c>
      <c r="K22" s="57">
        <v>3</v>
      </c>
      <c r="L22" s="57">
        <v>3</v>
      </c>
      <c r="M22" s="57">
        <v>3</v>
      </c>
      <c r="N22" s="57">
        <v>3</v>
      </c>
      <c r="O22" s="57">
        <v>3</v>
      </c>
      <c r="P22" s="57">
        <v>3</v>
      </c>
      <c r="Q22" s="57">
        <v>3</v>
      </c>
      <c r="R22" s="57">
        <v>3</v>
      </c>
      <c r="S22" s="57">
        <v>3</v>
      </c>
      <c r="T22" s="57"/>
      <c r="U22" s="57"/>
      <c r="V22" s="57"/>
      <c r="W22" s="57"/>
      <c r="X22" s="57"/>
      <c r="Y22" s="57"/>
      <c r="Z22" s="57"/>
      <c r="AA22" s="57"/>
      <c r="AB22" s="57"/>
      <c r="AC22" s="54">
        <f t="shared" si="0"/>
        <v>3</v>
      </c>
    </row>
    <row r="23" spans="1:29" ht="34.5">
      <c r="A23" s="4">
        <v>11</v>
      </c>
      <c r="B23" s="5" t="s">
        <v>53</v>
      </c>
      <c r="C23" s="6" t="s">
        <v>49</v>
      </c>
      <c r="D23" s="13"/>
      <c r="E23" s="56">
        <f>E19-E20</f>
        <v>0.5</v>
      </c>
      <c r="F23" s="56">
        <f>F19-F20</f>
        <v>0.5</v>
      </c>
      <c r="G23" s="56">
        <f>G19-G20</f>
        <v>0.5</v>
      </c>
      <c r="H23" s="56">
        <f>H19-H20</f>
        <v>0.5</v>
      </c>
      <c r="I23" s="56">
        <f>I19-I20</f>
        <v>0.5</v>
      </c>
      <c r="J23" s="56">
        <f t="shared" ref="J23:S23" si="1">J19-J20</f>
        <v>0.5</v>
      </c>
      <c r="K23" s="56">
        <f t="shared" si="1"/>
        <v>0.5</v>
      </c>
      <c r="L23" s="56">
        <f t="shared" si="1"/>
        <v>0.5</v>
      </c>
      <c r="M23" s="56">
        <f t="shared" si="1"/>
        <v>0.5</v>
      </c>
      <c r="N23" s="56">
        <f t="shared" si="1"/>
        <v>0.5</v>
      </c>
      <c r="O23" s="56">
        <f t="shared" si="1"/>
        <v>0.5</v>
      </c>
      <c r="P23" s="56">
        <f t="shared" si="1"/>
        <v>0.5</v>
      </c>
      <c r="Q23" s="56">
        <f t="shared" si="1"/>
        <v>0.5</v>
      </c>
      <c r="R23" s="56">
        <f t="shared" si="1"/>
        <v>0.5</v>
      </c>
      <c r="S23" s="56">
        <f t="shared" si="1"/>
        <v>0.5</v>
      </c>
      <c r="T23" s="56"/>
      <c r="U23" s="56"/>
      <c r="V23" s="56"/>
      <c r="W23" s="56"/>
      <c r="X23" s="56"/>
      <c r="Y23" s="56"/>
      <c r="Z23" s="56"/>
      <c r="AA23" s="56"/>
      <c r="AB23" s="56"/>
      <c r="AC23" s="54">
        <f t="shared" si="0"/>
        <v>0.5</v>
      </c>
    </row>
    <row r="24" spans="1:29" ht="34.5">
      <c r="A24" s="4">
        <v>12</v>
      </c>
      <c r="B24" s="5" t="s">
        <v>54</v>
      </c>
      <c r="C24" s="6" t="s">
        <v>55</v>
      </c>
      <c r="D24" s="13"/>
      <c r="E24" s="56">
        <f>E21-E22</f>
        <v>0.79999999999999982</v>
      </c>
      <c r="F24" s="56">
        <f>F21-F22</f>
        <v>0.79999999999999982</v>
      </c>
      <c r="G24" s="56">
        <f>G21-G22</f>
        <v>0.79999999999999982</v>
      </c>
      <c r="H24" s="56">
        <f>H21-H22</f>
        <v>0.79999999999999982</v>
      </c>
      <c r="I24" s="56">
        <f>I21-I22</f>
        <v>0.79999999999999982</v>
      </c>
      <c r="J24" s="56">
        <f t="shared" ref="J24:S24" si="2">J21-J22</f>
        <v>0.79999999999999982</v>
      </c>
      <c r="K24" s="56">
        <f t="shared" si="2"/>
        <v>0.79999999999999982</v>
      </c>
      <c r="L24" s="56">
        <f t="shared" si="2"/>
        <v>0.79999999999999982</v>
      </c>
      <c r="M24" s="56">
        <f t="shared" si="2"/>
        <v>0.79999999999999982</v>
      </c>
      <c r="N24" s="56">
        <f t="shared" si="2"/>
        <v>0.79999999999999982</v>
      </c>
      <c r="O24" s="56">
        <f t="shared" si="2"/>
        <v>0.79999999999999982</v>
      </c>
      <c r="P24" s="56">
        <f t="shared" si="2"/>
        <v>0.79999999999999982</v>
      </c>
      <c r="Q24" s="56">
        <f t="shared" si="2"/>
        <v>0.79999999999999982</v>
      </c>
      <c r="R24" s="56">
        <f t="shared" si="2"/>
        <v>0.79999999999999982</v>
      </c>
      <c r="S24" s="56">
        <f t="shared" si="2"/>
        <v>0.79999999999999982</v>
      </c>
      <c r="T24" s="56"/>
      <c r="U24" s="56"/>
      <c r="V24" s="56"/>
      <c r="W24" s="56"/>
      <c r="X24" s="56"/>
      <c r="Y24" s="56"/>
      <c r="Z24" s="56"/>
      <c r="AA24" s="56"/>
      <c r="AB24" s="56"/>
      <c r="AC24" s="54">
        <f t="shared" si="0"/>
        <v>0.8</v>
      </c>
    </row>
    <row r="25" spans="1:29" ht="37.5">
      <c r="A25" s="4">
        <v>13</v>
      </c>
      <c r="B25" s="5" t="s">
        <v>56</v>
      </c>
      <c r="C25" s="6" t="s">
        <v>57</v>
      </c>
      <c r="D25" s="13"/>
      <c r="E25" s="58">
        <f>SQRT(E23/0.5)*971</f>
        <v>971</v>
      </c>
      <c r="F25" s="58">
        <f>SQRT(F23/0.5)*971</f>
        <v>971</v>
      </c>
      <c r="G25" s="58">
        <f>SQRT(G23/0.5)*971</f>
        <v>971</v>
      </c>
      <c r="H25" s="58">
        <f>SQRT(H23/0.5)*971</f>
        <v>971</v>
      </c>
      <c r="I25" s="58">
        <f>SQRT(I23/0.5)*971</f>
        <v>971</v>
      </c>
      <c r="J25" s="58">
        <f t="shared" ref="J25:S25" si="3">SQRT(J23/0.5)*971</f>
        <v>971</v>
      </c>
      <c r="K25" s="58">
        <f t="shared" si="3"/>
        <v>971</v>
      </c>
      <c r="L25" s="58">
        <f t="shared" si="3"/>
        <v>971</v>
      </c>
      <c r="M25" s="58">
        <f t="shared" si="3"/>
        <v>971</v>
      </c>
      <c r="N25" s="58">
        <f t="shared" si="3"/>
        <v>971</v>
      </c>
      <c r="O25" s="58">
        <f t="shared" si="3"/>
        <v>971</v>
      </c>
      <c r="P25" s="58">
        <f t="shared" si="3"/>
        <v>971</v>
      </c>
      <c r="Q25" s="58">
        <f t="shared" si="3"/>
        <v>971</v>
      </c>
      <c r="R25" s="58">
        <f t="shared" si="3"/>
        <v>971</v>
      </c>
      <c r="S25" s="58">
        <f t="shared" si="3"/>
        <v>971</v>
      </c>
      <c r="T25" s="58"/>
      <c r="U25" s="58"/>
      <c r="V25" s="58"/>
      <c r="W25" s="58"/>
      <c r="X25" s="58"/>
      <c r="Y25" s="58"/>
      <c r="Z25" s="58"/>
      <c r="AA25" s="58"/>
      <c r="AB25" s="58"/>
      <c r="AC25" s="54">
        <f t="shared" si="0"/>
        <v>971</v>
      </c>
    </row>
    <row r="26" spans="1:29" ht="15.75">
      <c r="A26" s="4">
        <v>14</v>
      </c>
      <c r="B26" s="5" t="s">
        <v>58</v>
      </c>
      <c r="C26" s="6" t="s">
        <v>59</v>
      </c>
      <c r="D26" s="13"/>
      <c r="E26" s="55">
        <f>E25*1000*1*(E15-E16)/3024</f>
        <v>2440.3439153439158</v>
      </c>
      <c r="F26" s="55">
        <f>F25*1000*1*(F15-F16)/3024</f>
        <v>2536.6732804232806</v>
      </c>
      <c r="G26" s="55">
        <f>G25*1000*1*(G15-G16)/3024</f>
        <v>2472.4537037037039</v>
      </c>
      <c r="H26" s="55">
        <f>H25*1000*1*(H15-H16)/3024</f>
        <v>2504.5634920634925</v>
      </c>
      <c r="I26" s="55">
        <f>I25*1000*1*(I15-I16)/3024</f>
        <v>2568.7830687830688</v>
      </c>
      <c r="J26" s="55">
        <f t="shared" ref="J26:S26" si="4">J25*1000*1*(J15-J16)/3024</f>
        <v>2472.4537037037039</v>
      </c>
      <c r="K26" s="55">
        <f t="shared" si="4"/>
        <v>2119.2460317460318</v>
      </c>
      <c r="L26" s="55">
        <f t="shared" si="4"/>
        <v>1894.4775132275133</v>
      </c>
      <c r="M26" s="55">
        <f t="shared" si="4"/>
        <v>2055.0264550264551</v>
      </c>
      <c r="N26" s="55">
        <f t="shared" si="4"/>
        <v>1990.8068783068786</v>
      </c>
      <c r="O26" s="55">
        <f t="shared" si="4"/>
        <v>2022.916666666667</v>
      </c>
      <c r="P26" s="55">
        <f t="shared" si="4"/>
        <v>2022.916666666667</v>
      </c>
      <c r="Q26" s="55">
        <f t="shared" si="4"/>
        <v>2055.0264550264546</v>
      </c>
      <c r="R26" s="55">
        <f t="shared" si="4"/>
        <v>1926.5873015873017</v>
      </c>
      <c r="S26" s="55">
        <f t="shared" si="4"/>
        <v>2247.6851851851848</v>
      </c>
      <c r="T26" s="55"/>
      <c r="U26" s="55"/>
      <c r="V26" s="55"/>
      <c r="W26" s="55"/>
      <c r="X26" s="55"/>
      <c r="Y26" s="55"/>
      <c r="Z26" s="55"/>
      <c r="AA26" s="55"/>
      <c r="AB26" s="55"/>
      <c r="AC26" s="54">
        <f>SUM(E26:AB26)</f>
        <v>33329.960317460318</v>
      </c>
    </row>
    <row r="27" spans="1:29" ht="15.75">
      <c r="A27" s="4">
        <v>15</v>
      </c>
      <c r="B27" s="5" t="s">
        <v>60</v>
      </c>
      <c r="C27" s="6" t="s">
        <v>61</v>
      </c>
      <c r="D27" s="13"/>
      <c r="E27" s="56">
        <v>1380</v>
      </c>
      <c r="F27" s="56">
        <v>1380</v>
      </c>
      <c r="G27" s="56">
        <v>1380</v>
      </c>
      <c r="H27" s="56">
        <v>1380</v>
      </c>
      <c r="I27" s="56">
        <v>1380</v>
      </c>
      <c r="J27" s="56">
        <v>1380</v>
      </c>
      <c r="K27" s="56">
        <v>1380</v>
      </c>
      <c r="L27" s="56">
        <v>1380</v>
      </c>
      <c r="M27" s="56">
        <v>1380</v>
      </c>
      <c r="N27" s="56">
        <v>1380</v>
      </c>
      <c r="O27" s="56">
        <v>1380</v>
      </c>
      <c r="P27" s="56">
        <v>1380</v>
      </c>
      <c r="Q27" s="56">
        <v>1380</v>
      </c>
      <c r="R27" s="56">
        <v>1380</v>
      </c>
      <c r="S27" s="56">
        <v>1380</v>
      </c>
      <c r="T27" s="56"/>
      <c r="U27" s="56"/>
      <c r="V27" s="56"/>
      <c r="W27" s="56"/>
      <c r="X27" s="56"/>
      <c r="Y27" s="56"/>
      <c r="Z27" s="56"/>
      <c r="AA27" s="56"/>
      <c r="AB27" s="56"/>
      <c r="AC27" s="54">
        <f>SUM(E27:AB27)</f>
        <v>20700</v>
      </c>
    </row>
    <row r="28" spans="1:29" ht="15.75">
      <c r="A28" s="4">
        <v>16</v>
      </c>
      <c r="B28" s="5" t="s">
        <v>62</v>
      </c>
      <c r="C28" s="6" t="s">
        <v>63</v>
      </c>
      <c r="D28" s="13"/>
      <c r="E28" s="59">
        <f>E27/E26</f>
        <v>0.5654940647189548</v>
      </c>
      <c r="F28" s="59">
        <f>F27/F26</f>
        <v>0.54401960656507053</v>
      </c>
      <c r="G28" s="59">
        <f>G27/G26</f>
        <v>0.55814998595637111</v>
      </c>
      <c r="H28" s="59">
        <f>H27/H26</f>
        <v>0.55099421690564832</v>
      </c>
      <c r="I28" s="59">
        <f>I27/I26</f>
        <v>0.5372193614830072</v>
      </c>
      <c r="J28" s="59">
        <f t="shared" ref="J28:S28" si="5">J27/J26</f>
        <v>0.55814998595637111</v>
      </c>
      <c r="K28" s="59">
        <f t="shared" si="5"/>
        <v>0.65117498361576631</v>
      </c>
      <c r="L28" s="59">
        <f t="shared" si="5"/>
        <v>0.72843303251933178</v>
      </c>
      <c r="M28" s="59">
        <f t="shared" si="5"/>
        <v>0.67152420185375894</v>
      </c>
      <c r="N28" s="59">
        <f t="shared" si="5"/>
        <v>0.69318627288129953</v>
      </c>
      <c r="O28" s="59">
        <f t="shared" si="5"/>
        <v>0.68218331616889794</v>
      </c>
      <c r="P28" s="59">
        <f t="shared" si="5"/>
        <v>0.68218331616889794</v>
      </c>
      <c r="Q28" s="59">
        <f t="shared" si="5"/>
        <v>0.67152420185375916</v>
      </c>
      <c r="R28" s="59">
        <f t="shared" si="5"/>
        <v>0.71629248197734297</v>
      </c>
      <c r="S28" s="59">
        <f t="shared" si="5"/>
        <v>0.61396498455200832</v>
      </c>
      <c r="T28" s="59"/>
      <c r="U28" s="59"/>
      <c r="V28" s="59"/>
      <c r="W28" s="59"/>
      <c r="X28" s="59"/>
      <c r="Y28" s="59"/>
      <c r="Z28" s="59"/>
      <c r="AA28" s="59"/>
      <c r="AB28" s="59"/>
      <c r="AC28" s="54">
        <f t="shared" ref="AC28:AC33" si="6">AVERAGE(E28:AB28)</f>
        <v>0.62829960087843229</v>
      </c>
    </row>
    <row r="29" spans="1:29" ht="15.75">
      <c r="A29" s="4">
        <v>17</v>
      </c>
      <c r="B29" s="5" t="s">
        <v>64</v>
      </c>
      <c r="C29" s="13"/>
      <c r="D29" s="13"/>
      <c r="E29" s="328">
        <f>AVERAGE(E28:AB28)</f>
        <v>0.62829960087843229</v>
      </c>
      <c r="F29" s="329"/>
      <c r="G29" s="329"/>
      <c r="H29" s="329"/>
      <c r="I29" s="329"/>
      <c r="J29" s="329"/>
      <c r="K29" s="329"/>
      <c r="L29" s="329"/>
      <c r="M29" s="329"/>
      <c r="N29" s="329"/>
      <c r="O29" s="329"/>
      <c r="P29" s="329"/>
      <c r="Q29" s="329"/>
      <c r="R29" s="329"/>
      <c r="S29" s="329"/>
      <c r="T29" s="329"/>
      <c r="U29" s="329"/>
      <c r="V29" s="329"/>
      <c r="W29" s="329"/>
      <c r="X29" s="329"/>
      <c r="Y29" s="329"/>
      <c r="Z29" s="329"/>
      <c r="AA29" s="329"/>
      <c r="AB29" s="330"/>
      <c r="AC29" s="54">
        <f t="shared" si="6"/>
        <v>0.62829960087843229</v>
      </c>
    </row>
    <row r="30" spans="1:29" ht="15.75">
      <c r="A30" s="4">
        <v>18</v>
      </c>
      <c r="B30" s="5" t="s">
        <v>65</v>
      </c>
      <c r="C30" s="13"/>
      <c r="D30" s="13"/>
      <c r="E30" s="59">
        <f>3.516/E28</f>
        <v>6.2175718886588465</v>
      </c>
      <c r="F30" s="59">
        <f>3.516/F28</f>
        <v>6.4630023579480111</v>
      </c>
      <c r="G30" s="59">
        <f>3.516/G28</f>
        <v>6.2993820450885671</v>
      </c>
      <c r="H30" s="59">
        <f>3.516/H28</f>
        <v>6.3811922015182896</v>
      </c>
      <c r="I30" s="59">
        <f>3.516/I28</f>
        <v>6.5448125143777318</v>
      </c>
      <c r="J30" s="59">
        <f t="shared" ref="J30:S30" si="7">3.516/J28</f>
        <v>6.2993820450885671</v>
      </c>
      <c r="K30" s="59">
        <f t="shared" si="7"/>
        <v>5.3994703243616291</v>
      </c>
      <c r="L30" s="59">
        <f t="shared" si="7"/>
        <v>4.8267992293535773</v>
      </c>
      <c r="M30" s="59">
        <f t="shared" si="7"/>
        <v>5.235850011502186</v>
      </c>
      <c r="N30" s="59">
        <f t="shared" si="7"/>
        <v>5.0722296986427429</v>
      </c>
      <c r="O30" s="59">
        <f t="shared" si="7"/>
        <v>5.1540398550724644</v>
      </c>
      <c r="P30" s="59">
        <f t="shared" si="7"/>
        <v>5.1540398550724644</v>
      </c>
      <c r="Q30" s="59">
        <f t="shared" si="7"/>
        <v>5.2358500115021842</v>
      </c>
      <c r="R30" s="59">
        <f t="shared" si="7"/>
        <v>4.9086093857832989</v>
      </c>
      <c r="S30" s="59">
        <f t="shared" si="7"/>
        <v>5.7267109500805145</v>
      </c>
      <c r="T30" s="59"/>
      <c r="U30" s="59"/>
      <c r="V30" s="59"/>
      <c r="W30" s="59"/>
      <c r="X30" s="59"/>
      <c r="Y30" s="59"/>
      <c r="Z30" s="59"/>
      <c r="AA30" s="59"/>
      <c r="AB30" s="59"/>
      <c r="AC30" s="54">
        <f t="shared" si="6"/>
        <v>5.6612628249367374</v>
      </c>
    </row>
    <row r="31" spans="1:29" ht="15.75">
      <c r="A31" s="4">
        <v>19</v>
      </c>
      <c r="B31" s="5" t="s">
        <v>66</v>
      </c>
      <c r="C31" s="13"/>
      <c r="D31" s="13"/>
      <c r="E31" s="59">
        <f>3.413*E30</f>
        <v>21.220572855992643</v>
      </c>
      <c r="F31" s="59">
        <f>3.413*F30</f>
        <v>22.05822704767656</v>
      </c>
      <c r="G31" s="59">
        <f>3.413*G30</f>
        <v>21.499790919887278</v>
      </c>
      <c r="H31" s="59">
        <f>3.413*H30</f>
        <v>21.779008983781921</v>
      </c>
      <c r="I31" s="59">
        <f>3.413*I30</f>
        <v>22.337445111571199</v>
      </c>
      <c r="J31" s="59">
        <f t="shared" ref="J31:S31" si="8">3.413*J30</f>
        <v>21.499790919887278</v>
      </c>
      <c r="K31" s="59">
        <f t="shared" si="8"/>
        <v>18.428392217046238</v>
      </c>
      <c r="L31" s="59">
        <f t="shared" si="8"/>
        <v>16.473865769783757</v>
      </c>
      <c r="M31" s="59">
        <f t="shared" si="8"/>
        <v>17.869956089256959</v>
      </c>
      <c r="N31" s="59">
        <f t="shared" si="8"/>
        <v>17.311519961467681</v>
      </c>
      <c r="O31" s="59">
        <f t="shared" si="8"/>
        <v>17.59073802536232</v>
      </c>
      <c r="P31" s="59">
        <f t="shared" si="8"/>
        <v>17.59073802536232</v>
      </c>
      <c r="Q31" s="59">
        <f t="shared" si="8"/>
        <v>17.869956089256952</v>
      </c>
      <c r="R31" s="59">
        <f t="shared" si="8"/>
        <v>16.753083833678399</v>
      </c>
      <c r="S31" s="59">
        <f t="shared" si="8"/>
        <v>19.545264472624794</v>
      </c>
      <c r="T31" s="59"/>
      <c r="U31" s="59"/>
      <c r="V31" s="59"/>
      <c r="W31" s="59"/>
      <c r="X31" s="59"/>
      <c r="Y31" s="59"/>
      <c r="Z31" s="59"/>
      <c r="AA31" s="59"/>
      <c r="AB31" s="59"/>
      <c r="AC31" s="54">
        <f t="shared" si="6"/>
        <v>19.321890021509088</v>
      </c>
    </row>
    <row r="32" spans="1:29" ht="15.75">
      <c r="A32" s="4">
        <v>20</v>
      </c>
      <c r="B32" s="5" t="s">
        <v>67</v>
      </c>
      <c r="C32" s="6" t="s">
        <v>42</v>
      </c>
      <c r="D32" s="13"/>
      <c r="E32" s="59">
        <f>(E18-E17)/LN(1+(E18-E17)/E13)</f>
        <v>4.4112011113326908</v>
      </c>
      <c r="F32" s="59">
        <f>(F18-F17)/LN(1+(F18-F17)/F13)</f>
        <v>4.5603905364838129</v>
      </c>
      <c r="G32" s="59">
        <f>(G18-G17)/LN(1+(G18-G17)/G13)</f>
        <v>4.7092516416076586</v>
      </c>
      <c r="H32" s="59">
        <f>(H18-H17)/LN(1+(H18-H17)/H13)</f>
        <v>4.5113279697596402</v>
      </c>
      <c r="I32" s="59">
        <f>(I18-I17)/LN(1+(I18-I17)/I13)</f>
        <v>4.5940717567728298</v>
      </c>
      <c r="J32" s="59">
        <f t="shared" ref="J32:S32" si="9">(J18-J17)/LN(1+(J18-J17)/J13)</f>
        <v>4.1241961940909277</v>
      </c>
      <c r="K32" s="59">
        <f t="shared" si="9"/>
        <v>3.6788723542668573</v>
      </c>
      <c r="L32" s="59">
        <f t="shared" si="9"/>
        <v>3.3959726322354031</v>
      </c>
      <c r="M32" s="59">
        <f t="shared" si="9"/>
        <v>3.4624680981335128</v>
      </c>
      <c r="N32" s="59">
        <f t="shared" si="9"/>
        <v>3.4292902140916386</v>
      </c>
      <c r="O32" s="59">
        <f t="shared" si="9"/>
        <v>3.4955093998306515</v>
      </c>
      <c r="P32" s="59">
        <f t="shared" si="9"/>
        <v>3.4292902140916386</v>
      </c>
      <c r="Q32" s="59">
        <f t="shared" si="9"/>
        <v>3.2256394132852981</v>
      </c>
      <c r="R32" s="59">
        <f t="shared" si="9"/>
        <v>3.5116611287000752</v>
      </c>
      <c r="S32" s="59">
        <f t="shared" si="9"/>
        <v>3.7448369879635663</v>
      </c>
      <c r="T32" s="59"/>
      <c r="U32" s="59"/>
      <c r="V32" s="59"/>
      <c r="W32" s="59"/>
      <c r="X32" s="59"/>
      <c r="Y32" s="59"/>
      <c r="Z32" s="59"/>
      <c r="AA32" s="59"/>
      <c r="AB32" s="59"/>
      <c r="AC32" s="54">
        <f t="shared" si="6"/>
        <v>3.8855986435097467</v>
      </c>
    </row>
    <row r="33" spans="1:29" ht="15.75">
      <c r="A33" s="4">
        <v>21</v>
      </c>
      <c r="B33" s="5" t="s">
        <v>68</v>
      </c>
      <c r="C33" s="6" t="s">
        <v>42</v>
      </c>
      <c r="D33" s="42"/>
      <c r="E33" s="59">
        <f>(E15-E16)/LN(1+(E15-E16)/E14)</f>
        <v>4.0843694422438022</v>
      </c>
      <c r="F33" s="59">
        <f>(F15-F16)/LN(1+(F15-F16)/F14)</f>
        <v>4.4349926844430945</v>
      </c>
      <c r="G33" s="59">
        <f>(G15-G16)/LN(1+(G15-G16)/G14)</f>
        <v>4.3749732258760972</v>
      </c>
      <c r="H33" s="59">
        <f>(H15-H16)/LN(1+(H15-H16)/H14)</f>
        <v>4.4050224800534474</v>
      </c>
      <c r="I33" s="59">
        <f>(I15-I16)/LN(1+(I15-I16)/I14)</f>
        <v>4.3341013764624803</v>
      </c>
      <c r="J33" s="59">
        <f t="shared" ref="J33:S33" si="10">(J15-J16)/LN(1+(J15-J16)/J14)</f>
        <v>3.7029172716150067</v>
      </c>
      <c r="K33" s="59">
        <f t="shared" si="10"/>
        <v>2.3059178144955088</v>
      </c>
      <c r="L33" s="59">
        <f t="shared" si="10"/>
        <v>2.1401311712942257</v>
      </c>
      <c r="M33" s="59">
        <f t="shared" si="10"/>
        <v>2.4384030879591339</v>
      </c>
      <c r="N33" s="59">
        <f t="shared" si="10"/>
        <v>2.5538068190908847</v>
      </c>
      <c r="O33" s="59">
        <f t="shared" si="10"/>
        <v>2.5794860061922535</v>
      </c>
      <c r="P33" s="59">
        <f t="shared" si="10"/>
        <v>2.5794860061922535</v>
      </c>
      <c r="Q33" s="59">
        <f t="shared" si="10"/>
        <v>2.6050827568852752</v>
      </c>
      <c r="R33" s="59">
        <f t="shared" si="10"/>
        <v>2.5021943485454781</v>
      </c>
      <c r="S33" s="59">
        <f t="shared" si="10"/>
        <v>2.399091855650914</v>
      </c>
      <c r="T33" s="59"/>
      <c r="U33" s="59"/>
      <c r="V33" s="59"/>
      <c r="W33" s="59"/>
      <c r="X33" s="59"/>
      <c r="Y33" s="59"/>
      <c r="Z33" s="59"/>
      <c r="AA33" s="59"/>
      <c r="AB33" s="59"/>
      <c r="AC33" s="54">
        <f t="shared" si="6"/>
        <v>3.1626650897999911</v>
      </c>
    </row>
    <row r="35" spans="1:29" ht="15">
      <c r="A35"/>
      <c r="B35"/>
      <c r="C35"/>
      <c r="D35" s="104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1:29" ht="23.25">
      <c r="A36" s="301" t="s">
        <v>26</v>
      </c>
      <c r="B36" s="302"/>
      <c r="C36" s="302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2"/>
      <c r="T36" s="302"/>
      <c r="U36" s="302"/>
      <c r="V36" s="302"/>
      <c r="W36" s="302"/>
      <c r="X36" s="302"/>
      <c r="Y36" s="302"/>
      <c r="Z36" s="302"/>
      <c r="AA36" s="302"/>
      <c r="AB36" s="303"/>
      <c r="AC36"/>
    </row>
    <row r="37" spans="1:29" ht="18.75">
      <c r="A37" s="304" t="s">
        <v>86</v>
      </c>
      <c r="B37" s="305"/>
      <c r="C37" s="305"/>
      <c r="D37" s="305"/>
      <c r="E37" s="305"/>
      <c r="F37" s="305"/>
      <c r="G37" s="305"/>
      <c r="H37" s="305"/>
      <c r="I37" s="305"/>
      <c r="J37" s="305"/>
      <c r="K37" s="305"/>
      <c r="L37" s="305"/>
      <c r="M37" s="305"/>
      <c r="N37" s="305"/>
      <c r="O37" s="305"/>
      <c r="P37" s="305"/>
      <c r="Q37" s="305"/>
      <c r="R37" s="305"/>
      <c r="S37" s="305"/>
      <c r="T37" s="305"/>
      <c r="U37" s="305"/>
      <c r="V37" s="305"/>
      <c r="W37" s="305"/>
      <c r="X37" s="305"/>
      <c r="Y37" s="305"/>
      <c r="Z37" s="305"/>
      <c r="AA37" s="305"/>
      <c r="AB37" s="306"/>
      <c r="AC37"/>
    </row>
    <row r="38" spans="1:29" ht="21">
      <c r="A38" s="307"/>
      <c r="B38" s="308"/>
      <c r="C38" s="308"/>
      <c r="D38" s="309"/>
      <c r="E38" s="319" t="s">
        <v>85</v>
      </c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1"/>
      <c r="AC38"/>
    </row>
    <row r="39" spans="1:29" ht="18.75">
      <c r="A39" s="310" t="s">
        <v>29</v>
      </c>
      <c r="B39" s="311"/>
      <c r="C39" s="311"/>
      <c r="D39" s="312"/>
      <c r="E39" s="322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323"/>
      <c r="Q39" s="323"/>
      <c r="R39" s="323"/>
      <c r="S39" s="323"/>
      <c r="T39" s="323"/>
      <c r="U39" s="323"/>
      <c r="V39" s="323"/>
      <c r="W39" s="323"/>
      <c r="X39" s="323"/>
      <c r="Y39" s="323"/>
      <c r="Z39" s="323"/>
      <c r="AA39" s="323"/>
      <c r="AB39" s="324"/>
      <c r="AC39"/>
    </row>
    <row r="40" spans="1:29" ht="18.75">
      <c r="A40" s="310" t="s">
        <v>30</v>
      </c>
      <c r="B40" s="311"/>
      <c r="C40" s="311"/>
      <c r="D40" s="312"/>
      <c r="E40" s="322"/>
      <c r="F40" s="323"/>
      <c r="G40" s="323"/>
      <c r="H40" s="323"/>
      <c r="I40" s="323"/>
      <c r="J40" s="323"/>
      <c r="K40" s="323"/>
      <c r="L40" s="323"/>
      <c r="M40" s="323"/>
      <c r="N40" s="323"/>
      <c r="O40" s="323"/>
      <c r="P40" s="323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4"/>
      <c r="AC40"/>
    </row>
    <row r="41" spans="1:29" ht="18.75">
      <c r="A41" s="310" t="s">
        <v>31</v>
      </c>
      <c r="B41" s="311"/>
      <c r="C41" s="311"/>
      <c r="D41" s="312"/>
      <c r="E41" s="322"/>
      <c r="F41" s="323"/>
      <c r="G41" s="323"/>
      <c r="H41" s="323"/>
      <c r="I41" s="323"/>
      <c r="J41" s="323"/>
      <c r="K41" s="323"/>
      <c r="L41" s="323"/>
      <c r="M41" s="323"/>
      <c r="N41" s="323"/>
      <c r="O41" s="323"/>
      <c r="P41" s="323"/>
      <c r="Q41" s="323"/>
      <c r="R41" s="323"/>
      <c r="S41" s="323"/>
      <c r="T41" s="323"/>
      <c r="U41" s="323"/>
      <c r="V41" s="323"/>
      <c r="W41" s="323"/>
      <c r="X41" s="323"/>
      <c r="Y41" s="323"/>
      <c r="Z41" s="323"/>
      <c r="AA41" s="323"/>
      <c r="AB41" s="324"/>
      <c r="AC41"/>
    </row>
    <row r="42" spans="1:29" ht="18.75">
      <c r="A42" s="310" t="s">
        <v>32</v>
      </c>
      <c r="B42" s="311"/>
      <c r="C42" s="311"/>
      <c r="D42" s="312"/>
      <c r="E42" s="322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3"/>
      <c r="T42" s="323"/>
      <c r="U42" s="323"/>
      <c r="V42" s="323"/>
      <c r="W42" s="323"/>
      <c r="X42" s="323"/>
      <c r="Y42" s="323"/>
      <c r="Z42" s="323"/>
      <c r="AA42" s="323"/>
      <c r="AB42" s="324"/>
      <c r="AC42"/>
    </row>
    <row r="43" spans="1:29" ht="19.5">
      <c r="A43" s="313" t="s">
        <v>33</v>
      </c>
      <c r="B43" s="314"/>
      <c r="C43" s="314"/>
      <c r="D43" s="315"/>
      <c r="E43" s="322"/>
      <c r="F43" s="323"/>
      <c r="G43" s="323"/>
      <c r="H43" s="323"/>
      <c r="I43" s="323"/>
      <c r="J43" s="323"/>
      <c r="K43" s="323"/>
      <c r="L43" s="323"/>
      <c r="M43" s="323"/>
      <c r="N43" s="323"/>
      <c r="O43" s="323"/>
      <c r="P43" s="323"/>
      <c r="Q43" s="323"/>
      <c r="R43" s="323"/>
      <c r="S43" s="323"/>
      <c r="T43" s="323"/>
      <c r="U43" s="323"/>
      <c r="V43" s="323"/>
      <c r="W43" s="323"/>
      <c r="X43" s="323"/>
      <c r="Y43" s="323"/>
      <c r="Z43" s="323"/>
      <c r="AA43" s="323"/>
      <c r="AB43" s="324"/>
      <c r="AC43"/>
    </row>
    <row r="44" spans="1:29" ht="18.75">
      <c r="A44" s="313" t="s">
        <v>34</v>
      </c>
      <c r="B44" s="314"/>
      <c r="C44" s="314"/>
      <c r="D44" s="315"/>
      <c r="E44" s="325"/>
      <c r="F44" s="326"/>
      <c r="G44" s="326"/>
      <c r="H44" s="326"/>
      <c r="I44" s="326"/>
      <c r="J44" s="326"/>
      <c r="K44" s="326"/>
      <c r="L44" s="326"/>
      <c r="M44" s="326"/>
      <c r="N44" s="326"/>
      <c r="O44" s="326"/>
      <c r="P44" s="326"/>
      <c r="Q44" s="326"/>
      <c r="R44" s="326"/>
      <c r="S44" s="326"/>
      <c r="T44" s="326"/>
      <c r="U44" s="326"/>
      <c r="V44" s="326"/>
      <c r="W44" s="326"/>
      <c r="X44" s="326"/>
      <c r="Y44" s="326"/>
      <c r="Z44" s="326"/>
      <c r="AA44" s="326"/>
      <c r="AB44" s="327"/>
      <c r="AC44"/>
    </row>
    <row r="45" spans="1:29" ht="34.5" customHeight="1">
      <c r="A45" s="344" t="s">
        <v>35</v>
      </c>
      <c r="B45" s="344" t="s">
        <v>36</v>
      </c>
      <c r="C45" s="344" t="s">
        <v>37</v>
      </c>
      <c r="D45" s="344" t="s">
        <v>38</v>
      </c>
      <c r="E45" s="316" t="s">
        <v>39</v>
      </c>
      <c r="F45" s="317"/>
      <c r="G45" s="317"/>
      <c r="H45" s="317"/>
      <c r="I45" s="317"/>
      <c r="J45" s="317"/>
      <c r="K45" s="317"/>
      <c r="L45" s="317"/>
      <c r="M45" s="317"/>
      <c r="N45" s="317"/>
      <c r="O45" s="317"/>
      <c r="P45" s="317"/>
      <c r="Q45" s="317"/>
      <c r="R45" s="317"/>
      <c r="S45" s="317"/>
      <c r="T45" s="317"/>
      <c r="U45" s="317"/>
      <c r="V45" s="317"/>
      <c r="W45" s="317"/>
      <c r="X45" s="317"/>
      <c r="Y45" s="317"/>
      <c r="Z45" s="317"/>
      <c r="AA45" s="317"/>
      <c r="AB45" s="318"/>
      <c r="AC45" s="34" t="s">
        <v>40</v>
      </c>
    </row>
    <row r="46" spans="1:29" ht="15.75">
      <c r="A46" s="345"/>
      <c r="B46" s="345"/>
      <c r="C46" s="345"/>
      <c r="D46" s="345"/>
      <c r="E46" s="3">
        <v>7</v>
      </c>
      <c r="F46" s="3">
        <v>8</v>
      </c>
      <c r="G46" s="3">
        <v>9</v>
      </c>
      <c r="H46" s="3">
        <v>10</v>
      </c>
      <c r="I46" s="18">
        <v>11</v>
      </c>
      <c r="J46" s="3">
        <v>12</v>
      </c>
      <c r="K46" s="3">
        <v>13</v>
      </c>
      <c r="L46" s="3">
        <v>14</v>
      </c>
      <c r="M46" s="3">
        <v>15</v>
      </c>
      <c r="N46" s="3">
        <v>16</v>
      </c>
      <c r="O46" s="3">
        <v>17</v>
      </c>
      <c r="P46" s="3">
        <v>18</v>
      </c>
      <c r="Q46" s="3">
        <v>19</v>
      </c>
      <c r="R46" s="3">
        <v>20</v>
      </c>
      <c r="S46" s="3">
        <v>21</v>
      </c>
      <c r="T46" s="3">
        <v>22</v>
      </c>
      <c r="U46" s="3">
        <v>23</v>
      </c>
      <c r="V46" s="3">
        <v>0</v>
      </c>
      <c r="W46" s="3">
        <v>1</v>
      </c>
      <c r="X46" s="3">
        <v>2</v>
      </c>
      <c r="Y46" s="3">
        <v>3</v>
      </c>
      <c r="Z46" s="3">
        <v>4</v>
      </c>
      <c r="AA46" s="3">
        <v>5</v>
      </c>
      <c r="AB46" s="3">
        <v>6</v>
      </c>
      <c r="AC46" s="17"/>
    </row>
    <row r="47" spans="1:29" ht="31.5">
      <c r="A47" s="4">
        <v>1</v>
      </c>
      <c r="B47" s="5" t="s">
        <v>41</v>
      </c>
      <c r="C47" s="6" t="s">
        <v>42</v>
      </c>
      <c r="D47" s="105"/>
      <c r="E47" s="35"/>
      <c r="F47" s="35"/>
      <c r="G47" s="35"/>
      <c r="H47" s="35"/>
      <c r="I47" s="35"/>
      <c r="J47" s="35">
        <v>0.8</v>
      </c>
      <c r="K47" s="35">
        <v>0.7</v>
      </c>
      <c r="L47" s="35">
        <v>0.7</v>
      </c>
      <c r="M47" s="35">
        <v>0.7</v>
      </c>
      <c r="N47" s="35">
        <v>0.7</v>
      </c>
      <c r="O47" s="35">
        <v>0.7</v>
      </c>
      <c r="P47" s="35">
        <v>0.7</v>
      </c>
      <c r="Q47" s="35">
        <v>0.7</v>
      </c>
      <c r="R47" s="35">
        <v>0.8</v>
      </c>
      <c r="S47" s="35">
        <v>0.7</v>
      </c>
      <c r="T47" s="35">
        <v>0.6</v>
      </c>
      <c r="U47" s="35">
        <v>0.8</v>
      </c>
      <c r="V47" s="35">
        <v>0.9</v>
      </c>
      <c r="W47" s="35">
        <v>0.8</v>
      </c>
      <c r="X47" s="35">
        <v>0.9</v>
      </c>
      <c r="Y47" s="35">
        <v>0.8</v>
      </c>
      <c r="Z47" s="35">
        <v>0.9</v>
      </c>
      <c r="AA47" s="35">
        <v>0.9</v>
      </c>
      <c r="AB47" s="35">
        <v>0.8</v>
      </c>
      <c r="AC47" s="35">
        <f>AVERAGE(E47:AB47)</f>
        <v>0.76842105263157923</v>
      </c>
    </row>
    <row r="48" spans="1:29" ht="31.5">
      <c r="A48" s="4">
        <v>2</v>
      </c>
      <c r="B48" s="5" t="s">
        <v>43</v>
      </c>
      <c r="C48" s="6" t="s">
        <v>42</v>
      </c>
      <c r="D48" s="105"/>
      <c r="E48" s="26"/>
      <c r="F48" s="26"/>
      <c r="G48" s="26"/>
      <c r="H48" s="26"/>
      <c r="I48" s="26"/>
      <c r="J48" s="26">
        <v>0.8</v>
      </c>
      <c r="K48" s="26">
        <v>0.7</v>
      </c>
      <c r="L48" s="26">
        <v>0.7</v>
      </c>
      <c r="M48" s="26">
        <v>0.5</v>
      </c>
      <c r="N48" s="26">
        <v>0.3</v>
      </c>
      <c r="O48" s="26">
        <v>0.3</v>
      </c>
      <c r="P48" s="26">
        <v>0.3</v>
      </c>
      <c r="Q48" s="26">
        <v>0.2</v>
      </c>
      <c r="R48" s="26">
        <v>0.3</v>
      </c>
      <c r="S48" s="26">
        <v>0.4</v>
      </c>
      <c r="T48" s="26">
        <v>0.4</v>
      </c>
      <c r="U48" s="26">
        <v>0.4</v>
      </c>
      <c r="V48" s="26">
        <v>0.2</v>
      </c>
      <c r="W48" s="26">
        <v>0.4</v>
      </c>
      <c r="X48" s="26">
        <v>0.4</v>
      </c>
      <c r="Y48" s="26">
        <v>0.5</v>
      </c>
      <c r="Z48" s="26">
        <v>0.4</v>
      </c>
      <c r="AA48" s="26">
        <v>0.4</v>
      </c>
      <c r="AB48" s="26">
        <v>0.4</v>
      </c>
      <c r="AC48" s="35">
        <f>AVERAGE(E48:AB48)</f>
        <v>0.42105263157894746</v>
      </c>
    </row>
    <row r="49" spans="1:29" ht="18.75">
      <c r="A49" s="4">
        <v>3</v>
      </c>
      <c r="B49" s="5" t="s">
        <v>44</v>
      </c>
      <c r="C49" s="6" t="s">
        <v>42</v>
      </c>
      <c r="D49" s="6"/>
      <c r="E49" s="55"/>
      <c r="F49" s="55"/>
      <c r="G49" s="55"/>
      <c r="H49" s="55"/>
      <c r="I49" s="55"/>
      <c r="J49" s="55">
        <v>17.600000000000001</v>
      </c>
      <c r="K49" s="55">
        <v>14.8</v>
      </c>
      <c r="L49" s="55">
        <v>14.7</v>
      </c>
      <c r="M49" s="55">
        <v>14.8</v>
      </c>
      <c r="N49" s="55">
        <v>14.6</v>
      </c>
      <c r="O49" s="55">
        <v>14.5</v>
      </c>
      <c r="P49" s="55">
        <v>14.5</v>
      </c>
      <c r="Q49" s="55">
        <v>14.4</v>
      </c>
      <c r="R49" s="55">
        <v>14.2</v>
      </c>
      <c r="S49" s="55">
        <v>13.9</v>
      </c>
      <c r="T49" s="55">
        <v>13.3</v>
      </c>
      <c r="U49" s="55">
        <v>12.8</v>
      </c>
      <c r="V49" s="55">
        <v>13.6</v>
      </c>
      <c r="W49" s="55">
        <v>13.8</v>
      </c>
      <c r="X49" s="55">
        <v>14.2</v>
      </c>
      <c r="Y49" s="55">
        <v>14.3</v>
      </c>
      <c r="Z49" s="55">
        <v>14.3</v>
      </c>
      <c r="AA49" s="55">
        <v>14.3</v>
      </c>
      <c r="AB49" s="55">
        <v>14.3</v>
      </c>
      <c r="AC49" s="54">
        <f t="shared" ref="AC49:AC59" si="11">AVERAGE(E49:AB49)</f>
        <v>14.363157894736844</v>
      </c>
    </row>
    <row r="50" spans="1:29" ht="18.75">
      <c r="A50" s="4">
        <v>4</v>
      </c>
      <c r="B50" s="5" t="s">
        <v>45</v>
      </c>
      <c r="C50" s="6" t="s">
        <v>42</v>
      </c>
      <c r="D50" s="6"/>
      <c r="E50" s="55"/>
      <c r="F50" s="55"/>
      <c r="G50" s="55"/>
      <c r="H50" s="55"/>
      <c r="I50" s="55"/>
      <c r="J50" s="55">
        <v>14.8</v>
      </c>
      <c r="K50" s="55">
        <v>8.1</v>
      </c>
      <c r="L50" s="55">
        <v>8.1</v>
      </c>
      <c r="M50" s="55">
        <v>8</v>
      </c>
      <c r="N50" s="55">
        <v>8</v>
      </c>
      <c r="O50" s="55">
        <v>8</v>
      </c>
      <c r="P50" s="55">
        <v>7.8</v>
      </c>
      <c r="Q50" s="55">
        <v>8</v>
      </c>
      <c r="R50" s="55">
        <v>7.6</v>
      </c>
      <c r="S50" s="55">
        <v>6.5</v>
      </c>
      <c r="T50" s="55">
        <v>6</v>
      </c>
      <c r="U50" s="55">
        <v>5.5</v>
      </c>
      <c r="V50" s="55">
        <v>5.7</v>
      </c>
      <c r="W50" s="55">
        <v>5.7</v>
      </c>
      <c r="X50" s="55">
        <v>5.8</v>
      </c>
      <c r="Y50" s="55">
        <v>5.8</v>
      </c>
      <c r="Z50" s="55">
        <v>5.8</v>
      </c>
      <c r="AA50" s="55">
        <v>5.8</v>
      </c>
      <c r="AB50" s="55">
        <v>5.8</v>
      </c>
      <c r="AC50" s="54">
        <f t="shared" si="11"/>
        <v>7.2</v>
      </c>
    </row>
    <row r="51" spans="1:29" ht="34.5">
      <c r="A51" s="4">
        <v>5</v>
      </c>
      <c r="B51" s="5" t="s">
        <v>46</v>
      </c>
      <c r="C51" s="6" t="s">
        <v>42</v>
      </c>
      <c r="D51" s="6"/>
      <c r="E51" s="55"/>
      <c r="F51" s="55"/>
      <c r="G51" s="55"/>
      <c r="H51" s="55"/>
      <c r="I51" s="55"/>
      <c r="J51" s="55">
        <v>21.6</v>
      </c>
      <c r="K51" s="55">
        <v>24.5</v>
      </c>
      <c r="L51" s="55">
        <v>27.3</v>
      </c>
      <c r="M51" s="55">
        <v>27.5</v>
      </c>
      <c r="N51" s="55">
        <v>27</v>
      </c>
      <c r="O51" s="55">
        <v>26.5</v>
      </c>
      <c r="P51" s="55">
        <v>26.2</v>
      </c>
      <c r="Q51" s="55">
        <v>26.3</v>
      </c>
      <c r="R51" s="55">
        <v>25.5</v>
      </c>
      <c r="S51" s="55">
        <v>25.6</v>
      </c>
      <c r="T51" s="55">
        <v>25.9</v>
      </c>
      <c r="U51" s="55">
        <v>24.8</v>
      </c>
      <c r="V51" s="55">
        <v>23.1</v>
      </c>
      <c r="W51" s="55">
        <v>22.2</v>
      </c>
      <c r="X51" s="55">
        <v>22</v>
      </c>
      <c r="Y51" s="55">
        <v>22.7</v>
      </c>
      <c r="Z51" s="55">
        <v>21.8</v>
      </c>
      <c r="AA51" s="55">
        <v>21.8</v>
      </c>
      <c r="AB51" s="55">
        <v>22.3</v>
      </c>
      <c r="AC51" s="54">
        <f t="shared" si="11"/>
        <v>24.452631578947368</v>
      </c>
    </row>
    <row r="52" spans="1:29" ht="18.75">
      <c r="A52" s="4">
        <v>6</v>
      </c>
      <c r="B52" s="5" t="s">
        <v>47</v>
      </c>
      <c r="C52" s="6" t="s">
        <v>42</v>
      </c>
      <c r="D52" s="6"/>
      <c r="E52" s="55"/>
      <c r="F52" s="55"/>
      <c r="G52" s="55"/>
      <c r="H52" s="55"/>
      <c r="I52" s="55"/>
      <c r="J52" s="55">
        <v>21.2</v>
      </c>
      <c r="K52" s="55">
        <v>28.9</v>
      </c>
      <c r="L52" s="55">
        <v>31.6</v>
      </c>
      <c r="M52" s="55">
        <v>32.1</v>
      </c>
      <c r="N52" s="55">
        <v>31.4</v>
      </c>
      <c r="O52" s="55">
        <v>30.8</v>
      </c>
      <c r="P52" s="55">
        <v>30.6</v>
      </c>
      <c r="Q52" s="55">
        <v>30.6</v>
      </c>
      <c r="R52" s="55">
        <v>29.7</v>
      </c>
      <c r="S52" s="55">
        <v>30.7</v>
      </c>
      <c r="T52" s="55">
        <v>31</v>
      </c>
      <c r="U52" s="55">
        <v>29.8</v>
      </c>
      <c r="V52" s="55">
        <v>28.2</v>
      </c>
      <c r="W52" s="55">
        <v>27.7</v>
      </c>
      <c r="X52" s="55">
        <v>27.7</v>
      </c>
      <c r="Y52" s="55">
        <v>28.3</v>
      </c>
      <c r="Z52" s="55">
        <v>27.6</v>
      </c>
      <c r="AA52" s="55">
        <v>27.5</v>
      </c>
      <c r="AB52" s="55">
        <v>28</v>
      </c>
      <c r="AC52" s="54">
        <f t="shared" si="11"/>
        <v>29.126315789473683</v>
      </c>
    </row>
    <row r="53" spans="1:29" ht="30">
      <c r="A53" s="4">
        <v>7</v>
      </c>
      <c r="B53" s="5" t="s">
        <v>48</v>
      </c>
      <c r="C53" s="6" t="s">
        <v>49</v>
      </c>
      <c r="D53" s="6"/>
      <c r="E53" s="56"/>
      <c r="F53" s="56"/>
      <c r="G53" s="56"/>
      <c r="H53" s="56"/>
      <c r="I53" s="56"/>
      <c r="J53" s="56">
        <v>4.3</v>
      </c>
      <c r="K53" s="56">
        <v>4.3</v>
      </c>
      <c r="L53" s="56">
        <v>4.3</v>
      </c>
      <c r="M53" s="56">
        <v>4.3</v>
      </c>
      <c r="N53" s="56">
        <v>4.3</v>
      </c>
      <c r="O53" s="56">
        <v>4.3</v>
      </c>
      <c r="P53" s="56">
        <v>4.3</v>
      </c>
      <c r="Q53" s="56">
        <v>4.3</v>
      </c>
      <c r="R53" s="56">
        <v>4.3</v>
      </c>
      <c r="S53" s="56">
        <v>4.3</v>
      </c>
      <c r="T53" s="56">
        <v>4.3</v>
      </c>
      <c r="U53" s="56">
        <v>4.3</v>
      </c>
      <c r="V53" s="56">
        <v>4.3</v>
      </c>
      <c r="W53" s="56">
        <v>4.3</v>
      </c>
      <c r="X53" s="56">
        <v>4.3</v>
      </c>
      <c r="Y53" s="56">
        <v>4.3</v>
      </c>
      <c r="Z53" s="56">
        <v>4.3</v>
      </c>
      <c r="AA53" s="56">
        <v>4.3</v>
      </c>
      <c r="AB53" s="56">
        <v>4.3</v>
      </c>
      <c r="AC53" s="54">
        <f t="shared" si="11"/>
        <v>4.2999999999999989</v>
      </c>
    </row>
    <row r="54" spans="1:29" ht="30">
      <c r="A54" s="4">
        <v>8</v>
      </c>
      <c r="B54" s="5" t="s">
        <v>50</v>
      </c>
      <c r="C54" s="6" t="s">
        <v>49</v>
      </c>
      <c r="D54" s="6"/>
      <c r="E54" s="57"/>
      <c r="F54" s="57"/>
      <c r="G54" s="57"/>
      <c r="H54" s="57"/>
      <c r="I54" s="57"/>
      <c r="J54" s="57">
        <v>3.8</v>
      </c>
      <c r="K54" s="57">
        <v>3.8</v>
      </c>
      <c r="L54" s="57">
        <v>3.8</v>
      </c>
      <c r="M54" s="57">
        <v>3.8</v>
      </c>
      <c r="N54" s="57">
        <v>3.8</v>
      </c>
      <c r="O54" s="57">
        <v>3.8</v>
      </c>
      <c r="P54" s="57">
        <v>3.8</v>
      </c>
      <c r="Q54" s="57">
        <v>3.8</v>
      </c>
      <c r="R54" s="57">
        <v>3.8</v>
      </c>
      <c r="S54" s="57">
        <v>3.8</v>
      </c>
      <c r="T54" s="57">
        <v>3.8</v>
      </c>
      <c r="U54" s="57">
        <v>3.8</v>
      </c>
      <c r="V54" s="57">
        <v>3.8</v>
      </c>
      <c r="W54" s="57">
        <v>3.8</v>
      </c>
      <c r="X54" s="57">
        <v>3.8</v>
      </c>
      <c r="Y54" s="57">
        <v>3.8</v>
      </c>
      <c r="Z54" s="57">
        <v>3.8</v>
      </c>
      <c r="AA54" s="57">
        <v>3.8</v>
      </c>
      <c r="AB54" s="57">
        <v>3.8</v>
      </c>
      <c r="AC54" s="54">
        <f t="shared" si="11"/>
        <v>3.7999999999999985</v>
      </c>
    </row>
    <row r="55" spans="1:29" ht="30">
      <c r="A55" s="4">
        <v>9</v>
      </c>
      <c r="B55" s="5" t="s">
        <v>51</v>
      </c>
      <c r="C55" s="6" t="s">
        <v>49</v>
      </c>
      <c r="D55" s="6"/>
      <c r="E55" s="57"/>
      <c r="F55" s="57"/>
      <c r="G55" s="57"/>
      <c r="H55" s="57"/>
      <c r="I55" s="57"/>
      <c r="J55" s="57">
        <v>3.8</v>
      </c>
      <c r="K55" s="57">
        <v>3.8</v>
      </c>
      <c r="L55" s="57">
        <v>3.8</v>
      </c>
      <c r="M55" s="57">
        <v>3.8</v>
      </c>
      <c r="N55" s="57">
        <v>3.8</v>
      </c>
      <c r="O55" s="57">
        <v>3.8</v>
      </c>
      <c r="P55" s="57">
        <v>3.8</v>
      </c>
      <c r="Q55" s="57">
        <v>3.8</v>
      </c>
      <c r="R55" s="57">
        <v>3.8</v>
      </c>
      <c r="S55" s="57">
        <v>3.8</v>
      </c>
      <c r="T55" s="57">
        <v>3.8</v>
      </c>
      <c r="U55" s="57">
        <v>3.8</v>
      </c>
      <c r="V55" s="57">
        <v>3.8</v>
      </c>
      <c r="W55" s="57">
        <v>3.8</v>
      </c>
      <c r="X55" s="57">
        <v>3.8</v>
      </c>
      <c r="Y55" s="57">
        <v>3.8</v>
      </c>
      <c r="Z55" s="57">
        <v>3.8</v>
      </c>
      <c r="AA55" s="57">
        <v>3.8</v>
      </c>
      <c r="AB55" s="57">
        <v>3.8</v>
      </c>
      <c r="AC55" s="54">
        <f t="shared" si="11"/>
        <v>3.7999999999999985</v>
      </c>
    </row>
    <row r="56" spans="1:29" ht="30">
      <c r="A56" s="4">
        <v>10</v>
      </c>
      <c r="B56" s="5" t="s">
        <v>52</v>
      </c>
      <c r="C56" s="6" t="s">
        <v>49</v>
      </c>
      <c r="D56" s="6"/>
      <c r="E56" s="57"/>
      <c r="F56" s="57"/>
      <c r="G56" s="57"/>
      <c r="H56" s="57"/>
      <c r="I56" s="57"/>
      <c r="J56" s="57">
        <v>3</v>
      </c>
      <c r="K56" s="57">
        <v>3</v>
      </c>
      <c r="L56" s="57">
        <v>3</v>
      </c>
      <c r="M56" s="57">
        <v>3</v>
      </c>
      <c r="N56" s="57">
        <v>3</v>
      </c>
      <c r="O56" s="57">
        <v>3</v>
      </c>
      <c r="P56" s="57">
        <v>3</v>
      </c>
      <c r="Q56" s="57">
        <v>3</v>
      </c>
      <c r="R56" s="57">
        <v>3</v>
      </c>
      <c r="S56" s="57">
        <v>3</v>
      </c>
      <c r="T56" s="57">
        <v>3</v>
      </c>
      <c r="U56" s="57">
        <v>3</v>
      </c>
      <c r="V56" s="57">
        <v>3</v>
      </c>
      <c r="W56" s="57">
        <v>3</v>
      </c>
      <c r="X56" s="57">
        <v>3</v>
      </c>
      <c r="Y56" s="57">
        <v>3</v>
      </c>
      <c r="Z56" s="57">
        <v>3</v>
      </c>
      <c r="AA56" s="57">
        <v>3</v>
      </c>
      <c r="AB56" s="57">
        <v>3</v>
      </c>
      <c r="AC56" s="54">
        <f t="shared" si="11"/>
        <v>3</v>
      </c>
    </row>
    <row r="57" spans="1:29" ht="34.5">
      <c r="A57" s="4">
        <v>11</v>
      </c>
      <c r="B57" s="5" t="s">
        <v>53</v>
      </c>
      <c r="C57" s="6" t="s">
        <v>49</v>
      </c>
      <c r="D57" s="13"/>
      <c r="E57" s="56"/>
      <c r="F57" s="56"/>
      <c r="G57" s="56"/>
      <c r="H57" s="56"/>
      <c r="I57" s="56"/>
      <c r="J57" s="56">
        <f t="shared" ref="J57:AB57" si="12">J53-J54</f>
        <v>0.5</v>
      </c>
      <c r="K57" s="56">
        <f t="shared" si="12"/>
        <v>0.5</v>
      </c>
      <c r="L57" s="56">
        <f t="shared" si="12"/>
        <v>0.5</v>
      </c>
      <c r="M57" s="56">
        <f t="shared" si="12"/>
        <v>0.5</v>
      </c>
      <c r="N57" s="56">
        <f t="shared" si="12"/>
        <v>0.5</v>
      </c>
      <c r="O57" s="56">
        <f t="shared" si="12"/>
        <v>0.5</v>
      </c>
      <c r="P57" s="56">
        <f t="shared" si="12"/>
        <v>0.5</v>
      </c>
      <c r="Q57" s="56">
        <f t="shared" si="12"/>
        <v>0.5</v>
      </c>
      <c r="R57" s="56">
        <f t="shared" si="12"/>
        <v>0.5</v>
      </c>
      <c r="S57" s="56">
        <f t="shared" si="12"/>
        <v>0.5</v>
      </c>
      <c r="T57" s="56">
        <f t="shared" si="12"/>
        <v>0.5</v>
      </c>
      <c r="U57" s="56">
        <f t="shared" si="12"/>
        <v>0.5</v>
      </c>
      <c r="V57" s="56">
        <f t="shared" si="12"/>
        <v>0.5</v>
      </c>
      <c r="W57" s="56">
        <f t="shared" si="12"/>
        <v>0.5</v>
      </c>
      <c r="X57" s="56">
        <f t="shared" si="12"/>
        <v>0.5</v>
      </c>
      <c r="Y57" s="56">
        <f t="shared" si="12"/>
        <v>0.5</v>
      </c>
      <c r="Z57" s="56">
        <f t="shared" si="12"/>
        <v>0.5</v>
      </c>
      <c r="AA57" s="56">
        <f t="shared" si="12"/>
        <v>0.5</v>
      </c>
      <c r="AB57" s="56">
        <f t="shared" si="12"/>
        <v>0.5</v>
      </c>
      <c r="AC57" s="54">
        <f t="shared" si="11"/>
        <v>0.5</v>
      </c>
    </row>
    <row r="58" spans="1:29" ht="34.5">
      <c r="A58" s="4">
        <v>12</v>
      </c>
      <c r="B58" s="5" t="s">
        <v>54</v>
      </c>
      <c r="C58" s="6" t="s">
        <v>55</v>
      </c>
      <c r="D58" s="13"/>
      <c r="E58" s="56"/>
      <c r="F58" s="56"/>
      <c r="G58" s="56"/>
      <c r="H58" s="56"/>
      <c r="I58" s="56"/>
      <c r="J58" s="56">
        <f t="shared" ref="J58:AB58" si="13">J55-J56</f>
        <v>0.79999999999999982</v>
      </c>
      <c r="K58" s="56">
        <f t="shared" si="13"/>
        <v>0.79999999999999982</v>
      </c>
      <c r="L58" s="56">
        <f t="shared" si="13"/>
        <v>0.79999999999999982</v>
      </c>
      <c r="M58" s="56">
        <f t="shared" si="13"/>
        <v>0.79999999999999982</v>
      </c>
      <c r="N58" s="56">
        <f t="shared" si="13"/>
        <v>0.79999999999999982</v>
      </c>
      <c r="O58" s="56">
        <f t="shared" si="13"/>
        <v>0.79999999999999982</v>
      </c>
      <c r="P58" s="56">
        <f t="shared" si="13"/>
        <v>0.79999999999999982</v>
      </c>
      <c r="Q58" s="56">
        <f t="shared" si="13"/>
        <v>0.79999999999999982</v>
      </c>
      <c r="R58" s="56">
        <f t="shared" si="13"/>
        <v>0.79999999999999982</v>
      </c>
      <c r="S58" s="56">
        <f t="shared" si="13"/>
        <v>0.79999999999999982</v>
      </c>
      <c r="T58" s="56">
        <f t="shared" si="13"/>
        <v>0.79999999999999982</v>
      </c>
      <c r="U58" s="56">
        <f t="shared" si="13"/>
        <v>0.79999999999999982</v>
      </c>
      <c r="V58" s="56">
        <f t="shared" si="13"/>
        <v>0.79999999999999982</v>
      </c>
      <c r="W58" s="56">
        <f t="shared" si="13"/>
        <v>0.79999999999999982</v>
      </c>
      <c r="X58" s="56">
        <f t="shared" si="13"/>
        <v>0.79999999999999982</v>
      </c>
      <c r="Y58" s="56">
        <f t="shared" si="13"/>
        <v>0.79999999999999982</v>
      </c>
      <c r="Z58" s="56">
        <f t="shared" si="13"/>
        <v>0.79999999999999982</v>
      </c>
      <c r="AA58" s="56">
        <f t="shared" si="13"/>
        <v>0.79999999999999982</v>
      </c>
      <c r="AB58" s="56">
        <f t="shared" si="13"/>
        <v>0.79999999999999982</v>
      </c>
      <c r="AC58" s="54">
        <f t="shared" si="11"/>
        <v>0.80000000000000016</v>
      </c>
    </row>
    <row r="59" spans="1:29" ht="37.5">
      <c r="A59" s="4">
        <v>13</v>
      </c>
      <c r="B59" s="5" t="s">
        <v>56</v>
      </c>
      <c r="C59" s="6" t="s">
        <v>57</v>
      </c>
      <c r="D59" s="13"/>
      <c r="E59" s="58"/>
      <c r="F59" s="58"/>
      <c r="G59" s="58"/>
      <c r="H59" s="58"/>
      <c r="I59" s="58"/>
      <c r="J59" s="58">
        <f t="shared" ref="J59:AB59" si="14">SQRT(J57/0.5)*971</f>
        <v>971</v>
      </c>
      <c r="K59" s="58">
        <f t="shared" si="14"/>
        <v>971</v>
      </c>
      <c r="L59" s="58">
        <f t="shared" si="14"/>
        <v>971</v>
      </c>
      <c r="M59" s="58">
        <f t="shared" si="14"/>
        <v>971</v>
      </c>
      <c r="N59" s="58">
        <f t="shared" si="14"/>
        <v>971</v>
      </c>
      <c r="O59" s="58">
        <f t="shared" si="14"/>
        <v>971</v>
      </c>
      <c r="P59" s="58">
        <f t="shared" si="14"/>
        <v>971</v>
      </c>
      <c r="Q59" s="58">
        <f t="shared" si="14"/>
        <v>971</v>
      </c>
      <c r="R59" s="58">
        <f t="shared" si="14"/>
        <v>971</v>
      </c>
      <c r="S59" s="58">
        <f t="shared" si="14"/>
        <v>971</v>
      </c>
      <c r="T59" s="58">
        <f t="shared" si="14"/>
        <v>971</v>
      </c>
      <c r="U59" s="58">
        <f t="shared" si="14"/>
        <v>971</v>
      </c>
      <c r="V59" s="58">
        <f t="shared" si="14"/>
        <v>971</v>
      </c>
      <c r="W59" s="58">
        <f t="shared" si="14"/>
        <v>971</v>
      </c>
      <c r="X59" s="58">
        <f t="shared" si="14"/>
        <v>971</v>
      </c>
      <c r="Y59" s="58">
        <f t="shared" si="14"/>
        <v>971</v>
      </c>
      <c r="Z59" s="58">
        <f t="shared" si="14"/>
        <v>971</v>
      </c>
      <c r="AA59" s="58">
        <f t="shared" si="14"/>
        <v>971</v>
      </c>
      <c r="AB59" s="58">
        <f t="shared" si="14"/>
        <v>971</v>
      </c>
      <c r="AC59" s="54">
        <f t="shared" si="11"/>
        <v>971</v>
      </c>
    </row>
    <row r="60" spans="1:29" ht="15.75">
      <c r="A60" s="4">
        <v>14</v>
      </c>
      <c r="B60" s="5" t="s">
        <v>58</v>
      </c>
      <c r="C60" s="6" t="s">
        <v>59</v>
      </c>
      <c r="D60" s="13"/>
      <c r="E60" s="55"/>
      <c r="F60" s="55"/>
      <c r="G60" s="55"/>
      <c r="H60" s="55"/>
      <c r="I60" s="55"/>
      <c r="J60" s="55">
        <f t="shared" ref="J60:AB60" si="15">J59*1000*1*(J49-J50)/3024</f>
        <v>899.07407407407425</v>
      </c>
      <c r="K60" s="55">
        <f t="shared" si="15"/>
        <v>2151.3558201058204</v>
      </c>
      <c r="L60" s="55">
        <f t="shared" si="15"/>
        <v>2119.2460317460318</v>
      </c>
      <c r="M60" s="55">
        <f t="shared" si="15"/>
        <v>2183.465608465609</v>
      </c>
      <c r="N60" s="55">
        <f t="shared" si="15"/>
        <v>2119.2460317460318</v>
      </c>
      <c r="O60" s="55">
        <f t="shared" si="15"/>
        <v>2087.1362433862432</v>
      </c>
      <c r="P60" s="55">
        <f t="shared" si="15"/>
        <v>2151.3558201058199</v>
      </c>
      <c r="Q60" s="55">
        <f t="shared" si="15"/>
        <v>2055.0264550264551</v>
      </c>
      <c r="R60" s="55">
        <f t="shared" si="15"/>
        <v>2119.2460317460318</v>
      </c>
      <c r="S60" s="55">
        <f t="shared" si="15"/>
        <v>2376.1243386243386</v>
      </c>
      <c r="T60" s="55">
        <f t="shared" si="15"/>
        <v>2344.0145502645505</v>
      </c>
      <c r="U60" s="55">
        <f t="shared" si="15"/>
        <v>2344.0145502645505</v>
      </c>
      <c r="V60" s="55">
        <f t="shared" si="15"/>
        <v>2536.6732804232802</v>
      </c>
      <c r="W60" s="55">
        <f t="shared" si="15"/>
        <v>2600.8928571428573</v>
      </c>
      <c r="X60" s="55">
        <f t="shared" si="15"/>
        <v>2697.2222222222217</v>
      </c>
      <c r="Y60" s="55">
        <f t="shared" si="15"/>
        <v>2729.3320105820108</v>
      </c>
      <c r="Z60" s="55">
        <f t="shared" si="15"/>
        <v>2729.3320105820108</v>
      </c>
      <c r="AA60" s="55">
        <f t="shared" si="15"/>
        <v>2729.3320105820108</v>
      </c>
      <c r="AB60" s="55">
        <f t="shared" si="15"/>
        <v>2729.3320105820108</v>
      </c>
      <c r="AC60" s="54">
        <f>SUM(E60:AB60)</f>
        <v>43701.421957671955</v>
      </c>
    </row>
    <row r="61" spans="1:29" ht="15.75">
      <c r="A61" s="4">
        <v>15</v>
      </c>
      <c r="B61" s="5" t="s">
        <v>60</v>
      </c>
      <c r="C61" s="6" t="s">
        <v>61</v>
      </c>
      <c r="D61" s="13"/>
      <c r="E61" s="56"/>
      <c r="F61" s="56"/>
      <c r="G61" s="56"/>
      <c r="H61" s="56"/>
      <c r="I61" s="56"/>
      <c r="J61" s="56">
        <v>1208.7</v>
      </c>
      <c r="K61" s="56">
        <v>669.7</v>
      </c>
      <c r="L61" s="56">
        <v>1424.3</v>
      </c>
      <c r="M61" s="56">
        <v>1378.1</v>
      </c>
      <c r="N61" s="56">
        <v>1393.5</v>
      </c>
      <c r="O61" s="56">
        <v>1393.5</v>
      </c>
      <c r="P61" s="56">
        <v>1316.5</v>
      </c>
      <c r="Q61" s="56">
        <v>1316.5</v>
      </c>
      <c r="R61" s="56">
        <v>1439.7</v>
      </c>
      <c r="S61" s="56">
        <v>1485.9</v>
      </c>
      <c r="T61" s="56">
        <v>1439.7</v>
      </c>
      <c r="U61" s="56">
        <v>1578.3</v>
      </c>
      <c r="V61" s="56">
        <v>1562.9</v>
      </c>
      <c r="W61" s="56">
        <v>1470.5</v>
      </c>
      <c r="X61" s="56">
        <v>1655.3</v>
      </c>
      <c r="Y61" s="56">
        <v>1609.1</v>
      </c>
      <c r="Z61" s="56">
        <v>1455.1</v>
      </c>
      <c r="AA61" s="56">
        <v>1470.5</v>
      </c>
      <c r="AB61" s="56">
        <v>1532.2</v>
      </c>
      <c r="AC61" s="54">
        <f>SUM(E61:AB61)</f>
        <v>26799.999999999996</v>
      </c>
    </row>
    <row r="62" spans="1:29" ht="15.75">
      <c r="A62" s="4">
        <v>16</v>
      </c>
      <c r="B62" s="5" t="s">
        <v>62</v>
      </c>
      <c r="C62" s="6" t="s">
        <v>63</v>
      </c>
      <c r="D62" s="13"/>
      <c r="E62" s="59"/>
      <c r="F62" s="59"/>
      <c r="G62" s="59"/>
      <c r="H62" s="59"/>
      <c r="I62" s="59"/>
      <c r="J62" s="59">
        <f t="shared" ref="J62:AB62" si="16">J61/J60</f>
        <v>1.3443831101956742</v>
      </c>
      <c r="K62" s="59">
        <f t="shared" si="16"/>
        <v>0.31129206695666872</v>
      </c>
      <c r="L62" s="59">
        <f t="shared" si="16"/>
        <v>0.67207864432169273</v>
      </c>
      <c r="M62" s="59">
        <f t="shared" si="16"/>
        <v>0.63115260192645528</v>
      </c>
      <c r="N62" s="59">
        <f t="shared" si="16"/>
        <v>0.65754517367287701</v>
      </c>
      <c r="O62" s="59">
        <f t="shared" si="16"/>
        <v>0.66766125326784442</v>
      </c>
      <c r="P62" s="59">
        <f t="shared" si="16"/>
        <v>0.61193968366201956</v>
      </c>
      <c r="Q62" s="59">
        <f t="shared" si="16"/>
        <v>0.64062435633367665</v>
      </c>
      <c r="R62" s="59">
        <f t="shared" si="16"/>
        <v>0.67934537964610053</v>
      </c>
      <c r="S62" s="59">
        <f t="shared" si="16"/>
        <v>0.62534606284966743</v>
      </c>
      <c r="T62" s="59">
        <f t="shared" si="16"/>
        <v>0.61420267200880319</v>
      </c>
      <c r="U62" s="59">
        <f t="shared" si="16"/>
        <v>0.67333199779919017</v>
      </c>
      <c r="V62" s="59">
        <f t="shared" si="16"/>
        <v>0.61612191529025284</v>
      </c>
      <c r="W62" s="59">
        <f t="shared" si="16"/>
        <v>0.56538276690696876</v>
      </c>
      <c r="X62" s="59">
        <f t="shared" si="16"/>
        <v>0.61370545829042233</v>
      </c>
      <c r="Y62" s="59">
        <f t="shared" si="16"/>
        <v>0.58955817531956134</v>
      </c>
      <c r="Z62" s="59">
        <f t="shared" si="16"/>
        <v>0.53313411280062994</v>
      </c>
      <c r="AA62" s="59">
        <f t="shared" si="16"/>
        <v>0.53877651905252311</v>
      </c>
      <c r="AB62" s="59">
        <f t="shared" si="16"/>
        <v>0.56138278306173139</v>
      </c>
      <c r="AC62" s="54">
        <f t="shared" ref="AC62:AC67" si="17">AVERAGE(E62:AB62)</f>
        <v>0.63931393333488218</v>
      </c>
    </row>
    <row r="63" spans="1:29" ht="15.75">
      <c r="A63" s="4">
        <v>17</v>
      </c>
      <c r="B63" s="5" t="s">
        <v>64</v>
      </c>
      <c r="C63" s="13"/>
      <c r="D63" s="13"/>
      <c r="E63" s="328">
        <f>AVERAGE(E62:AB62)</f>
        <v>0.63931393333488218</v>
      </c>
      <c r="F63" s="329"/>
      <c r="G63" s="329"/>
      <c r="H63" s="329"/>
      <c r="I63" s="329"/>
      <c r="J63" s="329"/>
      <c r="K63" s="329"/>
      <c r="L63" s="329"/>
      <c r="M63" s="329"/>
      <c r="N63" s="329"/>
      <c r="O63" s="329"/>
      <c r="P63" s="329"/>
      <c r="Q63" s="329"/>
      <c r="R63" s="329"/>
      <c r="S63" s="329"/>
      <c r="T63" s="329"/>
      <c r="U63" s="329"/>
      <c r="V63" s="329"/>
      <c r="W63" s="329"/>
      <c r="X63" s="329"/>
      <c r="Y63" s="329"/>
      <c r="Z63" s="329"/>
      <c r="AA63" s="329"/>
      <c r="AB63" s="330"/>
      <c r="AC63" s="54">
        <f t="shared" si="17"/>
        <v>0.63931393333488218</v>
      </c>
    </row>
    <row r="64" spans="1:29" ht="15.75">
      <c r="A64" s="4">
        <v>18</v>
      </c>
      <c r="B64" s="5" t="s">
        <v>65</v>
      </c>
      <c r="C64" s="13"/>
      <c r="D64" s="13"/>
      <c r="E64" s="59"/>
      <c r="F64" s="59"/>
      <c r="G64" s="59"/>
      <c r="H64" s="59"/>
      <c r="I64" s="59"/>
      <c r="J64" s="59">
        <f t="shared" ref="J64:AB64" si="18">3.516/J62</f>
        <v>2.6153259240874038</v>
      </c>
      <c r="K64" s="59">
        <f t="shared" si="18"/>
        <v>11.294858986847938</v>
      </c>
      <c r="L64" s="59">
        <f t="shared" si="18"/>
        <v>5.2315306098568053</v>
      </c>
      <c r="M64" s="59">
        <f t="shared" si="18"/>
        <v>5.5707605249002841</v>
      </c>
      <c r="N64" s="59">
        <f t="shared" si="18"/>
        <v>5.3471611393032283</v>
      </c>
      <c r="O64" s="59">
        <f t="shared" si="18"/>
        <v>5.266143546283482</v>
      </c>
      <c r="P64" s="59">
        <f t="shared" si="18"/>
        <v>5.7456643095268225</v>
      </c>
      <c r="Q64" s="59">
        <f t="shared" si="18"/>
        <v>5.4883957583539811</v>
      </c>
      <c r="R64" s="59">
        <f t="shared" si="18"/>
        <v>5.1755706380628244</v>
      </c>
      <c r="S64" s="59">
        <f t="shared" si="18"/>
        <v>5.6224868258988989</v>
      </c>
      <c r="T64" s="59">
        <f t="shared" si="18"/>
        <v>5.7244947966452449</v>
      </c>
      <c r="U64" s="59">
        <f t="shared" si="18"/>
        <v>5.2217925354686434</v>
      </c>
      <c r="V64" s="59">
        <f t="shared" si="18"/>
        <v>5.7066627768688036</v>
      </c>
      <c r="W64" s="59">
        <f t="shared" si="18"/>
        <v>6.2187958420362364</v>
      </c>
      <c r="X64" s="59">
        <f t="shared" si="18"/>
        <v>5.7291326849110931</v>
      </c>
      <c r="Y64" s="59">
        <f t="shared" si="18"/>
        <v>5.9637880487268351</v>
      </c>
      <c r="Z64" s="59">
        <f t="shared" si="18"/>
        <v>6.5949634727553779</v>
      </c>
      <c r="AA64" s="59">
        <f t="shared" si="18"/>
        <v>6.5258968712725949</v>
      </c>
      <c r="AB64" s="59">
        <f t="shared" si="18"/>
        <v>6.263106219296664</v>
      </c>
      <c r="AC64" s="54">
        <f t="shared" si="17"/>
        <v>5.8582385005843767</v>
      </c>
    </row>
    <row r="65" spans="1:29" ht="15.75">
      <c r="A65" s="4">
        <v>19</v>
      </c>
      <c r="B65" s="5" t="s">
        <v>66</v>
      </c>
      <c r="C65" s="13"/>
      <c r="D65" s="13"/>
      <c r="E65" s="59"/>
      <c r="F65" s="59"/>
      <c r="G65" s="59"/>
      <c r="H65" s="59"/>
      <c r="I65" s="59"/>
      <c r="J65" s="59">
        <f t="shared" ref="J65:AB65" si="19">3.413*J64</f>
        <v>8.9261073789103094</v>
      </c>
      <c r="K65" s="59">
        <f t="shared" si="19"/>
        <v>38.549353722112009</v>
      </c>
      <c r="L65" s="59">
        <f t="shared" si="19"/>
        <v>17.855213971441277</v>
      </c>
      <c r="M65" s="59">
        <f t="shared" si="19"/>
        <v>19.013005671484667</v>
      </c>
      <c r="N65" s="59">
        <f t="shared" si="19"/>
        <v>18.249860968441919</v>
      </c>
      <c r="O65" s="59">
        <f t="shared" si="19"/>
        <v>17.973347923465525</v>
      </c>
      <c r="P65" s="59">
        <f t="shared" si="19"/>
        <v>19.609952288415045</v>
      </c>
      <c r="Q65" s="59">
        <f t="shared" si="19"/>
        <v>18.731894723262137</v>
      </c>
      <c r="R65" s="59">
        <f t="shared" si="19"/>
        <v>17.664222587708419</v>
      </c>
      <c r="S65" s="59">
        <f t="shared" si="19"/>
        <v>19.18954753679294</v>
      </c>
      <c r="T65" s="59">
        <f t="shared" si="19"/>
        <v>19.537700740950221</v>
      </c>
      <c r="U65" s="59">
        <f t="shared" si="19"/>
        <v>17.821977923554478</v>
      </c>
      <c r="V65" s="59">
        <f t="shared" si="19"/>
        <v>19.476840057453227</v>
      </c>
      <c r="W65" s="59">
        <f t="shared" si="19"/>
        <v>21.224750208869672</v>
      </c>
      <c r="X65" s="59">
        <f t="shared" si="19"/>
        <v>19.55352985360156</v>
      </c>
      <c r="Y65" s="59">
        <f t="shared" si="19"/>
        <v>20.354408610304688</v>
      </c>
      <c r="Z65" s="59">
        <f t="shared" si="19"/>
        <v>22.508610332514102</v>
      </c>
      <c r="AA65" s="59">
        <f t="shared" si="19"/>
        <v>22.272886021653367</v>
      </c>
      <c r="AB65" s="59">
        <f t="shared" si="19"/>
        <v>21.375981526459512</v>
      </c>
      <c r="AC65" s="54">
        <f t="shared" si="17"/>
        <v>19.994168002494476</v>
      </c>
    </row>
    <row r="66" spans="1:29" ht="15.75">
      <c r="A66" s="4">
        <v>20</v>
      </c>
      <c r="B66" s="5" t="s">
        <v>67</v>
      </c>
      <c r="C66" s="6" t="s">
        <v>42</v>
      </c>
      <c r="D66" s="13"/>
      <c r="E66" s="59"/>
      <c r="F66" s="59"/>
      <c r="G66" s="59"/>
      <c r="H66" s="59"/>
      <c r="I66" s="59"/>
      <c r="J66" s="59">
        <f t="shared" ref="J66:AB66" si="20">(J52-J51)/LN(1+(J52-J51)/J47)</f>
        <v>0.57707801635558398</v>
      </c>
      <c r="K66" s="59">
        <f t="shared" si="20"/>
        <v>2.2156028472424842</v>
      </c>
      <c r="L66" s="59">
        <f t="shared" si="20"/>
        <v>2.1870565497103867</v>
      </c>
      <c r="M66" s="59">
        <f t="shared" si="20"/>
        <v>2.2722986744268572</v>
      </c>
      <c r="N66" s="59">
        <f t="shared" si="20"/>
        <v>2.2156028472424842</v>
      </c>
      <c r="O66" s="59">
        <f t="shared" si="20"/>
        <v>2.1870565497103867</v>
      </c>
      <c r="P66" s="59">
        <f t="shared" si="20"/>
        <v>2.2156028472424851</v>
      </c>
      <c r="Q66" s="59">
        <f t="shared" si="20"/>
        <v>2.1870565497103867</v>
      </c>
      <c r="R66" s="59">
        <f t="shared" si="20"/>
        <v>2.2918490026683118</v>
      </c>
      <c r="S66" s="59">
        <f t="shared" si="20"/>
        <v>2.4118802279590157</v>
      </c>
      <c r="T66" s="59">
        <f t="shared" si="20"/>
        <v>2.2653660459105298</v>
      </c>
      <c r="U66" s="59">
        <f t="shared" si="20"/>
        <v>2.5239759175245418</v>
      </c>
      <c r="V66" s="59">
        <f t="shared" si="20"/>
        <v>2.6882854224461625</v>
      </c>
      <c r="W66" s="59">
        <f t="shared" si="20"/>
        <v>2.6651248551602711</v>
      </c>
      <c r="X66" s="59">
        <f t="shared" si="20"/>
        <v>2.8608279983987628</v>
      </c>
      <c r="Y66" s="59">
        <f t="shared" si="20"/>
        <v>2.693030742992732</v>
      </c>
      <c r="Z66" s="59">
        <f t="shared" si="20"/>
        <v>2.8892116230470113</v>
      </c>
      <c r="AA66" s="59">
        <f t="shared" si="20"/>
        <v>2.8608279983987628</v>
      </c>
      <c r="AB66" s="59">
        <f t="shared" si="20"/>
        <v>2.7208342074114298</v>
      </c>
      <c r="AC66" s="54">
        <f t="shared" si="17"/>
        <v>2.3646615222925571</v>
      </c>
    </row>
    <row r="67" spans="1:29" ht="15.75">
      <c r="A67" s="4">
        <v>21</v>
      </c>
      <c r="B67" s="5" t="s">
        <v>68</v>
      </c>
      <c r="C67" s="6" t="s">
        <v>42</v>
      </c>
      <c r="D67" s="42"/>
      <c r="E67" s="59"/>
      <c r="F67" s="59"/>
      <c r="G67" s="59"/>
      <c r="H67" s="59"/>
      <c r="I67" s="59"/>
      <c r="J67" s="59">
        <f t="shared" ref="J67:AB67" si="21">(J49-J50)/LN(1+(J49-J50)/J48)</f>
        <v>1.8616063282390316</v>
      </c>
      <c r="K67" s="59">
        <f t="shared" si="21"/>
        <v>2.8412043138320042</v>
      </c>
      <c r="L67" s="59">
        <f t="shared" si="21"/>
        <v>2.8150399832745259</v>
      </c>
      <c r="M67" s="59">
        <f t="shared" si="21"/>
        <v>2.5363466600960138</v>
      </c>
      <c r="N67" s="59">
        <f t="shared" si="21"/>
        <v>2.1049313267650867</v>
      </c>
      <c r="O67" s="59">
        <f t="shared" si="21"/>
        <v>2.082735603896948</v>
      </c>
      <c r="P67" s="59">
        <f t="shared" si="21"/>
        <v>2.1270631636670401</v>
      </c>
      <c r="Q67" s="59">
        <f t="shared" si="21"/>
        <v>1.8303978720171159</v>
      </c>
      <c r="R67" s="59">
        <f t="shared" si="21"/>
        <v>2.1049313267650867</v>
      </c>
      <c r="S67" s="59">
        <f t="shared" si="21"/>
        <v>2.4912348380247811</v>
      </c>
      <c r="T67" s="59">
        <f t="shared" si="21"/>
        <v>2.4682916986923407</v>
      </c>
      <c r="U67" s="59">
        <f t="shared" si="21"/>
        <v>2.4682916986923407</v>
      </c>
      <c r="V67" s="59">
        <f t="shared" si="21"/>
        <v>2.1343840776175198</v>
      </c>
      <c r="W67" s="59">
        <f t="shared" si="21"/>
        <v>2.6502140546051294</v>
      </c>
      <c r="X67" s="59">
        <f t="shared" si="21"/>
        <v>2.7175298064488489</v>
      </c>
      <c r="Y67" s="59">
        <f t="shared" si="21"/>
        <v>2.9407981782201453</v>
      </c>
      <c r="Z67" s="59">
        <f t="shared" si="21"/>
        <v>2.7398655520260484</v>
      </c>
      <c r="AA67" s="59">
        <f t="shared" si="21"/>
        <v>2.7398655520260484</v>
      </c>
      <c r="AB67" s="59">
        <f t="shared" si="21"/>
        <v>2.7398655520260484</v>
      </c>
      <c r="AC67" s="54">
        <f t="shared" si="17"/>
        <v>2.4418209256280048</v>
      </c>
    </row>
  </sheetData>
  <mergeCells count="32">
    <mergeCell ref="E45:AB45"/>
    <mergeCell ref="E63:AB63"/>
    <mergeCell ref="A11:A12"/>
    <mergeCell ref="A45:A46"/>
    <mergeCell ref="B11:B12"/>
    <mergeCell ref="B45:B46"/>
    <mergeCell ref="C11:C12"/>
    <mergeCell ref="C45:C46"/>
    <mergeCell ref="D11:D12"/>
    <mergeCell ref="D45:D46"/>
    <mergeCell ref="E38:AB44"/>
    <mergeCell ref="A40:D40"/>
    <mergeCell ref="A41:D41"/>
    <mergeCell ref="A42:D42"/>
    <mergeCell ref="A43:D43"/>
    <mergeCell ref="A44:D44"/>
    <mergeCell ref="E29:AB29"/>
    <mergeCell ref="A36:AB36"/>
    <mergeCell ref="A37:AB37"/>
    <mergeCell ref="A38:D38"/>
    <mergeCell ref="A39:D39"/>
    <mergeCell ref="A7:D7"/>
    <mergeCell ref="A8:D8"/>
    <mergeCell ref="A9:D9"/>
    <mergeCell ref="A10:D10"/>
    <mergeCell ref="E11:AB11"/>
    <mergeCell ref="E4:AB10"/>
    <mergeCell ref="A2:AB2"/>
    <mergeCell ref="A3:AB3"/>
    <mergeCell ref="A4:D4"/>
    <mergeCell ref="A5:D5"/>
    <mergeCell ref="A6:D6"/>
  </mergeCells>
  <conditionalFormatting sqref="E27:AB27">
    <cfRule type="cellIs" dxfId="209" priority="3" operator="greaterThan">
      <formula>90</formula>
    </cfRule>
  </conditionalFormatting>
  <conditionalFormatting sqref="E61:AB61">
    <cfRule type="cellIs" dxfId="208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73"/>
  <sheetViews>
    <sheetView topLeftCell="A16" zoomScale="70" zoomScaleNormal="70" workbookViewId="0">
      <selection activeCell="AC47" sqref="AC47:AC48"/>
    </sheetView>
  </sheetViews>
  <sheetFormatPr defaultColWidth="8.85546875" defaultRowHeight="21"/>
  <cols>
    <col min="1" max="1" width="8.5703125" style="80" customWidth="1"/>
    <col min="2" max="2" width="46.42578125" style="80" customWidth="1"/>
    <col min="3" max="3" width="11.140625" style="80" customWidth="1"/>
    <col min="4" max="4" width="16.7109375" style="80" customWidth="1"/>
    <col min="5" max="5" width="12" style="80" customWidth="1"/>
    <col min="6" max="8" width="8.28515625" style="80" customWidth="1"/>
    <col min="9" max="9" width="7.85546875" style="80" customWidth="1"/>
    <col min="10" max="10" width="8.28515625" style="80" customWidth="1"/>
    <col min="11" max="11" width="8.85546875" style="80" customWidth="1"/>
    <col min="12" max="16" width="8.28515625" style="80" customWidth="1"/>
    <col min="17" max="17" width="8.140625" style="80" customWidth="1"/>
    <col min="18" max="19" width="8.28515625" style="80" customWidth="1"/>
    <col min="20" max="20" width="9.5703125" style="80" customWidth="1"/>
    <col min="21" max="21" width="8.28515625" style="80" customWidth="1"/>
    <col min="22" max="22" width="8" style="80" customWidth="1"/>
    <col min="23" max="23" width="8.85546875" style="80" customWidth="1"/>
    <col min="24" max="25" width="8.28515625" style="80" customWidth="1"/>
    <col min="26" max="26" width="8.140625" style="80" customWidth="1"/>
    <col min="27" max="27" width="7.28515625" style="80" customWidth="1"/>
    <col min="28" max="28" width="8.85546875" style="80" customWidth="1"/>
    <col min="29" max="29" width="11.7109375" style="80" customWidth="1"/>
    <col min="30" max="34" width="8.85546875" style="80"/>
    <col min="35" max="35" width="10.140625" style="80" customWidth="1"/>
    <col min="36" max="16384" width="8.85546875" style="80"/>
  </cols>
  <sheetData>
    <row r="1" spans="1:29" ht="28.5">
      <c r="K1" s="349" t="s">
        <v>87</v>
      </c>
      <c r="L1" s="350"/>
      <c r="M1" s="350"/>
      <c r="N1" s="350"/>
      <c r="O1" s="350"/>
      <c r="P1" s="350"/>
      <c r="Q1" s="351"/>
    </row>
    <row r="2" spans="1:29" ht="23.25">
      <c r="A2" s="352" t="s">
        <v>26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/>
    </row>
    <row r="3" spans="1:29">
      <c r="A3" s="304" t="s">
        <v>88</v>
      </c>
      <c r="B3" s="305"/>
      <c r="C3" s="305"/>
      <c r="D3" s="305"/>
      <c r="E3" s="305"/>
      <c r="F3" s="305"/>
      <c r="G3" s="305"/>
      <c r="H3" s="305"/>
      <c r="I3" s="305"/>
      <c r="J3" s="305"/>
      <c r="K3" s="305"/>
      <c r="L3" s="305"/>
      <c r="M3" s="305"/>
      <c r="N3" s="305"/>
      <c r="O3" s="305"/>
      <c r="P3" s="305"/>
      <c r="Q3" s="305"/>
      <c r="R3" s="305"/>
      <c r="S3" s="305"/>
      <c r="T3" s="305"/>
      <c r="U3" s="305"/>
      <c r="V3" s="305"/>
      <c r="W3" s="305"/>
      <c r="X3" s="305"/>
      <c r="Y3" s="305"/>
      <c r="Z3" s="305"/>
      <c r="AA3" s="305"/>
      <c r="AB3" s="306"/>
      <c r="AC3"/>
    </row>
    <row r="4" spans="1:29">
      <c r="A4" s="307"/>
      <c r="B4" s="308"/>
      <c r="C4" s="308"/>
      <c r="D4" s="309"/>
      <c r="E4" s="319" t="s">
        <v>72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1"/>
      <c r="AC4"/>
    </row>
    <row r="5" spans="1:29" ht="21" customHeight="1">
      <c r="A5" s="310" t="s">
        <v>29</v>
      </c>
      <c r="B5" s="311"/>
      <c r="C5" s="311"/>
      <c r="D5" s="312"/>
      <c r="E5" s="322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4"/>
      <c r="AC5"/>
    </row>
    <row r="6" spans="1:29" ht="21" customHeight="1">
      <c r="A6" s="310" t="s">
        <v>30</v>
      </c>
      <c r="B6" s="311"/>
      <c r="C6" s="311"/>
      <c r="D6" s="312"/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4"/>
      <c r="AC6"/>
    </row>
    <row r="7" spans="1:29" ht="21" customHeight="1">
      <c r="A7" s="310" t="s">
        <v>31</v>
      </c>
      <c r="B7" s="311"/>
      <c r="C7" s="311"/>
      <c r="D7" s="312"/>
      <c r="E7" s="322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4"/>
      <c r="AC7"/>
    </row>
    <row r="8" spans="1:29" ht="21" customHeight="1">
      <c r="A8" s="310" t="s">
        <v>32</v>
      </c>
      <c r="B8" s="311"/>
      <c r="C8" s="311"/>
      <c r="D8" s="312"/>
      <c r="E8" s="322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23"/>
      <c r="U8" s="323"/>
      <c r="V8" s="323"/>
      <c r="W8" s="323"/>
      <c r="X8" s="323"/>
      <c r="Y8" s="323"/>
      <c r="Z8" s="323"/>
      <c r="AA8" s="323"/>
      <c r="AB8" s="324"/>
      <c r="AC8"/>
    </row>
    <row r="9" spans="1:29" ht="21" customHeight="1">
      <c r="A9" s="313" t="s">
        <v>33</v>
      </c>
      <c r="B9" s="314"/>
      <c r="C9" s="314"/>
      <c r="D9" s="315"/>
      <c r="E9" s="322"/>
      <c r="F9" s="323"/>
      <c r="G9" s="323"/>
      <c r="H9" s="323"/>
      <c r="I9" s="323"/>
      <c r="J9" s="323"/>
      <c r="K9" s="323"/>
      <c r="L9" s="323"/>
      <c r="M9" s="323"/>
      <c r="N9" s="323"/>
      <c r="O9" s="323"/>
      <c r="P9" s="323"/>
      <c r="Q9" s="323"/>
      <c r="R9" s="323"/>
      <c r="S9" s="323"/>
      <c r="T9" s="323"/>
      <c r="U9" s="323"/>
      <c r="V9" s="323"/>
      <c r="W9" s="323"/>
      <c r="X9" s="323"/>
      <c r="Y9" s="323"/>
      <c r="Z9" s="323"/>
      <c r="AA9" s="323"/>
      <c r="AB9" s="324"/>
      <c r="AC9"/>
    </row>
    <row r="10" spans="1:29" ht="21" customHeight="1">
      <c r="A10" s="313" t="s">
        <v>34</v>
      </c>
      <c r="B10" s="314"/>
      <c r="C10" s="314"/>
      <c r="D10" s="315"/>
      <c r="E10" s="325"/>
      <c r="F10" s="326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326"/>
      <c r="R10" s="326"/>
      <c r="S10" s="326"/>
      <c r="T10" s="326"/>
      <c r="U10" s="326"/>
      <c r="V10" s="326"/>
      <c r="W10" s="326"/>
      <c r="X10" s="326"/>
      <c r="Y10" s="326"/>
      <c r="Z10" s="326"/>
      <c r="AA10" s="326"/>
      <c r="AB10" s="327"/>
      <c r="AC10"/>
    </row>
    <row r="11" spans="1:29" ht="21" customHeight="1">
      <c r="A11" s="331" t="s">
        <v>35</v>
      </c>
      <c r="B11" s="331" t="s">
        <v>36</v>
      </c>
      <c r="C11" s="333" t="s">
        <v>37</v>
      </c>
      <c r="D11" s="331" t="s">
        <v>38</v>
      </c>
      <c r="E11" s="316" t="s">
        <v>39</v>
      </c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8"/>
      <c r="AC11" s="34" t="s">
        <v>40</v>
      </c>
    </row>
    <row r="12" spans="1:29" ht="21" customHeight="1">
      <c r="A12" s="332"/>
      <c r="B12" s="332"/>
      <c r="C12" s="334"/>
      <c r="D12" s="332"/>
      <c r="E12" s="45">
        <v>0.29166666666666702</v>
      </c>
      <c r="F12" s="45">
        <v>0.33333333333333298</v>
      </c>
      <c r="G12" s="45">
        <v>0.375</v>
      </c>
      <c r="H12" s="45">
        <v>0.41666666666666702</v>
      </c>
      <c r="I12" s="45">
        <v>0.45833333333333298</v>
      </c>
      <c r="J12" s="45">
        <v>0.5</v>
      </c>
      <c r="K12" s="45">
        <v>0.54166666666666696</v>
      </c>
      <c r="L12" s="45">
        <v>0.58333333333333304</v>
      </c>
      <c r="M12" s="45">
        <v>0.625</v>
      </c>
      <c r="N12" s="45">
        <v>0.66666666666666696</v>
      </c>
      <c r="O12" s="45">
        <v>0.70833333333333304</v>
      </c>
      <c r="P12" s="45">
        <v>0.75</v>
      </c>
      <c r="Q12" s="45">
        <v>0.79166666666666696</v>
      </c>
      <c r="R12" s="45">
        <v>0.83333333333333304</v>
      </c>
      <c r="S12" s="45">
        <v>0.875</v>
      </c>
      <c r="T12" s="45">
        <v>0.91666666666666696</v>
      </c>
      <c r="U12" s="45">
        <v>0.95833333333333304</v>
      </c>
      <c r="V12" s="45">
        <v>1</v>
      </c>
      <c r="W12" s="45">
        <v>1.0416666666666701</v>
      </c>
      <c r="X12" s="45">
        <v>1.0833333333333299</v>
      </c>
      <c r="Y12" s="45">
        <v>1.125</v>
      </c>
      <c r="Z12" s="45">
        <v>1.1666666666666701</v>
      </c>
      <c r="AA12" s="45">
        <v>1.2083333333333299</v>
      </c>
      <c r="AB12" s="45">
        <v>1.25</v>
      </c>
      <c r="AC12" s="17"/>
    </row>
    <row r="13" spans="1:29" ht="24.95" customHeight="1">
      <c r="A13" s="4">
        <v>1</v>
      </c>
      <c r="B13" s="5" t="s">
        <v>41</v>
      </c>
      <c r="C13" s="6" t="s">
        <v>42</v>
      </c>
      <c r="D13" s="7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>
        <v>2.4</v>
      </c>
      <c r="P13" s="26">
        <v>2.1</v>
      </c>
      <c r="Q13" s="26">
        <v>2.1</v>
      </c>
      <c r="R13" s="26">
        <v>2.1</v>
      </c>
      <c r="S13" s="26">
        <v>2.2000000000000002</v>
      </c>
      <c r="T13" s="26">
        <v>2.1</v>
      </c>
      <c r="U13" s="26">
        <v>2</v>
      </c>
      <c r="V13" s="26">
        <v>2.1</v>
      </c>
      <c r="W13" s="26">
        <v>2.1</v>
      </c>
      <c r="X13" s="26">
        <v>2.2000000000000002</v>
      </c>
      <c r="Y13" s="26">
        <v>2.1</v>
      </c>
      <c r="Z13" s="26">
        <v>2.2000000000000002</v>
      </c>
      <c r="AA13" s="26">
        <v>2.1</v>
      </c>
      <c r="AB13" s="26">
        <v>2.2000000000000002</v>
      </c>
      <c r="AC13" s="35">
        <f t="shared" ref="AC13:AC18" si="0">AVERAGE(E13:AB13)</f>
        <v>2.1428571428571428</v>
      </c>
    </row>
    <row r="14" spans="1:29" ht="24.95" customHeight="1">
      <c r="A14" s="4">
        <v>2</v>
      </c>
      <c r="B14" s="5" t="s">
        <v>43</v>
      </c>
      <c r="C14" s="6" t="s">
        <v>42</v>
      </c>
      <c r="D14" s="7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>
        <v>0.4</v>
      </c>
      <c r="P14" s="26">
        <v>0.4</v>
      </c>
      <c r="Q14" s="26">
        <v>0.3</v>
      </c>
      <c r="R14" s="26">
        <v>0.3</v>
      </c>
      <c r="S14" s="26">
        <v>0.3</v>
      </c>
      <c r="T14" s="26">
        <v>0.3</v>
      </c>
      <c r="U14" s="26">
        <v>0.3</v>
      </c>
      <c r="V14" s="26">
        <v>0.3</v>
      </c>
      <c r="W14" s="26">
        <v>0.3</v>
      </c>
      <c r="X14" s="26">
        <v>0.4</v>
      </c>
      <c r="Y14" s="26">
        <v>0.4</v>
      </c>
      <c r="Z14" s="26">
        <v>0.3</v>
      </c>
      <c r="AA14" s="26">
        <v>0.3</v>
      </c>
      <c r="AB14" s="26">
        <v>0.4</v>
      </c>
      <c r="AC14" s="35">
        <f t="shared" si="0"/>
        <v>0.33571428571428569</v>
      </c>
    </row>
    <row r="15" spans="1:29" ht="24.95" customHeight="1">
      <c r="A15" s="4">
        <v>3</v>
      </c>
      <c r="B15" s="5" t="s">
        <v>44</v>
      </c>
      <c r="C15" s="6" t="s">
        <v>42</v>
      </c>
      <c r="D15" s="6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>
        <v>15.5</v>
      </c>
      <c r="P15" s="27">
        <v>15.6</v>
      </c>
      <c r="Q15" s="27">
        <v>14.8</v>
      </c>
      <c r="R15" s="27">
        <v>14.6</v>
      </c>
      <c r="S15" s="27">
        <v>14.3</v>
      </c>
      <c r="T15" s="27">
        <v>13.7</v>
      </c>
      <c r="U15" s="27">
        <v>13.1</v>
      </c>
      <c r="V15" s="27">
        <v>12.2</v>
      </c>
      <c r="W15" s="27">
        <v>12.5</v>
      </c>
      <c r="X15" s="27">
        <v>13.3</v>
      </c>
      <c r="Y15" s="27">
        <v>13.8</v>
      </c>
      <c r="Z15" s="27">
        <v>14.2</v>
      </c>
      <c r="AA15" s="27">
        <v>14.5</v>
      </c>
      <c r="AB15" s="27">
        <v>14.6</v>
      </c>
      <c r="AC15" s="35">
        <f t="shared" si="0"/>
        <v>14.05</v>
      </c>
    </row>
    <row r="16" spans="1:29" ht="24.95" customHeight="1">
      <c r="A16" s="4">
        <v>4</v>
      </c>
      <c r="B16" s="5" t="s">
        <v>45</v>
      </c>
      <c r="C16" s="6" t="s">
        <v>42</v>
      </c>
      <c r="D16" s="6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>
        <v>10</v>
      </c>
      <c r="P16" s="27">
        <v>8.1999999999999993</v>
      </c>
      <c r="Q16" s="27">
        <v>8</v>
      </c>
      <c r="R16" s="27">
        <v>7.5</v>
      </c>
      <c r="S16" s="27">
        <v>7</v>
      </c>
      <c r="T16" s="27">
        <v>6.6</v>
      </c>
      <c r="U16" s="27">
        <v>6</v>
      </c>
      <c r="V16" s="27">
        <v>5.6</v>
      </c>
      <c r="W16" s="27">
        <v>5.4</v>
      </c>
      <c r="X16" s="27">
        <v>5.7</v>
      </c>
      <c r="Y16" s="27">
        <v>6.1</v>
      </c>
      <c r="Z16" s="27">
        <v>6.3</v>
      </c>
      <c r="AA16" s="27">
        <v>6.5</v>
      </c>
      <c r="AB16" s="27">
        <v>6.5</v>
      </c>
      <c r="AC16" s="35">
        <f t="shared" si="0"/>
        <v>6.8142857142857149</v>
      </c>
    </row>
    <row r="17" spans="1:29" ht="24.95" customHeight="1">
      <c r="A17" s="4">
        <v>5</v>
      </c>
      <c r="B17" s="5" t="s">
        <v>46</v>
      </c>
      <c r="C17" s="6" t="s">
        <v>42</v>
      </c>
      <c r="D17" s="6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>
        <v>20.6</v>
      </c>
      <c r="P17" s="27">
        <v>24.8</v>
      </c>
      <c r="Q17" s="27">
        <v>25.8</v>
      </c>
      <c r="R17" s="27">
        <v>25.9</v>
      </c>
      <c r="S17" s="27">
        <v>26.1</v>
      </c>
      <c r="T17" s="27">
        <v>26</v>
      </c>
      <c r="U17" s="27">
        <v>25.5</v>
      </c>
      <c r="V17" s="27">
        <v>25.1</v>
      </c>
      <c r="W17" s="27">
        <v>22.2</v>
      </c>
      <c r="X17" s="27">
        <v>22.1</v>
      </c>
      <c r="Y17" s="27">
        <v>22.5</v>
      </c>
      <c r="Z17" s="27">
        <v>22.7</v>
      </c>
      <c r="AA17" s="27">
        <v>22.8</v>
      </c>
      <c r="AB17" s="27">
        <v>22.8</v>
      </c>
      <c r="AC17" s="35">
        <f t="shared" si="0"/>
        <v>23.921428571428571</v>
      </c>
    </row>
    <row r="18" spans="1:29" ht="24.95" customHeight="1">
      <c r="A18" s="4">
        <v>6</v>
      </c>
      <c r="B18" s="5" t="s">
        <v>47</v>
      </c>
      <c r="C18" s="6" t="s">
        <v>42</v>
      </c>
      <c r="D18" s="6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>
        <v>25.2</v>
      </c>
      <c r="P18" s="27">
        <v>29.6</v>
      </c>
      <c r="Q18" s="27">
        <v>30.3</v>
      </c>
      <c r="R18" s="27">
        <v>30.4</v>
      </c>
      <c r="S18" s="27">
        <v>30.7</v>
      </c>
      <c r="T18" s="27">
        <v>30.6</v>
      </c>
      <c r="U18" s="27">
        <v>30.1</v>
      </c>
      <c r="V18" s="27">
        <v>29.3</v>
      </c>
      <c r="W18" s="27">
        <v>26.5</v>
      </c>
      <c r="X18" s="27">
        <v>27</v>
      </c>
      <c r="Y18" s="27">
        <v>27.3</v>
      </c>
      <c r="Z18" s="27">
        <v>27.8</v>
      </c>
      <c r="AA18" s="27">
        <v>27.7</v>
      </c>
      <c r="AB18" s="27">
        <v>27.9</v>
      </c>
      <c r="AC18" s="35">
        <f t="shared" si="0"/>
        <v>28.599999999999998</v>
      </c>
    </row>
    <row r="19" spans="1:29" ht="24.95" customHeight="1">
      <c r="A19" s="4">
        <v>7</v>
      </c>
      <c r="B19" s="5" t="s">
        <v>48</v>
      </c>
      <c r="C19" s="6" t="s">
        <v>49</v>
      </c>
      <c r="D19" s="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13">
        <v>4.3</v>
      </c>
      <c r="P19" s="13">
        <v>4.3</v>
      </c>
      <c r="Q19" s="13">
        <v>4.3</v>
      </c>
      <c r="R19" s="13">
        <v>4.3</v>
      </c>
      <c r="S19" s="13">
        <v>4.3</v>
      </c>
      <c r="T19" s="13">
        <v>4.3</v>
      </c>
      <c r="U19" s="13">
        <v>4.3</v>
      </c>
      <c r="V19" s="13">
        <v>4.3</v>
      </c>
      <c r="W19" s="13">
        <v>4.3</v>
      </c>
      <c r="X19" s="13">
        <v>4.3</v>
      </c>
      <c r="Y19" s="13">
        <v>4.3</v>
      </c>
      <c r="Z19" s="13">
        <v>4.3</v>
      </c>
      <c r="AA19" s="13">
        <v>4.3</v>
      </c>
      <c r="AB19" s="13">
        <v>4.3</v>
      </c>
      <c r="AC19" s="54">
        <f t="shared" ref="AC19:AC25" si="1">AVERAGE(E19:AB19)</f>
        <v>4.2999999999999989</v>
      </c>
    </row>
    <row r="20" spans="1:29" ht="24.95" customHeight="1">
      <c r="A20" s="4">
        <v>8</v>
      </c>
      <c r="B20" s="5" t="s">
        <v>50</v>
      </c>
      <c r="C20" s="6" t="s">
        <v>49</v>
      </c>
      <c r="D20" s="6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>
        <v>3.8</v>
      </c>
      <c r="P20" s="57">
        <v>3.8</v>
      </c>
      <c r="Q20" s="57">
        <v>3.8</v>
      </c>
      <c r="R20" s="57">
        <v>3.8</v>
      </c>
      <c r="S20" s="57">
        <v>3.8</v>
      </c>
      <c r="T20" s="57">
        <v>3.8</v>
      </c>
      <c r="U20" s="57">
        <v>3.8</v>
      </c>
      <c r="V20" s="57">
        <v>3.8</v>
      </c>
      <c r="W20" s="57">
        <v>3.8</v>
      </c>
      <c r="X20" s="57">
        <v>3.8</v>
      </c>
      <c r="Y20" s="57">
        <v>3.8</v>
      </c>
      <c r="Z20" s="57">
        <v>3.8</v>
      </c>
      <c r="AA20" s="57">
        <v>3.8</v>
      </c>
      <c r="AB20" s="57">
        <v>3.8</v>
      </c>
      <c r="AC20" s="54">
        <f t="shared" si="1"/>
        <v>3.7999999999999994</v>
      </c>
    </row>
    <row r="21" spans="1:29" ht="24.95" customHeight="1">
      <c r="A21" s="4">
        <v>9</v>
      </c>
      <c r="B21" s="5" t="s">
        <v>51</v>
      </c>
      <c r="C21" s="6" t="s">
        <v>49</v>
      </c>
      <c r="D21" s="6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>
        <v>3.8</v>
      </c>
      <c r="P21" s="57">
        <v>3.8</v>
      </c>
      <c r="Q21" s="57">
        <v>3.8</v>
      </c>
      <c r="R21" s="57">
        <v>3.8</v>
      </c>
      <c r="S21" s="57">
        <v>3.8</v>
      </c>
      <c r="T21" s="57">
        <v>3.8</v>
      </c>
      <c r="U21" s="57">
        <v>3.8</v>
      </c>
      <c r="V21" s="57">
        <v>3.8</v>
      </c>
      <c r="W21" s="57">
        <v>3.8</v>
      </c>
      <c r="X21" s="57">
        <v>3.8</v>
      </c>
      <c r="Y21" s="57">
        <v>3.8</v>
      </c>
      <c r="Z21" s="57">
        <v>3.8</v>
      </c>
      <c r="AA21" s="57">
        <v>3.8</v>
      </c>
      <c r="AB21" s="57">
        <v>3.8</v>
      </c>
      <c r="AC21" s="54">
        <f t="shared" si="1"/>
        <v>3.7999999999999994</v>
      </c>
    </row>
    <row r="22" spans="1:29" ht="24.95" customHeight="1">
      <c r="A22" s="4">
        <v>10</v>
      </c>
      <c r="B22" s="5" t="s">
        <v>52</v>
      </c>
      <c r="C22" s="6" t="s">
        <v>49</v>
      </c>
      <c r="D22" s="6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>
        <v>3</v>
      </c>
      <c r="P22" s="57">
        <v>3</v>
      </c>
      <c r="Q22" s="57">
        <v>3</v>
      </c>
      <c r="R22" s="57">
        <v>3</v>
      </c>
      <c r="S22" s="57">
        <v>3</v>
      </c>
      <c r="T22" s="57">
        <v>3</v>
      </c>
      <c r="U22" s="57">
        <v>3</v>
      </c>
      <c r="V22" s="57">
        <v>3</v>
      </c>
      <c r="W22" s="57">
        <v>3</v>
      </c>
      <c r="X22" s="57">
        <v>3</v>
      </c>
      <c r="Y22" s="57">
        <v>3</v>
      </c>
      <c r="Z22" s="57">
        <v>3</v>
      </c>
      <c r="AA22" s="57">
        <v>3</v>
      </c>
      <c r="AB22" s="57">
        <v>3</v>
      </c>
      <c r="AC22" s="54">
        <f t="shared" si="1"/>
        <v>3</v>
      </c>
    </row>
    <row r="23" spans="1:29" ht="24.95" customHeight="1">
      <c r="A23" s="4">
        <v>11</v>
      </c>
      <c r="B23" s="5" t="s">
        <v>53</v>
      </c>
      <c r="C23" s="6" t="s">
        <v>49</v>
      </c>
      <c r="D23" s="13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>
        <f t="shared" ref="O23:AB23" si="2">O19-O20</f>
        <v>0.5</v>
      </c>
      <c r="P23" s="56">
        <f t="shared" si="2"/>
        <v>0.5</v>
      </c>
      <c r="Q23" s="56">
        <f t="shared" si="2"/>
        <v>0.5</v>
      </c>
      <c r="R23" s="56">
        <f t="shared" si="2"/>
        <v>0.5</v>
      </c>
      <c r="S23" s="56">
        <f t="shared" si="2"/>
        <v>0.5</v>
      </c>
      <c r="T23" s="56">
        <f t="shared" si="2"/>
        <v>0.5</v>
      </c>
      <c r="U23" s="56">
        <f t="shared" si="2"/>
        <v>0.5</v>
      </c>
      <c r="V23" s="56">
        <f t="shared" si="2"/>
        <v>0.5</v>
      </c>
      <c r="W23" s="56">
        <f t="shared" si="2"/>
        <v>0.5</v>
      </c>
      <c r="X23" s="56">
        <f t="shared" si="2"/>
        <v>0.5</v>
      </c>
      <c r="Y23" s="56">
        <f t="shared" si="2"/>
        <v>0.5</v>
      </c>
      <c r="Z23" s="56">
        <f t="shared" si="2"/>
        <v>0.5</v>
      </c>
      <c r="AA23" s="56">
        <f t="shared" si="2"/>
        <v>0.5</v>
      </c>
      <c r="AB23" s="56">
        <f t="shared" si="2"/>
        <v>0.5</v>
      </c>
      <c r="AC23" s="54">
        <f t="shared" si="1"/>
        <v>0.5</v>
      </c>
    </row>
    <row r="24" spans="1:29" ht="24.95" customHeight="1">
      <c r="A24" s="4">
        <v>12</v>
      </c>
      <c r="B24" s="5" t="s">
        <v>54</v>
      </c>
      <c r="C24" s="6" t="s">
        <v>55</v>
      </c>
      <c r="D24" s="13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>
        <f t="shared" ref="O24:AB24" si="3">O21-O22</f>
        <v>0.79999999999999982</v>
      </c>
      <c r="P24" s="56">
        <f t="shared" si="3"/>
        <v>0.79999999999999982</v>
      </c>
      <c r="Q24" s="56">
        <f t="shared" si="3"/>
        <v>0.79999999999999982</v>
      </c>
      <c r="R24" s="56">
        <f t="shared" si="3"/>
        <v>0.79999999999999982</v>
      </c>
      <c r="S24" s="56">
        <f t="shared" si="3"/>
        <v>0.79999999999999982</v>
      </c>
      <c r="T24" s="56">
        <f t="shared" si="3"/>
        <v>0.79999999999999982</v>
      </c>
      <c r="U24" s="56">
        <f t="shared" si="3"/>
        <v>0.79999999999999982</v>
      </c>
      <c r="V24" s="56">
        <f t="shared" si="3"/>
        <v>0.79999999999999982</v>
      </c>
      <c r="W24" s="56">
        <f t="shared" si="3"/>
        <v>0.79999999999999982</v>
      </c>
      <c r="X24" s="56">
        <f t="shared" si="3"/>
        <v>0.79999999999999982</v>
      </c>
      <c r="Y24" s="56">
        <f t="shared" si="3"/>
        <v>0.79999999999999982</v>
      </c>
      <c r="Z24" s="56">
        <f t="shared" si="3"/>
        <v>0.79999999999999982</v>
      </c>
      <c r="AA24" s="56">
        <f t="shared" si="3"/>
        <v>0.79999999999999982</v>
      </c>
      <c r="AB24" s="56">
        <f t="shared" si="3"/>
        <v>0.79999999999999982</v>
      </c>
      <c r="AC24" s="54">
        <f t="shared" si="1"/>
        <v>0.79999999999999993</v>
      </c>
    </row>
    <row r="25" spans="1:29" ht="24.95" customHeight="1">
      <c r="A25" s="4">
        <v>13</v>
      </c>
      <c r="B25" s="5" t="s">
        <v>56</v>
      </c>
      <c r="C25" s="6" t="s">
        <v>57</v>
      </c>
      <c r="D25" s="13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>
        <f t="shared" ref="O25:AB25" si="4">SQRT(O23/0.5)*971</f>
        <v>971</v>
      </c>
      <c r="P25" s="58">
        <f t="shared" si="4"/>
        <v>971</v>
      </c>
      <c r="Q25" s="58">
        <f t="shared" si="4"/>
        <v>971</v>
      </c>
      <c r="R25" s="58">
        <f t="shared" si="4"/>
        <v>971</v>
      </c>
      <c r="S25" s="58">
        <f t="shared" si="4"/>
        <v>971</v>
      </c>
      <c r="T25" s="58">
        <f t="shared" si="4"/>
        <v>971</v>
      </c>
      <c r="U25" s="58">
        <f t="shared" si="4"/>
        <v>971</v>
      </c>
      <c r="V25" s="58">
        <f t="shared" si="4"/>
        <v>971</v>
      </c>
      <c r="W25" s="58">
        <f t="shared" si="4"/>
        <v>971</v>
      </c>
      <c r="X25" s="58">
        <f t="shared" si="4"/>
        <v>971</v>
      </c>
      <c r="Y25" s="58">
        <f t="shared" si="4"/>
        <v>971</v>
      </c>
      <c r="Z25" s="58">
        <f t="shared" si="4"/>
        <v>971</v>
      </c>
      <c r="AA25" s="58">
        <f t="shared" si="4"/>
        <v>971</v>
      </c>
      <c r="AB25" s="58">
        <f t="shared" si="4"/>
        <v>971</v>
      </c>
      <c r="AC25" s="54">
        <f t="shared" si="1"/>
        <v>971</v>
      </c>
    </row>
    <row r="26" spans="1:29" ht="24.95" customHeight="1">
      <c r="A26" s="4">
        <v>14</v>
      </c>
      <c r="B26" s="5" t="s">
        <v>58</v>
      </c>
      <c r="C26" s="6" t="s">
        <v>59</v>
      </c>
      <c r="D26" s="13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>
        <f>O25*1000*1*(O15-O16)/3024</f>
        <v>1766.0383597883597</v>
      </c>
      <c r="P26" s="60">
        <f>P25*1000*1*(P15-P16)/3024</f>
        <v>2376.1243386243386</v>
      </c>
      <c r="Q26" s="60">
        <f t="shared" ref="Q26:AB26" si="5">Q25*1000*1*(Q15-Q16)/3024</f>
        <v>2183.465608465609</v>
      </c>
      <c r="R26" s="60">
        <f t="shared" si="5"/>
        <v>2279.7949735449733</v>
      </c>
      <c r="S26" s="60">
        <f t="shared" si="5"/>
        <v>2344.0145502645505</v>
      </c>
      <c r="T26" s="60">
        <f t="shared" si="5"/>
        <v>2279.7949735449733</v>
      </c>
      <c r="U26" s="60">
        <f t="shared" si="5"/>
        <v>2279.7949735449733</v>
      </c>
      <c r="V26" s="60">
        <f t="shared" si="5"/>
        <v>2119.2460317460318</v>
      </c>
      <c r="W26" s="60">
        <f t="shared" si="5"/>
        <v>2279.7949735449733</v>
      </c>
      <c r="X26" s="60">
        <f t="shared" si="5"/>
        <v>2440.3439153439158</v>
      </c>
      <c r="Y26" s="60">
        <f t="shared" si="5"/>
        <v>2472.4537037037039</v>
      </c>
      <c r="Z26" s="60">
        <f t="shared" si="5"/>
        <v>2536.6732804232802</v>
      </c>
      <c r="AA26" s="60">
        <f t="shared" si="5"/>
        <v>2568.7830687830688</v>
      </c>
      <c r="AB26" s="60">
        <f t="shared" si="5"/>
        <v>2600.8928571428573</v>
      </c>
      <c r="AC26" s="63">
        <f>SUM(E26:AB26)</f>
        <v>32527.215608465613</v>
      </c>
    </row>
    <row r="27" spans="1:29" ht="24.95" customHeight="1">
      <c r="A27" s="4">
        <v>15</v>
      </c>
      <c r="B27" s="5" t="s">
        <v>60</v>
      </c>
      <c r="C27" s="6" t="s">
        <v>61</v>
      </c>
      <c r="D27" s="13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>
        <v>1350</v>
      </c>
      <c r="P27" s="95">
        <v>1350</v>
      </c>
      <c r="Q27" s="95">
        <v>1350</v>
      </c>
      <c r="R27" s="95">
        <v>1350</v>
      </c>
      <c r="S27" s="95">
        <v>1350</v>
      </c>
      <c r="T27" s="95">
        <v>1350</v>
      </c>
      <c r="U27" s="95">
        <v>1350</v>
      </c>
      <c r="V27" s="95">
        <v>1350</v>
      </c>
      <c r="W27" s="95">
        <v>1350</v>
      </c>
      <c r="X27" s="95">
        <v>1350</v>
      </c>
      <c r="Y27" s="95">
        <v>1350</v>
      </c>
      <c r="Z27" s="95">
        <v>1350</v>
      </c>
      <c r="AA27" s="95">
        <v>1350</v>
      </c>
      <c r="AB27" s="95">
        <v>1450</v>
      </c>
      <c r="AC27" s="63">
        <f>SUM(E27:AB27)</f>
        <v>19000</v>
      </c>
    </row>
    <row r="28" spans="1:29" ht="24.95" customHeight="1">
      <c r="A28" s="4">
        <v>16</v>
      </c>
      <c r="B28" s="5" t="s">
        <v>62</v>
      </c>
      <c r="C28" s="6" t="s">
        <v>63</v>
      </c>
      <c r="D28" s="13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>
        <f>O27/O26</f>
        <v>0.76442280685329089</v>
      </c>
      <c r="P28" s="59">
        <f>P27/P26</f>
        <v>0.56815208617474322</v>
      </c>
      <c r="Q28" s="59">
        <f t="shared" ref="Q28:AB28" si="6">Q27/Q26</f>
        <v>0.61828315260192634</v>
      </c>
      <c r="R28" s="59">
        <f t="shared" si="6"/>
        <v>0.59215851235114092</v>
      </c>
      <c r="S28" s="59">
        <f t="shared" si="6"/>
        <v>0.5759349914648082</v>
      </c>
      <c r="T28" s="59">
        <f t="shared" si="6"/>
        <v>0.59215851235114092</v>
      </c>
      <c r="U28" s="59">
        <f t="shared" si="6"/>
        <v>0.59215851235114092</v>
      </c>
      <c r="V28" s="59">
        <f t="shared" si="6"/>
        <v>0.63701900571107573</v>
      </c>
      <c r="W28" s="59">
        <f t="shared" si="6"/>
        <v>0.59215851235114092</v>
      </c>
      <c r="X28" s="59">
        <f t="shared" si="6"/>
        <v>0.55320071548593408</v>
      </c>
      <c r="Y28" s="59">
        <f t="shared" si="6"/>
        <v>0.54601629060949342</v>
      </c>
      <c r="Z28" s="59">
        <f t="shared" si="6"/>
        <v>0.53219309337887344</v>
      </c>
      <c r="AA28" s="59">
        <f t="shared" si="6"/>
        <v>0.52554067971163754</v>
      </c>
      <c r="AB28" s="59">
        <f t="shared" si="6"/>
        <v>0.55750085822176443</v>
      </c>
      <c r="AC28" s="54">
        <f t="shared" ref="AC28:AC33" si="7">AVERAGE(E28:AB28)</f>
        <v>0.58906412354415072</v>
      </c>
    </row>
    <row r="29" spans="1:29" ht="24.95" customHeight="1">
      <c r="A29" s="4">
        <v>17</v>
      </c>
      <c r="B29" s="5" t="s">
        <v>64</v>
      </c>
      <c r="C29" s="13"/>
      <c r="D29" s="13"/>
      <c r="E29" s="328">
        <f>AVERAGE(E28:AB28)</f>
        <v>0.58906412354415072</v>
      </c>
      <c r="F29" s="329"/>
      <c r="G29" s="329"/>
      <c r="H29" s="329"/>
      <c r="I29" s="329"/>
      <c r="J29" s="329"/>
      <c r="K29" s="329"/>
      <c r="L29" s="329"/>
      <c r="M29" s="329"/>
      <c r="N29" s="329"/>
      <c r="O29" s="329"/>
      <c r="P29" s="329"/>
      <c r="Q29" s="329"/>
      <c r="R29" s="329"/>
      <c r="S29" s="329"/>
      <c r="T29" s="329"/>
      <c r="U29" s="329"/>
      <c r="V29" s="329"/>
      <c r="W29" s="329"/>
      <c r="X29" s="329"/>
      <c r="Y29" s="329"/>
      <c r="Z29" s="329"/>
      <c r="AA29" s="329"/>
      <c r="AB29" s="329"/>
      <c r="AC29" s="54">
        <f t="shared" si="7"/>
        <v>0.58906412354415072</v>
      </c>
    </row>
    <row r="30" spans="1:29" ht="24.95" customHeight="1">
      <c r="A30" s="4">
        <v>18</v>
      </c>
      <c r="B30" s="5" t="s">
        <v>65</v>
      </c>
      <c r="C30" s="13"/>
      <c r="D30" s="13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>
        <f>3.516/O28</f>
        <v>4.599548794826573</v>
      </c>
      <c r="P30" s="59">
        <f>3.516/P28</f>
        <v>6.1884838330393883</v>
      </c>
      <c r="Q30" s="59">
        <f t="shared" ref="Q30:AB30" si="8">3.516/Q28</f>
        <v>5.6867148736037638</v>
      </c>
      <c r="R30" s="59">
        <f t="shared" si="8"/>
        <v>5.9375993533215743</v>
      </c>
      <c r="S30" s="59">
        <f t="shared" si="8"/>
        <v>6.1048556731334509</v>
      </c>
      <c r="T30" s="59">
        <f t="shared" si="8"/>
        <v>5.9375993533215743</v>
      </c>
      <c r="U30" s="59">
        <f t="shared" si="8"/>
        <v>5.9375993533215743</v>
      </c>
      <c r="V30" s="59">
        <f t="shared" si="8"/>
        <v>5.5194585537918872</v>
      </c>
      <c r="W30" s="59">
        <f t="shared" si="8"/>
        <v>5.9375993533215743</v>
      </c>
      <c r="X30" s="59">
        <f t="shared" si="8"/>
        <v>6.3557401528512649</v>
      </c>
      <c r="Y30" s="59">
        <f t="shared" si="8"/>
        <v>6.4393683127572023</v>
      </c>
      <c r="Z30" s="59">
        <f t="shared" si="8"/>
        <v>6.6066246325690763</v>
      </c>
      <c r="AA30" s="59">
        <f t="shared" si="8"/>
        <v>6.6902527924750137</v>
      </c>
      <c r="AB30" s="59">
        <f t="shared" si="8"/>
        <v>6.3067167487684737</v>
      </c>
      <c r="AC30" s="54">
        <f t="shared" si="7"/>
        <v>6.0177258415073132</v>
      </c>
    </row>
    <row r="31" spans="1:29" ht="24.95" customHeight="1">
      <c r="A31" s="4">
        <v>19</v>
      </c>
      <c r="B31" s="5" t="s">
        <v>66</v>
      </c>
      <c r="C31" s="13"/>
      <c r="D31" s="13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>
        <f>3.413*O30</f>
        <v>15.698260036743093</v>
      </c>
      <c r="P31" s="59">
        <f>3.413*P30</f>
        <v>21.12129532216343</v>
      </c>
      <c r="Q31" s="59">
        <f t="shared" ref="Q31:AB31" si="9">3.413*Q30</f>
        <v>19.408757863609644</v>
      </c>
      <c r="R31" s="59">
        <f t="shared" si="9"/>
        <v>20.265026592886532</v>
      </c>
      <c r="S31" s="59">
        <f t="shared" si="9"/>
        <v>20.835872412404466</v>
      </c>
      <c r="T31" s="59">
        <f t="shared" si="9"/>
        <v>20.265026592886532</v>
      </c>
      <c r="U31" s="59">
        <f t="shared" si="9"/>
        <v>20.265026592886532</v>
      </c>
      <c r="V31" s="59">
        <f t="shared" si="9"/>
        <v>18.837912044091709</v>
      </c>
      <c r="W31" s="59">
        <f t="shared" si="9"/>
        <v>20.265026592886532</v>
      </c>
      <c r="X31" s="59">
        <f t="shared" si="9"/>
        <v>21.692141141681365</v>
      </c>
      <c r="Y31" s="59">
        <f t="shared" si="9"/>
        <v>21.977564051440332</v>
      </c>
      <c r="Z31" s="59">
        <f t="shared" si="9"/>
        <v>22.548409870958256</v>
      </c>
      <c r="AA31" s="59">
        <f t="shared" si="9"/>
        <v>22.83383278071722</v>
      </c>
      <c r="AB31" s="59">
        <f t="shared" si="9"/>
        <v>21.524824263546801</v>
      </c>
      <c r="AC31" s="54">
        <f t="shared" si="7"/>
        <v>20.538498297064461</v>
      </c>
    </row>
    <row r="32" spans="1:29" ht="24.95" customHeight="1">
      <c r="A32" s="4">
        <v>20</v>
      </c>
      <c r="B32" s="5" t="s">
        <v>67</v>
      </c>
      <c r="C32" s="6" t="s">
        <v>42</v>
      </c>
      <c r="D32" s="13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>
        <f>(O18-O17)/LN(1+(O18-O17)/O13)</f>
        <v>4.2972926399479698</v>
      </c>
      <c r="P32" s="59">
        <f>(P18-P17)/LN(1+(P18-P17)/P13)</f>
        <v>4.0350237815593353</v>
      </c>
      <c r="Q32" s="59">
        <f t="shared" ref="Q32:AB32" si="10">(Q18-Q17)/LN(1+(Q18-Q17)/Q13)</f>
        <v>3.9296769317314602</v>
      </c>
      <c r="R32" s="59">
        <f t="shared" si="10"/>
        <v>3.9296769317314602</v>
      </c>
      <c r="S32" s="59">
        <f t="shared" si="10"/>
        <v>4.0763328712072253</v>
      </c>
      <c r="T32" s="59">
        <f t="shared" si="10"/>
        <v>3.9649355522896643</v>
      </c>
      <c r="U32" s="59">
        <f t="shared" si="10"/>
        <v>3.8528464967121994</v>
      </c>
      <c r="V32" s="59">
        <f t="shared" si="10"/>
        <v>3.823004751832717</v>
      </c>
      <c r="W32" s="59">
        <f t="shared" si="10"/>
        <v>3.8587148755104299</v>
      </c>
      <c r="X32" s="59">
        <f t="shared" si="10"/>
        <v>4.1821811944151017</v>
      </c>
      <c r="Y32" s="59">
        <f t="shared" si="10"/>
        <v>4.0350237815593353</v>
      </c>
      <c r="Z32" s="59">
        <f t="shared" si="10"/>
        <v>4.2520658385844152</v>
      </c>
      <c r="AA32" s="59">
        <f t="shared" si="10"/>
        <v>4.0698593709044326</v>
      </c>
      <c r="AB32" s="59">
        <f t="shared" si="10"/>
        <v>4.2520658385844152</v>
      </c>
      <c r="AC32" s="54">
        <f t="shared" si="7"/>
        <v>4.039907204040726</v>
      </c>
    </row>
    <row r="33" spans="1:29" ht="24.95" customHeight="1">
      <c r="A33" s="4">
        <v>21</v>
      </c>
      <c r="B33" s="5" t="s">
        <v>68</v>
      </c>
      <c r="C33" s="6" t="s">
        <v>42</v>
      </c>
      <c r="D33" s="17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>
        <f>(O15-O16)/LN(1+(O15-O16)/O14)</f>
        <v>2.0436652620419178</v>
      </c>
      <c r="P33" s="59">
        <f>(P15-P16)/LN(1+(P15-P16)/P14)</f>
        <v>2.4912348380247811</v>
      </c>
      <c r="Q33" s="59">
        <f t="shared" ref="Q33:AB33" si="11">(Q15-Q16)/LN(1+(Q15-Q16)/Q14)</f>
        <v>2.1491323462834737</v>
      </c>
      <c r="R33" s="59">
        <f t="shared" si="11"/>
        <v>2.2149756783043997</v>
      </c>
      <c r="S33" s="59">
        <f t="shared" si="11"/>
        <v>2.2585787733244458</v>
      </c>
      <c r="T33" s="59">
        <f t="shared" si="11"/>
        <v>2.2149756783043997</v>
      </c>
      <c r="U33" s="59">
        <f t="shared" si="11"/>
        <v>2.2149756783043997</v>
      </c>
      <c r="V33" s="59">
        <f t="shared" si="11"/>
        <v>2.1049313267650867</v>
      </c>
      <c r="W33" s="59">
        <f t="shared" si="11"/>
        <v>2.2149756783043997</v>
      </c>
      <c r="X33" s="59">
        <f t="shared" si="11"/>
        <v>2.5369423252845391</v>
      </c>
      <c r="Y33" s="59">
        <f t="shared" si="11"/>
        <v>2.5597087013286681</v>
      </c>
      <c r="Z33" s="59">
        <f t="shared" si="11"/>
        <v>2.3880727252399696</v>
      </c>
      <c r="AA33" s="59">
        <f t="shared" si="11"/>
        <v>2.4094728527885949</v>
      </c>
      <c r="AB33" s="59">
        <f t="shared" si="11"/>
        <v>2.6502140546051289</v>
      </c>
      <c r="AC33" s="54">
        <f t="shared" si="7"/>
        <v>2.3179897084931573</v>
      </c>
    </row>
    <row r="34" spans="1:29" ht="24.95" customHeight="1">
      <c r="AC34" s="96"/>
    </row>
    <row r="35" spans="1:29" ht="24.95" customHeight="1">
      <c r="K35" s="349" t="s">
        <v>87</v>
      </c>
      <c r="L35" s="350"/>
      <c r="M35" s="350"/>
      <c r="N35" s="350"/>
      <c r="O35" s="350"/>
      <c r="P35" s="350"/>
      <c r="Q35" s="351"/>
      <c r="AC35" s="96"/>
    </row>
    <row r="36" spans="1:29" ht="23.25">
      <c r="A36" s="352" t="s">
        <v>26</v>
      </c>
      <c r="B36" s="352"/>
      <c r="C36" s="352"/>
      <c r="D36" s="352"/>
      <c r="E36" s="352"/>
      <c r="F36" s="352"/>
      <c r="G36" s="352"/>
      <c r="H36" s="352"/>
      <c r="I36" s="352"/>
      <c r="J36" s="352"/>
      <c r="K36" s="352"/>
      <c r="L36" s="352"/>
      <c r="M36" s="352"/>
      <c r="N36" s="352"/>
      <c r="O36" s="352"/>
      <c r="P36" s="352"/>
      <c r="Q36" s="352"/>
      <c r="R36" s="352"/>
      <c r="S36" s="352"/>
      <c r="T36" s="352"/>
      <c r="U36" s="352"/>
      <c r="V36" s="352"/>
      <c r="W36" s="352"/>
      <c r="X36" s="352"/>
      <c r="Y36" s="352"/>
      <c r="Z36" s="352"/>
      <c r="AA36" s="352"/>
      <c r="AB36" s="352"/>
      <c r="AC36"/>
    </row>
    <row r="37" spans="1:29">
      <c r="A37" s="304" t="s">
        <v>88</v>
      </c>
      <c r="B37" s="305"/>
      <c r="C37" s="305"/>
      <c r="D37" s="305"/>
      <c r="E37" s="305"/>
      <c r="F37" s="305"/>
      <c r="G37" s="305"/>
      <c r="H37" s="305"/>
      <c r="I37" s="305"/>
      <c r="J37" s="305"/>
      <c r="K37" s="305"/>
      <c r="L37" s="305"/>
      <c r="M37" s="305"/>
      <c r="N37" s="305"/>
      <c r="O37" s="305"/>
      <c r="P37" s="305"/>
      <c r="Q37" s="305"/>
      <c r="R37" s="305"/>
      <c r="S37" s="305"/>
      <c r="T37" s="305"/>
      <c r="U37" s="305"/>
      <c r="V37" s="305"/>
      <c r="W37" s="305"/>
      <c r="X37" s="305"/>
      <c r="Y37" s="305"/>
      <c r="Z37" s="305"/>
      <c r="AA37" s="305"/>
      <c r="AB37" s="306"/>
      <c r="AC37"/>
    </row>
    <row r="38" spans="1:29" ht="21" customHeight="1">
      <c r="A38" s="307"/>
      <c r="B38" s="308"/>
      <c r="C38" s="308"/>
      <c r="D38" s="309"/>
      <c r="E38" s="319" t="s">
        <v>85</v>
      </c>
      <c r="F38" s="320"/>
      <c r="G38" s="320"/>
      <c r="H38" s="320"/>
      <c r="I38" s="320"/>
      <c r="J38" s="320"/>
      <c r="K38" s="320"/>
      <c r="L38" s="320"/>
      <c r="M38" s="320"/>
      <c r="N38" s="320"/>
      <c r="O38" s="320"/>
      <c r="P38" s="320"/>
      <c r="Q38" s="320"/>
      <c r="R38" s="320"/>
      <c r="S38" s="320"/>
      <c r="T38" s="320"/>
      <c r="U38" s="320"/>
      <c r="V38" s="320"/>
      <c r="W38" s="320"/>
      <c r="X38" s="320"/>
      <c r="Y38" s="320"/>
      <c r="Z38" s="320"/>
      <c r="AA38" s="320"/>
      <c r="AB38" s="321"/>
      <c r="AC38"/>
    </row>
    <row r="39" spans="1:29" ht="21" customHeight="1">
      <c r="A39" s="310" t="s">
        <v>29</v>
      </c>
      <c r="B39" s="311"/>
      <c r="C39" s="311"/>
      <c r="D39" s="312"/>
      <c r="E39" s="322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323"/>
      <c r="Q39" s="323"/>
      <c r="R39" s="323"/>
      <c r="S39" s="323"/>
      <c r="T39" s="323"/>
      <c r="U39" s="323"/>
      <c r="V39" s="323"/>
      <c r="W39" s="323"/>
      <c r="X39" s="323"/>
      <c r="Y39" s="323"/>
      <c r="Z39" s="323"/>
      <c r="AA39" s="323"/>
      <c r="AB39" s="324"/>
      <c r="AC39"/>
    </row>
    <row r="40" spans="1:29" ht="21" customHeight="1">
      <c r="A40" s="310" t="s">
        <v>30</v>
      </c>
      <c r="B40" s="311"/>
      <c r="C40" s="311"/>
      <c r="D40" s="312"/>
      <c r="E40" s="322"/>
      <c r="F40" s="323"/>
      <c r="G40" s="323"/>
      <c r="H40" s="323"/>
      <c r="I40" s="323"/>
      <c r="J40" s="323"/>
      <c r="K40" s="323"/>
      <c r="L40" s="323"/>
      <c r="M40" s="323"/>
      <c r="N40" s="323"/>
      <c r="O40" s="323"/>
      <c r="P40" s="323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4"/>
      <c r="AC40"/>
    </row>
    <row r="41" spans="1:29" ht="21" customHeight="1">
      <c r="A41" s="310" t="s">
        <v>31</v>
      </c>
      <c r="B41" s="311"/>
      <c r="C41" s="311"/>
      <c r="D41" s="312"/>
      <c r="E41" s="322"/>
      <c r="F41" s="323"/>
      <c r="G41" s="323"/>
      <c r="H41" s="323"/>
      <c r="I41" s="323"/>
      <c r="J41" s="323"/>
      <c r="K41" s="323"/>
      <c r="L41" s="323"/>
      <c r="M41" s="323"/>
      <c r="N41" s="323"/>
      <c r="O41" s="323"/>
      <c r="P41" s="323"/>
      <c r="Q41" s="323"/>
      <c r="R41" s="323"/>
      <c r="S41" s="323"/>
      <c r="T41" s="323"/>
      <c r="U41" s="323"/>
      <c r="V41" s="323"/>
      <c r="W41" s="323"/>
      <c r="X41" s="323"/>
      <c r="Y41" s="323"/>
      <c r="Z41" s="323"/>
      <c r="AA41" s="323"/>
      <c r="AB41" s="324"/>
      <c r="AC41"/>
    </row>
    <row r="42" spans="1:29" ht="21" customHeight="1">
      <c r="A42" s="310" t="s">
        <v>32</v>
      </c>
      <c r="B42" s="311"/>
      <c r="C42" s="311"/>
      <c r="D42" s="312"/>
      <c r="E42" s="322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3"/>
      <c r="T42" s="323"/>
      <c r="U42" s="323"/>
      <c r="V42" s="323"/>
      <c r="W42" s="323"/>
      <c r="X42" s="323"/>
      <c r="Y42" s="323"/>
      <c r="Z42" s="323"/>
      <c r="AA42" s="323"/>
      <c r="AB42" s="324"/>
      <c r="AC42"/>
    </row>
    <row r="43" spans="1:29" ht="21" customHeight="1">
      <c r="A43" s="313" t="s">
        <v>33</v>
      </c>
      <c r="B43" s="314"/>
      <c r="C43" s="314"/>
      <c r="D43" s="315"/>
      <c r="E43" s="322"/>
      <c r="F43" s="323"/>
      <c r="G43" s="323"/>
      <c r="H43" s="323"/>
      <c r="I43" s="323"/>
      <c r="J43" s="323"/>
      <c r="K43" s="323"/>
      <c r="L43" s="323"/>
      <c r="M43" s="323"/>
      <c r="N43" s="323"/>
      <c r="O43" s="323"/>
      <c r="P43" s="323"/>
      <c r="Q43" s="323"/>
      <c r="R43" s="323"/>
      <c r="S43" s="323"/>
      <c r="T43" s="323"/>
      <c r="U43" s="323"/>
      <c r="V43" s="323"/>
      <c r="W43" s="323"/>
      <c r="X43" s="323"/>
      <c r="Y43" s="323"/>
      <c r="Z43" s="323"/>
      <c r="AA43" s="323"/>
      <c r="AB43" s="324"/>
      <c r="AC43"/>
    </row>
    <row r="44" spans="1:29" ht="21" customHeight="1">
      <c r="A44" s="313" t="s">
        <v>34</v>
      </c>
      <c r="B44" s="314"/>
      <c r="C44" s="314"/>
      <c r="D44" s="315"/>
      <c r="E44" s="325"/>
      <c r="F44" s="326"/>
      <c r="G44" s="326"/>
      <c r="H44" s="326"/>
      <c r="I44" s="326"/>
      <c r="J44" s="326"/>
      <c r="K44" s="326"/>
      <c r="L44" s="326"/>
      <c r="M44" s="326"/>
      <c r="N44" s="326"/>
      <c r="O44" s="326"/>
      <c r="P44" s="326"/>
      <c r="Q44" s="326"/>
      <c r="R44" s="326"/>
      <c r="S44" s="326"/>
      <c r="T44" s="326"/>
      <c r="U44" s="326"/>
      <c r="V44" s="326"/>
      <c r="W44" s="326"/>
      <c r="X44" s="326"/>
      <c r="Y44" s="326"/>
      <c r="Z44" s="326"/>
      <c r="AA44" s="326"/>
      <c r="AB44" s="327"/>
      <c r="AC44" s="34" t="s">
        <v>40</v>
      </c>
    </row>
    <row r="45" spans="1:29" ht="21" customHeight="1">
      <c r="A45" s="331" t="s">
        <v>35</v>
      </c>
      <c r="B45" s="331" t="s">
        <v>36</v>
      </c>
      <c r="C45" s="333" t="s">
        <v>37</v>
      </c>
      <c r="D45" s="331" t="s">
        <v>38</v>
      </c>
      <c r="E45" s="316" t="s">
        <v>39</v>
      </c>
      <c r="F45" s="317"/>
      <c r="G45" s="317"/>
      <c r="H45" s="317"/>
      <c r="I45" s="317"/>
      <c r="J45" s="317"/>
      <c r="K45" s="317"/>
      <c r="L45" s="317"/>
      <c r="M45" s="317"/>
      <c r="N45" s="317"/>
      <c r="O45" s="317"/>
      <c r="P45" s="317"/>
      <c r="Q45" s="317"/>
      <c r="R45" s="317"/>
      <c r="S45" s="317"/>
      <c r="T45" s="317"/>
      <c r="U45" s="317"/>
      <c r="V45" s="317"/>
      <c r="W45" s="317"/>
      <c r="X45" s="317"/>
      <c r="Y45" s="317"/>
      <c r="Z45" s="317"/>
      <c r="AA45" s="317"/>
      <c r="AB45" s="318"/>
      <c r="AC45" s="17"/>
    </row>
    <row r="46" spans="1:29" ht="21" customHeight="1">
      <c r="A46" s="332"/>
      <c r="B46" s="332"/>
      <c r="C46" s="334"/>
      <c r="D46" s="332"/>
      <c r="E46" s="45">
        <v>0.29166666666666702</v>
      </c>
      <c r="F46" s="45">
        <v>0.33333333333333298</v>
      </c>
      <c r="G46" s="45">
        <v>0.375</v>
      </c>
      <c r="H46" s="45">
        <v>0.41666666666666702</v>
      </c>
      <c r="I46" s="45">
        <v>0.45833333333333298</v>
      </c>
      <c r="J46" s="45">
        <v>0.5</v>
      </c>
      <c r="K46" s="45">
        <v>0.54166666666666696</v>
      </c>
      <c r="L46" s="45">
        <v>0.58333333333333304</v>
      </c>
      <c r="M46" s="45">
        <v>0.625</v>
      </c>
      <c r="N46" s="45">
        <v>0.66666666666666696</v>
      </c>
      <c r="O46" s="45">
        <v>0.70833333333333304</v>
      </c>
      <c r="P46" s="45">
        <v>0.75</v>
      </c>
      <c r="Q46" s="45">
        <v>0.79166666666666696</v>
      </c>
      <c r="R46" s="45">
        <v>0.83333333333333304</v>
      </c>
      <c r="S46" s="45">
        <v>0.875</v>
      </c>
      <c r="T46" s="45">
        <v>0.91666666666666696</v>
      </c>
      <c r="U46" s="45">
        <v>0.95833333333333304</v>
      </c>
      <c r="V46" s="45">
        <v>1</v>
      </c>
      <c r="W46" s="45">
        <v>1.0416666666666701</v>
      </c>
      <c r="X46" s="45">
        <v>1.0833333333333299</v>
      </c>
      <c r="Y46" s="45">
        <v>1.125</v>
      </c>
      <c r="Z46" s="45">
        <v>1.1666666666666701</v>
      </c>
      <c r="AA46" s="45">
        <v>1.2083333333333299</v>
      </c>
      <c r="AB46" s="45">
        <v>1.25</v>
      </c>
      <c r="AC46" s="35"/>
    </row>
    <row r="47" spans="1:29" ht="21" customHeight="1">
      <c r="A47" s="4">
        <v>1</v>
      </c>
      <c r="B47" s="5" t="s">
        <v>41</v>
      </c>
      <c r="C47" s="6" t="s">
        <v>42</v>
      </c>
      <c r="D47" s="7"/>
      <c r="E47" s="26">
        <v>0.8</v>
      </c>
      <c r="F47" s="26">
        <v>0.8</v>
      </c>
      <c r="G47" s="26">
        <v>0.8</v>
      </c>
      <c r="H47" s="26">
        <v>0.8</v>
      </c>
      <c r="I47" s="26">
        <v>0.8</v>
      </c>
      <c r="J47" s="26">
        <v>0.8</v>
      </c>
      <c r="K47" s="26">
        <v>0.9</v>
      </c>
      <c r="L47" s="26">
        <v>0.8</v>
      </c>
      <c r="M47" s="26">
        <v>0.9</v>
      </c>
      <c r="N47" s="26">
        <v>0.7</v>
      </c>
      <c r="O47" s="26">
        <v>0.9</v>
      </c>
      <c r="P47" s="26">
        <v>0.8</v>
      </c>
      <c r="Q47" s="26">
        <v>0.8</v>
      </c>
      <c r="R47" s="26">
        <v>0.8</v>
      </c>
      <c r="S47" s="26">
        <v>0.8</v>
      </c>
      <c r="T47" s="26">
        <v>0.8</v>
      </c>
      <c r="U47" s="26">
        <v>0.8</v>
      </c>
      <c r="V47" s="26"/>
      <c r="W47" s="26"/>
      <c r="X47" s="26"/>
      <c r="Y47" s="26"/>
      <c r="Z47" s="26"/>
      <c r="AA47" s="26"/>
      <c r="AB47" s="26"/>
      <c r="AC47" s="35">
        <f t="shared" ref="AC47:AC59" si="12">AVERAGE(E47:AB47)</f>
        <v>0.81176470588235317</v>
      </c>
    </row>
    <row r="48" spans="1:29" ht="24.95" customHeight="1">
      <c r="A48" s="4">
        <v>2</v>
      </c>
      <c r="B48" s="5" t="s">
        <v>43</v>
      </c>
      <c r="C48" s="6" t="s">
        <v>42</v>
      </c>
      <c r="D48" s="7"/>
      <c r="E48" s="26">
        <v>0.4</v>
      </c>
      <c r="F48" s="26">
        <v>0.4</v>
      </c>
      <c r="G48" s="26">
        <v>0.4</v>
      </c>
      <c r="H48" s="26">
        <v>0.3</v>
      </c>
      <c r="I48" s="26">
        <v>0.3</v>
      </c>
      <c r="J48" s="26">
        <v>0.5</v>
      </c>
      <c r="K48" s="26">
        <v>0.5</v>
      </c>
      <c r="L48" s="26">
        <v>0.5</v>
      </c>
      <c r="M48" s="26">
        <v>0.4</v>
      </c>
      <c r="N48" s="26">
        <v>0.1</v>
      </c>
      <c r="O48" s="26">
        <v>0.4</v>
      </c>
      <c r="P48" s="26">
        <v>0.3</v>
      </c>
      <c r="Q48" s="26">
        <v>0.3</v>
      </c>
      <c r="R48" s="26">
        <v>0.3</v>
      </c>
      <c r="S48" s="26">
        <v>0.3</v>
      </c>
      <c r="T48" s="26">
        <v>0.3</v>
      </c>
      <c r="U48" s="26">
        <v>0.3</v>
      </c>
      <c r="V48" s="26"/>
      <c r="W48" s="26"/>
      <c r="X48" s="26"/>
      <c r="Y48" s="26"/>
      <c r="Z48" s="26"/>
      <c r="AA48" s="26"/>
      <c r="AB48" s="26"/>
      <c r="AC48" s="35">
        <f t="shared" si="12"/>
        <v>0.3529411764705882</v>
      </c>
    </row>
    <row r="49" spans="1:29" ht="24.95" customHeight="1">
      <c r="A49" s="4">
        <v>3</v>
      </c>
      <c r="B49" s="5" t="s">
        <v>44</v>
      </c>
      <c r="C49" s="6" t="s">
        <v>42</v>
      </c>
      <c r="D49" s="6"/>
      <c r="E49" s="27">
        <v>14.2</v>
      </c>
      <c r="F49" s="27">
        <v>14.1</v>
      </c>
      <c r="G49" s="27">
        <v>14.6</v>
      </c>
      <c r="H49" s="27">
        <v>14.8</v>
      </c>
      <c r="I49" s="27">
        <v>14.8</v>
      </c>
      <c r="J49" s="27">
        <v>14.6</v>
      </c>
      <c r="K49" s="27">
        <v>14.3</v>
      </c>
      <c r="L49" s="27">
        <v>14.3</v>
      </c>
      <c r="M49" s="27">
        <v>14.3</v>
      </c>
      <c r="N49" s="27">
        <v>14.3</v>
      </c>
      <c r="O49" s="27">
        <v>14.4</v>
      </c>
      <c r="P49" s="27">
        <v>15.7</v>
      </c>
      <c r="Q49" s="27">
        <v>15</v>
      </c>
      <c r="R49" s="27">
        <v>14.6</v>
      </c>
      <c r="S49" s="27">
        <v>14.3</v>
      </c>
      <c r="T49" s="27">
        <v>13.8</v>
      </c>
      <c r="U49" s="27">
        <v>13.2</v>
      </c>
      <c r="V49" s="27"/>
      <c r="W49" s="27"/>
      <c r="X49" s="27"/>
      <c r="Y49" s="27"/>
      <c r="Z49" s="27"/>
      <c r="AA49" s="27"/>
      <c r="AB49" s="27"/>
      <c r="AC49" s="35">
        <f t="shared" si="12"/>
        <v>14.429411764705883</v>
      </c>
    </row>
    <row r="50" spans="1:29" ht="24.95" customHeight="1">
      <c r="A50" s="4">
        <v>4</v>
      </c>
      <c r="B50" s="5" t="s">
        <v>45</v>
      </c>
      <c r="C50" s="6" t="s">
        <v>42</v>
      </c>
      <c r="D50" s="6"/>
      <c r="E50" s="27">
        <v>5.7</v>
      </c>
      <c r="F50" s="27">
        <v>5.7</v>
      </c>
      <c r="G50" s="27">
        <v>6.1</v>
      </c>
      <c r="H50" s="27">
        <v>6.4</v>
      </c>
      <c r="I50" s="27">
        <v>6.5</v>
      </c>
      <c r="J50" s="27">
        <v>6.5</v>
      </c>
      <c r="K50" s="27">
        <v>6.3</v>
      </c>
      <c r="L50" s="27">
        <v>6.4</v>
      </c>
      <c r="M50" s="27">
        <v>6.3</v>
      </c>
      <c r="N50" s="27">
        <v>6.2</v>
      </c>
      <c r="O50" s="27">
        <v>6.4</v>
      </c>
      <c r="P50" s="27">
        <v>8.1999999999999993</v>
      </c>
      <c r="Q50" s="27">
        <v>7.8</v>
      </c>
      <c r="R50" s="27">
        <v>7.5</v>
      </c>
      <c r="S50" s="27">
        <v>6.7</v>
      </c>
      <c r="T50" s="27">
        <v>6</v>
      </c>
      <c r="U50" s="27">
        <v>5.8</v>
      </c>
      <c r="V50" s="27"/>
      <c r="W50" s="27"/>
      <c r="X50" s="27"/>
      <c r="Y50" s="27"/>
      <c r="Z50" s="27"/>
      <c r="AA50" s="27"/>
      <c r="AB50" s="27"/>
      <c r="AC50" s="35">
        <f t="shared" si="12"/>
        <v>6.5</v>
      </c>
    </row>
    <row r="51" spans="1:29" ht="24.95" customHeight="1">
      <c r="A51" s="4">
        <v>5</v>
      </c>
      <c r="B51" s="5" t="s">
        <v>46</v>
      </c>
      <c r="C51" s="6" t="s">
        <v>42</v>
      </c>
      <c r="D51" s="6"/>
      <c r="E51" s="27">
        <v>21.7</v>
      </c>
      <c r="F51" s="27">
        <v>21.7</v>
      </c>
      <c r="G51" s="27">
        <v>21.8</v>
      </c>
      <c r="H51" s="27">
        <v>22.7</v>
      </c>
      <c r="I51" s="27">
        <v>22.8</v>
      </c>
      <c r="J51" s="27">
        <v>23.6</v>
      </c>
      <c r="K51" s="27">
        <v>24.1</v>
      </c>
      <c r="L51" s="27">
        <v>24.5</v>
      </c>
      <c r="M51" s="27">
        <v>23.9</v>
      </c>
      <c r="N51" s="27">
        <v>23.8</v>
      </c>
      <c r="O51" s="27">
        <v>23.8</v>
      </c>
      <c r="P51" s="27">
        <v>24.9</v>
      </c>
      <c r="Q51" s="27">
        <v>25.9</v>
      </c>
      <c r="R51" s="27">
        <v>25.9</v>
      </c>
      <c r="S51" s="27">
        <v>26.1</v>
      </c>
      <c r="T51" s="27">
        <v>26</v>
      </c>
      <c r="U51" s="27">
        <v>25.6</v>
      </c>
      <c r="V51" s="27"/>
      <c r="W51" s="27"/>
      <c r="X51" s="27"/>
      <c r="Y51" s="27"/>
      <c r="Z51" s="27"/>
      <c r="AA51" s="27"/>
      <c r="AB51" s="27"/>
      <c r="AC51" s="35">
        <f t="shared" si="12"/>
        <v>24.047058823529412</v>
      </c>
    </row>
    <row r="52" spans="1:29" ht="24.95" customHeight="1">
      <c r="A52" s="4">
        <v>6</v>
      </c>
      <c r="B52" s="5" t="s">
        <v>47</v>
      </c>
      <c r="C52" s="6" t="s">
        <v>42</v>
      </c>
      <c r="D52" s="6"/>
      <c r="E52" s="27">
        <v>27.4</v>
      </c>
      <c r="F52" s="27">
        <v>27.4</v>
      </c>
      <c r="G52" s="27">
        <v>27.5</v>
      </c>
      <c r="H52" s="27">
        <v>28.3</v>
      </c>
      <c r="I52" s="27">
        <v>28.3</v>
      </c>
      <c r="J52" s="27">
        <v>29</v>
      </c>
      <c r="K52" s="27">
        <v>29.4</v>
      </c>
      <c r="L52" s="27">
        <v>29.7</v>
      </c>
      <c r="M52" s="27">
        <v>29.2</v>
      </c>
      <c r="N52" s="27">
        <v>29.3</v>
      </c>
      <c r="O52" s="27">
        <v>29.1</v>
      </c>
      <c r="P52" s="27">
        <v>30</v>
      </c>
      <c r="Q52" s="27">
        <v>30.7</v>
      </c>
      <c r="R52" s="27">
        <v>30.8</v>
      </c>
      <c r="S52" s="27">
        <v>31.5</v>
      </c>
      <c r="T52" s="27">
        <v>31.4</v>
      </c>
      <c r="U52" s="27">
        <v>30.6</v>
      </c>
      <c r="V52" s="27"/>
      <c r="W52" s="27"/>
      <c r="X52" s="27"/>
      <c r="Y52" s="27"/>
      <c r="Z52" s="27"/>
      <c r="AA52" s="27"/>
      <c r="AB52" s="27"/>
      <c r="AC52" s="35">
        <f t="shared" si="12"/>
        <v>29.388235294117649</v>
      </c>
    </row>
    <row r="53" spans="1:29" ht="24.95" customHeight="1">
      <c r="A53" s="4">
        <v>7</v>
      </c>
      <c r="B53" s="5" t="s">
        <v>48</v>
      </c>
      <c r="C53" s="6" t="s">
        <v>49</v>
      </c>
      <c r="D53" s="6"/>
      <c r="E53" s="13">
        <v>4.3</v>
      </c>
      <c r="F53" s="13">
        <v>4.3</v>
      </c>
      <c r="G53" s="13">
        <v>4.3</v>
      </c>
      <c r="H53" s="13">
        <v>4.3</v>
      </c>
      <c r="I53" s="13">
        <v>4.3</v>
      </c>
      <c r="J53" s="13">
        <v>4.3</v>
      </c>
      <c r="K53" s="13">
        <v>4.3</v>
      </c>
      <c r="L53" s="13">
        <v>4.3</v>
      </c>
      <c r="M53" s="13">
        <v>4.3</v>
      </c>
      <c r="N53" s="13">
        <v>4.3</v>
      </c>
      <c r="O53" s="13">
        <v>4.3</v>
      </c>
      <c r="P53" s="13">
        <v>4.3</v>
      </c>
      <c r="Q53" s="13">
        <v>4.3</v>
      </c>
      <c r="R53" s="13">
        <v>4.3</v>
      </c>
      <c r="S53" s="13">
        <v>4.3</v>
      </c>
      <c r="T53" s="13">
        <v>4.3</v>
      </c>
      <c r="U53" s="13">
        <v>4.3</v>
      </c>
      <c r="V53" s="13"/>
      <c r="W53" s="13"/>
      <c r="X53" s="13"/>
      <c r="Y53" s="13"/>
      <c r="Z53" s="13"/>
      <c r="AA53" s="13"/>
      <c r="AB53" s="13"/>
      <c r="AC53" s="35">
        <f t="shared" si="12"/>
        <v>4.2999999999999989</v>
      </c>
    </row>
    <row r="54" spans="1:29" ht="24.95" customHeight="1">
      <c r="A54" s="4">
        <v>8</v>
      </c>
      <c r="B54" s="5" t="s">
        <v>50</v>
      </c>
      <c r="C54" s="6" t="s">
        <v>49</v>
      </c>
      <c r="D54" s="6"/>
      <c r="E54" s="57">
        <v>3.8</v>
      </c>
      <c r="F54" s="57">
        <v>3.8</v>
      </c>
      <c r="G54" s="57">
        <v>3.8</v>
      </c>
      <c r="H54" s="57">
        <v>3.8</v>
      </c>
      <c r="I54" s="57">
        <v>3.8</v>
      </c>
      <c r="J54" s="57">
        <v>3.8</v>
      </c>
      <c r="K54" s="57">
        <v>3.8</v>
      </c>
      <c r="L54" s="57">
        <v>3.8</v>
      </c>
      <c r="M54" s="57">
        <v>3.8</v>
      </c>
      <c r="N54" s="57">
        <v>3.8</v>
      </c>
      <c r="O54" s="57">
        <v>3.8</v>
      </c>
      <c r="P54" s="57">
        <v>3.8</v>
      </c>
      <c r="Q54" s="57">
        <v>3.8</v>
      </c>
      <c r="R54" s="57">
        <v>3.8</v>
      </c>
      <c r="S54" s="57">
        <v>3.8</v>
      </c>
      <c r="T54" s="57">
        <v>3.8</v>
      </c>
      <c r="U54" s="57">
        <v>3.8</v>
      </c>
      <c r="V54" s="57"/>
      <c r="W54" s="57"/>
      <c r="X54" s="57"/>
      <c r="Y54" s="57"/>
      <c r="Z54" s="57"/>
      <c r="AA54" s="57"/>
      <c r="AB54" s="57"/>
      <c r="AC54" s="54">
        <f t="shared" si="12"/>
        <v>3.7999999999999989</v>
      </c>
    </row>
    <row r="55" spans="1:29" ht="24.95" customHeight="1">
      <c r="A55" s="4">
        <v>9</v>
      </c>
      <c r="B55" s="5" t="s">
        <v>51</v>
      </c>
      <c r="C55" s="6" t="s">
        <v>49</v>
      </c>
      <c r="D55" s="6"/>
      <c r="E55" s="57">
        <v>3.8</v>
      </c>
      <c r="F55" s="57">
        <v>3.8</v>
      </c>
      <c r="G55" s="57">
        <v>3.8</v>
      </c>
      <c r="H55" s="57">
        <v>3.8</v>
      </c>
      <c r="I55" s="57">
        <v>3.8</v>
      </c>
      <c r="J55" s="57">
        <v>3.8</v>
      </c>
      <c r="K55" s="57">
        <v>3.8</v>
      </c>
      <c r="L55" s="57">
        <v>3.8</v>
      </c>
      <c r="M55" s="57">
        <v>3.8</v>
      </c>
      <c r="N55" s="57">
        <v>3.8</v>
      </c>
      <c r="O55" s="57">
        <v>3.8</v>
      </c>
      <c r="P55" s="57">
        <v>3.8</v>
      </c>
      <c r="Q55" s="57">
        <v>3.8</v>
      </c>
      <c r="R55" s="57">
        <v>3.8</v>
      </c>
      <c r="S55" s="57">
        <v>3.8</v>
      </c>
      <c r="T55" s="57">
        <v>3.8</v>
      </c>
      <c r="U55" s="57">
        <v>3.8</v>
      </c>
      <c r="V55" s="57"/>
      <c r="W55" s="57"/>
      <c r="X55" s="57"/>
      <c r="Y55" s="57"/>
      <c r="Z55" s="57"/>
      <c r="AA55" s="57"/>
      <c r="AB55" s="57"/>
      <c r="AC55" s="54">
        <f t="shared" si="12"/>
        <v>3.7999999999999989</v>
      </c>
    </row>
    <row r="56" spans="1:29" ht="24.95" customHeight="1">
      <c r="A56" s="4">
        <v>10</v>
      </c>
      <c r="B56" s="5" t="s">
        <v>52</v>
      </c>
      <c r="C56" s="6" t="s">
        <v>49</v>
      </c>
      <c r="D56" s="6"/>
      <c r="E56" s="57">
        <v>3</v>
      </c>
      <c r="F56" s="57">
        <v>3</v>
      </c>
      <c r="G56" s="57">
        <v>3</v>
      </c>
      <c r="H56" s="57">
        <v>3</v>
      </c>
      <c r="I56" s="57">
        <v>3</v>
      </c>
      <c r="J56" s="57">
        <v>3</v>
      </c>
      <c r="K56" s="57">
        <v>3</v>
      </c>
      <c r="L56" s="57">
        <v>3</v>
      </c>
      <c r="M56" s="57">
        <v>3</v>
      </c>
      <c r="N56" s="57">
        <v>3</v>
      </c>
      <c r="O56" s="57">
        <v>3</v>
      </c>
      <c r="P56" s="57">
        <v>3</v>
      </c>
      <c r="Q56" s="57">
        <v>3</v>
      </c>
      <c r="R56" s="57">
        <v>3</v>
      </c>
      <c r="S56" s="57">
        <v>3</v>
      </c>
      <c r="T56" s="57">
        <v>3</v>
      </c>
      <c r="U56" s="57">
        <v>3</v>
      </c>
      <c r="V56" s="57"/>
      <c r="W56" s="57"/>
      <c r="X56" s="57"/>
      <c r="Y56" s="57"/>
      <c r="Z56" s="57"/>
      <c r="AA56" s="57"/>
      <c r="AB56" s="57"/>
      <c r="AC56" s="54">
        <f t="shared" si="12"/>
        <v>3</v>
      </c>
    </row>
    <row r="57" spans="1:29" ht="24.95" customHeight="1">
      <c r="A57" s="4">
        <v>11</v>
      </c>
      <c r="B57" s="5" t="s">
        <v>53</v>
      </c>
      <c r="C57" s="6" t="s">
        <v>49</v>
      </c>
      <c r="D57" s="13"/>
      <c r="E57" s="56">
        <f t="shared" ref="E57:T57" si="13">E53-E54</f>
        <v>0.5</v>
      </c>
      <c r="F57" s="56">
        <f t="shared" si="13"/>
        <v>0.5</v>
      </c>
      <c r="G57" s="56">
        <f t="shared" si="13"/>
        <v>0.5</v>
      </c>
      <c r="H57" s="56">
        <f t="shared" si="13"/>
        <v>0.5</v>
      </c>
      <c r="I57" s="56">
        <f t="shared" si="13"/>
        <v>0.5</v>
      </c>
      <c r="J57" s="56">
        <f t="shared" si="13"/>
        <v>0.5</v>
      </c>
      <c r="K57" s="56">
        <f t="shared" si="13"/>
        <v>0.5</v>
      </c>
      <c r="L57" s="56">
        <f t="shared" si="13"/>
        <v>0.5</v>
      </c>
      <c r="M57" s="56">
        <f t="shared" si="13"/>
        <v>0.5</v>
      </c>
      <c r="N57" s="56">
        <f t="shared" si="13"/>
        <v>0.5</v>
      </c>
      <c r="O57" s="56">
        <f t="shared" si="13"/>
        <v>0.5</v>
      </c>
      <c r="P57" s="56">
        <f t="shared" si="13"/>
        <v>0.5</v>
      </c>
      <c r="Q57" s="56">
        <f t="shared" si="13"/>
        <v>0.5</v>
      </c>
      <c r="R57" s="56">
        <f t="shared" si="13"/>
        <v>0.5</v>
      </c>
      <c r="S57" s="56">
        <f t="shared" si="13"/>
        <v>0.5</v>
      </c>
      <c r="T57" s="56">
        <f t="shared" si="13"/>
        <v>0.5</v>
      </c>
      <c r="U57" s="56">
        <v>0.5</v>
      </c>
      <c r="V57" s="56"/>
      <c r="W57" s="56"/>
      <c r="X57" s="56"/>
      <c r="Y57" s="56"/>
      <c r="Z57" s="56"/>
      <c r="AA57" s="56"/>
      <c r="AB57" s="56"/>
      <c r="AC57" s="54">
        <f t="shared" si="12"/>
        <v>0.5</v>
      </c>
    </row>
    <row r="58" spans="1:29" ht="24.95" customHeight="1">
      <c r="A58" s="4">
        <v>12</v>
      </c>
      <c r="B58" s="5" t="s">
        <v>54</v>
      </c>
      <c r="C58" s="6" t="s">
        <v>55</v>
      </c>
      <c r="D58" s="13"/>
      <c r="E58" s="56">
        <f t="shared" ref="E58:T58" si="14">E55-E56</f>
        <v>0.79999999999999982</v>
      </c>
      <c r="F58" s="56">
        <f t="shared" si="14"/>
        <v>0.79999999999999982</v>
      </c>
      <c r="G58" s="56">
        <f t="shared" si="14"/>
        <v>0.79999999999999982</v>
      </c>
      <c r="H58" s="56">
        <f t="shared" si="14"/>
        <v>0.79999999999999982</v>
      </c>
      <c r="I58" s="56">
        <f t="shared" si="14"/>
        <v>0.79999999999999982</v>
      </c>
      <c r="J58" s="56">
        <f t="shared" si="14"/>
        <v>0.79999999999999982</v>
      </c>
      <c r="K58" s="56">
        <f t="shared" si="14"/>
        <v>0.79999999999999982</v>
      </c>
      <c r="L58" s="56">
        <f t="shared" si="14"/>
        <v>0.79999999999999982</v>
      </c>
      <c r="M58" s="56">
        <f t="shared" si="14"/>
        <v>0.79999999999999982</v>
      </c>
      <c r="N58" s="56">
        <f t="shared" si="14"/>
        <v>0.79999999999999982</v>
      </c>
      <c r="O58" s="56">
        <f t="shared" si="14"/>
        <v>0.79999999999999982</v>
      </c>
      <c r="P58" s="56">
        <f t="shared" si="14"/>
        <v>0.79999999999999982</v>
      </c>
      <c r="Q58" s="56">
        <f t="shared" si="14"/>
        <v>0.79999999999999982</v>
      </c>
      <c r="R58" s="56">
        <f t="shared" si="14"/>
        <v>0.79999999999999982</v>
      </c>
      <c r="S58" s="56">
        <f t="shared" si="14"/>
        <v>0.79999999999999982</v>
      </c>
      <c r="T58" s="56">
        <f t="shared" si="14"/>
        <v>0.79999999999999982</v>
      </c>
      <c r="U58" s="56">
        <v>0.8</v>
      </c>
      <c r="V58" s="56"/>
      <c r="W58" s="56"/>
      <c r="X58" s="56"/>
      <c r="Y58" s="56"/>
      <c r="Z58" s="56"/>
      <c r="AA58" s="56"/>
      <c r="AB58" s="56"/>
      <c r="AC58" s="54">
        <f t="shared" si="12"/>
        <v>0.8</v>
      </c>
    </row>
    <row r="59" spans="1:29" ht="24.95" customHeight="1">
      <c r="A59" s="4">
        <v>13</v>
      </c>
      <c r="B59" s="5" t="s">
        <v>56</v>
      </c>
      <c r="C59" s="6" t="s">
        <v>57</v>
      </c>
      <c r="D59" s="13"/>
      <c r="E59" s="58">
        <f t="shared" ref="E59:T59" si="15">SQRT(E57/0.5)*971</f>
        <v>971</v>
      </c>
      <c r="F59" s="58">
        <f t="shared" si="15"/>
        <v>971</v>
      </c>
      <c r="G59" s="58">
        <f t="shared" si="15"/>
        <v>971</v>
      </c>
      <c r="H59" s="58">
        <f t="shared" si="15"/>
        <v>971</v>
      </c>
      <c r="I59" s="58">
        <f t="shared" si="15"/>
        <v>971</v>
      </c>
      <c r="J59" s="58">
        <f t="shared" si="15"/>
        <v>971</v>
      </c>
      <c r="K59" s="58">
        <f t="shared" si="15"/>
        <v>971</v>
      </c>
      <c r="L59" s="58">
        <f t="shared" si="15"/>
        <v>971</v>
      </c>
      <c r="M59" s="58">
        <f t="shared" si="15"/>
        <v>971</v>
      </c>
      <c r="N59" s="58">
        <f t="shared" si="15"/>
        <v>971</v>
      </c>
      <c r="O59" s="58">
        <f t="shared" si="15"/>
        <v>971</v>
      </c>
      <c r="P59" s="58">
        <f t="shared" si="15"/>
        <v>971</v>
      </c>
      <c r="Q59" s="58">
        <f t="shared" si="15"/>
        <v>971</v>
      </c>
      <c r="R59" s="58">
        <f t="shared" si="15"/>
        <v>971</v>
      </c>
      <c r="S59" s="58">
        <f t="shared" si="15"/>
        <v>971</v>
      </c>
      <c r="T59" s="58">
        <f t="shared" si="15"/>
        <v>971</v>
      </c>
      <c r="U59" s="58">
        <v>971</v>
      </c>
      <c r="V59" s="58"/>
      <c r="W59" s="58"/>
      <c r="X59" s="58"/>
      <c r="Y59" s="58"/>
      <c r="Z59" s="58"/>
      <c r="AA59" s="58"/>
      <c r="AB59" s="58"/>
      <c r="AC59" s="54">
        <f t="shared" si="12"/>
        <v>971</v>
      </c>
    </row>
    <row r="60" spans="1:29" ht="24.95" customHeight="1">
      <c r="A60" s="4">
        <v>14</v>
      </c>
      <c r="B60" s="5" t="s">
        <v>58</v>
      </c>
      <c r="C60" s="6" t="s">
        <v>59</v>
      </c>
      <c r="D60" s="13"/>
      <c r="E60" s="60">
        <f t="shared" ref="E60:O60" si="16">E59*1000*1*(E49-E50)/3024</f>
        <v>2729.3320105820108</v>
      </c>
      <c r="F60" s="60">
        <f t="shared" si="16"/>
        <v>2697.2222222222217</v>
      </c>
      <c r="G60" s="60">
        <f t="shared" si="16"/>
        <v>2729.3320105820108</v>
      </c>
      <c r="H60" s="60">
        <f t="shared" si="16"/>
        <v>2697.2222222222222</v>
      </c>
      <c r="I60" s="60">
        <f t="shared" si="16"/>
        <v>2665.112433862434</v>
      </c>
      <c r="J60" s="60">
        <f t="shared" si="16"/>
        <v>2600.8928571428573</v>
      </c>
      <c r="K60" s="60">
        <f t="shared" si="16"/>
        <v>2568.7830687830688</v>
      </c>
      <c r="L60" s="60">
        <f t="shared" si="16"/>
        <v>2536.6732804232806</v>
      </c>
      <c r="M60" s="60">
        <f t="shared" si="16"/>
        <v>2568.7830687830688</v>
      </c>
      <c r="N60" s="60">
        <f t="shared" si="16"/>
        <v>2600.8928571428573</v>
      </c>
      <c r="O60" s="60">
        <f t="shared" si="16"/>
        <v>2568.7830687830688</v>
      </c>
      <c r="P60" s="60">
        <f t="shared" ref="P60:U60" si="17">P59*1000*1*(P49-P50)/3024</f>
        <v>2408.2341269841268</v>
      </c>
      <c r="Q60" s="60">
        <f t="shared" si="17"/>
        <v>2311.9047619047619</v>
      </c>
      <c r="R60" s="60">
        <f t="shared" si="17"/>
        <v>2279.7949735449733</v>
      </c>
      <c r="S60" s="60">
        <f t="shared" si="17"/>
        <v>2440.3439153439158</v>
      </c>
      <c r="T60" s="60">
        <f t="shared" si="17"/>
        <v>2504.5634920634925</v>
      </c>
      <c r="U60" s="60">
        <f t="shared" si="17"/>
        <v>2376.1243386243382</v>
      </c>
      <c r="V60" s="60"/>
      <c r="W60" s="60"/>
      <c r="X60" s="60"/>
      <c r="Y60" s="60"/>
      <c r="Z60" s="60"/>
      <c r="AA60" s="60"/>
      <c r="AB60" s="60"/>
      <c r="AC60" s="63">
        <f>SUM(E60:AB60)</f>
        <v>43283.994708994709</v>
      </c>
    </row>
    <row r="61" spans="1:29" ht="24.95" customHeight="1">
      <c r="A61" s="4">
        <v>15</v>
      </c>
      <c r="B61" s="5" t="s">
        <v>60</v>
      </c>
      <c r="C61" s="6" t="s">
        <v>61</v>
      </c>
      <c r="D61" s="13"/>
      <c r="E61" s="56">
        <v>1252.94000000134</v>
      </c>
      <c r="F61" s="56">
        <v>1252.94000000134</v>
      </c>
      <c r="G61" s="56">
        <v>1252.94000000134</v>
      </c>
      <c r="H61" s="56">
        <v>1252.94000000134</v>
      </c>
      <c r="I61" s="56">
        <v>1252.94000000134</v>
      </c>
      <c r="J61" s="56">
        <v>1252.94000000134</v>
      </c>
      <c r="K61" s="56">
        <v>1252.94000000134</v>
      </c>
      <c r="L61" s="56">
        <v>1252.94000000134</v>
      </c>
      <c r="M61" s="56">
        <v>1252.94000000134</v>
      </c>
      <c r="N61" s="56">
        <v>1252.94000000134</v>
      </c>
      <c r="O61" s="56">
        <v>1252.94000000134</v>
      </c>
      <c r="P61" s="56">
        <v>1252.94000000134</v>
      </c>
      <c r="Q61" s="56">
        <v>1252.94000000134</v>
      </c>
      <c r="R61" s="56">
        <v>1252.94000000134</v>
      </c>
      <c r="S61" s="56">
        <v>1252.94000000134</v>
      </c>
      <c r="T61" s="56">
        <v>1252.94000000134</v>
      </c>
      <c r="U61" s="56">
        <v>1252.9599999785401</v>
      </c>
      <c r="V61" s="56"/>
      <c r="W61" s="56"/>
      <c r="X61" s="56"/>
      <c r="Y61" s="56"/>
      <c r="Z61" s="56"/>
      <c r="AA61" s="56"/>
      <c r="AB61" s="56"/>
      <c r="AC61" s="97">
        <f>SUM(E61:AB61)</f>
        <v>21299.999999999978</v>
      </c>
    </row>
    <row r="62" spans="1:29" ht="24.95" customHeight="1">
      <c r="A62" s="4">
        <v>16</v>
      </c>
      <c r="B62" s="5" t="s">
        <v>62</v>
      </c>
      <c r="C62" s="6" t="s">
        <v>63</v>
      </c>
      <c r="D62" s="13"/>
      <c r="E62" s="59">
        <f t="shared" ref="E62:O62" si="18">E61/E60</f>
        <v>0.45906470709445107</v>
      </c>
      <c r="F62" s="59">
        <f t="shared" si="18"/>
        <v>0.46452976313128985</v>
      </c>
      <c r="G62" s="59">
        <f t="shared" si="18"/>
        <v>0.45906470709445107</v>
      </c>
      <c r="H62" s="59">
        <f t="shared" si="18"/>
        <v>0.4645297631312898</v>
      </c>
      <c r="I62" s="59">
        <f t="shared" si="18"/>
        <v>0.47012650726540167</v>
      </c>
      <c r="J62" s="59">
        <f t="shared" si="18"/>
        <v>0.48173456917318935</v>
      </c>
      <c r="K62" s="59">
        <f t="shared" si="18"/>
        <v>0.48775625128785427</v>
      </c>
      <c r="L62" s="59">
        <f t="shared" si="18"/>
        <v>0.49393038105099163</v>
      </c>
      <c r="M62" s="59">
        <f t="shared" si="18"/>
        <v>0.48775625128785427</v>
      </c>
      <c r="N62" s="59">
        <f t="shared" si="18"/>
        <v>0.48173456917318935</v>
      </c>
      <c r="O62" s="59">
        <f t="shared" si="18"/>
        <v>0.48775625128785427</v>
      </c>
      <c r="P62" s="59">
        <f t="shared" ref="P62:U62" si="19">P61/P60</f>
        <v>0.52027333470704462</v>
      </c>
      <c r="Q62" s="59">
        <f t="shared" si="19"/>
        <v>0.54195139031983808</v>
      </c>
      <c r="R62" s="59">
        <f t="shared" si="19"/>
        <v>0.54958450849335694</v>
      </c>
      <c r="S62" s="59">
        <f t="shared" si="19"/>
        <v>0.51342763293458338</v>
      </c>
      <c r="T62" s="59">
        <f t="shared" si="19"/>
        <v>0.50026282183369664</v>
      </c>
      <c r="U62" s="59">
        <f t="shared" si="19"/>
        <v>0.52731247250467694</v>
      </c>
      <c r="V62" s="59"/>
      <c r="W62" s="59"/>
      <c r="X62" s="59"/>
      <c r="Y62" s="59"/>
      <c r="Z62" s="59"/>
      <c r="AA62" s="59"/>
      <c r="AB62" s="59"/>
      <c r="AC62" s="54">
        <f t="shared" ref="AC62:AC67" si="20">AVERAGE(E62:AB62)</f>
        <v>0.49357622833947135</v>
      </c>
    </row>
    <row r="63" spans="1:29" ht="24.95" customHeight="1">
      <c r="A63" s="4">
        <v>17</v>
      </c>
      <c r="B63" s="5" t="s">
        <v>64</v>
      </c>
      <c r="C63" s="13"/>
      <c r="D63" s="13"/>
      <c r="E63" s="328">
        <f>AVERAGE(E62:AB62)</f>
        <v>0.49357622833947135</v>
      </c>
      <c r="F63" s="329"/>
      <c r="G63" s="329"/>
      <c r="H63" s="329"/>
      <c r="I63" s="329"/>
      <c r="J63" s="329"/>
      <c r="K63" s="329"/>
      <c r="L63" s="329"/>
      <c r="M63" s="329"/>
      <c r="N63" s="329"/>
      <c r="O63" s="329"/>
      <c r="P63" s="329"/>
      <c r="Q63" s="329"/>
      <c r="R63" s="329"/>
      <c r="S63" s="329"/>
      <c r="T63" s="329"/>
      <c r="U63" s="329"/>
      <c r="V63" s="329"/>
      <c r="W63" s="329"/>
      <c r="X63" s="329"/>
      <c r="Y63" s="329"/>
      <c r="Z63" s="329"/>
      <c r="AA63" s="329"/>
      <c r="AB63" s="329"/>
      <c r="AC63" s="54">
        <f t="shared" si="20"/>
        <v>0.49357622833947135</v>
      </c>
    </row>
    <row r="64" spans="1:29" ht="24.95" customHeight="1">
      <c r="A64" s="4">
        <v>18</v>
      </c>
      <c r="B64" s="5" t="s">
        <v>65</v>
      </c>
      <c r="C64" s="13"/>
      <c r="D64" s="13"/>
      <c r="E64" s="59">
        <f t="shared" ref="E64:O64" si="21">3.516/E62</f>
        <v>7.6590509914250378</v>
      </c>
      <c r="F64" s="59">
        <f t="shared" si="21"/>
        <v>7.5689445091729768</v>
      </c>
      <c r="G64" s="59">
        <f t="shared" si="21"/>
        <v>7.6590509914250378</v>
      </c>
      <c r="H64" s="59">
        <f t="shared" si="21"/>
        <v>7.5689445091729777</v>
      </c>
      <c r="I64" s="59">
        <f t="shared" si="21"/>
        <v>7.4788380269209194</v>
      </c>
      <c r="J64" s="59">
        <f t="shared" si="21"/>
        <v>7.298625062416801</v>
      </c>
      <c r="K64" s="59">
        <f t="shared" si="21"/>
        <v>7.2085185801647409</v>
      </c>
      <c r="L64" s="59">
        <f t="shared" si="21"/>
        <v>7.1184120979126826</v>
      </c>
      <c r="M64" s="59">
        <f t="shared" si="21"/>
        <v>7.2085185801647409</v>
      </c>
      <c r="N64" s="59">
        <f t="shared" si="21"/>
        <v>7.298625062416801</v>
      </c>
      <c r="O64" s="59">
        <f t="shared" si="21"/>
        <v>7.2085185801647409</v>
      </c>
      <c r="P64" s="59">
        <f t="shared" ref="P64:U64" si="22">3.516/P62</f>
        <v>6.757986168904444</v>
      </c>
      <c r="Q64" s="59">
        <f t="shared" si="22"/>
        <v>6.4876667221482673</v>
      </c>
      <c r="R64" s="59">
        <f t="shared" si="22"/>
        <v>6.3975602398962081</v>
      </c>
      <c r="S64" s="59">
        <f t="shared" si="22"/>
        <v>6.848092651156505</v>
      </c>
      <c r="T64" s="59">
        <f t="shared" si="22"/>
        <v>7.0283056156606234</v>
      </c>
      <c r="U64" s="59">
        <f t="shared" si="22"/>
        <v>6.667773252734535</v>
      </c>
      <c r="V64" s="59"/>
      <c r="W64" s="59"/>
      <c r="X64" s="59"/>
      <c r="Y64" s="59"/>
      <c r="Z64" s="59"/>
      <c r="AA64" s="59"/>
      <c r="AB64" s="59"/>
      <c r="AC64" s="54">
        <f t="shared" si="20"/>
        <v>7.1449077436387078</v>
      </c>
    </row>
    <row r="65" spans="1:29" ht="24.95" customHeight="1">
      <c r="A65" s="4">
        <v>19</v>
      </c>
      <c r="B65" s="5" t="s">
        <v>66</v>
      </c>
      <c r="C65" s="13"/>
      <c r="D65" s="13"/>
      <c r="E65" s="59">
        <f t="shared" ref="E65:O65" si="23">3.413*E64</f>
        <v>26.140341033733652</v>
      </c>
      <c r="F65" s="59">
        <f t="shared" si="23"/>
        <v>25.832807609807368</v>
      </c>
      <c r="G65" s="59">
        <f t="shared" si="23"/>
        <v>26.140341033733652</v>
      </c>
      <c r="H65" s="59">
        <f t="shared" si="23"/>
        <v>25.832807609807372</v>
      </c>
      <c r="I65" s="59">
        <f t="shared" si="23"/>
        <v>25.525274185881095</v>
      </c>
      <c r="J65" s="59">
        <f t="shared" si="23"/>
        <v>24.910207338028542</v>
      </c>
      <c r="K65" s="59">
        <f t="shared" si="23"/>
        <v>24.602673914102258</v>
      </c>
      <c r="L65" s="59">
        <f t="shared" si="23"/>
        <v>24.295140490175985</v>
      </c>
      <c r="M65" s="59">
        <f t="shared" si="23"/>
        <v>24.602673914102258</v>
      </c>
      <c r="N65" s="59">
        <f t="shared" si="23"/>
        <v>24.910207338028542</v>
      </c>
      <c r="O65" s="59">
        <f t="shared" si="23"/>
        <v>24.602673914102258</v>
      </c>
      <c r="P65" s="59">
        <f t="shared" ref="P65:U65" si="24">3.413*P64</f>
        <v>23.065006794470865</v>
      </c>
      <c r="Q65" s="59">
        <f t="shared" si="24"/>
        <v>22.142406522692035</v>
      </c>
      <c r="R65" s="59">
        <f t="shared" si="24"/>
        <v>21.834873098765758</v>
      </c>
      <c r="S65" s="59">
        <f t="shared" si="24"/>
        <v>23.372540218397152</v>
      </c>
      <c r="T65" s="59">
        <f t="shared" si="24"/>
        <v>23.987607066249705</v>
      </c>
      <c r="U65" s="59">
        <f t="shared" si="24"/>
        <v>22.757110111582968</v>
      </c>
      <c r="V65" s="59"/>
      <c r="W65" s="59"/>
      <c r="X65" s="59"/>
      <c r="Y65" s="59"/>
      <c r="Z65" s="59"/>
      <c r="AA65" s="59"/>
      <c r="AB65" s="59"/>
      <c r="AC65" s="54">
        <f t="shared" si="20"/>
        <v>24.385570129038914</v>
      </c>
    </row>
    <row r="66" spans="1:29" ht="24.95" customHeight="1">
      <c r="A66" s="4">
        <v>20</v>
      </c>
      <c r="B66" s="5" t="s">
        <v>67</v>
      </c>
      <c r="C66" s="6" t="s">
        <v>42</v>
      </c>
      <c r="D66" s="13"/>
      <c r="E66" s="59">
        <f t="shared" ref="E66:O66" si="25">(E52-E51)/LN(1+(E52-E51)/E47)</f>
        <v>2.7208342074114298</v>
      </c>
      <c r="F66" s="59">
        <f t="shared" si="25"/>
        <v>2.7208342074114298</v>
      </c>
      <c r="G66" s="59">
        <f t="shared" si="25"/>
        <v>2.7208342074114298</v>
      </c>
      <c r="H66" s="59">
        <f t="shared" si="25"/>
        <v>2.693030742992732</v>
      </c>
      <c r="I66" s="59">
        <f t="shared" si="25"/>
        <v>2.6651248551602711</v>
      </c>
      <c r="J66" s="59">
        <f t="shared" si="25"/>
        <v>2.6371142612997733</v>
      </c>
      <c r="K66" s="59">
        <f t="shared" si="25"/>
        <v>2.7462423263665316</v>
      </c>
      <c r="L66" s="59">
        <f t="shared" si="25"/>
        <v>2.5807693705280861</v>
      </c>
      <c r="M66" s="59">
        <f t="shared" si="25"/>
        <v>2.7462423263665325</v>
      </c>
      <c r="N66" s="59">
        <f t="shared" si="25"/>
        <v>2.5215197544805634</v>
      </c>
      <c r="O66" s="59">
        <f t="shared" si="25"/>
        <v>2.7462423263665325</v>
      </c>
      <c r="P66" s="59">
        <f t="shared" ref="P66:U66" si="26">(P52-P51)/LN(1+(P52-P51)/P47)</f>
        <v>2.5524300381771412</v>
      </c>
      <c r="Q66" s="59">
        <f t="shared" si="26"/>
        <v>2.4667120433748035</v>
      </c>
      <c r="R66" s="59">
        <f t="shared" si="26"/>
        <v>2.4954042214873033</v>
      </c>
      <c r="S66" s="59">
        <f t="shared" si="26"/>
        <v>2.6371142612997733</v>
      </c>
      <c r="T66" s="59">
        <f t="shared" si="26"/>
        <v>2.6371142612997733</v>
      </c>
      <c r="U66" s="59">
        <f t="shared" si="26"/>
        <v>2.5239759175245418</v>
      </c>
      <c r="V66" s="59"/>
      <c r="W66" s="59"/>
      <c r="X66" s="59"/>
      <c r="Y66" s="59"/>
      <c r="Z66" s="59"/>
      <c r="AA66" s="59"/>
      <c r="AB66" s="59"/>
      <c r="AC66" s="54">
        <f t="shared" si="20"/>
        <v>2.6359729017034503</v>
      </c>
    </row>
    <row r="67" spans="1:29" ht="24.95" customHeight="1">
      <c r="A67" s="66">
        <v>21</v>
      </c>
      <c r="B67" s="98" t="s">
        <v>68</v>
      </c>
      <c r="C67" s="99" t="s">
        <v>42</v>
      </c>
      <c r="D67" s="100"/>
      <c r="E67" s="101">
        <f t="shared" ref="E67:O67" si="27">(E49-E50)/LN(1+(E49-E50)/E48)</f>
        <v>2.7398655520260484</v>
      </c>
      <c r="F67" s="101">
        <f t="shared" si="27"/>
        <v>2.7175298064488489</v>
      </c>
      <c r="G67" s="101">
        <f t="shared" si="27"/>
        <v>2.7398655520260484</v>
      </c>
      <c r="H67" s="101">
        <f t="shared" si="27"/>
        <v>2.4945833167363087</v>
      </c>
      <c r="I67" s="101">
        <f t="shared" si="27"/>
        <v>2.4733776598087891</v>
      </c>
      <c r="J67" s="101">
        <f t="shared" si="27"/>
        <v>2.8471908617087194</v>
      </c>
      <c r="K67" s="101">
        <f t="shared" si="27"/>
        <v>2.8236489909180893</v>
      </c>
      <c r="L67" s="101">
        <f t="shared" si="27"/>
        <v>2.8000493085330982</v>
      </c>
      <c r="M67" s="101">
        <f t="shared" si="27"/>
        <v>2.6276699100244088</v>
      </c>
      <c r="N67" s="101">
        <f t="shared" si="27"/>
        <v>1.8381021221237508</v>
      </c>
      <c r="O67" s="101">
        <f t="shared" si="27"/>
        <v>2.6276699100244088</v>
      </c>
      <c r="P67" s="101">
        <f t="shared" ref="P67:U67" si="28">(P49-P50)/LN(1+(P49-P50)/P48)</f>
        <v>2.3019575732260114</v>
      </c>
      <c r="Q67" s="101">
        <f t="shared" si="28"/>
        <v>2.2368057644146027</v>
      </c>
      <c r="R67" s="101">
        <f t="shared" si="28"/>
        <v>2.2149756783043997</v>
      </c>
      <c r="S67" s="101">
        <f t="shared" si="28"/>
        <v>2.3235652944818113</v>
      </c>
      <c r="T67" s="101">
        <f t="shared" si="28"/>
        <v>2.3666219892297775</v>
      </c>
      <c r="U67" s="101">
        <f t="shared" si="28"/>
        <v>2.2802957162478488</v>
      </c>
      <c r="V67" s="101"/>
      <c r="W67" s="101"/>
      <c r="X67" s="101"/>
      <c r="Y67" s="101"/>
      <c r="Z67" s="101"/>
      <c r="AA67" s="101"/>
      <c r="AB67" s="101"/>
      <c r="AC67" s="102">
        <f t="shared" si="20"/>
        <v>2.4972808827225275</v>
      </c>
    </row>
    <row r="68" spans="1:29" ht="24.95" customHeight="1">
      <c r="A68" s="335"/>
      <c r="B68" s="335"/>
      <c r="C68" s="335"/>
      <c r="D68" s="335"/>
      <c r="E68" s="335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5"/>
      <c r="S68" s="335"/>
      <c r="T68" s="335"/>
      <c r="U68" s="335"/>
      <c r="V68" s="335"/>
      <c r="W68" s="335"/>
      <c r="X68" s="335"/>
      <c r="Y68" s="335"/>
      <c r="Z68" s="335"/>
      <c r="AA68" s="335"/>
      <c r="AB68" s="335"/>
      <c r="AC68"/>
    </row>
    <row r="69" spans="1:29">
      <c r="A69" s="338"/>
      <c r="B69" s="338"/>
      <c r="C69" s="338"/>
      <c r="D69" s="338"/>
      <c r="E69" s="338"/>
      <c r="F69" s="338"/>
      <c r="G69" s="338"/>
      <c r="H69" s="338"/>
      <c r="I69" s="338"/>
      <c r="J69" s="338"/>
      <c r="K69" s="338"/>
      <c r="L69" s="338"/>
      <c r="M69" s="338"/>
      <c r="N69" s="338"/>
      <c r="O69" s="338"/>
      <c r="P69" s="338"/>
      <c r="Q69" s="338"/>
      <c r="R69" s="338"/>
      <c r="S69" s="338"/>
      <c r="T69" s="338"/>
      <c r="U69" s="338"/>
      <c r="V69" s="338"/>
      <c r="W69" s="338"/>
      <c r="X69" s="338"/>
      <c r="Y69" s="338"/>
      <c r="Z69" s="338"/>
      <c r="AA69" s="338"/>
      <c r="AB69" s="338"/>
      <c r="AC69"/>
    </row>
    <row r="70" spans="1:29">
      <c r="A70" s="339"/>
      <c r="B70" s="339"/>
      <c r="C70" s="339"/>
      <c r="D70" s="339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3"/>
      <c r="T70" s="323"/>
      <c r="U70" s="323"/>
      <c r="V70" s="323"/>
      <c r="W70" s="323"/>
      <c r="X70" s="323"/>
      <c r="Y70" s="323"/>
      <c r="Z70" s="323"/>
      <c r="AA70" s="323"/>
      <c r="AB70" s="323"/>
      <c r="AC70"/>
    </row>
    <row r="71" spans="1:29" ht="21" customHeight="1">
      <c r="A71" s="340"/>
      <c r="B71" s="340"/>
      <c r="C71" s="340"/>
      <c r="D71" s="340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3"/>
      <c r="T71" s="323"/>
      <c r="U71" s="323"/>
      <c r="V71" s="323"/>
      <c r="W71" s="323"/>
      <c r="X71" s="323"/>
      <c r="Y71" s="323"/>
      <c r="Z71" s="323"/>
      <c r="AA71" s="323"/>
      <c r="AB71" s="323"/>
      <c r="AC71"/>
    </row>
    <row r="72" spans="1:29">
      <c r="A72" s="340"/>
      <c r="B72" s="340"/>
      <c r="C72" s="340"/>
      <c r="D72" s="340"/>
      <c r="E72" s="323"/>
      <c r="F72" s="323"/>
      <c r="G72" s="323"/>
      <c r="H72" s="323"/>
      <c r="I72" s="323"/>
      <c r="J72" s="323"/>
      <c r="K72" s="323"/>
      <c r="L72" s="323"/>
      <c r="M72" s="323"/>
      <c r="N72" s="323"/>
      <c r="O72" s="323"/>
      <c r="P72" s="323"/>
      <c r="Q72" s="323"/>
      <c r="R72" s="323"/>
      <c r="S72" s="323"/>
      <c r="T72" s="323"/>
      <c r="U72" s="323"/>
      <c r="V72" s="323"/>
      <c r="W72" s="323"/>
      <c r="X72" s="323"/>
      <c r="Y72" s="323"/>
      <c r="Z72" s="323"/>
      <c r="AA72" s="323"/>
      <c r="AB72" s="323"/>
      <c r="AC72"/>
    </row>
    <row r="73" spans="1:29">
      <c r="A73" s="340"/>
      <c r="B73" s="340"/>
      <c r="C73" s="340"/>
      <c r="D73" s="340"/>
      <c r="E73" s="323"/>
      <c r="F73" s="323"/>
      <c r="G73" s="323"/>
      <c r="H73" s="323"/>
      <c r="I73" s="323"/>
      <c r="J73" s="323"/>
      <c r="K73" s="323"/>
      <c r="L73" s="323"/>
      <c r="M73" s="323"/>
      <c r="N73" s="323"/>
      <c r="O73" s="323"/>
      <c r="P73" s="323"/>
      <c r="Q73" s="323"/>
      <c r="R73" s="323"/>
      <c r="S73" s="323"/>
      <c r="T73" s="323"/>
      <c r="U73" s="323"/>
      <c r="V73" s="323"/>
      <c r="W73" s="323"/>
      <c r="X73" s="323"/>
      <c r="Y73" s="323"/>
      <c r="Z73" s="323"/>
      <c r="AA73" s="323"/>
      <c r="AB73" s="323"/>
      <c r="AC73"/>
    </row>
  </sheetData>
  <mergeCells count="41">
    <mergeCell ref="A69:AB69"/>
    <mergeCell ref="A70:D70"/>
    <mergeCell ref="A71:D71"/>
    <mergeCell ref="A72:D72"/>
    <mergeCell ref="A73:D73"/>
    <mergeCell ref="E70:AB73"/>
    <mergeCell ref="A43:D43"/>
    <mergeCell ref="A44:D44"/>
    <mergeCell ref="E45:AB45"/>
    <mergeCell ref="E63:AB63"/>
    <mergeCell ref="A68:AB68"/>
    <mergeCell ref="A45:A46"/>
    <mergeCell ref="B45:B46"/>
    <mergeCell ref="C45:C46"/>
    <mergeCell ref="D45:D46"/>
    <mergeCell ref="E38:AB44"/>
    <mergeCell ref="A38:D38"/>
    <mergeCell ref="A39:D39"/>
    <mergeCell ref="A40:D40"/>
    <mergeCell ref="A41:D41"/>
    <mergeCell ref="A42:D42"/>
    <mergeCell ref="E11:AB11"/>
    <mergeCell ref="E29:AB29"/>
    <mergeCell ref="K35:Q35"/>
    <mergeCell ref="A36:AB36"/>
    <mergeCell ref="A37:AB37"/>
    <mergeCell ref="A11:A12"/>
    <mergeCell ref="B11:B12"/>
    <mergeCell ref="C11:C12"/>
    <mergeCell ref="D11:D12"/>
    <mergeCell ref="K1:Q1"/>
    <mergeCell ref="A2:AB2"/>
    <mergeCell ref="A3:AB3"/>
    <mergeCell ref="A4:D4"/>
    <mergeCell ref="A5:D5"/>
    <mergeCell ref="E4:AB10"/>
    <mergeCell ref="A6:D6"/>
    <mergeCell ref="A7:D7"/>
    <mergeCell ref="A8:D8"/>
    <mergeCell ref="A9:D9"/>
    <mergeCell ref="A10:D10"/>
  </mergeCells>
  <conditionalFormatting sqref="E61:AC61">
    <cfRule type="cellIs" dxfId="207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108"/>
  <sheetViews>
    <sheetView zoomScale="70" zoomScaleNormal="70" workbookViewId="0">
      <selection activeCell="AC47" sqref="AC47:AC48"/>
    </sheetView>
  </sheetViews>
  <sheetFormatPr defaultColWidth="8.85546875" defaultRowHeight="21"/>
  <cols>
    <col min="1" max="1" width="8.5703125" style="80" customWidth="1"/>
    <col min="2" max="2" width="37.7109375" style="80" customWidth="1"/>
    <col min="3" max="3" width="11.140625" style="80" customWidth="1"/>
    <col min="4" max="4" width="12.5703125" style="80" customWidth="1"/>
    <col min="5" max="28" width="10.7109375" style="80" customWidth="1"/>
    <col min="29" max="29" width="11.7109375" style="80" customWidth="1"/>
    <col min="30" max="16384" width="8.85546875" style="80"/>
  </cols>
  <sheetData>
    <row r="1" spans="1:31" ht="31.5">
      <c r="A1" s="357" t="s">
        <v>26</v>
      </c>
      <c r="B1" s="357"/>
      <c r="C1" s="357"/>
      <c r="D1" s="357"/>
      <c r="E1" s="357"/>
      <c r="F1" s="357"/>
      <c r="G1" s="357"/>
      <c r="H1" s="357"/>
      <c r="I1" s="357"/>
      <c r="J1" s="357"/>
      <c r="K1" s="357"/>
      <c r="L1" s="357"/>
      <c r="M1" s="357"/>
      <c r="N1" s="357"/>
      <c r="O1" s="357"/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  <c r="AB1" s="357"/>
      <c r="AC1" s="357"/>
    </row>
    <row r="2" spans="1:31">
      <c r="A2" s="358" t="s">
        <v>89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8"/>
      <c r="U2" s="358"/>
      <c r="V2" s="358"/>
      <c r="W2" s="358"/>
      <c r="X2" s="358"/>
      <c r="Y2" s="358"/>
      <c r="Z2" s="358"/>
      <c r="AA2" s="358"/>
      <c r="AB2" s="358"/>
      <c r="AC2" s="358"/>
    </row>
    <row r="3" spans="1:31" ht="21" customHeight="1">
      <c r="A3" s="359"/>
      <c r="B3" s="359"/>
      <c r="C3" s="359"/>
      <c r="D3" s="359"/>
      <c r="E3" s="356" t="s">
        <v>75</v>
      </c>
      <c r="F3" s="356"/>
      <c r="G3" s="356"/>
      <c r="H3" s="356"/>
      <c r="I3" s="356"/>
      <c r="J3" s="356"/>
      <c r="K3" s="356"/>
      <c r="L3" s="356"/>
      <c r="M3" s="356"/>
      <c r="N3" s="356"/>
      <c r="O3" s="356"/>
      <c r="P3" s="356"/>
      <c r="Q3" s="356"/>
      <c r="R3" s="356"/>
      <c r="S3" s="356"/>
      <c r="T3" s="356"/>
      <c r="U3" s="356"/>
      <c r="V3" s="356"/>
      <c r="W3" s="356"/>
      <c r="X3" s="356"/>
      <c r="Y3" s="356"/>
      <c r="Z3" s="356"/>
      <c r="AA3" s="356"/>
      <c r="AB3" s="356"/>
      <c r="AC3" s="356"/>
    </row>
    <row r="4" spans="1:31" ht="21" customHeight="1">
      <c r="A4" s="360" t="s">
        <v>29</v>
      </c>
      <c r="B4" s="360"/>
      <c r="C4" s="360"/>
      <c r="D4" s="360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  <c r="Z4" s="356"/>
      <c r="AA4" s="356"/>
      <c r="AB4" s="356"/>
      <c r="AC4" s="356"/>
    </row>
    <row r="5" spans="1:31" ht="21" customHeight="1">
      <c r="A5" s="360" t="s">
        <v>30</v>
      </c>
      <c r="B5" s="360"/>
      <c r="C5" s="360"/>
      <c r="D5" s="360"/>
      <c r="E5" s="356"/>
      <c r="F5" s="356"/>
      <c r="G5" s="356"/>
      <c r="H5" s="356"/>
      <c r="I5" s="356"/>
      <c r="J5" s="356"/>
      <c r="K5" s="356"/>
      <c r="L5" s="356"/>
      <c r="M5" s="356"/>
      <c r="N5" s="356"/>
      <c r="O5" s="356"/>
      <c r="P5" s="356"/>
      <c r="Q5" s="356"/>
      <c r="R5" s="356"/>
      <c r="S5" s="356"/>
      <c r="T5" s="356"/>
      <c r="U5" s="356"/>
      <c r="V5" s="356"/>
      <c r="W5" s="356"/>
      <c r="X5" s="356"/>
      <c r="Y5" s="356"/>
      <c r="Z5" s="356"/>
      <c r="AA5" s="356"/>
      <c r="AB5" s="356"/>
      <c r="AC5" s="356"/>
    </row>
    <row r="6" spans="1:31" ht="21" customHeight="1">
      <c r="A6" s="360" t="s">
        <v>31</v>
      </c>
      <c r="B6" s="360"/>
      <c r="C6" s="360"/>
      <c r="D6" s="360"/>
      <c r="E6" s="356"/>
      <c r="F6" s="356"/>
      <c r="G6" s="356"/>
      <c r="H6" s="356"/>
      <c r="I6" s="356"/>
      <c r="J6" s="356"/>
      <c r="K6" s="356"/>
      <c r="L6" s="356"/>
      <c r="M6" s="356"/>
      <c r="N6" s="356"/>
      <c r="O6" s="356"/>
      <c r="P6" s="356"/>
      <c r="Q6" s="356"/>
      <c r="R6" s="356"/>
      <c r="S6" s="356"/>
      <c r="T6" s="356"/>
      <c r="U6" s="356"/>
      <c r="V6" s="356"/>
      <c r="W6" s="356"/>
      <c r="X6" s="356"/>
      <c r="Y6" s="356"/>
      <c r="Z6" s="356"/>
      <c r="AA6" s="356"/>
      <c r="AB6" s="356"/>
      <c r="AC6" s="356"/>
    </row>
    <row r="7" spans="1:31" ht="21" customHeight="1">
      <c r="A7" s="360" t="s">
        <v>32</v>
      </c>
      <c r="B7" s="360"/>
      <c r="C7" s="360"/>
      <c r="D7" s="360"/>
      <c r="E7" s="356"/>
      <c r="F7" s="356"/>
      <c r="G7" s="356"/>
      <c r="H7" s="356"/>
      <c r="I7" s="356"/>
      <c r="J7" s="356"/>
      <c r="K7" s="356"/>
      <c r="L7" s="356"/>
      <c r="M7" s="356"/>
      <c r="N7" s="356"/>
      <c r="O7" s="356"/>
      <c r="P7" s="356"/>
      <c r="Q7" s="356"/>
      <c r="R7" s="356"/>
      <c r="S7" s="356"/>
      <c r="T7" s="356"/>
      <c r="U7" s="356"/>
      <c r="V7" s="356"/>
      <c r="W7" s="356"/>
      <c r="X7" s="356"/>
      <c r="Y7" s="356"/>
      <c r="Z7" s="356"/>
      <c r="AA7" s="356"/>
      <c r="AB7" s="356"/>
      <c r="AC7" s="356"/>
    </row>
    <row r="8" spans="1:31" ht="21" customHeight="1">
      <c r="A8" s="361" t="s">
        <v>33</v>
      </c>
      <c r="B8" s="361"/>
      <c r="C8" s="361"/>
      <c r="D8" s="361"/>
      <c r="E8" s="356"/>
      <c r="F8" s="356"/>
      <c r="G8" s="356"/>
      <c r="H8" s="356"/>
      <c r="I8" s="356"/>
      <c r="J8" s="356"/>
      <c r="K8" s="356"/>
      <c r="L8" s="356"/>
      <c r="M8" s="356"/>
      <c r="N8" s="356"/>
      <c r="O8" s="356"/>
      <c r="P8" s="356"/>
      <c r="Q8" s="356"/>
      <c r="R8" s="356"/>
      <c r="S8" s="356"/>
      <c r="T8" s="356"/>
      <c r="U8" s="356"/>
      <c r="V8" s="356"/>
      <c r="W8" s="356"/>
      <c r="X8" s="356"/>
      <c r="Y8" s="356"/>
      <c r="Z8" s="356"/>
      <c r="AA8" s="356"/>
      <c r="AB8" s="356"/>
      <c r="AC8" s="356"/>
    </row>
    <row r="9" spans="1:31" ht="21" customHeight="1">
      <c r="A9" s="361" t="s">
        <v>34</v>
      </c>
      <c r="B9" s="361"/>
      <c r="C9" s="361"/>
      <c r="D9" s="361"/>
      <c r="E9" s="356"/>
      <c r="F9" s="356"/>
      <c r="G9" s="356"/>
      <c r="H9" s="356"/>
      <c r="I9" s="356"/>
      <c r="J9" s="356"/>
      <c r="K9" s="356"/>
      <c r="L9" s="356"/>
      <c r="M9" s="356"/>
      <c r="N9" s="356"/>
      <c r="O9" s="356"/>
      <c r="P9" s="356"/>
      <c r="Q9" s="356"/>
      <c r="R9" s="356"/>
      <c r="S9" s="356"/>
      <c r="T9" s="356"/>
      <c r="U9" s="356"/>
      <c r="V9" s="356"/>
      <c r="W9" s="356"/>
      <c r="X9" s="356"/>
      <c r="Y9" s="356"/>
      <c r="Z9" s="356"/>
      <c r="AA9" s="356"/>
      <c r="AB9" s="356"/>
      <c r="AC9" s="356"/>
    </row>
    <row r="10" spans="1:31" ht="38.25" customHeight="1">
      <c r="A10" s="362" t="s">
        <v>35</v>
      </c>
      <c r="B10" s="362" t="s">
        <v>36</v>
      </c>
      <c r="C10" s="362" t="s">
        <v>37</v>
      </c>
      <c r="D10" s="362" t="s">
        <v>38</v>
      </c>
      <c r="E10" s="353" t="s">
        <v>39</v>
      </c>
      <c r="F10" s="354"/>
      <c r="G10" s="354"/>
      <c r="H10" s="354"/>
      <c r="I10" s="354"/>
      <c r="J10" s="354"/>
      <c r="K10" s="354"/>
      <c r="L10" s="354"/>
      <c r="M10" s="354"/>
      <c r="N10" s="354"/>
      <c r="O10" s="354"/>
      <c r="P10" s="354"/>
      <c r="Q10" s="354"/>
      <c r="R10" s="354"/>
      <c r="S10" s="354"/>
      <c r="T10" s="354"/>
      <c r="U10" s="354"/>
      <c r="V10" s="354"/>
      <c r="W10" s="354"/>
      <c r="X10" s="354"/>
      <c r="Y10" s="354"/>
      <c r="Z10" s="354"/>
      <c r="AA10" s="354"/>
      <c r="AB10" s="355"/>
      <c r="AC10" s="93" t="s">
        <v>25</v>
      </c>
    </row>
    <row r="11" spans="1:31" ht="45.75" customHeight="1">
      <c r="A11" s="345"/>
      <c r="B11" s="345"/>
      <c r="C11" s="345"/>
      <c r="D11" s="345"/>
      <c r="E11" s="45">
        <v>0.29166666666666702</v>
      </c>
      <c r="F11" s="45">
        <v>0.33333333333333298</v>
      </c>
      <c r="G11" s="45">
        <v>0.375</v>
      </c>
      <c r="H11" s="45">
        <v>0.41666666666666702</v>
      </c>
      <c r="I11" s="45">
        <v>0.45833333333333298</v>
      </c>
      <c r="J11" s="45">
        <v>0.5</v>
      </c>
      <c r="K11" s="45">
        <v>0.54166666666666696</v>
      </c>
      <c r="L11" s="45">
        <v>0.58333333333333304</v>
      </c>
      <c r="M11" s="45">
        <v>0.625</v>
      </c>
      <c r="N11" s="45">
        <v>0.66666666666666696</v>
      </c>
      <c r="O11" s="45">
        <v>0.70833333333333304</v>
      </c>
      <c r="P11" s="45">
        <v>0.75</v>
      </c>
      <c r="Q11" s="45">
        <v>0.79166666666666696</v>
      </c>
      <c r="R11" s="45">
        <v>0.83333333333333304</v>
      </c>
      <c r="S11" s="45">
        <v>0.875</v>
      </c>
      <c r="T11" s="45">
        <v>0.91666666666666696</v>
      </c>
      <c r="U11" s="45">
        <v>0.95833333333333304</v>
      </c>
      <c r="V11" s="45">
        <v>1</v>
      </c>
      <c r="W11" s="45">
        <v>1.0416666666666701</v>
      </c>
      <c r="X11" s="45">
        <v>1.0833333333333299</v>
      </c>
      <c r="Y11" s="45">
        <v>1.125</v>
      </c>
      <c r="Z11" s="45">
        <v>1.1666666666666701</v>
      </c>
      <c r="AA11" s="45">
        <v>1.2083333333333299</v>
      </c>
      <c r="AB11" s="45">
        <v>1.25</v>
      </c>
      <c r="AC11" s="17"/>
    </row>
    <row r="12" spans="1:31" ht="30" customHeight="1">
      <c r="A12" s="4">
        <v>1</v>
      </c>
      <c r="B12" s="5" t="s">
        <v>41</v>
      </c>
      <c r="C12" s="6" t="s">
        <v>42</v>
      </c>
      <c r="D12" s="7"/>
      <c r="E12" s="26"/>
      <c r="F12" s="26"/>
      <c r="G12" s="26">
        <v>1.8</v>
      </c>
      <c r="H12" s="26">
        <v>1.6</v>
      </c>
      <c r="I12" s="26">
        <v>1.4</v>
      </c>
      <c r="J12" s="26">
        <v>1.4</v>
      </c>
      <c r="K12" s="26">
        <v>1.4</v>
      </c>
      <c r="L12" s="26">
        <v>1.4</v>
      </c>
      <c r="M12" s="26">
        <v>1.5</v>
      </c>
      <c r="N12" s="26">
        <v>1.5</v>
      </c>
      <c r="O12" s="26">
        <v>1.5</v>
      </c>
      <c r="P12" s="26">
        <v>1.5</v>
      </c>
      <c r="Q12" s="26">
        <v>1.4</v>
      </c>
      <c r="R12" s="26">
        <v>1.6</v>
      </c>
      <c r="S12" s="26">
        <v>1.4</v>
      </c>
      <c r="T12" s="26">
        <v>1.6</v>
      </c>
      <c r="U12" s="26">
        <v>1.8</v>
      </c>
      <c r="V12" s="26">
        <v>1.8</v>
      </c>
      <c r="W12" s="26">
        <v>1.6</v>
      </c>
      <c r="X12" s="26">
        <v>1.8</v>
      </c>
      <c r="Y12" s="26">
        <v>1.6</v>
      </c>
      <c r="Z12" s="26">
        <v>1.6</v>
      </c>
      <c r="AA12" s="26">
        <v>1.8</v>
      </c>
      <c r="AB12" s="26">
        <v>1.8</v>
      </c>
      <c r="AC12" s="35">
        <f t="shared" ref="AC12:AC24" si="0">AVERAGE(E12:AB12)</f>
        <v>1.581818181818182</v>
      </c>
    </row>
    <row r="13" spans="1:31" ht="30" customHeight="1">
      <c r="A13" s="4">
        <v>2</v>
      </c>
      <c r="B13" s="5" t="s">
        <v>43</v>
      </c>
      <c r="C13" s="6" t="s">
        <v>42</v>
      </c>
      <c r="D13" s="7"/>
      <c r="E13" s="26"/>
      <c r="F13" s="26"/>
      <c r="G13" s="26">
        <v>0.8</v>
      </c>
      <c r="H13" s="26">
        <v>0.6</v>
      </c>
      <c r="I13" s="26">
        <v>0.6</v>
      </c>
      <c r="J13" s="26">
        <v>0.6</v>
      </c>
      <c r="K13" s="26">
        <v>0.5</v>
      </c>
      <c r="L13" s="26">
        <v>0.6</v>
      </c>
      <c r="M13" s="26">
        <v>0.5</v>
      </c>
      <c r="N13" s="26">
        <v>0.4</v>
      </c>
      <c r="O13" s="26">
        <v>0.4</v>
      </c>
      <c r="P13" s="26">
        <v>6</v>
      </c>
      <c r="Q13" s="26">
        <v>0.6</v>
      </c>
      <c r="R13" s="26">
        <v>0.5</v>
      </c>
      <c r="S13" s="26">
        <v>0.7</v>
      </c>
      <c r="T13" s="26">
        <v>0.9</v>
      </c>
      <c r="U13" s="26">
        <v>1.5</v>
      </c>
      <c r="V13" s="26">
        <v>1.4</v>
      </c>
      <c r="W13" s="26">
        <v>1.1000000000000001</v>
      </c>
      <c r="X13" s="26">
        <v>1.2</v>
      </c>
      <c r="Y13" s="26">
        <v>1.4</v>
      </c>
      <c r="Z13" s="26">
        <v>1.4</v>
      </c>
      <c r="AA13" s="26">
        <v>1.4</v>
      </c>
      <c r="AB13" s="26">
        <v>1.4</v>
      </c>
      <c r="AC13" s="35">
        <f t="shared" si="0"/>
        <v>1.1136363636363633</v>
      </c>
    </row>
    <row r="14" spans="1:31" ht="30" customHeight="1">
      <c r="A14" s="4">
        <v>3</v>
      </c>
      <c r="B14" s="5" t="s">
        <v>44</v>
      </c>
      <c r="C14" s="6" t="s">
        <v>42</v>
      </c>
      <c r="D14" s="6"/>
      <c r="E14" s="27"/>
      <c r="F14" s="27"/>
      <c r="G14" s="27">
        <v>14.3</v>
      </c>
      <c r="H14" s="27">
        <v>14.6</v>
      </c>
      <c r="I14" s="27">
        <v>13.6</v>
      </c>
      <c r="J14" s="27">
        <v>13</v>
      </c>
      <c r="K14" s="27">
        <v>12.8</v>
      </c>
      <c r="L14" s="27">
        <v>12.9</v>
      </c>
      <c r="M14" s="27">
        <v>13</v>
      </c>
      <c r="N14" s="27">
        <v>13.1</v>
      </c>
      <c r="O14" s="27">
        <v>13.4</v>
      </c>
      <c r="P14" s="27">
        <v>13.5</v>
      </c>
      <c r="Q14" s="27">
        <v>13.5</v>
      </c>
      <c r="R14" s="27">
        <v>13.3</v>
      </c>
      <c r="S14" s="27">
        <v>13</v>
      </c>
      <c r="T14" s="27">
        <v>12.4</v>
      </c>
      <c r="U14" s="27">
        <v>13.2</v>
      </c>
      <c r="V14" s="27">
        <v>13.6</v>
      </c>
      <c r="W14" s="27">
        <v>13.7</v>
      </c>
      <c r="X14" s="27">
        <v>13.6</v>
      </c>
      <c r="Y14" s="27">
        <v>13.5</v>
      </c>
      <c r="Z14" s="27">
        <v>13.4</v>
      </c>
      <c r="AA14" s="27">
        <v>13.3</v>
      </c>
      <c r="AB14" s="27">
        <v>13.2</v>
      </c>
      <c r="AC14" s="35">
        <f t="shared" si="0"/>
        <v>13.359090909090908</v>
      </c>
    </row>
    <row r="15" spans="1:31" ht="30" customHeight="1">
      <c r="A15" s="4">
        <v>4</v>
      </c>
      <c r="B15" s="5" t="s">
        <v>45</v>
      </c>
      <c r="C15" s="6" t="s">
        <v>42</v>
      </c>
      <c r="D15" s="6"/>
      <c r="E15" s="27"/>
      <c r="F15" s="27"/>
      <c r="G15" s="27">
        <v>9</v>
      </c>
      <c r="H15" s="27">
        <v>7.3</v>
      </c>
      <c r="I15" s="27">
        <v>6.8</v>
      </c>
      <c r="J15" s="27">
        <v>6.9</v>
      </c>
      <c r="K15" s="27">
        <v>7</v>
      </c>
      <c r="L15" s="27">
        <v>7</v>
      </c>
      <c r="M15" s="27">
        <v>7</v>
      </c>
      <c r="N15" s="27">
        <v>6.8</v>
      </c>
      <c r="O15" s="27">
        <v>7</v>
      </c>
      <c r="P15" s="27">
        <v>7.1</v>
      </c>
      <c r="Q15" s="27">
        <v>7</v>
      </c>
      <c r="R15" s="27">
        <v>7</v>
      </c>
      <c r="S15" s="27">
        <v>5.9</v>
      </c>
      <c r="T15" s="27">
        <v>5.5</v>
      </c>
      <c r="U15" s="27">
        <v>5.7</v>
      </c>
      <c r="V15" s="27">
        <v>5.8</v>
      </c>
      <c r="W15" s="27">
        <v>5.8</v>
      </c>
      <c r="X15" s="27">
        <v>5.8</v>
      </c>
      <c r="Y15" s="27">
        <v>5.8</v>
      </c>
      <c r="Z15" s="27">
        <v>5.5</v>
      </c>
      <c r="AA15" s="27">
        <v>5.6</v>
      </c>
      <c r="AB15" s="27">
        <v>5.7</v>
      </c>
      <c r="AC15" s="35">
        <f t="shared" si="0"/>
        <v>6.4999999999999991</v>
      </c>
      <c r="AE15" s="94"/>
    </row>
    <row r="16" spans="1:31" ht="30" customHeight="1">
      <c r="A16" s="4">
        <v>5</v>
      </c>
      <c r="B16" s="5" t="s">
        <v>46</v>
      </c>
      <c r="C16" s="6" t="s">
        <v>42</v>
      </c>
      <c r="D16" s="6"/>
      <c r="E16" s="27"/>
      <c r="F16" s="27"/>
      <c r="G16" s="27">
        <v>21.1</v>
      </c>
      <c r="H16" s="27">
        <v>24.3</v>
      </c>
      <c r="I16" s="27">
        <v>25.1</v>
      </c>
      <c r="J16" s="27">
        <v>24.3</v>
      </c>
      <c r="K16" s="27">
        <v>24.5</v>
      </c>
      <c r="L16" s="27">
        <v>24.5</v>
      </c>
      <c r="M16" s="27">
        <v>25.1</v>
      </c>
      <c r="N16" s="27">
        <v>25.3</v>
      </c>
      <c r="O16" s="27">
        <v>26.1</v>
      </c>
      <c r="P16" s="27">
        <v>26</v>
      </c>
      <c r="Q16" s="27">
        <v>25.6</v>
      </c>
      <c r="R16" s="27">
        <v>25</v>
      </c>
      <c r="S16" s="27">
        <v>25.1</v>
      </c>
      <c r="T16" s="27">
        <v>23.3</v>
      </c>
      <c r="U16" s="27">
        <v>22.1</v>
      </c>
      <c r="V16" s="27">
        <v>21.5</v>
      </c>
      <c r="W16" s="27">
        <v>21</v>
      </c>
      <c r="X16" s="27">
        <v>20.8</v>
      </c>
      <c r="Y16" s="27">
        <v>20.100000000000001</v>
      </c>
      <c r="Z16" s="27">
        <v>20.2</v>
      </c>
      <c r="AA16" s="27">
        <v>21.1</v>
      </c>
      <c r="AB16" s="27">
        <v>21.5</v>
      </c>
      <c r="AC16" s="35">
        <f t="shared" si="0"/>
        <v>23.345454545454551</v>
      </c>
    </row>
    <row r="17" spans="1:29" ht="30" customHeight="1">
      <c r="A17" s="4">
        <v>6</v>
      </c>
      <c r="B17" s="5" t="s">
        <v>47</v>
      </c>
      <c r="C17" s="6" t="s">
        <v>42</v>
      </c>
      <c r="D17" s="6"/>
      <c r="E17" s="27"/>
      <c r="F17" s="27"/>
      <c r="G17" s="27">
        <v>26.7</v>
      </c>
      <c r="H17" s="27">
        <v>29.9</v>
      </c>
      <c r="I17" s="27">
        <v>30.1</v>
      </c>
      <c r="J17" s="27">
        <v>29</v>
      </c>
      <c r="K17" s="27">
        <v>29</v>
      </c>
      <c r="L17" s="27">
        <v>29</v>
      </c>
      <c r="M17" s="27">
        <v>29.7</v>
      </c>
      <c r="N17" s="27">
        <v>30.1</v>
      </c>
      <c r="O17" s="27">
        <v>31.1</v>
      </c>
      <c r="P17" s="27">
        <v>31</v>
      </c>
      <c r="Q17" s="27">
        <v>30.5</v>
      </c>
      <c r="R17" s="27">
        <v>29.8</v>
      </c>
      <c r="S17" s="27">
        <v>30.5</v>
      </c>
      <c r="T17" s="27">
        <v>28.6</v>
      </c>
      <c r="U17" s="27">
        <v>27.9</v>
      </c>
      <c r="V17" s="27">
        <v>27.5</v>
      </c>
      <c r="W17" s="27">
        <v>27.1</v>
      </c>
      <c r="X17" s="27">
        <v>26.8</v>
      </c>
      <c r="Y17" s="27">
        <v>26.2</v>
      </c>
      <c r="Z17" s="27">
        <v>26.3</v>
      </c>
      <c r="AA17" s="27">
        <v>27</v>
      </c>
      <c r="AB17" s="27">
        <v>27.3</v>
      </c>
      <c r="AC17" s="35">
        <f t="shared" si="0"/>
        <v>28.686363636363634</v>
      </c>
    </row>
    <row r="18" spans="1:29" ht="30" customHeight="1">
      <c r="A18" s="4">
        <v>7</v>
      </c>
      <c r="B18" s="5" t="s">
        <v>48</v>
      </c>
      <c r="C18" s="6" t="s">
        <v>49</v>
      </c>
      <c r="D18" s="6"/>
      <c r="E18" s="13"/>
      <c r="F18" s="13"/>
      <c r="G18" s="13">
        <v>4.3</v>
      </c>
      <c r="H18" s="13">
        <v>4.3</v>
      </c>
      <c r="I18" s="13">
        <v>4.3</v>
      </c>
      <c r="J18" s="13">
        <v>4.3</v>
      </c>
      <c r="K18" s="13">
        <v>4.3</v>
      </c>
      <c r="L18" s="13">
        <v>4.3</v>
      </c>
      <c r="M18" s="13">
        <v>4.3</v>
      </c>
      <c r="N18" s="13">
        <v>4.3</v>
      </c>
      <c r="O18" s="13">
        <v>4.3</v>
      </c>
      <c r="P18" s="13">
        <v>4.3</v>
      </c>
      <c r="Q18" s="13">
        <v>4.3</v>
      </c>
      <c r="R18" s="13">
        <v>4.3</v>
      </c>
      <c r="S18" s="13">
        <v>4.3</v>
      </c>
      <c r="T18" s="13">
        <v>4.3</v>
      </c>
      <c r="U18" s="13">
        <v>4.3</v>
      </c>
      <c r="V18" s="13">
        <v>4.3</v>
      </c>
      <c r="W18" s="13">
        <v>4.3</v>
      </c>
      <c r="X18" s="13">
        <v>4.3</v>
      </c>
      <c r="Y18" s="13">
        <v>4.3</v>
      </c>
      <c r="Z18" s="13">
        <v>4.3</v>
      </c>
      <c r="AA18" s="13">
        <v>4.3</v>
      </c>
      <c r="AB18" s="13">
        <v>4.3</v>
      </c>
      <c r="AC18" s="35">
        <f t="shared" si="0"/>
        <v>4.299999999999998</v>
      </c>
    </row>
    <row r="19" spans="1:29" ht="30" customHeight="1">
      <c r="A19" s="4">
        <v>8</v>
      </c>
      <c r="B19" s="5" t="s">
        <v>50</v>
      </c>
      <c r="C19" s="6" t="s">
        <v>49</v>
      </c>
      <c r="D19" s="6"/>
      <c r="E19" s="28"/>
      <c r="F19" s="28"/>
      <c r="G19" s="28">
        <v>3.8</v>
      </c>
      <c r="H19" s="28">
        <v>3.8</v>
      </c>
      <c r="I19" s="28">
        <v>3.8</v>
      </c>
      <c r="J19" s="28">
        <v>3.8</v>
      </c>
      <c r="K19" s="28">
        <v>3.8</v>
      </c>
      <c r="L19" s="28">
        <v>3.8</v>
      </c>
      <c r="M19" s="28">
        <v>3.8</v>
      </c>
      <c r="N19" s="28">
        <v>3.8</v>
      </c>
      <c r="O19" s="28">
        <v>3.8</v>
      </c>
      <c r="P19" s="28">
        <v>3.8</v>
      </c>
      <c r="Q19" s="28">
        <v>3.8</v>
      </c>
      <c r="R19" s="28">
        <v>3.8</v>
      </c>
      <c r="S19" s="28">
        <v>3.8</v>
      </c>
      <c r="T19" s="28">
        <v>3.8</v>
      </c>
      <c r="U19" s="28">
        <v>3.8</v>
      </c>
      <c r="V19" s="28">
        <v>3.8</v>
      </c>
      <c r="W19" s="28">
        <v>3.8</v>
      </c>
      <c r="X19" s="28">
        <v>3.8</v>
      </c>
      <c r="Y19" s="28">
        <v>3.8</v>
      </c>
      <c r="Z19" s="28">
        <v>3.8</v>
      </c>
      <c r="AA19" s="28">
        <v>3.8</v>
      </c>
      <c r="AB19" s="28">
        <v>3.8</v>
      </c>
      <c r="AC19" s="35">
        <f t="shared" si="0"/>
        <v>3.7999999999999985</v>
      </c>
    </row>
    <row r="20" spans="1:29" ht="30" customHeight="1">
      <c r="A20" s="4">
        <v>9</v>
      </c>
      <c r="B20" s="5" t="s">
        <v>51</v>
      </c>
      <c r="C20" s="6" t="s">
        <v>49</v>
      </c>
      <c r="D20" s="6"/>
      <c r="E20" s="28"/>
      <c r="F20" s="28"/>
      <c r="G20" s="28">
        <v>3.8</v>
      </c>
      <c r="H20" s="28">
        <v>3.8</v>
      </c>
      <c r="I20" s="28">
        <v>3.8</v>
      </c>
      <c r="J20" s="28">
        <v>3.8</v>
      </c>
      <c r="K20" s="28">
        <v>3.8</v>
      </c>
      <c r="L20" s="28">
        <v>3.8</v>
      </c>
      <c r="M20" s="28">
        <v>3.8</v>
      </c>
      <c r="N20" s="28">
        <v>3.8</v>
      </c>
      <c r="O20" s="28">
        <v>3.8</v>
      </c>
      <c r="P20" s="28">
        <v>3.8</v>
      </c>
      <c r="Q20" s="28">
        <v>3.8</v>
      </c>
      <c r="R20" s="28">
        <v>3.8</v>
      </c>
      <c r="S20" s="28">
        <v>3.8</v>
      </c>
      <c r="T20" s="28">
        <v>3.8</v>
      </c>
      <c r="U20" s="28">
        <v>3.8</v>
      </c>
      <c r="V20" s="28">
        <v>3.8</v>
      </c>
      <c r="W20" s="28">
        <v>3.8</v>
      </c>
      <c r="X20" s="28">
        <v>3.8</v>
      </c>
      <c r="Y20" s="28">
        <v>3.8</v>
      </c>
      <c r="Z20" s="28">
        <v>3.8</v>
      </c>
      <c r="AA20" s="28">
        <v>3.8</v>
      </c>
      <c r="AB20" s="28">
        <v>3.8</v>
      </c>
      <c r="AC20" s="35">
        <f t="shared" si="0"/>
        <v>3.7999999999999985</v>
      </c>
    </row>
    <row r="21" spans="1:29" ht="30" customHeight="1">
      <c r="A21" s="4">
        <v>10</v>
      </c>
      <c r="B21" s="5" t="s">
        <v>52</v>
      </c>
      <c r="C21" s="6" t="s">
        <v>49</v>
      </c>
      <c r="D21" s="6"/>
      <c r="E21" s="28"/>
      <c r="F21" s="28"/>
      <c r="G21" s="28">
        <v>3</v>
      </c>
      <c r="H21" s="28">
        <v>3</v>
      </c>
      <c r="I21" s="28">
        <v>3</v>
      </c>
      <c r="J21" s="28">
        <v>3</v>
      </c>
      <c r="K21" s="28">
        <v>3</v>
      </c>
      <c r="L21" s="28">
        <v>3</v>
      </c>
      <c r="M21" s="28">
        <v>3</v>
      </c>
      <c r="N21" s="28">
        <v>3</v>
      </c>
      <c r="O21" s="28">
        <v>3</v>
      </c>
      <c r="P21" s="28">
        <v>3</v>
      </c>
      <c r="Q21" s="28">
        <v>3</v>
      </c>
      <c r="R21" s="28">
        <v>3</v>
      </c>
      <c r="S21" s="28">
        <v>3</v>
      </c>
      <c r="T21" s="28">
        <v>3</v>
      </c>
      <c r="U21" s="28">
        <v>3</v>
      </c>
      <c r="V21" s="28">
        <v>3</v>
      </c>
      <c r="W21" s="28">
        <v>3</v>
      </c>
      <c r="X21" s="28">
        <v>3</v>
      </c>
      <c r="Y21" s="28">
        <v>3</v>
      </c>
      <c r="Z21" s="28">
        <v>3</v>
      </c>
      <c r="AA21" s="28">
        <v>3</v>
      </c>
      <c r="AB21" s="28">
        <v>3</v>
      </c>
      <c r="AC21" s="35">
        <f t="shared" si="0"/>
        <v>3</v>
      </c>
    </row>
    <row r="22" spans="1:29" ht="30" customHeight="1">
      <c r="A22" s="4">
        <v>11</v>
      </c>
      <c r="B22" s="5" t="s">
        <v>53</v>
      </c>
      <c r="C22" s="6" t="s">
        <v>49</v>
      </c>
      <c r="D22" s="13"/>
      <c r="E22" s="33"/>
      <c r="F22" s="33"/>
      <c r="G22" s="33">
        <v>0.5</v>
      </c>
      <c r="H22" s="33">
        <v>0.5</v>
      </c>
      <c r="I22" s="33">
        <v>0.5</v>
      </c>
      <c r="J22" s="33">
        <v>0.5</v>
      </c>
      <c r="K22" s="33">
        <v>0.5</v>
      </c>
      <c r="L22" s="33">
        <v>0.5</v>
      </c>
      <c r="M22" s="33">
        <v>0.5</v>
      </c>
      <c r="N22" s="33">
        <v>0.5</v>
      </c>
      <c r="O22" s="33">
        <v>0.5</v>
      </c>
      <c r="P22" s="33">
        <v>0.5</v>
      </c>
      <c r="Q22" s="33">
        <v>0.5</v>
      </c>
      <c r="R22" s="33">
        <v>0.5</v>
      </c>
      <c r="S22" s="33">
        <v>0.5</v>
      </c>
      <c r="T22" s="33">
        <v>0.5</v>
      </c>
      <c r="U22" s="33">
        <v>0.5</v>
      </c>
      <c r="V22" s="33">
        <v>0.5</v>
      </c>
      <c r="W22" s="33">
        <v>0.5</v>
      </c>
      <c r="X22" s="33">
        <v>0.5</v>
      </c>
      <c r="Y22" s="33">
        <v>0.5</v>
      </c>
      <c r="Z22" s="33">
        <v>0.5</v>
      </c>
      <c r="AA22" s="33">
        <v>0.5</v>
      </c>
      <c r="AB22" s="33">
        <v>0.5</v>
      </c>
      <c r="AC22" s="35">
        <f t="shared" si="0"/>
        <v>0.5</v>
      </c>
    </row>
    <row r="23" spans="1:29" ht="30" customHeight="1">
      <c r="A23" s="4">
        <v>12</v>
      </c>
      <c r="B23" s="5" t="s">
        <v>54</v>
      </c>
      <c r="C23" s="6" t="s">
        <v>55</v>
      </c>
      <c r="D23" s="13"/>
      <c r="E23" s="33"/>
      <c r="F23" s="33"/>
      <c r="G23" s="33">
        <f>G20-G21</f>
        <v>0.79999999999999982</v>
      </c>
      <c r="H23" s="33">
        <f t="shared" ref="H23:T23" si="1">H20-H21</f>
        <v>0.79999999999999982</v>
      </c>
      <c r="I23" s="33">
        <f t="shared" si="1"/>
        <v>0.79999999999999982</v>
      </c>
      <c r="J23" s="33">
        <f t="shared" si="1"/>
        <v>0.79999999999999982</v>
      </c>
      <c r="K23" s="33">
        <f t="shared" si="1"/>
        <v>0.79999999999999982</v>
      </c>
      <c r="L23" s="33">
        <f t="shared" si="1"/>
        <v>0.79999999999999982</v>
      </c>
      <c r="M23" s="33">
        <f t="shared" si="1"/>
        <v>0.79999999999999982</v>
      </c>
      <c r="N23" s="33">
        <f t="shared" si="1"/>
        <v>0.79999999999999982</v>
      </c>
      <c r="O23" s="33">
        <f t="shared" si="1"/>
        <v>0.79999999999999982</v>
      </c>
      <c r="P23" s="33">
        <f t="shared" si="1"/>
        <v>0.79999999999999982</v>
      </c>
      <c r="Q23" s="33">
        <f t="shared" si="1"/>
        <v>0.79999999999999982</v>
      </c>
      <c r="R23" s="33">
        <f t="shared" si="1"/>
        <v>0.79999999999999982</v>
      </c>
      <c r="S23" s="33">
        <f t="shared" si="1"/>
        <v>0.79999999999999982</v>
      </c>
      <c r="T23" s="33">
        <f t="shared" si="1"/>
        <v>0.79999999999999982</v>
      </c>
      <c r="U23" s="33">
        <f t="shared" ref="U23:AB23" si="2">U20-U21</f>
        <v>0.79999999999999982</v>
      </c>
      <c r="V23" s="33">
        <f t="shared" si="2"/>
        <v>0.79999999999999982</v>
      </c>
      <c r="W23" s="33">
        <f t="shared" si="2"/>
        <v>0.79999999999999982</v>
      </c>
      <c r="X23" s="33">
        <f t="shared" si="2"/>
        <v>0.79999999999999982</v>
      </c>
      <c r="Y23" s="33">
        <f t="shared" si="2"/>
        <v>0.79999999999999982</v>
      </c>
      <c r="Z23" s="33">
        <f t="shared" si="2"/>
        <v>0.79999999999999982</v>
      </c>
      <c r="AA23" s="33">
        <f t="shared" si="2"/>
        <v>0.79999999999999982</v>
      </c>
      <c r="AB23" s="33">
        <f t="shared" si="2"/>
        <v>0.79999999999999982</v>
      </c>
      <c r="AC23" s="35">
        <f t="shared" si="0"/>
        <v>0.80000000000000027</v>
      </c>
    </row>
    <row r="24" spans="1:29" ht="30" customHeight="1">
      <c r="A24" s="4">
        <v>13</v>
      </c>
      <c r="B24" s="5" t="s">
        <v>56</v>
      </c>
      <c r="C24" s="6" t="s">
        <v>57</v>
      </c>
      <c r="D24" s="13"/>
      <c r="E24" s="29"/>
      <c r="F24" s="29"/>
      <c r="G24" s="29">
        <f>SQRT(G22/0.5)*971</f>
        <v>971</v>
      </c>
      <c r="H24" s="29">
        <f t="shared" ref="H24:T24" si="3">SQRT(H22/0.5)*971</f>
        <v>971</v>
      </c>
      <c r="I24" s="29">
        <f t="shared" si="3"/>
        <v>971</v>
      </c>
      <c r="J24" s="29">
        <f t="shared" si="3"/>
        <v>971</v>
      </c>
      <c r="K24" s="29">
        <f t="shared" si="3"/>
        <v>971</v>
      </c>
      <c r="L24" s="29">
        <f t="shared" si="3"/>
        <v>971</v>
      </c>
      <c r="M24" s="29">
        <f t="shared" si="3"/>
        <v>971</v>
      </c>
      <c r="N24" s="29">
        <f t="shared" si="3"/>
        <v>971</v>
      </c>
      <c r="O24" s="29">
        <f t="shared" si="3"/>
        <v>971</v>
      </c>
      <c r="P24" s="29">
        <f t="shared" si="3"/>
        <v>971</v>
      </c>
      <c r="Q24" s="29">
        <f t="shared" si="3"/>
        <v>971</v>
      </c>
      <c r="R24" s="29">
        <f t="shared" si="3"/>
        <v>971</v>
      </c>
      <c r="S24" s="29">
        <f t="shared" si="3"/>
        <v>971</v>
      </c>
      <c r="T24" s="29">
        <f t="shared" si="3"/>
        <v>971</v>
      </c>
      <c r="U24" s="29">
        <f t="shared" ref="U24:AB24" si="4">SQRT(U22/0.5)*971</f>
        <v>971</v>
      </c>
      <c r="V24" s="29">
        <f t="shared" si="4"/>
        <v>971</v>
      </c>
      <c r="W24" s="29">
        <f t="shared" si="4"/>
        <v>971</v>
      </c>
      <c r="X24" s="29">
        <f t="shared" si="4"/>
        <v>971</v>
      </c>
      <c r="Y24" s="29">
        <f t="shared" si="4"/>
        <v>971</v>
      </c>
      <c r="Z24" s="29">
        <f t="shared" si="4"/>
        <v>971</v>
      </c>
      <c r="AA24" s="29">
        <f t="shared" si="4"/>
        <v>971</v>
      </c>
      <c r="AB24" s="29">
        <f t="shared" si="4"/>
        <v>971</v>
      </c>
      <c r="AC24" s="35">
        <f t="shared" si="0"/>
        <v>971</v>
      </c>
    </row>
    <row r="25" spans="1:29" ht="30" customHeight="1">
      <c r="A25" s="4">
        <v>14</v>
      </c>
      <c r="B25" s="5" t="s">
        <v>58</v>
      </c>
      <c r="C25" s="6" t="s">
        <v>59</v>
      </c>
      <c r="D25" s="13"/>
      <c r="E25" s="40"/>
      <c r="F25" s="40"/>
      <c r="G25" s="40">
        <f>G24*1000*1*(G14-G15)/3024</f>
        <v>1701.8187830687834</v>
      </c>
      <c r="H25" s="40">
        <f t="shared" ref="H25:T25" si="5">H24*1000*1*(H14-H15)/3024</f>
        <v>2344.0145502645501</v>
      </c>
      <c r="I25" s="40">
        <f t="shared" si="5"/>
        <v>2183.4656084656085</v>
      </c>
      <c r="J25" s="40">
        <f t="shared" si="5"/>
        <v>1958.69708994709</v>
      </c>
      <c r="K25" s="40">
        <f t="shared" si="5"/>
        <v>1862.3677248677252</v>
      </c>
      <c r="L25" s="40">
        <f t="shared" si="5"/>
        <v>1894.4775132275133</v>
      </c>
      <c r="M25" s="40">
        <f t="shared" si="5"/>
        <v>1926.5873015873017</v>
      </c>
      <c r="N25" s="40">
        <f t="shared" si="5"/>
        <v>2022.9166666666667</v>
      </c>
      <c r="O25" s="40">
        <f t="shared" si="5"/>
        <v>2055.0264550264551</v>
      </c>
      <c r="P25" s="40">
        <f t="shared" si="5"/>
        <v>2055.0264550264551</v>
      </c>
      <c r="Q25" s="40">
        <f t="shared" si="5"/>
        <v>2087.1362433862432</v>
      </c>
      <c r="R25" s="40">
        <f t="shared" si="5"/>
        <v>2022.916666666667</v>
      </c>
      <c r="S25" s="40">
        <f t="shared" si="5"/>
        <v>2279.7949735449733</v>
      </c>
      <c r="T25" s="40">
        <f t="shared" si="5"/>
        <v>2215.5753968253966</v>
      </c>
      <c r="U25" s="40">
        <f t="shared" ref="U25:AB25" si="6">U24*1000*1*(U14-U15)/3024</f>
        <v>2408.2341269841268</v>
      </c>
      <c r="V25" s="40">
        <f t="shared" si="6"/>
        <v>2504.563492063492</v>
      </c>
      <c r="W25" s="40">
        <f t="shared" si="6"/>
        <v>2536.6732804232802</v>
      </c>
      <c r="X25" s="40">
        <f t="shared" si="6"/>
        <v>2504.563492063492</v>
      </c>
      <c r="Y25" s="40">
        <f t="shared" si="6"/>
        <v>2472.4537037037039</v>
      </c>
      <c r="Z25" s="40">
        <f t="shared" si="6"/>
        <v>2536.6732804232806</v>
      </c>
      <c r="AA25" s="40">
        <f t="shared" si="6"/>
        <v>2472.4537037037039</v>
      </c>
      <c r="AB25" s="40">
        <f t="shared" si="6"/>
        <v>2408.2341269841268</v>
      </c>
      <c r="AC25" s="43">
        <f>SUM(E25:AB25)</f>
        <v>48453.670634920629</v>
      </c>
    </row>
    <row r="26" spans="1:29" ht="30" customHeight="1">
      <c r="A26" s="4">
        <v>15</v>
      </c>
      <c r="B26" s="5" t="s">
        <v>60</v>
      </c>
      <c r="C26" s="6" t="s">
        <v>61</v>
      </c>
      <c r="D26" s="13"/>
      <c r="E26" s="13"/>
      <c r="F26" s="13"/>
      <c r="G26" s="13">
        <v>1530</v>
      </c>
      <c r="H26" s="13">
        <v>1530</v>
      </c>
      <c r="I26" s="13">
        <v>1484</v>
      </c>
      <c r="J26" s="13">
        <v>1484</v>
      </c>
      <c r="K26" s="13">
        <v>1484</v>
      </c>
      <c r="L26" s="13">
        <v>1530</v>
      </c>
      <c r="M26" s="13">
        <v>1530</v>
      </c>
      <c r="N26" s="13">
        <v>1530</v>
      </c>
      <c r="O26" s="13">
        <v>1530</v>
      </c>
      <c r="P26" s="13">
        <v>1484</v>
      </c>
      <c r="Q26" s="13">
        <v>1484</v>
      </c>
      <c r="R26" s="13">
        <v>1550</v>
      </c>
      <c r="S26" s="13">
        <v>1550</v>
      </c>
      <c r="T26" s="13">
        <v>1550</v>
      </c>
      <c r="U26" s="13">
        <v>1550</v>
      </c>
      <c r="V26" s="13">
        <v>1580</v>
      </c>
      <c r="W26" s="13">
        <v>1580</v>
      </c>
      <c r="X26" s="13">
        <v>1580</v>
      </c>
      <c r="Y26" s="13">
        <v>1580</v>
      </c>
      <c r="Z26" s="13">
        <v>1550</v>
      </c>
      <c r="AA26" s="13">
        <v>1550</v>
      </c>
      <c r="AB26" s="13">
        <v>1580</v>
      </c>
      <c r="AC26" s="43">
        <f>SUM(E26:AB26)</f>
        <v>33800</v>
      </c>
    </row>
    <row r="27" spans="1:29" ht="30" customHeight="1">
      <c r="A27" s="4">
        <v>16</v>
      </c>
      <c r="B27" s="5" t="s">
        <v>62</v>
      </c>
      <c r="C27" s="6" t="s">
        <v>63</v>
      </c>
      <c r="D27" s="13"/>
      <c r="E27" s="31"/>
      <c r="F27" s="31"/>
      <c r="G27" s="31">
        <f>G26/G25</f>
        <v>0.8990381439092161</v>
      </c>
      <c r="H27" s="31">
        <f t="shared" ref="H27:T27" si="7">H26/H25</f>
        <v>0.65272632366011607</v>
      </c>
      <c r="I27" s="31">
        <f t="shared" si="7"/>
        <v>0.67965348034167317</v>
      </c>
      <c r="J27" s="31">
        <f t="shared" si="7"/>
        <v>0.75764650267596356</v>
      </c>
      <c r="K27" s="31">
        <f t="shared" si="7"/>
        <v>0.79683511488334091</v>
      </c>
      <c r="L27" s="31">
        <f t="shared" si="7"/>
        <v>0.80761053605404176</v>
      </c>
      <c r="M27" s="31">
        <f t="shared" si="7"/>
        <v>0.79415036045314102</v>
      </c>
      <c r="N27" s="31">
        <f t="shared" si="7"/>
        <v>0.7563336766220391</v>
      </c>
      <c r="O27" s="31">
        <f t="shared" si="7"/>
        <v>0.7445159629248197</v>
      </c>
      <c r="P27" s="31">
        <f t="shared" si="7"/>
        <v>0.72213182286302779</v>
      </c>
      <c r="Q27" s="31">
        <f t="shared" si="7"/>
        <v>0.71102210251128894</v>
      </c>
      <c r="R27" s="31">
        <f t="shared" si="7"/>
        <v>0.76622039134912445</v>
      </c>
      <c r="S27" s="31">
        <f t="shared" si="7"/>
        <v>0.67988569936612475</v>
      </c>
      <c r="T27" s="31">
        <f t="shared" si="7"/>
        <v>0.69959253123180953</v>
      </c>
      <c r="U27" s="31">
        <f t="shared" ref="U27:AB27" si="8">U26/U25</f>
        <v>0.64362512873326472</v>
      </c>
      <c r="V27" s="31">
        <f t="shared" si="8"/>
        <v>0.63084845123980038</v>
      </c>
      <c r="W27" s="31">
        <f t="shared" si="8"/>
        <v>0.62286302780638525</v>
      </c>
      <c r="X27" s="31">
        <f t="shared" si="8"/>
        <v>0.63084845123980038</v>
      </c>
      <c r="Y27" s="31">
        <f t="shared" si="8"/>
        <v>0.63904128826888862</v>
      </c>
      <c r="Z27" s="31">
        <f t="shared" si="8"/>
        <v>0.61103651462018793</v>
      </c>
      <c r="AA27" s="31">
        <f t="shared" si="8"/>
        <v>0.62690759292201104</v>
      </c>
      <c r="AB27" s="31">
        <f t="shared" si="8"/>
        <v>0.65608238928939244</v>
      </c>
      <c r="AC27" s="35">
        <f t="shared" ref="AC27:AC32" si="9">AVERAGE(E27:AB27)</f>
        <v>0.70584615877115708</v>
      </c>
    </row>
    <row r="28" spans="1:29" ht="30" customHeight="1">
      <c r="A28" s="4">
        <v>17</v>
      </c>
      <c r="B28" s="5" t="s">
        <v>64</v>
      </c>
      <c r="C28" s="13"/>
      <c r="D28" s="13"/>
      <c r="E28" s="341">
        <f>AVERAGE(E27:AB27)</f>
        <v>0.70584615877115708</v>
      </c>
      <c r="F28" s="342"/>
      <c r="G28" s="342"/>
      <c r="H28" s="342"/>
      <c r="I28" s="342"/>
      <c r="J28" s="342"/>
      <c r="K28" s="342"/>
      <c r="L28" s="342"/>
      <c r="M28" s="342"/>
      <c r="N28" s="342"/>
      <c r="O28" s="342"/>
      <c r="P28" s="342"/>
      <c r="Q28" s="342"/>
      <c r="R28" s="342"/>
      <c r="S28" s="342"/>
      <c r="T28" s="342"/>
      <c r="U28" s="342"/>
      <c r="V28" s="342"/>
      <c r="W28" s="342"/>
      <c r="X28" s="342"/>
      <c r="Y28" s="342"/>
      <c r="Z28" s="342"/>
      <c r="AA28" s="342"/>
      <c r="AB28" s="342"/>
      <c r="AC28" s="35">
        <f t="shared" si="9"/>
        <v>0.70584615877115708</v>
      </c>
    </row>
    <row r="29" spans="1:29" ht="30" customHeight="1">
      <c r="A29" s="4">
        <v>18</v>
      </c>
      <c r="B29" s="5" t="s">
        <v>65</v>
      </c>
      <c r="C29" s="13"/>
      <c r="D29" s="13"/>
      <c r="E29" s="31"/>
      <c r="F29" s="31"/>
      <c r="G29" s="31">
        <f>3.516/G27</f>
        <v>3.9108463014835575</v>
      </c>
      <c r="H29" s="31">
        <f t="shared" ref="H29:T29" si="10">3.516/H27</f>
        <v>5.3866373586471621</v>
      </c>
      <c r="I29" s="31">
        <f t="shared" si="10"/>
        <v>5.1732244470115099</v>
      </c>
      <c r="J29" s="31">
        <f t="shared" si="10"/>
        <v>4.6406866362897361</v>
      </c>
      <c r="K29" s="31">
        <f t="shared" si="10"/>
        <v>4.4124561459804053</v>
      </c>
      <c r="L29" s="31">
        <f t="shared" si="10"/>
        <v>4.353583618632638</v>
      </c>
      <c r="M29" s="31">
        <f t="shared" si="10"/>
        <v>4.4273731714908191</v>
      </c>
      <c r="N29" s="31">
        <f t="shared" si="10"/>
        <v>4.6487418300653598</v>
      </c>
      <c r="O29" s="31">
        <f t="shared" si="10"/>
        <v>4.72253138292354</v>
      </c>
      <c r="P29" s="31">
        <f t="shared" si="10"/>
        <v>4.8689171265990678</v>
      </c>
      <c r="Q29" s="31">
        <f t="shared" si="10"/>
        <v>4.9449939567021772</v>
      </c>
      <c r="R29" s="31">
        <f t="shared" si="10"/>
        <v>4.5887580645161297</v>
      </c>
      <c r="S29" s="31">
        <f t="shared" si="10"/>
        <v>5.1714575012800816</v>
      </c>
      <c r="T29" s="31">
        <f t="shared" si="10"/>
        <v>5.0257826420890934</v>
      </c>
      <c r="U29" s="31">
        <f t="shared" ref="U29:AB29" si="11">3.516/U27</f>
        <v>5.4628072196620581</v>
      </c>
      <c r="V29" s="31">
        <f t="shared" si="11"/>
        <v>5.5734463532248339</v>
      </c>
      <c r="W29" s="31">
        <f t="shared" si="11"/>
        <v>5.6449007936507929</v>
      </c>
      <c r="X29" s="31">
        <f t="shared" si="11"/>
        <v>5.5734463532248339</v>
      </c>
      <c r="Y29" s="31">
        <f t="shared" si="11"/>
        <v>5.501991912798875</v>
      </c>
      <c r="Z29" s="31">
        <f t="shared" si="11"/>
        <v>5.7541569380440354</v>
      </c>
      <c r="AA29" s="31">
        <f t="shared" si="11"/>
        <v>5.6084820788530463</v>
      </c>
      <c r="AB29" s="31">
        <f t="shared" si="11"/>
        <v>5.3590830319469553</v>
      </c>
      <c r="AC29" s="35">
        <f t="shared" si="9"/>
        <v>5.0342865847780311</v>
      </c>
    </row>
    <row r="30" spans="1:29" ht="30" customHeight="1">
      <c r="A30" s="4">
        <v>19</v>
      </c>
      <c r="B30" s="5" t="s">
        <v>66</v>
      </c>
      <c r="C30" s="13"/>
      <c r="D30" s="13"/>
      <c r="E30" s="31"/>
      <c r="F30" s="31"/>
      <c r="G30" s="31">
        <f>3.413*G29</f>
        <v>13.347718426963381</v>
      </c>
      <c r="H30" s="31">
        <f t="shared" ref="H30:T30" si="12">3.413*H29</f>
        <v>18.384593305062761</v>
      </c>
      <c r="I30" s="31">
        <f t="shared" si="12"/>
        <v>17.656215037650281</v>
      </c>
      <c r="J30" s="31">
        <f t="shared" si="12"/>
        <v>15.838663489656868</v>
      </c>
      <c r="K30" s="31">
        <f t="shared" si="12"/>
        <v>15.059712826231122</v>
      </c>
      <c r="L30" s="31">
        <f t="shared" si="12"/>
        <v>14.858780890393193</v>
      </c>
      <c r="M30" s="31">
        <f t="shared" si="12"/>
        <v>15.110624634298166</v>
      </c>
      <c r="N30" s="31">
        <f t="shared" si="12"/>
        <v>15.866155866013072</v>
      </c>
      <c r="O30" s="31">
        <f t="shared" si="12"/>
        <v>16.117999609918041</v>
      </c>
      <c r="P30" s="31">
        <f t="shared" si="12"/>
        <v>16.617614153082616</v>
      </c>
      <c r="Q30" s="31">
        <f t="shared" si="12"/>
        <v>16.877264374224531</v>
      </c>
      <c r="R30" s="31">
        <f t="shared" si="12"/>
        <v>15.66143127419355</v>
      </c>
      <c r="S30" s="31">
        <f t="shared" si="12"/>
        <v>17.650184451868917</v>
      </c>
      <c r="T30" s="31">
        <f t="shared" si="12"/>
        <v>17.152996157450076</v>
      </c>
      <c r="U30" s="31">
        <f t="shared" ref="U30:AB30" si="13">3.413*U29</f>
        <v>18.644561040706602</v>
      </c>
      <c r="V30" s="31">
        <f t="shared" si="13"/>
        <v>19.022172403556358</v>
      </c>
      <c r="W30" s="31">
        <f t="shared" si="13"/>
        <v>19.266046408730155</v>
      </c>
      <c r="X30" s="31">
        <f t="shared" si="13"/>
        <v>19.022172403556358</v>
      </c>
      <c r="Y30" s="31">
        <f t="shared" si="13"/>
        <v>18.77829839838256</v>
      </c>
      <c r="Z30" s="31">
        <f t="shared" si="13"/>
        <v>19.638937629544291</v>
      </c>
      <c r="AA30" s="31">
        <f t="shared" si="13"/>
        <v>19.141749335125446</v>
      </c>
      <c r="AB30" s="31">
        <f t="shared" si="13"/>
        <v>18.290550388034958</v>
      </c>
      <c r="AC30" s="35">
        <f t="shared" si="9"/>
        <v>17.182020113847418</v>
      </c>
    </row>
    <row r="31" spans="1:29" ht="30" customHeight="1">
      <c r="A31" s="4">
        <v>20</v>
      </c>
      <c r="B31" s="5" t="s">
        <v>67</v>
      </c>
      <c r="C31" s="6" t="s">
        <v>42</v>
      </c>
      <c r="D31" s="13"/>
      <c r="E31" s="31"/>
      <c r="F31" s="31"/>
      <c r="G31" s="31">
        <f>(G17-G16)/LN(1+(G17-G16)/G12)</f>
        <v>3.9612551464564358</v>
      </c>
      <c r="H31" s="31">
        <f t="shared" ref="H31:T31" si="14">(H17-H16)/LN(1+(H17-H16)/H12)</f>
        <v>3.7232126564780619</v>
      </c>
      <c r="I31" s="31">
        <f t="shared" si="14"/>
        <v>3.2898508185437967</v>
      </c>
      <c r="J31" s="31">
        <f t="shared" si="14"/>
        <v>3.1933327895458685</v>
      </c>
      <c r="K31" s="31">
        <f t="shared" si="14"/>
        <v>3.1283018481069882</v>
      </c>
      <c r="L31" s="31">
        <f t="shared" si="14"/>
        <v>3.1283018481069882</v>
      </c>
      <c r="M31" s="31">
        <f t="shared" si="14"/>
        <v>3.2791006603991479</v>
      </c>
      <c r="N31" s="31">
        <f t="shared" si="14"/>
        <v>3.3447507205419051</v>
      </c>
      <c r="O31" s="31">
        <f t="shared" si="14"/>
        <v>3.4098571920535576</v>
      </c>
      <c r="P31" s="31">
        <f t="shared" si="14"/>
        <v>3.4098571920535576</v>
      </c>
      <c r="Q31" s="31">
        <f t="shared" si="14"/>
        <v>3.2578110744183038</v>
      </c>
      <c r="R31" s="31">
        <f t="shared" si="14"/>
        <v>3.4624680981335128</v>
      </c>
      <c r="S31" s="31">
        <f t="shared" si="14"/>
        <v>3.4167475825261029</v>
      </c>
      <c r="T31" s="31">
        <f t="shared" si="14"/>
        <v>3.6263670986273735</v>
      </c>
      <c r="U31" s="31">
        <f t="shared" ref="U31:AB31" si="15">(U17-U16)/LN(1+(U17-U16)/U12)</f>
        <v>4.0267666611708401</v>
      </c>
      <c r="V31" s="31">
        <f t="shared" si="15"/>
        <v>4.0918286304642697</v>
      </c>
      <c r="W31" s="31">
        <f t="shared" si="15"/>
        <v>3.8823416283056074</v>
      </c>
      <c r="X31" s="31">
        <f t="shared" si="15"/>
        <v>4.0918286304642697</v>
      </c>
      <c r="Y31" s="31">
        <f t="shared" si="15"/>
        <v>3.882341628305606</v>
      </c>
      <c r="Z31" s="31">
        <f t="shared" si="15"/>
        <v>3.8823416283056074</v>
      </c>
      <c r="AA31" s="31">
        <f t="shared" si="15"/>
        <v>4.0593527907803049</v>
      </c>
      <c r="AB31" s="31">
        <f t="shared" si="15"/>
        <v>4.0267666611708419</v>
      </c>
      <c r="AC31" s="35">
        <f t="shared" si="9"/>
        <v>3.6170355902254072</v>
      </c>
    </row>
    <row r="32" spans="1:29" ht="30" customHeight="1">
      <c r="A32" s="4">
        <v>21</v>
      </c>
      <c r="B32" s="5" t="s">
        <v>68</v>
      </c>
      <c r="C32" s="6" t="s">
        <v>42</v>
      </c>
      <c r="D32" s="17"/>
      <c r="E32" s="31"/>
      <c r="F32" s="31"/>
      <c r="G32" s="31">
        <f>(G14-G15)/LN(1+(G14-G15)/G13)</f>
        <v>2.6089965889164013</v>
      </c>
      <c r="H32" s="31">
        <f t="shared" ref="H32:T32" si="16">(H14-H15)/LN(1+(H14-H15)/H13)</f>
        <v>2.831994762232378</v>
      </c>
      <c r="I32" s="31">
        <f t="shared" si="16"/>
        <v>2.7066770599501906</v>
      </c>
      <c r="J32" s="31">
        <f t="shared" si="16"/>
        <v>2.5280435140062432</v>
      </c>
      <c r="K32" s="31">
        <f t="shared" si="16"/>
        <v>2.2891452394972478</v>
      </c>
      <c r="L32" s="31">
        <f t="shared" si="16"/>
        <v>2.4762575163216405</v>
      </c>
      <c r="M32" s="31">
        <f t="shared" si="16"/>
        <v>2.3392274715076802</v>
      </c>
      <c r="N32" s="31">
        <f t="shared" si="16"/>
        <v>2.2353121960360158</v>
      </c>
      <c r="O32" s="31">
        <f t="shared" si="16"/>
        <v>2.2589191927344716</v>
      </c>
      <c r="P32" s="31">
        <f t="shared" si="16"/>
        <v>8.8161919976187821</v>
      </c>
      <c r="Q32" s="31">
        <f t="shared" si="16"/>
        <v>2.6305986949018862</v>
      </c>
      <c r="R32" s="31">
        <f t="shared" si="16"/>
        <v>2.4137285591055178</v>
      </c>
      <c r="S32" s="31">
        <f t="shared" si="16"/>
        <v>2.9450820866416123</v>
      </c>
      <c r="T32" s="31">
        <f t="shared" si="16"/>
        <v>3.1952073751249213</v>
      </c>
      <c r="U32" s="31">
        <f t="shared" ref="U32:AB32" si="17">(U14-U15)/LN(1+(U14-U15)/U13)</f>
        <v>4.185829699134354</v>
      </c>
      <c r="V32" s="31">
        <f t="shared" si="17"/>
        <v>4.1429173763550322</v>
      </c>
      <c r="W32" s="31">
        <f t="shared" si="17"/>
        <v>3.7584784657626025</v>
      </c>
      <c r="X32" s="31">
        <f t="shared" si="17"/>
        <v>3.8711540557921293</v>
      </c>
      <c r="Y32" s="31">
        <f t="shared" si="17"/>
        <v>4.1136825755517972</v>
      </c>
      <c r="Z32" s="31">
        <f t="shared" si="17"/>
        <v>4.1720750412228531</v>
      </c>
      <c r="AA32" s="31">
        <f t="shared" si="17"/>
        <v>4.1136825755517981</v>
      </c>
      <c r="AB32" s="31">
        <f t="shared" si="17"/>
        <v>4.054976747317621</v>
      </c>
      <c r="AC32" s="35">
        <f t="shared" si="9"/>
        <v>3.3949172177855984</v>
      </c>
    </row>
    <row r="34" spans="1:29" ht="31.5">
      <c r="A34" s="357" t="s">
        <v>26</v>
      </c>
      <c r="B34" s="357"/>
      <c r="C34" s="357"/>
      <c r="D34" s="357"/>
      <c r="E34" s="357"/>
      <c r="F34" s="357"/>
      <c r="G34" s="357"/>
      <c r="H34" s="357"/>
      <c r="I34" s="357"/>
      <c r="J34" s="357"/>
      <c r="K34" s="357"/>
      <c r="L34" s="357"/>
      <c r="M34" s="357"/>
      <c r="N34" s="357"/>
      <c r="O34" s="357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</row>
    <row r="35" spans="1:29">
      <c r="A35" s="358" t="s">
        <v>89</v>
      </c>
      <c r="B35" s="358"/>
      <c r="C35" s="358"/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358"/>
      <c r="P35" s="358"/>
      <c r="Q35" s="358"/>
      <c r="R35" s="358"/>
      <c r="S35" s="358"/>
      <c r="T35" s="358"/>
      <c r="U35" s="358"/>
      <c r="V35" s="358"/>
      <c r="W35" s="358"/>
      <c r="X35" s="358"/>
      <c r="Y35" s="358"/>
      <c r="Z35" s="358"/>
      <c r="AA35" s="358"/>
      <c r="AB35" s="358"/>
      <c r="AC35" s="358"/>
    </row>
    <row r="36" spans="1:29">
      <c r="A36" s="359"/>
      <c r="B36" s="359"/>
      <c r="C36" s="359"/>
      <c r="D36" s="359"/>
      <c r="E36" s="356" t="s">
        <v>72</v>
      </c>
      <c r="F36" s="356"/>
      <c r="G36" s="356"/>
      <c r="H36" s="356"/>
      <c r="I36" s="356"/>
      <c r="J36" s="356"/>
      <c r="K36" s="356"/>
      <c r="L36" s="356"/>
      <c r="M36" s="356"/>
      <c r="N36" s="356"/>
      <c r="O36" s="356"/>
      <c r="P36" s="356"/>
      <c r="Q36" s="356"/>
      <c r="R36" s="356"/>
      <c r="S36" s="356"/>
      <c r="T36" s="356"/>
      <c r="U36" s="356"/>
      <c r="V36" s="356"/>
      <c r="W36" s="356"/>
      <c r="X36" s="356"/>
      <c r="Y36" s="356"/>
      <c r="Z36" s="356"/>
      <c r="AA36" s="356"/>
      <c r="AB36" s="356"/>
      <c r="AC36" s="356"/>
    </row>
    <row r="37" spans="1:29" ht="21" customHeight="1">
      <c r="A37" s="360" t="s">
        <v>29</v>
      </c>
      <c r="B37" s="360"/>
      <c r="C37" s="360"/>
      <c r="D37" s="360"/>
      <c r="E37" s="356"/>
      <c r="F37" s="356"/>
      <c r="G37" s="356"/>
      <c r="H37" s="356"/>
      <c r="I37" s="356"/>
      <c r="J37" s="356"/>
      <c r="K37" s="356"/>
      <c r="L37" s="356"/>
      <c r="M37" s="356"/>
      <c r="N37" s="356"/>
      <c r="O37" s="356"/>
      <c r="P37" s="356"/>
      <c r="Q37" s="356"/>
      <c r="R37" s="356"/>
      <c r="S37" s="356"/>
      <c r="T37" s="356"/>
      <c r="U37" s="356"/>
      <c r="V37" s="356"/>
      <c r="W37" s="356"/>
      <c r="X37" s="356"/>
      <c r="Y37" s="356"/>
      <c r="Z37" s="356"/>
      <c r="AA37" s="356"/>
      <c r="AB37" s="356"/>
      <c r="AC37" s="356"/>
    </row>
    <row r="38" spans="1:29" ht="21" customHeight="1">
      <c r="A38" s="360" t="s">
        <v>30</v>
      </c>
      <c r="B38" s="360"/>
      <c r="C38" s="360"/>
      <c r="D38" s="360"/>
      <c r="E38" s="356"/>
      <c r="F38" s="356"/>
      <c r="G38" s="356"/>
      <c r="H38" s="356"/>
      <c r="I38" s="356"/>
      <c r="J38" s="356"/>
      <c r="K38" s="356"/>
      <c r="L38" s="356"/>
      <c r="M38" s="356"/>
      <c r="N38" s="356"/>
      <c r="O38" s="356"/>
      <c r="P38" s="356"/>
      <c r="Q38" s="356"/>
      <c r="R38" s="356"/>
      <c r="S38" s="356"/>
      <c r="T38" s="356"/>
      <c r="U38" s="356"/>
      <c r="V38" s="356"/>
      <c r="W38" s="356"/>
      <c r="X38" s="356"/>
      <c r="Y38" s="356"/>
      <c r="Z38" s="356"/>
      <c r="AA38" s="356"/>
      <c r="AB38" s="356"/>
      <c r="AC38" s="356"/>
    </row>
    <row r="39" spans="1:29" ht="21" customHeight="1">
      <c r="A39" s="360" t="s">
        <v>31</v>
      </c>
      <c r="B39" s="360"/>
      <c r="C39" s="360"/>
      <c r="D39" s="360"/>
      <c r="E39" s="356"/>
      <c r="F39" s="356"/>
      <c r="G39" s="356"/>
      <c r="H39" s="356"/>
      <c r="I39" s="356"/>
      <c r="J39" s="356"/>
      <c r="K39" s="356"/>
      <c r="L39" s="356"/>
      <c r="M39" s="356"/>
      <c r="N39" s="356"/>
      <c r="O39" s="356"/>
      <c r="P39" s="356"/>
      <c r="Q39" s="356"/>
      <c r="R39" s="356"/>
      <c r="S39" s="356"/>
      <c r="T39" s="356"/>
      <c r="U39" s="356"/>
      <c r="V39" s="356"/>
      <c r="W39" s="356"/>
      <c r="X39" s="356"/>
      <c r="Y39" s="356"/>
      <c r="Z39" s="356"/>
      <c r="AA39" s="356"/>
      <c r="AB39" s="356"/>
      <c r="AC39" s="356"/>
    </row>
    <row r="40" spans="1:29" ht="21" customHeight="1">
      <c r="A40" s="360" t="s">
        <v>32</v>
      </c>
      <c r="B40" s="360"/>
      <c r="C40" s="360"/>
      <c r="D40" s="360"/>
      <c r="E40" s="356"/>
      <c r="F40" s="356"/>
      <c r="G40" s="356"/>
      <c r="H40" s="356"/>
      <c r="I40" s="356"/>
      <c r="J40" s="356"/>
      <c r="K40" s="356"/>
      <c r="L40" s="356"/>
      <c r="M40" s="356"/>
      <c r="N40" s="356"/>
      <c r="O40" s="356"/>
      <c r="P40" s="356"/>
      <c r="Q40" s="356"/>
      <c r="R40" s="356"/>
      <c r="S40" s="356"/>
      <c r="T40" s="356"/>
      <c r="U40" s="356"/>
      <c r="V40" s="356"/>
      <c r="W40" s="356"/>
      <c r="X40" s="356"/>
      <c r="Y40" s="356"/>
      <c r="Z40" s="356"/>
      <c r="AA40" s="356"/>
      <c r="AB40" s="356"/>
      <c r="AC40" s="356"/>
    </row>
    <row r="41" spans="1:29" ht="21" customHeight="1">
      <c r="A41" s="361" t="s">
        <v>33</v>
      </c>
      <c r="B41" s="361"/>
      <c r="C41" s="361"/>
      <c r="D41" s="361"/>
      <c r="E41" s="356"/>
      <c r="F41" s="356"/>
      <c r="G41" s="356"/>
      <c r="H41" s="356"/>
      <c r="I41" s="356"/>
      <c r="J41" s="356"/>
      <c r="K41" s="356"/>
      <c r="L41" s="356"/>
      <c r="M41" s="356"/>
      <c r="N41" s="356"/>
      <c r="O41" s="356"/>
      <c r="P41" s="356"/>
      <c r="Q41" s="356"/>
      <c r="R41" s="356"/>
      <c r="S41" s="356"/>
      <c r="T41" s="356"/>
      <c r="U41" s="356"/>
      <c r="V41" s="356"/>
      <c r="W41" s="356"/>
      <c r="X41" s="356"/>
      <c r="Y41" s="356"/>
      <c r="Z41" s="356"/>
      <c r="AA41" s="356"/>
      <c r="AB41" s="356"/>
      <c r="AC41" s="356"/>
    </row>
    <row r="42" spans="1:29" ht="21" customHeight="1">
      <c r="A42" s="361" t="s">
        <v>34</v>
      </c>
      <c r="B42" s="361"/>
      <c r="C42" s="361"/>
      <c r="D42" s="361"/>
      <c r="E42" s="356"/>
      <c r="F42" s="356"/>
      <c r="G42" s="356"/>
      <c r="H42" s="356"/>
      <c r="I42" s="356"/>
      <c r="J42" s="356"/>
      <c r="K42" s="356"/>
      <c r="L42" s="356"/>
      <c r="M42" s="356"/>
      <c r="N42" s="356"/>
      <c r="O42" s="356"/>
      <c r="P42" s="356"/>
      <c r="Q42" s="356"/>
      <c r="R42" s="356"/>
      <c r="S42" s="356"/>
      <c r="T42" s="356"/>
      <c r="U42" s="356"/>
      <c r="V42" s="356"/>
      <c r="W42" s="356"/>
      <c r="X42" s="356"/>
      <c r="Y42" s="356"/>
      <c r="Z42" s="356"/>
      <c r="AA42" s="356"/>
      <c r="AB42" s="356"/>
      <c r="AC42" s="356"/>
    </row>
    <row r="43" spans="1:29" ht="42" customHeight="1">
      <c r="A43" s="2" t="s">
        <v>35</v>
      </c>
      <c r="B43" s="2" t="s">
        <v>36</v>
      </c>
      <c r="C43" s="2" t="s">
        <v>37</v>
      </c>
      <c r="D43" s="2" t="s">
        <v>38</v>
      </c>
      <c r="E43" s="316"/>
      <c r="F43" s="317"/>
      <c r="G43" s="317"/>
      <c r="H43" s="317"/>
      <c r="I43" s="317"/>
      <c r="J43" s="317"/>
      <c r="K43" s="317"/>
      <c r="L43" s="317"/>
      <c r="M43" s="317"/>
      <c r="N43" s="317"/>
      <c r="O43" s="317"/>
      <c r="P43" s="317"/>
      <c r="Q43" s="317"/>
      <c r="R43" s="317"/>
      <c r="S43" s="317"/>
      <c r="T43" s="317"/>
      <c r="U43" s="317"/>
      <c r="V43" s="317"/>
      <c r="W43" s="317"/>
      <c r="X43" s="317"/>
      <c r="Y43" s="317"/>
      <c r="Z43" s="317"/>
      <c r="AA43" s="317"/>
      <c r="AB43" s="318"/>
      <c r="AC43" s="93" t="s">
        <v>25</v>
      </c>
    </row>
    <row r="44" spans="1:29" ht="35.25" customHeight="1">
      <c r="A44" s="2"/>
      <c r="B44" s="2"/>
      <c r="C44" s="2"/>
      <c r="D44" s="2"/>
      <c r="E44" s="45">
        <v>0.29166666666666702</v>
      </c>
      <c r="F44" s="45">
        <v>0.33333333333333298</v>
      </c>
      <c r="G44" s="45">
        <v>0.375</v>
      </c>
      <c r="H44" s="45">
        <v>0.41666666666666702</v>
      </c>
      <c r="I44" s="45">
        <v>0.45833333333333298</v>
      </c>
      <c r="J44" s="45">
        <v>0.5</v>
      </c>
      <c r="K44" s="45">
        <v>0.54166666666666696</v>
      </c>
      <c r="L44" s="45">
        <v>0.58333333333333304</v>
      </c>
      <c r="M44" s="45">
        <v>0.625</v>
      </c>
      <c r="N44" s="45">
        <v>0.66666666666666696</v>
      </c>
      <c r="O44" s="45">
        <v>0.70833333333333304</v>
      </c>
      <c r="P44" s="45">
        <v>0.75</v>
      </c>
      <c r="Q44" s="45">
        <v>0.79166666666666696</v>
      </c>
      <c r="R44" s="45">
        <v>0.83333333333333304</v>
      </c>
      <c r="S44" s="45">
        <v>0.875</v>
      </c>
      <c r="T44" s="45">
        <v>0.91666666666666696</v>
      </c>
      <c r="U44" s="45">
        <v>0.95833333333333304</v>
      </c>
      <c r="V44" s="45">
        <v>1</v>
      </c>
      <c r="W44" s="45">
        <v>1.0416666666666701</v>
      </c>
      <c r="X44" s="45">
        <v>1.0833333333333299</v>
      </c>
      <c r="Y44" s="45">
        <v>1.125</v>
      </c>
      <c r="Z44" s="45">
        <v>1.1666666666666701</v>
      </c>
      <c r="AA44" s="45">
        <v>1.2083333333333299</v>
      </c>
      <c r="AB44" s="45">
        <v>1.25</v>
      </c>
      <c r="AC44" s="93"/>
    </row>
    <row r="45" spans="1:29" ht="30" customHeight="1">
      <c r="A45" s="4">
        <v>1</v>
      </c>
      <c r="B45" s="5" t="s">
        <v>41</v>
      </c>
      <c r="C45" s="6" t="s">
        <v>42</v>
      </c>
      <c r="D45" s="7"/>
      <c r="E45" s="26">
        <v>2.2999999999999998</v>
      </c>
      <c r="F45" s="26">
        <v>2.4</v>
      </c>
      <c r="G45" s="26">
        <v>2.1</v>
      </c>
      <c r="H45" s="26">
        <v>1.9</v>
      </c>
      <c r="I45" s="26">
        <v>1.8</v>
      </c>
      <c r="J45" s="26">
        <v>1.7</v>
      </c>
      <c r="K45" s="26">
        <v>1.7</v>
      </c>
      <c r="L45" s="26">
        <v>1.7</v>
      </c>
      <c r="M45" s="26">
        <v>1.7</v>
      </c>
      <c r="N45" s="26">
        <v>1.9</v>
      </c>
      <c r="O45" s="26">
        <v>1.8</v>
      </c>
      <c r="P45" s="26">
        <v>1.7</v>
      </c>
      <c r="Q45" s="26">
        <v>1.8</v>
      </c>
      <c r="R45" s="26">
        <v>1.9</v>
      </c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35">
        <f t="shared" ref="AC45:AC57" si="18">AVERAGE(E45:AB45)</f>
        <v>1.8857142857142855</v>
      </c>
    </row>
    <row r="46" spans="1:29" ht="30" customHeight="1">
      <c r="A46" s="4">
        <v>2</v>
      </c>
      <c r="B46" s="5" t="s">
        <v>43</v>
      </c>
      <c r="C46" s="6" t="s">
        <v>42</v>
      </c>
      <c r="D46" s="7"/>
      <c r="E46" s="26">
        <v>0.4</v>
      </c>
      <c r="F46" s="26">
        <v>0.4</v>
      </c>
      <c r="G46" s="26">
        <v>0.4</v>
      </c>
      <c r="H46" s="26">
        <v>0.3</v>
      </c>
      <c r="I46" s="26">
        <v>0.3</v>
      </c>
      <c r="J46" s="26">
        <v>0.2</v>
      </c>
      <c r="K46" s="26">
        <v>0.3</v>
      </c>
      <c r="L46" s="26">
        <v>0.3</v>
      </c>
      <c r="M46" s="26">
        <v>0.3</v>
      </c>
      <c r="N46" s="26">
        <v>0.3</v>
      </c>
      <c r="O46" s="26">
        <v>0.3</v>
      </c>
      <c r="P46" s="26">
        <v>0.4</v>
      </c>
      <c r="Q46" s="26">
        <v>0.3</v>
      </c>
      <c r="R46" s="26">
        <v>0.4</v>
      </c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35">
        <f t="shared" si="18"/>
        <v>0.32857142857142857</v>
      </c>
    </row>
    <row r="47" spans="1:29" ht="30" customHeight="1">
      <c r="A47" s="4">
        <v>3</v>
      </c>
      <c r="B47" s="5" t="s">
        <v>44</v>
      </c>
      <c r="C47" s="6" t="s">
        <v>42</v>
      </c>
      <c r="D47" s="6"/>
      <c r="E47" s="27">
        <v>14.7</v>
      </c>
      <c r="F47" s="27">
        <v>14.7</v>
      </c>
      <c r="G47" s="27">
        <v>15.3</v>
      </c>
      <c r="H47" s="27">
        <v>14.2</v>
      </c>
      <c r="I47" s="27">
        <v>13.7</v>
      </c>
      <c r="J47" s="27">
        <v>13.1</v>
      </c>
      <c r="K47" s="27">
        <v>13</v>
      </c>
      <c r="L47" s="27">
        <v>13</v>
      </c>
      <c r="M47" s="27">
        <v>13.2</v>
      </c>
      <c r="N47" s="27">
        <v>13.3</v>
      </c>
      <c r="O47" s="27">
        <v>13.6</v>
      </c>
      <c r="P47" s="27">
        <v>13.7</v>
      </c>
      <c r="Q47" s="27">
        <v>13.6</v>
      </c>
      <c r="R47" s="27">
        <v>13.5</v>
      </c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35">
        <f t="shared" si="18"/>
        <v>13.757142857142856</v>
      </c>
    </row>
    <row r="48" spans="1:29" ht="30" customHeight="1">
      <c r="A48" s="4">
        <v>4</v>
      </c>
      <c r="B48" s="5" t="s">
        <v>45</v>
      </c>
      <c r="C48" s="6" t="s">
        <v>42</v>
      </c>
      <c r="D48" s="6"/>
      <c r="E48" s="27">
        <v>6.8</v>
      </c>
      <c r="F48" s="27">
        <v>6.6</v>
      </c>
      <c r="G48" s="27">
        <v>7</v>
      </c>
      <c r="H48" s="27">
        <v>7.1</v>
      </c>
      <c r="I48" s="27">
        <v>7</v>
      </c>
      <c r="J48" s="27">
        <v>6.9</v>
      </c>
      <c r="K48" s="27">
        <v>7</v>
      </c>
      <c r="L48" s="27">
        <v>7.1</v>
      </c>
      <c r="M48" s="27">
        <v>7.1</v>
      </c>
      <c r="N48" s="27">
        <v>7.1</v>
      </c>
      <c r="O48" s="27">
        <v>7</v>
      </c>
      <c r="P48" s="27">
        <v>7</v>
      </c>
      <c r="Q48" s="27">
        <v>6.8</v>
      </c>
      <c r="R48" s="27">
        <v>7</v>
      </c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35">
        <f t="shared" si="18"/>
        <v>6.9642857142857144</v>
      </c>
    </row>
    <row r="49" spans="1:29" ht="30" customHeight="1">
      <c r="A49" s="4">
        <v>5</v>
      </c>
      <c r="B49" s="5" t="s">
        <v>46</v>
      </c>
      <c r="C49" s="6" t="s">
        <v>42</v>
      </c>
      <c r="D49" s="6"/>
      <c r="E49" s="27">
        <v>22.8</v>
      </c>
      <c r="F49" s="27">
        <v>22.8</v>
      </c>
      <c r="G49" s="27">
        <v>22.1</v>
      </c>
      <c r="H49" s="27">
        <v>25.2</v>
      </c>
      <c r="I49" s="27">
        <v>25.2</v>
      </c>
      <c r="J49" s="27">
        <v>24.6</v>
      </c>
      <c r="K49" s="27">
        <v>24.7</v>
      </c>
      <c r="L49" s="27">
        <v>24.8</v>
      </c>
      <c r="M49" s="27">
        <v>25.3</v>
      </c>
      <c r="N49" s="27">
        <v>25.5</v>
      </c>
      <c r="O49" s="27">
        <v>26.2</v>
      </c>
      <c r="P49" s="27">
        <v>26.3</v>
      </c>
      <c r="Q49" s="27">
        <v>25.8</v>
      </c>
      <c r="R49" s="27">
        <v>25.2</v>
      </c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35">
        <f t="shared" si="18"/>
        <v>24.750000000000004</v>
      </c>
    </row>
    <row r="50" spans="1:29" ht="30" customHeight="1">
      <c r="A50" s="4">
        <v>6</v>
      </c>
      <c r="B50" s="5" t="s">
        <v>47</v>
      </c>
      <c r="C50" s="6" t="s">
        <v>42</v>
      </c>
      <c r="D50" s="6"/>
      <c r="E50" s="27">
        <v>28</v>
      </c>
      <c r="F50" s="27">
        <v>27.8</v>
      </c>
      <c r="G50" s="27">
        <v>27.3</v>
      </c>
      <c r="H50" s="27">
        <v>29.8</v>
      </c>
      <c r="I50" s="27">
        <v>29.5</v>
      </c>
      <c r="J50" s="27">
        <v>28.5</v>
      </c>
      <c r="K50" s="27">
        <v>28.6</v>
      </c>
      <c r="L50" s="27">
        <v>28.7</v>
      </c>
      <c r="M50" s="27">
        <v>29.3</v>
      </c>
      <c r="N50" s="27">
        <v>29.5</v>
      </c>
      <c r="O50" s="27">
        <v>30.5</v>
      </c>
      <c r="P50" s="27">
        <v>30.5</v>
      </c>
      <c r="Q50" s="27">
        <v>30.2</v>
      </c>
      <c r="R50" s="27">
        <v>29.4</v>
      </c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35">
        <f t="shared" si="18"/>
        <v>29.114285714285707</v>
      </c>
    </row>
    <row r="51" spans="1:29" ht="30" customHeight="1">
      <c r="A51" s="4">
        <v>7</v>
      </c>
      <c r="B51" s="5" t="s">
        <v>48</v>
      </c>
      <c r="C51" s="6" t="s">
        <v>49</v>
      </c>
      <c r="D51" s="6"/>
      <c r="E51" s="13">
        <v>4.3</v>
      </c>
      <c r="F51" s="13">
        <v>4.3</v>
      </c>
      <c r="G51" s="13">
        <v>4.3</v>
      </c>
      <c r="H51" s="13">
        <v>4.3</v>
      </c>
      <c r="I51" s="13">
        <v>4.3</v>
      </c>
      <c r="J51" s="13">
        <v>4.3</v>
      </c>
      <c r="K51" s="13">
        <v>4.3</v>
      </c>
      <c r="L51" s="13">
        <v>4.3</v>
      </c>
      <c r="M51" s="13">
        <v>4.3</v>
      </c>
      <c r="N51" s="13">
        <v>4.3</v>
      </c>
      <c r="O51" s="13">
        <v>4.3</v>
      </c>
      <c r="P51" s="13">
        <v>4.3</v>
      </c>
      <c r="Q51" s="13">
        <v>4.3</v>
      </c>
      <c r="R51" s="13">
        <v>4.3</v>
      </c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35">
        <f t="shared" si="18"/>
        <v>4.2999999999999989</v>
      </c>
    </row>
    <row r="52" spans="1:29" ht="30" customHeight="1">
      <c r="A52" s="4">
        <v>8</v>
      </c>
      <c r="B52" s="5" t="s">
        <v>50</v>
      </c>
      <c r="C52" s="6" t="s">
        <v>49</v>
      </c>
      <c r="D52" s="6"/>
      <c r="E52" s="28">
        <v>3.8</v>
      </c>
      <c r="F52" s="28">
        <v>3.8</v>
      </c>
      <c r="G52" s="28">
        <v>3.8</v>
      </c>
      <c r="H52" s="28">
        <v>3.8</v>
      </c>
      <c r="I52" s="28">
        <v>3.8</v>
      </c>
      <c r="J52" s="28">
        <v>3.8</v>
      </c>
      <c r="K52" s="28">
        <v>3.8</v>
      </c>
      <c r="L52" s="28">
        <v>3.8</v>
      </c>
      <c r="M52" s="28">
        <v>3.8</v>
      </c>
      <c r="N52" s="28">
        <v>3.8</v>
      </c>
      <c r="O52" s="28">
        <v>3.8</v>
      </c>
      <c r="P52" s="28">
        <v>3.8</v>
      </c>
      <c r="Q52" s="28">
        <v>3.8</v>
      </c>
      <c r="R52" s="28">
        <v>3.8</v>
      </c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35">
        <f t="shared" si="18"/>
        <v>3.7999999999999994</v>
      </c>
    </row>
    <row r="53" spans="1:29" ht="30" customHeight="1">
      <c r="A53" s="4">
        <v>9</v>
      </c>
      <c r="B53" s="5" t="s">
        <v>51</v>
      </c>
      <c r="C53" s="6" t="s">
        <v>49</v>
      </c>
      <c r="D53" s="6"/>
      <c r="E53" s="28">
        <v>3.8</v>
      </c>
      <c r="F53" s="28">
        <v>3.8</v>
      </c>
      <c r="G53" s="28">
        <v>3.8</v>
      </c>
      <c r="H53" s="28">
        <v>3.8</v>
      </c>
      <c r="I53" s="28">
        <v>3.8</v>
      </c>
      <c r="J53" s="28">
        <v>3.8</v>
      </c>
      <c r="K53" s="28">
        <v>3.8</v>
      </c>
      <c r="L53" s="28">
        <v>3.8</v>
      </c>
      <c r="M53" s="28">
        <v>3.8</v>
      </c>
      <c r="N53" s="28">
        <v>3.8</v>
      </c>
      <c r="O53" s="28">
        <v>3.8</v>
      </c>
      <c r="P53" s="28">
        <v>3.8</v>
      </c>
      <c r="Q53" s="28">
        <v>3.8</v>
      </c>
      <c r="R53" s="28">
        <v>3.8</v>
      </c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35">
        <f t="shared" si="18"/>
        <v>3.7999999999999994</v>
      </c>
    </row>
    <row r="54" spans="1:29" ht="30" customHeight="1">
      <c r="A54" s="4">
        <v>10</v>
      </c>
      <c r="B54" s="5" t="s">
        <v>52</v>
      </c>
      <c r="C54" s="6" t="s">
        <v>49</v>
      </c>
      <c r="D54" s="6"/>
      <c r="E54" s="28">
        <v>3</v>
      </c>
      <c r="F54" s="28">
        <v>3</v>
      </c>
      <c r="G54" s="28">
        <v>3</v>
      </c>
      <c r="H54" s="28">
        <v>3</v>
      </c>
      <c r="I54" s="28">
        <v>3</v>
      </c>
      <c r="J54" s="28">
        <v>3</v>
      </c>
      <c r="K54" s="28">
        <v>3</v>
      </c>
      <c r="L54" s="28">
        <v>3</v>
      </c>
      <c r="M54" s="28">
        <v>3</v>
      </c>
      <c r="N54" s="28">
        <v>3</v>
      </c>
      <c r="O54" s="28">
        <v>3</v>
      </c>
      <c r="P54" s="28">
        <v>3</v>
      </c>
      <c r="Q54" s="28">
        <v>3</v>
      </c>
      <c r="R54" s="28">
        <v>3</v>
      </c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35">
        <f t="shared" si="18"/>
        <v>3</v>
      </c>
    </row>
    <row r="55" spans="1:29" ht="30" customHeight="1">
      <c r="A55" s="4">
        <v>11</v>
      </c>
      <c r="B55" s="5" t="s">
        <v>53</v>
      </c>
      <c r="C55" s="6" t="s">
        <v>49</v>
      </c>
      <c r="D55" s="13"/>
      <c r="E55" s="33">
        <v>0.5</v>
      </c>
      <c r="F55" s="33">
        <v>0.5</v>
      </c>
      <c r="G55" s="33">
        <v>0.5</v>
      </c>
      <c r="H55" s="33">
        <v>0.5</v>
      </c>
      <c r="I55" s="33">
        <v>0.5</v>
      </c>
      <c r="J55" s="33">
        <v>0.5</v>
      </c>
      <c r="K55" s="33">
        <v>0.5</v>
      </c>
      <c r="L55" s="33">
        <v>0.5</v>
      </c>
      <c r="M55" s="33">
        <v>0.5</v>
      </c>
      <c r="N55" s="33">
        <v>0.5</v>
      </c>
      <c r="O55" s="33">
        <v>0.5</v>
      </c>
      <c r="P55" s="33">
        <v>0.5</v>
      </c>
      <c r="Q55" s="33">
        <v>0.5</v>
      </c>
      <c r="R55" s="33">
        <v>0.5</v>
      </c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5">
        <f t="shared" si="18"/>
        <v>0.5</v>
      </c>
    </row>
    <row r="56" spans="1:29" ht="35.25" customHeight="1">
      <c r="A56" s="4">
        <v>12</v>
      </c>
      <c r="B56" s="5" t="s">
        <v>54</v>
      </c>
      <c r="C56" s="6" t="s">
        <v>55</v>
      </c>
      <c r="D56" s="13"/>
      <c r="E56" s="33">
        <f>E53-E54</f>
        <v>0.79999999999999982</v>
      </c>
      <c r="F56" s="33">
        <f>F53-F54</f>
        <v>0.79999999999999982</v>
      </c>
      <c r="G56" s="33">
        <f>G53-G54</f>
        <v>0.79999999999999982</v>
      </c>
      <c r="H56" s="33">
        <f t="shared" ref="H56:R56" si="19">H53-H54</f>
        <v>0.79999999999999982</v>
      </c>
      <c r="I56" s="33">
        <f t="shared" si="19"/>
        <v>0.79999999999999982</v>
      </c>
      <c r="J56" s="33">
        <f t="shared" si="19"/>
        <v>0.79999999999999982</v>
      </c>
      <c r="K56" s="33">
        <f t="shared" si="19"/>
        <v>0.79999999999999982</v>
      </c>
      <c r="L56" s="33">
        <f t="shared" si="19"/>
        <v>0.79999999999999982</v>
      </c>
      <c r="M56" s="33">
        <f t="shared" si="19"/>
        <v>0.79999999999999982</v>
      </c>
      <c r="N56" s="33">
        <f t="shared" si="19"/>
        <v>0.79999999999999982</v>
      </c>
      <c r="O56" s="33">
        <f t="shared" si="19"/>
        <v>0.79999999999999982</v>
      </c>
      <c r="P56" s="33">
        <f t="shared" si="19"/>
        <v>0.79999999999999982</v>
      </c>
      <c r="Q56" s="33">
        <f t="shared" si="19"/>
        <v>0.79999999999999982</v>
      </c>
      <c r="R56" s="33">
        <f t="shared" si="19"/>
        <v>0.79999999999999982</v>
      </c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5">
        <f t="shared" si="18"/>
        <v>0.79999999999999993</v>
      </c>
    </row>
    <row r="57" spans="1:29" ht="37.5" customHeight="1">
      <c r="A57" s="4">
        <v>13</v>
      </c>
      <c r="B57" s="5" t="s">
        <v>56</v>
      </c>
      <c r="C57" s="6" t="s">
        <v>57</v>
      </c>
      <c r="D57" s="13"/>
      <c r="E57" s="29">
        <f>SQRT(E55/0.5)*971</f>
        <v>971</v>
      </c>
      <c r="F57" s="29">
        <f>SQRT(F55/0.5)*971</f>
        <v>971</v>
      </c>
      <c r="G57" s="29">
        <f>SQRT(G55/0.5)*971</f>
        <v>971</v>
      </c>
      <c r="H57" s="29">
        <f t="shared" ref="H57:R57" si="20">SQRT(H55/0.5)*971</f>
        <v>971</v>
      </c>
      <c r="I57" s="29">
        <f t="shared" si="20"/>
        <v>971</v>
      </c>
      <c r="J57" s="29">
        <f t="shared" si="20"/>
        <v>971</v>
      </c>
      <c r="K57" s="29">
        <f t="shared" si="20"/>
        <v>971</v>
      </c>
      <c r="L57" s="29">
        <f t="shared" si="20"/>
        <v>971</v>
      </c>
      <c r="M57" s="29">
        <f t="shared" si="20"/>
        <v>971</v>
      </c>
      <c r="N57" s="29">
        <f t="shared" si="20"/>
        <v>971</v>
      </c>
      <c r="O57" s="29">
        <f t="shared" si="20"/>
        <v>971</v>
      </c>
      <c r="P57" s="29">
        <f t="shared" si="20"/>
        <v>971</v>
      </c>
      <c r="Q57" s="29">
        <f t="shared" si="20"/>
        <v>971</v>
      </c>
      <c r="R57" s="29">
        <f t="shared" si="20"/>
        <v>971</v>
      </c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35">
        <f t="shared" si="18"/>
        <v>971</v>
      </c>
    </row>
    <row r="58" spans="1:29" ht="30" customHeight="1">
      <c r="A58" s="4">
        <v>14</v>
      </c>
      <c r="B58" s="5" t="s">
        <v>58</v>
      </c>
      <c r="C58" s="6" t="s">
        <v>59</v>
      </c>
      <c r="D58" s="13"/>
      <c r="E58" s="40">
        <f>E57*1000*1*(E47-E48)/3024</f>
        <v>2536.6732804232802</v>
      </c>
      <c r="F58" s="40">
        <f>F57*1000*1*(F47-F48)/3024</f>
        <v>2600.8928571428573</v>
      </c>
      <c r="G58" s="40">
        <f>G57*1000*1*(G47-G48)/3024</f>
        <v>2665.112433862434</v>
      </c>
      <c r="H58" s="40">
        <f t="shared" ref="H58:R58" si="21">H57*1000*1*(H47-H48)/3024</f>
        <v>2279.7949735449733</v>
      </c>
      <c r="I58" s="40">
        <f t="shared" si="21"/>
        <v>2151.3558201058199</v>
      </c>
      <c r="J58" s="40">
        <f t="shared" si="21"/>
        <v>1990.8068783068779</v>
      </c>
      <c r="K58" s="40">
        <f t="shared" si="21"/>
        <v>1926.5873015873017</v>
      </c>
      <c r="L58" s="40">
        <f t="shared" si="21"/>
        <v>1894.4775132275133</v>
      </c>
      <c r="M58" s="40">
        <f t="shared" si="21"/>
        <v>1958.69708994709</v>
      </c>
      <c r="N58" s="40">
        <f t="shared" si="21"/>
        <v>1990.8068783068786</v>
      </c>
      <c r="O58" s="40">
        <f t="shared" si="21"/>
        <v>2119.2460317460318</v>
      </c>
      <c r="P58" s="40">
        <f t="shared" si="21"/>
        <v>2151.3558201058199</v>
      </c>
      <c r="Q58" s="40">
        <f t="shared" si="21"/>
        <v>2183.4656084656085</v>
      </c>
      <c r="R58" s="40">
        <f t="shared" si="21"/>
        <v>2087.1362433862432</v>
      </c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3">
        <f>SUM(E58:AB58)</f>
        <v>30536.408730158728</v>
      </c>
    </row>
    <row r="59" spans="1:29" ht="30" customHeight="1">
      <c r="A59" s="4">
        <v>15</v>
      </c>
      <c r="B59" s="5" t="s">
        <v>60</v>
      </c>
      <c r="C59" s="6" t="s">
        <v>61</v>
      </c>
      <c r="D59" s="13"/>
      <c r="E59" s="13">
        <v>1340</v>
      </c>
      <c r="F59" s="13">
        <v>1260</v>
      </c>
      <c r="G59" s="13">
        <v>1300</v>
      </c>
      <c r="H59" s="13">
        <v>1240</v>
      </c>
      <c r="I59" s="13">
        <v>1260</v>
      </c>
      <c r="J59" s="13">
        <v>1240</v>
      </c>
      <c r="K59" s="13">
        <v>1240</v>
      </c>
      <c r="L59" s="13">
        <v>1240</v>
      </c>
      <c r="M59" s="13">
        <v>1240</v>
      </c>
      <c r="N59" s="13">
        <v>1300</v>
      </c>
      <c r="O59" s="13">
        <v>1260</v>
      </c>
      <c r="P59" s="13">
        <v>1260</v>
      </c>
      <c r="Q59" s="13">
        <v>1260</v>
      </c>
      <c r="R59" s="13">
        <v>1260</v>
      </c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43">
        <f>SUM(E59:AB59)</f>
        <v>17700</v>
      </c>
    </row>
    <row r="60" spans="1:29" ht="30" customHeight="1">
      <c r="A60" s="4">
        <v>16</v>
      </c>
      <c r="B60" s="5" t="s">
        <v>62</v>
      </c>
      <c r="C60" s="6" t="s">
        <v>63</v>
      </c>
      <c r="D60" s="13"/>
      <c r="E60" s="31">
        <f>E59/E58</f>
        <v>0.5282509223168077</v>
      </c>
      <c r="F60" s="31">
        <f>F59/F58</f>
        <v>0.48444902162718845</v>
      </c>
      <c r="G60" s="31">
        <f>G59/G58</f>
        <v>0.48778429888451846</v>
      </c>
      <c r="H60" s="31">
        <f t="shared" ref="H60:R60" si="22">H59/H58</f>
        <v>0.54390855949289973</v>
      </c>
      <c r="I60" s="31">
        <f t="shared" si="22"/>
        <v>0.58567717540003383</v>
      </c>
      <c r="J60" s="31">
        <f t="shared" si="22"/>
        <v>0.62286302780638525</v>
      </c>
      <c r="K60" s="31">
        <f t="shared" si="22"/>
        <v>0.64362512873326461</v>
      </c>
      <c r="L60" s="31">
        <f t="shared" si="22"/>
        <v>0.65453402922026915</v>
      </c>
      <c r="M60" s="31">
        <f t="shared" si="22"/>
        <v>0.63307389711468653</v>
      </c>
      <c r="N60" s="31">
        <f t="shared" si="22"/>
        <v>0.65300156140991983</v>
      </c>
      <c r="O60" s="31">
        <f t="shared" si="22"/>
        <v>0.59455107199700397</v>
      </c>
      <c r="P60" s="31">
        <f t="shared" si="22"/>
        <v>0.58567717540003383</v>
      </c>
      <c r="Q60" s="31">
        <f t="shared" si="22"/>
        <v>0.57706427576179797</v>
      </c>
      <c r="R60" s="31">
        <f t="shared" si="22"/>
        <v>0.60369801156618874</v>
      </c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5">
        <f t="shared" ref="AC60:AC65" si="23">AVERAGE(E60:AB60)</f>
        <v>0.5855827254807856</v>
      </c>
    </row>
    <row r="61" spans="1:29" ht="30" customHeight="1">
      <c r="A61" s="4">
        <v>17</v>
      </c>
      <c r="B61" s="5" t="s">
        <v>64</v>
      </c>
      <c r="C61" s="13"/>
      <c r="D61" s="13"/>
      <c r="E61" s="341">
        <f>AVERAGE(E60:AB60)</f>
        <v>0.5855827254807856</v>
      </c>
      <c r="F61" s="342"/>
      <c r="G61" s="342"/>
      <c r="H61" s="342"/>
      <c r="I61" s="342"/>
      <c r="J61" s="342"/>
      <c r="K61" s="342"/>
      <c r="L61" s="342"/>
      <c r="M61" s="342"/>
      <c r="N61" s="342"/>
      <c r="O61" s="342"/>
      <c r="P61" s="342"/>
      <c r="Q61" s="342"/>
      <c r="R61" s="342"/>
      <c r="S61" s="342"/>
      <c r="T61" s="342"/>
      <c r="U61" s="342"/>
      <c r="V61" s="342"/>
      <c r="W61" s="342"/>
      <c r="X61" s="342"/>
      <c r="Y61" s="342"/>
      <c r="Z61" s="342"/>
      <c r="AA61" s="342"/>
      <c r="AB61" s="342"/>
      <c r="AC61" s="35">
        <f t="shared" si="23"/>
        <v>0.5855827254807856</v>
      </c>
    </row>
    <row r="62" spans="1:29" ht="30" customHeight="1">
      <c r="A62" s="4">
        <v>18</v>
      </c>
      <c r="B62" s="5" t="s">
        <v>65</v>
      </c>
      <c r="C62" s="13"/>
      <c r="D62" s="13"/>
      <c r="E62" s="31">
        <f>3.516/E60</f>
        <v>6.6559278014688461</v>
      </c>
      <c r="F62" s="31">
        <f>3.516/F60</f>
        <v>7.2577295918367346</v>
      </c>
      <c r="G62" s="31">
        <f>3.516/G60</f>
        <v>7.2081040903540909</v>
      </c>
      <c r="H62" s="31">
        <f t="shared" ref="H62:R62" si="24">3.516/H60</f>
        <v>6.4643218766001027</v>
      </c>
      <c r="I62" s="31">
        <f t="shared" si="24"/>
        <v>6.0033071932476689</v>
      </c>
      <c r="J62" s="31">
        <f t="shared" si="24"/>
        <v>5.6449007936507929</v>
      </c>
      <c r="K62" s="31">
        <f t="shared" si="24"/>
        <v>5.462807219662059</v>
      </c>
      <c r="L62" s="31">
        <f t="shared" si="24"/>
        <v>5.3717604326676911</v>
      </c>
      <c r="M62" s="31">
        <f t="shared" si="24"/>
        <v>5.5538540066564259</v>
      </c>
      <c r="N62" s="31">
        <f t="shared" si="24"/>
        <v>5.3843669108669117</v>
      </c>
      <c r="O62" s="31">
        <f t="shared" si="24"/>
        <v>5.9137055933484515</v>
      </c>
      <c r="P62" s="31">
        <f t="shared" si="24"/>
        <v>6.0033071932476689</v>
      </c>
      <c r="Q62" s="31">
        <f t="shared" si="24"/>
        <v>6.092908793146889</v>
      </c>
      <c r="R62" s="31">
        <f t="shared" si="24"/>
        <v>5.8241039934492314</v>
      </c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5">
        <f t="shared" si="23"/>
        <v>6.0600789635859673</v>
      </c>
    </row>
    <row r="63" spans="1:29" ht="30" customHeight="1">
      <c r="A63" s="4">
        <v>19</v>
      </c>
      <c r="B63" s="5" t="s">
        <v>66</v>
      </c>
      <c r="C63" s="13"/>
      <c r="D63" s="13"/>
      <c r="E63" s="31">
        <f>3.413*E62</f>
        <v>22.71668158641317</v>
      </c>
      <c r="F63" s="31">
        <f>3.413*F62</f>
        <v>24.770631096938775</v>
      </c>
      <c r="G63" s="31">
        <f>3.413*G62</f>
        <v>24.601259260378512</v>
      </c>
      <c r="H63" s="31">
        <f t="shared" ref="H63:R63" si="25">3.413*H62</f>
        <v>22.062730564836148</v>
      </c>
      <c r="I63" s="31">
        <f t="shared" si="25"/>
        <v>20.489287450554293</v>
      </c>
      <c r="J63" s="31">
        <f t="shared" si="25"/>
        <v>19.266046408730155</v>
      </c>
      <c r="K63" s="31">
        <f t="shared" si="25"/>
        <v>18.644561040706606</v>
      </c>
      <c r="L63" s="31">
        <f t="shared" si="25"/>
        <v>18.333818356694827</v>
      </c>
      <c r="M63" s="31">
        <f t="shared" si="25"/>
        <v>18.95530372471838</v>
      </c>
      <c r="N63" s="31">
        <f t="shared" si="25"/>
        <v>18.376844266788769</v>
      </c>
      <c r="O63" s="31">
        <f t="shared" si="25"/>
        <v>20.183477190098262</v>
      </c>
      <c r="P63" s="31">
        <f t="shared" si="25"/>
        <v>20.489287450554293</v>
      </c>
      <c r="Q63" s="31">
        <f t="shared" si="25"/>
        <v>20.795097711010332</v>
      </c>
      <c r="R63" s="31">
        <f t="shared" si="25"/>
        <v>19.877666929642224</v>
      </c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5">
        <f t="shared" si="23"/>
        <v>20.683049502718909</v>
      </c>
    </row>
    <row r="64" spans="1:29" ht="30" customHeight="1">
      <c r="A64" s="4">
        <v>20</v>
      </c>
      <c r="B64" s="5" t="s">
        <v>67</v>
      </c>
      <c r="C64" s="6" t="s">
        <v>42</v>
      </c>
      <c r="D64" s="13"/>
      <c r="E64" s="31">
        <f>(E50-E49)/LN(1+(E50-E49)/E45)</f>
        <v>4.3993458938552283</v>
      </c>
      <c r="F64" s="31">
        <f>(F50-F49)/LN(1+(F50-F49)/F45)</f>
        <v>4.4404529199086973</v>
      </c>
      <c r="G64" s="31">
        <f>(G50-G49)/LN(1+(G50-G49)/G45)</f>
        <v>4.1735657466675047</v>
      </c>
      <c r="H64" s="31">
        <f t="shared" ref="H64:R64" si="26">(H50-H49)/LN(1+(H50-H49)/H45)</f>
        <v>3.7399946279634313</v>
      </c>
      <c r="I64" s="31">
        <f t="shared" si="26"/>
        <v>3.5231401714792079</v>
      </c>
      <c r="J64" s="31">
        <f t="shared" si="26"/>
        <v>3.2714323894241342</v>
      </c>
      <c r="K64" s="31">
        <f t="shared" si="26"/>
        <v>3.2714323894241359</v>
      </c>
      <c r="L64" s="31">
        <f t="shared" si="26"/>
        <v>3.2714323894241342</v>
      </c>
      <c r="M64" s="31">
        <f t="shared" si="26"/>
        <v>3.3062279842476472</v>
      </c>
      <c r="N64" s="31">
        <f t="shared" si="26"/>
        <v>3.5301433410029222</v>
      </c>
      <c r="O64" s="31">
        <f t="shared" si="26"/>
        <v>3.5231401714792079</v>
      </c>
      <c r="P64" s="31">
        <f t="shared" si="26"/>
        <v>3.3753264125543936</v>
      </c>
      <c r="Q64" s="31">
        <f t="shared" si="26"/>
        <v>3.5576754208228234</v>
      </c>
      <c r="R64" s="31">
        <f t="shared" si="26"/>
        <v>3.6007153540981931</v>
      </c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5">
        <f t="shared" si="23"/>
        <v>3.6417160865965466</v>
      </c>
    </row>
    <row r="65" spans="1:29" ht="30" customHeight="1">
      <c r="A65" s="4">
        <v>21</v>
      </c>
      <c r="B65" s="5" t="s">
        <v>68</v>
      </c>
      <c r="C65" s="6" t="s">
        <v>42</v>
      </c>
      <c r="D65" s="17"/>
      <c r="E65" s="31">
        <f>(E47-E48)/LN(1+(E47-E48)/E46)</f>
        <v>2.6050715660667718</v>
      </c>
      <c r="F65" s="31">
        <f>(F47-F48)/LN(1+(F47-F48)/F46)</f>
        <v>2.6502140546051289</v>
      </c>
      <c r="G65" s="31">
        <f>(G47-G48)/LN(1+(G47-G48)/G46)</f>
        <v>2.6951431749169599</v>
      </c>
      <c r="H65" s="31">
        <f t="shared" ref="H65:R65" si="27">(H47-H48)/LN(1+(H47-H48)/H46)</f>
        <v>2.2149756783043997</v>
      </c>
      <c r="I65" s="31">
        <f t="shared" si="27"/>
        <v>2.1270631636670401</v>
      </c>
      <c r="J65" s="31">
        <f t="shared" si="27"/>
        <v>1.7889418507023145</v>
      </c>
      <c r="K65" s="31">
        <f t="shared" si="27"/>
        <v>1.9707524325183063</v>
      </c>
      <c r="L65" s="31">
        <f t="shared" si="27"/>
        <v>1.9481449407478864</v>
      </c>
      <c r="M65" s="31">
        <f t="shared" si="27"/>
        <v>1.9932876563019337</v>
      </c>
      <c r="N65" s="31">
        <f t="shared" si="27"/>
        <v>2.0157521398153806</v>
      </c>
      <c r="O65" s="31">
        <f t="shared" si="27"/>
        <v>2.1049313267650867</v>
      </c>
      <c r="P65" s="31">
        <f t="shared" si="27"/>
        <v>2.329312243756628</v>
      </c>
      <c r="Q65" s="31">
        <f t="shared" si="27"/>
        <v>2.1491323462834737</v>
      </c>
      <c r="R65" s="31">
        <f t="shared" si="27"/>
        <v>2.2824539234048866</v>
      </c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5">
        <f t="shared" si="23"/>
        <v>2.2053697498468714</v>
      </c>
    </row>
    <row r="69" spans="1:29" ht="21" customHeight="1"/>
    <row r="70" spans="1:29" ht="21" customHeight="1"/>
    <row r="71" spans="1:29" ht="21" customHeight="1"/>
    <row r="72" spans="1:29" ht="21" customHeight="1"/>
    <row r="73" spans="1:29" ht="21" customHeight="1"/>
    <row r="74" spans="1:29" ht="21" customHeight="1"/>
    <row r="75" spans="1:29" ht="21" customHeight="1"/>
    <row r="76" spans="1:29" ht="21" customHeight="1"/>
    <row r="78" spans="1:29" ht="24.95" customHeight="1"/>
    <row r="79" spans="1:29" ht="24.95" customHeight="1"/>
    <row r="80" spans="1:29" ht="24.95" customHeight="1"/>
    <row r="81" ht="24.95" customHeight="1"/>
    <row r="82" ht="24.95" customHeight="1"/>
    <row r="83" ht="24.95" customHeight="1"/>
    <row r="84" ht="24.95" customHeight="1"/>
    <row r="85" ht="24.95" customHeight="1"/>
    <row r="86" ht="24.95" customHeight="1"/>
    <row r="87" ht="24.95" customHeight="1"/>
    <row r="88" ht="24.95" customHeight="1"/>
    <row r="89" ht="24.95" customHeight="1"/>
    <row r="90" ht="24.95" customHeight="1"/>
    <row r="91" ht="24.95" customHeight="1"/>
    <row r="92" ht="24.95" customHeight="1"/>
    <row r="93" ht="24.95" customHeight="1"/>
    <row r="94" ht="24.95" customHeight="1"/>
    <row r="95" ht="24.95" customHeight="1"/>
    <row r="96" ht="24.95" customHeight="1"/>
    <row r="97" ht="24.95" customHeight="1"/>
    <row r="98" ht="24.95" customHeight="1"/>
    <row r="102" ht="21" customHeight="1"/>
    <row r="103" ht="21" customHeight="1"/>
    <row r="104" ht="21" customHeight="1"/>
    <row r="105" ht="21" customHeight="1"/>
    <row r="106" ht="21" customHeight="1"/>
    <row r="107" ht="21" customHeight="1"/>
    <row r="108" ht="21" customHeight="1"/>
  </sheetData>
  <mergeCells count="28">
    <mergeCell ref="E43:AB43"/>
    <mergeCell ref="E61:AB61"/>
    <mergeCell ref="A10:A11"/>
    <mergeCell ref="B10:B11"/>
    <mergeCell ref="C10:C11"/>
    <mergeCell ref="D10:D11"/>
    <mergeCell ref="E36:AC42"/>
    <mergeCell ref="A38:D38"/>
    <mergeCell ref="A39:D39"/>
    <mergeCell ref="A40:D40"/>
    <mergeCell ref="A41:D41"/>
    <mergeCell ref="A42:D42"/>
    <mergeCell ref="E28:AB28"/>
    <mergeCell ref="A34:AC34"/>
    <mergeCell ref="A35:AC35"/>
    <mergeCell ref="A36:D36"/>
    <mergeCell ref="A37:D37"/>
    <mergeCell ref="A6:D6"/>
    <mergeCell ref="A7:D7"/>
    <mergeCell ref="A8:D8"/>
    <mergeCell ref="A9:D9"/>
    <mergeCell ref="E10:AB10"/>
    <mergeCell ref="E3:AC9"/>
    <mergeCell ref="A1:AC1"/>
    <mergeCell ref="A2:AC2"/>
    <mergeCell ref="A3:D3"/>
    <mergeCell ref="A4:D4"/>
    <mergeCell ref="A5:D5"/>
  </mergeCells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D68"/>
  <sheetViews>
    <sheetView zoomScale="70" zoomScaleNormal="70" workbookViewId="0">
      <selection activeCell="AC47" sqref="AC47:AC48"/>
    </sheetView>
  </sheetViews>
  <sheetFormatPr defaultColWidth="8.85546875" defaultRowHeight="21"/>
  <cols>
    <col min="1" max="1" width="6.5703125" style="80" customWidth="1"/>
    <col min="2" max="2" width="39.140625" style="80" customWidth="1"/>
    <col min="3" max="3" width="11.42578125" style="80" customWidth="1"/>
    <col min="4" max="4" width="13.28515625" style="80" customWidth="1"/>
    <col min="5" max="28" width="8.7109375" style="80" customWidth="1"/>
    <col min="29" max="29" width="9.85546875" style="80" customWidth="1"/>
    <col min="30" max="16384" width="8.85546875" style="80"/>
  </cols>
  <sheetData>
    <row r="1" spans="1:30" ht="28.5">
      <c r="A1" s="91"/>
      <c r="B1" s="91"/>
      <c r="C1" s="91"/>
      <c r="D1" s="91"/>
      <c r="E1" s="91"/>
      <c r="F1" s="91"/>
      <c r="G1" s="91"/>
      <c r="H1" s="335" t="s">
        <v>26</v>
      </c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</row>
    <row r="2" spans="1:30">
      <c r="A2" s="363" t="s">
        <v>90</v>
      </c>
      <c r="B2" s="364"/>
      <c r="C2" s="364"/>
      <c r="D2" s="364"/>
      <c r="E2" s="364"/>
      <c r="F2" s="364"/>
      <c r="G2" s="364"/>
      <c r="H2" s="364"/>
      <c r="I2" s="364"/>
      <c r="J2" s="364"/>
      <c r="K2" s="364"/>
      <c r="L2" s="364"/>
      <c r="M2" s="364"/>
      <c r="N2" s="364"/>
      <c r="O2" s="364"/>
      <c r="P2" s="364"/>
      <c r="Q2" s="364"/>
      <c r="R2" s="364"/>
      <c r="S2" s="364"/>
      <c r="T2" s="364"/>
      <c r="U2" s="364"/>
      <c r="V2" s="364"/>
      <c r="W2" s="364"/>
      <c r="X2" s="364"/>
      <c r="Y2" s="364"/>
      <c r="Z2" s="364"/>
      <c r="AA2" s="364"/>
      <c r="AB2" s="365"/>
      <c r="AC2"/>
    </row>
    <row r="3" spans="1:30" ht="21" customHeight="1">
      <c r="A3" s="307"/>
      <c r="B3" s="308"/>
      <c r="C3" s="308"/>
      <c r="D3" s="309"/>
      <c r="E3" s="319" t="s">
        <v>75</v>
      </c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1"/>
      <c r="AC3"/>
    </row>
    <row r="4" spans="1:30" ht="21" customHeight="1">
      <c r="A4" s="310" t="s">
        <v>29</v>
      </c>
      <c r="B4" s="311"/>
      <c r="C4" s="311"/>
      <c r="D4" s="312"/>
      <c r="E4" s="322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324"/>
      <c r="AC4"/>
    </row>
    <row r="5" spans="1:30" ht="21" customHeight="1">
      <c r="A5" s="310" t="s">
        <v>30</v>
      </c>
      <c r="B5" s="311"/>
      <c r="C5" s="311"/>
      <c r="D5" s="312"/>
      <c r="E5" s="322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4"/>
      <c r="AC5"/>
    </row>
    <row r="6" spans="1:30" ht="21" customHeight="1">
      <c r="A6" s="310" t="s">
        <v>31</v>
      </c>
      <c r="B6" s="311"/>
      <c r="C6" s="311"/>
      <c r="D6" s="312"/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4"/>
      <c r="AC6"/>
    </row>
    <row r="7" spans="1:30" ht="21" customHeight="1">
      <c r="A7" s="310" t="s">
        <v>32</v>
      </c>
      <c r="B7" s="311"/>
      <c r="C7" s="311"/>
      <c r="D7" s="312"/>
      <c r="E7" s="322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4"/>
      <c r="AC7"/>
    </row>
    <row r="8" spans="1:30" ht="21" customHeight="1">
      <c r="A8" s="313" t="s">
        <v>33</v>
      </c>
      <c r="B8" s="314"/>
      <c r="C8" s="314"/>
      <c r="D8" s="315"/>
      <c r="E8" s="322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23"/>
      <c r="U8" s="323"/>
      <c r="V8" s="323"/>
      <c r="W8" s="323"/>
      <c r="X8" s="323"/>
      <c r="Y8" s="323"/>
      <c r="Z8" s="323"/>
      <c r="AA8" s="323"/>
      <c r="AB8" s="324"/>
      <c r="AC8"/>
    </row>
    <row r="9" spans="1:30" ht="21" customHeight="1">
      <c r="A9" s="313" t="s">
        <v>34</v>
      </c>
      <c r="B9" s="314"/>
      <c r="C9" s="314"/>
      <c r="D9" s="315"/>
      <c r="E9" s="325"/>
      <c r="F9" s="326"/>
      <c r="G9" s="326"/>
      <c r="H9" s="326"/>
      <c r="I9" s="326"/>
      <c r="J9" s="326"/>
      <c r="K9" s="326"/>
      <c r="L9" s="326"/>
      <c r="M9" s="326"/>
      <c r="N9" s="326"/>
      <c r="O9" s="326"/>
      <c r="P9" s="326"/>
      <c r="Q9" s="326"/>
      <c r="R9" s="326"/>
      <c r="S9" s="326"/>
      <c r="T9" s="326"/>
      <c r="U9" s="326"/>
      <c r="V9" s="326"/>
      <c r="W9" s="326"/>
      <c r="X9" s="326"/>
      <c r="Y9" s="326"/>
      <c r="Z9" s="326"/>
      <c r="AA9" s="326"/>
      <c r="AB9" s="327"/>
      <c r="AC9"/>
    </row>
    <row r="10" spans="1:30" ht="35.25" customHeight="1">
      <c r="A10" s="344" t="s">
        <v>35</v>
      </c>
      <c r="B10" s="344" t="s">
        <v>36</v>
      </c>
      <c r="C10" s="344" t="s">
        <v>37</v>
      </c>
      <c r="D10" s="344" t="s">
        <v>38</v>
      </c>
      <c r="E10" s="316" t="s">
        <v>39</v>
      </c>
      <c r="F10" s="317"/>
      <c r="G10" s="317"/>
      <c r="H10" s="317"/>
      <c r="I10" s="317"/>
      <c r="J10" s="317"/>
      <c r="K10" s="317"/>
      <c r="L10" s="317"/>
      <c r="M10" s="317"/>
      <c r="N10" s="317"/>
      <c r="O10" s="317"/>
      <c r="P10" s="317"/>
      <c r="Q10" s="317"/>
      <c r="R10" s="317"/>
      <c r="S10" s="317"/>
      <c r="T10" s="317"/>
      <c r="U10" s="317"/>
      <c r="V10" s="317"/>
      <c r="W10" s="317"/>
      <c r="X10" s="317"/>
      <c r="Y10" s="317"/>
      <c r="Z10" s="317"/>
      <c r="AA10" s="317"/>
      <c r="AB10" s="318"/>
      <c r="AC10" s="20" t="s">
        <v>25</v>
      </c>
    </row>
    <row r="11" spans="1:30">
      <c r="A11" s="345"/>
      <c r="B11" s="345"/>
      <c r="C11" s="345"/>
      <c r="D11" s="345"/>
      <c r="E11" s="45">
        <v>0.29166666666666702</v>
      </c>
      <c r="F11" s="45">
        <v>0.33333333333333298</v>
      </c>
      <c r="G11" s="45">
        <v>0.375</v>
      </c>
      <c r="H11" s="45">
        <v>0.41666666666666702</v>
      </c>
      <c r="I11" s="45">
        <v>0.45833333333333298</v>
      </c>
      <c r="J11" s="45">
        <v>0.5</v>
      </c>
      <c r="K11" s="45">
        <v>0.54166666666666696</v>
      </c>
      <c r="L11" s="45">
        <v>0.58333333333333304</v>
      </c>
      <c r="M11" s="45">
        <v>0.625</v>
      </c>
      <c r="N11" s="45">
        <v>0.66666666666666696</v>
      </c>
      <c r="O11" s="45">
        <v>0.70833333333333304</v>
      </c>
      <c r="P11" s="45">
        <v>0.75</v>
      </c>
      <c r="Q11" s="45">
        <v>0.79166666666666696</v>
      </c>
      <c r="R11" s="45">
        <v>0.83333333333333304</v>
      </c>
      <c r="S11" s="45">
        <v>0.875</v>
      </c>
      <c r="T11" s="45">
        <v>0.91666666666666696</v>
      </c>
      <c r="U11" s="45">
        <v>0.95833333333333304</v>
      </c>
      <c r="V11" s="45">
        <v>1</v>
      </c>
      <c r="W11" s="45">
        <v>1.0416666666666701</v>
      </c>
      <c r="X11" s="45">
        <v>1.0833333333333299</v>
      </c>
      <c r="Y11" s="45">
        <v>1.125</v>
      </c>
      <c r="Z11" s="45">
        <v>1.1666666666666701</v>
      </c>
      <c r="AA11" s="45">
        <v>1.2083333333333299</v>
      </c>
      <c r="AB11" s="45">
        <v>1.25</v>
      </c>
      <c r="AC11" s="17"/>
    </row>
    <row r="12" spans="1:30" ht="31.5">
      <c r="A12" s="4">
        <v>1</v>
      </c>
      <c r="B12" s="5" t="s">
        <v>41</v>
      </c>
      <c r="C12" s="6" t="s">
        <v>42</v>
      </c>
      <c r="D12" s="7"/>
      <c r="E12" s="26">
        <v>1.8</v>
      </c>
      <c r="F12" s="26">
        <v>1.8</v>
      </c>
      <c r="G12" s="26">
        <v>1.8</v>
      </c>
      <c r="H12" s="26">
        <v>1.8</v>
      </c>
      <c r="I12" s="26">
        <v>1.8</v>
      </c>
      <c r="J12" s="26">
        <v>1.8</v>
      </c>
      <c r="K12" s="26">
        <v>1.6</v>
      </c>
      <c r="L12" s="26">
        <v>1.4</v>
      </c>
      <c r="M12" s="26">
        <v>1.6</v>
      </c>
      <c r="N12" s="26">
        <v>1.6</v>
      </c>
      <c r="O12" s="26">
        <v>1.6</v>
      </c>
      <c r="P12" s="26">
        <v>1.7</v>
      </c>
      <c r="Q12" s="26">
        <v>0.9</v>
      </c>
      <c r="R12" s="26">
        <v>0.9</v>
      </c>
      <c r="S12" s="26">
        <v>1.4</v>
      </c>
      <c r="T12" s="26">
        <v>1.4</v>
      </c>
      <c r="U12" s="26"/>
      <c r="V12" s="26"/>
      <c r="W12" s="26"/>
      <c r="X12" s="26"/>
      <c r="Y12" s="26"/>
      <c r="Z12" s="26"/>
      <c r="AA12" s="26"/>
      <c r="AB12" s="26"/>
      <c r="AC12" s="35">
        <f t="shared" ref="AC12:AC24" si="0">AVERAGE(E12:AB12)</f>
        <v>1.5562499999999997</v>
      </c>
    </row>
    <row r="13" spans="1:30" ht="31.5">
      <c r="A13" s="4">
        <v>2</v>
      </c>
      <c r="B13" s="5" t="s">
        <v>43</v>
      </c>
      <c r="C13" s="6" t="s">
        <v>42</v>
      </c>
      <c r="D13" s="7"/>
      <c r="E13" s="26">
        <v>1.5</v>
      </c>
      <c r="F13" s="26">
        <v>1.7</v>
      </c>
      <c r="G13" s="26">
        <v>1.6</v>
      </c>
      <c r="H13" s="26">
        <v>1.7</v>
      </c>
      <c r="I13" s="26">
        <v>1.6</v>
      </c>
      <c r="J13" s="26">
        <v>1.6</v>
      </c>
      <c r="K13" s="26">
        <v>1.2</v>
      </c>
      <c r="L13" s="26">
        <v>0.9</v>
      </c>
      <c r="M13" s="26">
        <v>0.8</v>
      </c>
      <c r="N13" s="26">
        <v>0.9</v>
      </c>
      <c r="O13" s="26">
        <v>1.1000000000000001</v>
      </c>
      <c r="P13" s="26">
        <v>1.4</v>
      </c>
      <c r="Q13" s="26">
        <v>0.3</v>
      </c>
      <c r="R13" s="26">
        <v>0.3</v>
      </c>
      <c r="S13" s="26">
        <v>0.7</v>
      </c>
      <c r="T13" s="26">
        <v>0.6</v>
      </c>
      <c r="U13" s="26"/>
      <c r="V13" s="26"/>
      <c r="W13" s="26"/>
      <c r="X13" s="26"/>
      <c r="Y13" s="26"/>
      <c r="Z13" s="26"/>
      <c r="AA13" s="26"/>
      <c r="AB13" s="26"/>
      <c r="AC13" s="35">
        <f t="shared" si="0"/>
        <v>1.1187500000000001</v>
      </c>
    </row>
    <row r="14" spans="1:30">
      <c r="A14" s="4">
        <v>3</v>
      </c>
      <c r="B14" s="5" t="s">
        <v>44</v>
      </c>
      <c r="C14" s="6" t="s">
        <v>42</v>
      </c>
      <c r="D14" s="6"/>
      <c r="E14" s="27">
        <v>13.1</v>
      </c>
      <c r="F14" s="27">
        <v>13.1</v>
      </c>
      <c r="G14" s="27">
        <v>13.5</v>
      </c>
      <c r="H14" s="27">
        <v>13.6</v>
      </c>
      <c r="I14" s="27">
        <v>13.6</v>
      </c>
      <c r="J14" s="27">
        <v>13.1</v>
      </c>
      <c r="K14" s="27">
        <v>12.6</v>
      </c>
      <c r="L14" s="27">
        <v>12</v>
      </c>
      <c r="M14" s="27">
        <v>12</v>
      </c>
      <c r="N14" s="27">
        <v>12.1</v>
      </c>
      <c r="O14" s="27">
        <v>12.3</v>
      </c>
      <c r="P14" s="27">
        <v>14</v>
      </c>
      <c r="Q14" s="27">
        <v>14.6</v>
      </c>
      <c r="R14" s="27">
        <v>15.1</v>
      </c>
      <c r="S14" s="27">
        <v>13.5</v>
      </c>
      <c r="T14" s="27">
        <v>13.3</v>
      </c>
      <c r="U14" s="27"/>
      <c r="V14" s="13"/>
      <c r="W14" s="13"/>
      <c r="X14" s="13"/>
      <c r="Y14" s="13"/>
      <c r="Z14" s="13"/>
      <c r="AA14" s="13"/>
      <c r="AB14" s="13"/>
      <c r="AC14" s="35">
        <f t="shared" si="0"/>
        <v>13.21875</v>
      </c>
    </row>
    <row r="15" spans="1:30">
      <c r="A15" s="4">
        <v>4</v>
      </c>
      <c r="B15" s="5" t="s">
        <v>45</v>
      </c>
      <c r="C15" s="6" t="s">
        <v>42</v>
      </c>
      <c r="D15" s="6"/>
      <c r="E15" s="27">
        <v>5.5</v>
      </c>
      <c r="F15" s="27">
        <v>5.5</v>
      </c>
      <c r="G15" s="27">
        <v>5.8</v>
      </c>
      <c r="H15" s="27">
        <v>5.8</v>
      </c>
      <c r="I15" s="27">
        <v>5.8</v>
      </c>
      <c r="J15" s="27">
        <v>5.6</v>
      </c>
      <c r="K15" s="27">
        <v>5.5</v>
      </c>
      <c r="L15" s="27">
        <v>5.3</v>
      </c>
      <c r="M15" s="27">
        <v>5.5</v>
      </c>
      <c r="N15" s="27">
        <v>5.6</v>
      </c>
      <c r="O15" s="27">
        <v>5.5</v>
      </c>
      <c r="P15" s="27">
        <v>6.4</v>
      </c>
      <c r="Q15" s="27">
        <v>6.8</v>
      </c>
      <c r="R15" s="27">
        <v>7.9</v>
      </c>
      <c r="S15" s="27">
        <v>7.1</v>
      </c>
      <c r="T15" s="27">
        <v>7</v>
      </c>
      <c r="U15" s="27"/>
      <c r="V15" s="13"/>
      <c r="W15" s="13"/>
      <c r="X15" s="13"/>
      <c r="Y15" s="13"/>
      <c r="Z15" s="13"/>
      <c r="AA15" s="13"/>
      <c r="AB15" s="13"/>
      <c r="AC15" s="35">
        <f t="shared" si="0"/>
        <v>6.0374999999999996</v>
      </c>
    </row>
    <row r="16" spans="1:30" ht="34.5">
      <c r="A16" s="4">
        <v>5</v>
      </c>
      <c r="B16" s="5" t="s">
        <v>46</v>
      </c>
      <c r="C16" s="6" t="s">
        <v>42</v>
      </c>
      <c r="D16" s="6"/>
      <c r="E16" s="27">
        <v>20.5</v>
      </c>
      <c r="F16" s="27">
        <v>20.399999999999999</v>
      </c>
      <c r="G16" s="27">
        <v>20.7</v>
      </c>
      <c r="H16" s="27">
        <v>20</v>
      </c>
      <c r="I16" s="27">
        <v>20</v>
      </c>
      <c r="J16" s="27">
        <v>20</v>
      </c>
      <c r="K16" s="27">
        <v>20</v>
      </c>
      <c r="L16" s="27">
        <v>20.7</v>
      </c>
      <c r="M16" s="27">
        <v>22</v>
      </c>
      <c r="N16" s="27">
        <v>22.1</v>
      </c>
      <c r="O16" s="27">
        <v>22.1</v>
      </c>
      <c r="P16" s="27">
        <v>22.6</v>
      </c>
      <c r="Q16" s="27">
        <v>21.9</v>
      </c>
      <c r="R16" s="27">
        <v>23.7</v>
      </c>
      <c r="S16" s="27">
        <v>24</v>
      </c>
      <c r="T16" s="27">
        <v>24</v>
      </c>
      <c r="U16" s="27"/>
      <c r="V16" s="13"/>
      <c r="W16" s="13"/>
      <c r="X16" s="13"/>
      <c r="Y16" s="13"/>
      <c r="Z16" s="13"/>
      <c r="AA16" s="13"/>
      <c r="AB16" s="13"/>
      <c r="AC16" s="35">
        <f t="shared" si="0"/>
        <v>21.543749999999996</v>
      </c>
    </row>
    <row r="17" spans="1:29">
      <c r="A17" s="4">
        <v>6</v>
      </c>
      <c r="B17" s="5" t="s">
        <v>47</v>
      </c>
      <c r="C17" s="6" t="s">
        <v>42</v>
      </c>
      <c r="D17" s="6"/>
      <c r="E17" s="27">
        <v>26.3</v>
      </c>
      <c r="F17" s="27">
        <v>26.3</v>
      </c>
      <c r="G17" s="27">
        <v>26.7</v>
      </c>
      <c r="H17" s="27">
        <v>26.1</v>
      </c>
      <c r="I17" s="27">
        <v>26</v>
      </c>
      <c r="J17" s="27">
        <v>26</v>
      </c>
      <c r="K17" s="27">
        <v>25.5</v>
      </c>
      <c r="L17" s="27">
        <v>25.8</v>
      </c>
      <c r="M17" s="27">
        <v>27</v>
      </c>
      <c r="N17" s="27">
        <v>27.1</v>
      </c>
      <c r="O17" s="27">
        <v>27.3</v>
      </c>
      <c r="P17" s="27">
        <v>28.3</v>
      </c>
      <c r="Q17" s="27">
        <v>28</v>
      </c>
      <c r="R17" s="27">
        <v>29.2</v>
      </c>
      <c r="S17" s="27">
        <v>29</v>
      </c>
      <c r="T17" s="27">
        <v>28.9</v>
      </c>
      <c r="U17" s="27"/>
      <c r="V17" s="13"/>
      <c r="W17" s="13"/>
      <c r="X17" s="13"/>
      <c r="Y17" s="13"/>
      <c r="Z17" s="13"/>
      <c r="AA17" s="13"/>
      <c r="AB17" s="13"/>
      <c r="AC17" s="35">
        <f t="shared" si="0"/>
        <v>27.09375</v>
      </c>
    </row>
    <row r="18" spans="1:29" ht="30">
      <c r="A18" s="4">
        <v>7</v>
      </c>
      <c r="B18" s="5" t="s">
        <v>48</v>
      </c>
      <c r="C18" s="6" t="s">
        <v>49</v>
      </c>
      <c r="D18" s="6"/>
      <c r="E18" s="13">
        <v>4.3</v>
      </c>
      <c r="F18" s="13">
        <v>4.3</v>
      </c>
      <c r="G18" s="13">
        <v>4.3</v>
      </c>
      <c r="H18" s="13">
        <v>4.3</v>
      </c>
      <c r="I18" s="13">
        <v>4.3</v>
      </c>
      <c r="J18" s="13">
        <v>4.3</v>
      </c>
      <c r="K18" s="13">
        <v>4.3</v>
      </c>
      <c r="L18" s="13">
        <v>4.3</v>
      </c>
      <c r="M18" s="13">
        <v>4.3</v>
      </c>
      <c r="N18" s="13">
        <v>4.3</v>
      </c>
      <c r="O18" s="13">
        <v>4.3</v>
      </c>
      <c r="P18" s="13">
        <v>4.3</v>
      </c>
      <c r="Q18" s="13">
        <v>4.3</v>
      </c>
      <c r="R18" s="13">
        <v>4.3</v>
      </c>
      <c r="S18" s="13">
        <v>4.3</v>
      </c>
      <c r="T18" s="13">
        <v>4.3</v>
      </c>
      <c r="U18" s="13"/>
      <c r="V18" s="13"/>
      <c r="W18" s="13"/>
      <c r="X18" s="13"/>
      <c r="Y18" s="13"/>
      <c r="Z18" s="13"/>
      <c r="AA18" s="13"/>
      <c r="AB18" s="13"/>
      <c r="AC18" s="35">
        <f t="shared" si="0"/>
        <v>4.2999999999999989</v>
      </c>
    </row>
    <row r="19" spans="1:29" ht="30">
      <c r="A19" s="4">
        <v>8</v>
      </c>
      <c r="B19" s="5" t="s">
        <v>50</v>
      </c>
      <c r="C19" s="6" t="s">
        <v>49</v>
      </c>
      <c r="D19" s="6"/>
      <c r="E19" s="28">
        <v>3.8</v>
      </c>
      <c r="F19" s="28">
        <v>3.8</v>
      </c>
      <c r="G19" s="28">
        <v>3.8</v>
      </c>
      <c r="H19" s="28">
        <v>3.8</v>
      </c>
      <c r="I19" s="28">
        <v>3.8</v>
      </c>
      <c r="J19" s="28">
        <v>3.8</v>
      </c>
      <c r="K19" s="28">
        <v>3.8</v>
      </c>
      <c r="L19" s="28">
        <v>3.8</v>
      </c>
      <c r="M19" s="28">
        <v>3.8</v>
      </c>
      <c r="N19" s="28">
        <v>3.8</v>
      </c>
      <c r="O19" s="28">
        <v>3.8</v>
      </c>
      <c r="P19" s="28">
        <v>3.8</v>
      </c>
      <c r="Q19" s="28">
        <v>3.8</v>
      </c>
      <c r="R19" s="28">
        <v>3.8</v>
      </c>
      <c r="S19" s="28">
        <v>3.8</v>
      </c>
      <c r="T19" s="28">
        <v>3.8</v>
      </c>
      <c r="U19" s="28"/>
      <c r="V19" s="28"/>
      <c r="W19" s="28"/>
      <c r="X19" s="28"/>
      <c r="Y19" s="28"/>
      <c r="Z19" s="28"/>
      <c r="AA19" s="28"/>
      <c r="AB19" s="28"/>
      <c r="AC19" s="35">
        <f t="shared" si="0"/>
        <v>3.7999999999999989</v>
      </c>
    </row>
    <row r="20" spans="1:29" ht="30">
      <c r="A20" s="4">
        <v>9</v>
      </c>
      <c r="B20" s="5" t="s">
        <v>51</v>
      </c>
      <c r="C20" s="6" t="s">
        <v>49</v>
      </c>
      <c r="D20" s="6"/>
      <c r="E20" s="28">
        <v>3.8</v>
      </c>
      <c r="F20" s="28">
        <v>3.8</v>
      </c>
      <c r="G20" s="28">
        <v>3.8</v>
      </c>
      <c r="H20" s="28">
        <v>3.8</v>
      </c>
      <c r="I20" s="28">
        <v>3.8</v>
      </c>
      <c r="J20" s="28">
        <v>3.8</v>
      </c>
      <c r="K20" s="28">
        <v>3.8</v>
      </c>
      <c r="L20" s="28">
        <v>3.8</v>
      </c>
      <c r="M20" s="28">
        <v>3.8</v>
      </c>
      <c r="N20" s="28">
        <v>3.8</v>
      </c>
      <c r="O20" s="28">
        <v>3.8</v>
      </c>
      <c r="P20" s="28">
        <v>3.8</v>
      </c>
      <c r="Q20" s="28">
        <v>3.8</v>
      </c>
      <c r="R20" s="28">
        <v>3.8</v>
      </c>
      <c r="S20" s="28">
        <v>3.8</v>
      </c>
      <c r="T20" s="28">
        <v>3.8</v>
      </c>
      <c r="U20" s="28"/>
      <c r="V20" s="28"/>
      <c r="W20" s="28"/>
      <c r="X20" s="28"/>
      <c r="Y20" s="28"/>
      <c r="Z20" s="28"/>
      <c r="AA20" s="28"/>
      <c r="AB20" s="28"/>
      <c r="AC20" s="35">
        <f t="shared" si="0"/>
        <v>3.7999999999999989</v>
      </c>
    </row>
    <row r="21" spans="1:29" ht="30">
      <c r="A21" s="4">
        <v>10</v>
      </c>
      <c r="B21" s="5" t="s">
        <v>52</v>
      </c>
      <c r="C21" s="6" t="s">
        <v>49</v>
      </c>
      <c r="D21" s="6"/>
      <c r="E21" s="28">
        <v>3</v>
      </c>
      <c r="F21" s="28">
        <v>3</v>
      </c>
      <c r="G21" s="28">
        <v>3</v>
      </c>
      <c r="H21" s="28">
        <v>3</v>
      </c>
      <c r="I21" s="28">
        <v>3</v>
      </c>
      <c r="J21" s="28">
        <v>3</v>
      </c>
      <c r="K21" s="28">
        <v>3</v>
      </c>
      <c r="L21" s="28">
        <v>3</v>
      </c>
      <c r="M21" s="28">
        <v>3</v>
      </c>
      <c r="N21" s="28">
        <v>3</v>
      </c>
      <c r="O21" s="28">
        <v>3</v>
      </c>
      <c r="P21" s="28">
        <v>3</v>
      </c>
      <c r="Q21" s="28">
        <v>3</v>
      </c>
      <c r="R21" s="28">
        <v>3</v>
      </c>
      <c r="S21" s="28">
        <v>3</v>
      </c>
      <c r="T21" s="28">
        <v>3</v>
      </c>
      <c r="U21" s="28"/>
      <c r="V21" s="28"/>
      <c r="W21" s="28"/>
      <c r="X21" s="28"/>
      <c r="Y21" s="28"/>
      <c r="Z21" s="28"/>
      <c r="AA21" s="28"/>
      <c r="AB21" s="28"/>
      <c r="AC21" s="35">
        <f t="shared" si="0"/>
        <v>3</v>
      </c>
    </row>
    <row r="22" spans="1:29" ht="34.5">
      <c r="A22" s="4">
        <v>11</v>
      </c>
      <c r="B22" s="5" t="s">
        <v>53</v>
      </c>
      <c r="C22" s="6" t="s">
        <v>49</v>
      </c>
      <c r="D22" s="13"/>
      <c r="E22" s="33">
        <v>0.5</v>
      </c>
      <c r="F22" s="33">
        <v>0.5</v>
      </c>
      <c r="G22" s="33">
        <v>0.5</v>
      </c>
      <c r="H22" s="33">
        <v>0.5</v>
      </c>
      <c r="I22" s="33">
        <v>0.5</v>
      </c>
      <c r="J22" s="33">
        <v>0.5</v>
      </c>
      <c r="K22" s="33">
        <v>0.5</v>
      </c>
      <c r="L22" s="33">
        <v>0.5</v>
      </c>
      <c r="M22" s="33">
        <v>0.5</v>
      </c>
      <c r="N22" s="33">
        <v>0.5</v>
      </c>
      <c r="O22" s="33">
        <v>0.5</v>
      </c>
      <c r="P22" s="33">
        <v>0.5</v>
      </c>
      <c r="Q22" s="33">
        <v>0.5</v>
      </c>
      <c r="R22" s="33">
        <v>0.5</v>
      </c>
      <c r="S22" s="33">
        <v>0.5</v>
      </c>
      <c r="T22" s="33">
        <v>0.5</v>
      </c>
      <c r="U22" s="33"/>
      <c r="V22" s="33"/>
      <c r="W22" s="33"/>
      <c r="X22" s="33"/>
      <c r="Y22" s="33"/>
      <c r="Z22" s="33"/>
      <c r="AA22" s="33"/>
      <c r="AB22" s="33"/>
      <c r="AC22" s="35">
        <f t="shared" si="0"/>
        <v>0.5</v>
      </c>
    </row>
    <row r="23" spans="1:29" ht="34.5">
      <c r="A23" s="4">
        <v>12</v>
      </c>
      <c r="B23" s="5" t="s">
        <v>54</v>
      </c>
      <c r="C23" s="6" t="s">
        <v>55</v>
      </c>
      <c r="D23" s="13"/>
      <c r="E23" s="33">
        <f t="shared" ref="E23:N23" si="1">E20-E21</f>
        <v>0.79999999999999982</v>
      </c>
      <c r="F23" s="33">
        <f t="shared" si="1"/>
        <v>0.79999999999999982</v>
      </c>
      <c r="G23" s="33">
        <f t="shared" si="1"/>
        <v>0.79999999999999982</v>
      </c>
      <c r="H23" s="33">
        <f t="shared" si="1"/>
        <v>0.79999999999999982</v>
      </c>
      <c r="I23" s="33">
        <f t="shared" si="1"/>
        <v>0.79999999999999982</v>
      </c>
      <c r="J23" s="33">
        <f t="shared" si="1"/>
        <v>0.79999999999999982</v>
      </c>
      <c r="K23" s="33">
        <f t="shared" si="1"/>
        <v>0.79999999999999982</v>
      </c>
      <c r="L23" s="33">
        <f t="shared" si="1"/>
        <v>0.79999999999999982</v>
      </c>
      <c r="M23" s="33">
        <f t="shared" si="1"/>
        <v>0.79999999999999982</v>
      </c>
      <c r="N23" s="33">
        <f t="shared" si="1"/>
        <v>0.79999999999999982</v>
      </c>
      <c r="O23" s="33">
        <f t="shared" ref="O23:T23" si="2">O20-O21</f>
        <v>0.79999999999999982</v>
      </c>
      <c r="P23" s="33">
        <f t="shared" si="2"/>
        <v>0.79999999999999982</v>
      </c>
      <c r="Q23" s="33">
        <f t="shared" si="2"/>
        <v>0.79999999999999982</v>
      </c>
      <c r="R23" s="33">
        <f t="shared" si="2"/>
        <v>0.79999999999999982</v>
      </c>
      <c r="S23" s="33">
        <f t="shared" si="2"/>
        <v>0.79999999999999982</v>
      </c>
      <c r="T23" s="33">
        <f t="shared" si="2"/>
        <v>0.79999999999999982</v>
      </c>
      <c r="U23" s="33"/>
      <c r="V23" s="33"/>
      <c r="W23" s="33"/>
      <c r="X23" s="33"/>
      <c r="Y23" s="33"/>
      <c r="Z23" s="33"/>
      <c r="AA23" s="33"/>
      <c r="AB23" s="33"/>
      <c r="AC23" s="35">
        <f t="shared" si="0"/>
        <v>0.8</v>
      </c>
    </row>
    <row r="24" spans="1:29" ht="37.5">
      <c r="A24" s="4">
        <v>13</v>
      </c>
      <c r="B24" s="5" t="s">
        <v>56</v>
      </c>
      <c r="C24" s="6" t="s">
        <v>57</v>
      </c>
      <c r="D24" s="13"/>
      <c r="E24" s="29">
        <f t="shared" ref="E24:N24" si="3">SQRT(E22/0.5)*971</f>
        <v>971</v>
      </c>
      <c r="F24" s="29">
        <f t="shared" si="3"/>
        <v>971</v>
      </c>
      <c r="G24" s="29">
        <f t="shared" si="3"/>
        <v>971</v>
      </c>
      <c r="H24" s="29">
        <f t="shared" si="3"/>
        <v>971</v>
      </c>
      <c r="I24" s="29">
        <f t="shared" si="3"/>
        <v>971</v>
      </c>
      <c r="J24" s="29">
        <f t="shared" si="3"/>
        <v>971</v>
      </c>
      <c r="K24" s="29">
        <f t="shared" si="3"/>
        <v>971</v>
      </c>
      <c r="L24" s="29">
        <f t="shared" si="3"/>
        <v>971</v>
      </c>
      <c r="M24" s="29">
        <f t="shared" si="3"/>
        <v>971</v>
      </c>
      <c r="N24" s="29">
        <f t="shared" si="3"/>
        <v>971</v>
      </c>
      <c r="O24" s="29">
        <f t="shared" ref="O24:T24" si="4">SQRT(O22/0.5)*971</f>
        <v>971</v>
      </c>
      <c r="P24" s="29">
        <f t="shared" si="4"/>
        <v>971</v>
      </c>
      <c r="Q24" s="29">
        <f t="shared" si="4"/>
        <v>971</v>
      </c>
      <c r="R24" s="29">
        <f t="shared" si="4"/>
        <v>971</v>
      </c>
      <c r="S24" s="29">
        <f t="shared" si="4"/>
        <v>971</v>
      </c>
      <c r="T24" s="29">
        <f t="shared" si="4"/>
        <v>971</v>
      </c>
      <c r="U24" s="29"/>
      <c r="V24" s="29"/>
      <c r="W24" s="29"/>
      <c r="X24" s="29"/>
      <c r="Y24" s="29"/>
      <c r="Z24" s="29"/>
      <c r="AA24" s="29"/>
      <c r="AB24" s="29"/>
      <c r="AC24" s="35">
        <f t="shared" si="0"/>
        <v>971</v>
      </c>
    </row>
    <row r="25" spans="1:29">
      <c r="A25" s="4">
        <v>14</v>
      </c>
      <c r="B25" s="5" t="s">
        <v>58</v>
      </c>
      <c r="C25" s="6" t="s">
        <v>59</v>
      </c>
      <c r="D25" s="13"/>
      <c r="E25" s="40">
        <f t="shared" ref="E25:N25" si="5">E24*1000*1*(E14-E15)/3024</f>
        <v>2440.3439153439153</v>
      </c>
      <c r="F25" s="40">
        <f t="shared" si="5"/>
        <v>2440.3439153439153</v>
      </c>
      <c r="G25" s="40">
        <f t="shared" si="5"/>
        <v>2472.4537037037039</v>
      </c>
      <c r="H25" s="40">
        <f t="shared" si="5"/>
        <v>2504.563492063492</v>
      </c>
      <c r="I25" s="40">
        <f t="shared" si="5"/>
        <v>2504.563492063492</v>
      </c>
      <c r="J25" s="40">
        <f t="shared" si="5"/>
        <v>2408.2341269841268</v>
      </c>
      <c r="K25" s="40">
        <f t="shared" si="5"/>
        <v>2279.7949735449733</v>
      </c>
      <c r="L25" s="40">
        <f t="shared" si="5"/>
        <v>2151.3558201058199</v>
      </c>
      <c r="M25" s="40">
        <f t="shared" si="5"/>
        <v>2087.1362433862432</v>
      </c>
      <c r="N25" s="40">
        <f t="shared" si="5"/>
        <v>2087.1362433862432</v>
      </c>
      <c r="O25" s="40">
        <f t="shared" ref="O25:T25" si="6">O24*1000*1*(O14-O15)/3024</f>
        <v>2183.465608465609</v>
      </c>
      <c r="P25" s="40">
        <f t="shared" si="6"/>
        <v>2440.3439153439153</v>
      </c>
      <c r="Q25" s="40">
        <f t="shared" si="6"/>
        <v>2504.563492063492</v>
      </c>
      <c r="R25" s="40">
        <f t="shared" si="6"/>
        <v>2311.9047619047615</v>
      </c>
      <c r="S25" s="40">
        <f t="shared" si="6"/>
        <v>2055.0264550264551</v>
      </c>
      <c r="T25" s="40">
        <f t="shared" si="6"/>
        <v>2022.916666666667</v>
      </c>
      <c r="U25" s="40"/>
      <c r="V25" s="40"/>
      <c r="W25" s="40"/>
      <c r="X25" s="40"/>
      <c r="Y25" s="40"/>
      <c r="Z25" s="40"/>
      <c r="AA25" s="40"/>
      <c r="AB25" s="40"/>
      <c r="AC25" s="43">
        <f>SUM(E25:AB25)</f>
        <v>36894.14682539682</v>
      </c>
    </row>
    <row r="26" spans="1:29">
      <c r="A26" s="4">
        <v>15</v>
      </c>
      <c r="B26" s="5" t="s">
        <v>60</v>
      </c>
      <c r="C26" s="6" t="s">
        <v>61</v>
      </c>
      <c r="D26" s="13"/>
      <c r="E26" s="13">
        <v>1345</v>
      </c>
      <c r="F26" s="13">
        <v>1400</v>
      </c>
      <c r="G26" s="13">
        <v>1375</v>
      </c>
      <c r="H26" s="13">
        <v>1345</v>
      </c>
      <c r="I26" s="13">
        <v>1345</v>
      </c>
      <c r="J26" s="13">
        <v>1345</v>
      </c>
      <c r="K26" s="13">
        <v>1320</v>
      </c>
      <c r="L26" s="13">
        <v>1320</v>
      </c>
      <c r="M26" s="13">
        <v>1295</v>
      </c>
      <c r="N26" s="13">
        <v>1340</v>
      </c>
      <c r="O26" s="13">
        <v>1390</v>
      </c>
      <c r="P26" s="13">
        <v>1345</v>
      </c>
      <c r="Q26" s="13">
        <v>1345</v>
      </c>
      <c r="R26" s="13">
        <v>1300</v>
      </c>
      <c r="S26" s="13">
        <v>1345</v>
      </c>
      <c r="T26" s="13">
        <v>1345</v>
      </c>
      <c r="U26" s="13"/>
      <c r="V26" s="13"/>
      <c r="W26" s="13"/>
      <c r="X26" s="13"/>
      <c r="Y26" s="13"/>
      <c r="Z26" s="13"/>
      <c r="AA26" s="13"/>
      <c r="AB26" s="13"/>
      <c r="AC26" s="43">
        <f>SUM(E26:AB26)</f>
        <v>21500</v>
      </c>
    </row>
    <row r="27" spans="1:29">
      <c r="A27" s="4">
        <v>16</v>
      </c>
      <c r="B27" s="5" t="s">
        <v>62</v>
      </c>
      <c r="C27" s="6" t="s">
        <v>63</v>
      </c>
      <c r="D27" s="13"/>
      <c r="E27" s="31">
        <f t="shared" ref="E27:N27" si="7">E26/E25</f>
        <v>0.55115182394709739</v>
      </c>
      <c r="F27" s="31">
        <f t="shared" si="7"/>
        <v>0.57368963087430214</v>
      </c>
      <c r="G27" s="31">
        <f t="shared" si="7"/>
        <v>0.5561277033985581</v>
      </c>
      <c r="H27" s="31">
        <f t="shared" si="7"/>
        <v>0.53701972589717184</v>
      </c>
      <c r="I27" s="31">
        <f t="shared" si="7"/>
        <v>0.53701972589717184</v>
      </c>
      <c r="J27" s="31">
        <f t="shared" si="7"/>
        <v>0.55850051493305874</v>
      </c>
      <c r="K27" s="31">
        <f t="shared" si="7"/>
        <v>0.57899943429889333</v>
      </c>
      <c r="L27" s="31">
        <f t="shared" si="7"/>
        <v>0.61356656470479742</v>
      </c>
      <c r="M27" s="31">
        <f t="shared" si="7"/>
        <v>0.62046740077636064</v>
      </c>
      <c r="N27" s="31">
        <f t="shared" si="7"/>
        <v>0.64202804404658165</v>
      </c>
      <c r="O27" s="31">
        <f t="shared" ref="O27:T27" si="8">O26/O25</f>
        <v>0.63660265341976119</v>
      </c>
      <c r="P27" s="31">
        <f t="shared" si="8"/>
        <v>0.55115182394709739</v>
      </c>
      <c r="Q27" s="31">
        <f t="shared" si="8"/>
        <v>0.53701972589717184</v>
      </c>
      <c r="R27" s="31">
        <f t="shared" si="8"/>
        <v>0.56230690010298667</v>
      </c>
      <c r="S27" s="31">
        <f t="shared" si="8"/>
        <v>0.65449279093717816</v>
      </c>
      <c r="T27" s="31">
        <f t="shared" si="8"/>
        <v>0.66488156539649834</v>
      </c>
      <c r="U27" s="31"/>
      <c r="V27" s="31"/>
      <c r="W27" s="31"/>
      <c r="X27" s="31"/>
      <c r="Y27" s="31"/>
      <c r="Z27" s="31"/>
      <c r="AA27" s="31"/>
      <c r="AB27" s="31"/>
      <c r="AC27" s="35">
        <f t="shared" ref="AC27:AC32" si="9">AVERAGE(E27:AB27)</f>
        <v>0.58593912677966797</v>
      </c>
    </row>
    <row r="28" spans="1:29">
      <c r="A28" s="4">
        <v>17</v>
      </c>
      <c r="B28" s="5" t="s">
        <v>64</v>
      </c>
      <c r="C28" s="13"/>
      <c r="D28" s="13"/>
      <c r="E28" s="341">
        <f>AVERAGE(E27:AB27)</f>
        <v>0.58593912677966797</v>
      </c>
      <c r="F28" s="342"/>
      <c r="G28" s="342"/>
      <c r="H28" s="342"/>
      <c r="I28" s="342"/>
      <c r="J28" s="342"/>
      <c r="K28" s="342"/>
      <c r="L28" s="342"/>
      <c r="M28" s="342"/>
      <c r="N28" s="342"/>
      <c r="O28" s="342"/>
      <c r="P28" s="342"/>
      <c r="Q28" s="342"/>
      <c r="R28" s="342"/>
      <c r="S28" s="342"/>
      <c r="T28" s="342"/>
      <c r="U28" s="342"/>
      <c r="V28" s="342"/>
      <c r="W28" s="342"/>
      <c r="X28" s="342"/>
      <c r="Y28" s="342"/>
      <c r="Z28" s="342"/>
      <c r="AA28" s="342"/>
      <c r="AB28" s="342"/>
      <c r="AC28" s="35">
        <f t="shared" si="9"/>
        <v>0.58593912677966797</v>
      </c>
    </row>
    <row r="29" spans="1:29">
      <c r="A29" s="4">
        <v>18</v>
      </c>
      <c r="B29" s="5" t="s">
        <v>65</v>
      </c>
      <c r="C29" s="13"/>
      <c r="D29" s="13"/>
      <c r="E29" s="31">
        <f t="shared" ref="E29:T29" si="10">3.516/E27</f>
        <v>6.3793674396648381</v>
      </c>
      <c r="F29" s="31">
        <f t="shared" si="10"/>
        <v>6.1287494331065755</v>
      </c>
      <c r="G29" s="31">
        <f t="shared" si="10"/>
        <v>6.32228888888889</v>
      </c>
      <c r="H29" s="31">
        <f t="shared" si="10"/>
        <v>6.5472455301823329</v>
      </c>
      <c r="I29" s="31">
        <f t="shared" si="10"/>
        <v>6.5472455301823329</v>
      </c>
      <c r="J29" s="31">
        <f t="shared" si="10"/>
        <v>6.2954283944060894</v>
      </c>
      <c r="K29" s="31">
        <f t="shared" si="10"/>
        <v>6.0725447931697927</v>
      </c>
      <c r="L29" s="31">
        <f t="shared" si="10"/>
        <v>5.730429593554593</v>
      </c>
      <c r="M29" s="31">
        <f t="shared" si="10"/>
        <v>5.6666957774100633</v>
      </c>
      <c r="N29" s="31">
        <f t="shared" si="10"/>
        <v>5.4763962923477845</v>
      </c>
      <c r="O29" s="31">
        <f t="shared" si="10"/>
        <v>5.5230684024209218</v>
      </c>
      <c r="P29" s="31">
        <f t="shared" si="10"/>
        <v>6.3793674396648381</v>
      </c>
      <c r="Q29" s="31">
        <f t="shared" si="10"/>
        <v>6.5472455301823329</v>
      </c>
      <c r="R29" s="31">
        <f t="shared" si="10"/>
        <v>6.252813186813186</v>
      </c>
      <c r="S29" s="31">
        <f t="shared" si="10"/>
        <v>5.3720988965598631</v>
      </c>
      <c r="T29" s="31">
        <f t="shared" si="10"/>
        <v>5.2881598513011161</v>
      </c>
      <c r="U29" s="31"/>
      <c r="V29" s="31"/>
      <c r="W29" s="31"/>
      <c r="X29" s="31"/>
      <c r="Y29" s="31"/>
      <c r="Z29" s="31"/>
      <c r="AA29" s="31"/>
      <c r="AB29" s="31"/>
      <c r="AC29" s="35">
        <f t="shared" si="9"/>
        <v>6.0330715612409715</v>
      </c>
    </row>
    <row r="30" spans="1:29">
      <c r="A30" s="4">
        <v>19</v>
      </c>
      <c r="B30" s="5" t="s">
        <v>66</v>
      </c>
      <c r="C30" s="13"/>
      <c r="D30" s="13"/>
      <c r="E30" s="31">
        <f t="shared" ref="E30:T30" si="11">3.413*E29</f>
        <v>21.772781071576091</v>
      </c>
      <c r="F30" s="31">
        <f t="shared" si="11"/>
        <v>20.917421815192743</v>
      </c>
      <c r="G30" s="31">
        <f t="shared" si="11"/>
        <v>21.577971977777779</v>
      </c>
      <c r="H30" s="31">
        <f t="shared" si="11"/>
        <v>22.345748994512302</v>
      </c>
      <c r="I30" s="31">
        <f t="shared" si="11"/>
        <v>22.345748994512302</v>
      </c>
      <c r="J30" s="31">
        <f t="shared" si="11"/>
        <v>21.486297110107984</v>
      </c>
      <c r="K30" s="31">
        <f t="shared" si="11"/>
        <v>20.725595379088503</v>
      </c>
      <c r="L30" s="31">
        <f t="shared" si="11"/>
        <v>19.557956202801826</v>
      </c>
      <c r="M30" s="31">
        <f t="shared" si="11"/>
        <v>19.340432688300545</v>
      </c>
      <c r="N30" s="31">
        <f t="shared" si="11"/>
        <v>18.690940545782986</v>
      </c>
      <c r="O30" s="31">
        <f t="shared" si="11"/>
        <v>18.850232457462607</v>
      </c>
      <c r="P30" s="31">
        <f t="shared" si="11"/>
        <v>21.772781071576091</v>
      </c>
      <c r="Q30" s="31">
        <f t="shared" si="11"/>
        <v>22.345748994512302</v>
      </c>
      <c r="R30" s="31">
        <f t="shared" si="11"/>
        <v>21.340851406593401</v>
      </c>
      <c r="S30" s="31">
        <f t="shared" si="11"/>
        <v>18.334973533958813</v>
      </c>
      <c r="T30" s="31">
        <f t="shared" si="11"/>
        <v>18.048489572490709</v>
      </c>
      <c r="U30" s="31"/>
      <c r="V30" s="31"/>
      <c r="W30" s="31"/>
      <c r="X30" s="31"/>
      <c r="Y30" s="31"/>
      <c r="Z30" s="31"/>
      <c r="AA30" s="31"/>
      <c r="AB30" s="31"/>
      <c r="AC30" s="35">
        <f t="shared" si="9"/>
        <v>20.590873238515435</v>
      </c>
    </row>
    <row r="31" spans="1:29">
      <c r="A31" s="4">
        <v>20</v>
      </c>
      <c r="B31" s="5" t="s">
        <v>67</v>
      </c>
      <c r="C31" s="6" t="s">
        <v>42</v>
      </c>
      <c r="D31" s="13"/>
      <c r="E31" s="31">
        <f t="shared" ref="E31:T31" si="12">(E17-E16)/LN(1+(E17-E16)/E12)</f>
        <v>4.0267666611708419</v>
      </c>
      <c r="F31" s="31">
        <f t="shared" si="12"/>
        <v>4.0593527907803066</v>
      </c>
      <c r="G31" s="31">
        <f t="shared" si="12"/>
        <v>4.0918286304642697</v>
      </c>
      <c r="H31" s="31">
        <f t="shared" si="12"/>
        <v>4.1241961940909277</v>
      </c>
      <c r="I31" s="31">
        <f t="shared" si="12"/>
        <v>4.0918286304642697</v>
      </c>
      <c r="J31" s="31">
        <f t="shared" si="12"/>
        <v>4.0918286304642697</v>
      </c>
      <c r="K31" s="31">
        <f t="shared" si="12"/>
        <v>3.6910493578042529</v>
      </c>
      <c r="L31" s="31">
        <f t="shared" si="12"/>
        <v>3.3217615746284799</v>
      </c>
      <c r="M31" s="31">
        <f t="shared" si="12"/>
        <v>3.5284171169052576</v>
      </c>
      <c r="N31" s="31">
        <f t="shared" si="12"/>
        <v>3.5284171169052576</v>
      </c>
      <c r="O31" s="31">
        <f t="shared" si="12"/>
        <v>3.593843236092809</v>
      </c>
      <c r="P31" s="31">
        <f t="shared" si="12"/>
        <v>3.8753055862373209</v>
      </c>
      <c r="Q31" s="31">
        <f t="shared" si="12"/>
        <v>2.9737665072361654</v>
      </c>
      <c r="R31" s="31">
        <f t="shared" si="12"/>
        <v>2.8037499815139819</v>
      </c>
      <c r="S31" s="31">
        <f t="shared" si="12"/>
        <v>3.2898508185437967</v>
      </c>
      <c r="T31" s="31">
        <f t="shared" si="12"/>
        <v>3.2578110744183038</v>
      </c>
      <c r="U31" s="31"/>
      <c r="V31" s="31"/>
      <c r="W31" s="31"/>
      <c r="X31" s="31"/>
      <c r="Y31" s="31"/>
      <c r="Z31" s="31"/>
      <c r="AA31" s="31"/>
      <c r="AB31" s="31"/>
      <c r="AC31" s="35">
        <f t="shared" si="9"/>
        <v>3.6468608692325324</v>
      </c>
    </row>
    <row r="32" spans="1:29">
      <c r="A32" s="4">
        <v>21</v>
      </c>
      <c r="B32" s="5" t="s">
        <v>68</v>
      </c>
      <c r="C32" s="6" t="s">
        <v>42</v>
      </c>
      <c r="D32" s="17"/>
      <c r="E32" s="31">
        <f t="shared" ref="E32:T32" si="13">(E14-E15)/LN(1+(E14-E15)/E13)</f>
        <v>4.2156427622010888</v>
      </c>
      <c r="F32" s="31">
        <f t="shared" si="13"/>
        <v>4.4722030975939289</v>
      </c>
      <c r="G32" s="31">
        <f t="shared" si="13"/>
        <v>4.3749732258760963</v>
      </c>
      <c r="H32" s="31">
        <f t="shared" si="13"/>
        <v>4.5331349124771707</v>
      </c>
      <c r="I32" s="31">
        <f t="shared" si="13"/>
        <v>4.4050224800534474</v>
      </c>
      <c r="J32" s="31">
        <f t="shared" si="13"/>
        <v>4.3146327188138196</v>
      </c>
      <c r="K32" s="31">
        <f t="shared" si="13"/>
        <v>3.6712732462234552</v>
      </c>
      <c r="L32" s="31">
        <f t="shared" si="13"/>
        <v>3.1403667593732152</v>
      </c>
      <c r="M32" s="31">
        <f t="shared" si="13"/>
        <v>2.9398224236729851</v>
      </c>
      <c r="N32" s="31">
        <f t="shared" si="13"/>
        <v>3.0851884378738608</v>
      </c>
      <c r="O32" s="31">
        <f t="shared" si="13"/>
        <v>3.4490584071274646</v>
      </c>
      <c r="P32" s="31">
        <f t="shared" si="13"/>
        <v>4.0843694422438022</v>
      </c>
      <c r="Q32" s="31">
        <f t="shared" si="13"/>
        <v>2.3666219892297771</v>
      </c>
      <c r="R32" s="31">
        <f t="shared" si="13"/>
        <v>2.2368057644146022</v>
      </c>
      <c r="S32" s="31">
        <f t="shared" si="13"/>
        <v>2.7624670344616433</v>
      </c>
      <c r="T32" s="31">
        <f t="shared" si="13"/>
        <v>2.5794860061922535</v>
      </c>
      <c r="U32" s="31"/>
      <c r="V32" s="31"/>
      <c r="W32" s="31"/>
      <c r="X32" s="31"/>
      <c r="Y32" s="31"/>
      <c r="Z32" s="31"/>
      <c r="AA32" s="31"/>
      <c r="AB32" s="31"/>
      <c r="AC32" s="35">
        <f t="shared" si="9"/>
        <v>3.5394417942392886</v>
      </c>
    </row>
    <row r="34" spans="1:29" ht="28.5">
      <c r="K34" s="349"/>
      <c r="L34" s="350"/>
      <c r="M34" s="350"/>
      <c r="N34" s="350"/>
      <c r="O34" s="350"/>
      <c r="P34" s="350"/>
      <c r="Q34" s="351"/>
    </row>
    <row r="35" spans="1:29" ht="23.25">
      <c r="A35" s="352" t="s">
        <v>26</v>
      </c>
      <c r="B35" s="352"/>
      <c r="C35" s="352"/>
      <c r="D35" s="352"/>
      <c r="E35" s="352"/>
      <c r="F35" s="352"/>
      <c r="G35" s="352"/>
      <c r="H35" s="352"/>
      <c r="I35" s="352"/>
      <c r="J35" s="352"/>
      <c r="K35" s="352"/>
      <c r="L35" s="352"/>
      <c r="M35" s="352"/>
      <c r="N35" s="352"/>
      <c r="O35" s="352"/>
      <c r="P35" s="352"/>
      <c r="Q35" s="352"/>
      <c r="R35" s="352"/>
      <c r="S35" s="352"/>
      <c r="T35" s="352"/>
      <c r="U35" s="352"/>
      <c r="V35" s="352"/>
      <c r="W35" s="352"/>
      <c r="X35" s="352"/>
      <c r="Y35" s="352"/>
      <c r="Z35" s="352"/>
      <c r="AA35" s="352"/>
      <c r="AB35" s="352"/>
      <c r="AC35"/>
    </row>
    <row r="36" spans="1:29">
      <c r="A36" s="304" t="s">
        <v>90</v>
      </c>
      <c r="B36" s="305"/>
      <c r="C36" s="305"/>
      <c r="D36" s="305"/>
      <c r="E36" s="305"/>
      <c r="F36" s="305"/>
      <c r="G36" s="305"/>
      <c r="H36" s="305"/>
      <c r="I36" s="305"/>
      <c r="J36" s="305"/>
      <c r="K36" s="305"/>
      <c r="L36" s="305"/>
      <c r="M36" s="305"/>
      <c r="N36" s="305"/>
      <c r="O36" s="305"/>
      <c r="P36" s="305"/>
      <c r="Q36" s="305"/>
      <c r="R36" s="305"/>
      <c r="S36" s="305"/>
      <c r="T36" s="305"/>
      <c r="U36" s="305"/>
      <c r="V36" s="305"/>
      <c r="W36" s="305"/>
      <c r="X36" s="305"/>
      <c r="Y36" s="305"/>
      <c r="Z36" s="305"/>
      <c r="AA36" s="305"/>
      <c r="AB36" s="306"/>
      <c r="AC36"/>
    </row>
    <row r="37" spans="1:29" ht="21" customHeight="1">
      <c r="A37" s="307"/>
      <c r="B37" s="308"/>
      <c r="C37" s="308"/>
      <c r="D37" s="309"/>
      <c r="E37" s="319" t="s">
        <v>85</v>
      </c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1"/>
      <c r="AC37"/>
    </row>
    <row r="38" spans="1:29" ht="21" customHeight="1">
      <c r="A38" s="310" t="s">
        <v>29</v>
      </c>
      <c r="B38" s="311"/>
      <c r="C38" s="311"/>
      <c r="D38" s="312"/>
      <c r="E38" s="322"/>
      <c r="F38" s="323"/>
      <c r="G38" s="323"/>
      <c r="H38" s="323"/>
      <c r="I38" s="323"/>
      <c r="J38" s="323"/>
      <c r="K38" s="323"/>
      <c r="L38" s="323"/>
      <c r="M38" s="323"/>
      <c r="N38" s="323"/>
      <c r="O38" s="323"/>
      <c r="P38" s="323"/>
      <c r="Q38" s="323"/>
      <c r="R38" s="323"/>
      <c r="S38" s="323"/>
      <c r="T38" s="323"/>
      <c r="U38" s="323"/>
      <c r="V38" s="323"/>
      <c r="W38" s="323"/>
      <c r="X38" s="323"/>
      <c r="Y38" s="323"/>
      <c r="Z38" s="323"/>
      <c r="AA38" s="323"/>
      <c r="AB38" s="324"/>
      <c r="AC38"/>
    </row>
    <row r="39" spans="1:29" ht="21" customHeight="1">
      <c r="A39" s="310" t="s">
        <v>30</v>
      </c>
      <c r="B39" s="311"/>
      <c r="C39" s="311"/>
      <c r="D39" s="312"/>
      <c r="E39" s="322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323"/>
      <c r="Q39" s="323"/>
      <c r="R39" s="323"/>
      <c r="S39" s="323"/>
      <c r="T39" s="323"/>
      <c r="U39" s="323"/>
      <c r="V39" s="323"/>
      <c r="W39" s="323"/>
      <c r="X39" s="323"/>
      <c r="Y39" s="323"/>
      <c r="Z39" s="323"/>
      <c r="AA39" s="323"/>
      <c r="AB39" s="324"/>
      <c r="AC39"/>
    </row>
    <row r="40" spans="1:29" ht="21" customHeight="1">
      <c r="A40" s="310" t="s">
        <v>31</v>
      </c>
      <c r="B40" s="311"/>
      <c r="C40" s="311"/>
      <c r="D40" s="312"/>
      <c r="E40" s="322"/>
      <c r="F40" s="323"/>
      <c r="G40" s="323"/>
      <c r="H40" s="323"/>
      <c r="I40" s="323"/>
      <c r="J40" s="323"/>
      <c r="K40" s="323"/>
      <c r="L40" s="323"/>
      <c r="M40" s="323"/>
      <c r="N40" s="323"/>
      <c r="O40" s="323"/>
      <c r="P40" s="323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4"/>
      <c r="AC40"/>
    </row>
    <row r="41" spans="1:29" ht="21" customHeight="1">
      <c r="A41" s="310" t="s">
        <v>32</v>
      </c>
      <c r="B41" s="311"/>
      <c r="C41" s="311"/>
      <c r="D41" s="312"/>
      <c r="E41" s="322"/>
      <c r="F41" s="323"/>
      <c r="G41" s="323"/>
      <c r="H41" s="323"/>
      <c r="I41" s="323"/>
      <c r="J41" s="323"/>
      <c r="K41" s="323"/>
      <c r="L41" s="323"/>
      <c r="M41" s="323"/>
      <c r="N41" s="323"/>
      <c r="O41" s="323"/>
      <c r="P41" s="323"/>
      <c r="Q41" s="323"/>
      <c r="R41" s="323"/>
      <c r="S41" s="323"/>
      <c r="T41" s="323"/>
      <c r="U41" s="323"/>
      <c r="V41" s="323"/>
      <c r="W41" s="323"/>
      <c r="X41" s="323"/>
      <c r="Y41" s="323"/>
      <c r="Z41" s="323"/>
      <c r="AA41" s="323"/>
      <c r="AB41" s="324"/>
      <c r="AC41"/>
    </row>
    <row r="42" spans="1:29" ht="21" customHeight="1">
      <c r="A42" s="313" t="s">
        <v>33</v>
      </c>
      <c r="B42" s="314"/>
      <c r="C42" s="314"/>
      <c r="D42" s="315"/>
      <c r="E42" s="322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3"/>
      <c r="T42" s="323"/>
      <c r="U42" s="323"/>
      <c r="V42" s="323"/>
      <c r="W42" s="323"/>
      <c r="X42" s="323"/>
      <c r="Y42" s="323"/>
      <c r="Z42" s="323"/>
      <c r="AA42" s="323"/>
      <c r="AB42" s="324"/>
      <c r="AC42"/>
    </row>
    <row r="43" spans="1:29" ht="21" customHeight="1">
      <c r="A43" s="313" t="s">
        <v>34</v>
      </c>
      <c r="B43" s="314"/>
      <c r="C43" s="314"/>
      <c r="D43" s="315"/>
      <c r="E43" s="325"/>
      <c r="F43" s="326"/>
      <c r="G43" s="326"/>
      <c r="H43" s="326"/>
      <c r="I43" s="326"/>
      <c r="J43" s="326"/>
      <c r="K43" s="326"/>
      <c r="L43" s="326"/>
      <c r="M43" s="326"/>
      <c r="N43" s="326"/>
      <c r="O43" s="326"/>
      <c r="P43" s="326"/>
      <c r="Q43" s="326"/>
      <c r="R43" s="326"/>
      <c r="S43" s="326"/>
      <c r="T43" s="326"/>
      <c r="U43" s="326"/>
      <c r="V43" s="326"/>
      <c r="W43" s="326"/>
      <c r="X43" s="326"/>
      <c r="Y43" s="326"/>
      <c r="Z43" s="326"/>
      <c r="AA43" s="326"/>
      <c r="AB43" s="327"/>
      <c r="AC43"/>
    </row>
    <row r="44" spans="1:29" ht="39.75" customHeight="1">
      <c r="A44" s="331" t="s">
        <v>35</v>
      </c>
      <c r="B44" s="331" t="s">
        <v>36</v>
      </c>
      <c r="C44" s="333" t="s">
        <v>37</v>
      </c>
      <c r="D44" s="331" t="s">
        <v>38</v>
      </c>
      <c r="E44" s="316" t="s">
        <v>39</v>
      </c>
      <c r="F44" s="317"/>
      <c r="G44" s="317"/>
      <c r="H44" s="317"/>
      <c r="I44" s="317"/>
      <c r="J44" s="317"/>
      <c r="K44" s="317"/>
      <c r="L44" s="317"/>
      <c r="M44" s="317"/>
      <c r="N44" s="317"/>
      <c r="O44" s="317"/>
      <c r="P44" s="317"/>
      <c r="Q44" s="317"/>
      <c r="R44" s="317"/>
      <c r="S44" s="317"/>
      <c r="T44" s="317"/>
      <c r="U44" s="317"/>
      <c r="V44" s="317"/>
      <c r="W44" s="317"/>
      <c r="X44" s="317"/>
      <c r="Y44" s="317"/>
      <c r="Z44" s="317"/>
      <c r="AA44" s="317"/>
      <c r="AB44" s="318"/>
      <c r="AC44" s="20" t="s">
        <v>25</v>
      </c>
    </row>
    <row r="45" spans="1:29">
      <c r="A45" s="332"/>
      <c r="B45" s="332"/>
      <c r="C45" s="334"/>
      <c r="D45" s="332"/>
      <c r="E45" s="45">
        <v>0.29166666666666702</v>
      </c>
      <c r="F45" s="45">
        <v>0.33333333333333298</v>
      </c>
      <c r="G45" s="45">
        <v>0.375</v>
      </c>
      <c r="H45" s="45">
        <v>0.41666666666666702</v>
      </c>
      <c r="I45" s="45">
        <v>0.45833333333333298</v>
      </c>
      <c r="J45" s="45">
        <v>0.5</v>
      </c>
      <c r="K45" s="45">
        <v>0.54166666666666696</v>
      </c>
      <c r="L45" s="45">
        <v>0.58333333333333304</v>
      </c>
      <c r="M45" s="45">
        <v>0.625</v>
      </c>
      <c r="N45" s="45">
        <v>0.66666666666666696</v>
      </c>
      <c r="O45" s="45">
        <v>0.70833333333333304</v>
      </c>
      <c r="P45" s="45">
        <v>0.75</v>
      </c>
      <c r="Q45" s="45">
        <v>0.79166666666666696</v>
      </c>
      <c r="R45" s="45">
        <v>0.83333333333333304</v>
      </c>
      <c r="S45" s="45">
        <v>0.875</v>
      </c>
      <c r="T45" s="45">
        <v>0.91666666666666696</v>
      </c>
      <c r="U45" s="45">
        <v>0.95833333333333304</v>
      </c>
      <c r="V45" s="45">
        <v>1</v>
      </c>
      <c r="W45" s="45">
        <v>1.0416666666666701</v>
      </c>
      <c r="X45" s="45">
        <v>1.0833333333333299</v>
      </c>
      <c r="Y45" s="45">
        <v>1.125</v>
      </c>
      <c r="Z45" s="45">
        <v>1.1666666666666701</v>
      </c>
      <c r="AA45" s="45">
        <v>1.2083333333333299</v>
      </c>
      <c r="AB45" s="45">
        <v>1.25</v>
      </c>
      <c r="AC45" s="17"/>
    </row>
    <row r="46" spans="1:29" ht="31.5">
      <c r="A46" s="4">
        <v>1</v>
      </c>
      <c r="B46" s="5" t="s">
        <v>41</v>
      </c>
      <c r="C46" s="6" t="s">
        <v>42</v>
      </c>
      <c r="D46" s="7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>
        <v>0.9</v>
      </c>
      <c r="R46" s="26">
        <v>0.9</v>
      </c>
      <c r="S46" s="26">
        <v>0.8</v>
      </c>
      <c r="T46" s="26">
        <v>0.7</v>
      </c>
      <c r="U46" s="26">
        <v>0.7</v>
      </c>
      <c r="V46" s="26">
        <v>0.9</v>
      </c>
      <c r="W46" s="26">
        <v>0.9</v>
      </c>
      <c r="X46" s="26">
        <v>0.9</v>
      </c>
      <c r="Y46" s="26">
        <v>0.9</v>
      </c>
      <c r="Z46" s="26">
        <v>0.9</v>
      </c>
      <c r="AA46" s="26">
        <v>0.9</v>
      </c>
      <c r="AB46" s="26">
        <v>1</v>
      </c>
      <c r="AC46" s="35">
        <f t="shared" ref="AC46:AC58" si="14">AVERAGE(E46:AB46)</f>
        <v>0.86666666666666681</v>
      </c>
    </row>
    <row r="47" spans="1:29" ht="31.5">
      <c r="A47" s="4">
        <v>2</v>
      </c>
      <c r="B47" s="5" t="s">
        <v>43</v>
      </c>
      <c r="C47" s="6" t="s">
        <v>42</v>
      </c>
      <c r="D47" s="7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>
        <v>0.3</v>
      </c>
      <c r="R47" s="26">
        <v>0.3</v>
      </c>
      <c r="S47" s="26">
        <v>0.3</v>
      </c>
      <c r="T47" s="26">
        <v>0.3</v>
      </c>
      <c r="U47" s="26">
        <v>0.3</v>
      </c>
      <c r="V47" s="26">
        <v>0.3</v>
      </c>
      <c r="W47" s="26">
        <v>0.4</v>
      </c>
      <c r="X47" s="26">
        <v>0.4</v>
      </c>
      <c r="Y47" s="26">
        <v>0.4</v>
      </c>
      <c r="Z47" s="26">
        <v>0.3</v>
      </c>
      <c r="AA47" s="26">
        <v>0.4</v>
      </c>
      <c r="AB47" s="26">
        <v>0.4</v>
      </c>
      <c r="AC47" s="35">
        <f t="shared" si="14"/>
        <v>0.34166666666666662</v>
      </c>
    </row>
    <row r="48" spans="1:29">
      <c r="A48" s="4">
        <v>3</v>
      </c>
      <c r="B48" s="5" t="s">
        <v>44</v>
      </c>
      <c r="C48" s="6" t="s">
        <v>42</v>
      </c>
      <c r="D48" s="6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>
        <v>15.2</v>
      </c>
      <c r="R48" s="27">
        <v>15.3</v>
      </c>
      <c r="S48" s="27">
        <v>14</v>
      </c>
      <c r="T48" s="27">
        <v>13.6</v>
      </c>
      <c r="U48" s="27">
        <v>12.8</v>
      </c>
      <c r="V48" s="27">
        <v>12.5</v>
      </c>
      <c r="W48" s="27">
        <v>13.1</v>
      </c>
      <c r="X48" s="27">
        <v>13.2</v>
      </c>
      <c r="Y48" s="27">
        <v>13.3</v>
      </c>
      <c r="Z48" s="27">
        <v>13.3</v>
      </c>
      <c r="AA48" s="27">
        <v>13.2</v>
      </c>
      <c r="AB48" s="27">
        <v>13.2</v>
      </c>
      <c r="AC48" s="35">
        <f t="shared" si="14"/>
        <v>13.558333333333332</v>
      </c>
    </row>
    <row r="49" spans="1:29">
      <c r="A49" s="4">
        <v>4</v>
      </c>
      <c r="B49" s="5" t="s">
        <v>45</v>
      </c>
      <c r="C49" s="6" t="s">
        <v>42</v>
      </c>
      <c r="D49" s="6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>
        <v>8</v>
      </c>
      <c r="R49" s="27">
        <v>7.8</v>
      </c>
      <c r="S49" s="27">
        <v>7.8</v>
      </c>
      <c r="T49" s="27">
        <v>7</v>
      </c>
      <c r="U49" s="27">
        <v>5.8</v>
      </c>
      <c r="V49" s="27">
        <v>5.4</v>
      </c>
      <c r="W49" s="27">
        <v>5.5</v>
      </c>
      <c r="X49" s="27">
        <v>5.5</v>
      </c>
      <c r="Y49" s="27">
        <v>5.5</v>
      </c>
      <c r="Z49" s="27">
        <v>5.5</v>
      </c>
      <c r="AA49" s="27">
        <v>5.4</v>
      </c>
      <c r="AB49" s="27">
        <v>5.5</v>
      </c>
      <c r="AC49" s="35">
        <f t="shared" si="14"/>
        <v>6.2250000000000005</v>
      </c>
    </row>
    <row r="50" spans="1:29" ht="34.5">
      <c r="A50" s="4">
        <v>5</v>
      </c>
      <c r="B50" s="5" t="s">
        <v>46</v>
      </c>
      <c r="C50" s="6" t="s">
        <v>42</v>
      </c>
      <c r="D50" s="6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>
        <v>22</v>
      </c>
      <c r="R50" s="27">
        <v>23.8</v>
      </c>
      <c r="S50" s="27">
        <v>24.3</v>
      </c>
      <c r="T50" s="27">
        <v>24.2</v>
      </c>
      <c r="U50" s="27">
        <v>24.3</v>
      </c>
      <c r="V50" s="27">
        <v>20.8</v>
      </c>
      <c r="W50" s="27">
        <v>19.2</v>
      </c>
      <c r="X50" s="27">
        <v>20</v>
      </c>
      <c r="Y50" s="27">
        <v>19.8</v>
      </c>
      <c r="Z50" s="27">
        <v>19.600000000000001</v>
      </c>
      <c r="AA50" s="27">
        <v>19.2</v>
      </c>
      <c r="AB50" s="27">
        <v>19.3</v>
      </c>
      <c r="AC50" s="35">
        <f t="shared" si="14"/>
        <v>21.375</v>
      </c>
    </row>
    <row r="51" spans="1:29">
      <c r="A51" s="4">
        <v>6</v>
      </c>
      <c r="B51" s="5" t="s">
        <v>47</v>
      </c>
      <c r="C51" s="6" t="s">
        <v>42</v>
      </c>
      <c r="D51" s="6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>
        <v>21.3</v>
      </c>
      <c r="R51" s="27">
        <v>29</v>
      </c>
      <c r="S51" s="27">
        <v>28.5</v>
      </c>
      <c r="T51" s="27">
        <v>28.7</v>
      </c>
      <c r="U51" s="27">
        <v>29.1</v>
      </c>
      <c r="V51" s="27">
        <v>25.6</v>
      </c>
      <c r="W51" s="27">
        <v>24.2</v>
      </c>
      <c r="X51" s="27">
        <v>25.1</v>
      </c>
      <c r="Y51" s="27">
        <v>25.1</v>
      </c>
      <c r="Z51" s="27">
        <v>24.8</v>
      </c>
      <c r="AA51" s="27">
        <v>24.4</v>
      </c>
      <c r="AB51" s="27">
        <v>24.5</v>
      </c>
      <c r="AC51" s="35">
        <f t="shared" si="14"/>
        <v>25.858333333333331</v>
      </c>
    </row>
    <row r="52" spans="1:29" ht="30">
      <c r="A52" s="4">
        <v>7</v>
      </c>
      <c r="B52" s="5" t="s">
        <v>48</v>
      </c>
      <c r="C52" s="6" t="s">
        <v>49</v>
      </c>
      <c r="D52" s="6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>
        <v>4.3</v>
      </c>
      <c r="R52" s="13">
        <v>4.3</v>
      </c>
      <c r="S52" s="13">
        <v>4.3</v>
      </c>
      <c r="T52" s="13">
        <v>4.3</v>
      </c>
      <c r="U52" s="13">
        <v>4.3</v>
      </c>
      <c r="V52" s="13">
        <v>4.3</v>
      </c>
      <c r="W52" s="13">
        <v>4.3</v>
      </c>
      <c r="X52" s="13">
        <v>4.3</v>
      </c>
      <c r="Y52" s="13">
        <v>4.3</v>
      </c>
      <c r="Z52" s="13">
        <v>4.3</v>
      </c>
      <c r="AA52" s="13">
        <v>4.3</v>
      </c>
      <c r="AB52" s="13">
        <v>4.3</v>
      </c>
      <c r="AC52" s="35">
        <f t="shared" si="14"/>
        <v>4.2999999999999989</v>
      </c>
    </row>
    <row r="53" spans="1:29" ht="30">
      <c r="A53" s="4">
        <v>8</v>
      </c>
      <c r="B53" s="5" t="s">
        <v>50</v>
      </c>
      <c r="C53" s="6" t="s">
        <v>49</v>
      </c>
      <c r="D53" s="6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>
        <v>3.8</v>
      </c>
      <c r="R53" s="28">
        <v>3.8</v>
      </c>
      <c r="S53" s="28">
        <v>3.8</v>
      </c>
      <c r="T53" s="28">
        <v>3.8</v>
      </c>
      <c r="U53" s="28">
        <v>3.8</v>
      </c>
      <c r="V53" s="28">
        <v>3.8</v>
      </c>
      <c r="W53" s="28">
        <v>3.8</v>
      </c>
      <c r="X53" s="28">
        <v>3.8</v>
      </c>
      <c r="Y53" s="28">
        <v>3.8</v>
      </c>
      <c r="Z53" s="28">
        <v>3.8</v>
      </c>
      <c r="AA53" s="28">
        <v>3.8</v>
      </c>
      <c r="AB53" s="28">
        <v>3.8</v>
      </c>
      <c r="AC53" s="35">
        <f t="shared" si="14"/>
        <v>3.7999999999999994</v>
      </c>
    </row>
    <row r="54" spans="1:29" ht="30">
      <c r="A54" s="4">
        <v>9</v>
      </c>
      <c r="B54" s="5" t="s">
        <v>51</v>
      </c>
      <c r="C54" s="6" t="s">
        <v>49</v>
      </c>
      <c r="D54" s="6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>
        <v>3.8</v>
      </c>
      <c r="R54" s="28">
        <v>3.8</v>
      </c>
      <c r="S54" s="28">
        <v>3.8</v>
      </c>
      <c r="T54" s="28">
        <v>3.8</v>
      </c>
      <c r="U54" s="28">
        <v>3.8</v>
      </c>
      <c r="V54" s="28">
        <v>3.8</v>
      </c>
      <c r="W54" s="28">
        <v>3.8</v>
      </c>
      <c r="X54" s="28">
        <v>3.8</v>
      </c>
      <c r="Y54" s="28">
        <v>3.8</v>
      </c>
      <c r="Z54" s="28">
        <v>3.8</v>
      </c>
      <c r="AA54" s="28">
        <v>3.8</v>
      </c>
      <c r="AB54" s="28">
        <v>3.8</v>
      </c>
      <c r="AC54" s="35">
        <f t="shared" si="14"/>
        <v>3.7999999999999994</v>
      </c>
    </row>
    <row r="55" spans="1:29" ht="30">
      <c r="A55" s="4">
        <v>10</v>
      </c>
      <c r="B55" s="5" t="s">
        <v>52</v>
      </c>
      <c r="C55" s="6" t="s">
        <v>49</v>
      </c>
      <c r="D55" s="6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>
        <v>3</v>
      </c>
      <c r="R55" s="28">
        <v>3</v>
      </c>
      <c r="S55" s="28">
        <v>3</v>
      </c>
      <c r="T55" s="28">
        <v>3</v>
      </c>
      <c r="U55" s="28">
        <v>3</v>
      </c>
      <c r="V55" s="28">
        <v>3</v>
      </c>
      <c r="W55" s="28">
        <v>3</v>
      </c>
      <c r="X55" s="28">
        <v>3</v>
      </c>
      <c r="Y55" s="28">
        <v>3</v>
      </c>
      <c r="Z55" s="28">
        <v>3</v>
      </c>
      <c r="AA55" s="28">
        <v>3</v>
      </c>
      <c r="AB55" s="28">
        <v>3</v>
      </c>
      <c r="AC55" s="35">
        <f t="shared" si="14"/>
        <v>3</v>
      </c>
    </row>
    <row r="56" spans="1:29" ht="34.5">
      <c r="A56" s="4">
        <v>11</v>
      </c>
      <c r="B56" s="5" t="s">
        <v>53</v>
      </c>
      <c r="C56" s="6" t="s">
        <v>49</v>
      </c>
      <c r="D56" s="1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>
        <v>0.5</v>
      </c>
      <c r="R56" s="33">
        <v>0.5</v>
      </c>
      <c r="S56" s="33">
        <v>0.5</v>
      </c>
      <c r="T56" s="33">
        <f t="shared" ref="T56:AB56" si="15">T52-T53</f>
        <v>0.5</v>
      </c>
      <c r="U56" s="33">
        <f t="shared" si="15"/>
        <v>0.5</v>
      </c>
      <c r="V56" s="33">
        <f t="shared" si="15"/>
        <v>0.5</v>
      </c>
      <c r="W56" s="33">
        <f t="shared" si="15"/>
        <v>0.5</v>
      </c>
      <c r="X56" s="33">
        <f t="shared" si="15"/>
        <v>0.5</v>
      </c>
      <c r="Y56" s="33">
        <f t="shared" si="15"/>
        <v>0.5</v>
      </c>
      <c r="Z56" s="33">
        <f t="shared" si="15"/>
        <v>0.5</v>
      </c>
      <c r="AA56" s="33">
        <f t="shared" si="15"/>
        <v>0.5</v>
      </c>
      <c r="AB56" s="33">
        <f t="shared" si="15"/>
        <v>0.5</v>
      </c>
      <c r="AC56" s="35">
        <f t="shared" si="14"/>
        <v>0.5</v>
      </c>
    </row>
    <row r="57" spans="1:29" ht="34.5">
      <c r="A57" s="4">
        <v>12</v>
      </c>
      <c r="B57" s="5" t="s">
        <v>54</v>
      </c>
      <c r="C57" s="6" t="s">
        <v>55</v>
      </c>
      <c r="D57" s="1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>
        <v>0.8</v>
      </c>
      <c r="R57" s="33">
        <v>0.8</v>
      </c>
      <c r="S57" s="33">
        <v>0.8</v>
      </c>
      <c r="T57" s="33">
        <f t="shared" ref="T57:AB57" si="16">T54-T55</f>
        <v>0.79999999999999982</v>
      </c>
      <c r="U57" s="33">
        <f t="shared" si="16"/>
        <v>0.79999999999999982</v>
      </c>
      <c r="V57" s="33">
        <f t="shared" si="16"/>
        <v>0.79999999999999982</v>
      </c>
      <c r="W57" s="33">
        <f t="shared" si="16"/>
        <v>0.79999999999999982</v>
      </c>
      <c r="X57" s="33">
        <f t="shared" si="16"/>
        <v>0.79999999999999982</v>
      </c>
      <c r="Y57" s="33">
        <f t="shared" si="16"/>
        <v>0.79999999999999982</v>
      </c>
      <c r="Z57" s="33">
        <f t="shared" si="16"/>
        <v>0.79999999999999982</v>
      </c>
      <c r="AA57" s="33">
        <f t="shared" si="16"/>
        <v>0.79999999999999982</v>
      </c>
      <c r="AB57" s="33">
        <f t="shared" si="16"/>
        <v>0.79999999999999982</v>
      </c>
      <c r="AC57" s="35">
        <f t="shared" si="14"/>
        <v>0.79999999999999982</v>
      </c>
    </row>
    <row r="58" spans="1:29" ht="37.5">
      <c r="A58" s="4">
        <v>13</v>
      </c>
      <c r="B58" s="5" t="s">
        <v>56</v>
      </c>
      <c r="C58" s="6" t="s">
        <v>57</v>
      </c>
      <c r="D58" s="13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>
        <f t="shared" ref="Q58:AB58" si="17">SQRT(Q56/0.5)*971</f>
        <v>971</v>
      </c>
      <c r="R58" s="29">
        <f t="shared" si="17"/>
        <v>971</v>
      </c>
      <c r="S58" s="29">
        <f t="shared" si="17"/>
        <v>971</v>
      </c>
      <c r="T58" s="29">
        <f t="shared" si="17"/>
        <v>971</v>
      </c>
      <c r="U58" s="29">
        <f t="shared" si="17"/>
        <v>971</v>
      </c>
      <c r="V58" s="29">
        <f t="shared" si="17"/>
        <v>971</v>
      </c>
      <c r="W58" s="29">
        <f t="shared" si="17"/>
        <v>971</v>
      </c>
      <c r="X58" s="29">
        <f t="shared" si="17"/>
        <v>971</v>
      </c>
      <c r="Y58" s="29">
        <f t="shared" si="17"/>
        <v>971</v>
      </c>
      <c r="Z58" s="29">
        <f t="shared" si="17"/>
        <v>971</v>
      </c>
      <c r="AA58" s="29">
        <f t="shared" si="17"/>
        <v>971</v>
      </c>
      <c r="AB58" s="29">
        <f t="shared" si="17"/>
        <v>971</v>
      </c>
      <c r="AC58" s="35">
        <f t="shared" si="14"/>
        <v>971</v>
      </c>
    </row>
    <row r="59" spans="1:29">
      <c r="A59" s="4">
        <v>14</v>
      </c>
      <c r="B59" s="5" t="s">
        <v>58</v>
      </c>
      <c r="C59" s="6" t="s">
        <v>59</v>
      </c>
      <c r="D59" s="13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>
        <f t="shared" ref="Q59:AB59" si="18">Q58*1000*1*(Q48-Q49)/3024</f>
        <v>2311.9047619047615</v>
      </c>
      <c r="R59" s="40">
        <f t="shared" si="18"/>
        <v>2408.2341269841272</v>
      </c>
      <c r="S59" s="40">
        <f t="shared" si="18"/>
        <v>1990.8068783068784</v>
      </c>
      <c r="T59" s="40">
        <f t="shared" si="18"/>
        <v>2119.2460317460318</v>
      </c>
      <c r="U59" s="40">
        <f t="shared" si="18"/>
        <v>2247.6851851851857</v>
      </c>
      <c r="V59" s="40">
        <f t="shared" si="18"/>
        <v>2279.7949735449733</v>
      </c>
      <c r="W59" s="40">
        <f t="shared" si="18"/>
        <v>2440.3439153439153</v>
      </c>
      <c r="X59" s="40">
        <f t="shared" si="18"/>
        <v>2472.4537037037035</v>
      </c>
      <c r="Y59" s="40">
        <f t="shared" si="18"/>
        <v>2504.5634920634925</v>
      </c>
      <c r="Z59" s="40">
        <f t="shared" si="18"/>
        <v>2504.5634920634925</v>
      </c>
      <c r="AA59" s="40">
        <f t="shared" si="18"/>
        <v>2504.5634920634916</v>
      </c>
      <c r="AB59" s="40">
        <f t="shared" si="18"/>
        <v>2472.4537037037035</v>
      </c>
      <c r="AC59" s="73">
        <f>SUM(E59:AB59)</f>
        <v>28256.613756613755</v>
      </c>
    </row>
    <row r="60" spans="1:29">
      <c r="A60" s="4">
        <v>15</v>
      </c>
      <c r="B60" s="5" t="s">
        <v>60</v>
      </c>
      <c r="C60" s="6" t="s">
        <v>61</v>
      </c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>
        <v>1315</v>
      </c>
      <c r="R60" s="13">
        <v>1315</v>
      </c>
      <c r="S60" s="13">
        <v>1325</v>
      </c>
      <c r="T60" s="13">
        <v>1320</v>
      </c>
      <c r="U60" s="13">
        <v>1315</v>
      </c>
      <c r="V60" s="13">
        <v>1315</v>
      </c>
      <c r="W60" s="13">
        <v>1315</v>
      </c>
      <c r="X60" s="13">
        <v>1320</v>
      </c>
      <c r="Y60" s="13">
        <v>1315</v>
      </c>
      <c r="Z60" s="13">
        <v>1315</v>
      </c>
      <c r="AA60" s="13">
        <v>1315</v>
      </c>
      <c r="AB60" s="13">
        <v>1315</v>
      </c>
      <c r="AC60" s="73">
        <f>SUM(E60:AB60)</f>
        <v>15800</v>
      </c>
    </row>
    <row r="61" spans="1:29">
      <c r="A61" s="4">
        <v>16</v>
      </c>
      <c r="B61" s="5" t="s">
        <v>62</v>
      </c>
      <c r="C61" s="6" t="s">
        <v>63</v>
      </c>
      <c r="D61" s="13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>
        <f t="shared" ref="Q61:AB61" si="19">Q60/Q59</f>
        <v>0.56879505664263652</v>
      </c>
      <c r="R61" s="31">
        <f t="shared" si="19"/>
        <v>0.54604325437693091</v>
      </c>
      <c r="S61" s="31">
        <f t="shared" si="19"/>
        <v>0.66555928374472606</v>
      </c>
      <c r="T61" s="31">
        <f t="shared" si="19"/>
        <v>0.62286302780638514</v>
      </c>
      <c r="U61" s="31">
        <f t="shared" si="19"/>
        <v>0.5850463439752831</v>
      </c>
      <c r="V61" s="31">
        <f t="shared" si="19"/>
        <v>0.57680625462351875</v>
      </c>
      <c r="W61" s="31">
        <f t="shared" si="19"/>
        <v>0.53885847471407666</v>
      </c>
      <c r="X61" s="31">
        <f t="shared" si="19"/>
        <v>0.53388259526261594</v>
      </c>
      <c r="Y61" s="31">
        <f t="shared" si="19"/>
        <v>0.52504159074704893</v>
      </c>
      <c r="Z61" s="31">
        <f t="shared" si="19"/>
        <v>0.52504159074704893</v>
      </c>
      <c r="AA61" s="31">
        <f t="shared" si="19"/>
        <v>0.52504159074704915</v>
      </c>
      <c r="AB61" s="31">
        <f t="shared" si="19"/>
        <v>0.53186031270480294</v>
      </c>
      <c r="AC61" s="35">
        <f t="shared" ref="AC61:AC66" si="20">AVERAGE(E61:AB61)</f>
        <v>0.56206994800767696</v>
      </c>
    </row>
    <row r="62" spans="1:29">
      <c r="A62" s="4">
        <v>17</v>
      </c>
      <c r="B62" s="5" t="s">
        <v>64</v>
      </c>
      <c r="C62" s="13"/>
      <c r="D62" s="13"/>
      <c r="E62" s="341">
        <f>AVERAGE(E61:AB61)</f>
        <v>0.56206994800767696</v>
      </c>
      <c r="F62" s="342"/>
      <c r="G62" s="342"/>
      <c r="H62" s="342"/>
      <c r="I62" s="342"/>
      <c r="J62" s="342"/>
      <c r="K62" s="342"/>
      <c r="L62" s="342"/>
      <c r="M62" s="342"/>
      <c r="N62" s="342"/>
      <c r="O62" s="342"/>
      <c r="P62" s="342"/>
      <c r="Q62" s="342"/>
      <c r="R62" s="342"/>
      <c r="S62" s="342"/>
      <c r="T62" s="342"/>
      <c r="U62" s="342"/>
      <c r="V62" s="342"/>
      <c r="W62" s="342"/>
      <c r="X62" s="342"/>
      <c r="Y62" s="342"/>
      <c r="Z62" s="342"/>
      <c r="AA62" s="342"/>
      <c r="AB62" s="342"/>
      <c r="AC62" s="35">
        <f t="shared" si="20"/>
        <v>0.56206994800767696</v>
      </c>
    </row>
    <row r="63" spans="1:29">
      <c r="A63" s="4">
        <v>18</v>
      </c>
      <c r="B63" s="5" t="s">
        <v>65</v>
      </c>
      <c r="C63" s="13"/>
      <c r="D63" s="13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>
        <f t="shared" ref="Q63:AB63" si="21">3.516/Q61</f>
        <v>6.1814883215643661</v>
      </c>
      <c r="R63" s="31">
        <f t="shared" si="21"/>
        <v>6.4390503349628831</v>
      </c>
      <c r="S63" s="31">
        <f t="shared" si="21"/>
        <v>5.2827750823599882</v>
      </c>
      <c r="T63" s="31">
        <f t="shared" si="21"/>
        <v>5.6449007936507938</v>
      </c>
      <c r="U63" s="31">
        <f t="shared" si="21"/>
        <v>6.0097803126320253</v>
      </c>
      <c r="V63" s="31">
        <f t="shared" si="21"/>
        <v>6.0956343170981944</v>
      </c>
      <c r="W63" s="31">
        <f t="shared" si="21"/>
        <v>6.524904339429054</v>
      </c>
      <c r="X63" s="31">
        <f t="shared" si="21"/>
        <v>6.5857175925925917</v>
      </c>
      <c r="Y63" s="31">
        <f t="shared" si="21"/>
        <v>6.6966123483613993</v>
      </c>
      <c r="Z63" s="31">
        <f t="shared" si="21"/>
        <v>6.6966123483613993</v>
      </c>
      <c r="AA63" s="31">
        <f t="shared" si="21"/>
        <v>6.6966123483613966</v>
      </c>
      <c r="AB63" s="31">
        <f t="shared" si="21"/>
        <v>6.6107583438952258</v>
      </c>
      <c r="AC63" s="35">
        <f t="shared" si="20"/>
        <v>6.2887372069391096</v>
      </c>
    </row>
    <row r="64" spans="1:29">
      <c r="A64" s="4">
        <v>19</v>
      </c>
      <c r="B64" s="5" t="s">
        <v>66</v>
      </c>
      <c r="C64" s="13"/>
      <c r="D64" s="13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>
        <f t="shared" ref="Q64:AB64" si="22">3.413*Q63</f>
        <v>21.097419641499179</v>
      </c>
      <c r="R64" s="31">
        <f t="shared" si="22"/>
        <v>21.976478793228321</v>
      </c>
      <c r="S64" s="31">
        <f t="shared" si="22"/>
        <v>18.03011135609464</v>
      </c>
      <c r="T64" s="31">
        <f t="shared" si="22"/>
        <v>19.266046408730158</v>
      </c>
      <c r="U64" s="31">
        <f t="shared" si="22"/>
        <v>20.511380207013101</v>
      </c>
      <c r="V64" s="31">
        <f t="shared" si="22"/>
        <v>20.804399924256135</v>
      </c>
      <c r="W64" s="31">
        <f t="shared" si="22"/>
        <v>22.269498510471362</v>
      </c>
      <c r="X64" s="31">
        <f t="shared" si="22"/>
        <v>22.477054143518515</v>
      </c>
      <c r="Y64" s="31">
        <f t="shared" si="22"/>
        <v>22.855537944957454</v>
      </c>
      <c r="Z64" s="31">
        <f t="shared" si="22"/>
        <v>22.855537944957454</v>
      </c>
      <c r="AA64" s="31">
        <f t="shared" si="22"/>
        <v>22.855537944957444</v>
      </c>
      <c r="AB64" s="31">
        <f t="shared" si="22"/>
        <v>22.562518227714403</v>
      </c>
      <c r="AC64" s="35">
        <f t="shared" si="20"/>
        <v>21.463460087283178</v>
      </c>
    </row>
    <row r="65" spans="1:29">
      <c r="A65" s="4">
        <v>20</v>
      </c>
      <c r="B65" s="5" t="s">
        <v>67</v>
      </c>
      <c r="C65" s="6" t="s">
        <v>42</v>
      </c>
      <c r="D65" s="13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>
        <f t="shared" ref="Q65:AB65" si="23">(Q51-Q50)/LN(1+(Q51-Q50)/Q46)</f>
        <v>0.4654015820597584</v>
      </c>
      <c r="R65" s="31">
        <f t="shared" si="23"/>
        <v>2.717321316799191</v>
      </c>
      <c r="S65" s="31">
        <f t="shared" si="23"/>
        <v>2.2918490026683118</v>
      </c>
      <c r="T65" s="31">
        <f t="shared" si="23"/>
        <v>2.2440156931414696</v>
      </c>
      <c r="U65" s="31">
        <f t="shared" si="23"/>
        <v>2.3284885808307672</v>
      </c>
      <c r="V65" s="31">
        <f t="shared" si="23"/>
        <v>2.6004608258774882</v>
      </c>
      <c r="W65" s="31">
        <f t="shared" si="23"/>
        <v>2.6591319396341482</v>
      </c>
      <c r="X65" s="31">
        <f t="shared" si="23"/>
        <v>2.6882854224461634</v>
      </c>
      <c r="Y65" s="31">
        <f t="shared" si="23"/>
        <v>2.7462423263665325</v>
      </c>
      <c r="Z65" s="31">
        <f t="shared" si="23"/>
        <v>2.717321316799191</v>
      </c>
      <c r="AA65" s="31">
        <f t="shared" si="23"/>
        <v>2.717321316799191</v>
      </c>
      <c r="AB65" s="31">
        <f t="shared" si="23"/>
        <v>2.8500189184554614</v>
      </c>
      <c r="AC65" s="35">
        <f t="shared" si="20"/>
        <v>2.4188215201564724</v>
      </c>
    </row>
    <row r="66" spans="1:29">
      <c r="A66" s="4">
        <v>21</v>
      </c>
      <c r="B66" s="5" t="s">
        <v>68</v>
      </c>
      <c r="C66" s="6" t="s">
        <v>42</v>
      </c>
      <c r="D66" s="17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>
        <f t="shared" ref="Q66:AB66" si="24">(Q48-Q49)/LN(1+(Q48-Q49)/Q47)</f>
        <v>2.2368057644146022</v>
      </c>
      <c r="R66" s="31">
        <f t="shared" si="24"/>
        <v>2.3019575732260118</v>
      </c>
      <c r="S66" s="31">
        <f t="shared" si="24"/>
        <v>2.0157521398153802</v>
      </c>
      <c r="T66" s="31">
        <f t="shared" si="24"/>
        <v>2.1049313267650867</v>
      </c>
      <c r="U66" s="31">
        <f t="shared" si="24"/>
        <v>2.1930874711718342</v>
      </c>
      <c r="V66" s="31">
        <f t="shared" si="24"/>
        <v>2.2149756783043997</v>
      </c>
      <c r="W66" s="31">
        <f t="shared" si="24"/>
        <v>2.5369423252845387</v>
      </c>
      <c r="X66" s="31">
        <f t="shared" si="24"/>
        <v>2.5597087013286677</v>
      </c>
      <c r="Y66" s="31">
        <f t="shared" si="24"/>
        <v>2.5824181345416171</v>
      </c>
      <c r="Z66" s="31">
        <f t="shared" si="24"/>
        <v>2.3666219892297775</v>
      </c>
      <c r="AA66" s="31">
        <f t="shared" si="24"/>
        <v>2.5824181345416166</v>
      </c>
      <c r="AB66" s="31">
        <f t="shared" si="24"/>
        <v>2.5597087013286677</v>
      </c>
      <c r="AC66" s="35">
        <f t="shared" si="20"/>
        <v>2.354610661662683</v>
      </c>
    </row>
    <row r="68" spans="1:29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64"/>
    </row>
  </sheetData>
  <mergeCells count="33">
    <mergeCell ref="A43:D43"/>
    <mergeCell ref="E44:AB44"/>
    <mergeCell ref="E62:AB62"/>
    <mergeCell ref="A10:A11"/>
    <mergeCell ref="A44:A45"/>
    <mergeCell ref="B10:B11"/>
    <mergeCell ref="B44:B45"/>
    <mergeCell ref="C10:C11"/>
    <mergeCell ref="C44:C45"/>
    <mergeCell ref="D10:D11"/>
    <mergeCell ref="D44:D45"/>
    <mergeCell ref="E37:AB43"/>
    <mergeCell ref="A38:D38"/>
    <mergeCell ref="A39:D39"/>
    <mergeCell ref="A40:D40"/>
    <mergeCell ref="A41:D41"/>
    <mergeCell ref="A42:D42"/>
    <mergeCell ref="E28:AB28"/>
    <mergeCell ref="K34:Q34"/>
    <mergeCell ref="A35:AB35"/>
    <mergeCell ref="A36:AB36"/>
    <mergeCell ref="A37:D37"/>
    <mergeCell ref="A6:D6"/>
    <mergeCell ref="A7:D7"/>
    <mergeCell ref="A8:D8"/>
    <mergeCell ref="A9:D9"/>
    <mergeCell ref="E10:AB10"/>
    <mergeCell ref="E3:AB9"/>
    <mergeCell ref="H1:S1"/>
    <mergeCell ref="A2:AB2"/>
    <mergeCell ref="A3:D3"/>
    <mergeCell ref="A4:D4"/>
    <mergeCell ref="A5:D5"/>
  </mergeCells>
  <conditionalFormatting sqref="AC59:AC60">
    <cfRule type="cellIs" dxfId="206" priority="4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C65"/>
  <sheetViews>
    <sheetView zoomScale="80" zoomScaleNormal="80" workbookViewId="0">
      <selection activeCell="AC47" sqref="AC47:AC48"/>
    </sheetView>
  </sheetViews>
  <sheetFormatPr defaultColWidth="8.85546875" defaultRowHeight="21"/>
  <cols>
    <col min="1" max="1" width="6.5703125" style="80" customWidth="1"/>
    <col min="2" max="2" width="39.140625" style="80" customWidth="1"/>
    <col min="3" max="3" width="11.42578125" style="80" customWidth="1"/>
    <col min="4" max="4" width="14.140625" style="80" customWidth="1"/>
    <col min="5" max="28" width="8.7109375" style="80" customWidth="1"/>
    <col min="29" max="29" width="10.140625" style="80" customWidth="1"/>
    <col min="30" max="16384" width="8.85546875" style="80"/>
  </cols>
  <sheetData>
    <row r="1" spans="1:29" ht="23.25">
      <c r="A1" s="366" t="s">
        <v>26</v>
      </c>
      <c r="B1" s="367"/>
      <c r="C1" s="367"/>
      <c r="D1" s="367"/>
      <c r="E1" s="367"/>
      <c r="F1" s="367"/>
      <c r="G1" s="367"/>
      <c r="H1" s="367"/>
      <c r="I1" s="367"/>
      <c r="J1" s="367"/>
      <c r="K1" s="367"/>
      <c r="L1" s="367"/>
      <c r="M1" s="367"/>
      <c r="N1" s="367"/>
      <c r="O1" s="367"/>
      <c r="P1" s="367"/>
      <c r="Q1" s="367"/>
      <c r="R1" s="367"/>
      <c r="S1" s="367"/>
      <c r="T1" s="367"/>
      <c r="U1" s="367"/>
      <c r="V1" s="367"/>
      <c r="W1" s="367"/>
      <c r="X1" s="367"/>
      <c r="Y1" s="367"/>
      <c r="Z1" s="367"/>
      <c r="AA1" s="367"/>
      <c r="AB1" s="367"/>
      <c r="AC1" s="368"/>
    </row>
    <row r="2" spans="1:29">
      <c r="A2" s="369" t="s">
        <v>91</v>
      </c>
      <c r="B2" s="364"/>
      <c r="C2" s="364"/>
      <c r="D2" s="364"/>
      <c r="E2" s="364"/>
      <c r="F2" s="364"/>
      <c r="G2" s="364"/>
      <c r="H2" s="364"/>
      <c r="I2" s="364"/>
      <c r="J2" s="364"/>
      <c r="K2" s="364"/>
      <c r="L2" s="364"/>
      <c r="M2" s="364"/>
      <c r="N2" s="364"/>
      <c r="O2" s="364"/>
      <c r="P2" s="364"/>
      <c r="Q2" s="364"/>
      <c r="R2" s="364"/>
      <c r="S2" s="364"/>
      <c r="T2" s="364"/>
      <c r="U2" s="364"/>
      <c r="V2" s="364"/>
      <c r="W2" s="364"/>
      <c r="X2" s="364"/>
      <c r="Y2" s="364"/>
      <c r="Z2" s="364"/>
      <c r="AA2" s="364"/>
      <c r="AB2" s="364"/>
      <c r="AC2" s="370"/>
    </row>
    <row r="3" spans="1:29" ht="21" customHeight="1">
      <c r="A3" s="371"/>
      <c r="B3" s="359"/>
      <c r="C3" s="359"/>
      <c r="D3" s="359"/>
      <c r="E3" s="319" t="s">
        <v>75</v>
      </c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0"/>
      <c r="AC3" s="376"/>
    </row>
    <row r="4" spans="1:29" ht="21" customHeight="1">
      <c r="A4" s="372" t="s">
        <v>29</v>
      </c>
      <c r="B4" s="360"/>
      <c r="C4" s="360"/>
      <c r="D4" s="360"/>
      <c r="E4" s="322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323"/>
      <c r="AC4" s="377"/>
    </row>
    <row r="5" spans="1:29" ht="21" customHeight="1">
      <c r="A5" s="372" t="s">
        <v>30</v>
      </c>
      <c r="B5" s="360"/>
      <c r="C5" s="360"/>
      <c r="D5" s="360"/>
      <c r="E5" s="322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3"/>
      <c r="AC5" s="377"/>
    </row>
    <row r="6" spans="1:29" ht="21" customHeight="1">
      <c r="A6" s="372" t="s">
        <v>31</v>
      </c>
      <c r="B6" s="360"/>
      <c r="C6" s="360"/>
      <c r="D6" s="360"/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3"/>
      <c r="AC6" s="377"/>
    </row>
    <row r="7" spans="1:29" ht="21" customHeight="1">
      <c r="A7" s="372" t="s">
        <v>32</v>
      </c>
      <c r="B7" s="360"/>
      <c r="C7" s="360"/>
      <c r="D7" s="360"/>
      <c r="E7" s="322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3"/>
      <c r="AC7" s="377"/>
    </row>
    <row r="8" spans="1:29" ht="21" customHeight="1">
      <c r="A8" s="373" t="s">
        <v>33</v>
      </c>
      <c r="B8" s="361"/>
      <c r="C8" s="361"/>
      <c r="D8" s="361"/>
      <c r="E8" s="322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23"/>
      <c r="U8" s="323"/>
      <c r="V8" s="323"/>
      <c r="W8" s="323"/>
      <c r="X8" s="323"/>
      <c r="Y8" s="323"/>
      <c r="Z8" s="323"/>
      <c r="AA8" s="323"/>
      <c r="AB8" s="323"/>
      <c r="AC8" s="377"/>
    </row>
    <row r="9" spans="1:29" ht="21" customHeight="1">
      <c r="A9" s="374" t="s">
        <v>34</v>
      </c>
      <c r="B9" s="375"/>
      <c r="C9" s="375"/>
      <c r="D9" s="375"/>
      <c r="E9" s="378"/>
      <c r="F9" s="379"/>
      <c r="G9" s="379"/>
      <c r="H9" s="379"/>
      <c r="I9" s="379"/>
      <c r="J9" s="379"/>
      <c r="K9" s="379"/>
      <c r="L9" s="379"/>
      <c r="M9" s="379"/>
      <c r="N9" s="379"/>
      <c r="O9" s="379"/>
      <c r="P9" s="379"/>
      <c r="Q9" s="379"/>
      <c r="R9" s="379"/>
      <c r="S9" s="379"/>
      <c r="T9" s="379"/>
      <c r="U9" s="379"/>
      <c r="V9" s="379"/>
      <c r="W9" s="379"/>
      <c r="X9" s="379"/>
      <c r="Y9" s="379"/>
      <c r="Z9" s="379"/>
      <c r="AA9" s="379"/>
      <c r="AB9" s="379"/>
      <c r="AC9" s="380"/>
    </row>
    <row r="10" spans="1:29" ht="45" customHeight="1">
      <c r="A10" s="362" t="s">
        <v>35</v>
      </c>
      <c r="B10" s="362" t="s">
        <v>36</v>
      </c>
      <c r="C10" s="362" t="s">
        <v>37</v>
      </c>
      <c r="D10" s="362" t="s">
        <v>38</v>
      </c>
      <c r="E10" s="353" t="s">
        <v>39</v>
      </c>
      <c r="F10" s="354"/>
      <c r="G10" s="354"/>
      <c r="H10" s="354"/>
      <c r="I10" s="354"/>
      <c r="J10" s="354"/>
      <c r="K10" s="354"/>
      <c r="L10" s="354"/>
      <c r="M10" s="354"/>
      <c r="N10" s="354"/>
      <c r="O10" s="354"/>
      <c r="P10" s="354"/>
      <c r="Q10" s="354"/>
      <c r="R10" s="354"/>
      <c r="S10" s="354"/>
      <c r="T10" s="354"/>
      <c r="U10" s="354"/>
      <c r="V10" s="354"/>
      <c r="W10" s="354"/>
      <c r="X10" s="354"/>
      <c r="Y10" s="354"/>
      <c r="Z10" s="354"/>
      <c r="AA10" s="354"/>
      <c r="AB10" s="355"/>
      <c r="AC10" s="72" t="s">
        <v>25</v>
      </c>
    </row>
    <row r="11" spans="1:29">
      <c r="A11" s="345"/>
      <c r="B11" s="345"/>
      <c r="C11" s="345"/>
      <c r="D11" s="345"/>
      <c r="E11" s="45">
        <v>0.29166666666666702</v>
      </c>
      <c r="F11" s="45">
        <v>0.33333333333333298</v>
      </c>
      <c r="G11" s="45">
        <v>0.375</v>
      </c>
      <c r="H11" s="45">
        <v>0.41666666666666702</v>
      </c>
      <c r="I11" s="45">
        <v>0.45833333333333298</v>
      </c>
      <c r="J11" s="45">
        <v>0.5</v>
      </c>
      <c r="K11" s="45">
        <v>0.54166666666666696</v>
      </c>
      <c r="L11" s="45">
        <v>0.58333333333333304</v>
      </c>
      <c r="M11" s="45">
        <v>0.625</v>
      </c>
      <c r="N11" s="45">
        <v>0.66666666666666696</v>
      </c>
      <c r="O11" s="45">
        <v>0.70833333333333304</v>
      </c>
      <c r="P11" s="45">
        <v>0.75</v>
      </c>
      <c r="Q11" s="45">
        <v>0.79166666666666696</v>
      </c>
      <c r="R11" s="45">
        <v>0.83333333333333304</v>
      </c>
      <c r="S11" s="45">
        <v>0.875</v>
      </c>
      <c r="T11" s="45">
        <v>0.91666666666666696</v>
      </c>
      <c r="U11" s="45">
        <v>0.95833333333333304</v>
      </c>
      <c r="V11" s="45">
        <v>1</v>
      </c>
      <c r="W11" s="45">
        <v>1.0416666666666701</v>
      </c>
      <c r="X11" s="45">
        <v>1.0833333333333299</v>
      </c>
      <c r="Y11" s="45">
        <v>1.125</v>
      </c>
      <c r="Z11" s="45">
        <v>1.1666666666666701</v>
      </c>
      <c r="AA11" s="45">
        <v>1.2083333333333299</v>
      </c>
      <c r="AB11" s="45">
        <v>1.25</v>
      </c>
      <c r="AC11" s="17"/>
    </row>
    <row r="12" spans="1:29" ht="24.95" customHeight="1">
      <c r="A12" s="4">
        <v>1</v>
      </c>
      <c r="B12" s="5" t="s">
        <v>41</v>
      </c>
      <c r="C12" s="6" t="s">
        <v>42</v>
      </c>
      <c r="D12" s="7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>
        <v>1.4</v>
      </c>
      <c r="P12" s="26">
        <v>1.4</v>
      </c>
      <c r="Q12" s="26">
        <v>1.1000000000000001</v>
      </c>
      <c r="R12" s="26">
        <v>1.1000000000000001</v>
      </c>
      <c r="S12" s="26">
        <v>1.1000000000000001</v>
      </c>
      <c r="T12" s="26">
        <v>1.5</v>
      </c>
      <c r="U12" s="26">
        <v>1.6</v>
      </c>
      <c r="V12" s="26">
        <v>1.6</v>
      </c>
      <c r="W12" s="26">
        <v>1.5</v>
      </c>
      <c r="X12" s="26">
        <v>1.5</v>
      </c>
      <c r="Y12" s="26">
        <v>1.6</v>
      </c>
      <c r="Z12" s="26">
        <v>1.5</v>
      </c>
      <c r="AA12" s="26">
        <v>1.6</v>
      </c>
      <c r="AB12" s="26">
        <v>1.6</v>
      </c>
      <c r="AC12" s="35">
        <f t="shared" ref="AC12:AC24" si="0">AVERAGE(E12:AB12)</f>
        <v>1.4357142857142857</v>
      </c>
    </row>
    <row r="13" spans="1:29" ht="24.95" customHeight="1">
      <c r="A13" s="4">
        <v>2</v>
      </c>
      <c r="B13" s="5" t="s">
        <v>43</v>
      </c>
      <c r="C13" s="6" t="s">
        <v>42</v>
      </c>
      <c r="D13" s="7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>
        <v>0.9</v>
      </c>
      <c r="P13" s="26">
        <v>0.8</v>
      </c>
      <c r="Q13" s="26">
        <v>0.8</v>
      </c>
      <c r="R13" s="26">
        <v>0.8</v>
      </c>
      <c r="S13" s="26">
        <v>0.8</v>
      </c>
      <c r="T13" s="26">
        <v>0.9</v>
      </c>
      <c r="U13" s="26">
        <v>1.1000000000000001</v>
      </c>
      <c r="V13" s="26">
        <v>1.2</v>
      </c>
      <c r="W13" s="26">
        <v>1.2</v>
      </c>
      <c r="X13" s="26">
        <v>1.3</v>
      </c>
      <c r="Y13" s="26">
        <v>1.3</v>
      </c>
      <c r="Z13" s="26">
        <v>1.4</v>
      </c>
      <c r="AA13" s="26">
        <v>1.3</v>
      </c>
      <c r="AB13" s="26">
        <v>1.4</v>
      </c>
      <c r="AC13" s="35">
        <f t="shared" si="0"/>
        <v>1.0857142857142859</v>
      </c>
    </row>
    <row r="14" spans="1:29" ht="24.95" customHeight="1">
      <c r="A14" s="4">
        <v>3</v>
      </c>
      <c r="B14" s="5" t="s">
        <v>44</v>
      </c>
      <c r="C14" s="6" t="s">
        <v>42</v>
      </c>
      <c r="D14" s="6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>
        <v>15</v>
      </c>
      <c r="P14" s="13">
        <v>15</v>
      </c>
      <c r="Q14" s="13">
        <v>13.8</v>
      </c>
      <c r="R14" s="13">
        <v>13.3</v>
      </c>
      <c r="S14" s="13">
        <v>13.3</v>
      </c>
      <c r="T14" s="13">
        <v>12.2</v>
      </c>
      <c r="U14" s="13">
        <v>12.7</v>
      </c>
      <c r="V14" s="13">
        <v>13.3</v>
      </c>
      <c r="W14" s="13">
        <v>13.6</v>
      </c>
      <c r="X14" s="13">
        <v>13.8</v>
      </c>
      <c r="Y14" s="13">
        <v>13.8</v>
      </c>
      <c r="Z14" s="13">
        <v>13.7</v>
      </c>
      <c r="AA14" s="13">
        <v>13.7</v>
      </c>
      <c r="AB14" s="13">
        <v>13.8</v>
      </c>
      <c r="AC14" s="35">
        <f t="shared" si="0"/>
        <v>13.642857142857142</v>
      </c>
    </row>
    <row r="15" spans="1:29" ht="24.95" customHeight="1">
      <c r="A15" s="4">
        <v>4</v>
      </c>
      <c r="B15" s="5" t="s">
        <v>45</v>
      </c>
      <c r="C15" s="6" t="s">
        <v>42</v>
      </c>
      <c r="D15" s="6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>
        <v>8</v>
      </c>
      <c r="P15" s="13">
        <v>7.9</v>
      </c>
      <c r="Q15" s="13">
        <v>7.8</v>
      </c>
      <c r="R15" s="13">
        <v>7.1</v>
      </c>
      <c r="S15" s="13">
        <v>6.1</v>
      </c>
      <c r="T15" s="13">
        <v>5.4</v>
      </c>
      <c r="U15" s="13">
        <v>5.7</v>
      </c>
      <c r="V15" s="13">
        <v>5.7</v>
      </c>
      <c r="W15" s="13">
        <v>6.2</v>
      </c>
      <c r="X15" s="13">
        <v>6.2</v>
      </c>
      <c r="Y15" s="13">
        <v>6.1</v>
      </c>
      <c r="Z15" s="13">
        <v>6.1</v>
      </c>
      <c r="AA15" s="13">
        <v>6</v>
      </c>
      <c r="AB15" s="13">
        <v>6.1</v>
      </c>
      <c r="AC15" s="35">
        <f t="shared" si="0"/>
        <v>6.4571428571428564</v>
      </c>
    </row>
    <row r="16" spans="1:29" ht="24.95" customHeight="1">
      <c r="A16" s="4">
        <v>5</v>
      </c>
      <c r="B16" s="5" t="s">
        <v>46</v>
      </c>
      <c r="C16" s="6" t="s">
        <v>42</v>
      </c>
      <c r="D16" s="6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>
        <v>19.899999999999999</v>
      </c>
      <c r="P16" s="13">
        <v>24.2</v>
      </c>
      <c r="Q16" s="13">
        <v>24.2</v>
      </c>
      <c r="R16" s="13">
        <v>24</v>
      </c>
      <c r="S16" s="13">
        <v>25.2</v>
      </c>
      <c r="T16" s="13">
        <v>23.7</v>
      </c>
      <c r="U16" s="13">
        <v>22.6</v>
      </c>
      <c r="V16" s="13">
        <v>22.4</v>
      </c>
      <c r="W16" s="13">
        <v>21.9</v>
      </c>
      <c r="X16" s="13">
        <v>21.4</v>
      </c>
      <c r="Y16" s="13">
        <v>21.7</v>
      </c>
      <c r="Z16" s="13">
        <v>21.7</v>
      </c>
      <c r="AA16" s="13">
        <v>21.8</v>
      </c>
      <c r="AB16" s="13">
        <v>21.3</v>
      </c>
      <c r="AC16" s="35">
        <f t="shared" si="0"/>
        <v>22.571428571428573</v>
      </c>
    </row>
    <row r="17" spans="1:29" ht="24.95" customHeight="1">
      <c r="A17" s="4">
        <v>6</v>
      </c>
      <c r="B17" s="5" t="s">
        <v>47</v>
      </c>
      <c r="C17" s="6" t="s">
        <v>42</v>
      </c>
      <c r="D17" s="6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>
        <v>25</v>
      </c>
      <c r="P17" s="13">
        <v>29.6</v>
      </c>
      <c r="Q17" s="13">
        <v>28.8</v>
      </c>
      <c r="R17" s="13">
        <v>28.8</v>
      </c>
      <c r="S17" s="13">
        <v>30.6</v>
      </c>
      <c r="T17" s="13">
        <v>29</v>
      </c>
      <c r="U17" s="13">
        <v>28</v>
      </c>
      <c r="V17" s="13">
        <v>28.3</v>
      </c>
      <c r="W17" s="13">
        <v>27.7</v>
      </c>
      <c r="X17" s="13">
        <v>27.3</v>
      </c>
      <c r="Y17" s="13">
        <v>27.7</v>
      </c>
      <c r="Z17" s="13">
        <v>27.7</v>
      </c>
      <c r="AA17" s="13">
        <v>27.8</v>
      </c>
      <c r="AB17" s="13">
        <v>27.3</v>
      </c>
      <c r="AC17" s="35">
        <f t="shared" si="0"/>
        <v>28.114285714285717</v>
      </c>
    </row>
    <row r="18" spans="1:29" ht="24.95" customHeight="1">
      <c r="A18" s="4">
        <v>7</v>
      </c>
      <c r="B18" s="5" t="s">
        <v>48</v>
      </c>
      <c r="C18" s="6" t="s">
        <v>49</v>
      </c>
      <c r="D18" s="6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>
        <v>4.3</v>
      </c>
      <c r="P18" s="13">
        <v>4.3</v>
      </c>
      <c r="Q18" s="13">
        <v>4.3</v>
      </c>
      <c r="R18" s="13">
        <v>4.3</v>
      </c>
      <c r="S18" s="13">
        <v>4.3</v>
      </c>
      <c r="T18" s="13">
        <v>4.3</v>
      </c>
      <c r="U18" s="13">
        <v>4.3</v>
      </c>
      <c r="V18" s="13">
        <v>4.3</v>
      </c>
      <c r="W18" s="13">
        <v>4.3</v>
      </c>
      <c r="X18" s="13">
        <v>4.3</v>
      </c>
      <c r="Y18" s="13">
        <v>4.3</v>
      </c>
      <c r="Z18" s="13">
        <v>4.3</v>
      </c>
      <c r="AA18" s="13">
        <v>4.3</v>
      </c>
      <c r="AB18" s="13">
        <v>4.3</v>
      </c>
      <c r="AC18" s="35">
        <f t="shared" si="0"/>
        <v>4.2999999999999989</v>
      </c>
    </row>
    <row r="19" spans="1:29" ht="24.95" customHeight="1">
      <c r="A19" s="4">
        <v>8</v>
      </c>
      <c r="B19" s="5" t="s">
        <v>50</v>
      </c>
      <c r="C19" s="6" t="s">
        <v>49</v>
      </c>
      <c r="D19" s="6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>
        <v>3.5</v>
      </c>
      <c r="P19" s="28">
        <v>3.5</v>
      </c>
      <c r="Q19" s="28">
        <v>3.5</v>
      </c>
      <c r="R19" s="28">
        <v>3.5</v>
      </c>
      <c r="S19" s="28">
        <v>3.5</v>
      </c>
      <c r="T19" s="28">
        <v>3.5</v>
      </c>
      <c r="U19" s="28">
        <v>3.5</v>
      </c>
      <c r="V19" s="28">
        <v>3.5</v>
      </c>
      <c r="W19" s="28">
        <v>3.5</v>
      </c>
      <c r="X19" s="28">
        <v>3.5</v>
      </c>
      <c r="Y19" s="28">
        <v>3.5</v>
      </c>
      <c r="Z19" s="28">
        <v>3.5</v>
      </c>
      <c r="AA19" s="28">
        <v>3.5</v>
      </c>
      <c r="AB19" s="28">
        <v>3.5</v>
      </c>
      <c r="AC19" s="35">
        <f t="shared" si="0"/>
        <v>3.5</v>
      </c>
    </row>
    <row r="20" spans="1:29" ht="24.95" customHeight="1">
      <c r="A20" s="4">
        <v>9</v>
      </c>
      <c r="B20" s="5" t="s">
        <v>51</v>
      </c>
      <c r="C20" s="6" t="s">
        <v>49</v>
      </c>
      <c r="D20" s="6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>
        <v>3.8</v>
      </c>
      <c r="P20" s="28">
        <v>3.8</v>
      </c>
      <c r="Q20" s="28">
        <v>3.8</v>
      </c>
      <c r="R20" s="28">
        <v>3.8</v>
      </c>
      <c r="S20" s="28">
        <v>3.8</v>
      </c>
      <c r="T20" s="28">
        <v>3.8</v>
      </c>
      <c r="U20" s="28">
        <v>3.8</v>
      </c>
      <c r="V20" s="28">
        <v>3.8</v>
      </c>
      <c r="W20" s="28">
        <v>3.8</v>
      </c>
      <c r="X20" s="28">
        <v>3.8</v>
      </c>
      <c r="Y20" s="28">
        <v>3.8</v>
      </c>
      <c r="Z20" s="28">
        <v>3.8</v>
      </c>
      <c r="AA20" s="28">
        <v>3.8</v>
      </c>
      <c r="AB20" s="28">
        <v>3.8</v>
      </c>
      <c r="AC20" s="35">
        <f t="shared" si="0"/>
        <v>3.7999999999999994</v>
      </c>
    </row>
    <row r="21" spans="1:29" ht="24.95" customHeight="1">
      <c r="A21" s="4">
        <v>10</v>
      </c>
      <c r="B21" s="5" t="s">
        <v>52</v>
      </c>
      <c r="C21" s="6" t="s">
        <v>49</v>
      </c>
      <c r="D21" s="6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>
        <v>3</v>
      </c>
      <c r="P21" s="28">
        <v>3</v>
      </c>
      <c r="Q21" s="28">
        <v>3</v>
      </c>
      <c r="R21" s="28">
        <v>3</v>
      </c>
      <c r="S21" s="28">
        <v>3</v>
      </c>
      <c r="T21" s="28">
        <v>3</v>
      </c>
      <c r="U21" s="28">
        <v>3</v>
      </c>
      <c r="V21" s="28">
        <v>3</v>
      </c>
      <c r="W21" s="28">
        <v>3</v>
      </c>
      <c r="X21" s="28">
        <v>3</v>
      </c>
      <c r="Y21" s="28">
        <v>3</v>
      </c>
      <c r="Z21" s="28">
        <v>3</v>
      </c>
      <c r="AA21" s="28">
        <v>3</v>
      </c>
      <c r="AB21" s="28">
        <v>3</v>
      </c>
      <c r="AC21" s="35">
        <f t="shared" si="0"/>
        <v>3</v>
      </c>
    </row>
    <row r="22" spans="1:29" ht="24.95" customHeight="1">
      <c r="A22" s="4">
        <v>11</v>
      </c>
      <c r="B22" s="5" t="s">
        <v>53</v>
      </c>
      <c r="C22" s="6" t="s">
        <v>49</v>
      </c>
      <c r="D22" s="1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>
        <v>0.5</v>
      </c>
      <c r="P22" s="33">
        <v>0.5</v>
      </c>
      <c r="Q22" s="33">
        <v>0.5</v>
      </c>
      <c r="R22" s="33">
        <v>0.5</v>
      </c>
      <c r="S22" s="33">
        <v>0.5</v>
      </c>
      <c r="T22" s="33">
        <v>0.5</v>
      </c>
      <c r="U22" s="33">
        <v>0.5</v>
      </c>
      <c r="V22" s="33">
        <v>0.5</v>
      </c>
      <c r="W22" s="33">
        <v>0.5</v>
      </c>
      <c r="X22" s="33">
        <v>0.5</v>
      </c>
      <c r="Y22" s="33">
        <v>0.5</v>
      </c>
      <c r="Z22" s="33">
        <v>0.5</v>
      </c>
      <c r="AA22" s="33">
        <v>0.5</v>
      </c>
      <c r="AB22" s="33">
        <v>0.5</v>
      </c>
      <c r="AC22" s="35">
        <f t="shared" si="0"/>
        <v>0.5</v>
      </c>
    </row>
    <row r="23" spans="1:29" ht="24.95" customHeight="1">
      <c r="A23" s="4">
        <v>12</v>
      </c>
      <c r="B23" s="5" t="s">
        <v>54</v>
      </c>
      <c r="C23" s="6" t="s">
        <v>55</v>
      </c>
      <c r="D23" s="1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>
        <f>O20-O21</f>
        <v>0.79999999999999982</v>
      </c>
      <c r="P23" s="33">
        <f t="shared" ref="P23:U23" si="1">P20-P21</f>
        <v>0.79999999999999982</v>
      </c>
      <c r="Q23" s="33">
        <f t="shared" si="1"/>
        <v>0.79999999999999982</v>
      </c>
      <c r="R23" s="33">
        <f t="shared" si="1"/>
        <v>0.79999999999999982</v>
      </c>
      <c r="S23" s="33">
        <f t="shared" si="1"/>
        <v>0.79999999999999982</v>
      </c>
      <c r="T23" s="33">
        <f t="shared" si="1"/>
        <v>0.79999999999999982</v>
      </c>
      <c r="U23" s="33">
        <f t="shared" si="1"/>
        <v>0.79999999999999982</v>
      </c>
      <c r="V23" s="33">
        <v>0.8</v>
      </c>
      <c r="W23" s="33">
        <v>0.8</v>
      </c>
      <c r="X23" s="33">
        <v>0.8</v>
      </c>
      <c r="Y23" s="33">
        <v>0.8</v>
      </c>
      <c r="Z23" s="33">
        <v>0.8</v>
      </c>
      <c r="AA23" s="33">
        <v>0.8</v>
      </c>
      <c r="AB23" s="33">
        <v>0.8</v>
      </c>
      <c r="AC23" s="35">
        <f t="shared" si="0"/>
        <v>0.8</v>
      </c>
    </row>
    <row r="24" spans="1:29" ht="24.95" customHeight="1">
      <c r="A24" s="4">
        <v>13</v>
      </c>
      <c r="B24" s="5" t="s">
        <v>56</v>
      </c>
      <c r="C24" s="6" t="s">
        <v>57</v>
      </c>
      <c r="D24" s="13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>
        <f>SQRT(O22/0.5)*971</f>
        <v>971</v>
      </c>
      <c r="P24" s="29">
        <f t="shared" ref="P24:U24" si="2">SQRT(P22/0.5)*971</f>
        <v>971</v>
      </c>
      <c r="Q24" s="29">
        <f t="shared" si="2"/>
        <v>971</v>
      </c>
      <c r="R24" s="29">
        <f t="shared" si="2"/>
        <v>971</v>
      </c>
      <c r="S24" s="29">
        <f t="shared" si="2"/>
        <v>971</v>
      </c>
      <c r="T24" s="29">
        <f t="shared" si="2"/>
        <v>971</v>
      </c>
      <c r="U24" s="29">
        <f t="shared" si="2"/>
        <v>971</v>
      </c>
      <c r="V24" s="29">
        <v>971</v>
      </c>
      <c r="W24" s="29">
        <v>971</v>
      </c>
      <c r="X24" s="29">
        <v>971</v>
      </c>
      <c r="Y24" s="29">
        <v>971</v>
      </c>
      <c r="Z24" s="29">
        <v>971</v>
      </c>
      <c r="AA24" s="29">
        <v>971</v>
      </c>
      <c r="AB24" s="29">
        <v>971</v>
      </c>
      <c r="AC24" s="35">
        <f t="shared" si="0"/>
        <v>971</v>
      </c>
    </row>
    <row r="25" spans="1:29" ht="24.95" customHeight="1">
      <c r="A25" s="4">
        <v>14</v>
      </c>
      <c r="B25" s="5" t="s">
        <v>58</v>
      </c>
      <c r="C25" s="6" t="s">
        <v>59</v>
      </c>
      <c r="D25" s="13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>
        <f>O24*1000*1*(O14-O15)/3024</f>
        <v>2247.6851851851852</v>
      </c>
      <c r="P25" s="40">
        <f t="shared" ref="P25:U25" si="3">P24*1000*1*(P14-P15)/3024</f>
        <v>2279.7949735449733</v>
      </c>
      <c r="Q25" s="40">
        <f t="shared" si="3"/>
        <v>1926.5873015873019</v>
      </c>
      <c r="R25" s="40">
        <f t="shared" si="3"/>
        <v>1990.8068783068786</v>
      </c>
      <c r="S25" s="40">
        <f t="shared" si="3"/>
        <v>2311.9047619047624</v>
      </c>
      <c r="T25" s="40">
        <f t="shared" si="3"/>
        <v>2183.4656084656081</v>
      </c>
      <c r="U25" s="40">
        <f t="shared" si="3"/>
        <v>2247.6851851851848</v>
      </c>
      <c r="V25" s="40">
        <v>2215.5753968253998</v>
      </c>
      <c r="W25" s="40">
        <v>2215.5753968253998</v>
      </c>
      <c r="X25" s="40">
        <v>2215.5753968253998</v>
      </c>
      <c r="Y25" s="40">
        <v>2215.5753968253998</v>
      </c>
      <c r="Z25" s="40">
        <v>2215.5753968253998</v>
      </c>
      <c r="AA25" s="40">
        <v>2215.5753968253998</v>
      </c>
      <c r="AB25" s="40">
        <v>2215.5753968253998</v>
      </c>
      <c r="AC25" s="43">
        <f>SUM(E25:AB25)</f>
        <v>30696.957671957694</v>
      </c>
    </row>
    <row r="26" spans="1:29" ht="24.95" customHeight="1">
      <c r="A26" s="4">
        <v>15</v>
      </c>
      <c r="B26" s="5" t="s">
        <v>60</v>
      </c>
      <c r="C26" s="6" t="s">
        <v>61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>
        <v>1592.8999999985101</v>
      </c>
      <c r="P26" s="13">
        <v>1592.8999999985101</v>
      </c>
      <c r="Q26" s="13">
        <v>1592.8999999985101</v>
      </c>
      <c r="R26" s="13">
        <v>1592.8999999985101</v>
      </c>
      <c r="S26" s="13">
        <v>1592.8999999985101</v>
      </c>
      <c r="T26" s="13">
        <v>1592.8999999985101</v>
      </c>
      <c r="U26" s="13">
        <v>1592.8999999985101</v>
      </c>
      <c r="V26" s="13">
        <v>1592.8999999985101</v>
      </c>
      <c r="W26" s="13">
        <v>1592.8999999985101</v>
      </c>
      <c r="X26" s="13">
        <v>1592.8999999985101</v>
      </c>
      <c r="Y26" s="13">
        <v>1592.8999999985101</v>
      </c>
      <c r="Z26" s="13">
        <v>1592.8999999985101</v>
      </c>
      <c r="AA26" s="13">
        <v>1592.8999999985101</v>
      </c>
      <c r="AB26" s="13">
        <v>1592.3000000193699</v>
      </c>
      <c r="AC26" s="43">
        <f>SUM(E26:AB26)</f>
        <v>22300.000000000004</v>
      </c>
    </row>
    <row r="27" spans="1:29" ht="24.95" customHeight="1">
      <c r="A27" s="4">
        <v>16</v>
      </c>
      <c r="B27" s="5" t="s">
        <v>62</v>
      </c>
      <c r="C27" s="6" t="s">
        <v>63</v>
      </c>
      <c r="D27" s="13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>
        <f>O26/O25</f>
        <v>0.70868465499418776</v>
      </c>
      <c r="P27" s="31">
        <f t="shared" ref="P27:U27" si="4">P26/P25</f>
        <v>0.69870318098018525</v>
      </c>
      <c r="Q27" s="31">
        <f t="shared" si="4"/>
        <v>0.82679876415988562</v>
      </c>
      <c r="R27" s="31">
        <f t="shared" si="4"/>
        <v>0.80012783628376027</v>
      </c>
      <c r="S27" s="31">
        <f t="shared" si="4"/>
        <v>0.68899897013323796</v>
      </c>
      <c r="T27" s="31">
        <f t="shared" si="4"/>
        <v>0.72952832131754641</v>
      </c>
      <c r="U27" s="31">
        <f t="shared" si="4"/>
        <v>0.70868465499418798</v>
      </c>
      <c r="V27" s="31">
        <v>0.40621501813459898</v>
      </c>
      <c r="W27" s="31">
        <v>0.40621501813459898</v>
      </c>
      <c r="X27" s="31">
        <v>0.40621501813459898</v>
      </c>
      <c r="Y27" s="31">
        <v>0.40621501813459898</v>
      </c>
      <c r="Z27" s="31">
        <v>0.40621501813459898</v>
      </c>
      <c r="AA27" s="31">
        <v>0.40621501813459898</v>
      </c>
      <c r="AB27" s="31">
        <v>0.40621501813459898</v>
      </c>
      <c r="AC27" s="35">
        <f t="shared" ref="AC27:AC32" si="5">AVERAGE(E27:AB27)</f>
        <v>0.57178796498608453</v>
      </c>
    </row>
    <row r="28" spans="1:29" ht="24.95" customHeight="1">
      <c r="A28" s="4">
        <v>17</v>
      </c>
      <c r="B28" s="5" t="s">
        <v>64</v>
      </c>
      <c r="C28" s="13"/>
      <c r="D28" s="13"/>
      <c r="E28" s="341">
        <f>AVERAGE(E27:AB27)</f>
        <v>0.57178796498608453</v>
      </c>
      <c r="F28" s="342"/>
      <c r="G28" s="342"/>
      <c r="H28" s="342"/>
      <c r="I28" s="342"/>
      <c r="J28" s="342"/>
      <c r="K28" s="342"/>
      <c r="L28" s="342"/>
      <c r="M28" s="342"/>
      <c r="N28" s="342"/>
      <c r="O28" s="342"/>
      <c r="P28" s="342"/>
      <c r="Q28" s="342"/>
      <c r="R28" s="342"/>
      <c r="S28" s="342"/>
      <c r="T28" s="342"/>
      <c r="U28" s="342"/>
      <c r="V28" s="342"/>
      <c r="W28" s="342"/>
      <c r="X28" s="342"/>
      <c r="Y28" s="342"/>
      <c r="Z28" s="342"/>
      <c r="AA28" s="342"/>
      <c r="AB28" s="342"/>
      <c r="AC28" s="35">
        <f t="shared" si="5"/>
        <v>0.57178796498608453</v>
      </c>
    </row>
    <row r="29" spans="1:29" ht="24.95" customHeight="1">
      <c r="A29" s="4">
        <v>18</v>
      </c>
      <c r="B29" s="5" t="s">
        <v>65</v>
      </c>
      <c r="C29" s="13"/>
      <c r="D29" s="13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>
        <f>3.516/O27</f>
        <v>4.961303980864149</v>
      </c>
      <c r="P29" s="31">
        <f t="shared" ref="P29:U29" si="6">3.516/P27</f>
        <v>5.032179752019351</v>
      </c>
      <c r="Q29" s="31">
        <f t="shared" si="6"/>
        <v>4.2525462693121288</v>
      </c>
      <c r="R29" s="31">
        <f t="shared" si="6"/>
        <v>4.3942978116225326</v>
      </c>
      <c r="S29" s="31">
        <f t="shared" si="6"/>
        <v>5.1030555231745547</v>
      </c>
      <c r="T29" s="31">
        <f t="shared" si="6"/>
        <v>4.8195524385537443</v>
      </c>
      <c r="U29" s="31">
        <f t="shared" si="6"/>
        <v>4.9613039808641481</v>
      </c>
      <c r="V29" s="31">
        <v>8.6555145502645505</v>
      </c>
      <c r="W29" s="31">
        <v>8.6555145502645505</v>
      </c>
      <c r="X29" s="31">
        <v>8.6555145502645505</v>
      </c>
      <c r="Y29" s="31">
        <v>8.6555145502645505</v>
      </c>
      <c r="Z29" s="31">
        <v>8.6555145502645505</v>
      </c>
      <c r="AA29" s="31">
        <v>8.6555145502645505</v>
      </c>
      <c r="AB29" s="31">
        <v>8.6555145502645505</v>
      </c>
      <c r="AC29" s="35">
        <f t="shared" si="5"/>
        <v>6.7223458291616049</v>
      </c>
    </row>
    <row r="30" spans="1:29" ht="24.95" customHeight="1">
      <c r="A30" s="4">
        <v>19</v>
      </c>
      <c r="B30" s="5" t="s">
        <v>66</v>
      </c>
      <c r="C30" s="13"/>
      <c r="D30" s="13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>
        <f>3.413*O29</f>
        <v>16.93293048668934</v>
      </c>
      <c r="P30" s="31">
        <f t="shared" ref="P30:U30" si="7">3.413*P29</f>
        <v>17.174829493642044</v>
      </c>
      <c r="Q30" s="31">
        <f t="shared" si="7"/>
        <v>14.513940417162294</v>
      </c>
      <c r="R30" s="31">
        <f t="shared" si="7"/>
        <v>14.997738431067702</v>
      </c>
      <c r="S30" s="31">
        <f t="shared" si="7"/>
        <v>17.416728500594754</v>
      </c>
      <c r="T30" s="31">
        <f t="shared" si="7"/>
        <v>16.44913247278393</v>
      </c>
      <c r="U30" s="31">
        <f t="shared" si="7"/>
        <v>16.932930486689337</v>
      </c>
      <c r="V30" s="31">
        <v>29.541271160052901</v>
      </c>
      <c r="W30" s="31">
        <v>29.541271160052901</v>
      </c>
      <c r="X30" s="31">
        <v>29.541271160052901</v>
      </c>
      <c r="Y30" s="31">
        <v>29.541271160052901</v>
      </c>
      <c r="Z30" s="31">
        <v>29.541271160052901</v>
      </c>
      <c r="AA30" s="31">
        <v>29.541271160052901</v>
      </c>
      <c r="AB30" s="31">
        <v>29.541271160052901</v>
      </c>
      <c r="AC30" s="35">
        <f t="shared" si="5"/>
        <v>22.943366314928557</v>
      </c>
    </row>
    <row r="31" spans="1:29" ht="24.95" customHeight="1">
      <c r="A31" s="4">
        <v>20</v>
      </c>
      <c r="B31" s="5" t="s">
        <v>67</v>
      </c>
      <c r="C31" s="6" t="s">
        <v>42</v>
      </c>
      <c r="D31" s="13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>
        <f>(O17-O16)/LN(1+(O17-O16)/O12)</f>
        <v>3.3217615746284799</v>
      </c>
      <c r="P31" s="31">
        <f t="shared" ref="P31:U31" si="8">(P17-P16)/LN(1+(P17-P16)/P12)</f>
        <v>3.4167475825261038</v>
      </c>
      <c r="Q31" s="31">
        <f t="shared" si="8"/>
        <v>2.7960874311489468</v>
      </c>
      <c r="R31" s="31">
        <f t="shared" si="8"/>
        <v>2.8577515393266606</v>
      </c>
      <c r="S31" s="31">
        <f t="shared" si="8"/>
        <v>3.039698466879353</v>
      </c>
      <c r="T31" s="31">
        <f t="shared" si="8"/>
        <v>3.5065491326846319</v>
      </c>
      <c r="U31" s="31">
        <f t="shared" si="8"/>
        <v>3.6587683078307087</v>
      </c>
      <c r="V31" s="31">
        <v>4.0407662453202304</v>
      </c>
      <c r="W31" s="31">
        <v>4.0407662453202304</v>
      </c>
      <c r="X31" s="31">
        <v>4.0407662453202304</v>
      </c>
      <c r="Y31" s="31">
        <v>4.0407662453202304</v>
      </c>
      <c r="Z31" s="31">
        <v>4.0407662453202304</v>
      </c>
      <c r="AA31" s="31">
        <v>4.0407662453202304</v>
      </c>
      <c r="AB31" s="31">
        <v>4.0407662453202304</v>
      </c>
      <c r="AC31" s="35">
        <f t="shared" si="5"/>
        <v>3.63448055373332</v>
      </c>
    </row>
    <row r="32" spans="1:29" ht="24.95" customHeight="1">
      <c r="A32" s="4">
        <v>21</v>
      </c>
      <c r="B32" s="5" t="s">
        <v>68</v>
      </c>
      <c r="C32" s="6" t="s">
        <v>42</v>
      </c>
      <c r="D32" s="17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>
        <f>(O14-O15)/LN(1+(O14-O15)/O13)</f>
        <v>3.2225048318656326</v>
      </c>
      <c r="P32" s="31">
        <f t="shared" ref="P32:U32" si="9">(P14-P15)/LN(1+(P14-P15)/P13)</f>
        <v>3.1004281370558266</v>
      </c>
      <c r="Q32" s="31">
        <f t="shared" si="9"/>
        <v>2.8036516357969399</v>
      </c>
      <c r="R32" s="31">
        <f t="shared" si="9"/>
        <v>2.8583893515147918</v>
      </c>
      <c r="S32" s="31">
        <f t="shared" si="9"/>
        <v>3.1269202697034135</v>
      </c>
      <c r="T32" s="31">
        <f t="shared" si="9"/>
        <v>3.1678285108002022</v>
      </c>
      <c r="U32" s="31">
        <f t="shared" si="9"/>
        <v>3.506041115919917</v>
      </c>
      <c r="V32" s="31">
        <v>2.3758979981717401</v>
      </c>
      <c r="W32" s="31">
        <v>2.3758979981717401</v>
      </c>
      <c r="X32" s="31">
        <v>2.3758979981717401</v>
      </c>
      <c r="Y32" s="31">
        <v>2.3758979981717401</v>
      </c>
      <c r="Z32" s="31">
        <v>2.3758979981717401</v>
      </c>
      <c r="AA32" s="31">
        <v>2.3758979981717401</v>
      </c>
      <c r="AB32" s="31">
        <v>2.3758979981717401</v>
      </c>
      <c r="AC32" s="35">
        <f t="shared" si="5"/>
        <v>2.7440749885613505</v>
      </c>
    </row>
    <row r="34" spans="1:29" ht="23.25">
      <c r="A34" s="301" t="s">
        <v>26</v>
      </c>
      <c r="B34" s="302"/>
      <c r="C34" s="302"/>
      <c r="D34" s="302"/>
      <c r="E34" s="302"/>
      <c r="F34" s="302"/>
      <c r="G34" s="302"/>
      <c r="H34" s="302"/>
      <c r="I34" s="302"/>
      <c r="J34" s="302"/>
      <c r="K34" s="302"/>
      <c r="L34" s="302"/>
      <c r="M34" s="302"/>
      <c r="N34" s="302"/>
      <c r="O34" s="302"/>
      <c r="P34" s="302"/>
      <c r="Q34" s="302"/>
      <c r="R34" s="302"/>
      <c r="S34" s="302"/>
      <c r="T34" s="302"/>
      <c r="U34" s="302"/>
      <c r="V34" s="302"/>
      <c r="W34" s="302"/>
      <c r="X34" s="302"/>
      <c r="Y34" s="302"/>
      <c r="Z34" s="302"/>
      <c r="AA34" s="302"/>
      <c r="AB34" s="302"/>
      <c r="AC34" s="303"/>
    </row>
    <row r="35" spans="1:29">
      <c r="A35" s="304" t="s">
        <v>91</v>
      </c>
      <c r="B35" s="305"/>
      <c r="C35" s="305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5"/>
      <c r="T35" s="305"/>
      <c r="U35" s="305"/>
      <c r="V35" s="305"/>
      <c r="W35" s="305"/>
      <c r="X35" s="305"/>
      <c r="Y35" s="305"/>
      <c r="Z35" s="305"/>
      <c r="AA35" s="305"/>
      <c r="AB35" s="305"/>
      <c r="AC35" s="306"/>
    </row>
    <row r="36" spans="1:29" ht="21" customHeight="1">
      <c r="A36" s="359"/>
      <c r="B36" s="359"/>
      <c r="C36" s="359"/>
      <c r="D36" s="359"/>
      <c r="E36" s="319" t="s">
        <v>85</v>
      </c>
      <c r="F36" s="320"/>
      <c r="G36" s="320"/>
      <c r="H36" s="320"/>
      <c r="I36" s="320"/>
      <c r="J36" s="320"/>
      <c r="K36" s="320"/>
      <c r="L36" s="320"/>
      <c r="M36" s="320"/>
      <c r="N36" s="320"/>
      <c r="O36" s="320"/>
      <c r="P36" s="320"/>
      <c r="Q36" s="320"/>
      <c r="R36" s="320"/>
      <c r="S36" s="320"/>
      <c r="T36" s="320"/>
      <c r="U36" s="320"/>
      <c r="V36" s="320"/>
      <c r="W36" s="320"/>
      <c r="X36" s="320"/>
      <c r="Y36" s="320"/>
      <c r="Z36" s="320"/>
      <c r="AA36" s="320"/>
      <c r="AB36" s="320"/>
      <c r="AC36" s="321"/>
    </row>
    <row r="37" spans="1:29" ht="21" customHeight="1">
      <c r="A37" s="360" t="s">
        <v>29</v>
      </c>
      <c r="B37" s="360"/>
      <c r="C37" s="360"/>
      <c r="D37" s="360"/>
      <c r="E37" s="322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3"/>
      <c r="AC37" s="324"/>
    </row>
    <row r="38" spans="1:29" ht="21" customHeight="1">
      <c r="A38" s="360" t="s">
        <v>30</v>
      </c>
      <c r="B38" s="360"/>
      <c r="C38" s="360"/>
      <c r="D38" s="360"/>
      <c r="E38" s="322"/>
      <c r="F38" s="323"/>
      <c r="G38" s="323"/>
      <c r="H38" s="323"/>
      <c r="I38" s="323"/>
      <c r="J38" s="323"/>
      <c r="K38" s="323"/>
      <c r="L38" s="323"/>
      <c r="M38" s="323"/>
      <c r="N38" s="323"/>
      <c r="O38" s="323"/>
      <c r="P38" s="323"/>
      <c r="Q38" s="323"/>
      <c r="R38" s="323"/>
      <c r="S38" s="323"/>
      <c r="T38" s="323"/>
      <c r="U38" s="323"/>
      <c r="V38" s="323"/>
      <c r="W38" s="323"/>
      <c r="X38" s="323"/>
      <c r="Y38" s="323"/>
      <c r="Z38" s="323"/>
      <c r="AA38" s="323"/>
      <c r="AB38" s="323"/>
      <c r="AC38" s="324"/>
    </row>
    <row r="39" spans="1:29" ht="21" customHeight="1">
      <c r="A39" s="360" t="s">
        <v>31</v>
      </c>
      <c r="B39" s="360"/>
      <c r="C39" s="360"/>
      <c r="D39" s="360"/>
      <c r="E39" s="322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323"/>
      <c r="Q39" s="323"/>
      <c r="R39" s="323"/>
      <c r="S39" s="323"/>
      <c r="T39" s="323"/>
      <c r="U39" s="323"/>
      <c r="V39" s="323"/>
      <c r="W39" s="323"/>
      <c r="X39" s="323"/>
      <c r="Y39" s="323"/>
      <c r="Z39" s="323"/>
      <c r="AA39" s="323"/>
      <c r="AB39" s="323"/>
      <c r="AC39" s="324"/>
    </row>
    <row r="40" spans="1:29" ht="21" customHeight="1">
      <c r="A40" s="360" t="s">
        <v>32</v>
      </c>
      <c r="B40" s="360"/>
      <c r="C40" s="360"/>
      <c r="D40" s="360"/>
      <c r="E40" s="322"/>
      <c r="F40" s="323"/>
      <c r="G40" s="323"/>
      <c r="H40" s="323"/>
      <c r="I40" s="323"/>
      <c r="J40" s="323"/>
      <c r="K40" s="323"/>
      <c r="L40" s="323"/>
      <c r="M40" s="323"/>
      <c r="N40" s="323"/>
      <c r="O40" s="323"/>
      <c r="P40" s="323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3"/>
      <c r="AC40" s="324"/>
    </row>
    <row r="41" spans="1:29" ht="21" customHeight="1">
      <c r="A41" s="361" t="s">
        <v>33</v>
      </c>
      <c r="B41" s="361"/>
      <c r="C41" s="361"/>
      <c r="D41" s="361"/>
      <c r="E41" s="322"/>
      <c r="F41" s="323"/>
      <c r="G41" s="323"/>
      <c r="H41" s="323"/>
      <c r="I41" s="323"/>
      <c r="J41" s="323"/>
      <c r="K41" s="323"/>
      <c r="L41" s="323"/>
      <c r="M41" s="323"/>
      <c r="N41" s="323"/>
      <c r="O41" s="323"/>
      <c r="P41" s="323"/>
      <c r="Q41" s="323"/>
      <c r="R41" s="323"/>
      <c r="S41" s="323"/>
      <c r="T41" s="323"/>
      <c r="U41" s="323"/>
      <c r="V41" s="323"/>
      <c r="W41" s="323"/>
      <c r="X41" s="323"/>
      <c r="Y41" s="323"/>
      <c r="Z41" s="323"/>
      <c r="AA41" s="323"/>
      <c r="AB41" s="323"/>
      <c r="AC41" s="324"/>
    </row>
    <row r="42" spans="1:29" ht="21" customHeight="1">
      <c r="A42" s="361" t="s">
        <v>34</v>
      </c>
      <c r="B42" s="361"/>
      <c r="C42" s="361"/>
      <c r="D42" s="361"/>
      <c r="E42" s="325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26"/>
      <c r="S42" s="326"/>
      <c r="T42" s="326"/>
      <c r="U42" s="326"/>
      <c r="V42" s="326"/>
      <c r="W42" s="326"/>
      <c r="X42" s="326"/>
      <c r="Y42" s="326"/>
      <c r="Z42" s="326"/>
      <c r="AA42" s="326"/>
      <c r="AB42" s="326"/>
      <c r="AC42" s="327"/>
    </row>
    <row r="43" spans="1:29" ht="31.5">
      <c r="A43" s="344" t="s">
        <v>35</v>
      </c>
      <c r="B43" s="344" t="s">
        <v>36</v>
      </c>
      <c r="C43" s="344" t="s">
        <v>37</v>
      </c>
      <c r="D43" s="344" t="s">
        <v>38</v>
      </c>
      <c r="E43" s="316" t="s">
        <v>39</v>
      </c>
      <c r="F43" s="317"/>
      <c r="G43" s="317"/>
      <c r="H43" s="317"/>
      <c r="I43" s="317"/>
      <c r="J43" s="317"/>
      <c r="K43" s="317"/>
      <c r="L43" s="317"/>
      <c r="M43" s="317"/>
      <c r="N43" s="317"/>
      <c r="O43" s="317"/>
      <c r="P43" s="317"/>
      <c r="Q43" s="317"/>
      <c r="R43" s="317"/>
      <c r="S43" s="317"/>
      <c r="T43" s="317"/>
      <c r="U43" s="317"/>
      <c r="V43" s="317"/>
      <c r="W43" s="317"/>
      <c r="X43" s="317"/>
      <c r="Y43" s="317"/>
      <c r="Z43" s="317"/>
      <c r="AA43" s="317"/>
      <c r="AB43" s="318"/>
      <c r="AC43" s="72" t="s">
        <v>25</v>
      </c>
    </row>
    <row r="44" spans="1:29">
      <c r="A44" s="345"/>
      <c r="B44" s="345"/>
      <c r="C44" s="345"/>
      <c r="D44" s="345"/>
      <c r="E44" s="45">
        <v>0.29166666666666702</v>
      </c>
      <c r="F44" s="45">
        <v>0.33333333333333298</v>
      </c>
      <c r="G44" s="45">
        <v>0.375</v>
      </c>
      <c r="H44" s="45">
        <v>0.41666666666666702</v>
      </c>
      <c r="I44" s="45">
        <v>0.45833333333333298</v>
      </c>
      <c r="J44" s="45">
        <v>0.5</v>
      </c>
      <c r="K44" s="45">
        <v>0.54166666666666696</v>
      </c>
      <c r="L44" s="45">
        <v>0.58333333333333304</v>
      </c>
      <c r="M44" s="45">
        <v>0.625</v>
      </c>
      <c r="N44" s="45">
        <v>0.66666666666666696</v>
      </c>
      <c r="O44" s="45">
        <v>0.70833333333333304</v>
      </c>
      <c r="P44" s="45">
        <v>0.75</v>
      </c>
      <c r="Q44" s="45">
        <v>0.79166666666666696</v>
      </c>
      <c r="R44" s="45">
        <v>0.83333333333333304</v>
      </c>
      <c r="S44" s="45">
        <v>0.875</v>
      </c>
      <c r="T44" s="45">
        <v>0.91666666666666696</v>
      </c>
      <c r="U44" s="45">
        <v>0.95833333333333304</v>
      </c>
      <c r="V44" s="45">
        <v>1</v>
      </c>
      <c r="W44" s="45">
        <v>1.0416666666666701</v>
      </c>
      <c r="X44" s="45">
        <v>1.0833333333333299</v>
      </c>
      <c r="Y44" s="45">
        <v>1.125</v>
      </c>
      <c r="Z44" s="45">
        <v>1.1666666666666701</v>
      </c>
      <c r="AA44" s="45">
        <v>1.2083333333333299</v>
      </c>
      <c r="AB44" s="45">
        <v>1.25</v>
      </c>
      <c r="AC44" s="17"/>
    </row>
    <row r="45" spans="1:29" ht="24.95" customHeight="1">
      <c r="A45" s="4">
        <v>1</v>
      </c>
      <c r="B45" s="5" t="s">
        <v>41</v>
      </c>
      <c r="C45" s="6" t="s">
        <v>42</v>
      </c>
      <c r="D45" s="7"/>
      <c r="E45" s="26">
        <v>1</v>
      </c>
      <c r="F45" s="26">
        <v>1</v>
      </c>
      <c r="G45" s="26">
        <v>0.9</v>
      </c>
      <c r="H45" s="26">
        <v>0.9</v>
      </c>
      <c r="I45" s="26">
        <v>1</v>
      </c>
      <c r="J45" s="26">
        <v>1.1000000000000001</v>
      </c>
      <c r="K45" s="26">
        <v>0.9</v>
      </c>
      <c r="L45" s="26">
        <v>0.9</v>
      </c>
      <c r="M45" s="26">
        <v>1</v>
      </c>
      <c r="N45" s="26">
        <v>1</v>
      </c>
      <c r="O45" s="26">
        <v>0.9</v>
      </c>
      <c r="P45" s="26">
        <v>0.9</v>
      </c>
      <c r="Q45" s="26">
        <v>0.7</v>
      </c>
      <c r="R45" s="26">
        <v>0.7</v>
      </c>
      <c r="S45" s="26">
        <v>0.7</v>
      </c>
      <c r="T45" s="26"/>
      <c r="U45" s="26"/>
      <c r="V45" s="26"/>
      <c r="W45" s="26"/>
      <c r="X45" s="26"/>
      <c r="Y45" s="26"/>
      <c r="Z45" s="26"/>
      <c r="AA45" s="26"/>
      <c r="AB45" s="26"/>
      <c r="AC45" s="35">
        <f t="shared" ref="AC45:AC57" si="10">AVERAGE(E45:AB45)</f>
        <v>0.90666666666666662</v>
      </c>
    </row>
    <row r="46" spans="1:29" ht="24.95" customHeight="1">
      <c r="A46" s="4">
        <v>2</v>
      </c>
      <c r="B46" s="5" t="s">
        <v>43</v>
      </c>
      <c r="C46" s="6" t="s">
        <v>42</v>
      </c>
      <c r="D46" s="7"/>
      <c r="E46" s="26">
        <v>0.4</v>
      </c>
      <c r="F46" s="26">
        <v>0.4</v>
      </c>
      <c r="G46" s="26">
        <v>0.4</v>
      </c>
      <c r="H46" s="26">
        <v>0.4</v>
      </c>
      <c r="I46" s="26">
        <v>0.4</v>
      </c>
      <c r="J46" s="26">
        <v>0.4</v>
      </c>
      <c r="K46" s="26">
        <v>0.4</v>
      </c>
      <c r="L46" s="26">
        <v>0.4</v>
      </c>
      <c r="M46" s="26">
        <v>0.4</v>
      </c>
      <c r="N46" s="26">
        <v>0.4</v>
      </c>
      <c r="O46" s="26">
        <v>0.3</v>
      </c>
      <c r="P46" s="26">
        <v>0.3</v>
      </c>
      <c r="Q46" s="26">
        <v>0.2</v>
      </c>
      <c r="R46" s="26">
        <v>0.2</v>
      </c>
      <c r="S46" s="26">
        <v>0.2</v>
      </c>
      <c r="T46" s="26"/>
      <c r="U46" s="26"/>
      <c r="V46" s="26"/>
      <c r="W46" s="26"/>
      <c r="X46" s="26"/>
      <c r="Y46" s="26"/>
      <c r="Z46" s="26"/>
      <c r="AA46" s="26"/>
      <c r="AB46" s="26"/>
      <c r="AC46" s="35">
        <f t="shared" si="10"/>
        <v>0.34666666666666668</v>
      </c>
    </row>
    <row r="47" spans="1:29" ht="24.95" customHeight="1">
      <c r="A47" s="4">
        <v>3</v>
      </c>
      <c r="B47" s="5" t="s">
        <v>44</v>
      </c>
      <c r="C47" s="6" t="s">
        <v>42</v>
      </c>
      <c r="D47" s="6"/>
      <c r="E47" s="13">
        <v>13.1</v>
      </c>
      <c r="F47" s="13">
        <v>13.1</v>
      </c>
      <c r="G47" s="13">
        <v>13.4</v>
      </c>
      <c r="H47" s="13">
        <v>13.5</v>
      </c>
      <c r="I47" s="13">
        <v>13.6</v>
      </c>
      <c r="J47" s="13">
        <v>13.9</v>
      </c>
      <c r="K47" s="13">
        <v>14.1</v>
      </c>
      <c r="L47" s="13">
        <v>14.3</v>
      </c>
      <c r="M47" s="13">
        <v>14.7</v>
      </c>
      <c r="N47" s="13">
        <v>15</v>
      </c>
      <c r="O47" s="13">
        <v>15.4</v>
      </c>
      <c r="P47" s="13">
        <v>15.3</v>
      </c>
      <c r="Q47" s="13">
        <v>14.1</v>
      </c>
      <c r="R47" s="13">
        <v>13.7</v>
      </c>
      <c r="S47" s="13">
        <v>13.6</v>
      </c>
      <c r="T47" s="13"/>
      <c r="U47" s="13"/>
      <c r="V47" s="13"/>
      <c r="W47" s="13"/>
      <c r="X47" s="13"/>
      <c r="Y47" s="13"/>
      <c r="Z47" s="13"/>
      <c r="AA47" s="13"/>
      <c r="AB47" s="13"/>
      <c r="AC47" s="35">
        <f t="shared" si="10"/>
        <v>14.053333333333333</v>
      </c>
    </row>
    <row r="48" spans="1:29" ht="24.95" customHeight="1">
      <c r="A48" s="4">
        <v>4</v>
      </c>
      <c r="B48" s="5" t="s">
        <v>45</v>
      </c>
      <c r="C48" s="6" t="s">
        <v>42</v>
      </c>
      <c r="D48" s="6"/>
      <c r="E48" s="13">
        <v>5.6</v>
      </c>
      <c r="F48" s="13">
        <v>5.7</v>
      </c>
      <c r="G48" s="13">
        <v>5.6</v>
      </c>
      <c r="H48" s="13">
        <v>5.6</v>
      </c>
      <c r="I48" s="13">
        <v>5.6</v>
      </c>
      <c r="J48" s="13">
        <v>5.7</v>
      </c>
      <c r="K48" s="13">
        <v>5.7</v>
      </c>
      <c r="L48" s="13">
        <v>5.7</v>
      </c>
      <c r="M48" s="13">
        <v>6</v>
      </c>
      <c r="N48" s="13">
        <v>6.1</v>
      </c>
      <c r="O48" s="13">
        <v>7.7</v>
      </c>
      <c r="P48" s="13">
        <v>7.8</v>
      </c>
      <c r="Q48" s="13">
        <v>7.8</v>
      </c>
      <c r="R48" s="13">
        <v>8</v>
      </c>
      <c r="S48" s="13">
        <v>6.2</v>
      </c>
      <c r="T48" s="13"/>
      <c r="U48" s="13"/>
      <c r="V48" s="13"/>
      <c r="W48" s="13"/>
      <c r="X48" s="13"/>
      <c r="Y48" s="13"/>
      <c r="Z48" s="13"/>
      <c r="AA48" s="13"/>
      <c r="AB48" s="13"/>
      <c r="AC48" s="35">
        <f t="shared" si="10"/>
        <v>6.3200000000000012</v>
      </c>
    </row>
    <row r="49" spans="1:29" ht="24.95" customHeight="1">
      <c r="A49" s="4">
        <v>5</v>
      </c>
      <c r="B49" s="5" t="s">
        <v>46</v>
      </c>
      <c r="C49" s="6" t="s">
        <v>42</v>
      </c>
      <c r="D49" s="6"/>
      <c r="E49" s="13">
        <v>19.2</v>
      </c>
      <c r="F49" s="13">
        <v>19.2</v>
      </c>
      <c r="G49" s="13">
        <v>19.8</v>
      </c>
      <c r="H49" s="13">
        <v>19.399999999999999</v>
      </c>
      <c r="I49" s="13">
        <v>19.600000000000001</v>
      </c>
      <c r="J49" s="13">
        <v>20.5</v>
      </c>
      <c r="K49" s="13">
        <v>21.3</v>
      </c>
      <c r="L49" s="13">
        <v>22.1</v>
      </c>
      <c r="M49" s="13">
        <v>22.1</v>
      </c>
      <c r="N49" s="13">
        <v>22.2</v>
      </c>
      <c r="O49" s="13">
        <v>23.1</v>
      </c>
      <c r="P49" s="13">
        <v>24.3</v>
      </c>
      <c r="Q49" s="13">
        <v>24.5</v>
      </c>
      <c r="R49" s="13">
        <v>24.1</v>
      </c>
      <c r="S49" s="13">
        <v>25.3</v>
      </c>
      <c r="T49" s="13"/>
      <c r="U49" s="13"/>
      <c r="V49" s="13"/>
      <c r="W49" s="13"/>
      <c r="X49" s="13"/>
      <c r="Y49" s="13"/>
      <c r="Z49" s="13"/>
      <c r="AA49" s="13"/>
      <c r="AB49" s="13"/>
      <c r="AC49" s="35">
        <f t="shared" si="10"/>
        <v>21.779999999999998</v>
      </c>
    </row>
    <row r="50" spans="1:29" ht="24.95" customHeight="1">
      <c r="A50" s="4">
        <v>6</v>
      </c>
      <c r="B50" s="5" t="s">
        <v>47</v>
      </c>
      <c r="C50" s="6" t="s">
        <v>42</v>
      </c>
      <c r="D50" s="6"/>
      <c r="E50" s="13">
        <v>24.2</v>
      </c>
      <c r="F50" s="13">
        <v>24.2</v>
      </c>
      <c r="G50" s="13">
        <v>24.9</v>
      </c>
      <c r="H50" s="13">
        <v>24.7</v>
      </c>
      <c r="I50" s="13">
        <v>24.9</v>
      </c>
      <c r="J50" s="13">
        <v>26</v>
      </c>
      <c r="K50" s="13">
        <v>26.8</v>
      </c>
      <c r="L50" s="13">
        <v>27.9</v>
      </c>
      <c r="M50" s="13">
        <v>28.1</v>
      </c>
      <c r="N50" s="13">
        <v>28.2</v>
      </c>
      <c r="O50" s="13">
        <v>28.2</v>
      </c>
      <c r="P50" s="13">
        <v>29.3</v>
      </c>
      <c r="Q50" s="13">
        <v>28.6</v>
      </c>
      <c r="R50" s="13">
        <v>28</v>
      </c>
      <c r="S50" s="13">
        <v>30.4</v>
      </c>
      <c r="T50" s="13"/>
      <c r="U50" s="13"/>
      <c r="V50" s="13"/>
      <c r="W50" s="13"/>
      <c r="X50" s="13"/>
      <c r="Y50" s="13"/>
      <c r="Z50" s="13"/>
      <c r="AA50" s="13"/>
      <c r="AB50" s="13"/>
      <c r="AC50" s="35">
        <f t="shared" si="10"/>
        <v>26.96</v>
      </c>
    </row>
    <row r="51" spans="1:29" ht="24.95" customHeight="1">
      <c r="A51" s="4">
        <v>7</v>
      </c>
      <c r="B51" s="5" t="s">
        <v>48</v>
      </c>
      <c r="C51" s="6" t="s">
        <v>49</v>
      </c>
      <c r="D51" s="6"/>
      <c r="E51" s="13">
        <v>4.3</v>
      </c>
      <c r="F51" s="13">
        <v>4.3</v>
      </c>
      <c r="G51" s="13">
        <v>4.3</v>
      </c>
      <c r="H51" s="13">
        <v>4.3</v>
      </c>
      <c r="I51" s="13">
        <v>4.3</v>
      </c>
      <c r="J51" s="13">
        <v>4.3</v>
      </c>
      <c r="K51" s="13">
        <v>4.3</v>
      </c>
      <c r="L51" s="13">
        <v>4.3</v>
      </c>
      <c r="M51" s="13">
        <v>4.3</v>
      </c>
      <c r="N51" s="13">
        <v>4.3</v>
      </c>
      <c r="O51" s="13">
        <v>4.3</v>
      </c>
      <c r="P51" s="13">
        <v>4.3</v>
      </c>
      <c r="Q51" s="13">
        <v>4.3</v>
      </c>
      <c r="R51" s="13">
        <v>4.3</v>
      </c>
      <c r="S51" s="13">
        <v>4.3</v>
      </c>
      <c r="T51" s="13"/>
      <c r="U51" s="13"/>
      <c r="V51" s="13"/>
      <c r="W51" s="13"/>
      <c r="X51" s="13"/>
      <c r="Y51" s="13"/>
      <c r="Z51" s="13"/>
      <c r="AA51" s="13"/>
      <c r="AB51" s="13"/>
      <c r="AC51" s="35">
        <f t="shared" si="10"/>
        <v>4.2999999999999989</v>
      </c>
    </row>
    <row r="52" spans="1:29" ht="24.95" customHeight="1">
      <c r="A52" s="4">
        <v>8</v>
      </c>
      <c r="B52" s="5" t="s">
        <v>50</v>
      </c>
      <c r="C52" s="6" t="s">
        <v>49</v>
      </c>
      <c r="D52" s="6"/>
      <c r="E52" s="28">
        <v>3.5</v>
      </c>
      <c r="F52" s="28">
        <v>3.5</v>
      </c>
      <c r="G52" s="28">
        <v>3.5</v>
      </c>
      <c r="H52" s="28">
        <v>3.5</v>
      </c>
      <c r="I52" s="28">
        <v>3.5</v>
      </c>
      <c r="J52" s="28">
        <v>3.5</v>
      </c>
      <c r="K52" s="28">
        <v>3.5</v>
      </c>
      <c r="L52" s="28">
        <v>3.5</v>
      </c>
      <c r="M52" s="28">
        <v>3.5</v>
      </c>
      <c r="N52" s="28">
        <v>3.5</v>
      </c>
      <c r="O52" s="28">
        <v>3.5</v>
      </c>
      <c r="P52" s="28">
        <v>3.5</v>
      </c>
      <c r="Q52" s="28">
        <v>3.5</v>
      </c>
      <c r="R52" s="28">
        <v>3.5</v>
      </c>
      <c r="S52" s="28">
        <v>3.5</v>
      </c>
      <c r="T52" s="28"/>
      <c r="U52" s="28"/>
      <c r="V52" s="28"/>
      <c r="W52" s="28"/>
      <c r="X52" s="28"/>
      <c r="Y52" s="28"/>
      <c r="Z52" s="28"/>
      <c r="AA52" s="28"/>
      <c r="AB52" s="28"/>
      <c r="AC52" s="35">
        <f t="shared" si="10"/>
        <v>3.5</v>
      </c>
    </row>
    <row r="53" spans="1:29" ht="24.95" customHeight="1">
      <c r="A53" s="4">
        <v>9</v>
      </c>
      <c r="B53" s="5" t="s">
        <v>51</v>
      </c>
      <c r="C53" s="6" t="s">
        <v>49</v>
      </c>
      <c r="D53" s="6"/>
      <c r="E53" s="28">
        <v>3.8</v>
      </c>
      <c r="F53" s="28">
        <v>3.8</v>
      </c>
      <c r="G53" s="28">
        <v>3.8</v>
      </c>
      <c r="H53" s="28">
        <v>3.8</v>
      </c>
      <c r="I53" s="28">
        <v>3.8</v>
      </c>
      <c r="J53" s="28">
        <v>3.8</v>
      </c>
      <c r="K53" s="28">
        <v>3.8</v>
      </c>
      <c r="L53" s="28">
        <v>3.8</v>
      </c>
      <c r="M53" s="28">
        <v>3.8</v>
      </c>
      <c r="N53" s="28">
        <v>3.8</v>
      </c>
      <c r="O53" s="28">
        <v>3.8</v>
      </c>
      <c r="P53" s="28">
        <v>3.8</v>
      </c>
      <c r="Q53" s="28">
        <v>3.8</v>
      </c>
      <c r="R53" s="28">
        <v>3.8</v>
      </c>
      <c r="S53" s="28">
        <v>3.8</v>
      </c>
      <c r="T53" s="28"/>
      <c r="U53" s="28"/>
      <c r="V53" s="28"/>
      <c r="W53" s="28"/>
      <c r="X53" s="28"/>
      <c r="Y53" s="28"/>
      <c r="Z53" s="28"/>
      <c r="AA53" s="28"/>
      <c r="AB53" s="28"/>
      <c r="AC53" s="35">
        <f t="shared" si="10"/>
        <v>3.7999999999999989</v>
      </c>
    </row>
    <row r="54" spans="1:29" ht="24.95" customHeight="1">
      <c r="A54" s="4">
        <v>10</v>
      </c>
      <c r="B54" s="5" t="s">
        <v>52</v>
      </c>
      <c r="C54" s="6" t="s">
        <v>49</v>
      </c>
      <c r="D54" s="6"/>
      <c r="E54" s="28">
        <v>3</v>
      </c>
      <c r="F54" s="28">
        <v>3</v>
      </c>
      <c r="G54" s="28">
        <v>3</v>
      </c>
      <c r="H54" s="28">
        <v>3</v>
      </c>
      <c r="I54" s="28">
        <v>3</v>
      </c>
      <c r="J54" s="28">
        <v>3</v>
      </c>
      <c r="K54" s="28">
        <v>3</v>
      </c>
      <c r="L54" s="28">
        <v>3</v>
      </c>
      <c r="M54" s="28">
        <v>3</v>
      </c>
      <c r="N54" s="28">
        <v>3</v>
      </c>
      <c r="O54" s="28">
        <v>3</v>
      </c>
      <c r="P54" s="28">
        <v>3</v>
      </c>
      <c r="Q54" s="28">
        <v>3</v>
      </c>
      <c r="R54" s="28">
        <v>3</v>
      </c>
      <c r="S54" s="28">
        <v>3</v>
      </c>
      <c r="T54" s="28"/>
      <c r="U54" s="28"/>
      <c r="V54" s="28"/>
      <c r="W54" s="28"/>
      <c r="X54" s="28"/>
      <c r="Y54" s="28"/>
      <c r="Z54" s="28"/>
      <c r="AA54" s="28"/>
      <c r="AB54" s="28"/>
      <c r="AC54" s="35">
        <f t="shared" si="10"/>
        <v>3</v>
      </c>
    </row>
    <row r="55" spans="1:29" ht="24.95" customHeight="1">
      <c r="A55" s="4">
        <v>11</v>
      </c>
      <c r="B55" s="5" t="s">
        <v>53</v>
      </c>
      <c r="C55" s="6" t="s">
        <v>49</v>
      </c>
      <c r="D55" s="13"/>
      <c r="E55" s="33">
        <v>0.5</v>
      </c>
      <c r="F55" s="33">
        <v>0.5</v>
      </c>
      <c r="G55" s="33">
        <v>0.5</v>
      </c>
      <c r="H55" s="33">
        <v>0.5</v>
      </c>
      <c r="I55" s="33">
        <v>0.5</v>
      </c>
      <c r="J55" s="33">
        <v>0.5</v>
      </c>
      <c r="K55" s="33">
        <v>0.5</v>
      </c>
      <c r="L55" s="33">
        <v>0.5</v>
      </c>
      <c r="M55" s="33">
        <v>0.5</v>
      </c>
      <c r="N55" s="33">
        <v>0.5</v>
      </c>
      <c r="O55" s="33">
        <v>0.5</v>
      </c>
      <c r="P55" s="33">
        <v>0.5</v>
      </c>
      <c r="Q55" s="33">
        <v>0.5</v>
      </c>
      <c r="R55" s="33">
        <v>0.5</v>
      </c>
      <c r="S55" s="33">
        <v>0.5</v>
      </c>
      <c r="T55" s="33"/>
      <c r="U55" s="33"/>
      <c r="V55" s="33"/>
      <c r="W55" s="33"/>
      <c r="X55" s="33"/>
      <c r="Y55" s="33"/>
      <c r="Z55" s="33"/>
      <c r="AA55" s="33"/>
      <c r="AB55" s="33"/>
      <c r="AC55" s="35">
        <f t="shared" si="10"/>
        <v>0.5</v>
      </c>
    </row>
    <row r="56" spans="1:29" ht="24.95" customHeight="1">
      <c r="A56" s="4">
        <v>12</v>
      </c>
      <c r="B56" s="5" t="s">
        <v>54</v>
      </c>
      <c r="C56" s="6" t="s">
        <v>55</v>
      </c>
      <c r="D56" s="13"/>
      <c r="E56" s="33">
        <v>0.8</v>
      </c>
      <c r="F56" s="33">
        <v>0.8</v>
      </c>
      <c r="G56" s="33">
        <v>0.8</v>
      </c>
      <c r="H56" s="33">
        <v>0.8</v>
      </c>
      <c r="I56" s="33">
        <v>0.8</v>
      </c>
      <c r="J56" s="33">
        <v>0.8</v>
      </c>
      <c r="K56" s="33">
        <v>0.8</v>
      </c>
      <c r="L56" s="33">
        <v>0.8</v>
      </c>
      <c r="M56" s="33">
        <v>0.8</v>
      </c>
      <c r="N56" s="33">
        <v>0.8</v>
      </c>
      <c r="O56" s="33">
        <v>0.8</v>
      </c>
      <c r="P56" s="33">
        <v>0.8</v>
      </c>
      <c r="Q56" s="33">
        <v>0.8</v>
      </c>
      <c r="R56" s="33">
        <v>0.8</v>
      </c>
      <c r="S56" s="33">
        <v>0.8</v>
      </c>
      <c r="T56" s="33"/>
      <c r="U56" s="33"/>
      <c r="V56" s="33"/>
      <c r="W56" s="33"/>
      <c r="X56" s="33"/>
      <c r="Y56" s="33"/>
      <c r="Z56" s="33"/>
      <c r="AA56" s="33"/>
      <c r="AB56" s="33"/>
      <c r="AC56" s="35">
        <f t="shared" si="10"/>
        <v>0.80000000000000016</v>
      </c>
    </row>
    <row r="57" spans="1:29" ht="24.95" customHeight="1">
      <c r="A57" s="4">
        <v>13</v>
      </c>
      <c r="B57" s="5" t="s">
        <v>56</v>
      </c>
      <c r="C57" s="6" t="s">
        <v>57</v>
      </c>
      <c r="D57" s="13"/>
      <c r="E57" s="29">
        <f t="shared" ref="E57:S57" si="11">SQRT(E55/0.5)*971</f>
        <v>971</v>
      </c>
      <c r="F57" s="29">
        <f t="shared" si="11"/>
        <v>971</v>
      </c>
      <c r="G57" s="29">
        <f t="shared" si="11"/>
        <v>971</v>
      </c>
      <c r="H57" s="29">
        <f t="shared" si="11"/>
        <v>971</v>
      </c>
      <c r="I57" s="29">
        <f t="shared" si="11"/>
        <v>971</v>
      </c>
      <c r="J57" s="29">
        <f t="shared" si="11"/>
        <v>971</v>
      </c>
      <c r="K57" s="29">
        <f t="shared" si="11"/>
        <v>971</v>
      </c>
      <c r="L57" s="29">
        <f t="shared" si="11"/>
        <v>971</v>
      </c>
      <c r="M57" s="29">
        <f t="shared" si="11"/>
        <v>971</v>
      </c>
      <c r="N57" s="29">
        <f t="shared" si="11"/>
        <v>971</v>
      </c>
      <c r="O57" s="29">
        <f t="shared" si="11"/>
        <v>971</v>
      </c>
      <c r="P57" s="29">
        <f t="shared" si="11"/>
        <v>971</v>
      </c>
      <c r="Q57" s="29">
        <f t="shared" si="11"/>
        <v>971</v>
      </c>
      <c r="R57" s="29">
        <f t="shared" si="11"/>
        <v>971</v>
      </c>
      <c r="S57" s="29">
        <f t="shared" si="11"/>
        <v>971</v>
      </c>
      <c r="T57" s="29"/>
      <c r="U57" s="29"/>
      <c r="V57" s="29"/>
      <c r="W57" s="29"/>
      <c r="X57" s="29"/>
      <c r="Y57" s="29"/>
      <c r="Z57" s="29"/>
      <c r="AA57" s="29"/>
      <c r="AB57" s="29"/>
      <c r="AC57" s="35">
        <f t="shared" si="10"/>
        <v>971</v>
      </c>
    </row>
    <row r="58" spans="1:29" ht="24.95" customHeight="1">
      <c r="A58" s="4">
        <v>14</v>
      </c>
      <c r="B58" s="5" t="s">
        <v>58</v>
      </c>
      <c r="C58" s="6" t="s">
        <v>59</v>
      </c>
      <c r="D58" s="13"/>
      <c r="E58" s="40">
        <f t="shared" ref="E58:S58" si="12">E57*1000*1*(E47-E48)/3024</f>
        <v>2408.2341269841268</v>
      </c>
      <c r="F58" s="40">
        <f t="shared" si="12"/>
        <v>2376.1243386243382</v>
      </c>
      <c r="G58" s="40">
        <f t="shared" si="12"/>
        <v>2504.5634920634925</v>
      </c>
      <c r="H58" s="40">
        <f t="shared" si="12"/>
        <v>2536.6732804232806</v>
      </c>
      <c r="I58" s="40">
        <f t="shared" si="12"/>
        <v>2568.7830687830688</v>
      </c>
      <c r="J58" s="40">
        <f t="shared" si="12"/>
        <v>2633.002645502645</v>
      </c>
      <c r="K58" s="40">
        <f t="shared" si="12"/>
        <v>2697.2222222222217</v>
      </c>
      <c r="L58" s="40">
        <f t="shared" si="12"/>
        <v>2761.4417989417993</v>
      </c>
      <c r="M58" s="40">
        <f t="shared" si="12"/>
        <v>2793.5515873015875</v>
      </c>
      <c r="N58" s="40">
        <f t="shared" si="12"/>
        <v>2857.7711640211642</v>
      </c>
      <c r="O58" s="40">
        <f t="shared" si="12"/>
        <v>2472.4537037037039</v>
      </c>
      <c r="P58" s="40">
        <f t="shared" si="12"/>
        <v>2408.2341269841272</v>
      </c>
      <c r="Q58" s="40">
        <f t="shared" si="12"/>
        <v>2022.9166666666667</v>
      </c>
      <c r="R58" s="40">
        <f t="shared" si="12"/>
        <v>1830.2579365079362</v>
      </c>
      <c r="S58" s="40">
        <f t="shared" si="12"/>
        <v>2376.1243386243382</v>
      </c>
      <c r="T58" s="40"/>
      <c r="U58" s="40"/>
      <c r="V58" s="40"/>
      <c r="W58" s="40"/>
      <c r="X58" s="40"/>
      <c r="Y58" s="40"/>
      <c r="Z58" s="40"/>
      <c r="AA58" s="40"/>
      <c r="AB58" s="40"/>
      <c r="AC58" s="73">
        <f>SUM(E58:AB58)</f>
        <v>37247.354497354492</v>
      </c>
    </row>
    <row r="59" spans="1:29" ht="24.95" customHeight="1">
      <c r="A59" s="4">
        <v>15</v>
      </c>
      <c r="B59" s="5" t="s">
        <v>60</v>
      </c>
      <c r="C59" s="6" t="s">
        <v>61</v>
      </c>
      <c r="D59" s="13"/>
      <c r="E59" s="13">
        <v>1220</v>
      </c>
      <c r="F59" s="13">
        <v>1220</v>
      </c>
      <c r="G59" s="13">
        <v>1220</v>
      </c>
      <c r="H59" s="13">
        <v>1220</v>
      </c>
      <c r="I59" s="13">
        <v>1220</v>
      </c>
      <c r="J59" s="13">
        <v>1220</v>
      </c>
      <c r="K59" s="13">
        <v>1270</v>
      </c>
      <c r="L59" s="13">
        <v>1270</v>
      </c>
      <c r="M59" s="13">
        <v>1300</v>
      </c>
      <c r="N59" s="13">
        <v>1320</v>
      </c>
      <c r="O59" s="13">
        <v>1210</v>
      </c>
      <c r="P59" s="13">
        <v>1210</v>
      </c>
      <c r="Q59" s="13">
        <v>1200</v>
      </c>
      <c r="R59" s="13">
        <v>1260</v>
      </c>
      <c r="S59" s="13">
        <v>1240</v>
      </c>
      <c r="T59" s="13"/>
      <c r="U59" s="13"/>
      <c r="V59" s="13"/>
      <c r="W59" s="13"/>
      <c r="X59" s="13"/>
      <c r="Y59" s="13"/>
      <c r="Z59" s="13"/>
      <c r="AA59" s="13"/>
      <c r="AB59" s="13"/>
      <c r="AC59" s="73">
        <f>SUM(E59:AB59)</f>
        <v>18600</v>
      </c>
    </row>
    <row r="60" spans="1:29" ht="24.95" customHeight="1">
      <c r="A60" s="4">
        <v>16</v>
      </c>
      <c r="B60" s="5" t="s">
        <v>62</v>
      </c>
      <c r="C60" s="6" t="s">
        <v>63</v>
      </c>
      <c r="D60" s="13"/>
      <c r="E60" s="31">
        <f t="shared" ref="E60:S60" si="13">E59/E58</f>
        <v>0.50659526261585996</v>
      </c>
      <c r="F60" s="31">
        <f t="shared" si="13"/>
        <v>0.51344114454310141</v>
      </c>
      <c r="G60" s="31">
        <f t="shared" si="13"/>
        <v>0.48711082943832679</v>
      </c>
      <c r="H60" s="31">
        <f t="shared" si="13"/>
        <v>0.48094486957201887</v>
      </c>
      <c r="I60" s="31">
        <f t="shared" si="13"/>
        <v>0.47493305870236868</v>
      </c>
      <c r="J60" s="31">
        <f t="shared" si="13"/>
        <v>0.46334932556328662</v>
      </c>
      <c r="K60" s="31">
        <f t="shared" si="13"/>
        <v>0.47085478887744603</v>
      </c>
      <c r="L60" s="31">
        <f t="shared" si="13"/>
        <v>0.45990467750820296</v>
      </c>
      <c r="M60" s="31">
        <f t="shared" si="13"/>
        <v>0.46535743456798889</v>
      </c>
      <c r="N60" s="31">
        <f t="shared" si="13"/>
        <v>0.46189842511484741</v>
      </c>
      <c r="O60" s="31">
        <f t="shared" si="13"/>
        <v>0.48939237899073118</v>
      </c>
      <c r="P60" s="31">
        <f t="shared" si="13"/>
        <v>0.50244284243048398</v>
      </c>
      <c r="Q60" s="31">
        <f t="shared" si="13"/>
        <v>0.59320288362512874</v>
      </c>
      <c r="R60" s="31">
        <f t="shared" si="13"/>
        <v>0.6884275570491627</v>
      </c>
      <c r="S60" s="31">
        <f t="shared" si="13"/>
        <v>0.52185821248643094</v>
      </c>
      <c r="T60" s="31"/>
      <c r="U60" s="31"/>
      <c r="V60" s="31"/>
      <c r="W60" s="31"/>
      <c r="X60" s="31"/>
      <c r="Y60" s="31"/>
      <c r="Z60" s="31"/>
      <c r="AA60" s="31"/>
      <c r="AB60" s="31"/>
      <c r="AC60" s="35">
        <f t="shared" ref="AC60:AC65" si="14">AVERAGE(E60:AB60)</f>
        <v>0.50531424607235886</v>
      </c>
    </row>
    <row r="61" spans="1:29" ht="24.95" customHeight="1">
      <c r="A61" s="4">
        <v>17</v>
      </c>
      <c r="B61" s="5" t="s">
        <v>64</v>
      </c>
      <c r="C61" s="13"/>
      <c r="D61" s="13"/>
      <c r="E61" s="341">
        <f>AVERAGE(E60:AB60)</f>
        <v>0.50531424607235886</v>
      </c>
      <c r="F61" s="342"/>
      <c r="G61" s="342"/>
      <c r="H61" s="342"/>
      <c r="I61" s="342"/>
      <c r="J61" s="342"/>
      <c r="K61" s="342"/>
      <c r="L61" s="342"/>
      <c r="M61" s="342"/>
      <c r="N61" s="342"/>
      <c r="O61" s="342"/>
      <c r="P61" s="342"/>
      <c r="Q61" s="342"/>
      <c r="R61" s="342"/>
      <c r="S61" s="342"/>
      <c r="T61" s="342"/>
      <c r="U61" s="342"/>
      <c r="V61" s="342"/>
      <c r="W61" s="342"/>
      <c r="X61" s="342"/>
      <c r="Y61" s="342"/>
      <c r="Z61" s="342"/>
      <c r="AA61" s="342"/>
      <c r="AB61" s="342"/>
      <c r="AC61" s="35">
        <f t="shared" si="14"/>
        <v>0.50531424607235886</v>
      </c>
    </row>
    <row r="62" spans="1:29" ht="24.95" customHeight="1">
      <c r="A62" s="4">
        <v>18</v>
      </c>
      <c r="B62" s="5" t="s">
        <v>65</v>
      </c>
      <c r="C62" s="13"/>
      <c r="D62" s="13"/>
      <c r="E62" s="31">
        <f t="shared" ref="E62:S62" si="15">3.516/E60</f>
        <v>6.9404517954722866</v>
      </c>
      <c r="F62" s="31">
        <f t="shared" si="15"/>
        <v>6.8479124381993222</v>
      </c>
      <c r="G62" s="31">
        <f t="shared" si="15"/>
        <v>7.2180698672911801</v>
      </c>
      <c r="H62" s="31">
        <f t="shared" si="15"/>
        <v>7.3106092245641436</v>
      </c>
      <c r="I62" s="31">
        <f t="shared" si="15"/>
        <v>7.4031485818371063</v>
      </c>
      <c r="J62" s="31">
        <f t="shared" si="15"/>
        <v>7.5882272963830326</v>
      </c>
      <c r="K62" s="31">
        <f t="shared" si="15"/>
        <v>7.4672703412073478</v>
      </c>
      <c r="L62" s="31">
        <f t="shared" si="15"/>
        <v>7.6450624921884769</v>
      </c>
      <c r="M62" s="31">
        <f t="shared" si="15"/>
        <v>7.555482600732601</v>
      </c>
      <c r="N62" s="31">
        <f t="shared" si="15"/>
        <v>7.6120631914381915</v>
      </c>
      <c r="O62" s="31">
        <f t="shared" si="15"/>
        <v>7.1844191919191926</v>
      </c>
      <c r="P62" s="31">
        <f t="shared" si="15"/>
        <v>6.9978109012199932</v>
      </c>
      <c r="Q62" s="31">
        <f t="shared" si="15"/>
        <v>5.9271458333333333</v>
      </c>
      <c r="R62" s="31">
        <f t="shared" si="15"/>
        <v>5.1072911942554793</v>
      </c>
      <c r="S62" s="31">
        <f t="shared" si="15"/>
        <v>6.7374622375832036</v>
      </c>
      <c r="T62" s="31"/>
      <c r="U62" s="31"/>
      <c r="V62" s="31"/>
      <c r="W62" s="31"/>
      <c r="X62" s="31"/>
      <c r="Y62" s="31"/>
      <c r="Z62" s="31"/>
      <c r="AA62" s="31"/>
      <c r="AB62" s="31"/>
      <c r="AC62" s="35">
        <f t="shared" si="14"/>
        <v>7.0361618125083254</v>
      </c>
    </row>
    <row r="63" spans="1:29" ht="24.95" customHeight="1">
      <c r="A63" s="4">
        <v>19</v>
      </c>
      <c r="B63" s="5" t="s">
        <v>66</v>
      </c>
      <c r="C63" s="13"/>
      <c r="D63" s="13"/>
      <c r="E63" s="31">
        <f t="shared" ref="E63:S63" si="16">3.413*E62</f>
        <v>23.687761977946913</v>
      </c>
      <c r="F63" s="31">
        <f t="shared" si="16"/>
        <v>23.371925151574285</v>
      </c>
      <c r="G63" s="31">
        <f t="shared" si="16"/>
        <v>24.635272457064797</v>
      </c>
      <c r="H63" s="31">
        <f t="shared" si="16"/>
        <v>24.951109283437422</v>
      </c>
      <c r="I63" s="31">
        <f t="shared" si="16"/>
        <v>25.266946109810043</v>
      </c>
      <c r="J63" s="31">
        <f t="shared" si="16"/>
        <v>25.898619762555288</v>
      </c>
      <c r="K63" s="31">
        <f t="shared" si="16"/>
        <v>25.485793674540677</v>
      </c>
      <c r="L63" s="31">
        <f t="shared" si="16"/>
        <v>26.092598285839269</v>
      </c>
      <c r="M63" s="31">
        <f t="shared" si="16"/>
        <v>25.786862116300366</v>
      </c>
      <c r="N63" s="31">
        <f t="shared" si="16"/>
        <v>25.979971672378547</v>
      </c>
      <c r="O63" s="31">
        <f t="shared" si="16"/>
        <v>24.520422702020202</v>
      </c>
      <c r="P63" s="31">
        <f t="shared" si="16"/>
        <v>23.883528605863834</v>
      </c>
      <c r="Q63" s="31">
        <f t="shared" si="16"/>
        <v>20.229348729166666</v>
      </c>
      <c r="R63" s="31">
        <f t="shared" si="16"/>
        <v>17.43118484599395</v>
      </c>
      <c r="S63" s="31">
        <f t="shared" si="16"/>
        <v>22.994958616871472</v>
      </c>
      <c r="T63" s="31"/>
      <c r="U63" s="31"/>
      <c r="V63" s="31"/>
      <c r="W63" s="31"/>
      <c r="X63" s="31"/>
      <c r="Y63" s="31"/>
      <c r="Z63" s="31"/>
      <c r="AA63" s="31"/>
      <c r="AB63" s="31"/>
      <c r="AC63" s="35">
        <f t="shared" si="14"/>
        <v>24.014420266090912</v>
      </c>
    </row>
    <row r="64" spans="1:29" ht="24.95" customHeight="1">
      <c r="A64" s="4">
        <v>20</v>
      </c>
      <c r="B64" s="5" t="s">
        <v>67</v>
      </c>
      <c r="C64" s="6" t="s">
        <v>42</v>
      </c>
      <c r="D64" s="13"/>
      <c r="E64" s="31">
        <f t="shared" ref="E64:S64" si="17">(E50-E49)/LN(1+(E50-E49)/E45)</f>
        <v>2.7905531327562363</v>
      </c>
      <c r="F64" s="31">
        <f t="shared" si="17"/>
        <v>2.7905531327562363</v>
      </c>
      <c r="G64" s="31">
        <f t="shared" si="17"/>
        <v>2.6882854224461625</v>
      </c>
      <c r="H64" s="31">
        <f t="shared" si="17"/>
        <v>2.7462423263665325</v>
      </c>
      <c r="I64" s="31">
        <f t="shared" si="17"/>
        <v>2.8795746139247989</v>
      </c>
      <c r="J64" s="31">
        <f t="shared" si="17"/>
        <v>3.06960844603186</v>
      </c>
      <c r="K64" s="31">
        <f t="shared" si="17"/>
        <v>2.8037499815139819</v>
      </c>
      <c r="L64" s="31">
        <f t="shared" si="17"/>
        <v>2.8892116230470104</v>
      </c>
      <c r="M64" s="31">
        <f t="shared" si="17"/>
        <v>3.0833900542185044</v>
      </c>
      <c r="N64" s="31">
        <f t="shared" si="17"/>
        <v>3.0833900542185044</v>
      </c>
      <c r="O64" s="31">
        <f t="shared" si="17"/>
        <v>2.6882854224461625</v>
      </c>
      <c r="P64" s="31">
        <f t="shared" si="17"/>
        <v>2.6591319396341482</v>
      </c>
      <c r="Q64" s="31">
        <f t="shared" si="17"/>
        <v>2.1295483613602402</v>
      </c>
      <c r="R64" s="31">
        <f t="shared" si="17"/>
        <v>2.0714586881775157</v>
      </c>
      <c r="S64" s="31">
        <f t="shared" si="17"/>
        <v>2.4118802279590157</v>
      </c>
      <c r="T64" s="31"/>
      <c r="U64" s="31"/>
      <c r="V64" s="31"/>
      <c r="W64" s="31"/>
      <c r="X64" s="31"/>
      <c r="Y64" s="31"/>
      <c r="Z64" s="31"/>
      <c r="AA64" s="31"/>
      <c r="AB64" s="31"/>
      <c r="AC64" s="35">
        <f t="shared" si="14"/>
        <v>2.7189908951237944</v>
      </c>
    </row>
    <row r="65" spans="1:29" ht="24.95" customHeight="1">
      <c r="A65" s="4">
        <v>21</v>
      </c>
      <c r="B65" s="5" t="s">
        <v>68</v>
      </c>
      <c r="C65" s="6" t="s">
        <v>42</v>
      </c>
      <c r="D65" s="17"/>
      <c r="E65" s="31">
        <f t="shared" ref="E65:S65" si="18">(E47-E48)/LN(1+(E47-E48)/E46)</f>
        <v>2.5141180370887164</v>
      </c>
      <c r="F65" s="31">
        <f t="shared" si="18"/>
        <v>2.4912348380247806</v>
      </c>
      <c r="G65" s="31">
        <f t="shared" si="18"/>
        <v>2.5824181345416171</v>
      </c>
      <c r="H65" s="31">
        <f t="shared" si="18"/>
        <v>2.6050715660667714</v>
      </c>
      <c r="I65" s="31">
        <f t="shared" si="18"/>
        <v>2.6276699100244088</v>
      </c>
      <c r="J65" s="31">
        <f t="shared" si="18"/>
        <v>2.6727048631065684</v>
      </c>
      <c r="K65" s="31">
        <f t="shared" si="18"/>
        <v>2.7175298064488489</v>
      </c>
      <c r="L65" s="31">
        <f t="shared" si="18"/>
        <v>2.7621511847266511</v>
      </c>
      <c r="M65" s="31">
        <f t="shared" si="18"/>
        <v>2.7843874571847693</v>
      </c>
      <c r="N65" s="31">
        <f t="shared" si="18"/>
        <v>2.8287148342310302</v>
      </c>
      <c r="O65" s="31">
        <f t="shared" si="18"/>
        <v>2.3451198016987842</v>
      </c>
      <c r="P65" s="31">
        <f t="shared" si="18"/>
        <v>2.3019575732260118</v>
      </c>
      <c r="Q65" s="31">
        <f t="shared" si="18"/>
        <v>1.8096999455163112</v>
      </c>
      <c r="R65" s="31">
        <f t="shared" si="18"/>
        <v>1.6842029306528725</v>
      </c>
      <c r="S65" s="31">
        <f t="shared" si="18"/>
        <v>2.0343160752944525</v>
      </c>
      <c r="T65" s="31"/>
      <c r="U65" s="31"/>
      <c r="V65" s="31"/>
      <c r="W65" s="31"/>
      <c r="X65" s="31"/>
      <c r="Y65" s="31"/>
      <c r="Z65" s="31"/>
      <c r="AA65" s="31"/>
      <c r="AB65" s="31"/>
      <c r="AC65" s="35">
        <f t="shared" si="14"/>
        <v>2.4507531305221733</v>
      </c>
    </row>
  </sheetData>
  <mergeCells count="32">
    <mergeCell ref="E43:AB43"/>
    <mergeCell ref="E61:AB61"/>
    <mergeCell ref="A10:A11"/>
    <mergeCell ref="A43:A44"/>
    <mergeCell ref="B10:B11"/>
    <mergeCell ref="B43:B44"/>
    <mergeCell ref="C10:C11"/>
    <mergeCell ref="C43:C44"/>
    <mergeCell ref="D10:D11"/>
    <mergeCell ref="D43:D44"/>
    <mergeCell ref="E36:AC42"/>
    <mergeCell ref="A38:D38"/>
    <mergeCell ref="A39:D39"/>
    <mergeCell ref="A40:D40"/>
    <mergeCell ref="A41:D41"/>
    <mergeCell ref="A42:D42"/>
    <mergeCell ref="E28:AB28"/>
    <mergeCell ref="A34:AC34"/>
    <mergeCell ref="A35:AC35"/>
    <mergeCell ref="A36:D36"/>
    <mergeCell ref="A37:D37"/>
    <mergeCell ref="A6:D6"/>
    <mergeCell ref="A7:D7"/>
    <mergeCell ref="A8:D8"/>
    <mergeCell ref="A9:D9"/>
    <mergeCell ref="E10:AB10"/>
    <mergeCell ref="E3:AC9"/>
    <mergeCell ref="A1:AC1"/>
    <mergeCell ref="A2:AC2"/>
    <mergeCell ref="A3:D3"/>
    <mergeCell ref="A4:D4"/>
    <mergeCell ref="A5:D5"/>
  </mergeCells>
  <conditionalFormatting sqref="AC58:AC59">
    <cfRule type="cellIs" dxfId="205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C65"/>
  <sheetViews>
    <sheetView topLeftCell="A7" zoomScale="70" zoomScaleNormal="70" workbookViewId="0">
      <selection activeCell="AC47" sqref="AC47:AC48"/>
    </sheetView>
  </sheetViews>
  <sheetFormatPr defaultColWidth="8.85546875" defaultRowHeight="15"/>
  <cols>
    <col min="1" max="1" width="6.5703125" customWidth="1"/>
    <col min="2" max="2" width="39.140625" customWidth="1"/>
    <col min="3" max="3" width="11.42578125" customWidth="1"/>
    <col min="4" max="4" width="11.85546875" customWidth="1"/>
    <col min="5" max="14" width="8.7109375" customWidth="1"/>
    <col min="15" max="15" width="10.42578125" customWidth="1"/>
    <col min="16" max="28" width="8.7109375" customWidth="1"/>
    <col min="29" max="29" width="12.42578125" customWidth="1"/>
  </cols>
  <sheetData>
    <row r="1" spans="1:29" ht="23.25">
      <c r="A1" s="352" t="s">
        <v>26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2"/>
      <c r="R1" s="352"/>
      <c r="S1" s="352"/>
      <c r="T1" s="352"/>
      <c r="U1" s="352"/>
      <c r="V1" s="352"/>
      <c r="W1" s="352"/>
      <c r="X1" s="352"/>
      <c r="Y1" s="352"/>
      <c r="Z1" s="352"/>
      <c r="AA1" s="352"/>
      <c r="AB1" s="352"/>
    </row>
    <row r="2" spans="1:29" ht="18.75">
      <c r="A2" s="304" t="s">
        <v>92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/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6"/>
    </row>
    <row r="3" spans="1:29" ht="21" customHeight="1">
      <c r="A3" s="307"/>
      <c r="B3" s="308"/>
      <c r="C3" s="308"/>
      <c r="D3" s="309"/>
      <c r="E3" s="319" t="s">
        <v>75</v>
      </c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1"/>
    </row>
    <row r="4" spans="1:29" ht="18.75" customHeight="1">
      <c r="A4" s="310" t="s">
        <v>29</v>
      </c>
      <c r="B4" s="311"/>
      <c r="C4" s="311"/>
      <c r="D4" s="312"/>
      <c r="E4" s="322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324"/>
    </row>
    <row r="5" spans="1:29" ht="18.75" customHeight="1">
      <c r="A5" s="310" t="s">
        <v>30</v>
      </c>
      <c r="B5" s="311"/>
      <c r="C5" s="311"/>
      <c r="D5" s="312"/>
      <c r="E5" s="322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4"/>
    </row>
    <row r="6" spans="1:29" ht="18.75" customHeight="1">
      <c r="A6" s="310" t="s">
        <v>31</v>
      </c>
      <c r="B6" s="311"/>
      <c r="C6" s="311"/>
      <c r="D6" s="312"/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4"/>
    </row>
    <row r="7" spans="1:29" ht="18.75" customHeight="1">
      <c r="A7" s="310" t="s">
        <v>32</v>
      </c>
      <c r="B7" s="311"/>
      <c r="C7" s="311"/>
      <c r="D7" s="312"/>
      <c r="E7" s="322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4"/>
    </row>
    <row r="8" spans="1:29" ht="19.5" customHeight="1">
      <c r="A8" s="313" t="s">
        <v>33</v>
      </c>
      <c r="B8" s="314"/>
      <c r="C8" s="314"/>
      <c r="D8" s="315"/>
      <c r="E8" s="322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23"/>
      <c r="U8" s="323"/>
      <c r="V8" s="323"/>
      <c r="W8" s="323"/>
      <c r="X8" s="323"/>
      <c r="Y8" s="323"/>
      <c r="Z8" s="323"/>
      <c r="AA8" s="323"/>
      <c r="AB8" s="324"/>
    </row>
    <row r="9" spans="1:29" ht="18.75" customHeight="1">
      <c r="A9" s="313" t="s">
        <v>34</v>
      </c>
      <c r="B9" s="314"/>
      <c r="C9" s="314"/>
      <c r="D9" s="315"/>
      <c r="E9" s="325"/>
      <c r="F9" s="326"/>
      <c r="G9" s="326"/>
      <c r="H9" s="326"/>
      <c r="I9" s="326"/>
      <c r="J9" s="326"/>
      <c r="K9" s="326"/>
      <c r="L9" s="326"/>
      <c r="M9" s="326"/>
      <c r="N9" s="326"/>
      <c r="O9" s="326"/>
      <c r="P9" s="326"/>
      <c r="Q9" s="326"/>
      <c r="R9" s="326"/>
      <c r="S9" s="326"/>
      <c r="T9" s="326"/>
      <c r="U9" s="326"/>
      <c r="V9" s="326"/>
      <c r="W9" s="326"/>
      <c r="X9" s="326"/>
      <c r="Y9" s="326"/>
      <c r="Z9" s="326"/>
      <c r="AA9" s="326"/>
      <c r="AB9" s="327"/>
    </row>
    <row r="10" spans="1:29" ht="15.75" customHeight="1">
      <c r="A10" s="331" t="s">
        <v>35</v>
      </c>
      <c r="B10" s="331" t="s">
        <v>36</v>
      </c>
      <c r="C10" s="333" t="s">
        <v>37</v>
      </c>
      <c r="D10" s="331" t="s">
        <v>38</v>
      </c>
      <c r="E10" s="316" t="s">
        <v>39</v>
      </c>
      <c r="F10" s="317"/>
      <c r="G10" s="317"/>
      <c r="H10" s="317"/>
      <c r="I10" s="317"/>
      <c r="J10" s="317"/>
      <c r="K10" s="317"/>
      <c r="L10" s="317"/>
      <c r="M10" s="317"/>
      <c r="N10" s="317"/>
      <c r="O10" s="317"/>
      <c r="P10" s="317"/>
      <c r="Q10" s="317"/>
      <c r="R10" s="317"/>
      <c r="S10" s="317"/>
      <c r="T10" s="317"/>
      <c r="U10" s="317"/>
      <c r="V10" s="317"/>
      <c r="W10" s="317"/>
      <c r="X10" s="317"/>
      <c r="Y10" s="317"/>
      <c r="Z10" s="317"/>
      <c r="AA10" s="317"/>
      <c r="AB10" s="318"/>
      <c r="AC10" s="34" t="s">
        <v>40</v>
      </c>
    </row>
    <row r="11" spans="1:29" ht="15.75">
      <c r="A11" s="332"/>
      <c r="B11" s="332"/>
      <c r="C11" s="334"/>
      <c r="D11" s="332"/>
      <c r="E11" s="45">
        <v>0.29166666666666702</v>
      </c>
      <c r="F11" s="45">
        <v>0.33333333333333298</v>
      </c>
      <c r="G11" s="45">
        <v>0.375</v>
      </c>
      <c r="H11" s="45">
        <v>0.41666666666666702</v>
      </c>
      <c r="I11" s="45">
        <v>0.45833333333333298</v>
      </c>
      <c r="J11" s="45">
        <v>0.5</v>
      </c>
      <c r="K11" s="45">
        <v>0.54166666666666696</v>
      </c>
      <c r="L11" s="45">
        <v>0.58333333333333304</v>
      </c>
      <c r="M11" s="45">
        <v>0.625</v>
      </c>
      <c r="N11" s="45">
        <v>0.66666666666666696</v>
      </c>
      <c r="O11" s="45">
        <v>0.70833333333333304</v>
      </c>
      <c r="P11" s="45">
        <v>0.75</v>
      </c>
      <c r="Q11" s="45">
        <v>0.79166666666666696</v>
      </c>
      <c r="R11" s="45">
        <v>0.83333333333333304</v>
      </c>
      <c r="S11" s="45">
        <v>0.875</v>
      </c>
      <c r="T11" s="45">
        <v>0.91666666666666696</v>
      </c>
      <c r="U11" s="45">
        <v>0.95833333333333304</v>
      </c>
      <c r="V11" s="45">
        <v>1</v>
      </c>
      <c r="W11" s="45">
        <v>1.0416666666666701</v>
      </c>
      <c r="X11" s="45">
        <v>1.0833333333333299</v>
      </c>
      <c r="Y11" s="45">
        <v>1.125</v>
      </c>
      <c r="Z11" s="45">
        <v>1.1666666666666701</v>
      </c>
      <c r="AA11" s="45">
        <v>1.2083333333333299</v>
      </c>
      <c r="AB11" s="45">
        <v>1.25</v>
      </c>
      <c r="AC11" s="17"/>
    </row>
    <row r="12" spans="1:29" ht="31.5">
      <c r="A12" s="4">
        <v>1</v>
      </c>
      <c r="B12" s="5" t="s">
        <v>41</v>
      </c>
      <c r="C12" s="6" t="s">
        <v>42</v>
      </c>
      <c r="D12" s="7"/>
      <c r="E12" s="26">
        <v>1.7</v>
      </c>
      <c r="F12" s="26">
        <v>1.7</v>
      </c>
      <c r="G12" s="26">
        <v>1.6</v>
      </c>
      <c r="H12" s="26">
        <v>1.7</v>
      </c>
      <c r="I12" s="26">
        <v>1.7</v>
      </c>
      <c r="J12" s="26">
        <v>1.7</v>
      </c>
      <c r="K12" s="26">
        <v>1.6</v>
      </c>
      <c r="L12" s="26">
        <v>1.6</v>
      </c>
      <c r="M12" s="26">
        <v>1.5</v>
      </c>
      <c r="N12" s="26">
        <v>1.4</v>
      </c>
      <c r="O12" s="26">
        <v>1.4</v>
      </c>
      <c r="P12" s="26">
        <v>1.2</v>
      </c>
      <c r="Q12" s="26">
        <v>1.2</v>
      </c>
      <c r="R12" s="26">
        <v>1.6</v>
      </c>
      <c r="S12" s="26">
        <v>1.8</v>
      </c>
      <c r="T12" s="26">
        <v>1.6</v>
      </c>
      <c r="U12" s="26">
        <v>1.6</v>
      </c>
      <c r="V12" s="26">
        <v>1.6</v>
      </c>
      <c r="W12" s="26">
        <v>1.7</v>
      </c>
      <c r="X12" s="26">
        <v>1.6</v>
      </c>
      <c r="Y12" s="26">
        <v>1.6</v>
      </c>
      <c r="Z12" s="26">
        <v>1.4</v>
      </c>
      <c r="AA12" s="26">
        <v>1.5</v>
      </c>
      <c r="AB12" s="26">
        <v>1</v>
      </c>
      <c r="AC12" s="35">
        <f t="shared" ref="AC12:AC24" si="0">AVERAGE(E12:AB12)</f>
        <v>1.5416666666666667</v>
      </c>
    </row>
    <row r="13" spans="1:29" ht="31.5">
      <c r="A13" s="4">
        <v>2</v>
      </c>
      <c r="B13" s="5" t="s">
        <v>43</v>
      </c>
      <c r="C13" s="6" t="s">
        <v>42</v>
      </c>
      <c r="D13" s="7"/>
      <c r="E13" s="26">
        <v>1.5</v>
      </c>
      <c r="F13" s="26">
        <v>1.6</v>
      </c>
      <c r="G13" s="26">
        <v>1.7</v>
      </c>
      <c r="H13" s="26">
        <v>1.7</v>
      </c>
      <c r="I13" s="26">
        <v>1.7</v>
      </c>
      <c r="J13" s="26">
        <v>1.6</v>
      </c>
      <c r="K13" s="26">
        <v>1.5</v>
      </c>
      <c r="L13" s="26">
        <v>1.5</v>
      </c>
      <c r="M13" s="26">
        <v>1.5</v>
      </c>
      <c r="N13" s="26">
        <v>0.8</v>
      </c>
      <c r="O13" s="26">
        <v>1.1000000000000001</v>
      </c>
      <c r="P13" s="26">
        <v>1.1000000000000001</v>
      </c>
      <c r="Q13" s="26">
        <v>1.2</v>
      </c>
      <c r="R13" s="26">
        <v>1</v>
      </c>
      <c r="S13" s="26">
        <v>0.7</v>
      </c>
      <c r="T13" s="26">
        <v>1.2</v>
      </c>
      <c r="U13" s="26">
        <v>1.4</v>
      </c>
      <c r="V13" s="26">
        <v>1.6</v>
      </c>
      <c r="W13" s="26">
        <v>1.4</v>
      </c>
      <c r="X13" s="26">
        <v>1.3</v>
      </c>
      <c r="Y13" s="26">
        <v>1.4</v>
      </c>
      <c r="Z13" s="26">
        <v>1.3</v>
      </c>
      <c r="AA13" s="26">
        <v>1.4</v>
      </c>
      <c r="AB13" s="26">
        <v>1.3</v>
      </c>
      <c r="AC13" s="35">
        <f t="shared" si="0"/>
        <v>1.3541666666666663</v>
      </c>
    </row>
    <row r="14" spans="1:29" ht="18.75">
      <c r="A14" s="4">
        <v>3</v>
      </c>
      <c r="B14" s="5" t="s">
        <v>44</v>
      </c>
      <c r="C14" s="6" t="s">
        <v>42</v>
      </c>
      <c r="D14" s="6"/>
      <c r="E14" s="27">
        <v>13.7</v>
      </c>
      <c r="F14" s="27">
        <v>13.5</v>
      </c>
      <c r="G14" s="27">
        <v>13.7</v>
      </c>
      <c r="H14" s="27">
        <v>13.7</v>
      </c>
      <c r="I14" s="27">
        <v>13.7</v>
      </c>
      <c r="J14" s="27">
        <v>14</v>
      </c>
      <c r="K14" s="27">
        <v>14.2</v>
      </c>
      <c r="L14" s="27">
        <v>14.5</v>
      </c>
      <c r="M14" s="27">
        <v>14.9</v>
      </c>
      <c r="N14" s="27">
        <v>15.3</v>
      </c>
      <c r="O14" s="27">
        <v>14.7</v>
      </c>
      <c r="P14" s="27">
        <v>13.8</v>
      </c>
      <c r="Q14" s="27">
        <v>13.6</v>
      </c>
      <c r="R14" s="27">
        <v>13.5</v>
      </c>
      <c r="S14" s="27">
        <v>13</v>
      </c>
      <c r="T14" s="27">
        <v>12.2</v>
      </c>
      <c r="U14" s="27">
        <v>13.2</v>
      </c>
      <c r="V14" s="27">
        <v>13.7</v>
      </c>
      <c r="W14" s="27">
        <v>13.7</v>
      </c>
      <c r="X14" s="27">
        <v>13.8</v>
      </c>
      <c r="Y14" s="27">
        <v>13.8</v>
      </c>
      <c r="Z14" s="27">
        <v>13.8</v>
      </c>
      <c r="AA14" s="27">
        <v>13.7</v>
      </c>
      <c r="AB14" s="27">
        <v>13.7</v>
      </c>
      <c r="AC14" s="35">
        <f t="shared" si="0"/>
        <v>13.808333333333332</v>
      </c>
    </row>
    <row r="15" spans="1:29" ht="18.75">
      <c r="A15" s="4">
        <v>4</v>
      </c>
      <c r="B15" s="5" t="s">
        <v>45</v>
      </c>
      <c r="C15" s="6" t="s">
        <v>42</v>
      </c>
      <c r="D15" s="6"/>
      <c r="E15" s="27">
        <v>6</v>
      </c>
      <c r="F15" s="27">
        <v>5.7</v>
      </c>
      <c r="G15" s="27">
        <v>5.9</v>
      </c>
      <c r="H15" s="27">
        <v>5.9</v>
      </c>
      <c r="I15" s="27">
        <v>5.9</v>
      </c>
      <c r="J15" s="27">
        <v>6.3</v>
      </c>
      <c r="K15" s="27">
        <v>6.5</v>
      </c>
      <c r="L15" s="27">
        <v>6.7</v>
      </c>
      <c r="M15" s="27">
        <v>7.2</v>
      </c>
      <c r="N15" s="27">
        <v>7.6</v>
      </c>
      <c r="O15" s="27">
        <v>8</v>
      </c>
      <c r="P15" s="27">
        <v>8</v>
      </c>
      <c r="Q15" s="27">
        <v>8.1</v>
      </c>
      <c r="R15" s="27">
        <v>7.2</v>
      </c>
      <c r="S15" s="27">
        <v>5.8</v>
      </c>
      <c r="T15" s="27">
        <v>5.5</v>
      </c>
      <c r="U15" s="27">
        <v>5.8</v>
      </c>
      <c r="V15" s="27">
        <v>6.2</v>
      </c>
      <c r="W15" s="27">
        <v>6.1</v>
      </c>
      <c r="X15" s="27">
        <v>6.1</v>
      </c>
      <c r="Y15" s="27">
        <v>6.2</v>
      </c>
      <c r="Z15" s="27">
        <v>6.2</v>
      </c>
      <c r="AA15" s="27">
        <v>6.1</v>
      </c>
      <c r="AB15" s="27">
        <v>6.1</v>
      </c>
      <c r="AC15" s="35">
        <f t="shared" si="0"/>
        <v>6.4624999999999986</v>
      </c>
    </row>
    <row r="16" spans="1:29" ht="34.5">
      <c r="A16" s="4">
        <v>5</v>
      </c>
      <c r="B16" s="5" t="s">
        <v>46</v>
      </c>
      <c r="C16" s="6" t="s">
        <v>42</v>
      </c>
      <c r="D16" s="6"/>
      <c r="E16" s="27">
        <v>20.8</v>
      </c>
      <c r="F16" s="27">
        <v>20.5</v>
      </c>
      <c r="G16" s="27">
        <v>20.8</v>
      </c>
      <c r="H16" s="27">
        <v>20.3</v>
      </c>
      <c r="I16" s="27">
        <v>20.100000000000001</v>
      </c>
      <c r="J16" s="27">
        <v>20.399999999999999</v>
      </c>
      <c r="K16" s="27">
        <v>20.6</v>
      </c>
      <c r="L16" s="27">
        <v>22.2</v>
      </c>
      <c r="M16" s="27">
        <v>22.6</v>
      </c>
      <c r="N16" s="27">
        <v>22.9</v>
      </c>
      <c r="O16" s="27">
        <v>24.6</v>
      </c>
      <c r="P16" s="27">
        <v>22.6</v>
      </c>
      <c r="Q16" s="27">
        <v>22.5</v>
      </c>
      <c r="R16" s="27">
        <v>22.1</v>
      </c>
      <c r="S16" s="27">
        <v>22.4</v>
      </c>
      <c r="T16" s="27">
        <v>22.4</v>
      </c>
      <c r="U16" s="27">
        <v>21.6</v>
      </c>
      <c r="V16" s="27">
        <v>21.4</v>
      </c>
      <c r="W16" s="27">
        <v>20.7</v>
      </c>
      <c r="X16" s="27">
        <v>21.3</v>
      </c>
      <c r="Y16" s="27">
        <v>21</v>
      </c>
      <c r="Z16" s="27">
        <v>20.8</v>
      </c>
      <c r="AA16" s="27">
        <v>21.2</v>
      </c>
      <c r="AB16" s="27">
        <v>21</v>
      </c>
      <c r="AC16" s="35">
        <f t="shared" si="0"/>
        <v>21.533333333333331</v>
      </c>
    </row>
    <row r="17" spans="1:29" ht="18.75">
      <c r="A17" s="4">
        <v>6</v>
      </c>
      <c r="B17" s="5" t="s">
        <v>47</v>
      </c>
      <c r="C17" s="6" t="s">
        <v>42</v>
      </c>
      <c r="D17" s="6"/>
      <c r="E17" s="27">
        <v>26.8</v>
      </c>
      <c r="F17" s="27">
        <v>26.6</v>
      </c>
      <c r="G17" s="27">
        <v>26.8</v>
      </c>
      <c r="H17" s="27">
        <v>26.4</v>
      </c>
      <c r="I17" s="27">
        <v>26.2</v>
      </c>
      <c r="J17" s="27">
        <v>26.5</v>
      </c>
      <c r="K17" s="27">
        <v>26.7</v>
      </c>
      <c r="L17" s="27">
        <v>28.2</v>
      </c>
      <c r="M17" s="27">
        <v>28.5</v>
      </c>
      <c r="N17" s="27">
        <v>28.9</v>
      </c>
      <c r="O17" s="27">
        <v>29.8</v>
      </c>
      <c r="P17" s="27">
        <v>27.3</v>
      </c>
      <c r="Q17" s="27">
        <v>26.8</v>
      </c>
      <c r="R17" s="27">
        <v>27</v>
      </c>
      <c r="S17" s="27">
        <v>28</v>
      </c>
      <c r="T17" s="27">
        <v>27.7</v>
      </c>
      <c r="U17" s="27">
        <v>27.4</v>
      </c>
      <c r="V17" s="27">
        <v>27.3</v>
      </c>
      <c r="W17" s="27">
        <v>26.7</v>
      </c>
      <c r="X17" s="27">
        <v>27.2</v>
      </c>
      <c r="Y17" s="27">
        <v>27</v>
      </c>
      <c r="Z17" s="27">
        <v>26.8</v>
      </c>
      <c r="AA17" s="27">
        <v>27.2</v>
      </c>
      <c r="AB17" s="27">
        <v>27</v>
      </c>
      <c r="AC17" s="35">
        <f t="shared" si="0"/>
        <v>27.283333333333335</v>
      </c>
    </row>
    <row r="18" spans="1:29" ht="30">
      <c r="A18" s="4">
        <v>7</v>
      </c>
      <c r="B18" s="5" t="s">
        <v>48</v>
      </c>
      <c r="C18" s="6" t="s">
        <v>49</v>
      </c>
      <c r="D18" s="6"/>
      <c r="E18" s="13">
        <v>4.3</v>
      </c>
      <c r="F18" s="13">
        <v>4.3</v>
      </c>
      <c r="G18" s="13">
        <v>4.3</v>
      </c>
      <c r="H18" s="13">
        <v>4.3</v>
      </c>
      <c r="I18" s="13">
        <v>4.3</v>
      </c>
      <c r="J18" s="13">
        <v>4.3</v>
      </c>
      <c r="K18" s="13">
        <v>4.3</v>
      </c>
      <c r="L18" s="13">
        <v>4.3</v>
      </c>
      <c r="M18" s="13">
        <v>4.3</v>
      </c>
      <c r="N18" s="13">
        <v>4.3</v>
      </c>
      <c r="O18" s="13">
        <v>4.3</v>
      </c>
      <c r="P18" s="13">
        <v>4.3</v>
      </c>
      <c r="Q18" s="13">
        <v>4.3</v>
      </c>
      <c r="R18" s="13">
        <v>4.3</v>
      </c>
      <c r="S18" s="13">
        <v>4.3</v>
      </c>
      <c r="T18" s="13">
        <v>4.3</v>
      </c>
      <c r="U18" s="13">
        <v>4.3</v>
      </c>
      <c r="V18" s="13">
        <v>4.3</v>
      </c>
      <c r="W18" s="13">
        <v>4.3</v>
      </c>
      <c r="X18" s="13">
        <v>4.3</v>
      </c>
      <c r="Y18" s="13">
        <v>4.3</v>
      </c>
      <c r="Z18" s="13">
        <v>4.3</v>
      </c>
      <c r="AA18" s="13">
        <v>4.3</v>
      </c>
      <c r="AB18" s="13">
        <v>4.3</v>
      </c>
      <c r="AC18" s="35">
        <f t="shared" si="0"/>
        <v>4.299999999999998</v>
      </c>
    </row>
    <row r="19" spans="1:29" ht="30">
      <c r="A19" s="4">
        <v>8</v>
      </c>
      <c r="B19" s="5" t="s">
        <v>50</v>
      </c>
      <c r="C19" s="6" t="s">
        <v>49</v>
      </c>
      <c r="D19" s="6"/>
      <c r="E19" s="28">
        <v>3.8</v>
      </c>
      <c r="F19" s="28">
        <v>3.8</v>
      </c>
      <c r="G19" s="28">
        <v>3.8</v>
      </c>
      <c r="H19" s="28">
        <v>3.8</v>
      </c>
      <c r="I19" s="28">
        <v>3.8</v>
      </c>
      <c r="J19" s="28">
        <v>3.8</v>
      </c>
      <c r="K19" s="28">
        <v>3.8</v>
      </c>
      <c r="L19" s="28">
        <v>3.8</v>
      </c>
      <c r="M19" s="28">
        <v>3.8</v>
      </c>
      <c r="N19" s="28">
        <v>3.8</v>
      </c>
      <c r="O19" s="28">
        <v>3.8</v>
      </c>
      <c r="P19" s="28">
        <v>3.8</v>
      </c>
      <c r="Q19" s="28">
        <v>3.8</v>
      </c>
      <c r="R19" s="28">
        <v>3.8</v>
      </c>
      <c r="S19" s="28">
        <v>3.8</v>
      </c>
      <c r="T19" s="28">
        <v>3.8</v>
      </c>
      <c r="U19" s="28">
        <v>3.8</v>
      </c>
      <c r="V19" s="28">
        <v>3.8</v>
      </c>
      <c r="W19" s="28">
        <v>3.8</v>
      </c>
      <c r="X19" s="28">
        <v>3.8</v>
      </c>
      <c r="Y19" s="28">
        <v>3.8</v>
      </c>
      <c r="Z19" s="28">
        <v>3.8</v>
      </c>
      <c r="AA19" s="28">
        <v>3.8</v>
      </c>
      <c r="AB19" s="28">
        <v>3.8</v>
      </c>
      <c r="AC19" s="35">
        <f t="shared" si="0"/>
        <v>3.7999999999999985</v>
      </c>
    </row>
    <row r="20" spans="1:29" ht="30">
      <c r="A20" s="4">
        <v>9</v>
      </c>
      <c r="B20" s="5" t="s">
        <v>51</v>
      </c>
      <c r="C20" s="6" t="s">
        <v>49</v>
      </c>
      <c r="D20" s="6"/>
      <c r="E20" s="28">
        <v>3.8</v>
      </c>
      <c r="F20" s="28">
        <v>3.8</v>
      </c>
      <c r="G20" s="28">
        <v>3.8</v>
      </c>
      <c r="H20" s="28">
        <v>3.8</v>
      </c>
      <c r="I20" s="28">
        <v>3.8</v>
      </c>
      <c r="J20" s="28">
        <v>3.8</v>
      </c>
      <c r="K20" s="28">
        <v>3.8</v>
      </c>
      <c r="L20" s="28">
        <v>3.8</v>
      </c>
      <c r="M20" s="28">
        <v>3.8</v>
      </c>
      <c r="N20" s="28">
        <v>3.8</v>
      </c>
      <c r="O20" s="28">
        <v>3.8</v>
      </c>
      <c r="P20" s="28">
        <v>3.8</v>
      </c>
      <c r="Q20" s="28">
        <v>3.8</v>
      </c>
      <c r="R20" s="28">
        <v>3.8</v>
      </c>
      <c r="S20" s="28">
        <v>3.8</v>
      </c>
      <c r="T20" s="28">
        <v>3.8</v>
      </c>
      <c r="U20" s="28">
        <v>3.8</v>
      </c>
      <c r="V20" s="28">
        <v>3.8</v>
      </c>
      <c r="W20" s="28">
        <v>3.8</v>
      </c>
      <c r="X20" s="28">
        <v>3.8</v>
      </c>
      <c r="Y20" s="28">
        <v>3.8</v>
      </c>
      <c r="Z20" s="28">
        <v>3.8</v>
      </c>
      <c r="AA20" s="28">
        <v>3.8</v>
      </c>
      <c r="AB20" s="28">
        <v>3.8</v>
      </c>
      <c r="AC20" s="35">
        <f t="shared" si="0"/>
        <v>3.7999999999999985</v>
      </c>
    </row>
    <row r="21" spans="1:29" ht="30">
      <c r="A21" s="4">
        <v>10</v>
      </c>
      <c r="B21" s="5" t="s">
        <v>52</v>
      </c>
      <c r="C21" s="6" t="s">
        <v>49</v>
      </c>
      <c r="D21" s="6"/>
      <c r="E21" s="28">
        <v>3</v>
      </c>
      <c r="F21" s="28">
        <v>3</v>
      </c>
      <c r="G21" s="28">
        <v>3</v>
      </c>
      <c r="H21" s="28">
        <v>3</v>
      </c>
      <c r="I21" s="28">
        <v>3</v>
      </c>
      <c r="J21" s="28">
        <v>3</v>
      </c>
      <c r="K21" s="28">
        <v>3</v>
      </c>
      <c r="L21" s="28">
        <v>3</v>
      </c>
      <c r="M21" s="28">
        <v>3</v>
      </c>
      <c r="N21" s="28">
        <v>3</v>
      </c>
      <c r="O21" s="28">
        <v>3</v>
      </c>
      <c r="P21" s="28">
        <v>3</v>
      </c>
      <c r="Q21" s="28">
        <v>3</v>
      </c>
      <c r="R21" s="28">
        <v>3</v>
      </c>
      <c r="S21" s="28">
        <v>3</v>
      </c>
      <c r="T21" s="28">
        <v>3</v>
      </c>
      <c r="U21" s="28">
        <v>3</v>
      </c>
      <c r="V21" s="28">
        <v>3</v>
      </c>
      <c r="W21" s="28">
        <v>3</v>
      </c>
      <c r="X21" s="28">
        <v>3</v>
      </c>
      <c r="Y21" s="28">
        <v>3</v>
      </c>
      <c r="Z21" s="28">
        <v>3</v>
      </c>
      <c r="AA21" s="28">
        <v>3</v>
      </c>
      <c r="AB21" s="28">
        <v>3</v>
      </c>
      <c r="AC21" s="35">
        <f t="shared" si="0"/>
        <v>3</v>
      </c>
    </row>
    <row r="22" spans="1:29" ht="34.5">
      <c r="A22" s="4">
        <v>11</v>
      </c>
      <c r="B22" s="5" t="s">
        <v>53</v>
      </c>
      <c r="C22" s="6" t="s">
        <v>49</v>
      </c>
      <c r="D22" s="13"/>
      <c r="E22" s="33">
        <v>0.5</v>
      </c>
      <c r="F22" s="33">
        <v>0.5</v>
      </c>
      <c r="G22" s="33">
        <v>0.5</v>
      </c>
      <c r="H22" s="33">
        <v>0.5</v>
      </c>
      <c r="I22" s="33">
        <v>0.5</v>
      </c>
      <c r="J22" s="33">
        <v>0.5</v>
      </c>
      <c r="K22" s="33">
        <v>0.5</v>
      </c>
      <c r="L22" s="33">
        <v>0.5</v>
      </c>
      <c r="M22" s="33">
        <v>0.5</v>
      </c>
      <c r="N22" s="33">
        <v>0.5</v>
      </c>
      <c r="O22" s="33">
        <v>0.5</v>
      </c>
      <c r="P22" s="33">
        <v>0.5</v>
      </c>
      <c r="Q22" s="33">
        <v>0.5</v>
      </c>
      <c r="R22" s="33">
        <v>0.5</v>
      </c>
      <c r="S22" s="33">
        <v>0.5</v>
      </c>
      <c r="T22" s="33">
        <v>0.5</v>
      </c>
      <c r="U22" s="33">
        <v>0.5</v>
      </c>
      <c r="V22" s="33">
        <v>0.5</v>
      </c>
      <c r="W22" s="33">
        <v>0.5</v>
      </c>
      <c r="X22" s="33">
        <v>0.5</v>
      </c>
      <c r="Y22" s="33">
        <v>0.5</v>
      </c>
      <c r="Z22" s="33">
        <v>0.5</v>
      </c>
      <c r="AA22" s="33">
        <v>0.5</v>
      </c>
      <c r="AB22" s="33">
        <v>0.5</v>
      </c>
      <c r="AC22" s="35">
        <f t="shared" si="0"/>
        <v>0.5</v>
      </c>
    </row>
    <row r="23" spans="1:29" ht="34.5">
      <c r="A23" s="4">
        <v>12</v>
      </c>
      <c r="B23" s="5" t="s">
        <v>54</v>
      </c>
      <c r="C23" s="6" t="s">
        <v>55</v>
      </c>
      <c r="D23" s="13"/>
      <c r="E23" s="33">
        <v>0.8</v>
      </c>
      <c r="F23" s="33">
        <v>0.8</v>
      </c>
      <c r="G23" s="33">
        <v>0.8</v>
      </c>
      <c r="H23" s="33">
        <v>0.8</v>
      </c>
      <c r="I23" s="33">
        <v>0.8</v>
      </c>
      <c r="J23" s="33">
        <v>0.8</v>
      </c>
      <c r="K23" s="33">
        <v>0.8</v>
      </c>
      <c r="L23" s="33">
        <v>0.8</v>
      </c>
      <c r="M23" s="33">
        <v>0.8</v>
      </c>
      <c r="N23" s="33">
        <v>0.8</v>
      </c>
      <c r="O23" s="33">
        <v>0.8</v>
      </c>
      <c r="P23" s="33">
        <v>0.8</v>
      </c>
      <c r="Q23" s="33">
        <v>0.8</v>
      </c>
      <c r="R23" s="33">
        <v>0.8</v>
      </c>
      <c r="S23" s="33">
        <v>0.8</v>
      </c>
      <c r="T23" s="33">
        <v>0.8</v>
      </c>
      <c r="U23" s="33">
        <v>0.8</v>
      </c>
      <c r="V23" s="33">
        <v>0.8</v>
      </c>
      <c r="W23" s="33">
        <v>0.8</v>
      </c>
      <c r="X23" s="33">
        <v>0.8</v>
      </c>
      <c r="Y23" s="33">
        <v>0.8</v>
      </c>
      <c r="Z23" s="33">
        <v>0.8</v>
      </c>
      <c r="AA23" s="33">
        <v>0.8</v>
      </c>
      <c r="AB23" s="33">
        <v>0.8</v>
      </c>
      <c r="AC23" s="35">
        <f t="shared" si="0"/>
        <v>0.80000000000000027</v>
      </c>
    </row>
    <row r="24" spans="1:29" ht="37.5">
      <c r="A24" s="4">
        <v>13</v>
      </c>
      <c r="B24" s="5" t="s">
        <v>56</v>
      </c>
      <c r="C24" s="6" t="s">
        <v>57</v>
      </c>
      <c r="D24" s="13"/>
      <c r="E24" s="29">
        <f t="shared" ref="E24:L24" si="1">SQRT(E22/0.5)*971</f>
        <v>971</v>
      </c>
      <c r="F24" s="29">
        <f t="shared" si="1"/>
        <v>971</v>
      </c>
      <c r="G24" s="29">
        <f t="shared" si="1"/>
        <v>971</v>
      </c>
      <c r="H24" s="29">
        <f t="shared" si="1"/>
        <v>971</v>
      </c>
      <c r="I24" s="29">
        <f t="shared" si="1"/>
        <v>971</v>
      </c>
      <c r="J24" s="29">
        <f t="shared" si="1"/>
        <v>971</v>
      </c>
      <c r="K24" s="29">
        <f t="shared" si="1"/>
        <v>971</v>
      </c>
      <c r="L24" s="29">
        <f t="shared" si="1"/>
        <v>971</v>
      </c>
      <c r="M24" s="29">
        <f t="shared" ref="M24:U24" si="2">SQRT(M22/0.5)*971</f>
        <v>971</v>
      </c>
      <c r="N24" s="29">
        <f t="shared" si="2"/>
        <v>971</v>
      </c>
      <c r="O24" s="29">
        <f t="shared" si="2"/>
        <v>971</v>
      </c>
      <c r="P24" s="29">
        <f t="shared" si="2"/>
        <v>971</v>
      </c>
      <c r="Q24" s="29">
        <f t="shared" si="2"/>
        <v>971</v>
      </c>
      <c r="R24" s="29">
        <f t="shared" si="2"/>
        <v>971</v>
      </c>
      <c r="S24" s="29">
        <f t="shared" si="2"/>
        <v>971</v>
      </c>
      <c r="T24" s="29">
        <f t="shared" si="2"/>
        <v>971</v>
      </c>
      <c r="U24" s="29">
        <f t="shared" si="2"/>
        <v>971</v>
      </c>
      <c r="V24" s="29">
        <f t="shared" ref="V24:AB24" si="3">SQRT(V22/0.5)*971</f>
        <v>971</v>
      </c>
      <c r="W24" s="29">
        <f t="shared" si="3"/>
        <v>971</v>
      </c>
      <c r="X24" s="29">
        <f t="shared" si="3"/>
        <v>971</v>
      </c>
      <c r="Y24" s="29">
        <f t="shared" si="3"/>
        <v>971</v>
      </c>
      <c r="Z24" s="29">
        <f t="shared" si="3"/>
        <v>971</v>
      </c>
      <c r="AA24" s="29">
        <f t="shared" si="3"/>
        <v>971</v>
      </c>
      <c r="AB24" s="29">
        <f t="shared" si="3"/>
        <v>971</v>
      </c>
      <c r="AC24" s="35">
        <f t="shared" si="0"/>
        <v>971</v>
      </c>
    </row>
    <row r="25" spans="1:29" ht="21">
      <c r="A25" s="4">
        <v>14</v>
      </c>
      <c r="B25" s="5" t="s">
        <v>58</v>
      </c>
      <c r="C25" s="6" t="s">
        <v>59</v>
      </c>
      <c r="D25" s="13"/>
      <c r="E25" s="40">
        <f t="shared" ref="E25:L25" si="4">E24*1000*1*(E14-E15)/3024</f>
        <v>2472.4537037037035</v>
      </c>
      <c r="F25" s="40">
        <f t="shared" si="4"/>
        <v>2504.563492063492</v>
      </c>
      <c r="G25" s="40">
        <f t="shared" si="4"/>
        <v>2504.5634920634916</v>
      </c>
      <c r="H25" s="40">
        <f t="shared" si="4"/>
        <v>2504.5634920634916</v>
      </c>
      <c r="I25" s="40">
        <f t="shared" si="4"/>
        <v>2504.5634920634916</v>
      </c>
      <c r="J25" s="40">
        <f t="shared" si="4"/>
        <v>2472.4537037037039</v>
      </c>
      <c r="K25" s="40">
        <f t="shared" si="4"/>
        <v>2472.4537037037035</v>
      </c>
      <c r="L25" s="40">
        <f t="shared" si="4"/>
        <v>2504.563492063492</v>
      </c>
      <c r="M25" s="40">
        <f t="shared" ref="M25:U25" si="5">M24*1000*1*(M14-M15)/3024</f>
        <v>2472.4537037037039</v>
      </c>
      <c r="N25" s="40">
        <f t="shared" si="5"/>
        <v>2472.4537037037039</v>
      </c>
      <c r="O25" s="40">
        <f t="shared" si="5"/>
        <v>2151.3558201058199</v>
      </c>
      <c r="P25" s="40">
        <f t="shared" si="5"/>
        <v>1862.3677248677252</v>
      </c>
      <c r="Q25" s="40">
        <f t="shared" si="5"/>
        <v>1766.0383597883597</v>
      </c>
      <c r="R25" s="40">
        <f t="shared" si="5"/>
        <v>2022.9166666666667</v>
      </c>
      <c r="S25" s="40">
        <f t="shared" si="5"/>
        <v>2311.9047619047619</v>
      </c>
      <c r="T25" s="40">
        <f t="shared" si="5"/>
        <v>2151.3558201058199</v>
      </c>
      <c r="U25" s="40">
        <f t="shared" si="5"/>
        <v>2376.1243386243382</v>
      </c>
      <c r="V25" s="40">
        <f t="shared" ref="V25:AB25" si="6">V24*1000*1*(V14-V15)/3024</f>
        <v>2408.2341269841268</v>
      </c>
      <c r="W25" s="40">
        <f t="shared" si="6"/>
        <v>2440.3439153439153</v>
      </c>
      <c r="X25" s="40">
        <f t="shared" si="6"/>
        <v>2472.4537037037039</v>
      </c>
      <c r="Y25" s="40">
        <f t="shared" si="6"/>
        <v>2440.3439153439158</v>
      </c>
      <c r="Z25" s="40">
        <f t="shared" si="6"/>
        <v>2440.3439153439158</v>
      </c>
      <c r="AA25" s="40">
        <f t="shared" si="6"/>
        <v>2440.3439153439153</v>
      </c>
      <c r="AB25" s="40">
        <f t="shared" si="6"/>
        <v>2440.3439153439153</v>
      </c>
      <c r="AC25" s="73">
        <f>SUM(E25:AB25)</f>
        <v>56609.556878306881</v>
      </c>
    </row>
    <row r="26" spans="1:29" ht="21">
      <c r="A26" s="4">
        <v>15</v>
      </c>
      <c r="B26" s="5" t="s">
        <v>60</v>
      </c>
      <c r="C26" s="6" t="s">
        <v>61</v>
      </c>
      <c r="D26" s="13"/>
      <c r="E26" s="13">
        <v>1700</v>
      </c>
      <c r="F26" s="13">
        <v>1700</v>
      </c>
      <c r="G26" s="13">
        <v>1700</v>
      </c>
      <c r="H26" s="13">
        <v>1700</v>
      </c>
      <c r="I26" s="13">
        <v>1700</v>
      </c>
      <c r="J26" s="13">
        <v>1700</v>
      </c>
      <c r="K26" s="13">
        <v>1700</v>
      </c>
      <c r="L26" s="13">
        <v>1700</v>
      </c>
      <c r="M26" s="13">
        <v>1700</v>
      </c>
      <c r="N26" s="13">
        <v>1400</v>
      </c>
      <c r="O26" s="13">
        <v>1400</v>
      </c>
      <c r="P26" s="13">
        <v>1200</v>
      </c>
      <c r="Q26" s="13">
        <v>1300</v>
      </c>
      <c r="R26" s="13">
        <v>1400</v>
      </c>
      <c r="S26" s="13">
        <v>1600</v>
      </c>
      <c r="T26" s="13">
        <v>1400</v>
      </c>
      <c r="U26" s="13">
        <v>1300</v>
      </c>
      <c r="V26" s="13">
        <v>1600</v>
      </c>
      <c r="W26" s="13">
        <v>1500</v>
      </c>
      <c r="X26" s="13">
        <v>1400</v>
      </c>
      <c r="Y26" s="13">
        <v>1500</v>
      </c>
      <c r="Z26" s="13">
        <v>1600</v>
      </c>
      <c r="AA26" s="13">
        <v>1500</v>
      </c>
      <c r="AB26" s="13">
        <v>1500</v>
      </c>
      <c r="AC26" s="73">
        <v>25000</v>
      </c>
    </row>
    <row r="27" spans="1:29" ht="15.75">
      <c r="A27" s="4">
        <v>16</v>
      </c>
      <c r="B27" s="5" t="s">
        <v>62</v>
      </c>
      <c r="C27" s="6" t="s">
        <v>63</v>
      </c>
      <c r="D27" s="13"/>
      <c r="E27" s="31">
        <f t="shared" ref="E27:L27" si="7">E26/E25</f>
        <v>0.68757606965639928</v>
      </c>
      <c r="F27" s="31">
        <f t="shared" si="7"/>
        <v>0.67876099184029148</v>
      </c>
      <c r="G27" s="31">
        <f t="shared" si="7"/>
        <v>0.67876099184029171</v>
      </c>
      <c r="H27" s="31">
        <f t="shared" si="7"/>
        <v>0.67876099184029171</v>
      </c>
      <c r="I27" s="31">
        <f t="shared" si="7"/>
        <v>0.67876099184029171</v>
      </c>
      <c r="J27" s="31">
        <f t="shared" si="7"/>
        <v>0.68757606965639917</v>
      </c>
      <c r="K27" s="31">
        <f t="shared" si="7"/>
        <v>0.68757606965639928</v>
      </c>
      <c r="L27" s="31">
        <f t="shared" si="7"/>
        <v>0.67876099184029148</v>
      </c>
      <c r="M27" s="31">
        <f t="shared" ref="M27:AB27" si="8">M26/M25</f>
        <v>0.68757606965639917</v>
      </c>
      <c r="N27" s="31">
        <f t="shared" si="8"/>
        <v>0.56623911618762279</v>
      </c>
      <c r="O27" s="31">
        <f t="shared" si="8"/>
        <v>0.65075241711114873</v>
      </c>
      <c r="P27" s="31">
        <f t="shared" si="8"/>
        <v>0.64434106324798457</v>
      </c>
      <c r="Q27" s="31">
        <f t="shared" si="8"/>
        <v>0.73611085104390983</v>
      </c>
      <c r="R27" s="31">
        <f t="shared" si="8"/>
        <v>0.69207003089598351</v>
      </c>
      <c r="S27" s="31">
        <f t="shared" si="8"/>
        <v>0.69207003089598351</v>
      </c>
      <c r="T27" s="31">
        <f t="shared" si="8"/>
        <v>0.65075241711114873</v>
      </c>
      <c r="U27" s="31">
        <f t="shared" si="8"/>
        <v>0.54710941631641952</v>
      </c>
      <c r="V27" s="31">
        <f t="shared" si="8"/>
        <v>0.6643872296601443</v>
      </c>
      <c r="W27" s="31">
        <f t="shared" si="8"/>
        <v>0.61466746165103803</v>
      </c>
      <c r="X27" s="31">
        <f t="shared" si="8"/>
        <v>0.56623911618762279</v>
      </c>
      <c r="Y27" s="31">
        <f t="shared" si="8"/>
        <v>0.61466746165103792</v>
      </c>
      <c r="Z27" s="31">
        <f t="shared" si="8"/>
        <v>0.6556452924277737</v>
      </c>
      <c r="AA27" s="31">
        <f t="shared" si="8"/>
        <v>0.61466746165103803</v>
      </c>
      <c r="AB27" s="31">
        <f t="shared" si="8"/>
        <v>0.61466746165103803</v>
      </c>
      <c r="AC27" s="35">
        <f t="shared" ref="AC27:AC32" si="9">AVERAGE(E27:AB27)</f>
        <v>0.65285400272987293</v>
      </c>
    </row>
    <row r="28" spans="1:29" ht="15.75">
      <c r="A28" s="4">
        <v>17</v>
      </c>
      <c r="B28" s="5" t="s">
        <v>64</v>
      </c>
      <c r="C28" s="13"/>
      <c r="D28" s="13"/>
      <c r="E28" s="341">
        <f>AVERAGE(E27:AB27)</f>
        <v>0.65285400272987293</v>
      </c>
      <c r="F28" s="342"/>
      <c r="G28" s="342"/>
      <c r="H28" s="342"/>
      <c r="I28" s="342"/>
      <c r="J28" s="342"/>
      <c r="K28" s="342"/>
      <c r="L28" s="342"/>
      <c r="M28" s="342"/>
      <c r="N28" s="342"/>
      <c r="O28" s="342"/>
      <c r="P28" s="342"/>
      <c r="Q28" s="342"/>
      <c r="R28" s="342"/>
      <c r="S28" s="342"/>
      <c r="T28" s="342"/>
      <c r="U28" s="342"/>
      <c r="V28" s="342"/>
      <c r="W28" s="342"/>
      <c r="X28" s="342"/>
      <c r="Y28" s="342"/>
      <c r="Z28" s="342"/>
      <c r="AA28" s="342"/>
      <c r="AB28" s="342"/>
      <c r="AC28" s="35">
        <f t="shared" si="9"/>
        <v>0.65285400272987293</v>
      </c>
    </row>
    <row r="29" spans="1:29" ht="15.75">
      <c r="A29" s="4">
        <v>18</v>
      </c>
      <c r="B29" s="5" t="s">
        <v>65</v>
      </c>
      <c r="C29" s="13"/>
      <c r="D29" s="13"/>
      <c r="E29" s="31">
        <f t="shared" ref="E29:L29" si="10">3.516/E27</f>
        <v>5.1136160130718951</v>
      </c>
      <c r="F29" s="31">
        <f t="shared" si="10"/>
        <v>5.1800266106442585</v>
      </c>
      <c r="G29" s="31">
        <f t="shared" si="10"/>
        <v>5.1800266106442567</v>
      </c>
      <c r="H29" s="31">
        <f t="shared" si="10"/>
        <v>5.1800266106442567</v>
      </c>
      <c r="I29" s="31">
        <f t="shared" si="10"/>
        <v>5.1800266106442567</v>
      </c>
      <c r="J29" s="31">
        <f t="shared" si="10"/>
        <v>5.1136160130718959</v>
      </c>
      <c r="K29" s="31">
        <f t="shared" si="10"/>
        <v>5.1136160130718951</v>
      </c>
      <c r="L29" s="31">
        <f t="shared" si="10"/>
        <v>5.1800266106442585</v>
      </c>
      <c r="M29" s="31">
        <f t="shared" ref="M29:U29" si="11">3.516/M27</f>
        <v>5.1136160130718959</v>
      </c>
      <c r="N29" s="31">
        <f t="shared" si="11"/>
        <v>6.2093908730158738</v>
      </c>
      <c r="O29" s="31">
        <f t="shared" si="11"/>
        <v>5.4029764739229025</v>
      </c>
      <c r="P29" s="31">
        <f t="shared" si="11"/>
        <v>5.4567374338624344</v>
      </c>
      <c r="Q29" s="31">
        <f t="shared" si="11"/>
        <v>4.7764545177045168</v>
      </c>
      <c r="R29" s="31">
        <f t="shared" si="11"/>
        <v>5.0804107142857147</v>
      </c>
      <c r="S29" s="31">
        <f t="shared" si="11"/>
        <v>5.0804107142857147</v>
      </c>
      <c r="T29" s="31">
        <f t="shared" si="11"/>
        <v>5.4029764739229025</v>
      </c>
      <c r="U29" s="31">
        <f t="shared" si="11"/>
        <v>6.426502442002441</v>
      </c>
      <c r="V29" s="31">
        <f t="shared" ref="V29:AB29" si="12">3.516/V27</f>
        <v>5.2920944940476184</v>
      </c>
      <c r="W29" s="31">
        <f t="shared" si="12"/>
        <v>5.720166137566137</v>
      </c>
      <c r="X29" s="31">
        <f t="shared" si="12"/>
        <v>6.2093908730158738</v>
      </c>
      <c r="Y29" s="31">
        <f t="shared" si="12"/>
        <v>5.7201661375661379</v>
      </c>
      <c r="Z29" s="31">
        <f t="shared" si="12"/>
        <v>5.3626557539682551</v>
      </c>
      <c r="AA29" s="31">
        <f t="shared" si="12"/>
        <v>5.720166137566137</v>
      </c>
      <c r="AB29" s="31">
        <f t="shared" si="12"/>
        <v>5.720166137566137</v>
      </c>
      <c r="AC29" s="35">
        <f t="shared" si="9"/>
        <v>5.4139692674919866</v>
      </c>
    </row>
    <row r="30" spans="1:29" ht="15.75">
      <c r="A30" s="4">
        <v>19</v>
      </c>
      <c r="B30" s="5" t="s">
        <v>66</v>
      </c>
      <c r="C30" s="13"/>
      <c r="D30" s="13"/>
      <c r="E30" s="31">
        <f t="shared" ref="E30:L30" si="13">3.413*E29</f>
        <v>17.452771452614378</v>
      </c>
      <c r="F30" s="31">
        <f t="shared" si="13"/>
        <v>17.679430822128854</v>
      </c>
      <c r="G30" s="31">
        <f t="shared" si="13"/>
        <v>17.679430822128847</v>
      </c>
      <c r="H30" s="31">
        <f t="shared" si="13"/>
        <v>17.679430822128847</v>
      </c>
      <c r="I30" s="31">
        <f t="shared" si="13"/>
        <v>17.679430822128847</v>
      </c>
      <c r="J30" s="31">
        <f t="shared" si="13"/>
        <v>17.452771452614378</v>
      </c>
      <c r="K30" s="31">
        <f t="shared" si="13"/>
        <v>17.452771452614378</v>
      </c>
      <c r="L30" s="31">
        <f t="shared" si="13"/>
        <v>17.679430822128854</v>
      </c>
      <c r="M30" s="31">
        <f t="shared" ref="M30:U30" si="14">3.413*M29</f>
        <v>17.452771452614378</v>
      </c>
      <c r="N30" s="31">
        <f t="shared" si="14"/>
        <v>21.192651049603175</v>
      </c>
      <c r="O30" s="31">
        <f t="shared" si="14"/>
        <v>18.440358705498866</v>
      </c>
      <c r="P30" s="31">
        <f t="shared" si="14"/>
        <v>18.623844861772486</v>
      </c>
      <c r="Q30" s="31">
        <f t="shared" si="14"/>
        <v>16.302039268925515</v>
      </c>
      <c r="R30" s="31">
        <f t="shared" si="14"/>
        <v>17.339441767857142</v>
      </c>
      <c r="S30" s="31">
        <f t="shared" si="14"/>
        <v>17.339441767857142</v>
      </c>
      <c r="T30" s="31">
        <f t="shared" si="14"/>
        <v>18.440358705498866</v>
      </c>
      <c r="U30" s="31">
        <f t="shared" si="14"/>
        <v>21.93365283455433</v>
      </c>
      <c r="V30" s="31">
        <f t="shared" ref="V30:AB30" si="15">3.413*V29</f>
        <v>18.061918508184522</v>
      </c>
      <c r="W30" s="31">
        <f t="shared" si="15"/>
        <v>19.522927027513223</v>
      </c>
      <c r="X30" s="31">
        <f t="shared" si="15"/>
        <v>21.192651049603175</v>
      </c>
      <c r="Y30" s="31">
        <f t="shared" si="15"/>
        <v>19.522927027513227</v>
      </c>
      <c r="Z30" s="31">
        <f t="shared" si="15"/>
        <v>18.302744088293654</v>
      </c>
      <c r="AA30" s="31">
        <f t="shared" si="15"/>
        <v>19.522927027513223</v>
      </c>
      <c r="AB30" s="31">
        <f t="shared" si="15"/>
        <v>19.522927027513223</v>
      </c>
      <c r="AC30" s="35">
        <f t="shared" si="9"/>
        <v>18.477877109950146</v>
      </c>
    </row>
    <row r="31" spans="1:29" ht="15.75">
      <c r="A31" s="4">
        <v>20</v>
      </c>
      <c r="B31" s="5" t="s">
        <v>67</v>
      </c>
      <c r="C31" s="6" t="s">
        <v>42</v>
      </c>
      <c r="D31" s="13"/>
      <c r="E31" s="31">
        <f t="shared" ref="E31:L31" si="16">(E17-E16)/LN(1+(E17-E16)/E12)</f>
        <v>3.9719525133140863</v>
      </c>
      <c r="F31" s="31">
        <f t="shared" si="16"/>
        <v>4.0039501721764843</v>
      </c>
      <c r="G31" s="31">
        <f t="shared" si="16"/>
        <v>3.8507337062988518</v>
      </c>
      <c r="H31" s="31">
        <f t="shared" si="16"/>
        <v>4.0039501721764834</v>
      </c>
      <c r="I31" s="31">
        <f t="shared" si="16"/>
        <v>4.0039501721764834</v>
      </c>
      <c r="J31" s="31">
        <f t="shared" si="16"/>
        <v>4.0039501721764843</v>
      </c>
      <c r="K31" s="31">
        <f t="shared" si="16"/>
        <v>3.882341628305606</v>
      </c>
      <c r="L31" s="31">
        <f t="shared" si="16"/>
        <v>3.8507337062988518</v>
      </c>
      <c r="M31" s="31">
        <f t="shared" ref="M31:U31" si="17">(M17-M16)/LN(1+(M17-M16)/M12)</f>
        <v>3.6967073610633228</v>
      </c>
      <c r="N31" s="31">
        <f t="shared" si="17"/>
        <v>3.6035868007408252</v>
      </c>
      <c r="O31" s="31">
        <f t="shared" si="17"/>
        <v>3.3535461612270074</v>
      </c>
      <c r="P31" s="31">
        <f t="shared" si="17"/>
        <v>2.9510920028415573</v>
      </c>
      <c r="Q31" s="31">
        <f t="shared" si="17"/>
        <v>2.8244384210924309</v>
      </c>
      <c r="R31" s="31">
        <f t="shared" si="17"/>
        <v>3.4955093998306515</v>
      </c>
      <c r="S31" s="31">
        <f t="shared" si="17"/>
        <v>3.9612551464564372</v>
      </c>
      <c r="T31" s="31">
        <f t="shared" si="17"/>
        <v>3.6263670986273735</v>
      </c>
      <c r="U31" s="31">
        <f t="shared" si="17"/>
        <v>3.7871952254461956</v>
      </c>
      <c r="V31" s="31">
        <f t="shared" ref="V31:AB31" si="18">(V17-V16)/LN(1+(V17-V16)/V12)</f>
        <v>3.8190189168555055</v>
      </c>
      <c r="W31" s="31">
        <f t="shared" si="18"/>
        <v>3.9719525133140863</v>
      </c>
      <c r="X31" s="31">
        <f t="shared" si="18"/>
        <v>3.8190189168555047</v>
      </c>
      <c r="Y31" s="31">
        <f t="shared" si="18"/>
        <v>3.8507337062988518</v>
      </c>
      <c r="Z31" s="31">
        <f t="shared" si="18"/>
        <v>3.6035868007408252</v>
      </c>
      <c r="AA31" s="31">
        <f t="shared" si="18"/>
        <v>3.728009607357671</v>
      </c>
      <c r="AB31" s="31">
        <f t="shared" si="18"/>
        <v>3.0833900542185044</v>
      </c>
      <c r="AC31" s="35">
        <f t="shared" si="9"/>
        <v>3.6977904323287536</v>
      </c>
    </row>
    <row r="32" spans="1:29" ht="15.75">
      <c r="A32" s="4">
        <v>21</v>
      </c>
      <c r="B32" s="5" t="s">
        <v>68</v>
      </c>
      <c r="C32" s="6" t="s">
        <v>42</v>
      </c>
      <c r="D32" s="17"/>
      <c r="E32" s="31">
        <f t="shared" ref="E32:L32" si="19">(E14-E15)/LN(1+(E14-E15)/E13)</f>
        <v>4.245375243813954</v>
      </c>
      <c r="F32" s="31">
        <f t="shared" si="19"/>
        <v>4.4050224800534474</v>
      </c>
      <c r="G32" s="31">
        <f t="shared" si="19"/>
        <v>4.5331349124771698</v>
      </c>
      <c r="H32" s="31">
        <f t="shared" si="19"/>
        <v>4.5331349124771698</v>
      </c>
      <c r="I32" s="31">
        <f t="shared" si="19"/>
        <v>4.5331349124771698</v>
      </c>
      <c r="J32" s="31">
        <f t="shared" si="19"/>
        <v>4.3749732258760963</v>
      </c>
      <c r="K32" s="31">
        <f t="shared" si="19"/>
        <v>4.245375243813954</v>
      </c>
      <c r="L32" s="31">
        <f t="shared" si="19"/>
        <v>4.2750283776831921</v>
      </c>
      <c r="M32" s="31">
        <f t="shared" ref="M32:U32" si="20">(M14-M15)/LN(1+(M14-M15)/M13)</f>
        <v>4.245375243813954</v>
      </c>
      <c r="N32" s="31">
        <f t="shared" si="20"/>
        <v>3.258280444491787</v>
      </c>
      <c r="O32" s="31">
        <f t="shared" si="20"/>
        <v>3.4204378393698165</v>
      </c>
      <c r="P32" s="31">
        <f t="shared" si="20"/>
        <v>3.1586779884348544</v>
      </c>
      <c r="Q32" s="31">
        <f t="shared" si="20"/>
        <v>3.1980723748256557</v>
      </c>
      <c r="R32" s="31">
        <f t="shared" si="20"/>
        <v>3.1692143951901559</v>
      </c>
      <c r="S32" s="31">
        <f t="shared" si="20"/>
        <v>2.9708636221603983</v>
      </c>
      <c r="T32" s="31">
        <f t="shared" si="20"/>
        <v>3.5552419816958265</v>
      </c>
      <c r="U32" s="31">
        <f t="shared" si="20"/>
        <v>4.0255032278466096</v>
      </c>
      <c r="V32" s="31">
        <f t="shared" ref="V32:AB32" si="21">(V14-V15)/LN(1+(V14-V15)/V13)</f>
        <v>4.3146327188138196</v>
      </c>
      <c r="W32" s="31">
        <f t="shared" si="21"/>
        <v>4.0843694422438022</v>
      </c>
      <c r="X32" s="31">
        <f t="shared" si="21"/>
        <v>3.9796154527473693</v>
      </c>
      <c r="Y32" s="31">
        <f t="shared" si="21"/>
        <v>4.0843694422438022</v>
      </c>
      <c r="Z32" s="31">
        <f t="shared" si="21"/>
        <v>3.9507466399273667</v>
      </c>
      <c r="AA32" s="31">
        <f t="shared" si="21"/>
        <v>4.0843694422438022</v>
      </c>
      <c r="AB32" s="31">
        <f t="shared" si="21"/>
        <v>3.9507466399273663</v>
      </c>
      <c r="AC32" s="35">
        <f t="shared" si="9"/>
        <v>3.9414873418603555</v>
      </c>
    </row>
    <row r="34" spans="1:29" ht="23.25">
      <c r="A34" s="352" t="s">
        <v>26</v>
      </c>
      <c r="B34" s="352"/>
      <c r="C34" s="352"/>
      <c r="D34" s="352"/>
      <c r="E34" s="352"/>
      <c r="F34" s="352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</row>
    <row r="35" spans="1:29" ht="18.75">
      <c r="A35" s="304" t="s">
        <v>92</v>
      </c>
      <c r="B35" s="305"/>
      <c r="C35" s="305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5"/>
      <c r="T35" s="305"/>
      <c r="U35" s="305"/>
      <c r="V35" s="305"/>
      <c r="W35" s="305"/>
      <c r="X35" s="305"/>
      <c r="Y35" s="305"/>
      <c r="Z35" s="305"/>
      <c r="AA35" s="305"/>
      <c r="AB35" s="306"/>
    </row>
    <row r="36" spans="1:29" ht="21" customHeight="1">
      <c r="A36" s="307"/>
      <c r="B36" s="308"/>
      <c r="C36" s="308"/>
      <c r="D36" s="309"/>
      <c r="E36" s="319" t="s">
        <v>93</v>
      </c>
      <c r="F36" s="320"/>
      <c r="G36" s="320"/>
      <c r="H36" s="320"/>
      <c r="I36" s="320"/>
      <c r="J36" s="320"/>
      <c r="K36" s="320"/>
      <c r="L36" s="320"/>
      <c r="M36" s="320"/>
      <c r="N36" s="320"/>
      <c r="O36" s="320"/>
      <c r="P36" s="320"/>
      <c r="Q36" s="320"/>
      <c r="R36" s="320"/>
      <c r="S36" s="320"/>
      <c r="T36" s="320"/>
      <c r="U36" s="320"/>
      <c r="V36" s="320"/>
      <c r="W36" s="320"/>
      <c r="X36" s="320"/>
      <c r="Y36" s="320"/>
      <c r="Z36" s="320"/>
      <c r="AA36" s="320"/>
      <c r="AB36" s="321"/>
    </row>
    <row r="37" spans="1:29" ht="18.75" customHeight="1">
      <c r="A37" s="310" t="s">
        <v>29</v>
      </c>
      <c r="B37" s="311"/>
      <c r="C37" s="311"/>
      <c r="D37" s="312"/>
      <c r="E37" s="322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4"/>
    </row>
    <row r="38" spans="1:29" ht="18.75" customHeight="1">
      <c r="A38" s="310" t="s">
        <v>30</v>
      </c>
      <c r="B38" s="311"/>
      <c r="C38" s="311"/>
      <c r="D38" s="312"/>
      <c r="E38" s="322"/>
      <c r="F38" s="323"/>
      <c r="G38" s="323"/>
      <c r="H38" s="323"/>
      <c r="I38" s="323"/>
      <c r="J38" s="323"/>
      <c r="K38" s="323"/>
      <c r="L38" s="323"/>
      <c r="M38" s="323"/>
      <c r="N38" s="323"/>
      <c r="O38" s="323"/>
      <c r="P38" s="323"/>
      <c r="Q38" s="323"/>
      <c r="R38" s="323"/>
      <c r="S38" s="323"/>
      <c r="T38" s="323"/>
      <c r="U38" s="323"/>
      <c r="V38" s="323"/>
      <c r="W38" s="323"/>
      <c r="X38" s="323"/>
      <c r="Y38" s="323"/>
      <c r="Z38" s="323"/>
      <c r="AA38" s="323"/>
      <c r="AB38" s="324"/>
    </row>
    <row r="39" spans="1:29" ht="18.75" customHeight="1">
      <c r="A39" s="310" t="s">
        <v>31</v>
      </c>
      <c r="B39" s="311"/>
      <c r="C39" s="311"/>
      <c r="D39" s="312"/>
      <c r="E39" s="322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323"/>
      <c r="Q39" s="323"/>
      <c r="R39" s="323"/>
      <c r="S39" s="323"/>
      <c r="T39" s="323"/>
      <c r="U39" s="323"/>
      <c r="V39" s="323"/>
      <c r="W39" s="323"/>
      <c r="X39" s="323"/>
      <c r="Y39" s="323"/>
      <c r="Z39" s="323"/>
      <c r="AA39" s="323"/>
      <c r="AB39" s="324"/>
    </row>
    <row r="40" spans="1:29" ht="18.75" customHeight="1">
      <c r="A40" s="310" t="s">
        <v>32</v>
      </c>
      <c r="B40" s="311"/>
      <c r="C40" s="311"/>
      <c r="D40" s="312"/>
      <c r="E40" s="322"/>
      <c r="F40" s="323"/>
      <c r="G40" s="323"/>
      <c r="H40" s="323"/>
      <c r="I40" s="323"/>
      <c r="J40" s="323"/>
      <c r="K40" s="323"/>
      <c r="L40" s="323"/>
      <c r="M40" s="323"/>
      <c r="N40" s="323"/>
      <c r="O40" s="323"/>
      <c r="P40" s="323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4"/>
    </row>
    <row r="41" spans="1:29" ht="19.5" customHeight="1">
      <c r="A41" s="313" t="s">
        <v>33</v>
      </c>
      <c r="B41" s="314"/>
      <c r="C41" s="314"/>
      <c r="D41" s="315"/>
      <c r="E41" s="322"/>
      <c r="F41" s="323"/>
      <c r="G41" s="323"/>
      <c r="H41" s="323"/>
      <c r="I41" s="323"/>
      <c r="J41" s="323"/>
      <c r="K41" s="323"/>
      <c r="L41" s="323"/>
      <c r="M41" s="323"/>
      <c r="N41" s="323"/>
      <c r="O41" s="323"/>
      <c r="P41" s="323"/>
      <c r="Q41" s="323"/>
      <c r="R41" s="323"/>
      <c r="S41" s="323"/>
      <c r="T41" s="323"/>
      <c r="U41" s="323"/>
      <c r="V41" s="323"/>
      <c r="W41" s="323"/>
      <c r="X41" s="323"/>
      <c r="Y41" s="323"/>
      <c r="Z41" s="323"/>
      <c r="AA41" s="323"/>
      <c r="AB41" s="324"/>
    </row>
    <row r="42" spans="1:29" ht="18.75" customHeight="1">
      <c r="A42" s="313" t="s">
        <v>34</v>
      </c>
      <c r="B42" s="314"/>
      <c r="C42" s="314"/>
      <c r="D42" s="315"/>
      <c r="E42" s="325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26"/>
      <c r="S42" s="326"/>
      <c r="T42" s="326"/>
      <c r="U42" s="326"/>
      <c r="V42" s="326"/>
      <c r="W42" s="326"/>
      <c r="X42" s="326"/>
      <c r="Y42" s="326"/>
      <c r="Z42" s="326"/>
      <c r="AA42" s="326"/>
      <c r="AB42" s="327"/>
    </row>
    <row r="43" spans="1:29" ht="15.75" customHeight="1">
      <c r="A43" s="331" t="s">
        <v>35</v>
      </c>
      <c r="B43" s="331" t="s">
        <v>36</v>
      </c>
      <c r="C43" s="333" t="s">
        <v>37</v>
      </c>
      <c r="D43" s="331" t="s">
        <v>38</v>
      </c>
      <c r="E43" s="316" t="s">
        <v>39</v>
      </c>
      <c r="F43" s="317"/>
      <c r="G43" s="317"/>
      <c r="H43" s="317"/>
      <c r="I43" s="317"/>
      <c r="J43" s="317"/>
      <c r="K43" s="317"/>
      <c r="L43" s="317"/>
      <c r="M43" s="317"/>
      <c r="N43" s="317"/>
      <c r="O43" s="317"/>
      <c r="P43" s="317"/>
      <c r="Q43" s="317"/>
      <c r="R43" s="317"/>
      <c r="S43" s="317"/>
      <c r="T43" s="317"/>
      <c r="U43" s="317"/>
      <c r="V43" s="317"/>
      <c r="W43" s="317"/>
      <c r="X43" s="317"/>
      <c r="Y43" s="317"/>
      <c r="Z43" s="317"/>
      <c r="AA43" s="317"/>
      <c r="AB43" s="318"/>
      <c r="AC43" s="34" t="s">
        <v>40</v>
      </c>
    </row>
    <row r="44" spans="1:29" ht="15.75">
      <c r="A44" s="332"/>
      <c r="B44" s="332"/>
      <c r="C44" s="334"/>
      <c r="D44" s="332"/>
      <c r="E44" s="45">
        <v>0.29166666666666702</v>
      </c>
      <c r="F44" s="45">
        <v>0.33333333333333298</v>
      </c>
      <c r="G44" s="45">
        <v>0.375</v>
      </c>
      <c r="H44" s="45">
        <v>0.41666666666666702</v>
      </c>
      <c r="I44" s="45">
        <v>0.45833333333333298</v>
      </c>
      <c r="J44" s="45">
        <v>0.5</v>
      </c>
      <c r="K44" s="45">
        <v>0.54166666666666696</v>
      </c>
      <c r="L44" s="45">
        <v>0.58333333333333304</v>
      </c>
      <c r="M44" s="45">
        <v>0.625</v>
      </c>
      <c r="N44" s="45">
        <v>0.66666666666666696</v>
      </c>
      <c r="O44" s="45">
        <v>0.70833333333333304</v>
      </c>
      <c r="P44" s="45">
        <v>0.75</v>
      </c>
      <c r="Q44" s="45">
        <v>0.79166666666666696</v>
      </c>
      <c r="R44" s="45">
        <v>0.83333333333333304</v>
      </c>
      <c r="S44" s="45">
        <v>0.875</v>
      </c>
      <c r="T44" s="45">
        <v>0.91666666666666696</v>
      </c>
      <c r="U44" s="45">
        <v>0.95833333333333304</v>
      </c>
      <c r="V44" s="45">
        <v>1</v>
      </c>
      <c r="W44" s="45">
        <v>1.0416666666666701</v>
      </c>
      <c r="X44" s="45">
        <v>1.0833333333333299</v>
      </c>
      <c r="Y44" s="45">
        <v>1.125</v>
      </c>
      <c r="Z44" s="45">
        <v>1.1666666666666701</v>
      </c>
      <c r="AA44" s="45">
        <v>1.2083333333333299</v>
      </c>
      <c r="AB44" s="45">
        <v>1.25</v>
      </c>
      <c r="AC44" s="17"/>
    </row>
    <row r="45" spans="1:29" ht="31.5">
      <c r="A45" s="4">
        <v>1</v>
      </c>
      <c r="B45" s="5" t="s">
        <v>41</v>
      </c>
      <c r="C45" s="6" t="s">
        <v>42</v>
      </c>
      <c r="D45" s="7"/>
      <c r="E45" s="26"/>
      <c r="F45" s="26"/>
      <c r="G45" s="26"/>
      <c r="H45" s="26"/>
      <c r="I45" s="26"/>
      <c r="J45" s="26"/>
      <c r="K45" s="26"/>
      <c r="L45" s="26"/>
      <c r="M45" s="26"/>
      <c r="N45" s="26">
        <v>0.6</v>
      </c>
      <c r="O45" s="26">
        <v>0.6</v>
      </c>
      <c r="P45" s="26">
        <v>0.8</v>
      </c>
      <c r="Q45" s="26">
        <v>0.8</v>
      </c>
      <c r="R45" s="26">
        <v>0.8</v>
      </c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35">
        <f t="shared" ref="AC45:AC57" si="22">AVERAGE(E45:AB45)</f>
        <v>0.72</v>
      </c>
    </row>
    <row r="46" spans="1:29" ht="31.5">
      <c r="A46" s="4">
        <v>2</v>
      </c>
      <c r="B46" s="5" t="s">
        <v>43</v>
      </c>
      <c r="C46" s="6" t="s">
        <v>42</v>
      </c>
      <c r="D46" s="7"/>
      <c r="E46" s="26"/>
      <c r="F46" s="26"/>
      <c r="G46" s="26"/>
      <c r="H46" s="26"/>
      <c r="I46" s="26"/>
      <c r="J46" s="26"/>
      <c r="K46" s="26"/>
      <c r="L46" s="26"/>
      <c r="M46" s="26"/>
      <c r="N46" s="26">
        <v>0.2</v>
      </c>
      <c r="O46" s="26">
        <v>0.1</v>
      </c>
      <c r="P46" s="26">
        <v>0.1</v>
      </c>
      <c r="Q46" s="26">
        <v>0.2</v>
      </c>
      <c r="R46" s="26">
        <v>0.3</v>
      </c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35">
        <f t="shared" si="22"/>
        <v>0.18000000000000002</v>
      </c>
    </row>
    <row r="47" spans="1:29" ht="18.75">
      <c r="A47" s="4">
        <v>3</v>
      </c>
      <c r="B47" s="5" t="s">
        <v>44</v>
      </c>
      <c r="C47" s="6" t="s">
        <v>42</v>
      </c>
      <c r="D47" s="6"/>
      <c r="E47" s="27"/>
      <c r="F47" s="27"/>
      <c r="G47" s="27"/>
      <c r="H47" s="27"/>
      <c r="I47" s="27"/>
      <c r="J47" s="27"/>
      <c r="K47" s="27"/>
      <c r="L47" s="27"/>
      <c r="M47" s="27"/>
      <c r="N47" s="27">
        <v>15.3</v>
      </c>
      <c r="O47" s="27">
        <v>14.7</v>
      </c>
      <c r="P47" s="27">
        <v>13.7</v>
      </c>
      <c r="Q47" s="27">
        <v>13.6</v>
      </c>
      <c r="R47" s="27">
        <v>13.5</v>
      </c>
      <c r="S47" s="27"/>
      <c r="T47" s="27"/>
      <c r="U47" s="27"/>
      <c r="V47" s="27"/>
      <c r="W47" s="27"/>
      <c r="X47" s="27"/>
      <c r="Y47" s="13"/>
      <c r="Z47" s="13"/>
      <c r="AA47" s="13"/>
      <c r="AB47" s="13"/>
      <c r="AC47" s="35">
        <f t="shared" si="22"/>
        <v>14.160000000000002</v>
      </c>
    </row>
    <row r="48" spans="1:29" ht="18.75">
      <c r="A48" s="4">
        <v>4</v>
      </c>
      <c r="B48" s="5" t="s">
        <v>45</v>
      </c>
      <c r="C48" s="6" t="s">
        <v>42</v>
      </c>
      <c r="D48" s="6"/>
      <c r="E48" s="27"/>
      <c r="F48" s="27"/>
      <c r="G48" s="27"/>
      <c r="H48" s="27"/>
      <c r="I48" s="27"/>
      <c r="J48" s="27"/>
      <c r="K48" s="27"/>
      <c r="L48" s="27"/>
      <c r="M48" s="27"/>
      <c r="N48" s="27">
        <v>12.6</v>
      </c>
      <c r="O48" s="27">
        <v>7.2</v>
      </c>
      <c r="P48" s="27">
        <v>8</v>
      </c>
      <c r="Q48" s="27">
        <v>8</v>
      </c>
      <c r="R48" s="27">
        <v>6.9</v>
      </c>
      <c r="S48" s="27"/>
      <c r="T48" s="27"/>
      <c r="U48" s="27"/>
      <c r="V48" s="27"/>
      <c r="W48" s="27"/>
      <c r="X48" s="27"/>
      <c r="Y48" s="13"/>
      <c r="Z48" s="13"/>
      <c r="AA48" s="13"/>
      <c r="AB48" s="13"/>
      <c r="AC48" s="35">
        <f t="shared" si="22"/>
        <v>8.5399999999999991</v>
      </c>
    </row>
    <row r="49" spans="1:29" ht="34.5">
      <c r="A49" s="4">
        <v>5</v>
      </c>
      <c r="B49" s="5" t="s">
        <v>46</v>
      </c>
      <c r="C49" s="6" t="s">
        <v>42</v>
      </c>
      <c r="D49" s="6"/>
      <c r="E49" s="27"/>
      <c r="F49" s="27"/>
      <c r="G49" s="27"/>
      <c r="H49" s="27"/>
      <c r="I49" s="27"/>
      <c r="J49" s="27"/>
      <c r="K49" s="27"/>
      <c r="L49" s="27"/>
      <c r="M49" s="27"/>
      <c r="N49" s="27">
        <v>23</v>
      </c>
      <c r="O49" s="27">
        <v>24.8</v>
      </c>
      <c r="P49" s="27">
        <v>22.7</v>
      </c>
      <c r="Q49" s="27">
        <v>22.5</v>
      </c>
      <c r="R49" s="27">
        <v>22.2</v>
      </c>
      <c r="S49" s="27"/>
      <c r="T49" s="27"/>
      <c r="U49" s="27"/>
      <c r="V49" s="27"/>
      <c r="W49" s="27"/>
      <c r="X49" s="27"/>
      <c r="Y49" s="13"/>
      <c r="Z49" s="13"/>
      <c r="AA49" s="13"/>
      <c r="AB49" s="13"/>
      <c r="AC49" s="35">
        <f t="shared" si="22"/>
        <v>23.04</v>
      </c>
    </row>
    <row r="50" spans="1:29" ht="18.75">
      <c r="A50" s="4">
        <v>6</v>
      </c>
      <c r="B50" s="5" t="s">
        <v>47</v>
      </c>
      <c r="C50" s="6" t="s">
        <v>42</v>
      </c>
      <c r="D50" s="6"/>
      <c r="E50" s="27"/>
      <c r="F50" s="27"/>
      <c r="G50" s="27"/>
      <c r="H50" s="27"/>
      <c r="I50" s="27"/>
      <c r="J50" s="27"/>
      <c r="K50" s="27"/>
      <c r="L50" s="27"/>
      <c r="M50" s="27"/>
      <c r="N50" s="27">
        <v>24.6</v>
      </c>
      <c r="O50" s="27">
        <v>29.6</v>
      </c>
      <c r="P50" s="27">
        <v>26.6</v>
      </c>
      <c r="Q50" s="27">
        <v>26.1</v>
      </c>
      <c r="R50" s="27">
        <v>26.1</v>
      </c>
      <c r="S50" s="27"/>
      <c r="T50" s="27"/>
      <c r="U50" s="27"/>
      <c r="V50" s="27"/>
      <c r="W50" s="27"/>
      <c r="X50" s="27"/>
      <c r="Y50" s="13"/>
      <c r="Z50" s="13"/>
      <c r="AA50" s="13"/>
      <c r="AB50" s="13"/>
      <c r="AC50" s="35">
        <f t="shared" si="22"/>
        <v>26.6</v>
      </c>
    </row>
    <row r="51" spans="1:29" ht="30">
      <c r="A51" s="4">
        <v>7</v>
      </c>
      <c r="B51" s="5" t="s">
        <v>48</v>
      </c>
      <c r="C51" s="6" t="s">
        <v>49</v>
      </c>
      <c r="D51" s="6"/>
      <c r="E51" s="13"/>
      <c r="F51" s="13"/>
      <c r="G51" s="13"/>
      <c r="H51" s="13"/>
      <c r="I51" s="13"/>
      <c r="J51" s="13"/>
      <c r="K51" s="13"/>
      <c r="L51" s="13"/>
      <c r="M51" s="13"/>
      <c r="N51" s="13">
        <v>4.3</v>
      </c>
      <c r="O51" s="13">
        <v>4.3</v>
      </c>
      <c r="P51" s="13">
        <v>4.3</v>
      </c>
      <c r="Q51" s="13">
        <v>4.3</v>
      </c>
      <c r="R51" s="13">
        <v>4.3</v>
      </c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35">
        <f t="shared" si="22"/>
        <v>4.3</v>
      </c>
    </row>
    <row r="52" spans="1:29" ht="30">
      <c r="A52" s="4">
        <v>8</v>
      </c>
      <c r="B52" s="5" t="s">
        <v>50</v>
      </c>
      <c r="C52" s="6" t="s">
        <v>49</v>
      </c>
      <c r="D52" s="6"/>
      <c r="E52" s="28"/>
      <c r="F52" s="28"/>
      <c r="G52" s="28"/>
      <c r="H52" s="28"/>
      <c r="I52" s="28"/>
      <c r="J52" s="28"/>
      <c r="K52" s="28"/>
      <c r="L52" s="28"/>
      <c r="M52" s="28"/>
      <c r="N52" s="28">
        <v>3.8</v>
      </c>
      <c r="O52" s="28">
        <v>3.8</v>
      </c>
      <c r="P52" s="28">
        <v>3.8</v>
      </c>
      <c r="Q52" s="28">
        <v>3.8</v>
      </c>
      <c r="R52" s="28">
        <v>3.8</v>
      </c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35">
        <f t="shared" si="22"/>
        <v>3.8</v>
      </c>
    </row>
    <row r="53" spans="1:29" ht="30">
      <c r="A53" s="4">
        <v>9</v>
      </c>
      <c r="B53" s="5" t="s">
        <v>51</v>
      </c>
      <c r="C53" s="6" t="s">
        <v>49</v>
      </c>
      <c r="D53" s="6"/>
      <c r="E53" s="28"/>
      <c r="F53" s="28"/>
      <c r="G53" s="28"/>
      <c r="H53" s="28"/>
      <c r="I53" s="28"/>
      <c r="J53" s="28"/>
      <c r="K53" s="28"/>
      <c r="L53" s="28"/>
      <c r="M53" s="28"/>
      <c r="N53" s="28">
        <v>3.8</v>
      </c>
      <c r="O53" s="28">
        <v>3.8</v>
      </c>
      <c r="P53" s="28">
        <v>3.8</v>
      </c>
      <c r="Q53" s="28">
        <v>3.8</v>
      </c>
      <c r="R53" s="28">
        <v>3.8</v>
      </c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35">
        <f t="shared" si="22"/>
        <v>3.8</v>
      </c>
    </row>
    <row r="54" spans="1:29" ht="30">
      <c r="A54" s="4">
        <v>10</v>
      </c>
      <c r="B54" s="5" t="s">
        <v>52</v>
      </c>
      <c r="C54" s="6" t="s">
        <v>49</v>
      </c>
      <c r="D54" s="6"/>
      <c r="E54" s="28"/>
      <c r="F54" s="28"/>
      <c r="G54" s="28"/>
      <c r="H54" s="28"/>
      <c r="I54" s="28"/>
      <c r="J54" s="28"/>
      <c r="K54" s="28"/>
      <c r="L54" s="28"/>
      <c r="M54" s="28"/>
      <c r="N54" s="28">
        <v>3</v>
      </c>
      <c r="O54" s="28">
        <v>3</v>
      </c>
      <c r="P54" s="28">
        <v>3</v>
      </c>
      <c r="Q54" s="28">
        <v>3</v>
      </c>
      <c r="R54" s="28">
        <v>3</v>
      </c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35">
        <f t="shared" si="22"/>
        <v>3</v>
      </c>
    </row>
    <row r="55" spans="1:29" ht="34.5">
      <c r="A55" s="4">
        <v>11</v>
      </c>
      <c r="B55" s="5" t="s">
        <v>53</v>
      </c>
      <c r="C55" s="6" t="s">
        <v>49</v>
      </c>
      <c r="D55" s="13"/>
      <c r="E55" s="33"/>
      <c r="F55" s="33"/>
      <c r="G55" s="33"/>
      <c r="H55" s="33"/>
      <c r="I55" s="33"/>
      <c r="J55" s="33"/>
      <c r="K55" s="33"/>
      <c r="L55" s="33"/>
      <c r="M55" s="33"/>
      <c r="N55" s="33">
        <v>0.5</v>
      </c>
      <c r="O55" s="33">
        <v>0.5</v>
      </c>
      <c r="P55" s="33">
        <v>0.5</v>
      </c>
      <c r="Q55" s="33">
        <v>0.5</v>
      </c>
      <c r="R55" s="33">
        <v>0.5</v>
      </c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5">
        <f t="shared" si="22"/>
        <v>0.5</v>
      </c>
    </row>
    <row r="56" spans="1:29" ht="34.5">
      <c r="A56" s="4">
        <v>12</v>
      </c>
      <c r="B56" s="5" t="s">
        <v>54</v>
      </c>
      <c r="C56" s="6" t="s">
        <v>55</v>
      </c>
      <c r="D56" s="13"/>
      <c r="E56" s="33"/>
      <c r="F56" s="33"/>
      <c r="G56" s="33"/>
      <c r="H56" s="33"/>
      <c r="I56" s="33"/>
      <c r="J56" s="33"/>
      <c r="K56" s="33"/>
      <c r="L56" s="33"/>
      <c r="M56" s="33"/>
      <c r="N56" s="33">
        <v>0.8</v>
      </c>
      <c r="O56" s="33">
        <v>0.8</v>
      </c>
      <c r="P56" s="33">
        <v>0.8</v>
      </c>
      <c r="Q56" s="33">
        <v>0.8</v>
      </c>
      <c r="R56" s="33">
        <v>0.8</v>
      </c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5">
        <f t="shared" si="22"/>
        <v>0.8</v>
      </c>
    </row>
    <row r="57" spans="1:29" ht="37.5">
      <c r="A57" s="4">
        <v>13</v>
      </c>
      <c r="B57" s="5" t="s">
        <v>56</v>
      </c>
      <c r="C57" s="6" t="s">
        <v>57</v>
      </c>
      <c r="D57" s="13"/>
      <c r="E57" s="29"/>
      <c r="F57" s="29"/>
      <c r="G57" s="29"/>
      <c r="H57" s="29"/>
      <c r="I57" s="29"/>
      <c r="J57" s="29"/>
      <c r="K57" s="29"/>
      <c r="L57" s="29"/>
      <c r="M57" s="29"/>
      <c r="N57" s="29">
        <f>SQRT(N55/0.5)*971</f>
        <v>971</v>
      </c>
      <c r="O57" s="29">
        <f>SQRT(O55/0.5)*971</f>
        <v>971</v>
      </c>
      <c r="P57" s="29">
        <f>SQRT(P55/0.5)*971</f>
        <v>971</v>
      </c>
      <c r="Q57" s="29">
        <f>SQRT(Q55/0.5)*971</f>
        <v>971</v>
      </c>
      <c r="R57" s="29">
        <f>SQRT(R55/0.5)*971</f>
        <v>971</v>
      </c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35">
        <f t="shared" si="22"/>
        <v>971</v>
      </c>
    </row>
    <row r="58" spans="1:29" ht="21">
      <c r="A58" s="4">
        <v>14</v>
      </c>
      <c r="B58" s="5" t="s">
        <v>58</v>
      </c>
      <c r="C58" s="6" t="s">
        <v>59</v>
      </c>
      <c r="D58" s="13"/>
      <c r="E58" s="40"/>
      <c r="F58" s="40"/>
      <c r="G58" s="40"/>
      <c r="H58" s="40"/>
      <c r="I58" s="40"/>
      <c r="J58" s="40"/>
      <c r="K58" s="40"/>
      <c r="L58" s="40"/>
      <c r="M58" s="40"/>
      <c r="N58" s="40">
        <f>N57*1000*1*(N47-N48)/3024</f>
        <v>866.96428571428601</v>
      </c>
      <c r="O58" s="40">
        <f>O57*1000*1*(O47-O48)/3024</f>
        <v>2408.2341269841268</v>
      </c>
      <c r="P58" s="40">
        <f>P57*1000*1*(P47-P48)/3024</f>
        <v>1830.2579365079362</v>
      </c>
      <c r="Q58" s="40">
        <f>Q57*1000*1*(Q47-Q48)/3024</f>
        <v>1798.148148148148</v>
      </c>
      <c r="R58" s="40">
        <f>R57*1000*1*(R47-R48)/3024</f>
        <v>2119.2460317460318</v>
      </c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73">
        <f>SUM(E58:AB58)</f>
        <v>9022.8505291005276</v>
      </c>
    </row>
    <row r="59" spans="1:29" ht="21">
      <c r="A59" s="4">
        <v>15</v>
      </c>
      <c r="B59" s="5" t="s">
        <v>60</v>
      </c>
      <c r="C59" s="6" t="s">
        <v>61</v>
      </c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>
        <v>1400</v>
      </c>
      <c r="O59" s="13">
        <v>1200</v>
      </c>
      <c r="P59" s="13">
        <v>1200</v>
      </c>
      <c r="Q59" s="13">
        <v>1400</v>
      </c>
      <c r="R59" s="13">
        <v>1600</v>
      </c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73">
        <f>SUM(E59:AB59)</f>
        <v>6800</v>
      </c>
    </row>
    <row r="60" spans="1:29" ht="15.75">
      <c r="A60" s="4">
        <v>16</v>
      </c>
      <c r="B60" s="5" t="s">
        <v>62</v>
      </c>
      <c r="C60" s="6" t="s">
        <v>63</v>
      </c>
      <c r="D60" s="13"/>
      <c r="E60" s="31"/>
      <c r="F60" s="31"/>
      <c r="G60" s="31"/>
      <c r="H60" s="31"/>
      <c r="I60" s="31"/>
      <c r="J60" s="31"/>
      <c r="K60" s="31"/>
      <c r="L60" s="31"/>
      <c r="M60" s="31"/>
      <c r="N60" s="31">
        <f>N59/N58</f>
        <v>1.6148300720906277</v>
      </c>
      <c r="O60" s="31">
        <f>O59/O58</f>
        <v>0.49829042224510817</v>
      </c>
      <c r="P60" s="31">
        <f>P59/P58</f>
        <v>0.65564529242777403</v>
      </c>
      <c r="Q60" s="31">
        <f>Q59/Q58</f>
        <v>0.77857878475798148</v>
      </c>
      <c r="R60" s="31">
        <f>R59/R58</f>
        <v>0.75498548825016387</v>
      </c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5">
        <f t="shared" ref="AC60:AC65" si="23">AVERAGE(E60:AB60)</f>
        <v>0.86046601195433114</v>
      </c>
    </row>
    <row r="61" spans="1:29" ht="15.75">
      <c r="A61" s="4">
        <v>17</v>
      </c>
      <c r="B61" s="5" t="s">
        <v>64</v>
      </c>
      <c r="C61" s="13"/>
      <c r="D61" s="13"/>
      <c r="E61" s="341">
        <f>AVERAGE(E60:AB60)</f>
        <v>0.86046601195433114</v>
      </c>
      <c r="F61" s="342"/>
      <c r="G61" s="342"/>
      <c r="H61" s="342"/>
      <c r="I61" s="342"/>
      <c r="J61" s="342"/>
      <c r="K61" s="342"/>
      <c r="L61" s="342"/>
      <c r="M61" s="342"/>
      <c r="N61" s="342"/>
      <c r="O61" s="342"/>
      <c r="P61" s="342"/>
      <c r="Q61" s="342"/>
      <c r="R61" s="342"/>
      <c r="S61" s="342"/>
      <c r="T61" s="342"/>
      <c r="U61" s="342"/>
      <c r="V61" s="342"/>
      <c r="W61" s="342"/>
      <c r="X61" s="342"/>
      <c r="Y61" s="342"/>
      <c r="Z61" s="342"/>
      <c r="AA61" s="342"/>
      <c r="AB61" s="342"/>
      <c r="AC61" s="35">
        <f t="shared" si="23"/>
        <v>0.86046601195433114</v>
      </c>
    </row>
    <row r="62" spans="1:29" ht="15.75">
      <c r="A62" s="4">
        <v>18</v>
      </c>
      <c r="B62" s="5" t="s">
        <v>65</v>
      </c>
      <c r="C62" s="13"/>
      <c r="D62" s="13"/>
      <c r="E62" s="31"/>
      <c r="F62" s="31"/>
      <c r="G62" s="31"/>
      <c r="H62" s="31"/>
      <c r="I62" s="31"/>
      <c r="J62" s="31"/>
      <c r="K62" s="31"/>
      <c r="L62" s="31"/>
      <c r="M62" s="31"/>
      <c r="N62" s="31">
        <f>3.516/N60</f>
        <v>2.1773188775510213</v>
      </c>
      <c r="O62" s="31">
        <f>3.516/O60</f>
        <v>7.0561259920634916</v>
      </c>
      <c r="P62" s="31">
        <f>3.516/P60</f>
        <v>5.3626557539682524</v>
      </c>
      <c r="Q62" s="31">
        <f>3.516/Q60</f>
        <v>4.5159206349206347</v>
      </c>
      <c r="R62" s="31">
        <f>3.516/O60</f>
        <v>7.0561259920634916</v>
      </c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5">
        <f t="shared" si="23"/>
        <v>5.2336294501133782</v>
      </c>
    </row>
    <row r="63" spans="1:29" ht="15.75">
      <c r="A63" s="4">
        <v>19</v>
      </c>
      <c r="B63" s="5" t="s">
        <v>66</v>
      </c>
      <c r="C63" s="13"/>
      <c r="D63" s="13"/>
      <c r="E63" s="31"/>
      <c r="F63" s="31"/>
      <c r="G63" s="31"/>
      <c r="H63" s="31"/>
      <c r="I63" s="31"/>
      <c r="J63" s="31"/>
      <c r="K63" s="31"/>
      <c r="L63" s="31"/>
      <c r="M63" s="31"/>
      <c r="N63" s="31">
        <f>3.413*N62</f>
        <v>7.4311893290816355</v>
      </c>
      <c r="O63" s="31">
        <f>3.413*O62</f>
        <v>24.082558010912695</v>
      </c>
      <c r="P63" s="31">
        <f>3.413*P62</f>
        <v>18.302744088293643</v>
      </c>
      <c r="Q63" s="31">
        <f>3.413*Q62</f>
        <v>15.412837126984126</v>
      </c>
      <c r="R63" s="31">
        <f>3.413*R62</f>
        <v>24.082558010912695</v>
      </c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5">
        <f t="shared" si="23"/>
        <v>17.862377313236959</v>
      </c>
    </row>
    <row r="64" spans="1:29" ht="15.75">
      <c r="A64" s="4">
        <v>20</v>
      </c>
      <c r="B64" s="5" t="s">
        <v>67</v>
      </c>
      <c r="C64" s="6" t="s">
        <v>42</v>
      </c>
      <c r="D64" s="13"/>
      <c r="E64" s="31"/>
      <c r="F64" s="31"/>
      <c r="G64" s="31"/>
      <c r="H64" s="31"/>
      <c r="I64" s="31"/>
      <c r="J64" s="31"/>
      <c r="K64" s="31"/>
      <c r="L64" s="31"/>
      <c r="M64" s="31"/>
      <c r="N64" s="31">
        <f>(N50-N49)/LN(1+(N50-N49)/N45)</f>
        <v>1.2314484369785228</v>
      </c>
      <c r="O64" s="31">
        <f>(O50-O49)/LN(1+(O50-O49)/O45)</f>
        <v>2.1845741439044097</v>
      </c>
      <c r="P64" s="31">
        <f>(P50-P49)/LN(1+(P50-P49)/P45)</f>
        <v>2.2025112400267242</v>
      </c>
      <c r="Q64" s="31">
        <f>(Q50-Q49)/LN(1+(Q50-Q49)/Q45)</f>
        <v>2.1117489536374894</v>
      </c>
      <c r="R64" s="31">
        <f>(R50-R49)/LN(1+(R50-R49)/R45)</f>
        <v>2.2025112400267242</v>
      </c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5">
        <f t="shared" si="23"/>
        <v>1.986558802914774</v>
      </c>
    </row>
    <row r="65" spans="1:29" ht="15.75">
      <c r="A65" s="4">
        <v>21</v>
      </c>
      <c r="B65" s="5" t="s">
        <v>68</v>
      </c>
      <c r="C65" s="6" t="s">
        <v>42</v>
      </c>
      <c r="D65" s="17"/>
      <c r="E65" s="31"/>
      <c r="F65" s="31"/>
      <c r="G65" s="31"/>
      <c r="H65" s="31"/>
      <c r="I65" s="31"/>
      <c r="J65" s="31"/>
      <c r="K65" s="31"/>
      <c r="L65" s="31"/>
      <c r="M65" s="31"/>
      <c r="N65" s="31">
        <f>(N47-N48)/LN(1+(N47-N48)/N46)</f>
        <v>1.0096671329692222</v>
      </c>
      <c r="O65" s="31">
        <f>(O47-O48)/LN(1+(O47-O48)/O46)</f>
        <v>1.7318083129782653</v>
      </c>
      <c r="P65" s="31">
        <f>(P47-P48)/LN(1+(P47-P48)/P46)</f>
        <v>1.403787711142618</v>
      </c>
      <c r="Q65" s="31">
        <f>(Q47-Q48)/LN(1+(Q47-Q48)/Q46)</f>
        <v>1.6630555444908726</v>
      </c>
      <c r="R65" s="31">
        <f>(R47-R48)/LN(1+(R47-R48)/R46)</f>
        <v>2.1049313267650867</v>
      </c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5">
        <f t="shared" si="23"/>
        <v>1.582650005669213</v>
      </c>
    </row>
  </sheetData>
  <mergeCells count="32">
    <mergeCell ref="E43:AB43"/>
    <mergeCell ref="E61:AB61"/>
    <mergeCell ref="A10:A11"/>
    <mergeCell ref="A43:A44"/>
    <mergeCell ref="B10:B11"/>
    <mergeCell ref="B43:B44"/>
    <mergeCell ref="C10:C11"/>
    <mergeCell ref="C43:C44"/>
    <mergeCell ref="D10:D11"/>
    <mergeCell ref="D43:D44"/>
    <mergeCell ref="E36:AB42"/>
    <mergeCell ref="A38:D38"/>
    <mergeCell ref="A39:D39"/>
    <mergeCell ref="A40:D40"/>
    <mergeCell ref="A41:D41"/>
    <mergeCell ref="A42:D42"/>
    <mergeCell ref="E28:AB28"/>
    <mergeCell ref="A34:AB34"/>
    <mergeCell ref="A35:AB35"/>
    <mergeCell ref="A36:D36"/>
    <mergeCell ref="A37:D37"/>
    <mergeCell ref="A6:D6"/>
    <mergeCell ref="A7:D7"/>
    <mergeCell ref="A8:D8"/>
    <mergeCell ref="A9:D9"/>
    <mergeCell ref="E10:AB10"/>
    <mergeCell ref="E3:AB9"/>
    <mergeCell ref="A1:AB1"/>
    <mergeCell ref="A2:AB2"/>
    <mergeCell ref="A3:D3"/>
    <mergeCell ref="A4:D4"/>
    <mergeCell ref="A5:D5"/>
  </mergeCells>
  <conditionalFormatting sqref="AC25:AC26">
    <cfRule type="cellIs" dxfId="204" priority="2" operator="greaterThan">
      <formula>90</formula>
    </cfRule>
  </conditionalFormatting>
  <conditionalFormatting sqref="AC58:AC59">
    <cfRule type="cellIs" dxfId="203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C65"/>
  <sheetViews>
    <sheetView zoomScale="60" zoomScaleNormal="60" workbookViewId="0">
      <selection activeCell="AC47" sqref="AC47:AC48"/>
    </sheetView>
  </sheetViews>
  <sheetFormatPr defaultColWidth="8.85546875" defaultRowHeight="15"/>
  <cols>
    <col min="1" max="1" width="6.5703125" customWidth="1"/>
    <col min="2" max="2" width="39.140625" customWidth="1"/>
    <col min="3" max="3" width="11.42578125" customWidth="1"/>
    <col min="4" max="4" width="26.7109375" customWidth="1"/>
    <col min="5" max="28" width="10.7109375" customWidth="1"/>
    <col min="29" max="29" width="20.5703125" customWidth="1"/>
  </cols>
  <sheetData>
    <row r="1" spans="1:29" ht="23.25">
      <c r="A1" s="352" t="s">
        <v>26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2"/>
      <c r="R1" s="352"/>
      <c r="S1" s="352"/>
      <c r="T1" s="352"/>
      <c r="U1" s="352"/>
      <c r="V1" s="352"/>
      <c r="W1" s="352"/>
      <c r="X1" s="352"/>
      <c r="Y1" s="352"/>
      <c r="Z1" s="352"/>
      <c r="AA1" s="352"/>
      <c r="AB1" s="352"/>
    </row>
    <row r="2" spans="1:29" ht="18.75">
      <c r="A2" s="304" t="s">
        <v>94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/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6"/>
    </row>
    <row r="3" spans="1:29" ht="21" customHeight="1">
      <c r="A3" s="307"/>
      <c r="B3" s="308"/>
      <c r="C3" s="308"/>
      <c r="D3" s="309"/>
      <c r="E3" s="319" t="s">
        <v>75</v>
      </c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320"/>
      <c r="U3" s="320"/>
      <c r="V3" s="320"/>
      <c r="W3" s="320"/>
      <c r="X3" s="320"/>
      <c r="Y3" s="320"/>
      <c r="Z3" s="320"/>
      <c r="AA3" s="320"/>
      <c r="AB3" s="321"/>
    </row>
    <row r="4" spans="1:29" ht="18.75" customHeight="1">
      <c r="A4" s="310" t="s">
        <v>29</v>
      </c>
      <c r="B4" s="311"/>
      <c r="C4" s="311"/>
      <c r="D4" s="312"/>
      <c r="E4" s="322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324"/>
    </row>
    <row r="5" spans="1:29" ht="18.75" customHeight="1">
      <c r="A5" s="310" t="s">
        <v>30</v>
      </c>
      <c r="B5" s="311"/>
      <c r="C5" s="311"/>
      <c r="D5" s="312"/>
      <c r="E5" s="322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4"/>
    </row>
    <row r="6" spans="1:29" ht="18.75" customHeight="1">
      <c r="A6" s="310" t="s">
        <v>31</v>
      </c>
      <c r="B6" s="311"/>
      <c r="C6" s="311"/>
      <c r="D6" s="312"/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4"/>
    </row>
    <row r="7" spans="1:29" ht="18.75" customHeight="1">
      <c r="A7" s="310" t="s">
        <v>32</v>
      </c>
      <c r="B7" s="311"/>
      <c r="C7" s="311"/>
      <c r="D7" s="312"/>
      <c r="E7" s="322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4"/>
    </row>
    <row r="8" spans="1:29" ht="19.5" customHeight="1">
      <c r="A8" s="313" t="s">
        <v>33</v>
      </c>
      <c r="B8" s="314"/>
      <c r="C8" s="314"/>
      <c r="D8" s="315"/>
      <c r="E8" s="322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23"/>
      <c r="U8" s="323"/>
      <c r="V8" s="323"/>
      <c r="W8" s="323"/>
      <c r="X8" s="323"/>
      <c r="Y8" s="323"/>
      <c r="Z8" s="323"/>
      <c r="AA8" s="323"/>
      <c r="AB8" s="324"/>
    </row>
    <row r="9" spans="1:29" ht="18.75" customHeight="1">
      <c r="A9" s="313" t="s">
        <v>34</v>
      </c>
      <c r="B9" s="314"/>
      <c r="C9" s="314"/>
      <c r="D9" s="315"/>
      <c r="E9" s="325"/>
      <c r="F9" s="326"/>
      <c r="G9" s="326"/>
      <c r="H9" s="326"/>
      <c r="I9" s="326"/>
      <c r="J9" s="326"/>
      <c r="K9" s="326"/>
      <c r="L9" s="326"/>
      <c r="M9" s="326"/>
      <c r="N9" s="326"/>
      <c r="O9" s="326"/>
      <c r="P9" s="326"/>
      <c r="Q9" s="326"/>
      <c r="R9" s="326"/>
      <c r="S9" s="326"/>
      <c r="T9" s="326"/>
      <c r="U9" s="326"/>
      <c r="V9" s="326"/>
      <c r="W9" s="326"/>
      <c r="X9" s="326"/>
      <c r="Y9" s="326"/>
      <c r="Z9" s="326"/>
      <c r="AA9" s="326"/>
      <c r="AB9" s="327"/>
    </row>
    <row r="10" spans="1:29" ht="15.75" customHeight="1">
      <c r="A10" s="344" t="s">
        <v>35</v>
      </c>
      <c r="B10" s="344" t="s">
        <v>36</v>
      </c>
      <c r="C10" s="344" t="s">
        <v>37</v>
      </c>
      <c r="D10" s="344" t="s">
        <v>38</v>
      </c>
      <c r="E10" s="316" t="s">
        <v>39</v>
      </c>
      <c r="F10" s="317"/>
      <c r="G10" s="317"/>
      <c r="H10" s="317"/>
      <c r="I10" s="317"/>
      <c r="J10" s="317"/>
      <c r="K10" s="317"/>
      <c r="L10" s="317"/>
      <c r="M10" s="317"/>
      <c r="N10" s="317"/>
      <c r="O10" s="317"/>
      <c r="P10" s="317"/>
      <c r="Q10" s="317"/>
      <c r="R10" s="317"/>
      <c r="S10" s="317"/>
      <c r="T10" s="317"/>
      <c r="U10" s="317"/>
      <c r="V10" s="317"/>
      <c r="W10" s="317"/>
      <c r="X10" s="317"/>
      <c r="Y10" s="317"/>
      <c r="Z10" s="317"/>
      <c r="AA10" s="317"/>
      <c r="AB10" s="318"/>
      <c r="AC10" s="34" t="s">
        <v>40</v>
      </c>
    </row>
    <row r="11" spans="1:29" ht="15.75">
      <c r="A11" s="345"/>
      <c r="B11" s="345"/>
      <c r="C11" s="345"/>
      <c r="D11" s="345"/>
      <c r="E11" s="45">
        <v>0.29166666666666702</v>
      </c>
      <c r="F11" s="45">
        <v>0.33333333333333298</v>
      </c>
      <c r="G11" s="45">
        <v>0.375</v>
      </c>
      <c r="H11" s="45">
        <v>0.41666666666666702</v>
      </c>
      <c r="I11" s="45">
        <v>0.45833333333333298</v>
      </c>
      <c r="J11" s="45">
        <v>0.5</v>
      </c>
      <c r="K11" s="45">
        <v>0.54166666666666696</v>
      </c>
      <c r="L11" s="45">
        <v>0.58333333333333304</v>
      </c>
      <c r="M11" s="45">
        <v>0.625</v>
      </c>
      <c r="N11" s="45">
        <v>0.66666666666666696</v>
      </c>
      <c r="O11" s="45">
        <v>0.70833333333333304</v>
      </c>
      <c r="P11" s="45">
        <v>0.75</v>
      </c>
      <c r="Q11" s="45">
        <v>0.79166666666666696</v>
      </c>
      <c r="R11" s="45">
        <v>0.83333333333333304</v>
      </c>
      <c r="S11" s="45">
        <v>0.875</v>
      </c>
      <c r="T11" s="45">
        <v>0.91666666666666696</v>
      </c>
      <c r="U11" s="45">
        <v>0.95833333333333304</v>
      </c>
      <c r="V11" s="45">
        <v>1</v>
      </c>
      <c r="W11" s="45">
        <v>1.0416666666666701</v>
      </c>
      <c r="X11" s="45">
        <v>1.0833333333333299</v>
      </c>
      <c r="Y11" s="45">
        <v>1.125</v>
      </c>
      <c r="Z11" s="45">
        <v>1.1666666666666701</v>
      </c>
      <c r="AA11" s="45">
        <v>1.2083333333333299</v>
      </c>
      <c r="AB11" s="45">
        <v>1.25</v>
      </c>
      <c r="AC11" s="17"/>
    </row>
    <row r="12" spans="1:29" ht="30" customHeight="1">
      <c r="A12" s="4">
        <v>1</v>
      </c>
      <c r="B12" s="5" t="s">
        <v>41</v>
      </c>
      <c r="C12" s="6" t="s">
        <v>42</v>
      </c>
      <c r="D12" s="7"/>
      <c r="E12" s="26">
        <v>1.8</v>
      </c>
      <c r="F12" s="26">
        <v>1.7</v>
      </c>
      <c r="G12" s="26">
        <v>1.7</v>
      </c>
      <c r="H12" s="26">
        <v>1.8</v>
      </c>
      <c r="I12" s="26">
        <v>1.7</v>
      </c>
      <c r="J12" s="26">
        <v>1.7</v>
      </c>
      <c r="K12" s="26">
        <v>1.6</v>
      </c>
      <c r="L12" s="26">
        <v>1.4</v>
      </c>
      <c r="M12" s="26">
        <v>1.5</v>
      </c>
      <c r="N12" s="26">
        <v>1.5</v>
      </c>
      <c r="O12" s="26">
        <v>1.5</v>
      </c>
      <c r="P12" s="26">
        <v>1.7</v>
      </c>
      <c r="Q12" s="26">
        <v>1.6</v>
      </c>
      <c r="R12" s="26">
        <v>1.5</v>
      </c>
      <c r="S12" s="26">
        <v>1.4</v>
      </c>
      <c r="T12" s="26">
        <v>1.3</v>
      </c>
      <c r="U12" s="26">
        <v>1.4</v>
      </c>
      <c r="V12" s="26">
        <v>1.6</v>
      </c>
      <c r="W12" s="26">
        <v>1.6</v>
      </c>
      <c r="X12" s="26">
        <v>1.5</v>
      </c>
      <c r="Y12" s="26">
        <v>1.6</v>
      </c>
      <c r="Z12" s="26">
        <v>1.6</v>
      </c>
      <c r="AA12" s="26">
        <v>1.7</v>
      </c>
      <c r="AB12" s="26">
        <v>1.7</v>
      </c>
      <c r="AC12" s="82">
        <f t="shared" ref="AC12:AC18" si="0">AVERAGE(E12:AB12)</f>
        <v>1.5875000000000004</v>
      </c>
    </row>
    <row r="13" spans="1:29" ht="30" customHeight="1">
      <c r="A13" s="4">
        <v>2</v>
      </c>
      <c r="B13" s="5" t="s">
        <v>43</v>
      </c>
      <c r="C13" s="6" t="s">
        <v>42</v>
      </c>
      <c r="D13" s="7"/>
      <c r="E13" s="26">
        <v>1.8</v>
      </c>
      <c r="F13" s="26">
        <v>1.8</v>
      </c>
      <c r="G13" s="26">
        <v>1.7</v>
      </c>
      <c r="H13" s="26">
        <v>1.8</v>
      </c>
      <c r="I13" s="26">
        <v>1.7</v>
      </c>
      <c r="J13" s="26">
        <v>1.4</v>
      </c>
      <c r="K13" s="26">
        <v>1</v>
      </c>
      <c r="L13" s="26">
        <v>0.8</v>
      </c>
      <c r="M13" s="26">
        <v>0.8</v>
      </c>
      <c r="N13" s="26">
        <v>0.8</v>
      </c>
      <c r="O13" s="26">
        <v>1.1000000000000001</v>
      </c>
      <c r="P13" s="26">
        <v>1.4</v>
      </c>
      <c r="Q13" s="26">
        <v>1.1000000000000001</v>
      </c>
      <c r="R13" s="26">
        <v>0.8</v>
      </c>
      <c r="S13" s="26">
        <v>0.4</v>
      </c>
      <c r="T13" s="26">
        <v>0.3</v>
      </c>
      <c r="U13" s="26">
        <v>0.9</v>
      </c>
      <c r="V13" s="26">
        <v>1.2</v>
      </c>
      <c r="W13" s="26">
        <v>1.2</v>
      </c>
      <c r="X13" s="26">
        <v>1</v>
      </c>
      <c r="Y13" s="26">
        <v>1.1000000000000001</v>
      </c>
      <c r="Z13" s="26">
        <v>1.2</v>
      </c>
      <c r="AA13" s="26">
        <v>1</v>
      </c>
      <c r="AB13" s="26">
        <v>1.1000000000000001</v>
      </c>
      <c r="AC13" s="82">
        <f t="shared" si="0"/>
        <v>1.1416666666666668</v>
      </c>
    </row>
    <row r="14" spans="1:29" ht="30" customHeight="1">
      <c r="A14" s="4">
        <v>3</v>
      </c>
      <c r="B14" s="5" t="s">
        <v>44</v>
      </c>
      <c r="C14" s="6" t="s">
        <v>42</v>
      </c>
      <c r="D14" s="74"/>
      <c r="E14" s="75">
        <v>13.6</v>
      </c>
      <c r="F14" s="75">
        <v>13.5</v>
      </c>
      <c r="G14" s="75">
        <v>13.7</v>
      </c>
      <c r="H14" s="75">
        <v>13.8</v>
      </c>
      <c r="I14" s="75">
        <v>13.7</v>
      </c>
      <c r="J14" s="75">
        <v>13.7</v>
      </c>
      <c r="K14" s="75">
        <v>12.9</v>
      </c>
      <c r="L14" s="75">
        <v>12.3</v>
      </c>
      <c r="M14" s="75">
        <v>12.1</v>
      </c>
      <c r="N14" s="75">
        <v>12.2</v>
      </c>
      <c r="O14" s="75">
        <v>12.9</v>
      </c>
      <c r="P14" s="75">
        <v>14.4</v>
      </c>
      <c r="Q14" s="75">
        <v>15</v>
      </c>
      <c r="R14" s="75">
        <v>14.9</v>
      </c>
      <c r="S14" s="75">
        <v>13.7</v>
      </c>
      <c r="T14" s="75">
        <v>13.1</v>
      </c>
      <c r="U14" s="75">
        <v>12.4</v>
      </c>
      <c r="V14" s="75">
        <v>12.2</v>
      </c>
      <c r="W14" s="75">
        <v>13.1</v>
      </c>
      <c r="X14" s="75">
        <v>13.3</v>
      </c>
      <c r="Y14" s="75">
        <v>13.6</v>
      </c>
      <c r="Z14" s="75">
        <v>13.7</v>
      </c>
      <c r="AA14" s="75">
        <v>13.8</v>
      </c>
      <c r="AB14" s="75">
        <v>13.8</v>
      </c>
      <c r="AC14" s="83">
        <f t="shared" si="0"/>
        <v>13.391666666666667</v>
      </c>
    </row>
    <row r="15" spans="1:29" ht="30" customHeight="1">
      <c r="A15" s="4">
        <v>4</v>
      </c>
      <c r="B15" s="5" t="s">
        <v>45</v>
      </c>
      <c r="C15" s="6" t="s">
        <v>42</v>
      </c>
      <c r="D15" s="74"/>
      <c r="E15" s="75">
        <v>5.9</v>
      </c>
      <c r="F15" s="75">
        <v>5.8</v>
      </c>
      <c r="G15" s="75">
        <v>6</v>
      </c>
      <c r="H15" s="75">
        <v>6</v>
      </c>
      <c r="I15" s="75">
        <v>6.1</v>
      </c>
      <c r="J15" s="75">
        <v>6.2</v>
      </c>
      <c r="K15" s="75">
        <v>5.5</v>
      </c>
      <c r="L15" s="75">
        <v>5.4</v>
      </c>
      <c r="M15" s="75">
        <v>5.4</v>
      </c>
      <c r="N15" s="75">
        <v>5.5</v>
      </c>
      <c r="O15" s="75">
        <v>5.8</v>
      </c>
      <c r="P15" s="75">
        <v>6.7</v>
      </c>
      <c r="Q15" s="75">
        <v>7.2</v>
      </c>
      <c r="R15" s="75">
        <v>7.8</v>
      </c>
      <c r="S15" s="75">
        <v>6.4</v>
      </c>
      <c r="T15" s="75">
        <v>6.1</v>
      </c>
      <c r="U15" s="75">
        <v>5.8</v>
      </c>
      <c r="V15" s="75">
        <v>5.6</v>
      </c>
      <c r="W15" s="75">
        <v>5.6</v>
      </c>
      <c r="X15" s="75">
        <v>5.9</v>
      </c>
      <c r="Y15" s="75">
        <v>6.1</v>
      </c>
      <c r="Z15" s="75">
        <v>6.1</v>
      </c>
      <c r="AA15" s="75">
        <v>6.3</v>
      </c>
      <c r="AB15" s="75">
        <v>6.3</v>
      </c>
      <c r="AC15" s="83">
        <f t="shared" si="0"/>
        <v>6.0625</v>
      </c>
    </row>
    <row r="16" spans="1:29" ht="30" customHeight="1">
      <c r="A16" s="4">
        <v>5</v>
      </c>
      <c r="B16" s="5" t="s">
        <v>46</v>
      </c>
      <c r="C16" s="6" t="s">
        <v>42</v>
      </c>
      <c r="D16" s="74"/>
      <c r="E16" s="75">
        <v>20.6</v>
      </c>
      <c r="F16" s="75">
        <v>20.2</v>
      </c>
      <c r="G16" s="75">
        <v>20.2</v>
      </c>
      <c r="H16" s="75">
        <v>20</v>
      </c>
      <c r="I16" s="75">
        <v>19.899999999999999</v>
      </c>
      <c r="J16" s="75">
        <v>19.8</v>
      </c>
      <c r="K16" s="75">
        <v>20.399999999999999</v>
      </c>
      <c r="L16" s="75">
        <v>20.9</v>
      </c>
      <c r="M16" s="75">
        <v>22.8</v>
      </c>
      <c r="N16" s="75">
        <v>23.6</v>
      </c>
      <c r="O16" s="75">
        <v>23.4</v>
      </c>
      <c r="P16" s="75">
        <v>22.6</v>
      </c>
      <c r="Q16" s="75">
        <v>21.7</v>
      </c>
      <c r="R16" s="75">
        <v>24.2</v>
      </c>
      <c r="S16" s="75">
        <v>25</v>
      </c>
      <c r="T16" s="75">
        <v>25.1</v>
      </c>
      <c r="U16" s="75">
        <v>24.8</v>
      </c>
      <c r="V16" s="75">
        <v>22.2</v>
      </c>
      <c r="W16" s="75">
        <v>21.6</v>
      </c>
      <c r="X16" s="75">
        <v>22.1</v>
      </c>
      <c r="Y16" s="75">
        <v>22</v>
      </c>
      <c r="Z16" s="75">
        <v>21.9</v>
      </c>
      <c r="AA16" s="75">
        <v>21.9</v>
      </c>
      <c r="AB16" s="75">
        <v>22.1</v>
      </c>
      <c r="AC16" s="83">
        <f t="shared" si="0"/>
        <v>22.041666666666668</v>
      </c>
    </row>
    <row r="17" spans="1:29" ht="30" customHeight="1">
      <c r="A17" s="4">
        <v>6</v>
      </c>
      <c r="B17" s="5" t="s">
        <v>47</v>
      </c>
      <c r="C17" s="6" t="s">
        <v>42</v>
      </c>
      <c r="D17" s="74"/>
      <c r="E17" s="75">
        <v>26.6</v>
      </c>
      <c r="F17" s="75">
        <v>26.1</v>
      </c>
      <c r="G17" s="75">
        <v>26.3</v>
      </c>
      <c r="H17" s="75">
        <v>26</v>
      </c>
      <c r="I17" s="75">
        <v>25.8</v>
      </c>
      <c r="J17" s="75">
        <v>25.8</v>
      </c>
      <c r="K17" s="75">
        <v>26.1</v>
      </c>
      <c r="L17" s="75">
        <v>26.3</v>
      </c>
      <c r="M17" s="75">
        <v>27.9</v>
      </c>
      <c r="N17" s="75">
        <v>28.7</v>
      </c>
      <c r="O17" s="75">
        <v>29</v>
      </c>
      <c r="P17" s="75">
        <v>28.6</v>
      </c>
      <c r="Q17" s="75">
        <v>27.9</v>
      </c>
      <c r="R17" s="75">
        <v>29.6</v>
      </c>
      <c r="S17" s="75">
        <v>30.5</v>
      </c>
      <c r="T17" s="75">
        <v>30.3</v>
      </c>
      <c r="U17" s="75">
        <v>29.7</v>
      </c>
      <c r="V17" s="75">
        <v>27.3</v>
      </c>
      <c r="W17" s="75">
        <v>27.5</v>
      </c>
      <c r="X17" s="75">
        <v>27.9</v>
      </c>
      <c r="Y17" s="75">
        <v>27.8</v>
      </c>
      <c r="Z17" s="75">
        <v>27.8</v>
      </c>
      <c r="AA17" s="75">
        <v>27.9</v>
      </c>
      <c r="AB17" s="75">
        <v>27.9</v>
      </c>
      <c r="AC17" s="83">
        <f t="shared" si="0"/>
        <v>27.720833333333328</v>
      </c>
    </row>
    <row r="18" spans="1:29" ht="30" customHeight="1">
      <c r="A18" s="4">
        <v>7</v>
      </c>
      <c r="B18" s="5" t="s">
        <v>48</v>
      </c>
      <c r="C18" s="6" t="s">
        <v>49</v>
      </c>
      <c r="D18" s="74"/>
      <c r="E18" s="75">
        <v>4.3</v>
      </c>
      <c r="F18" s="75">
        <v>4.3</v>
      </c>
      <c r="G18" s="75">
        <v>4.3</v>
      </c>
      <c r="H18" s="75">
        <v>4.3</v>
      </c>
      <c r="I18" s="75">
        <v>4.3</v>
      </c>
      <c r="J18" s="75">
        <v>4.3</v>
      </c>
      <c r="K18" s="75">
        <v>4.3</v>
      </c>
      <c r="L18" s="75">
        <v>4.3</v>
      </c>
      <c r="M18" s="75">
        <v>4.3</v>
      </c>
      <c r="N18" s="75">
        <v>4.3</v>
      </c>
      <c r="O18" s="75">
        <v>4.3</v>
      </c>
      <c r="P18" s="75">
        <v>4.3</v>
      </c>
      <c r="Q18" s="75">
        <v>4.3</v>
      </c>
      <c r="R18" s="75">
        <v>4.3</v>
      </c>
      <c r="S18" s="75">
        <v>4.3</v>
      </c>
      <c r="T18" s="75">
        <v>4.3</v>
      </c>
      <c r="U18" s="75">
        <v>4.3</v>
      </c>
      <c r="V18" s="75">
        <v>4.3</v>
      </c>
      <c r="W18" s="75">
        <v>4.3</v>
      </c>
      <c r="X18" s="75">
        <v>4.3</v>
      </c>
      <c r="Y18" s="75">
        <v>4.3</v>
      </c>
      <c r="Z18" s="75">
        <v>4.3</v>
      </c>
      <c r="AA18" s="75">
        <v>4.3</v>
      </c>
      <c r="AB18" s="75">
        <v>4.3</v>
      </c>
      <c r="AC18" s="83">
        <f t="shared" si="0"/>
        <v>4.299999999999998</v>
      </c>
    </row>
    <row r="19" spans="1:29" ht="30" customHeight="1">
      <c r="A19" s="4">
        <v>8</v>
      </c>
      <c r="B19" s="5" t="s">
        <v>50</v>
      </c>
      <c r="C19" s="6" t="s">
        <v>49</v>
      </c>
      <c r="D19" s="74"/>
      <c r="E19" s="76">
        <v>3.8</v>
      </c>
      <c r="F19" s="76">
        <v>3.8</v>
      </c>
      <c r="G19" s="76">
        <v>3.8</v>
      </c>
      <c r="H19" s="76">
        <v>3.8</v>
      </c>
      <c r="I19" s="76">
        <v>3.8</v>
      </c>
      <c r="J19" s="76">
        <v>3.8</v>
      </c>
      <c r="K19" s="76">
        <v>3.8</v>
      </c>
      <c r="L19" s="76">
        <v>3.8</v>
      </c>
      <c r="M19" s="76">
        <v>3.8</v>
      </c>
      <c r="N19" s="76">
        <v>3.8</v>
      </c>
      <c r="O19" s="76">
        <v>3.8</v>
      </c>
      <c r="P19" s="76">
        <v>3.8</v>
      </c>
      <c r="Q19" s="76">
        <v>3.8</v>
      </c>
      <c r="R19" s="76">
        <v>3.8</v>
      </c>
      <c r="S19" s="76">
        <v>3.8</v>
      </c>
      <c r="T19" s="76">
        <v>3.8</v>
      </c>
      <c r="U19" s="76">
        <v>3.8</v>
      </c>
      <c r="V19" s="76">
        <v>3.8</v>
      </c>
      <c r="W19" s="76">
        <v>3.8</v>
      </c>
      <c r="X19" s="76">
        <v>3.8</v>
      </c>
      <c r="Y19" s="76">
        <v>3.8</v>
      </c>
      <c r="Z19" s="76">
        <v>3.8</v>
      </c>
      <c r="AA19" s="76">
        <v>3.8</v>
      </c>
      <c r="AB19" s="76">
        <v>3.8</v>
      </c>
      <c r="AC19" s="83">
        <f t="shared" ref="AC19:AC24" si="1">AVERAGE(E19:AB19)</f>
        <v>3.7999999999999985</v>
      </c>
    </row>
    <row r="20" spans="1:29" ht="30" customHeight="1">
      <c r="A20" s="4">
        <v>9</v>
      </c>
      <c r="B20" s="5" t="s">
        <v>51</v>
      </c>
      <c r="C20" s="6" t="s">
        <v>49</v>
      </c>
      <c r="D20" s="74"/>
      <c r="E20" s="76">
        <v>3.8</v>
      </c>
      <c r="F20" s="76">
        <v>3.8</v>
      </c>
      <c r="G20" s="76">
        <v>3.8</v>
      </c>
      <c r="H20" s="76">
        <v>3.8</v>
      </c>
      <c r="I20" s="76">
        <v>3.8</v>
      </c>
      <c r="J20" s="76">
        <v>3.8</v>
      </c>
      <c r="K20" s="76">
        <v>3.8</v>
      </c>
      <c r="L20" s="76">
        <v>3.8</v>
      </c>
      <c r="M20" s="76">
        <v>3.8</v>
      </c>
      <c r="N20" s="76">
        <v>3.8</v>
      </c>
      <c r="O20" s="76">
        <v>3.8</v>
      </c>
      <c r="P20" s="76">
        <v>3.8</v>
      </c>
      <c r="Q20" s="76">
        <v>3.8</v>
      </c>
      <c r="R20" s="76">
        <v>3.8</v>
      </c>
      <c r="S20" s="76">
        <v>3.8</v>
      </c>
      <c r="T20" s="76">
        <v>3.8</v>
      </c>
      <c r="U20" s="76">
        <v>3.8</v>
      </c>
      <c r="V20" s="76">
        <v>3.8</v>
      </c>
      <c r="W20" s="76">
        <v>3.8</v>
      </c>
      <c r="X20" s="76">
        <v>3.8</v>
      </c>
      <c r="Y20" s="76">
        <v>3.8</v>
      </c>
      <c r="Z20" s="76">
        <v>3.8</v>
      </c>
      <c r="AA20" s="76">
        <v>3.8</v>
      </c>
      <c r="AB20" s="76">
        <v>3.8</v>
      </c>
      <c r="AC20" s="83">
        <f t="shared" si="1"/>
        <v>3.7999999999999985</v>
      </c>
    </row>
    <row r="21" spans="1:29" ht="30" customHeight="1">
      <c r="A21" s="4">
        <v>10</v>
      </c>
      <c r="B21" s="5" t="s">
        <v>52</v>
      </c>
      <c r="C21" s="6" t="s">
        <v>49</v>
      </c>
      <c r="D21" s="74"/>
      <c r="E21" s="76">
        <v>3</v>
      </c>
      <c r="F21" s="76">
        <v>3</v>
      </c>
      <c r="G21" s="76">
        <v>3</v>
      </c>
      <c r="H21" s="76">
        <v>3</v>
      </c>
      <c r="I21" s="76">
        <v>3</v>
      </c>
      <c r="J21" s="76">
        <v>3</v>
      </c>
      <c r="K21" s="76">
        <v>3</v>
      </c>
      <c r="L21" s="76">
        <v>3</v>
      </c>
      <c r="M21" s="76">
        <v>3</v>
      </c>
      <c r="N21" s="76">
        <v>3</v>
      </c>
      <c r="O21" s="76">
        <v>3</v>
      </c>
      <c r="P21" s="76">
        <v>3</v>
      </c>
      <c r="Q21" s="76">
        <v>3</v>
      </c>
      <c r="R21" s="76">
        <v>3</v>
      </c>
      <c r="S21" s="76">
        <v>3</v>
      </c>
      <c r="T21" s="76">
        <v>3</v>
      </c>
      <c r="U21" s="76">
        <v>3</v>
      </c>
      <c r="V21" s="76">
        <v>3</v>
      </c>
      <c r="W21" s="76">
        <v>3</v>
      </c>
      <c r="X21" s="76">
        <v>3</v>
      </c>
      <c r="Y21" s="76">
        <v>3</v>
      </c>
      <c r="Z21" s="76">
        <v>3</v>
      </c>
      <c r="AA21" s="76">
        <v>3</v>
      </c>
      <c r="AB21" s="76">
        <v>3</v>
      </c>
      <c r="AC21" s="83">
        <f t="shared" si="1"/>
        <v>3</v>
      </c>
    </row>
    <row r="22" spans="1:29" ht="30" customHeight="1">
      <c r="A22" s="4">
        <v>11</v>
      </c>
      <c r="B22" s="5" t="s">
        <v>53</v>
      </c>
      <c r="C22" s="6" t="s">
        <v>49</v>
      </c>
      <c r="D22" s="56"/>
      <c r="E22" s="75">
        <v>0.5</v>
      </c>
      <c r="F22" s="75">
        <v>0.5</v>
      </c>
      <c r="G22" s="75">
        <v>0.5</v>
      </c>
      <c r="H22" s="75">
        <v>0.5</v>
      </c>
      <c r="I22" s="75">
        <v>0.5</v>
      </c>
      <c r="J22" s="75">
        <v>0.5</v>
      </c>
      <c r="K22" s="75">
        <v>0.5</v>
      </c>
      <c r="L22" s="75">
        <v>0.5</v>
      </c>
      <c r="M22" s="75">
        <v>0.5</v>
      </c>
      <c r="N22" s="75">
        <v>0.5</v>
      </c>
      <c r="O22" s="75">
        <v>0.5</v>
      </c>
      <c r="P22" s="75">
        <v>0.5</v>
      </c>
      <c r="Q22" s="75">
        <v>0.5</v>
      </c>
      <c r="R22" s="75">
        <v>0.5</v>
      </c>
      <c r="S22" s="75">
        <v>0.5</v>
      </c>
      <c r="T22" s="75">
        <v>0.5</v>
      </c>
      <c r="U22" s="75">
        <v>0.5</v>
      </c>
      <c r="V22" s="75">
        <v>0.5</v>
      </c>
      <c r="W22" s="75">
        <v>0.5</v>
      </c>
      <c r="X22" s="75">
        <v>0.5</v>
      </c>
      <c r="Y22" s="75">
        <v>0.5</v>
      </c>
      <c r="Z22" s="75">
        <v>0.5</v>
      </c>
      <c r="AA22" s="75">
        <v>0.5</v>
      </c>
      <c r="AB22" s="75">
        <v>0.5</v>
      </c>
      <c r="AC22" s="83">
        <f t="shared" si="1"/>
        <v>0.5</v>
      </c>
    </row>
    <row r="23" spans="1:29" ht="30" customHeight="1">
      <c r="A23" s="4">
        <v>12</v>
      </c>
      <c r="B23" s="5" t="s">
        <v>54</v>
      </c>
      <c r="C23" s="6" t="s">
        <v>55</v>
      </c>
      <c r="D23" s="56"/>
      <c r="E23" s="75">
        <v>0.8</v>
      </c>
      <c r="F23" s="75">
        <v>0.8</v>
      </c>
      <c r="G23" s="75">
        <v>0.8</v>
      </c>
      <c r="H23" s="75">
        <v>0.8</v>
      </c>
      <c r="I23" s="75">
        <v>0.8</v>
      </c>
      <c r="J23" s="75">
        <v>0.8</v>
      </c>
      <c r="K23" s="75">
        <v>0.8</v>
      </c>
      <c r="L23" s="75">
        <v>0.8</v>
      </c>
      <c r="M23" s="75">
        <v>0.8</v>
      </c>
      <c r="N23" s="75">
        <v>0.8</v>
      </c>
      <c r="O23" s="75">
        <v>0.8</v>
      </c>
      <c r="P23" s="75">
        <v>0.8</v>
      </c>
      <c r="Q23" s="75">
        <v>0.8</v>
      </c>
      <c r="R23" s="75">
        <v>0.8</v>
      </c>
      <c r="S23" s="75">
        <v>0.8</v>
      </c>
      <c r="T23" s="75">
        <v>0.8</v>
      </c>
      <c r="U23" s="75">
        <v>0.8</v>
      </c>
      <c r="V23" s="75">
        <v>0.8</v>
      </c>
      <c r="W23" s="75">
        <v>0.8</v>
      </c>
      <c r="X23" s="75">
        <v>0.8</v>
      </c>
      <c r="Y23" s="75">
        <v>0.8</v>
      </c>
      <c r="Z23" s="75">
        <v>0.8</v>
      </c>
      <c r="AA23" s="75">
        <v>0.8</v>
      </c>
      <c r="AB23" s="75">
        <v>0.8</v>
      </c>
      <c r="AC23" s="83">
        <f t="shared" si="1"/>
        <v>0.80000000000000027</v>
      </c>
    </row>
    <row r="24" spans="1:29" ht="30" customHeight="1">
      <c r="A24" s="4">
        <v>13</v>
      </c>
      <c r="B24" s="5" t="s">
        <v>56</v>
      </c>
      <c r="C24" s="6" t="s">
        <v>57</v>
      </c>
      <c r="D24" s="56"/>
      <c r="E24" s="58">
        <v>971</v>
      </c>
      <c r="F24" s="58">
        <v>971</v>
      </c>
      <c r="G24" s="58">
        <v>971</v>
      </c>
      <c r="H24" s="58">
        <v>971</v>
      </c>
      <c r="I24" s="58">
        <v>971</v>
      </c>
      <c r="J24" s="58">
        <v>971</v>
      </c>
      <c r="K24" s="58">
        <v>971</v>
      </c>
      <c r="L24" s="58">
        <v>971</v>
      </c>
      <c r="M24" s="58">
        <v>971</v>
      </c>
      <c r="N24" s="58">
        <v>971</v>
      </c>
      <c r="O24" s="58">
        <v>971</v>
      </c>
      <c r="P24" s="58">
        <v>971</v>
      </c>
      <c r="Q24" s="58">
        <v>971</v>
      </c>
      <c r="R24" s="58">
        <v>971</v>
      </c>
      <c r="S24" s="58">
        <v>971</v>
      </c>
      <c r="T24" s="58">
        <v>971</v>
      </c>
      <c r="U24" s="58">
        <v>971</v>
      </c>
      <c r="V24" s="58">
        <v>971</v>
      </c>
      <c r="W24" s="58">
        <v>971</v>
      </c>
      <c r="X24" s="58">
        <v>971</v>
      </c>
      <c r="Y24" s="58">
        <v>971</v>
      </c>
      <c r="Z24" s="58">
        <v>971</v>
      </c>
      <c r="AA24" s="58">
        <v>971</v>
      </c>
      <c r="AB24" s="58">
        <v>971</v>
      </c>
      <c r="AC24" s="83">
        <f t="shared" si="1"/>
        <v>971</v>
      </c>
    </row>
    <row r="25" spans="1:29" ht="30" customHeight="1">
      <c r="A25" s="4">
        <v>14</v>
      </c>
      <c r="B25" s="5" t="s">
        <v>58</v>
      </c>
      <c r="C25" s="6" t="s">
        <v>59</v>
      </c>
      <c r="D25" s="56"/>
      <c r="E25" s="77">
        <f t="shared" ref="E25:S25" si="2">E24*1000*1*(E14-E15)/3024</f>
        <v>2472.4537037037035</v>
      </c>
      <c r="F25" s="77">
        <f t="shared" si="2"/>
        <v>2472.4537037037039</v>
      </c>
      <c r="G25" s="77">
        <f t="shared" si="2"/>
        <v>2472.4537037037035</v>
      </c>
      <c r="H25" s="77">
        <f t="shared" si="2"/>
        <v>2504.5634920634925</v>
      </c>
      <c r="I25" s="77">
        <f t="shared" si="2"/>
        <v>2440.3439153439153</v>
      </c>
      <c r="J25" s="77">
        <f t="shared" si="2"/>
        <v>2408.2341269841268</v>
      </c>
      <c r="K25" s="77">
        <f t="shared" si="2"/>
        <v>2376.1243386243386</v>
      </c>
      <c r="L25" s="77">
        <f t="shared" si="2"/>
        <v>2215.5753968253966</v>
      </c>
      <c r="M25" s="77">
        <f t="shared" si="2"/>
        <v>2151.3558201058199</v>
      </c>
      <c r="N25" s="77">
        <f t="shared" si="2"/>
        <v>2151.3558201058199</v>
      </c>
      <c r="O25" s="77">
        <f t="shared" si="2"/>
        <v>2279.7949735449738</v>
      </c>
      <c r="P25" s="77">
        <f t="shared" si="2"/>
        <v>2472.4537037037039</v>
      </c>
      <c r="Q25" s="77">
        <f t="shared" si="2"/>
        <v>2504.563492063492</v>
      </c>
      <c r="R25" s="77">
        <f t="shared" si="2"/>
        <v>2279.7949735449738</v>
      </c>
      <c r="S25" s="77">
        <f t="shared" si="2"/>
        <v>2344.0145502645501</v>
      </c>
      <c r="T25" s="77">
        <f t="shared" ref="T25:AB25" si="3">T24*1000*1*(T14-T15)/3024</f>
        <v>2247.6851851851852</v>
      </c>
      <c r="U25" s="77">
        <f t="shared" si="3"/>
        <v>2119.2460317460323</v>
      </c>
      <c r="V25" s="77">
        <f t="shared" si="3"/>
        <v>2119.2460317460318</v>
      </c>
      <c r="W25" s="77">
        <f t="shared" si="3"/>
        <v>2408.2341269841268</v>
      </c>
      <c r="X25" s="77">
        <f t="shared" si="3"/>
        <v>2376.1243386243386</v>
      </c>
      <c r="Y25" s="77">
        <f t="shared" si="3"/>
        <v>2408.2341269841268</v>
      </c>
      <c r="Z25" s="77">
        <f t="shared" si="3"/>
        <v>2440.3439153439153</v>
      </c>
      <c r="AA25" s="77">
        <f t="shared" si="3"/>
        <v>2408.2341269841272</v>
      </c>
      <c r="AB25" s="77">
        <f t="shared" si="3"/>
        <v>2408.2341269841272</v>
      </c>
      <c r="AC25" s="84">
        <f>SUM(E25:AB25)</f>
        <v>56481.117724867727</v>
      </c>
    </row>
    <row r="26" spans="1:29" ht="30" customHeight="1">
      <c r="A26" s="4">
        <v>15</v>
      </c>
      <c r="B26" s="5" t="s">
        <v>60</v>
      </c>
      <c r="C26" s="6" t="s">
        <v>61</v>
      </c>
      <c r="D26" s="56"/>
      <c r="E26" s="77">
        <v>1500</v>
      </c>
      <c r="F26" s="77">
        <v>1500</v>
      </c>
      <c r="G26" s="77">
        <v>1500</v>
      </c>
      <c r="H26" s="77">
        <v>1500</v>
      </c>
      <c r="I26" s="77">
        <v>1500</v>
      </c>
      <c r="J26" s="77">
        <v>1500</v>
      </c>
      <c r="K26" s="77">
        <v>1500</v>
      </c>
      <c r="L26" s="77">
        <v>1500</v>
      </c>
      <c r="M26" s="77">
        <v>1500</v>
      </c>
      <c r="N26" s="77">
        <v>1500</v>
      </c>
      <c r="O26" s="77">
        <v>1500</v>
      </c>
      <c r="P26" s="77">
        <v>1500</v>
      </c>
      <c r="Q26" s="77">
        <v>1500</v>
      </c>
      <c r="R26" s="77">
        <v>1450</v>
      </c>
      <c r="S26" s="77">
        <v>1500</v>
      </c>
      <c r="T26" s="77">
        <v>1500</v>
      </c>
      <c r="U26" s="77">
        <v>1450</v>
      </c>
      <c r="V26" s="77">
        <v>1500</v>
      </c>
      <c r="W26" s="77">
        <v>1500</v>
      </c>
      <c r="X26" s="77">
        <v>1500</v>
      </c>
      <c r="Y26" s="77">
        <v>1500</v>
      </c>
      <c r="Z26" s="77">
        <v>1500</v>
      </c>
      <c r="AA26" s="77">
        <v>1500</v>
      </c>
      <c r="AB26" s="77">
        <v>1500</v>
      </c>
      <c r="AC26" s="84">
        <f>SUM(E26:AB26)</f>
        <v>35900</v>
      </c>
    </row>
    <row r="27" spans="1:29" ht="30" customHeight="1">
      <c r="A27" s="4">
        <v>16</v>
      </c>
      <c r="B27" s="5" t="s">
        <v>62</v>
      </c>
      <c r="C27" s="6" t="s">
        <v>63</v>
      </c>
      <c r="D27" s="56"/>
      <c r="E27" s="78">
        <f t="shared" ref="E27:S27" si="4">E26/E25</f>
        <v>0.60668476734388177</v>
      </c>
      <c r="F27" s="78">
        <f t="shared" si="4"/>
        <v>0.60668476734388166</v>
      </c>
      <c r="G27" s="78">
        <f t="shared" si="4"/>
        <v>0.60668476734388177</v>
      </c>
      <c r="H27" s="78">
        <f t="shared" si="4"/>
        <v>0.59890675750613953</v>
      </c>
      <c r="I27" s="78">
        <f t="shared" si="4"/>
        <v>0.61466746165103803</v>
      </c>
      <c r="J27" s="78">
        <f t="shared" si="4"/>
        <v>0.62286302780638525</v>
      </c>
      <c r="K27" s="78">
        <f t="shared" si="4"/>
        <v>0.63128009574971466</v>
      </c>
      <c r="L27" s="78">
        <f t="shared" si="4"/>
        <v>0.6770250302243318</v>
      </c>
      <c r="M27" s="78">
        <f t="shared" si="4"/>
        <v>0.69723473261908797</v>
      </c>
      <c r="N27" s="78">
        <f t="shared" si="4"/>
        <v>0.69723473261908797</v>
      </c>
      <c r="O27" s="78">
        <f t="shared" si="4"/>
        <v>0.65795390261237863</v>
      </c>
      <c r="P27" s="78">
        <f t="shared" si="4"/>
        <v>0.60668476734388166</v>
      </c>
      <c r="Q27" s="78">
        <f t="shared" si="4"/>
        <v>0.59890675750613964</v>
      </c>
      <c r="R27" s="78">
        <f t="shared" si="4"/>
        <v>0.63602210585863272</v>
      </c>
      <c r="S27" s="78">
        <f t="shared" si="4"/>
        <v>0.63992776829423137</v>
      </c>
      <c r="T27" s="78">
        <f t="shared" ref="T27:AB27" si="5">T26/T25</f>
        <v>0.66735324407826979</v>
      </c>
      <c r="U27" s="78">
        <f t="shared" si="5"/>
        <v>0.68420559872671083</v>
      </c>
      <c r="V27" s="78">
        <f t="shared" si="5"/>
        <v>0.70779889523452855</v>
      </c>
      <c r="W27" s="78">
        <f t="shared" si="5"/>
        <v>0.62286302780638525</v>
      </c>
      <c r="X27" s="78">
        <f t="shared" si="5"/>
        <v>0.63128009574971466</v>
      </c>
      <c r="Y27" s="78">
        <f t="shared" si="5"/>
        <v>0.62286302780638525</v>
      </c>
      <c r="Z27" s="78">
        <f t="shared" si="5"/>
        <v>0.61466746165103803</v>
      </c>
      <c r="AA27" s="78">
        <f t="shared" si="5"/>
        <v>0.62286302780638514</v>
      </c>
      <c r="AB27" s="78">
        <f t="shared" si="5"/>
        <v>0.62286302780638514</v>
      </c>
      <c r="AC27" s="85">
        <f t="shared" ref="AC27:AC32" si="6">AVERAGE(E27:AB27)</f>
        <v>0.63731328535368748</v>
      </c>
    </row>
    <row r="28" spans="1:29" ht="30" customHeight="1">
      <c r="A28" s="4">
        <v>17</v>
      </c>
      <c r="B28" s="5" t="s">
        <v>64</v>
      </c>
      <c r="C28" s="13"/>
      <c r="D28" s="56"/>
      <c r="E28" s="381">
        <f>AVERAGE(E27:AB27)</f>
        <v>0.63731328535368748</v>
      </c>
      <c r="F28" s="382"/>
      <c r="G28" s="382"/>
      <c r="H28" s="382"/>
      <c r="I28" s="382"/>
      <c r="J28" s="382"/>
      <c r="K28" s="382"/>
      <c r="L28" s="382"/>
      <c r="M28" s="382"/>
      <c r="N28" s="382"/>
      <c r="O28" s="382"/>
      <c r="P28" s="382"/>
      <c r="Q28" s="382"/>
      <c r="R28" s="382"/>
      <c r="S28" s="382"/>
      <c r="T28" s="382"/>
      <c r="U28" s="382"/>
      <c r="V28" s="382"/>
      <c r="W28" s="382"/>
      <c r="X28" s="382"/>
      <c r="Y28" s="382"/>
      <c r="Z28" s="382"/>
      <c r="AA28" s="382"/>
      <c r="AB28" s="382"/>
      <c r="AC28" s="85">
        <f t="shared" si="6"/>
        <v>0.63731328535368748</v>
      </c>
    </row>
    <row r="29" spans="1:29" ht="30" customHeight="1">
      <c r="A29" s="4">
        <v>18</v>
      </c>
      <c r="B29" s="5" t="s">
        <v>65</v>
      </c>
      <c r="C29" s="13"/>
      <c r="D29" s="56"/>
      <c r="E29" s="78">
        <f t="shared" ref="E29:S29" si="7">3.516/E27</f>
        <v>5.7954314814814802</v>
      </c>
      <c r="F29" s="78">
        <f t="shared" si="7"/>
        <v>5.7954314814814811</v>
      </c>
      <c r="G29" s="78">
        <f t="shared" si="7"/>
        <v>5.7954314814814802</v>
      </c>
      <c r="H29" s="78">
        <f t="shared" si="7"/>
        <v>5.8706968253968261</v>
      </c>
      <c r="I29" s="78">
        <f t="shared" si="7"/>
        <v>5.720166137566137</v>
      </c>
      <c r="J29" s="78">
        <f t="shared" si="7"/>
        <v>5.6449007936507929</v>
      </c>
      <c r="K29" s="78">
        <f t="shared" si="7"/>
        <v>5.5696354497354497</v>
      </c>
      <c r="L29" s="78">
        <f t="shared" si="7"/>
        <v>5.1933087301587291</v>
      </c>
      <c r="M29" s="78">
        <f t="shared" si="7"/>
        <v>5.0427780423280417</v>
      </c>
      <c r="N29" s="78">
        <f t="shared" si="7"/>
        <v>5.0427780423280417</v>
      </c>
      <c r="O29" s="78">
        <f t="shared" si="7"/>
        <v>5.3438394179894182</v>
      </c>
      <c r="P29" s="78">
        <f t="shared" si="7"/>
        <v>5.7954314814814811</v>
      </c>
      <c r="Q29" s="78">
        <f t="shared" si="7"/>
        <v>5.8706968253968252</v>
      </c>
      <c r="R29" s="78">
        <f t="shared" si="7"/>
        <v>5.5281097427476737</v>
      </c>
      <c r="S29" s="78">
        <f t="shared" si="7"/>
        <v>5.4943701058201055</v>
      </c>
      <c r="T29" s="78">
        <f t="shared" ref="T29:AB29" si="8">3.516/T27</f>
        <v>5.2685740740740741</v>
      </c>
      <c r="U29" s="78">
        <f t="shared" si="8"/>
        <v>5.1388062397372751</v>
      </c>
      <c r="V29" s="78">
        <f t="shared" si="8"/>
        <v>4.9675126984126985</v>
      </c>
      <c r="W29" s="78">
        <f t="shared" si="8"/>
        <v>5.6449007936507929</v>
      </c>
      <c r="X29" s="78">
        <f t="shared" si="8"/>
        <v>5.5696354497354497</v>
      </c>
      <c r="Y29" s="78">
        <f t="shared" si="8"/>
        <v>5.6449007936507929</v>
      </c>
      <c r="Z29" s="78">
        <f t="shared" si="8"/>
        <v>5.720166137566137</v>
      </c>
      <c r="AA29" s="78">
        <f t="shared" si="8"/>
        <v>5.6449007936507938</v>
      </c>
      <c r="AB29" s="78">
        <f t="shared" si="8"/>
        <v>5.6449007936507938</v>
      </c>
      <c r="AC29" s="85">
        <f t="shared" si="6"/>
        <v>5.5311376588821988</v>
      </c>
    </row>
    <row r="30" spans="1:29" ht="30" customHeight="1">
      <c r="A30" s="4">
        <v>19</v>
      </c>
      <c r="B30" s="5" t="s">
        <v>66</v>
      </c>
      <c r="C30" s="13"/>
      <c r="D30" s="56"/>
      <c r="E30" s="78">
        <f t="shared" ref="E30:S30" si="9">3.413*E29</f>
        <v>19.779807646296291</v>
      </c>
      <c r="F30" s="78">
        <f t="shared" si="9"/>
        <v>19.779807646296295</v>
      </c>
      <c r="G30" s="78">
        <f t="shared" si="9"/>
        <v>19.779807646296291</v>
      </c>
      <c r="H30" s="78">
        <f t="shared" si="9"/>
        <v>20.036688265079366</v>
      </c>
      <c r="I30" s="78">
        <f t="shared" si="9"/>
        <v>19.522927027513223</v>
      </c>
      <c r="J30" s="78">
        <f t="shared" si="9"/>
        <v>19.266046408730155</v>
      </c>
      <c r="K30" s="78">
        <f t="shared" si="9"/>
        <v>19.00916578994709</v>
      </c>
      <c r="L30" s="78">
        <f t="shared" si="9"/>
        <v>17.724762696031743</v>
      </c>
      <c r="M30" s="78">
        <f t="shared" si="9"/>
        <v>17.211001458465606</v>
      </c>
      <c r="N30" s="78">
        <f t="shared" si="9"/>
        <v>17.211001458465606</v>
      </c>
      <c r="O30" s="78">
        <f t="shared" si="9"/>
        <v>18.238523933597882</v>
      </c>
      <c r="P30" s="78">
        <f t="shared" si="9"/>
        <v>19.779807646296295</v>
      </c>
      <c r="Q30" s="78">
        <f t="shared" si="9"/>
        <v>20.036688265079363</v>
      </c>
      <c r="R30" s="78">
        <f t="shared" si="9"/>
        <v>18.867438551997811</v>
      </c>
      <c r="S30" s="78">
        <f t="shared" si="9"/>
        <v>18.752285171164019</v>
      </c>
      <c r="T30" s="78">
        <f t="shared" ref="T30:AB30" si="10">3.413*T29</f>
        <v>17.981643314814814</v>
      </c>
      <c r="U30" s="78">
        <f t="shared" si="10"/>
        <v>17.538745696223319</v>
      </c>
      <c r="V30" s="78">
        <f t="shared" si="10"/>
        <v>16.954120839682538</v>
      </c>
      <c r="W30" s="78">
        <f t="shared" si="10"/>
        <v>19.266046408730155</v>
      </c>
      <c r="X30" s="78">
        <f t="shared" si="10"/>
        <v>19.00916578994709</v>
      </c>
      <c r="Y30" s="78">
        <f t="shared" si="10"/>
        <v>19.266046408730155</v>
      </c>
      <c r="Z30" s="78">
        <f t="shared" si="10"/>
        <v>19.522927027513223</v>
      </c>
      <c r="AA30" s="78">
        <f t="shared" si="10"/>
        <v>19.266046408730158</v>
      </c>
      <c r="AB30" s="78">
        <f t="shared" si="10"/>
        <v>19.266046408730158</v>
      </c>
      <c r="AC30" s="85">
        <f t="shared" si="6"/>
        <v>18.877772829764947</v>
      </c>
    </row>
    <row r="31" spans="1:29" ht="30" customHeight="1">
      <c r="A31" s="4">
        <v>20</v>
      </c>
      <c r="B31" s="5" t="s">
        <v>67</v>
      </c>
      <c r="C31" s="6" t="s">
        <v>42</v>
      </c>
      <c r="D31" s="56"/>
      <c r="E31" s="78">
        <f t="shared" ref="E31:S31" si="11">(E17-E16)/LN(1+(E17-E16)/E12)</f>
        <v>4.0918286304642697</v>
      </c>
      <c r="F31" s="78">
        <f t="shared" si="11"/>
        <v>3.939847223978826</v>
      </c>
      <c r="G31" s="78">
        <f t="shared" si="11"/>
        <v>4.0039501721764843</v>
      </c>
      <c r="H31" s="78">
        <f t="shared" si="11"/>
        <v>4.0918286304642697</v>
      </c>
      <c r="I31" s="78">
        <f t="shared" si="11"/>
        <v>3.939847223978826</v>
      </c>
      <c r="J31" s="78">
        <f t="shared" si="11"/>
        <v>3.9719525133140863</v>
      </c>
      <c r="K31" s="78">
        <f t="shared" si="11"/>
        <v>3.7552605297626767</v>
      </c>
      <c r="L31" s="78">
        <f t="shared" si="11"/>
        <v>3.4167475825261038</v>
      </c>
      <c r="M31" s="78">
        <f t="shared" si="11"/>
        <v>3.4422140720618009</v>
      </c>
      <c r="N31" s="78">
        <f t="shared" si="11"/>
        <v>3.4422140720618009</v>
      </c>
      <c r="O31" s="78">
        <f t="shared" si="11"/>
        <v>3.6021440261116897</v>
      </c>
      <c r="P31" s="78">
        <f t="shared" si="11"/>
        <v>3.9719525133140863</v>
      </c>
      <c r="Q31" s="78">
        <f t="shared" si="11"/>
        <v>3.9138446526776169</v>
      </c>
      <c r="R31" s="78">
        <f t="shared" si="11"/>
        <v>3.5385326135298252</v>
      </c>
      <c r="S31" s="78">
        <f t="shared" si="11"/>
        <v>3.4481695525544311</v>
      </c>
      <c r="T31" s="78">
        <f t="shared" ref="T31:AB31" si="12">(T17-T16)/LN(1+(T17-T16)/T12)</f>
        <v>3.2309416597099814</v>
      </c>
      <c r="U31" s="78">
        <f t="shared" si="12"/>
        <v>3.2578110744183038</v>
      </c>
      <c r="V31" s="78">
        <f t="shared" si="12"/>
        <v>3.5611941355268879</v>
      </c>
      <c r="W31" s="78">
        <f t="shared" si="12"/>
        <v>3.8190189168555047</v>
      </c>
      <c r="X31" s="78">
        <f t="shared" si="12"/>
        <v>3.6652971009134974</v>
      </c>
      <c r="Y31" s="78">
        <f t="shared" si="12"/>
        <v>3.7871952254461965</v>
      </c>
      <c r="Z31" s="78">
        <f t="shared" si="12"/>
        <v>3.8190189168555055</v>
      </c>
      <c r="AA31" s="78">
        <f t="shared" si="12"/>
        <v>3.9719525133140863</v>
      </c>
      <c r="AB31" s="78">
        <f t="shared" si="12"/>
        <v>3.9076322789153108</v>
      </c>
      <c r="AC31" s="85">
        <f t="shared" si="6"/>
        <v>3.7329331596221693</v>
      </c>
    </row>
    <row r="32" spans="1:29" ht="30" customHeight="1">
      <c r="A32" s="4">
        <v>21</v>
      </c>
      <c r="B32" s="5" t="s">
        <v>68</v>
      </c>
      <c r="C32" s="6" t="s">
        <v>42</v>
      </c>
      <c r="D32" s="79"/>
      <c r="E32" s="78">
        <f t="shared" ref="E32:S32" si="13">(E14-E15)/LN(1+(E14-E15)/E13)</f>
        <v>4.6287804251335585</v>
      </c>
      <c r="F32" s="78">
        <f t="shared" si="13"/>
        <v>4.6287804251335594</v>
      </c>
      <c r="G32" s="78">
        <f t="shared" si="13"/>
        <v>4.502709536478446</v>
      </c>
      <c r="H32" s="78">
        <f t="shared" si="13"/>
        <v>4.6595638048246411</v>
      </c>
      <c r="I32" s="78">
        <f t="shared" si="13"/>
        <v>4.4722030975939289</v>
      </c>
      <c r="J32" s="78">
        <f t="shared" si="13"/>
        <v>4.054976747317621</v>
      </c>
      <c r="K32" s="78">
        <f t="shared" si="13"/>
        <v>3.4770650111365766</v>
      </c>
      <c r="L32" s="78">
        <f t="shared" si="13"/>
        <v>3.0472134184856583</v>
      </c>
      <c r="M32" s="78">
        <f t="shared" si="13"/>
        <v>2.993682117366443</v>
      </c>
      <c r="N32" s="78">
        <f t="shared" si="13"/>
        <v>2.993682117366443</v>
      </c>
      <c r="O32" s="78">
        <f t="shared" si="13"/>
        <v>3.5344062447720379</v>
      </c>
      <c r="P32" s="78">
        <f t="shared" si="13"/>
        <v>4.1136825755517972</v>
      </c>
      <c r="Q32" s="78">
        <f t="shared" si="13"/>
        <v>3.730734528268131</v>
      </c>
      <c r="R32" s="78">
        <f t="shared" si="13"/>
        <v>3.1004281370558266</v>
      </c>
      <c r="S32" s="78">
        <f t="shared" si="13"/>
        <v>2.4682916986923402</v>
      </c>
      <c r="T32" s="78">
        <f t="shared" ref="T32:AB32" si="14">(T14-T15)/LN(1+(T14-T15)/T13)</f>
        <v>2.1930874711718342</v>
      </c>
      <c r="U32" s="78">
        <f t="shared" si="14"/>
        <v>3.1128205939099605</v>
      </c>
      <c r="V32" s="78">
        <f t="shared" si="14"/>
        <v>3.5260136361872552</v>
      </c>
      <c r="W32" s="78">
        <f t="shared" si="14"/>
        <v>3.7859638762868131</v>
      </c>
      <c r="X32" s="78">
        <f t="shared" si="14"/>
        <v>3.4770650111365766</v>
      </c>
      <c r="Y32" s="78">
        <f t="shared" si="14"/>
        <v>3.6470580954273442</v>
      </c>
      <c r="Z32" s="78">
        <f t="shared" si="14"/>
        <v>3.8144373311983504</v>
      </c>
      <c r="AA32" s="78">
        <f t="shared" si="14"/>
        <v>3.5045645447461746</v>
      </c>
      <c r="AB32" s="78">
        <f t="shared" si="14"/>
        <v>3.6470580954273442</v>
      </c>
      <c r="AC32" s="85">
        <f t="shared" si="6"/>
        <v>3.6297611891945269</v>
      </c>
    </row>
    <row r="33" spans="1:29" ht="2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</row>
    <row r="34" spans="1:29" ht="23.25">
      <c r="A34" s="352" t="s">
        <v>26</v>
      </c>
      <c r="B34" s="352"/>
      <c r="C34" s="352"/>
      <c r="D34" s="352"/>
      <c r="E34" s="352"/>
      <c r="F34" s="352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</row>
    <row r="35" spans="1:29" ht="18.75">
      <c r="A35" s="304" t="s">
        <v>94</v>
      </c>
      <c r="B35" s="305"/>
      <c r="C35" s="305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5"/>
      <c r="T35" s="305"/>
      <c r="U35" s="305"/>
      <c r="V35" s="305"/>
      <c r="W35" s="305"/>
      <c r="X35" s="305"/>
      <c r="Y35" s="305"/>
      <c r="Z35" s="305"/>
      <c r="AA35" s="305"/>
      <c r="AB35" s="306"/>
    </row>
    <row r="36" spans="1:29" ht="21" customHeight="1">
      <c r="A36" s="307"/>
      <c r="B36" s="308"/>
      <c r="C36" s="308"/>
      <c r="D36" s="309"/>
      <c r="E36" s="319" t="s">
        <v>93</v>
      </c>
      <c r="F36" s="320"/>
      <c r="G36" s="320"/>
      <c r="H36" s="320"/>
      <c r="I36" s="320"/>
      <c r="J36" s="320"/>
      <c r="K36" s="320"/>
      <c r="L36" s="320"/>
      <c r="M36" s="320"/>
      <c r="N36" s="320"/>
      <c r="O36" s="320"/>
      <c r="P36" s="320"/>
      <c r="Q36" s="320"/>
      <c r="R36" s="320"/>
      <c r="S36" s="320"/>
      <c r="T36" s="320"/>
      <c r="U36" s="320"/>
      <c r="V36" s="320"/>
      <c r="W36" s="320"/>
      <c r="X36" s="320"/>
      <c r="Y36" s="320"/>
      <c r="Z36" s="320"/>
      <c r="AA36" s="320"/>
      <c r="AB36" s="321"/>
    </row>
    <row r="37" spans="1:29" ht="18.75" customHeight="1">
      <c r="A37" s="310" t="s">
        <v>29</v>
      </c>
      <c r="B37" s="311"/>
      <c r="C37" s="311"/>
      <c r="D37" s="312"/>
      <c r="E37" s="322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4"/>
    </row>
    <row r="38" spans="1:29" ht="18.75" customHeight="1">
      <c r="A38" s="310" t="s">
        <v>30</v>
      </c>
      <c r="B38" s="311"/>
      <c r="C38" s="311"/>
      <c r="D38" s="312"/>
      <c r="E38" s="322"/>
      <c r="F38" s="323"/>
      <c r="G38" s="323"/>
      <c r="H38" s="323"/>
      <c r="I38" s="323"/>
      <c r="J38" s="323"/>
      <c r="K38" s="323"/>
      <c r="L38" s="323"/>
      <c r="M38" s="323"/>
      <c r="N38" s="323"/>
      <c r="O38" s="323"/>
      <c r="P38" s="323"/>
      <c r="Q38" s="323"/>
      <c r="R38" s="323"/>
      <c r="S38" s="323"/>
      <c r="T38" s="323"/>
      <c r="U38" s="323"/>
      <c r="V38" s="323"/>
      <c r="W38" s="323"/>
      <c r="X38" s="323"/>
      <c r="Y38" s="323"/>
      <c r="Z38" s="323"/>
      <c r="AA38" s="323"/>
      <c r="AB38" s="324"/>
    </row>
    <row r="39" spans="1:29" ht="18.75" customHeight="1">
      <c r="A39" s="310" t="s">
        <v>31</v>
      </c>
      <c r="B39" s="311"/>
      <c r="C39" s="311"/>
      <c r="D39" s="312"/>
      <c r="E39" s="322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323"/>
      <c r="Q39" s="323"/>
      <c r="R39" s="323"/>
      <c r="S39" s="323"/>
      <c r="T39" s="323"/>
      <c r="U39" s="323"/>
      <c r="V39" s="323"/>
      <c r="W39" s="323"/>
      <c r="X39" s="323"/>
      <c r="Y39" s="323"/>
      <c r="Z39" s="323"/>
      <c r="AA39" s="323"/>
      <c r="AB39" s="324"/>
    </row>
    <row r="40" spans="1:29" ht="18.75" customHeight="1">
      <c r="A40" s="310" t="s">
        <v>32</v>
      </c>
      <c r="B40" s="311"/>
      <c r="C40" s="311"/>
      <c r="D40" s="312"/>
      <c r="E40" s="322"/>
      <c r="F40" s="323"/>
      <c r="G40" s="323"/>
      <c r="H40" s="323"/>
      <c r="I40" s="323"/>
      <c r="J40" s="323"/>
      <c r="K40" s="323"/>
      <c r="L40" s="323"/>
      <c r="M40" s="323"/>
      <c r="N40" s="323"/>
      <c r="O40" s="323"/>
      <c r="P40" s="323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4"/>
    </row>
    <row r="41" spans="1:29" ht="19.5" customHeight="1">
      <c r="A41" s="313" t="s">
        <v>33</v>
      </c>
      <c r="B41" s="314"/>
      <c r="C41" s="314"/>
      <c r="D41" s="315"/>
      <c r="E41" s="322"/>
      <c r="F41" s="323"/>
      <c r="G41" s="323"/>
      <c r="H41" s="323"/>
      <c r="I41" s="323"/>
      <c r="J41" s="323"/>
      <c r="K41" s="323"/>
      <c r="L41" s="323"/>
      <c r="M41" s="323"/>
      <c r="N41" s="323"/>
      <c r="O41" s="323"/>
      <c r="P41" s="323"/>
      <c r="Q41" s="323"/>
      <c r="R41" s="323"/>
      <c r="S41" s="323"/>
      <c r="T41" s="323"/>
      <c r="U41" s="323"/>
      <c r="V41" s="323"/>
      <c r="W41" s="323"/>
      <c r="X41" s="323"/>
      <c r="Y41" s="323"/>
      <c r="Z41" s="323"/>
      <c r="AA41" s="323"/>
      <c r="AB41" s="324"/>
    </row>
    <row r="42" spans="1:29" ht="18.75" customHeight="1">
      <c r="A42" s="313" t="s">
        <v>34</v>
      </c>
      <c r="B42" s="314"/>
      <c r="C42" s="314"/>
      <c r="D42" s="315"/>
      <c r="E42" s="325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26"/>
      <c r="S42" s="326"/>
      <c r="T42" s="326"/>
      <c r="U42" s="326"/>
      <c r="V42" s="326"/>
      <c r="W42" s="326"/>
      <c r="X42" s="326"/>
      <c r="Y42" s="326"/>
      <c r="Z42" s="326"/>
      <c r="AA42" s="326"/>
      <c r="AB42" s="327"/>
    </row>
    <row r="43" spans="1:29" ht="15.75" customHeight="1">
      <c r="A43" s="331" t="s">
        <v>35</v>
      </c>
      <c r="B43" s="331" t="s">
        <v>36</v>
      </c>
      <c r="C43" s="333" t="s">
        <v>37</v>
      </c>
      <c r="D43" s="331" t="s">
        <v>38</v>
      </c>
      <c r="E43" s="316" t="s">
        <v>39</v>
      </c>
      <c r="F43" s="317"/>
      <c r="G43" s="317"/>
      <c r="H43" s="317"/>
      <c r="I43" s="317"/>
      <c r="J43" s="317"/>
      <c r="K43" s="317"/>
      <c r="L43" s="317"/>
      <c r="M43" s="317"/>
      <c r="N43" s="317"/>
      <c r="O43" s="317"/>
      <c r="P43" s="317"/>
      <c r="Q43" s="317"/>
      <c r="R43" s="317"/>
      <c r="S43" s="317"/>
      <c r="T43" s="317"/>
      <c r="U43" s="317"/>
      <c r="V43" s="317"/>
      <c r="W43" s="317"/>
      <c r="X43" s="317"/>
      <c r="Y43" s="317"/>
      <c r="Z43" s="317"/>
      <c r="AA43" s="317"/>
      <c r="AB43" s="318"/>
      <c r="AC43" s="34" t="s">
        <v>40</v>
      </c>
    </row>
    <row r="44" spans="1:29" ht="15.75">
      <c r="A44" s="332"/>
      <c r="B44" s="332"/>
      <c r="C44" s="334"/>
      <c r="D44" s="332"/>
      <c r="E44" s="45">
        <v>0.29166666666666702</v>
      </c>
      <c r="F44" s="45">
        <v>0.33333333333333298</v>
      </c>
      <c r="G44" s="45">
        <v>0.375</v>
      </c>
      <c r="H44" s="45">
        <v>0.41666666666666702</v>
      </c>
      <c r="I44" s="45">
        <v>0.45833333333333298</v>
      </c>
      <c r="J44" s="45">
        <v>0.5</v>
      </c>
      <c r="K44" s="45">
        <v>0.54166666666666696</v>
      </c>
      <c r="L44" s="45">
        <v>0.58333333333333304</v>
      </c>
      <c r="M44" s="45">
        <v>0.625</v>
      </c>
      <c r="N44" s="45">
        <v>0.66666666666666696</v>
      </c>
      <c r="O44" s="45">
        <v>0.70833333333333304</v>
      </c>
      <c r="P44" s="45">
        <v>0.75</v>
      </c>
      <c r="Q44" s="45">
        <v>0.79166666666666696</v>
      </c>
      <c r="R44" s="45">
        <v>0.83333333333333304</v>
      </c>
      <c r="S44" s="45">
        <v>0.875</v>
      </c>
      <c r="T44" s="45">
        <v>0.91666666666666696</v>
      </c>
      <c r="U44" s="45">
        <v>0.95833333333333304</v>
      </c>
      <c r="V44" s="45">
        <v>1</v>
      </c>
      <c r="W44" s="45">
        <v>1.0416666666666701</v>
      </c>
      <c r="X44" s="45">
        <v>1.0833333333333299</v>
      </c>
      <c r="Y44" s="45">
        <v>1.125</v>
      </c>
      <c r="Z44" s="45">
        <v>1.1666666666666701</v>
      </c>
      <c r="AA44" s="45">
        <v>1.2083333333333299</v>
      </c>
      <c r="AB44" s="45">
        <v>1.25</v>
      </c>
      <c r="AC44" s="17"/>
    </row>
    <row r="45" spans="1:29" ht="30" customHeight="1">
      <c r="A45" s="4">
        <v>1</v>
      </c>
      <c r="B45" s="5" t="s">
        <v>41</v>
      </c>
      <c r="C45" s="6" t="s">
        <v>42</v>
      </c>
      <c r="D45" s="7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>
        <v>0.8</v>
      </c>
      <c r="R45" s="26">
        <v>0.7</v>
      </c>
      <c r="S45" s="26">
        <v>0.7</v>
      </c>
      <c r="T45" s="26">
        <v>0.7</v>
      </c>
      <c r="U45" s="26"/>
      <c r="V45" s="26"/>
      <c r="W45" s="26"/>
      <c r="X45" s="26"/>
      <c r="Y45" s="26"/>
      <c r="Z45" s="26"/>
      <c r="AA45" s="26"/>
      <c r="AB45" s="26"/>
      <c r="AC45" s="86">
        <f t="shared" ref="AC45:AC57" si="15">AVERAGE(E45:AB45)</f>
        <v>0.72500000000000009</v>
      </c>
    </row>
    <row r="46" spans="1:29" ht="30" customHeight="1">
      <c r="A46" s="4">
        <v>2</v>
      </c>
      <c r="B46" s="5" t="s">
        <v>43</v>
      </c>
      <c r="C46" s="6" t="s">
        <v>42</v>
      </c>
      <c r="D46" s="7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>
        <v>0.1</v>
      </c>
      <c r="R46" s="26">
        <v>0.1</v>
      </c>
      <c r="S46" s="26">
        <v>0.2</v>
      </c>
      <c r="T46" s="26">
        <v>0.1</v>
      </c>
      <c r="U46" s="26"/>
      <c r="V46" s="26"/>
      <c r="W46" s="26"/>
      <c r="X46" s="26"/>
      <c r="Y46" s="26"/>
      <c r="Z46" s="26"/>
      <c r="AA46" s="26"/>
      <c r="AB46" s="26"/>
      <c r="AC46" s="86">
        <f t="shared" si="15"/>
        <v>0.125</v>
      </c>
    </row>
    <row r="47" spans="1:29" ht="30" customHeight="1">
      <c r="A47" s="4">
        <v>3</v>
      </c>
      <c r="B47" s="5" t="s">
        <v>44</v>
      </c>
      <c r="C47" s="6" t="s">
        <v>42</v>
      </c>
      <c r="D47" s="6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>
        <v>14.9</v>
      </c>
      <c r="R47" s="68">
        <v>14.9</v>
      </c>
      <c r="S47" s="68">
        <v>13.7</v>
      </c>
      <c r="T47" s="68">
        <v>13.1</v>
      </c>
      <c r="U47" s="68"/>
      <c r="V47" s="68"/>
      <c r="W47" s="68"/>
      <c r="X47" s="68"/>
      <c r="Y47" s="68"/>
      <c r="Z47" s="68"/>
      <c r="AA47" s="68"/>
      <c r="AB47" s="68"/>
      <c r="AC47" s="86">
        <f t="shared" si="15"/>
        <v>14.15</v>
      </c>
    </row>
    <row r="48" spans="1:29" ht="30" customHeight="1">
      <c r="A48" s="4">
        <v>4</v>
      </c>
      <c r="B48" s="5" t="s">
        <v>45</v>
      </c>
      <c r="C48" s="6" t="s">
        <v>42</v>
      </c>
      <c r="D48" s="6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>
        <v>9</v>
      </c>
      <c r="R48" s="68">
        <v>7.8</v>
      </c>
      <c r="S48" s="68">
        <v>6.1</v>
      </c>
      <c r="T48" s="68">
        <v>6</v>
      </c>
      <c r="U48" s="68"/>
      <c r="V48" s="68"/>
      <c r="W48" s="68"/>
      <c r="X48" s="68"/>
      <c r="Y48" s="68"/>
      <c r="Z48" s="68"/>
      <c r="AA48" s="68"/>
      <c r="AB48" s="68"/>
      <c r="AC48" s="86">
        <f t="shared" si="15"/>
        <v>7.2249999999999996</v>
      </c>
    </row>
    <row r="49" spans="1:29" ht="30" customHeight="1">
      <c r="A49" s="4">
        <v>5</v>
      </c>
      <c r="B49" s="5" t="s">
        <v>46</v>
      </c>
      <c r="C49" s="6" t="s">
        <v>42</v>
      </c>
      <c r="D49" s="6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>
        <v>24.2</v>
      </c>
      <c r="R49" s="75">
        <v>24.8</v>
      </c>
      <c r="S49" s="75">
        <v>25.2</v>
      </c>
      <c r="T49" s="75">
        <v>24.8</v>
      </c>
      <c r="U49" s="75"/>
      <c r="V49" s="75"/>
      <c r="W49" s="75"/>
      <c r="X49" s="75"/>
      <c r="Y49" s="75"/>
      <c r="Z49" s="75"/>
      <c r="AA49" s="75"/>
      <c r="AB49" s="75"/>
      <c r="AC49" s="86">
        <f t="shared" si="15"/>
        <v>24.75</v>
      </c>
    </row>
    <row r="50" spans="1:29" ht="30" customHeight="1">
      <c r="A50" s="4">
        <v>6</v>
      </c>
      <c r="B50" s="5" t="s">
        <v>47</v>
      </c>
      <c r="C50" s="6" t="s">
        <v>42</v>
      </c>
      <c r="D50" s="6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>
        <v>28.7</v>
      </c>
      <c r="R50" s="75">
        <v>29.3</v>
      </c>
      <c r="S50" s="75">
        <v>30</v>
      </c>
      <c r="T50" s="75">
        <v>29</v>
      </c>
      <c r="U50" s="75"/>
      <c r="V50" s="75"/>
      <c r="W50" s="75"/>
      <c r="X50" s="75"/>
      <c r="Y50" s="75"/>
      <c r="Z50" s="75"/>
      <c r="AA50" s="75"/>
      <c r="AB50" s="75"/>
      <c r="AC50" s="86">
        <f t="shared" si="15"/>
        <v>29.25</v>
      </c>
    </row>
    <row r="51" spans="1:29" ht="30" customHeight="1">
      <c r="A51" s="4">
        <v>7</v>
      </c>
      <c r="B51" s="5" t="s">
        <v>48</v>
      </c>
      <c r="C51" s="6" t="s">
        <v>49</v>
      </c>
      <c r="D51" s="6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>
        <v>4.3</v>
      </c>
      <c r="R51" s="75">
        <v>4.3</v>
      </c>
      <c r="S51" s="75">
        <v>4.3</v>
      </c>
      <c r="T51" s="75">
        <v>4.3</v>
      </c>
      <c r="U51" s="75"/>
      <c r="V51" s="75"/>
      <c r="W51" s="75"/>
      <c r="X51" s="75"/>
      <c r="Y51" s="75"/>
      <c r="Z51" s="75"/>
      <c r="AA51" s="75"/>
      <c r="AB51" s="75"/>
      <c r="AC51" s="86">
        <f t="shared" si="15"/>
        <v>4.3</v>
      </c>
    </row>
    <row r="52" spans="1:29" ht="30" customHeight="1">
      <c r="A52" s="4">
        <v>8</v>
      </c>
      <c r="B52" s="5" t="s">
        <v>50</v>
      </c>
      <c r="C52" s="6" t="s">
        <v>49</v>
      </c>
      <c r="D52" s="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>
        <v>3.8</v>
      </c>
      <c r="R52" s="76">
        <v>3.8</v>
      </c>
      <c r="S52" s="76">
        <v>3.8</v>
      </c>
      <c r="T52" s="76">
        <v>3.8</v>
      </c>
      <c r="U52" s="76"/>
      <c r="V52" s="76"/>
      <c r="W52" s="76"/>
      <c r="X52" s="76"/>
      <c r="Y52" s="76"/>
      <c r="Z52" s="76"/>
      <c r="AA52" s="76"/>
      <c r="AB52" s="76"/>
      <c r="AC52" s="86">
        <f t="shared" si="15"/>
        <v>3.8</v>
      </c>
    </row>
    <row r="53" spans="1:29" ht="30" customHeight="1">
      <c r="A53" s="4">
        <v>9</v>
      </c>
      <c r="B53" s="5" t="s">
        <v>51</v>
      </c>
      <c r="C53" s="6" t="s">
        <v>49</v>
      </c>
      <c r="D53" s="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>
        <v>3.8</v>
      </c>
      <c r="R53" s="76">
        <v>3.8</v>
      </c>
      <c r="S53" s="76">
        <v>3.8</v>
      </c>
      <c r="T53" s="76">
        <v>3.8</v>
      </c>
      <c r="U53" s="76"/>
      <c r="V53" s="76"/>
      <c r="W53" s="76"/>
      <c r="X53" s="76"/>
      <c r="Y53" s="76"/>
      <c r="Z53" s="76"/>
      <c r="AA53" s="76"/>
      <c r="AB53" s="76"/>
      <c r="AC53" s="86">
        <f t="shared" si="15"/>
        <v>3.8</v>
      </c>
    </row>
    <row r="54" spans="1:29" ht="30" customHeight="1">
      <c r="A54" s="4">
        <v>10</v>
      </c>
      <c r="B54" s="5" t="s">
        <v>52</v>
      </c>
      <c r="C54" s="6" t="s">
        <v>49</v>
      </c>
      <c r="D54" s="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>
        <v>3</v>
      </c>
      <c r="R54" s="76">
        <v>3</v>
      </c>
      <c r="S54" s="76">
        <v>3</v>
      </c>
      <c r="T54" s="76">
        <v>3</v>
      </c>
      <c r="U54" s="76"/>
      <c r="V54" s="76"/>
      <c r="W54" s="76"/>
      <c r="X54" s="76"/>
      <c r="Y54" s="76"/>
      <c r="Z54" s="76"/>
      <c r="AA54" s="76"/>
      <c r="AB54" s="76"/>
      <c r="AC54" s="86">
        <f t="shared" si="15"/>
        <v>3</v>
      </c>
    </row>
    <row r="55" spans="1:29" ht="30" customHeight="1">
      <c r="A55" s="4">
        <v>11</v>
      </c>
      <c r="B55" s="5" t="s">
        <v>53</v>
      </c>
      <c r="C55" s="6" t="s">
        <v>49</v>
      </c>
      <c r="D55" s="13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>
        <v>0.5</v>
      </c>
      <c r="R55" s="75">
        <v>0.5</v>
      </c>
      <c r="S55" s="75">
        <v>0.5</v>
      </c>
      <c r="T55" s="75">
        <f>T51-T52</f>
        <v>0.5</v>
      </c>
      <c r="U55" s="75"/>
      <c r="V55" s="75"/>
      <c r="W55" s="75"/>
      <c r="X55" s="75"/>
      <c r="Y55" s="75"/>
      <c r="Z55" s="75"/>
      <c r="AA55" s="75"/>
      <c r="AB55" s="75"/>
      <c r="AC55" s="87">
        <f t="shared" si="15"/>
        <v>0.5</v>
      </c>
    </row>
    <row r="56" spans="1:29" ht="30" customHeight="1">
      <c r="A56" s="4">
        <v>12</v>
      </c>
      <c r="B56" s="5" t="s">
        <v>54</v>
      </c>
      <c r="C56" s="6" t="s">
        <v>55</v>
      </c>
      <c r="D56" s="13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>
        <v>0.8</v>
      </c>
      <c r="R56" s="75">
        <v>0.8</v>
      </c>
      <c r="S56" s="75">
        <v>0.8</v>
      </c>
      <c r="T56" s="75">
        <f>T53-T54</f>
        <v>0.79999999999999982</v>
      </c>
      <c r="U56" s="75"/>
      <c r="V56" s="75"/>
      <c r="W56" s="75"/>
      <c r="X56" s="75"/>
      <c r="Y56" s="75"/>
      <c r="Z56" s="75"/>
      <c r="AA56" s="75"/>
      <c r="AB56" s="75"/>
      <c r="AC56" s="87">
        <f t="shared" si="15"/>
        <v>0.8</v>
      </c>
    </row>
    <row r="57" spans="1:29" ht="30" customHeight="1">
      <c r="A57" s="4">
        <v>13</v>
      </c>
      <c r="B57" s="5" t="s">
        <v>56</v>
      </c>
      <c r="C57" s="6" t="s">
        <v>57</v>
      </c>
      <c r="D57" s="13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>
        <f>SQRT(Q55/0.5)*971</f>
        <v>971</v>
      </c>
      <c r="R57" s="58">
        <f>SQRT(R55/0.5)*971</f>
        <v>971</v>
      </c>
      <c r="S57" s="58">
        <f>SQRT(S55/0.5)*971</f>
        <v>971</v>
      </c>
      <c r="T57" s="58">
        <f>SQRT(T55/0.5)*971</f>
        <v>971</v>
      </c>
      <c r="U57" s="58"/>
      <c r="V57" s="58"/>
      <c r="W57" s="58"/>
      <c r="X57" s="58"/>
      <c r="Y57" s="58"/>
      <c r="Z57" s="58"/>
      <c r="AA57" s="58"/>
      <c r="AB57" s="58"/>
      <c r="AC57" s="87">
        <f t="shared" si="15"/>
        <v>971</v>
      </c>
    </row>
    <row r="58" spans="1:29" ht="30" customHeight="1">
      <c r="A58" s="4">
        <v>14</v>
      </c>
      <c r="B58" s="5" t="s">
        <v>58</v>
      </c>
      <c r="C58" s="6" t="s">
        <v>59</v>
      </c>
      <c r="D58" s="13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71">
        <f>Q57*1000*1*(Q47-Q48)/3024</f>
        <v>1894.4775132275133</v>
      </c>
      <c r="R58" s="71">
        <f>R57*1000*1*(R47-R48)/3024</f>
        <v>2279.7949735449738</v>
      </c>
      <c r="S58" s="71">
        <f>S57*1000*1*(S47-S48)/3024</f>
        <v>2440.3439153439153</v>
      </c>
      <c r="T58" s="71">
        <f>T57*1000*1*(T47-T48)/3024</f>
        <v>2279.7949735449733</v>
      </c>
      <c r="U58" s="81"/>
      <c r="V58" s="81"/>
      <c r="W58" s="81"/>
      <c r="X58" s="81"/>
      <c r="Y58" s="81"/>
      <c r="Z58" s="81"/>
      <c r="AA58" s="81"/>
      <c r="AB58" s="81"/>
      <c r="AC58" s="88">
        <f>SUM(E58:AB58)</f>
        <v>8894.4113756613751</v>
      </c>
    </row>
    <row r="59" spans="1:29" ht="30" customHeight="1">
      <c r="A59" s="4">
        <v>15</v>
      </c>
      <c r="B59" s="5" t="s">
        <v>60</v>
      </c>
      <c r="C59" s="6" t="s">
        <v>61</v>
      </c>
      <c r="D59" s="13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7">
        <v>1375</v>
      </c>
      <c r="R59" s="77">
        <v>1375</v>
      </c>
      <c r="S59" s="77">
        <v>1375</v>
      </c>
      <c r="T59" s="77">
        <v>1375</v>
      </c>
      <c r="U59" s="75"/>
      <c r="V59" s="75"/>
      <c r="W59" s="75"/>
      <c r="X59" s="75"/>
      <c r="Y59" s="75"/>
      <c r="Z59" s="75"/>
      <c r="AA59" s="75"/>
      <c r="AB59" s="75"/>
      <c r="AC59" s="89">
        <f>SUM(E59:AB59)</f>
        <v>5500</v>
      </c>
    </row>
    <row r="60" spans="1:29" ht="30" customHeight="1">
      <c r="A60" s="4">
        <v>16</v>
      </c>
      <c r="B60" s="5" t="s">
        <v>62</v>
      </c>
      <c r="C60" s="6" t="s">
        <v>63</v>
      </c>
      <c r="D60" s="13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78">
        <f>Q59/Q58</f>
        <v>0.72579378240150816</v>
      </c>
      <c r="R60" s="78">
        <f>R59/R58</f>
        <v>0.6031244107280137</v>
      </c>
      <c r="S60" s="78">
        <f>S59/S58</f>
        <v>0.56344517318011822</v>
      </c>
      <c r="T60" s="78">
        <f>T59/T58</f>
        <v>0.60312441072801382</v>
      </c>
      <c r="U60" s="59"/>
      <c r="V60" s="59"/>
      <c r="W60" s="59"/>
      <c r="X60" s="59"/>
      <c r="Y60" s="59"/>
      <c r="Z60" s="59"/>
      <c r="AA60" s="59"/>
      <c r="AB60" s="59"/>
      <c r="AC60" s="90">
        <f t="shared" ref="AC60:AC65" si="16">AVERAGE(E60:AB60)</f>
        <v>0.6238719442594135</v>
      </c>
    </row>
    <row r="61" spans="1:29" ht="30" customHeight="1">
      <c r="A61" s="4">
        <v>17</v>
      </c>
      <c r="B61" s="5" t="s">
        <v>64</v>
      </c>
      <c r="C61" s="13"/>
      <c r="D61" s="13"/>
      <c r="E61" s="381">
        <f>AVERAGE(E60:AB60)</f>
        <v>0.6238719442594135</v>
      </c>
      <c r="F61" s="382"/>
      <c r="G61" s="382"/>
      <c r="H61" s="382"/>
      <c r="I61" s="382"/>
      <c r="J61" s="382"/>
      <c r="K61" s="382"/>
      <c r="L61" s="382"/>
      <c r="M61" s="382"/>
      <c r="N61" s="382"/>
      <c r="O61" s="382"/>
      <c r="P61" s="382"/>
      <c r="Q61" s="382"/>
      <c r="R61" s="382"/>
      <c r="S61" s="382"/>
      <c r="T61" s="382"/>
      <c r="U61" s="382"/>
      <c r="V61" s="382"/>
      <c r="W61" s="382"/>
      <c r="X61" s="382"/>
      <c r="Y61" s="382"/>
      <c r="Z61" s="382"/>
      <c r="AA61" s="382"/>
      <c r="AB61" s="382"/>
      <c r="AC61" s="90">
        <f t="shared" si="16"/>
        <v>0.6238719442594135</v>
      </c>
    </row>
    <row r="62" spans="1:29" ht="30" customHeight="1">
      <c r="A62" s="4">
        <v>18</v>
      </c>
      <c r="B62" s="5" t="s">
        <v>65</v>
      </c>
      <c r="C62" s="13"/>
      <c r="D62" s="13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78">
        <f>3.516/Q60</f>
        <v>4.8443512265512263</v>
      </c>
      <c r="R62" s="78">
        <f>3.516/R60</f>
        <v>5.8296430014430021</v>
      </c>
      <c r="S62" s="78">
        <f>3.516/S60</f>
        <v>6.2401812409812401</v>
      </c>
      <c r="T62" s="78">
        <f>3.516/T60</f>
        <v>5.8296430014430012</v>
      </c>
      <c r="U62" s="59"/>
      <c r="V62" s="59"/>
      <c r="W62" s="59"/>
      <c r="X62" s="59"/>
      <c r="Y62" s="59"/>
      <c r="Z62" s="59"/>
      <c r="AA62" s="59"/>
      <c r="AB62" s="59"/>
      <c r="AC62" s="90">
        <f t="shared" si="16"/>
        <v>5.685954617604617</v>
      </c>
    </row>
    <row r="63" spans="1:29" ht="30" customHeight="1">
      <c r="A63" s="4">
        <v>19</v>
      </c>
      <c r="B63" s="5" t="s">
        <v>66</v>
      </c>
      <c r="C63" s="13"/>
      <c r="D63" s="13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78">
        <f>3.413*Q62</f>
        <v>16.533770736219335</v>
      </c>
      <c r="R63" s="78">
        <f>3.413*R62</f>
        <v>19.896571563924965</v>
      </c>
      <c r="S63" s="78">
        <f>3.413*S62</f>
        <v>21.297738575468973</v>
      </c>
      <c r="T63" s="78">
        <f>3.413*T62</f>
        <v>19.896571563924962</v>
      </c>
      <c r="U63" s="59"/>
      <c r="V63" s="59"/>
      <c r="W63" s="59"/>
      <c r="X63" s="59"/>
      <c r="Y63" s="59"/>
      <c r="Z63" s="59"/>
      <c r="AA63" s="59"/>
      <c r="AB63" s="59"/>
      <c r="AC63" s="90">
        <f t="shared" si="16"/>
        <v>19.40616310988456</v>
      </c>
    </row>
    <row r="64" spans="1:29" ht="30" customHeight="1">
      <c r="A64" s="4">
        <v>20</v>
      </c>
      <c r="B64" s="5" t="s">
        <v>67</v>
      </c>
      <c r="C64" s="6" t="s">
        <v>42</v>
      </c>
      <c r="D64" s="13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78">
        <f>(Q50-Q49)/LN(1+(Q50-Q49)/Q45)</f>
        <v>2.3798815955723569</v>
      </c>
      <c r="R64" s="78">
        <f>(R50-R49)/LN(1+(R50-R49)/R45)</f>
        <v>2.2440156931414696</v>
      </c>
      <c r="S64" s="78">
        <f>(S50-S49)/LN(1+(S50-S49)/S45)</f>
        <v>2.3284885808307672</v>
      </c>
      <c r="T64" s="78">
        <f>(T50-T49)/LN(1+(T50-T49)/T45)</f>
        <v>2.1583730379529524</v>
      </c>
      <c r="U64" s="59"/>
      <c r="V64" s="59"/>
      <c r="W64" s="59"/>
      <c r="X64" s="59"/>
      <c r="Y64" s="59"/>
      <c r="Z64" s="59"/>
      <c r="AA64" s="59"/>
      <c r="AB64" s="59"/>
      <c r="AC64" s="90">
        <f t="shared" si="16"/>
        <v>2.2776897268743865</v>
      </c>
    </row>
    <row r="65" spans="1:29" ht="30" customHeight="1">
      <c r="A65" s="4">
        <v>21</v>
      </c>
      <c r="B65" s="5" t="s">
        <v>68</v>
      </c>
      <c r="C65" s="6" t="s">
        <v>42</v>
      </c>
      <c r="D65" s="17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78">
        <f>(Q47-Q48)/LN(1+(Q47-Q48)/Q46)</f>
        <v>1.4410120863882367</v>
      </c>
      <c r="R65" s="78">
        <f>(R47-R48)/LN(1+(R47-R48)/R46)</f>
        <v>1.6601716857039843</v>
      </c>
      <c r="S65" s="78">
        <f>(S47-S48)/LN(1+(S47-S48)/S46)</f>
        <v>2.0744839951114202</v>
      </c>
      <c r="T65" s="78">
        <f>(T47-T48)/LN(1+(T47-T48)/T46)</f>
        <v>1.6601716857039841</v>
      </c>
      <c r="U65" s="59"/>
      <c r="V65" s="59"/>
      <c r="W65" s="59"/>
      <c r="X65" s="59"/>
      <c r="Y65" s="59"/>
      <c r="Z65" s="59"/>
      <c r="AA65" s="59"/>
      <c r="AB65" s="59"/>
      <c r="AC65" s="90">
        <f t="shared" si="16"/>
        <v>1.7089598632269065</v>
      </c>
    </row>
  </sheetData>
  <mergeCells count="32">
    <mergeCell ref="E43:AB43"/>
    <mergeCell ref="E61:AB61"/>
    <mergeCell ref="A10:A11"/>
    <mergeCell ref="A43:A44"/>
    <mergeCell ref="B10:B11"/>
    <mergeCell ref="B43:B44"/>
    <mergeCell ref="C10:C11"/>
    <mergeCell ref="C43:C44"/>
    <mergeCell ref="D10:D11"/>
    <mergeCell ref="D43:D44"/>
    <mergeCell ref="E36:AB42"/>
    <mergeCell ref="A38:D38"/>
    <mergeCell ref="A39:D39"/>
    <mergeCell ref="A40:D40"/>
    <mergeCell ref="A41:D41"/>
    <mergeCell ref="A42:D42"/>
    <mergeCell ref="E28:AB28"/>
    <mergeCell ref="A34:AB34"/>
    <mergeCell ref="A35:AB35"/>
    <mergeCell ref="A36:D36"/>
    <mergeCell ref="A37:D37"/>
    <mergeCell ref="A6:D6"/>
    <mergeCell ref="A7:D7"/>
    <mergeCell ref="A8:D8"/>
    <mergeCell ref="A9:D9"/>
    <mergeCell ref="E10:AB10"/>
    <mergeCell ref="E3:AB9"/>
    <mergeCell ref="A1:AB1"/>
    <mergeCell ref="A2:AB2"/>
    <mergeCell ref="A3:D3"/>
    <mergeCell ref="A4:D4"/>
    <mergeCell ref="A5:D5"/>
  </mergeCells>
  <conditionalFormatting sqref="AC58">
    <cfRule type="cellIs" dxfId="202" priority="1" operator="greaterThan">
      <formula>90</formula>
    </cfRule>
  </conditionalFormatting>
  <pageMargins left="0.7" right="0.7" top="0.75" bottom="0.75" header="0.3" footer="0.3"/>
  <pageSetup paperSize="9" orientation="portrait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C65"/>
  <sheetViews>
    <sheetView topLeftCell="A40" zoomScale="60" zoomScaleNormal="60" workbookViewId="0">
      <selection activeCell="AC47" sqref="AC47:AC48"/>
    </sheetView>
  </sheetViews>
  <sheetFormatPr defaultColWidth="8.85546875" defaultRowHeight="15"/>
  <cols>
    <col min="1" max="1" width="6.5703125" customWidth="1"/>
    <col min="2" max="2" width="39.140625" customWidth="1"/>
    <col min="3" max="3" width="11.42578125" customWidth="1"/>
    <col min="4" max="4" width="16.140625" customWidth="1"/>
    <col min="5" max="28" width="12.7109375" customWidth="1"/>
    <col min="29" max="29" width="13.5703125" customWidth="1"/>
  </cols>
  <sheetData>
    <row r="1" spans="1:29" ht="23.25">
      <c r="A1" s="352" t="s">
        <v>26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2"/>
      <c r="R1" s="352"/>
      <c r="S1" s="352"/>
      <c r="T1" s="352"/>
      <c r="U1" s="352"/>
      <c r="V1" s="352"/>
      <c r="W1" s="352"/>
      <c r="X1" s="352"/>
      <c r="Y1" s="352"/>
      <c r="Z1" s="352"/>
      <c r="AA1" s="352"/>
      <c r="AB1" s="352"/>
      <c r="AC1" s="352"/>
    </row>
    <row r="2" spans="1:29" ht="18.75">
      <c r="A2" s="358" t="s">
        <v>95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8"/>
      <c r="U2" s="358"/>
      <c r="V2" s="358"/>
      <c r="W2" s="358"/>
      <c r="X2" s="358"/>
      <c r="Y2" s="358"/>
      <c r="Z2" s="358"/>
      <c r="AA2" s="358"/>
      <c r="AB2" s="358"/>
      <c r="AC2" s="358"/>
    </row>
    <row r="3" spans="1:29" ht="21" customHeight="1">
      <c r="A3" s="383"/>
      <c r="B3" s="384"/>
      <c r="C3" s="384"/>
      <c r="D3" s="384"/>
      <c r="E3" s="385" t="s">
        <v>75</v>
      </c>
      <c r="F3" s="323"/>
      <c r="G3" s="323"/>
      <c r="H3" s="323"/>
      <c r="I3" s="323"/>
      <c r="J3" s="323"/>
      <c r="K3" s="323"/>
      <c r="L3" s="323"/>
      <c r="M3" s="323"/>
      <c r="N3" s="323"/>
      <c r="O3" s="323"/>
      <c r="P3" s="323"/>
      <c r="Q3" s="323"/>
      <c r="R3" s="323"/>
      <c r="S3" s="323"/>
      <c r="T3" s="323"/>
      <c r="U3" s="323"/>
      <c r="V3" s="323"/>
      <c r="W3" s="323"/>
      <c r="X3" s="323"/>
      <c r="Y3" s="323"/>
      <c r="Z3" s="323"/>
      <c r="AA3" s="323"/>
      <c r="AB3" s="323"/>
      <c r="AC3" s="377"/>
    </row>
    <row r="4" spans="1:29" ht="18.75" customHeight="1">
      <c r="A4" s="310" t="s">
        <v>29</v>
      </c>
      <c r="B4" s="311"/>
      <c r="C4" s="311"/>
      <c r="D4" s="311"/>
      <c r="E4" s="385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323"/>
      <c r="AC4" s="377"/>
    </row>
    <row r="5" spans="1:29" ht="18.75" customHeight="1">
      <c r="A5" s="310" t="s">
        <v>30</v>
      </c>
      <c r="B5" s="311"/>
      <c r="C5" s="311"/>
      <c r="D5" s="311"/>
      <c r="E5" s="385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3"/>
      <c r="AC5" s="377"/>
    </row>
    <row r="6" spans="1:29" ht="18.75" customHeight="1">
      <c r="A6" s="310" t="s">
        <v>31</v>
      </c>
      <c r="B6" s="311"/>
      <c r="C6" s="311"/>
      <c r="D6" s="311"/>
      <c r="E6" s="385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3"/>
      <c r="AC6" s="377"/>
    </row>
    <row r="7" spans="1:29" ht="18.75" customHeight="1">
      <c r="A7" s="310" t="s">
        <v>32</v>
      </c>
      <c r="B7" s="311"/>
      <c r="C7" s="311"/>
      <c r="D7" s="311"/>
      <c r="E7" s="385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3"/>
      <c r="AC7" s="377"/>
    </row>
    <row r="8" spans="1:29" ht="19.5" customHeight="1">
      <c r="A8" s="313" t="s">
        <v>33</v>
      </c>
      <c r="B8" s="314"/>
      <c r="C8" s="314"/>
      <c r="D8" s="314"/>
      <c r="E8" s="385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23"/>
      <c r="U8" s="323"/>
      <c r="V8" s="323"/>
      <c r="W8" s="323"/>
      <c r="X8" s="323"/>
      <c r="Y8" s="323"/>
      <c r="Z8" s="323"/>
      <c r="AA8" s="323"/>
      <c r="AB8" s="323"/>
      <c r="AC8" s="377"/>
    </row>
    <row r="9" spans="1:29" ht="18.75" customHeight="1">
      <c r="A9" s="313" t="s">
        <v>34</v>
      </c>
      <c r="B9" s="314"/>
      <c r="C9" s="314"/>
      <c r="D9" s="314"/>
      <c r="E9" s="386"/>
      <c r="F9" s="379"/>
      <c r="G9" s="379"/>
      <c r="H9" s="379"/>
      <c r="I9" s="379"/>
      <c r="J9" s="379"/>
      <c r="K9" s="379"/>
      <c r="L9" s="379"/>
      <c r="M9" s="379"/>
      <c r="N9" s="379"/>
      <c r="O9" s="379"/>
      <c r="P9" s="379"/>
      <c r="Q9" s="379"/>
      <c r="R9" s="379"/>
      <c r="S9" s="379"/>
      <c r="T9" s="379"/>
      <c r="U9" s="379"/>
      <c r="V9" s="379"/>
      <c r="W9" s="379"/>
      <c r="X9" s="379"/>
      <c r="Y9" s="379"/>
      <c r="Z9" s="379"/>
      <c r="AA9" s="379"/>
      <c r="AB9" s="379"/>
      <c r="AC9" s="380"/>
    </row>
    <row r="10" spans="1:29" ht="37.5" customHeight="1">
      <c r="A10" s="344" t="s">
        <v>35</v>
      </c>
      <c r="B10" s="344" t="s">
        <v>36</v>
      </c>
      <c r="C10" s="344" t="s">
        <v>37</v>
      </c>
      <c r="D10" s="344" t="s">
        <v>38</v>
      </c>
      <c r="E10" s="353" t="s">
        <v>39</v>
      </c>
      <c r="F10" s="354"/>
      <c r="G10" s="354"/>
      <c r="H10" s="354"/>
      <c r="I10" s="354"/>
      <c r="J10" s="354"/>
      <c r="K10" s="354"/>
      <c r="L10" s="354"/>
      <c r="M10" s="354"/>
      <c r="N10" s="354"/>
      <c r="O10" s="354"/>
      <c r="P10" s="354"/>
      <c r="Q10" s="354"/>
      <c r="R10" s="354"/>
      <c r="S10" s="354"/>
      <c r="T10" s="354"/>
      <c r="U10" s="354"/>
      <c r="V10" s="354"/>
      <c r="W10" s="354"/>
      <c r="X10" s="354"/>
      <c r="Y10" s="354"/>
      <c r="Z10" s="354"/>
      <c r="AA10" s="354"/>
      <c r="AB10" s="355"/>
      <c r="AC10" s="72" t="s">
        <v>25</v>
      </c>
    </row>
    <row r="11" spans="1:29" ht="15.75">
      <c r="A11" s="345"/>
      <c r="B11" s="345"/>
      <c r="C11" s="345"/>
      <c r="D11" s="345"/>
      <c r="E11" s="45">
        <v>0.29166666666666702</v>
      </c>
      <c r="F11" s="45">
        <v>0.33333333333333298</v>
      </c>
      <c r="G11" s="45">
        <v>0.375</v>
      </c>
      <c r="H11" s="45">
        <v>0.41666666666666702</v>
      </c>
      <c r="I11" s="45">
        <v>0.45833333333333298</v>
      </c>
      <c r="J11" s="45">
        <v>0.5</v>
      </c>
      <c r="K11" s="45">
        <v>0.54166666666666696</v>
      </c>
      <c r="L11" s="45">
        <v>0.58333333333333304</v>
      </c>
      <c r="M11" s="45">
        <v>0.625</v>
      </c>
      <c r="N11" s="45">
        <v>0.66666666666666696</v>
      </c>
      <c r="O11" s="45">
        <v>0.70833333333333304</v>
      </c>
      <c r="P11" s="45">
        <v>0.75</v>
      </c>
      <c r="Q11" s="45">
        <v>0.79166666666666696</v>
      </c>
      <c r="R11" s="45">
        <v>0.83333333333333304</v>
      </c>
      <c r="S11" s="45">
        <v>0.875</v>
      </c>
      <c r="T11" s="45">
        <v>0.91666666666666696</v>
      </c>
      <c r="U11" s="45">
        <v>0.95833333333333304</v>
      </c>
      <c r="V11" s="45">
        <v>1</v>
      </c>
      <c r="W11" s="45">
        <v>1.0416666666666701</v>
      </c>
      <c r="X11" s="45">
        <v>1.0833333333333299</v>
      </c>
      <c r="Y11" s="45">
        <v>1.125</v>
      </c>
      <c r="Z11" s="45">
        <v>1.1666666666666701</v>
      </c>
      <c r="AA11" s="45">
        <v>1.2083333333333299</v>
      </c>
      <c r="AB11" s="45">
        <v>1.25</v>
      </c>
      <c r="AC11" s="17"/>
    </row>
    <row r="12" spans="1:29" ht="32.25" customHeight="1">
      <c r="A12" s="4">
        <v>1</v>
      </c>
      <c r="B12" s="5" t="s">
        <v>41</v>
      </c>
      <c r="C12" s="6" t="s">
        <v>42</v>
      </c>
      <c r="D12" s="7"/>
      <c r="E12" s="26">
        <v>1.7</v>
      </c>
      <c r="F12" s="26">
        <v>1.8</v>
      </c>
      <c r="G12" s="26">
        <v>1.8</v>
      </c>
      <c r="H12" s="26">
        <v>1.8</v>
      </c>
      <c r="I12" s="26">
        <v>1.9</v>
      </c>
      <c r="J12" s="26">
        <v>1.7</v>
      </c>
      <c r="K12" s="26">
        <v>1.6</v>
      </c>
      <c r="L12" s="26">
        <v>1.6</v>
      </c>
      <c r="M12" s="26">
        <v>1.6</v>
      </c>
      <c r="N12" s="26">
        <v>1.5</v>
      </c>
      <c r="O12" s="26">
        <v>1.6</v>
      </c>
      <c r="P12" s="26">
        <v>1.6</v>
      </c>
      <c r="Q12" s="26">
        <v>1.5</v>
      </c>
      <c r="R12" s="26">
        <v>1.5</v>
      </c>
      <c r="S12" s="26">
        <v>1.5</v>
      </c>
      <c r="T12" s="26">
        <v>1.5</v>
      </c>
      <c r="U12" s="26">
        <v>1.4</v>
      </c>
      <c r="V12" s="26"/>
      <c r="W12" s="26"/>
      <c r="X12" s="26"/>
      <c r="Y12" s="26"/>
      <c r="Z12" s="26"/>
      <c r="AA12" s="26"/>
      <c r="AB12" s="26"/>
      <c r="AC12" s="8">
        <f t="shared" ref="AC12:AC24" si="0">AVERAGE(E12:AB12)</f>
        <v>1.6235294117647059</v>
      </c>
    </row>
    <row r="13" spans="1:29" ht="30" customHeight="1">
      <c r="A13" s="4">
        <v>2</v>
      </c>
      <c r="B13" s="5" t="s">
        <v>43</v>
      </c>
      <c r="C13" s="6" t="s">
        <v>42</v>
      </c>
      <c r="D13" s="7"/>
      <c r="E13" s="26">
        <v>1.3</v>
      </c>
      <c r="F13" s="26">
        <v>1.4</v>
      </c>
      <c r="G13" s="26">
        <v>1.3</v>
      </c>
      <c r="H13" s="26">
        <v>1.4</v>
      </c>
      <c r="I13" s="26">
        <v>1.1000000000000001</v>
      </c>
      <c r="J13" s="26">
        <v>0.5</v>
      </c>
      <c r="K13" s="26">
        <v>0.3</v>
      </c>
      <c r="L13" s="26">
        <v>0.4</v>
      </c>
      <c r="M13" s="26">
        <v>0.4</v>
      </c>
      <c r="N13" s="26">
        <v>0.4</v>
      </c>
      <c r="O13" s="26">
        <v>0.4</v>
      </c>
      <c r="P13" s="26">
        <v>0.3</v>
      </c>
      <c r="Q13" s="26">
        <v>0.3</v>
      </c>
      <c r="R13" s="26">
        <v>0.4</v>
      </c>
      <c r="S13" s="26">
        <v>0.4</v>
      </c>
      <c r="T13" s="26">
        <v>0.4</v>
      </c>
      <c r="U13" s="26">
        <v>0.4</v>
      </c>
      <c r="V13" s="26"/>
      <c r="W13" s="26"/>
      <c r="X13" s="26"/>
      <c r="Y13" s="26"/>
      <c r="Z13" s="26"/>
      <c r="AA13" s="26"/>
      <c r="AB13" s="26"/>
      <c r="AC13" s="8">
        <f t="shared" si="0"/>
        <v>0.65294117647058847</v>
      </c>
    </row>
    <row r="14" spans="1:29" ht="30" customHeight="1">
      <c r="A14" s="4">
        <v>3</v>
      </c>
      <c r="B14" s="5" t="s">
        <v>44</v>
      </c>
      <c r="C14" s="6" t="s">
        <v>42</v>
      </c>
      <c r="D14" s="6"/>
      <c r="E14" s="68">
        <v>13.8</v>
      </c>
      <c r="F14" s="68">
        <v>14</v>
      </c>
      <c r="G14" s="68">
        <v>14.3</v>
      </c>
      <c r="H14" s="68">
        <v>14.5</v>
      </c>
      <c r="I14" s="68">
        <v>14.7</v>
      </c>
      <c r="J14" s="68">
        <v>15.1</v>
      </c>
      <c r="K14" s="68">
        <v>15</v>
      </c>
      <c r="L14" s="68">
        <v>14.1</v>
      </c>
      <c r="M14" s="68">
        <v>13.8</v>
      </c>
      <c r="N14" s="68">
        <v>13.8</v>
      </c>
      <c r="O14" s="68">
        <v>13.8</v>
      </c>
      <c r="P14" s="68">
        <v>13.9</v>
      </c>
      <c r="Q14" s="68">
        <v>14</v>
      </c>
      <c r="R14" s="68">
        <v>13.8</v>
      </c>
      <c r="S14" s="68">
        <v>13.8</v>
      </c>
      <c r="T14" s="68">
        <v>13.7</v>
      </c>
      <c r="U14" s="68">
        <v>13.5</v>
      </c>
      <c r="V14" s="68"/>
      <c r="W14" s="68"/>
      <c r="X14" s="68"/>
      <c r="Y14" s="68"/>
      <c r="Z14" s="68"/>
      <c r="AA14" s="68"/>
      <c r="AB14" s="68"/>
      <c r="AC14" s="8">
        <f t="shared" si="0"/>
        <v>14.094117647058825</v>
      </c>
    </row>
    <row r="15" spans="1:29" ht="30" customHeight="1">
      <c r="A15" s="4">
        <v>4</v>
      </c>
      <c r="B15" s="5" t="s">
        <v>45</v>
      </c>
      <c r="C15" s="6" t="s">
        <v>42</v>
      </c>
      <c r="D15" s="6"/>
      <c r="E15" s="68">
        <v>6.3</v>
      </c>
      <c r="F15" s="68">
        <v>6.3</v>
      </c>
      <c r="G15" s="68">
        <v>6.6</v>
      </c>
      <c r="H15" s="68">
        <v>6.8</v>
      </c>
      <c r="I15" s="68">
        <v>7.1</v>
      </c>
      <c r="J15" s="68">
        <v>7.5</v>
      </c>
      <c r="K15" s="68">
        <v>7.8</v>
      </c>
      <c r="L15" s="68">
        <v>7.2</v>
      </c>
      <c r="M15" s="68">
        <v>7</v>
      </c>
      <c r="N15" s="68">
        <v>7.1</v>
      </c>
      <c r="O15" s="68">
        <v>7</v>
      </c>
      <c r="P15" s="68">
        <v>7.1</v>
      </c>
      <c r="Q15" s="68">
        <v>7</v>
      </c>
      <c r="R15" s="68">
        <v>7</v>
      </c>
      <c r="S15" s="68">
        <v>7</v>
      </c>
      <c r="T15" s="68">
        <v>6.7</v>
      </c>
      <c r="U15" s="68">
        <v>6.5</v>
      </c>
      <c r="V15" s="68"/>
      <c r="W15" s="68"/>
      <c r="X15" s="68"/>
      <c r="Y15" s="68"/>
      <c r="Z15" s="68"/>
      <c r="AA15" s="68"/>
      <c r="AB15" s="68"/>
      <c r="AC15" s="8">
        <f t="shared" si="0"/>
        <v>6.9411764705882355</v>
      </c>
    </row>
    <row r="16" spans="1:29" ht="30" customHeight="1">
      <c r="A16" s="4">
        <v>5</v>
      </c>
      <c r="B16" s="5" t="s">
        <v>46</v>
      </c>
      <c r="C16" s="6" t="s">
        <v>42</v>
      </c>
      <c r="D16" s="6"/>
      <c r="E16" s="68">
        <v>22.1</v>
      </c>
      <c r="F16" s="68">
        <v>21.7</v>
      </c>
      <c r="G16" s="68">
        <v>21.6</v>
      </c>
      <c r="H16" s="68">
        <v>22.4</v>
      </c>
      <c r="I16" s="68">
        <v>22.9</v>
      </c>
      <c r="J16" s="68">
        <v>24.1</v>
      </c>
      <c r="K16" s="68">
        <v>27.1</v>
      </c>
      <c r="L16" s="68">
        <v>26.6</v>
      </c>
      <c r="M16" s="68">
        <v>26.7</v>
      </c>
      <c r="N16" s="68">
        <v>26.5</v>
      </c>
      <c r="O16" s="68">
        <v>26.6</v>
      </c>
      <c r="P16" s="68">
        <v>26.5</v>
      </c>
      <c r="Q16" s="68">
        <v>26.5</v>
      </c>
      <c r="R16" s="68">
        <v>26.5</v>
      </c>
      <c r="S16" s="68">
        <v>26.6</v>
      </c>
      <c r="T16" s="68">
        <v>26.5</v>
      </c>
      <c r="U16" s="68">
        <v>26.6</v>
      </c>
      <c r="V16" s="68"/>
      <c r="W16" s="68"/>
      <c r="X16" s="68"/>
      <c r="Y16" s="68"/>
      <c r="Z16" s="68"/>
      <c r="AA16" s="68"/>
      <c r="AB16" s="68"/>
      <c r="AC16" s="8">
        <f t="shared" si="0"/>
        <v>25.147058823529417</v>
      </c>
    </row>
    <row r="17" spans="1:29" ht="30" customHeight="1">
      <c r="A17" s="4">
        <v>6</v>
      </c>
      <c r="B17" s="5" t="s">
        <v>47</v>
      </c>
      <c r="C17" s="6" t="s">
        <v>42</v>
      </c>
      <c r="D17" s="6"/>
      <c r="E17" s="68">
        <v>27.9</v>
      </c>
      <c r="F17" s="68">
        <v>27.7</v>
      </c>
      <c r="G17" s="68">
        <v>27.6</v>
      </c>
      <c r="H17" s="68">
        <v>28.4</v>
      </c>
      <c r="I17" s="68">
        <v>28.8</v>
      </c>
      <c r="J17" s="68">
        <v>29.9</v>
      </c>
      <c r="K17" s="68">
        <v>32.5</v>
      </c>
      <c r="L17" s="68">
        <v>31.7</v>
      </c>
      <c r="M17" s="68">
        <v>31.8</v>
      </c>
      <c r="N17" s="68">
        <v>31.5</v>
      </c>
      <c r="O17" s="68">
        <v>31.8</v>
      </c>
      <c r="P17" s="68">
        <v>31.6</v>
      </c>
      <c r="Q17" s="68">
        <v>31.7</v>
      </c>
      <c r="R17" s="68">
        <v>31.7</v>
      </c>
      <c r="S17" s="68">
        <v>31.7</v>
      </c>
      <c r="T17" s="68">
        <v>31.7</v>
      </c>
      <c r="U17" s="68">
        <v>31.8</v>
      </c>
      <c r="V17" s="68"/>
      <c r="W17" s="68"/>
      <c r="X17" s="68"/>
      <c r="Y17" s="68"/>
      <c r="Z17" s="68"/>
      <c r="AA17" s="68"/>
      <c r="AB17" s="68"/>
      <c r="AC17" s="8">
        <f t="shared" si="0"/>
        <v>30.576470588235292</v>
      </c>
    </row>
    <row r="18" spans="1:29" ht="30" customHeight="1">
      <c r="A18" s="4">
        <v>7</v>
      </c>
      <c r="B18" s="5" t="s">
        <v>48</v>
      </c>
      <c r="C18" s="6" t="s">
        <v>49</v>
      </c>
      <c r="D18" s="6"/>
      <c r="E18" s="68">
        <v>4.3</v>
      </c>
      <c r="F18" s="68">
        <v>4.3</v>
      </c>
      <c r="G18" s="68">
        <v>4.3</v>
      </c>
      <c r="H18" s="68">
        <v>4.3</v>
      </c>
      <c r="I18" s="68">
        <v>4.3</v>
      </c>
      <c r="J18" s="68">
        <v>4.3</v>
      </c>
      <c r="K18" s="68">
        <v>4.3</v>
      </c>
      <c r="L18" s="68">
        <v>4.3</v>
      </c>
      <c r="M18" s="68">
        <v>4.3</v>
      </c>
      <c r="N18" s="68">
        <v>4.3</v>
      </c>
      <c r="O18" s="68">
        <v>4.3</v>
      </c>
      <c r="P18" s="68">
        <v>4.3</v>
      </c>
      <c r="Q18" s="68">
        <v>4.3</v>
      </c>
      <c r="R18" s="68">
        <v>4.3</v>
      </c>
      <c r="S18" s="68">
        <v>4.3</v>
      </c>
      <c r="T18" s="68">
        <v>4.3</v>
      </c>
      <c r="U18" s="68">
        <v>4.3</v>
      </c>
      <c r="V18" s="68"/>
      <c r="W18" s="68"/>
      <c r="X18" s="68"/>
      <c r="Y18" s="68"/>
      <c r="Z18" s="68"/>
      <c r="AA18" s="68"/>
      <c r="AB18" s="68"/>
      <c r="AC18" s="8">
        <f t="shared" si="0"/>
        <v>4.2999999999999989</v>
      </c>
    </row>
    <row r="19" spans="1:29" ht="30" customHeight="1">
      <c r="A19" s="4">
        <v>8</v>
      </c>
      <c r="B19" s="5" t="s">
        <v>50</v>
      </c>
      <c r="C19" s="6" t="s">
        <v>49</v>
      </c>
      <c r="D19" s="6"/>
      <c r="E19" s="69">
        <v>3.8</v>
      </c>
      <c r="F19" s="69">
        <v>3.8</v>
      </c>
      <c r="G19" s="69">
        <v>3.8</v>
      </c>
      <c r="H19" s="69">
        <v>3.8</v>
      </c>
      <c r="I19" s="69">
        <v>3.8</v>
      </c>
      <c r="J19" s="69">
        <v>3.8</v>
      </c>
      <c r="K19" s="69">
        <v>3.8</v>
      </c>
      <c r="L19" s="69">
        <v>3.8</v>
      </c>
      <c r="M19" s="69">
        <v>3.8</v>
      </c>
      <c r="N19" s="69">
        <v>3.8</v>
      </c>
      <c r="O19" s="69">
        <v>3.8</v>
      </c>
      <c r="P19" s="69">
        <v>3.8</v>
      </c>
      <c r="Q19" s="69">
        <v>3.8</v>
      </c>
      <c r="R19" s="69">
        <v>3.8</v>
      </c>
      <c r="S19" s="69">
        <v>3.8</v>
      </c>
      <c r="T19" s="69">
        <v>3.8</v>
      </c>
      <c r="U19" s="69">
        <v>3.8</v>
      </c>
      <c r="V19" s="69"/>
      <c r="W19" s="69"/>
      <c r="X19" s="69"/>
      <c r="Y19" s="69"/>
      <c r="Z19" s="69"/>
      <c r="AA19" s="69"/>
      <c r="AB19" s="69"/>
      <c r="AC19" s="8">
        <f t="shared" si="0"/>
        <v>3.7999999999999989</v>
      </c>
    </row>
    <row r="20" spans="1:29" ht="30" customHeight="1">
      <c r="A20" s="4">
        <v>9</v>
      </c>
      <c r="B20" s="5" t="s">
        <v>51</v>
      </c>
      <c r="C20" s="6" t="s">
        <v>49</v>
      </c>
      <c r="D20" s="6"/>
      <c r="E20" s="69">
        <v>3.8</v>
      </c>
      <c r="F20" s="69">
        <v>3.8</v>
      </c>
      <c r="G20" s="69">
        <v>3.8</v>
      </c>
      <c r="H20" s="69">
        <v>3.8</v>
      </c>
      <c r="I20" s="69">
        <v>3.8</v>
      </c>
      <c r="J20" s="69">
        <v>3.8</v>
      </c>
      <c r="K20" s="69">
        <v>3.8</v>
      </c>
      <c r="L20" s="69">
        <v>3.8</v>
      </c>
      <c r="M20" s="69">
        <v>3.8</v>
      </c>
      <c r="N20" s="69">
        <v>3.8</v>
      </c>
      <c r="O20" s="69">
        <v>3.8</v>
      </c>
      <c r="P20" s="69">
        <v>3.8</v>
      </c>
      <c r="Q20" s="69">
        <v>3.8</v>
      </c>
      <c r="R20" s="69">
        <v>3.8</v>
      </c>
      <c r="S20" s="69">
        <v>3.8</v>
      </c>
      <c r="T20" s="69">
        <v>3.8</v>
      </c>
      <c r="U20" s="69">
        <v>3.8</v>
      </c>
      <c r="V20" s="69"/>
      <c r="W20" s="69"/>
      <c r="X20" s="69"/>
      <c r="Y20" s="69"/>
      <c r="Z20" s="69"/>
      <c r="AA20" s="69"/>
      <c r="AB20" s="69"/>
      <c r="AC20" s="8">
        <f t="shared" si="0"/>
        <v>3.7999999999999989</v>
      </c>
    </row>
    <row r="21" spans="1:29" ht="30" customHeight="1">
      <c r="A21" s="4">
        <v>10</v>
      </c>
      <c r="B21" s="5" t="s">
        <v>52</v>
      </c>
      <c r="C21" s="6" t="s">
        <v>49</v>
      </c>
      <c r="D21" s="6"/>
      <c r="E21" s="69">
        <v>3</v>
      </c>
      <c r="F21" s="69">
        <v>3</v>
      </c>
      <c r="G21" s="69">
        <v>3</v>
      </c>
      <c r="H21" s="69">
        <v>3</v>
      </c>
      <c r="I21" s="69">
        <v>3</v>
      </c>
      <c r="J21" s="69">
        <v>3</v>
      </c>
      <c r="K21" s="69">
        <v>3</v>
      </c>
      <c r="L21" s="69">
        <v>3</v>
      </c>
      <c r="M21" s="69">
        <v>3</v>
      </c>
      <c r="N21" s="69">
        <v>3</v>
      </c>
      <c r="O21" s="69">
        <v>3</v>
      </c>
      <c r="P21" s="69">
        <v>3</v>
      </c>
      <c r="Q21" s="69">
        <v>3</v>
      </c>
      <c r="R21" s="69">
        <v>3</v>
      </c>
      <c r="S21" s="69">
        <v>3</v>
      </c>
      <c r="T21" s="69">
        <v>3</v>
      </c>
      <c r="U21" s="69">
        <v>3</v>
      </c>
      <c r="V21" s="69"/>
      <c r="W21" s="69"/>
      <c r="X21" s="69"/>
      <c r="Y21" s="69"/>
      <c r="Z21" s="69"/>
      <c r="AA21" s="69"/>
      <c r="AB21" s="69"/>
      <c r="AC21" s="8">
        <f t="shared" si="0"/>
        <v>3</v>
      </c>
    </row>
    <row r="22" spans="1:29" ht="30" customHeight="1">
      <c r="A22" s="4">
        <v>11</v>
      </c>
      <c r="B22" s="5" t="s">
        <v>53</v>
      </c>
      <c r="C22" s="6" t="s">
        <v>49</v>
      </c>
      <c r="D22" s="13"/>
      <c r="E22" s="70">
        <v>0.5</v>
      </c>
      <c r="F22" s="70">
        <v>0.5</v>
      </c>
      <c r="G22" s="70">
        <v>0.5</v>
      </c>
      <c r="H22" s="70">
        <v>0.5</v>
      </c>
      <c r="I22" s="70">
        <v>0.5</v>
      </c>
      <c r="J22" s="70">
        <v>0.5</v>
      </c>
      <c r="K22" s="70">
        <v>0.5</v>
      </c>
      <c r="L22" s="70">
        <v>0.5</v>
      </c>
      <c r="M22" s="70">
        <v>0.5</v>
      </c>
      <c r="N22" s="70">
        <v>0.5</v>
      </c>
      <c r="O22" s="70">
        <v>0.5</v>
      </c>
      <c r="P22" s="70">
        <v>0.5</v>
      </c>
      <c r="Q22" s="70">
        <v>0.5</v>
      </c>
      <c r="R22" s="70">
        <v>0.5</v>
      </c>
      <c r="S22" s="70">
        <v>0.5</v>
      </c>
      <c r="T22" s="70">
        <v>0.5</v>
      </c>
      <c r="U22" s="70">
        <v>0.5</v>
      </c>
      <c r="V22" s="70"/>
      <c r="W22" s="70"/>
      <c r="X22" s="70"/>
      <c r="Y22" s="70"/>
      <c r="Z22" s="70"/>
      <c r="AA22" s="70"/>
      <c r="AB22" s="70"/>
      <c r="AC22" s="8">
        <f t="shared" si="0"/>
        <v>0.5</v>
      </c>
    </row>
    <row r="23" spans="1:29" ht="30" customHeight="1">
      <c r="A23" s="4">
        <v>12</v>
      </c>
      <c r="B23" s="5" t="s">
        <v>54</v>
      </c>
      <c r="C23" s="6" t="s">
        <v>55</v>
      </c>
      <c r="D23" s="13"/>
      <c r="E23" s="70">
        <f t="shared" ref="E23:K23" si="1">E20-E21</f>
        <v>0.79999999999999982</v>
      </c>
      <c r="F23" s="70">
        <f t="shared" si="1"/>
        <v>0.79999999999999982</v>
      </c>
      <c r="G23" s="70">
        <f t="shared" si="1"/>
        <v>0.79999999999999982</v>
      </c>
      <c r="H23" s="70">
        <f t="shared" si="1"/>
        <v>0.79999999999999982</v>
      </c>
      <c r="I23" s="70">
        <f t="shared" si="1"/>
        <v>0.79999999999999982</v>
      </c>
      <c r="J23" s="70">
        <f t="shared" si="1"/>
        <v>0.79999999999999982</v>
      </c>
      <c r="K23" s="70">
        <f t="shared" si="1"/>
        <v>0.79999999999999982</v>
      </c>
      <c r="L23" s="70">
        <f t="shared" ref="L23:U23" si="2">L20-L21</f>
        <v>0.79999999999999982</v>
      </c>
      <c r="M23" s="70">
        <f t="shared" si="2"/>
        <v>0.79999999999999982</v>
      </c>
      <c r="N23" s="70">
        <f t="shared" si="2"/>
        <v>0.79999999999999982</v>
      </c>
      <c r="O23" s="70">
        <f t="shared" si="2"/>
        <v>0.79999999999999982</v>
      </c>
      <c r="P23" s="70">
        <f t="shared" si="2"/>
        <v>0.79999999999999982</v>
      </c>
      <c r="Q23" s="70">
        <f t="shared" si="2"/>
        <v>0.79999999999999982</v>
      </c>
      <c r="R23" s="70">
        <f t="shared" si="2"/>
        <v>0.79999999999999982</v>
      </c>
      <c r="S23" s="70">
        <f t="shared" si="2"/>
        <v>0.79999999999999982</v>
      </c>
      <c r="T23" s="70">
        <f t="shared" si="2"/>
        <v>0.79999999999999982</v>
      </c>
      <c r="U23" s="70">
        <f t="shared" si="2"/>
        <v>0.79999999999999982</v>
      </c>
      <c r="V23" s="70"/>
      <c r="W23" s="70"/>
      <c r="X23" s="70"/>
      <c r="Y23" s="70"/>
      <c r="Z23" s="70"/>
      <c r="AA23" s="70"/>
      <c r="AB23" s="70"/>
      <c r="AC23" s="8">
        <f t="shared" si="0"/>
        <v>0.8</v>
      </c>
    </row>
    <row r="24" spans="1:29" ht="30" customHeight="1">
      <c r="A24" s="4">
        <v>13</v>
      </c>
      <c r="B24" s="5" t="s">
        <v>56</v>
      </c>
      <c r="C24" s="6" t="s">
        <v>57</v>
      </c>
      <c r="D24" s="13"/>
      <c r="E24" s="29">
        <f t="shared" ref="E24:K24" si="3">SQRT(E22/0.5)*971</f>
        <v>971</v>
      </c>
      <c r="F24" s="29">
        <f t="shared" si="3"/>
        <v>971</v>
      </c>
      <c r="G24" s="29">
        <f t="shared" si="3"/>
        <v>971</v>
      </c>
      <c r="H24" s="29">
        <f t="shared" si="3"/>
        <v>971</v>
      </c>
      <c r="I24" s="29">
        <f t="shared" si="3"/>
        <v>971</v>
      </c>
      <c r="J24" s="29">
        <f t="shared" si="3"/>
        <v>971</v>
      </c>
      <c r="K24" s="29">
        <f t="shared" si="3"/>
        <v>971</v>
      </c>
      <c r="L24" s="29">
        <f t="shared" ref="L24:U24" si="4">SQRT(L22/0.5)*971</f>
        <v>971</v>
      </c>
      <c r="M24" s="29">
        <f t="shared" si="4"/>
        <v>971</v>
      </c>
      <c r="N24" s="29">
        <f t="shared" si="4"/>
        <v>971</v>
      </c>
      <c r="O24" s="29">
        <f t="shared" si="4"/>
        <v>971</v>
      </c>
      <c r="P24" s="29">
        <f t="shared" si="4"/>
        <v>971</v>
      </c>
      <c r="Q24" s="29">
        <f t="shared" si="4"/>
        <v>971</v>
      </c>
      <c r="R24" s="29">
        <f t="shared" si="4"/>
        <v>971</v>
      </c>
      <c r="S24" s="29">
        <f t="shared" si="4"/>
        <v>971</v>
      </c>
      <c r="T24" s="29">
        <f t="shared" si="4"/>
        <v>971</v>
      </c>
      <c r="U24" s="29">
        <f t="shared" si="4"/>
        <v>971</v>
      </c>
      <c r="V24" s="29"/>
      <c r="W24" s="29"/>
      <c r="X24" s="29"/>
      <c r="Y24" s="29"/>
      <c r="Z24" s="29"/>
      <c r="AA24" s="29"/>
      <c r="AB24" s="29"/>
      <c r="AC24" s="8">
        <f t="shared" si="0"/>
        <v>971</v>
      </c>
    </row>
    <row r="25" spans="1:29" ht="30" customHeight="1">
      <c r="A25" s="4">
        <v>14</v>
      </c>
      <c r="B25" s="5" t="s">
        <v>58</v>
      </c>
      <c r="C25" s="6" t="s">
        <v>59</v>
      </c>
      <c r="D25" s="13"/>
      <c r="E25" s="71">
        <f t="shared" ref="E25:K25" si="5">E24*1000*1*(E14-E15)/3024</f>
        <v>2408.2341269841272</v>
      </c>
      <c r="F25" s="71">
        <f t="shared" si="5"/>
        <v>2472.4537037037039</v>
      </c>
      <c r="G25" s="71">
        <f t="shared" si="5"/>
        <v>2472.4537037037039</v>
      </c>
      <c r="H25" s="71">
        <f t="shared" si="5"/>
        <v>2472.4537037037039</v>
      </c>
      <c r="I25" s="71">
        <f t="shared" si="5"/>
        <v>2440.3439153439153</v>
      </c>
      <c r="J25" s="71">
        <f t="shared" si="5"/>
        <v>2440.3439153439153</v>
      </c>
      <c r="K25" s="71">
        <f t="shared" si="5"/>
        <v>2311.9047619047619</v>
      </c>
      <c r="L25" s="71">
        <f t="shared" ref="L25:U25" si="6">L24*1000*1*(L14-L15)/3024</f>
        <v>2215.5753968253966</v>
      </c>
      <c r="M25" s="71">
        <f t="shared" si="6"/>
        <v>2183.465608465609</v>
      </c>
      <c r="N25" s="71">
        <f t="shared" si="6"/>
        <v>2151.3558201058204</v>
      </c>
      <c r="O25" s="71">
        <f t="shared" si="6"/>
        <v>2183.465608465609</v>
      </c>
      <c r="P25" s="71">
        <f t="shared" si="6"/>
        <v>2183.465608465609</v>
      </c>
      <c r="Q25" s="71">
        <f t="shared" si="6"/>
        <v>2247.6851851851852</v>
      </c>
      <c r="R25" s="71">
        <f t="shared" si="6"/>
        <v>2183.465608465609</v>
      </c>
      <c r="S25" s="71">
        <f t="shared" si="6"/>
        <v>2183.465608465609</v>
      </c>
      <c r="T25" s="71">
        <f t="shared" si="6"/>
        <v>2247.6851851851848</v>
      </c>
      <c r="U25" s="71">
        <f t="shared" si="6"/>
        <v>2247.6851851851852</v>
      </c>
      <c r="V25" s="71"/>
      <c r="W25" s="71"/>
      <c r="X25" s="71"/>
      <c r="Y25" s="71"/>
      <c r="Z25" s="71"/>
      <c r="AA25" s="71"/>
      <c r="AB25" s="71"/>
      <c r="AC25" s="43">
        <f>SUM(E25:AB25)</f>
        <v>39045.502645502653</v>
      </c>
    </row>
    <row r="26" spans="1:29" ht="30" customHeight="1">
      <c r="A26" s="4">
        <v>15</v>
      </c>
      <c r="B26" s="5" t="s">
        <v>60</v>
      </c>
      <c r="C26" s="6" t="s">
        <v>61</v>
      </c>
      <c r="D26" s="13"/>
      <c r="E26" s="68">
        <v>1400</v>
      </c>
      <c r="F26" s="68">
        <v>1380</v>
      </c>
      <c r="G26" s="68">
        <v>1380</v>
      </c>
      <c r="H26" s="68">
        <v>1400</v>
      </c>
      <c r="I26" s="68">
        <v>1390</v>
      </c>
      <c r="J26" s="68">
        <v>1400</v>
      </c>
      <c r="K26" s="68">
        <v>1390</v>
      </c>
      <c r="L26" s="68">
        <v>1390</v>
      </c>
      <c r="M26" s="68">
        <v>1380</v>
      </c>
      <c r="N26" s="68">
        <v>1380</v>
      </c>
      <c r="O26" s="68">
        <v>1380</v>
      </c>
      <c r="P26" s="68">
        <v>1380</v>
      </c>
      <c r="Q26" s="68">
        <v>1400</v>
      </c>
      <c r="R26" s="68">
        <v>1380</v>
      </c>
      <c r="S26" s="68">
        <v>1380</v>
      </c>
      <c r="T26" s="68">
        <v>1390</v>
      </c>
      <c r="U26" s="68">
        <v>1400</v>
      </c>
      <c r="V26" s="68"/>
      <c r="W26" s="68"/>
      <c r="X26" s="68"/>
      <c r="Y26" s="68"/>
      <c r="Z26" s="68"/>
      <c r="AA26" s="68"/>
      <c r="AB26" s="68"/>
      <c r="AC26" s="43">
        <f>SUM(E26:AB26)</f>
        <v>23600</v>
      </c>
    </row>
    <row r="27" spans="1:29" ht="30" customHeight="1">
      <c r="A27" s="4">
        <v>16</v>
      </c>
      <c r="B27" s="5" t="s">
        <v>62</v>
      </c>
      <c r="C27" s="6" t="s">
        <v>63</v>
      </c>
      <c r="D27" s="13"/>
      <c r="E27" s="31">
        <f t="shared" ref="E27:K27" si="7">E26/E25</f>
        <v>0.58133882595262609</v>
      </c>
      <c r="F27" s="31">
        <f t="shared" si="7"/>
        <v>0.55814998595637111</v>
      </c>
      <c r="G27" s="31">
        <f t="shared" si="7"/>
        <v>0.55814998595637111</v>
      </c>
      <c r="H27" s="31">
        <f t="shared" si="7"/>
        <v>0.56623911618762279</v>
      </c>
      <c r="I27" s="31">
        <f t="shared" si="7"/>
        <v>0.56959184779662853</v>
      </c>
      <c r="J27" s="31">
        <f t="shared" si="7"/>
        <v>0.57368963087430214</v>
      </c>
      <c r="K27" s="31">
        <f t="shared" si="7"/>
        <v>0.60123583934088565</v>
      </c>
      <c r="L27" s="31">
        <f t="shared" ref="L27:U27" si="8">L26/L25</f>
        <v>0.6273765280078808</v>
      </c>
      <c r="M27" s="31">
        <f t="shared" si="8"/>
        <v>0.63202277821530251</v>
      </c>
      <c r="N27" s="31">
        <f t="shared" si="8"/>
        <v>0.64145595400956079</v>
      </c>
      <c r="O27" s="31">
        <f t="shared" si="8"/>
        <v>0.63202277821530251</v>
      </c>
      <c r="P27" s="31">
        <f t="shared" si="8"/>
        <v>0.63202277821530251</v>
      </c>
      <c r="Q27" s="31">
        <f t="shared" si="8"/>
        <v>0.62286302780638514</v>
      </c>
      <c r="R27" s="31">
        <f t="shared" si="8"/>
        <v>0.63202277821530251</v>
      </c>
      <c r="S27" s="31">
        <f t="shared" si="8"/>
        <v>0.63202277821530251</v>
      </c>
      <c r="T27" s="31">
        <f t="shared" si="8"/>
        <v>0.61841400617919684</v>
      </c>
      <c r="U27" s="31">
        <f t="shared" si="8"/>
        <v>0.62286302780638514</v>
      </c>
      <c r="V27" s="31"/>
      <c r="W27" s="31"/>
      <c r="X27" s="31"/>
      <c r="Y27" s="31"/>
      <c r="Z27" s="31"/>
      <c r="AA27" s="31"/>
      <c r="AB27" s="31"/>
      <c r="AC27" s="8">
        <f t="shared" ref="AC27:AC32" si="9">AVERAGE(E27:AB27)</f>
        <v>0.60596950982063114</v>
      </c>
    </row>
    <row r="28" spans="1:29" ht="30" customHeight="1">
      <c r="A28" s="4">
        <v>17</v>
      </c>
      <c r="B28" s="5" t="s">
        <v>64</v>
      </c>
      <c r="C28" s="13"/>
      <c r="D28" s="13"/>
      <c r="E28" s="341">
        <f>AVERAGE(E27:AB27)</f>
        <v>0.60596950982063114</v>
      </c>
      <c r="F28" s="342"/>
      <c r="G28" s="342"/>
      <c r="H28" s="342"/>
      <c r="I28" s="342"/>
      <c r="J28" s="342"/>
      <c r="K28" s="342"/>
      <c r="L28" s="342"/>
      <c r="M28" s="342"/>
      <c r="N28" s="342"/>
      <c r="O28" s="342"/>
      <c r="P28" s="342"/>
      <c r="Q28" s="342"/>
      <c r="R28" s="342"/>
      <c r="S28" s="342"/>
      <c r="T28" s="342"/>
      <c r="U28" s="342"/>
      <c r="V28" s="342"/>
      <c r="W28" s="342"/>
      <c r="X28" s="342"/>
      <c r="Y28" s="342"/>
      <c r="Z28" s="342"/>
      <c r="AA28" s="342"/>
      <c r="AB28" s="342"/>
      <c r="AC28" s="8">
        <f t="shared" si="9"/>
        <v>0.60596950982063114</v>
      </c>
    </row>
    <row r="29" spans="1:29" ht="30" customHeight="1">
      <c r="A29" s="4">
        <v>18</v>
      </c>
      <c r="B29" s="5" t="s">
        <v>65</v>
      </c>
      <c r="C29" s="13"/>
      <c r="D29" s="13"/>
      <c r="E29" s="31">
        <f t="shared" ref="E29:K29" si="10">3.516/E27</f>
        <v>6.0481079931972799</v>
      </c>
      <c r="F29" s="31">
        <f t="shared" si="10"/>
        <v>6.2993820450885671</v>
      </c>
      <c r="G29" s="31">
        <f t="shared" si="10"/>
        <v>6.2993820450885671</v>
      </c>
      <c r="H29" s="31">
        <f t="shared" si="10"/>
        <v>6.2093908730158738</v>
      </c>
      <c r="I29" s="31">
        <f t="shared" si="10"/>
        <v>6.1728411556469114</v>
      </c>
      <c r="J29" s="31">
        <f t="shared" si="10"/>
        <v>6.1287494331065755</v>
      </c>
      <c r="K29" s="31">
        <f t="shared" si="10"/>
        <v>5.8479547790339161</v>
      </c>
      <c r="L29" s="31">
        <f t="shared" ref="L29:U29" si="11">3.516/L27</f>
        <v>5.6042899965741686</v>
      </c>
      <c r="M29" s="31">
        <f t="shared" si="11"/>
        <v>5.5630906372210731</v>
      </c>
      <c r="N29" s="31">
        <f t="shared" si="11"/>
        <v>5.4812804807913507</v>
      </c>
      <c r="O29" s="31">
        <f t="shared" si="11"/>
        <v>5.5630906372210731</v>
      </c>
      <c r="P29" s="31">
        <f t="shared" si="11"/>
        <v>5.5630906372210731</v>
      </c>
      <c r="Q29" s="31">
        <f t="shared" si="11"/>
        <v>5.6449007936507938</v>
      </c>
      <c r="R29" s="31">
        <f t="shared" si="11"/>
        <v>5.5630906372210731</v>
      </c>
      <c r="S29" s="31">
        <f t="shared" si="11"/>
        <v>5.5630906372210731</v>
      </c>
      <c r="T29" s="31">
        <f t="shared" si="11"/>
        <v>5.6855115907274172</v>
      </c>
      <c r="U29" s="31">
        <f t="shared" si="11"/>
        <v>5.6449007936507938</v>
      </c>
      <c r="V29" s="31"/>
      <c r="W29" s="31"/>
      <c r="X29" s="31"/>
      <c r="Y29" s="31"/>
      <c r="Z29" s="31"/>
      <c r="AA29" s="31"/>
      <c r="AB29" s="31"/>
      <c r="AC29" s="8">
        <f t="shared" si="9"/>
        <v>5.8165967744516216</v>
      </c>
    </row>
    <row r="30" spans="1:29" ht="30" customHeight="1">
      <c r="A30" s="4">
        <v>19</v>
      </c>
      <c r="B30" s="5" t="s">
        <v>66</v>
      </c>
      <c r="C30" s="13"/>
      <c r="D30" s="13"/>
      <c r="E30" s="31">
        <f t="shared" ref="E30:K30" si="12">3.413*E29</f>
        <v>20.642192580782314</v>
      </c>
      <c r="F30" s="31">
        <f t="shared" si="12"/>
        <v>21.499790919887278</v>
      </c>
      <c r="G30" s="31">
        <f t="shared" si="12"/>
        <v>21.499790919887278</v>
      </c>
      <c r="H30" s="31">
        <f t="shared" si="12"/>
        <v>21.192651049603175</v>
      </c>
      <c r="I30" s="31">
        <f t="shared" si="12"/>
        <v>21.067906864222909</v>
      </c>
      <c r="J30" s="31">
        <f t="shared" si="12"/>
        <v>20.917421815192743</v>
      </c>
      <c r="K30" s="31">
        <f t="shared" si="12"/>
        <v>19.959069660842754</v>
      </c>
      <c r="L30" s="31">
        <f t="shared" ref="L30:U30" si="13">3.413*L29</f>
        <v>19.127441758307636</v>
      </c>
      <c r="M30" s="31">
        <f t="shared" si="13"/>
        <v>18.986828344835523</v>
      </c>
      <c r="N30" s="31">
        <f t="shared" si="13"/>
        <v>18.70761028094088</v>
      </c>
      <c r="O30" s="31">
        <f t="shared" si="13"/>
        <v>18.986828344835523</v>
      </c>
      <c r="P30" s="31">
        <f t="shared" si="13"/>
        <v>18.986828344835523</v>
      </c>
      <c r="Q30" s="31">
        <f t="shared" si="13"/>
        <v>19.266046408730158</v>
      </c>
      <c r="R30" s="31">
        <f t="shared" si="13"/>
        <v>18.986828344835523</v>
      </c>
      <c r="S30" s="31">
        <f t="shared" si="13"/>
        <v>18.986828344835523</v>
      </c>
      <c r="T30" s="31">
        <f t="shared" si="13"/>
        <v>19.404651059152673</v>
      </c>
      <c r="U30" s="31">
        <f t="shared" si="13"/>
        <v>19.266046408730158</v>
      </c>
      <c r="V30" s="31"/>
      <c r="W30" s="31"/>
      <c r="X30" s="31"/>
      <c r="Y30" s="31"/>
      <c r="Z30" s="31"/>
      <c r="AA30" s="31"/>
      <c r="AB30" s="31"/>
      <c r="AC30" s="8">
        <f t="shared" si="9"/>
        <v>19.852044791203387</v>
      </c>
    </row>
    <row r="31" spans="1:29" ht="30" customHeight="1">
      <c r="A31" s="4">
        <v>20</v>
      </c>
      <c r="B31" s="5" t="s">
        <v>67</v>
      </c>
      <c r="C31" s="6" t="s">
        <v>42</v>
      </c>
      <c r="D31" s="13"/>
      <c r="E31" s="31">
        <f t="shared" ref="E31:K31" si="14">(E17-E16)/LN(1+(E17-E16)/E12)</f>
        <v>3.9076322789153108</v>
      </c>
      <c r="F31" s="31">
        <f t="shared" si="14"/>
        <v>4.0918286304642697</v>
      </c>
      <c r="G31" s="31">
        <f t="shared" si="14"/>
        <v>4.0918286304642697</v>
      </c>
      <c r="H31" s="31">
        <f t="shared" si="14"/>
        <v>4.0918286304642697</v>
      </c>
      <c r="I31" s="31">
        <f t="shared" si="14"/>
        <v>4.1776718594873792</v>
      </c>
      <c r="J31" s="31">
        <f t="shared" si="14"/>
        <v>3.9076322789153108</v>
      </c>
      <c r="K31" s="31">
        <f t="shared" si="14"/>
        <v>3.6587683078307087</v>
      </c>
      <c r="L31" s="31">
        <f t="shared" ref="L31:U31" si="15">(L17-L16)/LN(1+(L17-L16)/L12)</f>
        <v>3.561194135526887</v>
      </c>
      <c r="M31" s="31">
        <f t="shared" si="15"/>
        <v>3.5611941355268879</v>
      </c>
      <c r="N31" s="31">
        <f t="shared" si="15"/>
        <v>3.4098571920535576</v>
      </c>
      <c r="O31" s="31">
        <f t="shared" si="15"/>
        <v>3.593843236092809</v>
      </c>
      <c r="P31" s="31">
        <f t="shared" si="15"/>
        <v>3.5611941355268879</v>
      </c>
      <c r="Q31" s="31">
        <f t="shared" si="15"/>
        <v>3.474443819349728</v>
      </c>
      <c r="R31" s="31">
        <f t="shared" si="15"/>
        <v>3.474443819349728</v>
      </c>
      <c r="S31" s="31">
        <f t="shared" si="15"/>
        <v>3.4422140720618009</v>
      </c>
      <c r="T31" s="31">
        <f t="shared" si="15"/>
        <v>3.474443819349728</v>
      </c>
      <c r="U31" s="31">
        <f t="shared" si="15"/>
        <v>3.3535461612270074</v>
      </c>
      <c r="V31" s="31"/>
      <c r="W31" s="31"/>
      <c r="X31" s="31"/>
      <c r="Y31" s="31"/>
      <c r="Z31" s="31"/>
      <c r="AA31" s="31"/>
      <c r="AB31" s="31"/>
      <c r="AC31" s="8">
        <f t="shared" si="9"/>
        <v>3.6960920672121502</v>
      </c>
    </row>
    <row r="32" spans="1:29" ht="30" customHeight="1">
      <c r="A32" s="4">
        <v>21</v>
      </c>
      <c r="B32" s="5" t="s">
        <v>68</v>
      </c>
      <c r="C32" s="6" t="s">
        <v>42</v>
      </c>
      <c r="D32" s="17"/>
      <c r="E32" s="31">
        <f t="shared" ref="E32:K32" si="16">(E14-E15)/LN(1+(E14-E15)/E13)</f>
        <v>3.9217994096761246</v>
      </c>
      <c r="F32" s="31">
        <f t="shared" si="16"/>
        <v>4.1136825755517972</v>
      </c>
      <c r="G32" s="31">
        <f t="shared" si="16"/>
        <v>3.9796154527473693</v>
      </c>
      <c r="H32" s="31">
        <f t="shared" si="16"/>
        <v>4.1136825755517972</v>
      </c>
      <c r="I32" s="31">
        <f t="shared" si="16"/>
        <v>3.6750255276356345</v>
      </c>
      <c r="J32" s="31">
        <f t="shared" si="16"/>
        <v>2.7288938316427807</v>
      </c>
      <c r="K32" s="31">
        <f t="shared" si="16"/>
        <v>2.2368057644146027</v>
      </c>
      <c r="L32" s="31">
        <f t="shared" ref="L32:U32" si="17">(L14-L15)/LN(1+(L14-L15)/L13)</f>
        <v>2.375897998171745</v>
      </c>
      <c r="M32" s="31">
        <f t="shared" si="17"/>
        <v>2.3526385425761167</v>
      </c>
      <c r="N32" s="31">
        <f t="shared" si="17"/>
        <v>2.3293122437566285</v>
      </c>
      <c r="O32" s="31">
        <f t="shared" si="17"/>
        <v>2.3526385425761167</v>
      </c>
      <c r="P32" s="31">
        <f t="shared" si="17"/>
        <v>2.1491323462834737</v>
      </c>
      <c r="Q32" s="31">
        <f t="shared" si="17"/>
        <v>2.1930874711718342</v>
      </c>
      <c r="R32" s="31">
        <f t="shared" si="17"/>
        <v>2.3526385425761167</v>
      </c>
      <c r="S32" s="31">
        <f t="shared" si="17"/>
        <v>2.3526385425761167</v>
      </c>
      <c r="T32" s="31">
        <f t="shared" si="17"/>
        <v>2.399091855650914</v>
      </c>
      <c r="U32" s="31">
        <f t="shared" si="17"/>
        <v>2.3990918556509144</v>
      </c>
      <c r="V32" s="31"/>
      <c r="W32" s="31"/>
      <c r="X32" s="31"/>
      <c r="Y32" s="31"/>
      <c r="Z32" s="31"/>
      <c r="AA32" s="31"/>
      <c r="AB32" s="31"/>
      <c r="AC32" s="8">
        <f t="shared" si="9"/>
        <v>2.8250395928358873</v>
      </c>
    </row>
    <row r="34" spans="1:29" ht="23.25">
      <c r="A34" s="352" t="s">
        <v>26</v>
      </c>
      <c r="B34" s="352"/>
      <c r="C34" s="352"/>
      <c r="D34" s="352"/>
      <c r="E34" s="352"/>
      <c r="F34" s="352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</row>
    <row r="35" spans="1:29" ht="18.75">
      <c r="A35" s="358" t="s">
        <v>95</v>
      </c>
      <c r="B35" s="358"/>
      <c r="C35" s="358"/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358"/>
      <c r="P35" s="358"/>
      <c r="Q35" s="358"/>
      <c r="R35" s="358"/>
      <c r="S35" s="358"/>
      <c r="T35" s="358"/>
      <c r="U35" s="358"/>
      <c r="V35" s="358"/>
      <c r="W35" s="358"/>
      <c r="X35" s="358"/>
      <c r="Y35" s="358"/>
      <c r="Z35" s="358"/>
      <c r="AA35" s="358"/>
      <c r="AB35" s="358"/>
      <c r="AC35" s="358"/>
    </row>
    <row r="36" spans="1:29" ht="21" customHeight="1">
      <c r="A36" s="383"/>
      <c r="B36" s="384"/>
      <c r="C36" s="384"/>
      <c r="D36" s="384"/>
      <c r="E36" s="385" t="s">
        <v>85</v>
      </c>
      <c r="F36" s="323"/>
      <c r="G36" s="323"/>
      <c r="H36" s="323"/>
      <c r="I36" s="323"/>
      <c r="J36" s="323"/>
      <c r="K36" s="323"/>
      <c r="L36" s="323"/>
      <c r="M36" s="323"/>
      <c r="N36" s="323"/>
      <c r="O36" s="323"/>
      <c r="P36" s="323"/>
      <c r="Q36" s="323"/>
      <c r="R36" s="323"/>
      <c r="S36" s="323"/>
      <c r="T36" s="323"/>
      <c r="U36" s="323"/>
      <c r="V36" s="323"/>
      <c r="W36" s="323"/>
      <c r="X36" s="323"/>
      <c r="Y36" s="323"/>
      <c r="Z36" s="323"/>
      <c r="AA36" s="323"/>
      <c r="AB36" s="323"/>
      <c r="AC36" s="377"/>
    </row>
    <row r="37" spans="1:29" ht="18.75" customHeight="1">
      <c r="A37" s="310" t="s">
        <v>29</v>
      </c>
      <c r="B37" s="311"/>
      <c r="C37" s="311"/>
      <c r="D37" s="311"/>
      <c r="E37" s="385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3"/>
      <c r="AC37" s="377"/>
    </row>
    <row r="38" spans="1:29" ht="18.75" customHeight="1">
      <c r="A38" s="310" t="s">
        <v>30</v>
      </c>
      <c r="B38" s="311"/>
      <c r="C38" s="311"/>
      <c r="D38" s="311"/>
      <c r="E38" s="385"/>
      <c r="F38" s="323"/>
      <c r="G38" s="323"/>
      <c r="H38" s="323"/>
      <c r="I38" s="323"/>
      <c r="J38" s="323"/>
      <c r="K38" s="323"/>
      <c r="L38" s="323"/>
      <c r="M38" s="323"/>
      <c r="N38" s="323"/>
      <c r="O38" s="323"/>
      <c r="P38" s="323"/>
      <c r="Q38" s="323"/>
      <c r="R38" s="323"/>
      <c r="S38" s="323"/>
      <c r="T38" s="323"/>
      <c r="U38" s="323"/>
      <c r="V38" s="323"/>
      <c r="W38" s="323"/>
      <c r="X38" s="323"/>
      <c r="Y38" s="323"/>
      <c r="Z38" s="323"/>
      <c r="AA38" s="323"/>
      <c r="AB38" s="323"/>
      <c r="AC38" s="377"/>
    </row>
    <row r="39" spans="1:29" ht="18.75" customHeight="1">
      <c r="A39" s="310" t="s">
        <v>31</v>
      </c>
      <c r="B39" s="311"/>
      <c r="C39" s="311"/>
      <c r="D39" s="311"/>
      <c r="E39" s="385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323"/>
      <c r="Q39" s="323"/>
      <c r="R39" s="323"/>
      <c r="S39" s="323"/>
      <c r="T39" s="323"/>
      <c r="U39" s="323"/>
      <c r="V39" s="323"/>
      <c r="W39" s="323"/>
      <c r="X39" s="323"/>
      <c r="Y39" s="323"/>
      <c r="Z39" s="323"/>
      <c r="AA39" s="323"/>
      <c r="AB39" s="323"/>
      <c r="AC39" s="377"/>
    </row>
    <row r="40" spans="1:29" ht="18.75" customHeight="1">
      <c r="A40" s="310" t="s">
        <v>32</v>
      </c>
      <c r="B40" s="311"/>
      <c r="C40" s="311"/>
      <c r="D40" s="311"/>
      <c r="E40" s="385"/>
      <c r="F40" s="323"/>
      <c r="G40" s="323"/>
      <c r="H40" s="323"/>
      <c r="I40" s="323"/>
      <c r="J40" s="323"/>
      <c r="K40" s="323"/>
      <c r="L40" s="323"/>
      <c r="M40" s="323"/>
      <c r="N40" s="323"/>
      <c r="O40" s="323"/>
      <c r="P40" s="323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3"/>
      <c r="AC40" s="377"/>
    </row>
    <row r="41" spans="1:29" ht="19.5" customHeight="1">
      <c r="A41" s="313" t="s">
        <v>33</v>
      </c>
      <c r="B41" s="314"/>
      <c r="C41" s="314"/>
      <c r="D41" s="314"/>
      <c r="E41" s="385"/>
      <c r="F41" s="323"/>
      <c r="G41" s="323"/>
      <c r="H41" s="323"/>
      <c r="I41" s="323"/>
      <c r="J41" s="323"/>
      <c r="K41" s="323"/>
      <c r="L41" s="323"/>
      <c r="M41" s="323"/>
      <c r="N41" s="323"/>
      <c r="O41" s="323"/>
      <c r="P41" s="323"/>
      <c r="Q41" s="323"/>
      <c r="R41" s="323"/>
      <c r="S41" s="323"/>
      <c r="T41" s="323"/>
      <c r="U41" s="323"/>
      <c r="V41" s="323"/>
      <c r="W41" s="323"/>
      <c r="X41" s="323"/>
      <c r="Y41" s="323"/>
      <c r="Z41" s="323"/>
      <c r="AA41" s="323"/>
      <c r="AB41" s="323"/>
      <c r="AC41" s="377"/>
    </row>
    <row r="42" spans="1:29" ht="18.75" customHeight="1">
      <c r="A42" s="313" t="s">
        <v>34</v>
      </c>
      <c r="B42" s="314"/>
      <c r="C42" s="314"/>
      <c r="D42" s="314"/>
      <c r="E42" s="386"/>
      <c r="F42" s="379"/>
      <c r="G42" s="379"/>
      <c r="H42" s="379"/>
      <c r="I42" s="379"/>
      <c r="J42" s="379"/>
      <c r="K42" s="379"/>
      <c r="L42" s="379"/>
      <c r="M42" s="379"/>
      <c r="N42" s="379"/>
      <c r="O42" s="379"/>
      <c r="P42" s="379"/>
      <c r="Q42" s="379"/>
      <c r="R42" s="379"/>
      <c r="S42" s="379"/>
      <c r="T42" s="379"/>
      <c r="U42" s="379"/>
      <c r="V42" s="379"/>
      <c r="W42" s="379"/>
      <c r="X42" s="379"/>
      <c r="Y42" s="379"/>
      <c r="Z42" s="379"/>
      <c r="AA42" s="379"/>
      <c r="AB42" s="379"/>
      <c r="AC42" s="380"/>
    </row>
    <row r="43" spans="1:29" ht="34.5" customHeight="1">
      <c r="A43" s="344" t="s">
        <v>35</v>
      </c>
      <c r="B43" s="344" t="s">
        <v>36</v>
      </c>
      <c r="C43" s="344" t="s">
        <v>37</v>
      </c>
      <c r="D43" s="344" t="s">
        <v>38</v>
      </c>
      <c r="E43" s="353" t="s">
        <v>39</v>
      </c>
      <c r="F43" s="354"/>
      <c r="G43" s="354"/>
      <c r="H43" s="354"/>
      <c r="I43" s="354"/>
      <c r="J43" s="354"/>
      <c r="K43" s="354"/>
      <c r="L43" s="354"/>
      <c r="M43" s="354"/>
      <c r="N43" s="354"/>
      <c r="O43" s="354"/>
      <c r="P43" s="354"/>
      <c r="Q43" s="354"/>
      <c r="R43" s="354"/>
      <c r="S43" s="354"/>
      <c r="T43" s="354"/>
      <c r="U43" s="354"/>
      <c r="V43" s="354"/>
      <c r="W43" s="354"/>
      <c r="X43" s="354"/>
      <c r="Y43" s="354"/>
      <c r="Z43" s="354"/>
      <c r="AA43" s="354"/>
      <c r="AB43" s="355"/>
      <c r="AC43" s="72" t="s">
        <v>25</v>
      </c>
    </row>
    <row r="44" spans="1:29" ht="27" customHeight="1">
      <c r="A44" s="345"/>
      <c r="B44" s="345"/>
      <c r="C44" s="345"/>
      <c r="D44" s="345"/>
      <c r="E44" s="45">
        <v>0.29166666666666702</v>
      </c>
      <c r="F44" s="45">
        <v>0.33333333333333298</v>
      </c>
      <c r="G44" s="45">
        <v>0.375</v>
      </c>
      <c r="H44" s="45">
        <v>0.41666666666666702</v>
      </c>
      <c r="I44" s="45">
        <v>0.45833333333333298</v>
      </c>
      <c r="J44" s="45">
        <v>0.5</v>
      </c>
      <c r="K44" s="45">
        <v>0.54166666666666696</v>
      </c>
      <c r="L44" s="45">
        <v>0.58333333333333304</v>
      </c>
      <c r="M44" s="45">
        <v>0.625</v>
      </c>
      <c r="N44" s="45">
        <v>0.66666666666666696</v>
      </c>
      <c r="O44" s="45">
        <v>0.70833333333333304</v>
      </c>
      <c r="P44" s="45">
        <v>0.75</v>
      </c>
      <c r="Q44" s="45">
        <v>0.79166666666666696</v>
      </c>
      <c r="R44" s="45">
        <v>0.83333333333333304</v>
      </c>
      <c r="S44" s="45">
        <v>0.875</v>
      </c>
      <c r="T44" s="45">
        <v>0.91666666666666696</v>
      </c>
      <c r="U44" s="45">
        <v>0.95833333333333304</v>
      </c>
      <c r="V44" s="45">
        <v>1</v>
      </c>
      <c r="W44" s="45">
        <v>1.0416666666666701</v>
      </c>
      <c r="X44" s="45">
        <v>1.0833333333333299</v>
      </c>
      <c r="Y44" s="45">
        <v>1.125</v>
      </c>
      <c r="Z44" s="45">
        <v>1.1666666666666701</v>
      </c>
      <c r="AA44" s="45">
        <v>1.2083333333333299</v>
      </c>
      <c r="AB44" s="45">
        <v>1.25</v>
      </c>
      <c r="AC44" s="17"/>
    </row>
    <row r="45" spans="1:29" ht="30" customHeight="1">
      <c r="A45" s="4">
        <v>1</v>
      </c>
      <c r="B45" s="5" t="s">
        <v>41</v>
      </c>
      <c r="C45" s="6" t="s">
        <v>42</v>
      </c>
      <c r="D45" s="7"/>
      <c r="E45" s="26"/>
      <c r="F45" s="26"/>
      <c r="G45" s="26"/>
      <c r="H45" s="26"/>
      <c r="I45" s="26"/>
      <c r="J45" s="26">
        <v>0.9</v>
      </c>
      <c r="K45" s="26">
        <v>0.8</v>
      </c>
      <c r="L45" s="26">
        <v>0.8</v>
      </c>
      <c r="M45" s="26">
        <v>0.8</v>
      </c>
      <c r="N45" s="26">
        <v>0.9</v>
      </c>
      <c r="O45" s="26">
        <v>0.9</v>
      </c>
      <c r="P45" s="26">
        <v>0.8</v>
      </c>
      <c r="Q45" s="26">
        <v>0.8</v>
      </c>
      <c r="R45" s="26">
        <v>0.8</v>
      </c>
      <c r="S45" s="26">
        <v>0.9</v>
      </c>
      <c r="T45" s="26">
        <v>0.9</v>
      </c>
      <c r="U45" s="26">
        <v>1</v>
      </c>
      <c r="V45" s="26">
        <v>1</v>
      </c>
      <c r="W45" s="26">
        <v>1</v>
      </c>
      <c r="X45" s="26">
        <v>0.9</v>
      </c>
      <c r="Y45" s="26">
        <v>0.8</v>
      </c>
      <c r="Z45" s="26">
        <v>0.9</v>
      </c>
      <c r="AA45" s="26">
        <v>0.8</v>
      </c>
      <c r="AB45" s="26">
        <v>0.9</v>
      </c>
      <c r="AC45" s="8">
        <f t="shared" ref="AC45:AC57" si="18">AVERAGE(E45:AB45)</f>
        <v>0.87368421052631584</v>
      </c>
    </row>
    <row r="46" spans="1:29" ht="30" customHeight="1">
      <c r="A46" s="4">
        <v>2</v>
      </c>
      <c r="B46" s="5" t="s">
        <v>43</v>
      </c>
      <c r="C46" s="6" t="s">
        <v>42</v>
      </c>
      <c r="D46" s="7"/>
      <c r="E46" s="26"/>
      <c r="F46" s="26"/>
      <c r="G46" s="26"/>
      <c r="H46" s="26"/>
      <c r="I46" s="26"/>
      <c r="J46" s="26">
        <v>0.3</v>
      </c>
      <c r="K46" s="26">
        <v>0.3</v>
      </c>
      <c r="L46" s="26">
        <v>0.3</v>
      </c>
      <c r="M46" s="26">
        <v>0.3</v>
      </c>
      <c r="N46" s="26">
        <v>0.3</v>
      </c>
      <c r="O46" s="26">
        <v>0.3</v>
      </c>
      <c r="P46" s="26">
        <v>0.3</v>
      </c>
      <c r="Q46" s="26">
        <v>0.3</v>
      </c>
      <c r="R46" s="26">
        <v>0.2</v>
      </c>
      <c r="S46" s="26">
        <v>0.2</v>
      </c>
      <c r="T46" s="26">
        <v>0.3</v>
      </c>
      <c r="U46" s="26">
        <v>0.3</v>
      </c>
      <c r="V46" s="26">
        <v>0.4</v>
      </c>
      <c r="W46" s="26">
        <v>0.3</v>
      </c>
      <c r="X46" s="26">
        <v>0.2</v>
      </c>
      <c r="Y46" s="26">
        <v>0.3</v>
      </c>
      <c r="Z46" s="26">
        <v>0.2</v>
      </c>
      <c r="AA46" s="26">
        <v>0.2</v>
      </c>
      <c r="AB46" s="26">
        <v>0.3</v>
      </c>
      <c r="AC46" s="8">
        <f t="shared" si="18"/>
        <v>0.27894736842105261</v>
      </c>
    </row>
    <row r="47" spans="1:29" ht="30" customHeight="1">
      <c r="A47" s="4">
        <v>3</v>
      </c>
      <c r="B47" s="5" t="s">
        <v>44</v>
      </c>
      <c r="C47" s="6" t="s">
        <v>42</v>
      </c>
      <c r="D47" s="6"/>
      <c r="E47" s="68"/>
      <c r="F47" s="68"/>
      <c r="G47" s="68"/>
      <c r="H47" s="68"/>
      <c r="I47" s="68"/>
      <c r="J47" s="68">
        <v>17.7</v>
      </c>
      <c r="K47" s="68">
        <v>15.3</v>
      </c>
      <c r="L47" s="68">
        <v>14.3</v>
      </c>
      <c r="M47" s="68">
        <v>14.1</v>
      </c>
      <c r="N47" s="68">
        <v>14</v>
      </c>
      <c r="O47" s="68">
        <v>14.1</v>
      </c>
      <c r="P47" s="68">
        <v>14.1</v>
      </c>
      <c r="Q47" s="68">
        <v>14.1</v>
      </c>
      <c r="R47" s="68">
        <v>14</v>
      </c>
      <c r="S47" s="68">
        <v>14</v>
      </c>
      <c r="T47" s="68">
        <v>13.8</v>
      </c>
      <c r="U47" s="68">
        <v>13.7</v>
      </c>
      <c r="V47" s="68">
        <v>12.8</v>
      </c>
      <c r="W47" s="68">
        <v>13.1</v>
      </c>
      <c r="X47" s="68">
        <v>14</v>
      </c>
      <c r="Y47" s="68">
        <v>14.6</v>
      </c>
      <c r="Z47" s="68">
        <v>14.7</v>
      </c>
      <c r="AA47" s="68">
        <v>14.8</v>
      </c>
      <c r="AB47" s="68">
        <v>15</v>
      </c>
      <c r="AC47" s="8">
        <f t="shared" si="18"/>
        <v>14.326315789473684</v>
      </c>
    </row>
    <row r="48" spans="1:29" ht="30" customHeight="1">
      <c r="A48" s="4">
        <v>4</v>
      </c>
      <c r="B48" s="5" t="s">
        <v>45</v>
      </c>
      <c r="C48" s="6" t="s">
        <v>42</v>
      </c>
      <c r="D48" s="6"/>
      <c r="E48" s="68"/>
      <c r="F48" s="68"/>
      <c r="G48" s="68"/>
      <c r="H48" s="68"/>
      <c r="I48" s="68"/>
      <c r="J48" s="68">
        <v>8.5</v>
      </c>
      <c r="K48" s="68">
        <v>7.2</v>
      </c>
      <c r="L48" s="68">
        <v>6.9</v>
      </c>
      <c r="M48" s="68">
        <v>7</v>
      </c>
      <c r="N48" s="68">
        <v>7</v>
      </c>
      <c r="O48" s="68">
        <v>7</v>
      </c>
      <c r="P48" s="68">
        <v>7</v>
      </c>
      <c r="Q48" s="68">
        <v>7.1</v>
      </c>
      <c r="R48" s="68">
        <v>7</v>
      </c>
      <c r="S48" s="68">
        <v>7.1</v>
      </c>
      <c r="T48" s="68">
        <v>6.5</v>
      </c>
      <c r="U48" s="68">
        <v>6</v>
      </c>
      <c r="V48" s="68">
        <v>5.3</v>
      </c>
      <c r="W48" s="68">
        <v>5.6</v>
      </c>
      <c r="X48" s="68">
        <v>5.7</v>
      </c>
      <c r="Y48" s="68">
        <v>5.9</v>
      </c>
      <c r="Z48" s="68">
        <v>6.1</v>
      </c>
      <c r="AA48" s="68">
        <v>6.1</v>
      </c>
      <c r="AB48" s="68">
        <v>6.2</v>
      </c>
      <c r="AC48" s="8">
        <f t="shared" si="18"/>
        <v>6.5894736842105255</v>
      </c>
    </row>
    <row r="49" spans="1:29" ht="30" customHeight="1">
      <c r="A49" s="4">
        <v>5</v>
      </c>
      <c r="B49" s="5" t="s">
        <v>46</v>
      </c>
      <c r="C49" s="6" t="s">
        <v>42</v>
      </c>
      <c r="D49" s="6"/>
      <c r="E49" s="68"/>
      <c r="F49" s="68"/>
      <c r="G49" s="68"/>
      <c r="H49" s="68"/>
      <c r="I49" s="68"/>
      <c r="J49" s="68">
        <v>23.7</v>
      </c>
      <c r="K49" s="68">
        <v>27.5</v>
      </c>
      <c r="L49" s="68">
        <v>26.9</v>
      </c>
      <c r="M49" s="68">
        <v>27</v>
      </c>
      <c r="N49" s="68">
        <v>26.7</v>
      </c>
      <c r="O49" s="68">
        <v>27</v>
      </c>
      <c r="P49" s="68">
        <v>26.8</v>
      </c>
      <c r="Q49" s="68">
        <v>26.7</v>
      </c>
      <c r="R49" s="68">
        <v>26.8</v>
      </c>
      <c r="S49" s="68">
        <v>26.9</v>
      </c>
      <c r="T49" s="68">
        <v>26.7</v>
      </c>
      <c r="U49" s="68">
        <v>26.9</v>
      </c>
      <c r="V49" s="68">
        <v>26.8</v>
      </c>
      <c r="W49" s="68">
        <v>26</v>
      </c>
      <c r="X49" s="68">
        <v>25.2</v>
      </c>
      <c r="Y49" s="68">
        <v>25.2</v>
      </c>
      <c r="Z49" s="68">
        <v>24.9</v>
      </c>
      <c r="AA49" s="68">
        <v>24.9</v>
      </c>
      <c r="AB49" s="68">
        <v>24.8</v>
      </c>
      <c r="AC49" s="8">
        <f t="shared" si="18"/>
        <v>26.178947368421049</v>
      </c>
    </row>
    <row r="50" spans="1:29" ht="30" customHeight="1">
      <c r="A50" s="4">
        <v>6</v>
      </c>
      <c r="B50" s="5" t="s">
        <v>47</v>
      </c>
      <c r="C50" s="6" t="s">
        <v>42</v>
      </c>
      <c r="D50" s="6"/>
      <c r="E50" s="68"/>
      <c r="F50" s="68"/>
      <c r="G50" s="68"/>
      <c r="H50" s="68"/>
      <c r="I50" s="68"/>
      <c r="J50" s="68">
        <v>23.2</v>
      </c>
      <c r="K50" s="68">
        <v>33.1</v>
      </c>
      <c r="L50" s="68">
        <v>31.9</v>
      </c>
      <c r="M50" s="68">
        <v>31.8</v>
      </c>
      <c r="N50" s="68">
        <v>31.5</v>
      </c>
      <c r="O50" s="68">
        <v>31.7</v>
      </c>
      <c r="P50" s="68">
        <v>31.6</v>
      </c>
      <c r="Q50" s="68">
        <v>31.6</v>
      </c>
      <c r="R50" s="68">
        <v>31.6</v>
      </c>
      <c r="S50" s="68">
        <v>31.6</v>
      </c>
      <c r="T50" s="68">
        <v>31.7</v>
      </c>
      <c r="U50" s="68">
        <v>32.200000000000003</v>
      </c>
      <c r="V50" s="68">
        <v>32</v>
      </c>
      <c r="W50" s="68">
        <v>31.2</v>
      </c>
      <c r="X50" s="68">
        <v>30.9</v>
      </c>
      <c r="Y50" s="68">
        <v>31.1</v>
      </c>
      <c r="Z50" s="68">
        <v>30.8</v>
      </c>
      <c r="AA50" s="68">
        <v>30.8</v>
      </c>
      <c r="AB50" s="68">
        <v>30.8</v>
      </c>
      <c r="AC50" s="8">
        <f t="shared" si="18"/>
        <v>31.110526315789468</v>
      </c>
    </row>
    <row r="51" spans="1:29" ht="30" customHeight="1">
      <c r="A51" s="4">
        <v>7</v>
      </c>
      <c r="B51" s="5" t="s">
        <v>48</v>
      </c>
      <c r="C51" s="6" t="s">
        <v>49</v>
      </c>
      <c r="D51" s="6"/>
      <c r="E51" s="68"/>
      <c r="F51" s="68"/>
      <c r="G51" s="68"/>
      <c r="H51" s="68"/>
      <c r="I51" s="68"/>
      <c r="J51" s="68">
        <v>4.3</v>
      </c>
      <c r="K51" s="68">
        <v>4.3</v>
      </c>
      <c r="L51" s="68">
        <v>4.3</v>
      </c>
      <c r="M51" s="68">
        <v>4.3</v>
      </c>
      <c r="N51" s="68">
        <v>4.3</v>
      </c>
      <c r="O51" s="68">
        <v>4.3</v>
      </c>
      <c r="P51" s="68">
        <v>4.3</v>
      </c>
      <c r="Q51" s="68">
        <v>4.3</v>
      </c>
      <c r="R51" s="68">
        <v>4.3</v>
      </c>
      <c r="S51" s="68">
        <v>4.3</v>
      </c>
      <c r="T51" s="68">
        <v>4.3</v>
      </c>
      <c r="U51" s="68">
        <v>4.3</v>
      </c>
      <c r="V51" s="68">
        <v>4.3</v>
      </c>
      <c r="W51" s="68">
        <v>4.3</v>
      </c>
      <c r="X51" s="68">
        <v>4.3</v>
      </c>
      <c r="Y51" s="68">
        <v>4.3</v>
      </c>
      <c r="Z51" s="68">
        <v>4.3</v>
      </c>
      <c r="AA51" s="68">
        <v>4.3</v>
      </c>
      <c r="AB51" s="68">
        <v>4.3</v>
      </c>
      <c r="AC51" s="8">
        <f t="shared" si="18"/>
        <v>4.2999999999999989</v>
      </c>
    </row>
    <row r="52" spans="1:29" ht="30" customHeight="1">
      <c r="A52" s="4">
        <v>8</v>
      </c>
      <c r="B52" s="5" t="s">
        <v>50</v>
      </c>
      <c r="C52" s="6" t="s">
        <v>49</v>
      </c>
      <c r="D52" s="6"/>
      <c r="E52" s="69"/>
      <c r="F52" s="69"/>
      <c r="G52" s="69"/>
      <c r="H52" s="69"/>
      <c r="I52" s="69"/>
      <c r="J52" s="69">
        <v>3.8</v>
      </c>
      <c r="K52" s="69">
        <v>3.8</v>
      </c>
      <c r="L52" s="69">
        <v>3.8</v>
      </c>
      <c r="M52" s="69">
        <v>3.8</v>
      </c>
      <c r="N52" s="69">
        <v>3.8</v>
      </c>
      <c r="O52" s="69">
        <v>3.8</v>
      </c>
      <c r="P52" s="69">
        <v>3.8</v>
      </c>
      <c r="Q52" s="69">
        <v>3.8</v>
      </c>
      <c r="R52" s="69">
        <v>3.8</v>
      </c>
      <c r="S52" s="69">
        <v>3.8</v>
      </c>
      <c r="T52" s="69">
        <v>3.8</v>
      </c>
      <c r="U52" s="69">
        <v>3.8</v>
      </c>
      <c r="V52" s="69">
        <v>3.8</v>
      </c>
      <c r="W52" s="69">
        <v>3.8</v>
      </c>
      <c r="X52" s="69">
        <v>3.8</v>
      </c>
      <c r="Y52" s="69">
        <v>3.8</v>
      </c>
      <c r="Z52" s="69">
        <v>3.8</v>
      </c>
      <c r="AA52" s="69">
        <v>3.8</v>
      </c>
      <c r="AB52" s="69">
        <v>3.8</v>
      </c>
      <c r="AC52" s="8">
        <f t="shared" si="18"/>
        <v>3.7999999999999985</v>
      </c>
    </row>
    <row r="53" spans="1:29" ht="30" customHeight="1">
      <c r="A53" s="4">
        <v>9</v>
      </c>
      <c r="B53" s="5" t="s">
        <v>51</v>
      </c>
      <c r="C53" s="6" t="s">
        <v>49</v>
      </c>
      <c r="D53" s="6"/>
      <c r="E53" s="69"/>
      <c r="F53" s="69"/>
      <c r="G53" s="69"/>
      <c r="H53" s="69"/>
      <c r="I53" s="69"/>
      <c r="J53" s="69">
        <v>3.8</v>
      </c>
      <c r="K53" s="69">
        <v>3.8</v>
      </c>
      <c r="L53" s="69">
        <v>3.8</v>
      </c>
      <c r="M53" s="69">
        <v>3.8</v>
      </c>
      <c r="N53" s="69">
        <v>3.8</v>
      </c>
      <c r="O53" s="69">
        <v>3.8</v>
      </c>
      <c r="P53" s="69">
        <v>3.8</v>
      </c>
      <c r="Q53" s="69">
        <v>3.8</v>
      </c>
      <c r="R53" s="69">
        <v>3.8</v>
      </c>
      <c r="S53" s="69">
        <v>3.8</v>
      </c>
      <c r="T53" s="69">
        <v>3.8</v>
      </c>
      <c r="U53" s="69">
        <v>3.8</v>
      </c>
      <c r="V53" s="69">
        <v>3.8</v>
      </c>
      <c r="W53" s="69">
        <v>3.8</v>
      </c>
      <c r="X53" s="69">
        <v>3.8</v>
      </c>
      <c r="Y53" s="69">
        <v>3.8</v>
      </c>
      <c r="Z53" s="69">
        <v>3.8</v>
      </c>
      <c r="AA53" s="69">
        <v>3.8</v>
      </c>
      <c r="AB53" s="69">
        <v>3.8</v>
      </c>
      <c r="AC53" s="8">
        <f t="shared" si="18"/>
        <v>3.7999999999999985</v>
      </c>
    </row>
    <row r="54" spans="1:29" ht="30" customHeight="1">
      <c r="A54" s="4">
        <v>10</v>
      </c>
      <c r="B54" s="5" t="s">
        <v>52</v>
      </c>
      <c r="C54" s="6" t="s">
        <v>49</v>
      </c>
      <c r="D54" s="6"/>
      <c r="E54" s="69"/>
      <c r="F54" s="69"/>
      <c r="G54" s="69"/>
      <c r="H54" s="69"/>
      <c r="I54" s="69"/>
      <c r="J54" s="69">
        <v>3</v>
      </c>
      <c r="K54" s="69">
        <v>3</v>
      </c>
      <c r="L54" s="69">
        <v>3</v>
      </c>
      <c r="M54" s="69">
        <v>3</v>
      </c>
      <c r="N54" s="69">
        <v>3</v>
      </c>
      <c r="O54" s="69">
        <v>3</v>
      </c>
      <c r="P54" s="69">
        <v>3</v>
      </c>
      <c r="Q54" s="69">
        <v>3</v>
      </c>
      <c r="R54" s="69">
        <v>3</v>
      </c>
      <c r="S54" s="69">
        <v>3</v>
      </c>
      <c r="T54" s="69">
        <v>3</v>
      </c>
      <c r="U54" s="69">
        <v>3</v>
      </c>
      <c r="V54" s="69">
        <v>3</v>
      </c>
      <c r="W54" s="69">
        <v>3</v>
      </c>
      <c r="X54" s="69">
        <v>3</v>
      </c>
      <c r="Y54" s="69">
        <v>3</v>
      </c>
      <c r="Z54" s="69">
        <v>3</v>
      </c>
      <c r="AA54" s="69">
        <v>3</v>
      </c>
      <c r="AB54" s="69">
        <v>3</v>
      </c>
      <c r="AC54" s="8">
        <f t="shared" si="18"/>
        <v>3</v>
      </c>
    </row>
    <row r="55" spans="1:29" ht="30" customHeight="1">
      <c r="A55" s="4">
        <v>11</v>
      </c>
      <c r="B55" s="5" t="s">
        <v>53</v>
      </c>
      <c r="C55" s="6" t="s">
        <v>49</v>
      </c>
      <c r="D55" s="13"/>
      <c r="E55" s="70"/>
      <c r="F55" s="70"/>
      <c r="G55" s="70"/>
      <c r="H55" s="70"/>
      <c r="I55" s="70"/>
      <c r="J55" s="70">
        <v>0.5</v>
      </c>
      <c r="K55" s="70">
        <v>0.5</v>
      </c>
      <c r="L55" s="70">
        <v>0.5</v>
      </c>
      <c r="M55" s="70">
        <v>0.5</v>
      </c>
      <c r="N55" s="70">
        <v>0.5</v>
      </c>
      <c r="O55" s="70">
        <v>0.5</v>
      </c>
      <c r="P55" s="70">
        <v>0.5</v>
      </c>
      <c r="Q55" s="70">
        <v>0.5</v>
      </c>
      <c r="R55" s="70">
        <v>0.5</v>
      </c>
      <c r="S55" s="70">
        <v>0.5</v>
      </c>
      <c r="T55" s="70">
        <f t="shared" ref="T55:AB55" si="19">T51-T52</f>
        <v>0.5</v>
      </c>
      <c r="U55" s="70">
        <f t="shared" si="19"/>
        <v>0.5</v>
      </c>
      <c r="V55" s="70">
        <f t="shared" si="19"/>
        <v>0.5</v>
      </c>
      <c r="W55" s="70">
        <f t="shared" si="19"/>
        <v>0.5</v>
      </c>
      <c r="X55" s="70">
        <f t="shared" si="19"/>
        <v>0.5</v>
      </c>
      <c r="Y55" s="70">
        <f t="shared" si="19"/>
        <v>0.5</v>
      </c>
      <c r="Z55" s="70">
        <f t="shared" si="19"/>
        <v>0.5</v>
      </c>
      <c r="AA55" s="70">
        <f t="shared" si="19"/>
        <v>0.5</v>
      </c>
      <c r="AB55" s="70">
        <f t="shared" si="19"/>
        <v>0.5</v>
      </c>
      <c r="AC55" s="8">
        <f t="shared" si="18"/>
        <v>0.5</v>
      </c>
    </row>
    <row r="56" spans="1:29" ht="30" customHeight="1">
      <c r="A56" s="4">
        <v>12</v>
      </c>
      <c r="B56" s="5" t="s">
        <v>54</v>
      </c>
      <c r="C56" s="6" t="s">
        <v>55</v>
      </c>
      <c r="D56" s="13"/>
      <c r="E56" s="70"/>
      <c r="F56" s="70"/>
      <c r="G56" s="70"/>
      <c r="H56" s="70"/>
      <c r="I56" s="70"/>
      <c r="J56" s="70">
        <v>0.8</v>
      </c>
      <c r="K56" s="70">
        <v>0.8</v>
      </c>
      <c r="L56" s="70">
        <v>0.8</v>
      </c>
      <c r="M56" s="70">
        <v>0.8</v>
      </c>
      <c r="N56" s="70">
        <v>0.8</v>
      </c>
      <c r="O56" s="70">
        <v>0.8</v>
      </c>
      <c r="P56" s="70">
        <v>0.8</v>
      </c>
      <c r="Q56" s="70">
        <v>0.8</v>
      </c>
      <c r="R56" s="70">
        <v>0.8</v>
      </c>
      <c r="S56" s="70">
        <v>0.8</v>
      </c>
      <c r="T56" s="70">
        <f t="shared" ref="T56:AB56" si="20">T53-T54</f>
        <v>0.79999999999999982</v>
      </c>
      <c r="U56" s="70">
        <f t="shared" si="20"/>
        <v>0.79999999999999982</v>
      </c>
      <c r="V56" s="70">
        <f t="shared" si="20"/>
        <v>0.79999999999999982</v>
      </c>
      <c r="W56" s="70">
        <f t="shared" si="20"/>
        <v>0.79999999999999982</v>
      </c>
      <c r="X56" s="70">
        <f t="shared" si="20"/>
        <v>0.79999999999999982</v>
      </c>
      <c r="Y56" s="70">
        <f t="shared" si="20"/>
        <v>0.79999999999999982</v>
      </c>
      <c r="Z56" s="70">
        <f t="shared" si="20"/>
        <v>0.79999999999999982</v>
      </c>
      <c r="AA56" s="70">
        <f t="shared" si="20"/>
        <v>0.79999999999999982</v>
      </c>
      <c r="AB56" s="70">
        <f t="shared" si="20"/>
        <v>0.79999999999999982</v>
      </c>
      <c r="AC56" s="8">
        <f t="shared" si="18"/>
        <v>0.80000000000000016</v>
      </c>
    </row>
    <row r="57" spans="1:29" ht="30" customHeight="1">
      <c r="A57" s="4">
        <v>13</v>
      </c>
      <c r="B57" s="5" t="s">
        <v>56</v>
      </c>
      <c r="C57" s="6" t="s">
        <v>57</v>
      </c>
      <c r="D57" s="13"/>
      <c r="E57" s="29"/>
      <c r="F57" s="29"/>
      <c r="G57" s="29"/>
      <c r="H57" s="29"/>
      <c r="I57" s="29"/>
      <c r="J57" s="29">
        <f>SQRT(J55/0.5)*971</f>
        <v>971</v>
      </c>
      <c r="K57" s="29">
        <f t="shared" ref="K57:T57" si="21">SQRT(K55/0.5)*971</f>
        <v>971</v>
      </c>
      <c r="L57" s="29">
        <f t="shared" si="21"/>
        <v>971</v>
      </c>
      <c r="M57" s="29">
        <f t="shared" si="21"/>
        <v>971</v>
      </c>
      <c r="N57" s="29">
        <f t="shared" si="21"/>
        <v>971</v>
      </c>
      <c r="O57" s="29">
        <f t="shared" si="21"/>
        <v>971</v>
      </c>
      <c r="P57" s="29">
        <f t="shared" si="21"/>
        <v>971</v>
      </c>
      <c r="Q57" s="29">
        <f t="shared" si="21"/>
        <v>971</v>
      </c>
      <c r="R57" s="29">
        <f t="shared" si="21"/>
        <v>971</v>
      </c>
      <c r="S57" s="29">
        <f t="shared" si="21"/>
        <v>971</v>
      </c>
      <c r="T57" s="29">
        <f t="shared" si="21"/>
        <v>971</v>
      </c>
      <c r="U57" s="29">
        <f t="shared" ref="U57:AB57" si="22">SQRT(U55/0.5)*971</f>
        <v>971</v>
      </c>
      <c r="V57" s="29">
        <f t="shared" si="22"/>
        <v>971</v>
      </c>
      <c r="W57" s="29">
        <f t="shared" si="22"/>
        <v>971</v>
      </c>
      <c r="X57" s="29">
        <f t="shared" si="22"/>
        <v>971</v>
      </c>
      <c r="Y57" s="29">
        <f t="shared" si="22"/>
        <v>971</v>
      </c>
      <c r="Z57" s="29">
        <f t="shared" si="22"/>
        <v>971</v>
      </c>
      <c r="AA57" s="29">
        <f t="shared" si="22"/>
        <v>971</v>
      </c>
      <c r="AB57" s="29">
        <f t="shared" si="22"/>
        <v>971</v>
      </c>
      <c r="AC57" s="8">
        <f t="shared" si="18"/>
        <v>971</v>
      </c>
    </row>
    <row r="58" spans="1:29" ht="30" customHeight="1">
      <c r="A58" s="4">
        <v>14</v>
      </c>
      <c r="B58" s="5" t="s">
        <v>58</v>
      </c>
      <c r="C58" s="6" t="s">
        <v>59</v>
      </c>
      <c r="D58" s="13"/>
      <c r="E58" s="71"/>
      <c r="F58" s="71"/>
      <c r="G58" s="71"/>
      <c r="H58" s="71"/>
      <c r="I58" s="71"/>
      <c r="J58" s="71">
        <f>J57*1000*1*(J47-J48)/3024</f>
        <v>2954.100529100529</v>
      </c>
      <c r="K58" s="71">
        <f t="shared" ref="K58:T58" si="23">K57*1000*1*(K47-K48)/3024</f>
        <v>2600.8928571428573</v>
      </c>
      <c r="L58" s="71">
        <f t="shared" si="23"/>
        <v>2376.1243386243386</v>
      </c>
      <c r="M58" s="71">
        <f t="shared" si="23"/>
        <v>2279.7949735449733</v>
      </c>
      <c r="N58" s="71">
        <f t="shared" si="23"/>
        <v>2247.6851851851852</v>
      </c>
      <c r="O58" s="71">
        <f t="shared" si="23"/>
        <v>2279.7949735449733</v>
      </c>
      <c r="P58" s="71">
        <f t="shared" si="23"/>
        <v>2279.7949735449733</v>
      </c>
      <c r="Q58" s="71">
        <f t="shared" si="23"/>
        <v>2247.6851851851852</v>
      </c>
      <c r="R58" s="71">
        <f t="shared" si="23"/>
        <v>2247.6851851851852</v>
      </c>
      <c r="S58" s="71">
        <f t="shared" si="23"/>
        <v>2215.5753968253966</v>
      </c>
      <c r="T58" s="71">
        <f t="shared" si="23"/>
        <v>2344.0145502645505</v>
      </c>
      <c r="U58" s="71">
        <f t="shared" ref="U58:AB58" si="24">U57*1000*1*(U47-U48)/3024</f>
        <v>2472.4537037037035</v>
      </c>
      <c r="V58" s="71">
        <f t="shared" si="24"/>
        <v>2408.2341269841272</v>
      </c>
      <c r="W58" s="71">
        <f t="shared" si="24"/>
        <v>2408.2341269841268</v>
      </c>
      <c r="X58" s="71">
        <f t="shared" si="24"/>
        <v>2665.112433862434</v>
      </c>
      <c r="Y58" s="71">
        <f t="shared" si="24"/>
        <v>2793.5515873015875</v>
      </c>
      <c r="Z58" s="71">
        <f t="shared" si="24"/>
        <v>2761.4417989417989</v>
      </c>
      <c r="AA58" s="71">
        <f t="shared" si="24"/>
        <v>2793.5515873015879</v>
      </c>
      <c r="AB58" s="71">
        <f t="shared" si="24"/>
        <v>2825.6613756613756</v>
      </c>
      <c r="AC58" s="73">
        <f>SUM(E58:AB58)</f>
        <v>47201.388888888891</v>
      </c>
    </row>
    <row r="59" spans="1:29" ht="30" customHeight="1">
      <c r="A59" s="4">
        <v>15</v>
      </c>
      <c r="B59" s="5" t="s">
        <v>60</v>
      </c>
      <c r="C59" s="6" t="s">
        <v>61</v>
      </c>
      <c r="D59" s="13"/>
      <c r="E59" s="68"/>
      <c r="F59" s="68"/>
      <c r="G59" s="68"/>
      <c r="H59" s="68"/>
      <c r="I59" s="68"/>
      <c r="J59" s="68">
        <v>1620</v>
      </c>
      <c r="K59" s="68">
        <v>1550</v>
      </c>
      <c r="L59" s="68">
        <v>1540</v>
      </c>
      <c r="M59" s="68">
        <v>1550</v>
      </c>
      <c r="N59" s="68">
        <v>1540</v>
      </c>
      <c r="O59" s="68">
        <v>1520</v>
      </c>
      <c r="P59" s="68">
        <v>1520</v>
      </c>
      <c r="Q59" s="68">
        <v>1520</v>
      </c>
      <c r="R59" s="68">
        <v>1520</v>
      </c>
      <c r="S59" s="68">
        <v>1510</v>
      </c>
      <c r="T59" s="68">
        <v>1530</v>
      </c>
      <c r="U59" s="68">
        <v>1530</v>
      </c>
      <c r="V59" s="68">
        <v>1520</v>
      </c>
      <c r="W59" s="68">
        <v>1550</v>
      </c>
      <c r="X59" s="68">
        <v>1580</v>
      </c>
      <c r="Y59" s="68">
        <v>1640</v>
      </c>
      <c r="Z59" s="68">
        <v>1600</v>
      </c>
      <c r="AA59" s="68">
        <v>1560</v>
      </c>
      <c r="AB59" s="68">
        <v>1600</v>
      </c>
      <c r="AC59" s="43">
        <f>SUM(E59:AB59)</f>
        <v>29500</v>
      </c>
    </row>
    <row r="60" spans="1:29" ht="30" customHeight="1">
      <c r="A60" s="4">
        <v>16</v>
      </c>
      <c r="B60" s="5" t="s">
        <v>62</v>
      </c>
      <c r="C60" s="6" t="s">
        <v>63</v>
      </c>
      <c r="D60" s="13"/>
      <c r="E60" s="31"/>
      <c r="F60" s="31"/>
      <c r="G60" s="31"/>
      <c r="H60" s="31"/>
      <c r="I60" s="31"/>
      <c r="J60" s="31">
        <f>J59/J58</f>
        <v>0.54839027448170874</v>
      </c>
      <c r="K60" s="31">
        <f t="shared" ref="K60:T60" si="25">K59/K58</f>
        <v>0.59594919327154128</v>
      </c>
      <c r="L60" s="31">
        <f t="shared" si="25"/>
        <v>0.64811423163637372</v>
      </c>
      <c r="M60" s="31">
        <f t="shared" si="25"/>
        <v>0.67988569936612475</v>
      </c>
      <c r="N60" s="31">
        <f t="shared" si="25"/>
        <v>0.68514933058702365</v>
      </c>
      <c r="O60" s="31">
        <f t="shared" si="25"/>
        <v>0.66672662131387717</v>
      </c>
      <c r="P60" s="31">
        <f t="shared" si="25"/>
        <v>0.66672662131387717</v>
      </c>
      <c r="Q60" s="31">
        <f t="shared" si="25"/>
        <v>0.67625128733264672</v>
      </c>
      <c r="R60" s="31">
        <f t="shared" si="25"/>
        <v>0.67625128733264672</v>
      </c>
      <c r="S60" s="31">
        <f t="shared" si="25"/>
        <v>0.68153853042582735</v>
      </c>
      <c r="T60" s="31">
        <f t="shared" si="25"/>
        <v>0.65272632366011585</v>
      </c>
      <c r="U60" s="31">
        <f t="shared" ref="U60:AB60" si="26">U59/U58</f>
        <v>0.61881846269075935</v>
      </c>
      <c r="V60" s="31">
        <f t="shared" si="26"/>
        <v>0.63116786817713688</v>
      </c>
      <c r="W60" s="31">
        <f t="shared" si="26"/>
        <v>0.64362512873326472</v>
      </c>
      <c r="X60" s="31">
        <f t="shared" si="26"/>
        <v>0.59284553249041472</v>
      </c>
      <c r="Y60" s="31">
        <f t="shared" si="26"/>
        <v>0.58706630207038601</v>
      </c>
      <c r="Z60" s="31">
        <f t="shared" si="26"/>
        <v>0.57940746772686991</v>
      </c>
      <c r="AA60" s="31">
        <f t="shared" si="26"/>
        <v>0.55842892148158663</v>
      </c>
      <c r="AB60" s="31">
        <f t="shared" si="26"/>
        <v>0.5662391161876229</v>
      </c>
      <c r="AC60" s="8">
        <f t="shared" ref="AC60:AC65" si="27">AVERAGE(E60:AB60)</f>
        <v>0.62922674738314777</v>
      </c>
    </row>
    <row r="61" spans="1:29" ht="30" customHeight="1">
      <c r="A61" s="4">
        <v>17</v>
      </c>
      <c r="B61" s="5" t="s">
        <v>64</v>
      </c>
      <c r="C61" s="13"/>
      <c r="D61" s="13"/>
      <c r="E61" s="341">
        <f>AVERAGE(E60:AB60)</f>
        <v>0.62922674738314777</v>
      </c>
      <c r="F61" s="342"/>
      <c r="G61" s="342"/>
      <c r="H61" s="342"/>
      <c r="I61" s="342"/>
      <c r="J61" s="342"/>
      <c r="K61" s="342"/>
      <c r="L61" s="342"/>
      <c r="M61" s="342"/>
      <c r="N61" s="342"/>
      <c r="O61" s="342"/>
      <c r="P61" s="342"/>
      <c r="Q61" s="342"/>
      <c r="R61" s="342"/>
      <c r="S61" s="342"/>
      <c r="T61" s="342"/>
      <c r="U61" s="342"/>
      <c r="V61" s="342"/>
      <c r="W61" s="342"/>
      <c r="X61" s="342"/>
      <c r="Y61" s="342"/>
      <c r="Z61" s="342"/>
      <c r="AA61" s="342"/>
      <c r="AB61" s="342"/>
      <c r="AC61" s="8">
        <f t="shared" si="27"/>
        <v>0.62922674738314777</v>
      </c>
    </row>
    <row r="62" spans="1:29" ht="30" customHeight="1">
      <c r="A62" s="4">
        <v>18</v>
      </c>
      <c r="B62" s="5" t="s">
        <v>65</v>
      </c>
      <c r="C62" s="13"/>
      <c r="D62" s="13"/>
      <c r="E62" s="31"/>
      <c r="F62" s="31"/>
      <c r="G62" s="31"/>
      <c r="H62" s="31"/>
      <c r="I62" s="31"/>
      <c r="J62" s="31">
        <f>3.516/J60</f>
        <v>6.4114922594552217</v>
      </c>
      <c r="K62" s="31">
        <f t="shared" ref="K62:T62" si="28">3.516/K60</f>
        <v>5.8998317972350236</v>
      </c>
      <c r="L62" s="31">
        <f t="shared" si="28"/>
        <v>5.4249695938981661</v>
      </c>
      <c r="M62" s="31">
        <f t="shared" si="28"/>
        <v>5.1714575012800816</v>
      </c>
      <c r="N62" s="31">
        <f t="shared" si="28"/>
        <v>5.1317279942279947</v>
      </c>
      <c r="O62" s="31">
        <f t="shared" si="28"/>
        <v>5.2735257414369254</v>
      </c>
      <c r="P62" s="31">
        <f t="shared" si="28"/>
        <v>5.2735257414369254</v>
      </c>
      <c r="Q62" s="31">
        <f t="shared" si="28"/>
        <v>5.1992507309941525</v>
      </c>
      <c r="R62" s="31">
        <f t="shared" si="28"/>
        <v>5.1992507309941525</v>
      </c>
      <c r="S62" s="31">
        <f t="shared" si="28"/>
        <v>5.1589159571113203</v>
      </c>
      <c r="T62" s="31">
        <f t="shared" si="28"/>
        <v>5.3866373586471639</v>
      </c>
      <c r="U62" s="31">
        <f t="shared" ref="U62:AB62" si="29">3.516/U60</f>
        <v>5.681795570079883</v>
      </c>
      <c r="V62" s="31">
        <f t="shared" si="29"/>
        <v>5.5706257832080208</v>
      </c>
      <c r="W62" s="31">
        <f t="shared" si="29"/>
        <v>5.4628072196620581</v>
      </c>
      <c r="X62" s="31">
        <f t="shared" si="29"/>
        <v>5.9307185553546322</v>
      </c>
      <c r="Y62" s="31">
        <f t="shared" si="29"/>
        <v>5.9891020615563297</v>
      </c>
      <c r="Z62" s="31">
        <f t="shared" si="29"/>
        <v>6.0682683531746031</v>
      </c>
      <c r="AA62" s="31">
        <f t="shared" si="29"/>
        <v>6.2962355006105017</v>
      </c>
      <c r="AB62" s="31">
        <f t="shared" si="29"/>
        <v>6.2093908730158729</v>
      </c>
      <c r="AC62" s="8">
        <f t="shared" si="27"/>
        <v>5.6178699643883689</v>
      </c>
    </row>
    <row r="63" spans="1:29" ht="30" customHeight="1">
      <c r="A63" s="4">
        <v>19</v>
      </c>
      <c r="B63" s="5" t="s">
        <v>66</v>
      </c>
      <c r="C63" s="13"/>
      <c r="D63" s="13"/>
      <c r="E63" s="31"/>
      <c r="F63" s="31"/>
      <c r="G63" s="31"/>
      <c r="H63" s="31"/>
      <c r="I63" s="31"/>
      <c r="J63" s="31">
        <f>3.413*J62</f>
        <v>21.88242308152067</v>
      </c>
      <c r="K63" s="31">
        <f t="shared" ref="K63:T63" si="30">3.413*K62</f>
        <v>20.136125923963135</v>
      </c>
      <c r="L63" s="31">
        <f t="shared" si="30"/>
        <v>18.515421223974439</v>
      </c>
      <c r="M63" s="31">
        <f t="shared" si="30"/>
        <v>17.650184451868917</v>
      </c>
      <c r="N63" s="31">
        <f t="shared" si="30"/>
        <v>17.514587644300146</v>
      </c>
      <c r="O63" s="31">
        <f t="shared" si="30"/>
        <v>17.998543355524227</v>
      </c>
      <c r="P63" s="31">
        <f t="shared" si="30"/>
        <v>17.998543355524227</v>
      </c>
      <c r="Q63" s="31">
        <f t="shared" si="30"/>
        <v>17.74504274488304</v>
      </c>
      <c r="R63" s="31">
        <f t="shared" si="30"/>
        <v>17.74504274488304</v>
      </c>
      <c r="S63" s="31">
        <f t="shared" si="30"/>
        <v>17.607380161620934</v>
      </c>
      <c r="T63" s="31">
        <f t="shared" si="30"/>
        <v>18.384593305062769</v>
      </c>
      <c r="U63" s="31">
        <f t="shared" ref="U63:AB63" si="31">3.413*U62</f>
        <v>19.39196828068264</v>
      </c>
      <c r="V63" s="31">
        <f t="shared" si="31"/>
        <v>19.012545798088976</v>
      </c>
      <c r="W63" s="31">
        <f t="shared" si="31"/>
        <v>18.644561040706602</v>
      </c>
      <c r="X63" s="31">
        <f t="shared" si="31"/>
        <v>20.241542429425358</v>
      </c>
      <c r="Y63" s="31">
        <f t="shared" si="31"/>
        <v>20.440805336091753</v>
      </c>
      <c r="Z63" s="31">
        <f t="shared" si="31"/>
        <v>20.710999889384919</v>
      </c>
      <c r="AA63" s="31">
        <f t="shared" si="31"/>
        <v>21.489051763583642</v>
      </c>
      <c r="AB63" s="31">
        <f t="shared" si="31"/>
        <v>21.192651049603175</v>
      </c>
      <c r="AC63" s="8">
        <f t="shared" si="27"/>
        <v>19.173790188457502</v>
      </c>
    </row>
    <row r="64" spans="1:29" ht="30" customHeight="1">
      <c r="A64" s="4">
        <v>20</v>
      </c>
      <c r="B64" s="5" t="s">
        <v>67</v>
      </c>
      <c r="C64" s="6" t="s">
        <v>42</v>
      </c>
      <c r="D64" s="13"/>
      <c r="E64" s="31"/>
      <c r="F64" s="31"/>
      <c r="G64" s="31"/>
      <c r="H64" s="31"/>
      <c r="I64" s="31"/>
      <c r="J64" s="31">
        <f>(J50-J49)/LN(1+(J50-J49)/J45)</f>
        <v>0.61657586559410793</v>
      </c>
      <c r="K64" s="31">
        <f t="shared" ref="K64:T64" si="32">(K50-K49)/LN(1+(K50-K49)/K45)</f>
        <v>2.693030742992732</v>
      </c>
      <c r="L64" s="31">
        <f t="shared" si="32"/>
        <v>2.5239759175245418</v>
      </c>
      <c r="M64" s="31">
        <f t="shared" si="32"/>
        <v>2.4667120433748035</v>
      </c>
      <c r="N64" s="31">
        <f t="shared" si="32"/>
        <v>2.6004608258774882</v>
      </c>
      <c r="O64" s="31">
        <f t="shared" si="32"/>
        <v>2.5709371988152205</v>
      </c>
      <c r="P64" s="31">
        <f t="shared" si="32"/>
        <v>2.4667120433748035</v>
      </c>
      <c r="Q64" s="31">
        <f t="shared" si="32"/>
        <v>2.4954042214873033</v>
      </c>
      <c r="R64" s="31">
        <f t="shared" si="32"/>
        <v>2.4667120433748035</v>
      </c>
      <c r="S64" s="31">
        <f t="shared" si="32"/>
        <v>2.5709371988152214</v>
      </c>
      <c r="T64" s="31">
        <f t="shared" si="32"/>
        <v>2.6591319396341482</v>
      </c>
      <c r="U64" s="31">
        <f t="shared" ref="U64:AB64" si="33">(U50-U49)/LN(1+(U50-U49)/U45)</f>
        <v>2.8795746139248006</v>
      </c>
      <c r="V64" s="31">
        <f t="shared" si="33"/>
        <v>2.8500189184554614</v>
      </c>
      <c r="W64" s="31">
        <f t="shared" si="33"/>
        <v>2.8500189184554614</v>
      </c>
      <c r="X64" s="31">
        <f t="shared" si="33"/>
        <v>2.8608279983987628</v>
      </c>
      <c r="Y64" s="31">
        <f t="shared" si="33"/>
        <v>2.7761425752830253</v>
      </c>
      <c r="Z64" s="31">
        <f t="shared" si="33"/>
        <v>2.9174945480072898</v>
      </c>
      <c r="AA64" s="31">
        <f t="shared" si="33"/>
        <v>2.7761425752830253</v>
      </c>
      <c r="AB64" s="31">
        <f t="shared" si="33"/>
        <v>2.9456788435783787</v>
      </c>
      <c r="AC64" s="8">
        <f t="shared" si="27"/>
        <v>2.5782362648553359</v>
      </c>
    </row>
    <row r="65" spans="1:29" ht="30" customHeight="1">
      <c r="A65" s="4">
        <v>21</v>
      </c>
      <c r="B65" s="5" t="s">
        <v>68</v>
      </c>
      <c r="C65" s="6" t="s">
        <v>42</v>
      </c>
      <c r="D65" s="17"/>
      <c r="E65" s="31"/>
      <c r="F65" s="31"/>
      <c r="G65" s="31"/>
      <c r="H65" s="31"/>
      <c r="I65" s="31"/>
      <c r="J65" s="31">
        <f>(J47-J48)/LN(1+(J47-J48)/J46)</f>
        <v>2.6626036084738915</v>
      </c>
      <c r="K65" s="31">
        <f t="shared" ref="K65:T65" si="34">(K47-K48)/LN(1+(K47-K48)/K46)</f>
        <v>2.4308231908533462</v>
      </c>
      <c r="L65" s="31">
        <f t="shared" si="34"/>
        <v>2.2802957162478492</v>
      </c>
      <c r="M65" s="31">
        <f t="shared" si="34"/>
        <v>2.2149756783043997</v>
      </c>
      <c r="N65" s="31">
        <f t="shared" si="34"/>
        <v>2.1930874711718342</v>
      </c>
      <c r="O65" s="31">
        <f t="shared" si="34"/>
        <v>2.2149756783043997</v>
      </c>
      <c r="P65" s="31">
        <f t="shared" si="34"/>
        <v>2.2149756783043997</v>
      </c>
      <c r="Q65" s="31">
        <f t="shared" si="34"/>
        <v>2.1930874711718342</v>
      </c>
      <c r="R65" s="31">
        <f t="shared" si="34"/>
        <v>1.9533871929293654</v>
      </c>
      <c r="S65" s="31">
        <f t="shared" si="34"/>
        <v>1.9330261372312414</v>
      </c>
      <c r="T65" s="31">
        <f t="shared" si="34"/>
        <v>2.2585787733244458</v>
      </c>
      <c r="U65" s="31">
        <f t="shared" ref="U65:AB65" si="35">(U47-U48)/LN(1+(U47-U48)/U46)</f>
        <v>2.3451198016987846</v>
      </c>
      <c r="V65" s="31">
        <f t="shared" si="35"/>
        <v>2.5141180370887168</v>
      </c>
      <c r="W65" s="31">
        <f t="shared" si="35"/>
        <v>2.3019575732260114</v>
      </c>
      <c r="X65" s="31">
        <f t="shared" si="35"/>
        <v>2.213626077454125</v>
      </c>
      <c r="Y65" s="31">
        <f t="shared" si="35"/>
        <v>2.5579227030182925</v>
      </c>
      <c r="Z65" s="31">
        <f t="shared" si="35"/>
        <v>2.2726133814534308</v>
      </c>
      <c r="AA65" s="31">
        <f t="shared" si="35"/>
        <v>2.2921946464290923</v>
      </c>
      <c r="AB65" s="31">
        <f t="shared" si="35"/>
        <v>2.5789456150682954</v>
      </c>
      <c r="AC65" s="8">
        <f t="shared" si="27"/>
        <v>2.2961218121975664</v>
      </c>
    </row>
  </sheetData>
  <mergeCells count="32">
    <mergeCell ref="E43:AB43"/>
    <mergeCell ref="E61:AB61"/>
    <mergeCell ref="A10:A11"/>
    <mergeCell ref="A43:A44"/>
    <mergeCell ref="B10:B11"/>
    <mergeCell ref="B43:B44"/>
    <mergeCell ref="C10:C11"/>
    <mergeCell ref="C43:C44"/>
    <mergeCell ref="D10:D11"/>
    <mergeCell ref="D43:D44"/>
    <mergeCell ref="E36:AC42"/>
    <mergeCell ref="A38:D38"/>
    <mergeCell ref="A39:D39"/>
    <mergeCell ref="A40:D40"/>
    <mergeCell ref="A41:D41"/>
    <mergeCell ref="A42:D42"/>
    <mergeCell ref="E28:AB28"/>
    <mergeCell ref="A34:AC34"/>
    <mergeCell ref="A35:AC35"/>
    <mergeCell ref="A36:D36"/>
    <mergeCell ref="A37:D37"/>
    <mergeCell ref="A6:D6"/>
    <mergeCell ref="A7:D7"/>
    <mergeCell ref="A8:D8"/>
    <mergeCell ref="A9:D9"/>
    <mergeCell ref="E10:AB10"/>
    <mergeCell ref="E3:AC9"/>
    <mergeCell ref="A1:AC1"/>
    <mergeCell ref="A2:AC2"/>
    <mergeCell ref="A3:D3"/>
    <mergeCell ref="A4:D4"/>
    <mergeCell ref="A5:D5"/>
  </mergeCells>
  <conditionalFormatting sqref="AC58">
    <cfRule type="cellIs" dxfId="201" priority="1" operator="greaterThan">
      <formula>90</formula>
    </cfRule>
  </conditionalFormatting>
  <pageMargins left="0.7" right="0.7" top="0.75" bottom="0.75" header="0.3" footer="0.3"/>
  <pageSetup paperSize="9" orientation="portrait" verticalDpi="30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AC64"/>
  <sheetViews>
    <sheetView topLeftCell="A43" zoomScale="70" zoomScaleNormal="70" workbookViewId="0">
      <selection activeCell="AC47" sqref="AC47:AC48"/>
    </sheetView>
  </sheetViews>
  <sheetFormatPr defaultColWidth="8.85546875" defaultRowHeight="15"/>
  <cols>
    <col min="1" max="1" width="8.5703125" customWidth="1"/>
    <col min="2" max="2" width="46.42578125" customWidth="1"/>
    <col min="3" max="3" width="11.140625" customWidth="1"/>
    <col min="4" max="4" width="17.42578125" customWidth="1"/>
    <col min="5" max="5" width="8.7109375" customWidth="1"/>
    <col min="6" max="28" width="8.28515625" customWidth="1"/>
    <col min="29" max="29" width="10.5703125" customWidth="1"/>
  </cols>
  <sheetData>
    <row r="2" spans="1:29" ht="15.75" customHeight="1">
      <c r="A2" s="358" t="s">
        <v>96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8"/>
      <c r="U2" s="358"/>
      <c r="V2" s="358"/>
      <c r="W2" s="358"/>
      <c r="X2" s="358"/>
      <c r="Y2" s="358"/>
      <c r="Z2" s="358"/>
      <c r="AA2" s="358"/>
      <c r="AB2" s="358"/>
      <c r="AC2" s="358"/>
    </row>
    <row r="3" spans="1:29" ht="15.75" customHeight="1">
      <c r="A3" s="307"/>
      <c r="B3" s="308"/>
      <c r="C3" s="308"/>
      <c r="D3" s="309"/>
      <c r="E3" s="356" t="s">
        <v>75</v>
      </c>
      <c r="F3" s="356"/>
      <c r="G3" s="356"/>
      <c r="H3" s="356"/>
      <c r="I3" s="356"/>
      <c r="J3" s="356"/>
      <c r="K3" s="356"/>
      <c r="L3" s="356"/>
      <c r="M3" s="356"/>
      <c r="N3" s="356"/>
      <c r="O3" s="356"/>
      <c r="P3" s="356"/>
      <c r="Q3" s="356"/>
      <c r="R3" s="356"/>
      <c r="S3" s="356"/>
      <c r="T3" s="356"/>
      <c r="U3" s="356"/>
      <c r="V3" s="356"/>
      <c r="W3" s="356"/>
      <c r="X3" s="356"/>
      <c r="Y3" s="356"/>
      <c r="Z3" s="356"/>
      <c r="AA3" s="356"/>
      <c r="AB3" s="356"/>
      <c r="AC3" s="356"/>
    </row>
    <row r="4" spans="1:29" ht="18.75" customHeight="1">
      <c r="A4" s="310" t="s">
        <v>29</v>
      </c>
      <c r="B4" s="311"/>
      <c r="C4" s="311"/>
      <c r="D4" s="312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  <c r="Z4" s="356"/>
      <c r="AA4" s="356"/>
      <c r="AB4" s="356"/>
      <c r="AC4" s="356"/>
    </row>
    <row r="5" spans="1:29" ht="18.75" customHeight="1">
      <c r="A5" s="310" t="s">
        <v>30</v>
      </c>
      <c r="B5" s="311"/>
      <c r="C5" s="311"/>
      <c r="D5" s="312"/>
      <c r="E5" s="356"/>
      <c r="F5" s="356"/>
      <c r="G5" s="356"/>
      <c r="H5" s="356"/>
      <c r="I5" s="356"/>
      <c r="J5" s="356"/>
      <c r="K5" s="356"/>
      <c r="L5" s="356"/>
      <c r="M5" s="356"/>
      <c r="N5" s="356"/>
      <c r="O5" s="356"/>
      <c r="P5" s="356"/>
      <c r="Q5" s="356"/>
      <c r="R5" s="356"/>
      <c r="S5" s="356"/>
      <c r="T5" s="356"/>
      <c r="U5" s="356"/>
      <c r="V5" s="356"/>
      <c r="W5" s="356"/>
      <c r="X5" s="356"/>
      <c r="Y5" s="356"/>
      <c r="Z5" s="356"/>
      <c r="AA5" s="356"/>
      <c r="AB5" s="356"/>
      <c r="AC5" s="356"/>
    </row>
    <row r="6" spans="1:29" ht="18.75" customHeight="1">
      <c r="A6" s="310" t="s">
        <v>31</v>
      </c>
      <c r="B6" s="311"/>
      <c r="C6" s="311"/>
      <c r="D6" s="312"/>
      <c r="E6" s="356"/>
      <c r="F6" s="356"/>
      <c r="G6" s="356"/>
      <c r="H6" s="356"/>
      <c r="I6" s="356"/>
      <c r="J6" s="356"/>
      <c r="K6" s="356"/>
      <c r="L6" s="356"/>
      <c r="M6" s="356"/>
      <c r="N6" s="356"/>
      <c r="O6" s="356"/>
      <c r="P6" s="356"/>
      <c r="Q6" s="356"/>
      <c r="R6" s="356"/>
      <c r="S6" s="356"/>
      <c r="T6" s="356"/>
      <c r="U6" s="356"/>
      <c r="V6" s="356"/>
      <c r="W6" s="356"/>
      <c r="X6" s="356"/>
      <c r="Y6" s="356"/>
      <c r="Z6" s="356"/>
      <c r="AA6" s="356"/>
      <c r="AB6" s="356"/>
      <c r="AC6" s="356"/>
    </row>
    <row r="7" spans="1:29" ht="19.5" customHeight="1">
      <c r="A7" s="310" t="s">
        <v>32</v>
      </c>
      <c r="B7" s="311"/>
      <c r="C7" s="311"/>
      <c r="D7" s="312"/>
      <c r="E7" s="356"/>
      <c r="F7" s="356"/>
      <c r="G7" s="356"/>
      <c r="H7" s="356"/>
      <c r="I7" s="356"/>
      <c r="J7" s="356"/>
      <c r="K7" s="356"/>
      <c r="L7" s="356"/>
      <c r="M7" s="356"/>
      <c r="N7" s="356"/>
      <c r="O7" s="356"/>
      <c r="P7" s="356"/>
      <c r="Q7" s="356"/>
      <c r="R7" s="356"/>
      <c r="S7" s="356"/>
      <c r="T7" s="356"/>
      <c r="U7" s="356"/>
      <c r="V7" s="356"/>
      <c r="W7" s="356"/>
      <c r="X7" s="356"/>
      <c r="Y7" s="356"/>
      <c r="Z7" s="356"/>
      <c r="AA7" s="356"/>
      <c r="AB7" s="356"/>
      <c r="AC7" s="356"/>
    </row>
    <row r="8" spans="1:29" ht="18.75" customHeight="1">
      <c r="A8" s="313" t="s">
        <v>33</v>
      </c>
      <c r="B8" s="314"/>
      <c r="C8" s="314"/>
      <c r="D8" s="315"/>
      <c r="E8" s="356"/>
      <c r="F8" s="356"/>
      <c r="G8" s="356"/>
      <c r="H8" s="356"/>
      <c r="I8" s="356"/>
      <c r="J8" s="356"/>
      <c r="K8" s="356"/>
      <c r="L8" s="356"/>
      <c r="M8" s="356"/>
      <c r="N8" s="356"/>
      <c r="O8" s="356"/>
      <c r="P8" s="356"/>
      <c r="Q8" s="356"/>
      <c r="R8" s="356"/>
      <c r="S8" s="356"/>
      <c r="T8" s="356"/>
      <c r="U8" s="356"/>
      <c r="V8" s="356"/>
      <c r="W8" s="356"/>
      <c r="X8" s="356"/>
      <c r="Y8" s="356"/>
      <c r="Z8" s="356"/>
      <c r="AA8" s="356"/>
      <c r="AB8" s="356"/>
      <c r="AC8" s="356"/>
    </row>
    <row r="9" spans="1:29" ht="15.75" customHeight="1">
      <c r="A9" s="313" t="s">
        <v>34</v>
      </c>
      <c r="B9" s="314"/>
      <c r="C9" s="314"/>
      <c r="D9" s="315"/>
      <c r="E9" s="356"/>
      <c r="F9" s="356"/>
      <c r="G9" s="356"/>
      <c r="H9" s="356"/>
      <c r="I9" s="356"/>
      <c r="J9" s="356"/>
      <c r="K9" s="356"/>
      <c r="L9" s="356"/>
      <c r="M9" s="356"/>
      <c r="N9" s="356"/>
      <c r="O9" s="356"/>
      <c r="P9" s="356"/>
      <c r="Q9" s="356"/>
      <c r="R9" s="356"/>
      <c r="S9" s="356"/>
      <c r="T9" s="356"/>
      <c r="U9" s="356"/>
      <c r="V9" s="356"/>
      <c r="W9" s="356"/>
      <c r="X9" s="356"/>
      <c r="Y9" s="356"/>
      <c r="Z9" s="356"/>
      <c r="AA9" s="356"/>
      <c r="AB9" s="356"/>
      <c r="AC9" s="356"/>
    </row>
    <row r="10" spans="1:29" ht="51" customHeight="1">
      <c r="A10" s="344" t="s">
        <v>35</v>
      </c>
      <c r="B10" s="344" t="s">
        <v>36</v>
      </c>
      <c r="C10" s="344" t="s">
        <v>37</v>
      </c>
      <c r="D10" s="344" t="s">
        <v>38</v>
      </c>
      <c r="E10" s="316" t="s">
        <v>39</v>
      </c>
      <c r="F10" s="317"/>
      <c r="G10" s="317"/>
      <c r="H10" s="317"/>
      <c r="I10" s="317"/>
      <c r="J10" s="317"/>
      <c r="K10" s="317"/>
      <c r="L10" s="317"/>
      <c r="M10" s="317"/>
      <c r="N10" s="317"/>
      <c r="O10" s="317"/>
      <c r="P10" s="317"/>
      <c r="Q10" s="317"/>
      <c r="R10" s="317"/>
      <c r="S10" s="317"/>
      <c r="T10" s="317"/>
      <c r="U10" s="317"/>
      <c r="V10" s="317"/>
      <c r="W10" s="317"/>
      <c r="X10" s="317"/>
      <c r="Y10" s="317"/>
      <c r="Z10" s="317"/>
      <c r="AA10" s="317"/>
      <c r="AB10" s="318"/>
      <c r="AC10" s="20" t="s">
        <v>25</v>
      </c>
    </row>
    <row r="11" spans="1:29" ht="15.75">
      <c r="A11" s="345"/>
      <c r="B11" s="345"/>
      <c r="C11" s="345"/>
      <c r="D11" s="345"/>
      <c r="E11" s="3">
        <v>7</v>
      </c>
      <c r="F11" s="3">
        <v>8</v>
      </c>
      <c r="G11" s="3">
        <v>9</v>
      </c>
      <c r="H11" s="3">
        <v>10</v>
      </c>
      <c r="I11" s="18">
        <v>11</v>
      </c>
      <c r="J11" s="3">
        <v>12</v>
      </c>
      <c r="K11" s="3">
        <v>13</v>
      </c>
      <c r="L11" s="3">
        <v>14</v>
      </c>
      <c r="M11" s="3">
        <v>15</v>
      </c>
      <c r="N11" s="3">
        <v>16</v>
      </c>
      <c r="O11" s="3">
        <v>17</v>
      </c>
      <c r="P11" s="3">
        <v>18</v>
      </c>
      <c r="Q11" s="3">
        <v>19</v>
      </c>
      <c r="R11" s="3">
        <v>20</v>
      </c>
      <c r="S11" s="3">
        <v>21</v>
      </c>
      <c r="T11" s="3">
        <v>22</v>
      </c>
      <c r="U11" s="3">
        <v>23</v>
      </c>
      <c r="V11" s="3">
        <v>0</v>
      </c>
      <c r="W11" s="3">
        <v>1</v>
      </c>
      <c r="X11" s="3">
        <v>2</v>
      </c>
      <c r="Y11" s="3">
        <v>3</v>
      </c>
      <c r="Z11" s="3">
        <v>4</v>
      </c>
      <c r="AA11" s="3">
        <v>5</v>
      </c>
      <c r="AB11" s="3">
        <v>6</v>
      </c>
      <c r="AC11" s="17"/>
    </row>
    <row r="12" spans="1:29" ht="30" customHeight="1">
      <c r="A12" s="4">
        <v>1</v>
      </c>
      <c r="B12" s="5" t="s">
        <v>41</v>
      </c>
      <c r="C12" s="6" t="s">
        <v>42</v>
      </c>
      <c r="D12" s="7"/>
      <c r="E12" s="26"/>
      <c r="F12" s="26"/>
      <c r="G12" s="26">
        <v>1.6</v>
      </c>
      <c r="H12" s="26">
        <v>1.6</v>
      </c>
      <c r="I12" s="26">
        <v>1.2</v>
      </c>
      <c r="J12" s="26">
        <v>1.2</v>
      </c>
      <c r="K12" s="26">
        <v>1.2</v>
      </c>
      <c r="L12" s="26">
        <v>1.5</v>
      </c>
      <c r="M12" s="26">
        <v>1.6</v>
      </c>
      <c r="N12" s="26">
        <v>1.7</v>
      </c>
      <c r="O12" s="26">
        <v>1.7</v>
      </c>
      <c r="P12" s="26">
        <v>1.6</v>
      </c>
      <c r="Q12" s="26">
        <v>1.5</v>
      </c>
      <c r="R12" s="26">
        <v>1.5</v>
      </c>
      <c r="S12" s="26">
        <v>1.4</v>
      </c>
      <c r="T12" s="26">
        <v>1.4</v>
      </c>
      <c r="U12" s="26">
        <v>1.4</v>
      </c>
      <c r="V12" s="26"/>
      <c r="W12" s="26"/>
      <c r="X12" s="26"/>
      <c r="Y12" s="26"/>
      <c r="Z12" s="26"/>
      <c r="AA12" s="26"/>
      <c r="AB12" s="26"/>
      <c r="AC12" s="35">
        <f>AVERAGE(E12:AB12)</f>
        <v>1.4733333333333329</v>
      </c>
    </row>
    <row r="13" spans="1:29" ht="30" customHeight="1">
      <c r="A13" s="4">
        <v>2</v>
      </c>
      <c r="B13" s="5" t="s">
        <v>43</v>
      </c>
      <c r="C13" s="6" t="s">
        <v>42</v>
      </c>
      <c r="D13" s="7"/>
      <c r="E13" s="46"/>
      <c r="F13" s="46"/>
      <c r="G13" s="46">
        <v>0.7</v>
      </c>
      <c r="H13" s="46">
        <v>0.7</v>
      </c>
      <c r="I13" s="46">
        <v>0.3</v>
      </c>
      <c r="J13" s="46">
        <v>0.3</v>
      </c>
      <c r="K13" s="46">
        <v>0.3</v>
      </c>
      <c r="L13" s="46">
        <v>0.6</v>
      </c>
      <c r="M13" s="46">
        <v>0.7</v>
      </c>
      <c r="N13" s="46">
        <v>0.8</v>
      </c>
      <c r="O13" s="46">
        <v>0.9</v>
      </c>
      <c r="P13" s="46">
        <v>0.9</v>
      </c>
      <c r="Q13" s="46">
        <v>0.9</v>
      </c>
      <c r="R13" s="46">
        <v>0.5</v>
      </c>
      <c r="S13" s="46">
        <v>0.7</v>
      </c>
      <c r="T13" s="46">
        <v>0.6</v>
      </c>
      <c r="U13" s="46">
        <v>0.4</v>
      </c>
      <c r="V13" s="46"/>
      <c r="W13" s="46"/>
      <c r="X13" s="46"/>
      <c r="Y13" s="46"/>
      <c r="Z13" s="46"/>
      <c r="AA13" s="46"/>
      <c r="AB13" s="46"/>
      <c r="AC13" s="35">
        <f>AVERAGE(E13:AB13)</f>
        <v>0.62</v>
      </c>
    </row>
    <row r="14" spans="1:29" ht="30" customHeight="1">
      <c r="A14" s="4">
        <v>3</v>
      </c>
      <c r="B14" s="5" t="s">
        <v>44</v>
      </c>
      <c r="C14" s="6" t="s">
        <v>42</v>
      </c>
      <c r="D14" s="6"/>
      <c r="E14" s="27"/>
      <c r="F14" s="27"/>
      <c r="G14" s="27">
        <v>15.3</v>
      </c>
      <c r="H14" s="27">
        <v>14.9</v>
      </c>
      <c r="I14" s="27">
        <v>12.7</v>
      </c>
      <c r="J14" s="27">
        <v>12.6</v>
      </c>
      <c r="K14" s="27">
        <v>12.5</v>
      </c>
      <c r="L14" s="27">
        <v>13.6</v>
      </c>
      <c r="M14" s="27">
        <v>14.2</v>
      </c>
      <c r="N14" s="27">
        <v>14.6</v>
      </c>
      <c r="O14" s="27">
        <v>15.2</v>
      </c>
      <c r="P14" s="27">
        <v>16.100000000000001</v>
      </c>
      <c r="Q14" s="27">
        <v>15.2</v>
      </c>
      <c r="R14" s="27">
        <v>14.6</v>
      </c>
      <c r="S14" s="27">
        <v>14.2</v>
      </c>
      <c r="T14" s="27">
        <v>13.7</v>
      </c>
      <c r="U14" s="27">
        <v>13.3</v>
      </c>
      <c r="V14" s="27"/>
      <c r="W14" s="27"/>
      <c r="X14" s="27"/>
      <c r="Y14" s="27"/>
      <c r="Z14" s="27"/>
      <c r="AA14" s="13"/>
      <c r="AB14" s="13"/>
      <c r="AC14" s="35">
        <f t="shared" ref="AC14:AC24" si="0">AVERAGE(E14:AB14)</f>
        <v>14.179999999999998</v>
      </c>
    </row>
    <row r="15" spans="1:29" ht="30" customHeight="1">
      <c r="A15" s="4">
        <v>4</v>
      </c>
      <c r="B15" s="5" t="s">
        <v>45</v>
      </c>
      <c r="C15" s="6" t="s">
        <v>42</v>
      </c>
      <c r="D15" s="6"/>
      <c r="E15" s="27"/>
      <c r="F15" s="27"/>
      <c r="G15" s="27">
        <v>8.5</v>
      </c>
      <c r="H15" s="27">
        <v>8</v>
      </c>
      <c r="I15" s="27">
        <v>7</v>
      </c>
      <c r="J15" s="27">
        <v>7</v>
      </c>
      <c r="K15" s="27">
        <v>7.1</v>
      </c>
      <c r="L15" s="27">
        <v>7.2</v>
      </c>
      <c r="M15" s="27">
        <v>7.1</v>
      </c>
      <c r="N15" s="27">
        <v>7.1</v>
      </c>
      <c r="O15" s="27">
        <v>7.7</v>
      </c>
      <c r="P15" s="27">
        <v>8.6</v>
      </c>
      <c r="Q15" s="27">
        <v>7.7</v>
      </c>
      <c r="R15" s="27">
        <v>7.3</v>
      </c>
      <c r="S15" s="27">
        <v>7</v>
      </c>
      <c r="T15" s="27">
        <v>6.3</v>
      </c>
      <c r="U15" s="27">
        <v>6.1</v>
      </c>
      <c r="V15" s="27"/>
      <c r="W15" s="27"/>
      <c r="X15" s="27"/>
      <c r="Y15" s="27"/>
      <c r="Z15" s="27"/>
      <c r="AA15" s="13"/>
      <c r="AB15" s="13"/>
      <c r="AC15" s="35">
        <f t="shared" si="0"/>
        <v>7.3133333333333326</v>
      </c>
    </row>
    <row r="16" spans="1:29" ht="30" customHeight="1">
      <c r="A16" s="4">
        <v>5</v>
      </c>
      <c r="B16" s="5" t="s">
        <v>46</v>
      </c>
      <c r="C16" s="6" t="s">
        <v>42</v>
      </c>
      <c r="D16" s="6"/>
      <c r="E16" s="27"/>
      <c r="F16" s="27"/>
      <c r="G16" s="27">
        <v>21.2</v>
      </c>
      <c r="H16" s="27">
        <v>25</v>
      </c>
      <c r="I16" s="27">
        <v>24.7</v>
      </c>
      <c r="J16" s="27">
        <v>25.2</v>
      </c>
      <c r="K16" s="27">
        <v>25.2</v>
      </c>
      <c r="L16" s="27">
        <v>25.2</v>
      </c>
      <c r="M16" s="27">
        <v>25.4</v>
      </c>
      <c r="N16" s="27">
        <v>25.4</v>
      </c>
      <c r="O16" s="27">
        <v>25.3</v>
      </c>
      <c r="P16" s="27">
        <v>26</v>
      </c>
      <c r="Q16" s="27">
        <v>26</v>
      </c>
      <c r="R16" s="27">
        <v>26.1</v>
      </c>
      <c r="S16" s="27">
        <v>26.2</v>
      </c>
      <c r="T16" s="27">
        <v>24.9</v>
      </c>
      <c r="U16" s="27">
        <v>26</v>
      </c>
      <c r="V16" s="27"/>
      <c r="W16" s="27"/>
      <c r="X16" s="27"/>
      <c r="Y16" s="27"/>
      <c r="Z16" s="27"/>
      <c r="AA16" s="13"/>
      <c r="AB16" s="13"/>
      <c r="AC16" s="35">
        <f t="shared" si="0"/>
        <v>25.186666666666667</v>
      </c>
    </row>
    <row r="17" spans="1:29" ht="30" customHeight="1">
      <c r="A17" s="4">
        <v>6</v>
      </c>
      <c r="B17" s="5" t="s">
        <v>47</v>
      </c>
      <c r="C17" s="6" t="s">
        <v>42</v>
      </c>
      <c r="D17" s="6"/>
      <c r="E17" s="27"/>
      <c r="F17" s="27"/>
      <c r="G17" s="27">
        <v>26.6</v>
      </c>
      <c r="H17" s="27">
        <v>30.3</v>
      </c>
      <c r="I17" s="27">
        <v>29</v>
      </c>
      <c r="J17" s="27">
        <v>29.3</v>
      </c>
      <c r="K17" s="27">
        <v>29.3</v>
      </c>
      <c r="L17" s="27">
        <v>30</v>
      </c>
      <c r="M17" s="27">
        <v>30.8</v>
      </c>
      <c r="N17" s="27">
        <v>31.2</v>
      </c>
      <c r="O17" s="27">
        <v>31.1</v>
      </c>
      <c r="P17" s="27">
        <v>31.8</v>
      </c>
      <c r="Q17" s="27">
        <v>31.6</v>
      </c>
      <c r="R17" s="27">
        <v>31.7</v>
      </c>
      <c r="S17" s="27">
        <v>31.6</v>
      </c>
      <c r="T17" s="27">
        <v>30.5</v>
      </c>
      <c r="U17" s="27">
        <v>31.4</v>
      </c>
      <c r="V17" s="27"/>
      <c r="W17" s="27"/>
      <c r="X17" s="27"/>
      <c r="Y17" s="27"/>
      <c r="Z17" s="27"/>
      <c r="AA17" s="13"/>
      <c r="AB17" s="13"/>
      <c r="AC17" s="35">
        <f t="shared" si="0"/>
        <v>30.413333333333338</v>
      </c>
    </row>
    <row r="18" spans="1:29" ht="30" customHeight="1">
      <c r="A18" s="4">
        <v>7</v>
      </c>
      <c r="B18" s="5" t="s">
        <v>48</v>
      </c>
      <c r="C18" s="6" t="s">
        <v>49</v>
      </c>
      <c r="D18" s="6"/>
      <c r="E18" s="13"/>
      <c r="F18" s="13"/>
      <c r="G18" s="13">
        <v>4.3</v>
      </c>
      <c r="H18" s="13">
        <v>4.3</v>
      </c>
      <c r="I18" s="13">
        <v>4.3</v>
      </c>
      <c r="J18" s="13">
        <v>4.3</v>
      </c>
      <c r="K18" s="13">
        <v>4.3</v>
      </c>
      <c r="L18" s="13">
        <v>4.3</v>
      </c>
      <c r="M18" s="13">
        <v>4.3</v>
      </c>
      <c r="N18" s="13">
        <v>4.3</v>
      </c>
      <c r="O18" s="13">
        <v>4.3</v>
      </c>
      <c r="P18" s="13">
        <v>4.3</v>
      </c>
      <c r="Q18" s="13">
        <v>4.3</v>
      </c>
      <c r="R18" s="13">
        <v>4.3</v>
      </c>
      <c r="S18" s="13">
        <v>4.3</v>
      </c>
      <c r="T18" s="13">
        <v>4.3</v>
      </c>
      <c r="U18" s="13">
        <v>4.3</v>
      </c>
      <c r="V18" s="13"/>
      <c r="W18" s="13"/>
      <c r="X18" s="13"/>
      <c r="Y18" s="13"/>
      <c r="Z18" s="13"/>
      <c r="AA18" s="13"/>
      <c r="AB18" s="13"/>
      <c r="AC18" s="35">
        <f t="shared" si="0"/>
        <v>4.2999999999999989</v>
      </c>
    </row>
    <row r="19" spans="1:29" ht="30" customHeight="1">
      <c r="A19" s="4">
        <v>8</v>
      </c>
      <c r="B19" s="5" t="s">
        <v>50</v>
      </c>
      <c r="C19" s="6" t="s">
        <v>49</v>
      </c>
      <c r="D19" s="6"/>
      <c r="E19" s="28"/>
      <c r="F19" s="28"/>
      <c r="G19" s="28">
        <v>3.8</v>
      </c>
      <c r="H19" s="28">
        <v>3.8</v>
      </c>
      <c r="I19" s="28">
        <v>3.8</v>
      </c>
      <c r="J19" s="28">
        <v>3.8</v>
      </c>
      <c r="K19" s="28">
        <v>3.8</v>
      </c>
      <c r="L19" s="28">
        <v>3.8</v>
      </c>
      <c r="M19" s="28">
        <v>3.8</v>
      </c>
      <c r="N19" s="28">
        <v>3.8</v>
      </c>
      <c r="O19" s="28">
        <v>3.8</v>
      </c>
      <c r="P19" s="28">
        <v>3.8</v>
      </c>
      <c r="Q19" s="28">
        <v>3.8</v>
      </c>
      <c r="R19" s="28">
        <v>3.8</v>
      </c>
      <c r="S19" s="28">
        <v>3.8</v>
      </c>
      <c r="T19" s="28">
        <v>3.8</v>
      </c>
      <c r="U19" s="28">
        <v>3.8</v>
      </c>
      <c r="V19" s="28"/>
      <c r="W19" s="28"/>
      <c r="X19" s="28"/>
      <c r="Y19" s="28"/>
      <c r="Z19" s="28"/>
      <c r="AA19" s="28"/>
      <c r="AB19" s="28"/>
      <c r="AC19" s="35">
        <f t="shared" si="0"/>
        <v>3.7999999999999989</v>
      </c>
    </row>
    <row r="20" spans="1:29" ht="30" customHeight="1">
      <c r="A20" s="4">
        <v>9</v>
      </c>
      <c r="B20" s="5" t="s">
        <v>51</v>
      </c>
      <c r="C20" s="6" t="s">
        <v>49</v>
      </c>
      <c r="D20" s="6"/>
      <c r="E20" s="28"/>
      <c r="F20" s="28"/>
      <c r="G20" s="28">
        <v>3.8</v>
      </c>
      <c r="H20" s="28">
        <v>3.8</v>
      </c>
      <c r="I20" s="28">
        <v>3.8</v>
      </c>
      <c r="J20" s="28">
        <v>3.8</v>
      </c>
      <c r="K20" s="28">
        <v>3.8</v>
      </c>
      <c r="L20" s="28">
        <v>3.8</v>
      </c>
      <c r="M20" s="28">
        <v>3.8</v>
      </c>
      <c r="N20" s="28">
        <v>3.8</v>
      </c>
      <c r="O20" s="28">
        <v>3.8</v>
      </c>
      <c r="P20" s="28">
        <v>3.8</v>
      </c>
      <c r="Q20" s="28">
        <v>3.8</v>
      </c>
      <c r="R20" s="28">
        <v>3.8</v>
      </c>
      <c r="S20" s="28">
        <v>3.8</v>
      </c>
      <c r="T20" s="28">
        <v>3.8</v>
      </c>
      <c r="U20" s="28">
        <v>3.8</v>
      </c>
      <c r="V20" s="28"/>
      <c r="W20" s="28"/>
      <c r="X20" s="28"/>
      <c r="Y20" s="28"/>
      <c r="Z20" s="28"/>
      <c r="AA20" s="28"/>
      <c r="AB20" s="28"/>
      <c r="AC20" s="35">
        <f t="shared" si="0"/>
        <v>3.7999999999999989</v>
      </c>
    </row>
    <row r="21" spans="1:29" ht="30" customHeight="1">
      <c r="A21" s="4">
        <v>10</v>
      </c>
      <c r="B21" s="5" t="s">
        <v>52</v>
      </c>
      <c r="C21" s="6" t="s">
        <v>49</v>
      </c>
      <c r="D21" s="6"/>
      <c r="E21" s="28"/>
      <c r="F21" s="28"/>
      <c r="G21" s="28">
        <v>3</v>
      </c>
      <c r="H21" s="28">
        <v>3</v>
      </c>
      <c r="I21" s="28">
        <v>3</v>
      </c>
      <c r="J21" s="28">
        <v>3</v>
      </c>
      <c r="K21" s="28">
        <v>3</v>
      </c>
      <c r="L21" s="28">
        <v>3</v>
      </c>
      <c r="M21" s="28">
        <v>3</v>
      </c>
      <c r="N21" s="28">
        <v>3</v>
      </c>
      <c r="O21" s="28">
        <v>3</v>
      </c>
      <c r="P21" s="28">
        <v>3</v>
      </c>
      <c r="Q21" s="28">
        <v>3</v>
      </c>
      <c r="R21" s="28">
        <v>3</v>
      </c>
      <c r="S21" s="28">
        <v>3</v>
      </c>
      <c r="T21" s="28">
        <v>3</v>
      </c>
      <c r="U21" s="28">
        <v>3</v>
      </c>
      <c r="V21" s="28"/>
      <c r="W21" s="28"/>
      <c r="X21" s="28"/>
      <c r="Y21" s="28"/>
      <c r="Z21" s="28"/>
      <c r="AA21" s="28"/>
      <c r="AB21" s="28"/>
      <c r="AC21" s="35">
        <f t="shared" si="0"/>
        <v>3</v>
      </c>
    </row>
    <row r="22" spans="1:29" ht="30" customHeight="1">
      <c r="A22" s="4">
        <v>11</v>
      </c>
      <c r="B22" s="5" t="s">
        <v>53</v>
      </c>
      <c r="C22" s="6" t="s">
        <v>49</v>
      </c>
      <c r="D22" s="13"/>
      <c r="E22" s="33"/>
      <c r="F22" s="33"/>
      <c r="G22" s="33">
        <f t="shared" ref="G22:U22" si="1">G18-G19</f>
        <v>0.5</v>
      </c>
      <c r="H22" s="33">
        <f t="shared" si="1"/>
        <v>0.5</v>
      </c>
      <c r="I22" s="33">
        <f t="shared" si="1"/>
        <v>0.5</v>
      </c>
      <c r="J22" s="33">
        <f t="shared" si="1"/>
        <v>0.5</v>
      </c>
      <c r="K22" s="33">
        <f t="shared" si="1"/>
        <v>0.5</v>
      </c>
      <c r="L22" s="33">
        <f t="shared" si="1"/>
        <v>0.5</v>
      </c>
      <c r="M22" s="33">
        <f t="shared" si="1"/>
        <v>0.5</v>
      </c>
      <c r="N22" s="33">
        <f t="shared" si="1"/>
        <v>0.5</v>
      </c>
      <c r="O22" s="33">
        <f t="shared" si="1"/>
        <v>0.5</v>
      </c>
      <c r="P22" s="33">
        <f t="shared" si="1"/>
        <v>0.5</v>
      </c>
      <c r="Q22" s="33">
        <f t="shared" si="1"/>
        <v>0.5</v>
      </c>
      <c r="R22" s="33">
        <f t="shared" si="1"/>
        <v>0.5</v>
      </c>
      <c r="S22" s="33">
        <f t="shared" si="1"/>
        <v>0.5</v>
      </c>
      <c r="T22" s="33">
        <f t="shared" si="1"/>
        <v>0.5</v>
      </c>
      <c r="U22" s="33">
        <f t="shared" si="1"/>
        <v>0.5</v>
      </c>
      <c r="V22" s="33"/>
      <c r="W22" s="33"/>
      <c r="X22" s="33"/>
      <c r="Y22" s="33"/>
      <c r="Z22" s="33"/>
      <c r="AA22" s="33"/>
      <c r="AB22" s="33"/>
      <c r="AC22" s="35">
        <f t="shared" si="0"/>
        <v>0.5</v>
      </c>
    </row>
    <row r="23" spans="1:29" ht="30" customHeight="1">
      <c r="A23" s="4">
        <v>12</v>
      </c>
      <c r="B23" s="5" t="s">
        <v>54</v>
      </c>
      <c r="C23" s="6" t="s">
        <v>55</v>
      </c>
      <c r="D23" s="13"/>
      <c r="E23" s="33"/>
      <c r="F23" s="33"/>
      <c r="G23" s="33">
        <f t="shared" ref="G23:U23" si="2">G20-G21</f>
        <v>0.79999999999999982</v>
      </c>
      <c r="H23" s="33">
        <f t="shared" si="2"/>
        <v>0.79999999999999982</v>
      </c>
      <c r="I23" s="33">
        <f t="shared" si="2"/>
        <v>0.79999999999999982</v>
      </c>
      <c r="J23" s="33">
        <f t="shared" si="2"/>
        <v>0.79999999999999982</v>
      </c>
      <c r="K23" s="33">
        <f t="shared" si="2"/>
        <v>0.79999999999999982</v>
      </c>
      <c r="L23" s="33">
        <f t="shared" si="2"/>
        <v>0.79999999999999982</v>
      </c>
      <c r="M23" s="33">
        <f t="shared" si="2"/>
        <v>0.79999999999999982</v>
      </c>
      <c r="N23" s="33">
        <f t="shared" si="2"/>
        <v>0.79999999999999982</v>
      </c>
      <c r="O23" s="33">
        <f t="shared" si="2"/>
        <v>0.79999999999999982</v>
      </c>
      <c r="P23" s="33">
        <f t="shared" si="2"/>
        <v>0.79999999999999982</v>
      </c>
      <c r="Q23" s="33">
        <f t="shared" si="2"/>
        <v>0.79999999999999982</v>
      </c>
      <c r="R23" s="33">
        <f t="shared" si="2"/>
        <v>0.79999999999999982</v>
      </c>
      <c r="S23" s="33">
        <f t="shared" si="2"/>
        <v>0.79999999999999982</v>
      </c>
      <c r="T23" s="33">
        <f t="shared" si="2"/>
        <v>0.79999999999999982</v>
      </c>
      <c r="U23" s="33">
        <f t="shared" si="2"/>
        <v>0.79999999999999982</v>
      </c>
      <c r="V23" s="33"/>
      <c r="W23" s="33"/>
      <c r="X23" s="33"/>
      <c r="Y23" s="33"/>
      <c r="Z23" s="33"/>
      <c r="AA23" s="33"/>
      <c r="AB23" s="33"/>
      <c r="AC23" s="35">
        <f t="shared" si="0"/>
        <v>0.8</v>
      </c>
    </row>
    <row r="24" spans="1:29" ht="30" customHeight="1">
      <c r="A24" s="4">
        <v>13</v>
      </c>
      <c r="B24" s="5" t="s">
        <v>56</v>
      </c>
      <c r="C24" s="6" t="s">
        <v>57</v>
      </c>
      <c r="D24" s="13"/>
      <c r="E24" s="29"/>
      <c r="F24" s="29"/>
      <c r="G24" s="29">
        <f t="shared" ref="G24:U24" si="3">SQRT(G22/0.5)*971</f>
        <v>971</v>
      </c>
      <c r="H24" s="29">
        <f t="shared" si="3"/>
        <v>971</v>
      </c>
      <c r="I24" s="29">
        <f t="shared" si="3"/>
        <v>971</v>
      </c>
      <c r="J24" s="29">
        <f t="shared" si="3"/>
        <v>971</v>
      </c>
      <c r="K24" s="29">
        <f t="shared" si="3"/>
        <v>971</v>
      </c>
      <c r="L24" s="29">
        <f t="shared" si="3"/>
        <v>971</v>
      </c>
      <c r="M24" s="29">
        <f t="shared" si="3"/>
        <v>971</v>
      </c>
      <c r="N24" s="29">
        <f t="shared" si="3"/>
        <v>971</v>
      </c>
      <c r="O24" s="29">
        <f t="shared" si="3"/>
        <v>971</v>
      </c>
      <c r="P24" s="29">
        <f t="shared" si="3"/>
        <v>971</v>
      </c>
      <c r="Q24" s="29">
        <f t="shared" si="3"/>
        <v>971</v>
      </c>
      <c r="R24" s="29">
        <f t="shared" si="3"/>
        <v>971</v>
      </c>
      <c r="S24" s="29">
        <f t="shared" si="3"/>
        <v>971</v>
      </c>
      <c r="T24" s="29">
        <f t="shared" si="3"/>
        <v>971</v>
      </c>
      <c r="U24" s="29">
        <f t="shared" si="3"/>
        <v>971</v>
      </c>
      <c r="V24" s="29"/>
      <c r="W24" s="29"/>
      <c r="X24" s="29"/>
      <c r="Y24" s="29"/>
      <c r="Z24" s="29"/>
      <c r="AA24" s="29"/>
      <c r="AB24" s="29"/>
      <c r="AC24" s="35">
        <f t="shared" si="0"/>
        <v>971</v>
      </c>
    </row>
    <row r="25" spans="1:29" ht="30" customHeight="1">
      <c r="A25" s="4">
        <v>14</v>
      </c>
      <c r="B25" s="5" t="s">
        <v>58</v>
      </c>
      <c r="C25" s="6" t="s">
        <v>59</v>
      </c>
      <c r="D25" s="13"/>
      <c r="E25" s="40"/>
      <c r="F25" s="40"/>
      <c r="G25" s="40">
        <f t="shared" ref="G25:U25" si="4">G24*1000*1*(G14-G15)/3024</f>
        <v>2183.465608465609</v>
      </c>
      <c r="H25" s="40">
        <f t="shared" si="4"/>
        <v>2215.5753968253966</v>
      </c>
      <c r="I25" s="40">
        <f t="shared" si="4"/>
        <v>1830.2579365079362</v>
      </c>
      <c r="J25" s="40">
        <f t="shared" si="4"/>
        <v>1798.148148148148</v>
      </c>
      <c r="K25" s="40">
        <f t="shared" si="4"/>
        <v>1733.9285714285713</v>
      </c>
      <c r="L25" s="40">
        <f t="shared" si="4"/>
        <v>2055.0264550264546</v>
      </c>
      <c r="M25" s="40">
        <f t="shared" si="4"/>
        <v>2279.7949735449733</v>
      </c>
      <c r="N25" s="40">
        <f t="shared" si="4"/>
        <v>2408.2341269841268</v>
      </c>
      <c r="O25" s="40">
        <f t="shared" si="4"/>
        <v>2408.2341269841268</v>
      </c>
      <c r="P25" s="40">
        <f t="shared" si="4"/>
        <v>2408.2341269841277</v>
      </c>
      <c r="Q25" s="40">
        <f t="shared" si="4"/>
        <v>2408.2341269841268</v>
      </c>
      <c r="R25" s="40">
        <f t="shared" si="4"/>
        <v>2344.0145502645501</v>
      </c>
      <c r="S25" s="40">
        <f t="shared" si="4"/>
        <v>2311.9047619047615</v>
      </c>
      <c r="T25" s="40">
        <f t="shared" si="4"/>
        <v>2376.1243386243382</v>
      </c>
      <c r="U25" s="40">
        <f t="shared" si="4"/>
        <v>2311.9047619047624</v>
      </c>
      <c r="V25" s="40"/>
      <c r="W25" s="40"/>
      <c r="X25" s="40"/>
      <c r="Y25" s="40"/>
      <c r="Z25" s="40"/>
      <c r="AA25" s="40"/>
      <c r="AB25" s="40"/>
      <c r="AC25" s="43">
        <f>SUM(E25:AB25)</f>
        <v>33073.082010582009</v>
      </c>
    </row>
    <row r="26" spans="1:29" ht="30" customHeight="1">
      <c r="A26" s="4">
        <v>15</v>
      </c>
      <c r="B26" s="5" t="s">
        <v>60</v>
      </c>
      <c r="C26" s="6" t="s">
        <v>61</v>
      </c>
      <c r="D26" s="13"/>
      <c r="E26" s="13"/>
      <c r="F26" s="13"/>
      <c r="G26" s="13">
        <v>1450</v>
      </c>
      <c r="H26" s="13">
        <v>1410</v>
      </c>
      <c r="I26" s="13">
        <v>1410</v>
      </c>
      <c r="J26" s="13">
        <v>1410</v>
      </c>
      <c r="K26" s="13">
        <v>1450</v>
      </c>
      <c r="L26" s="13">
        <v>1470</v>
      </c>
      <c r="M26" s="13">
        <v>1510</v>
      </c>
      <c r="N26" s="13">
        <v>1500</v>
      </c>
      <c r="O26" s="13">
        <v>1480</v>
      </c>
      <c r="P26" s="13">
        <v>1530</v>
      </c>
      <c r="Q26" s="13">
        <v>1480</v>
      </c>
      <c r="R26" s="13">
        <v>1470</v>
      </c>
      <c r="S26" s="13">
        <v>1470</v>
      </c>
      <c r="T26" s="13">
        <v>1490</v>
      </c>
      <c r="U26" s="13">
        <v>1470</v>
      </c>
      <c r="V26" s="13"/>
      <c r="W26" s="13"/>
      <c r="X26" s="13"/>
      <c r="Y26" s="13"/>
      <c r="Z26" s="13"/>
      <c r="AA26" s="13"/>
      <c r="AB26" s="13"/>
      <c r="AC26" s="67">
        <f>SUM(E26:AB26)</f>
        <v>22000</v>
      </c>
    </row>
    <row r="27" spans="1:29" ht="30" customHeight="1">
      <c r="A27" s="4">
        <v>16</v>
      </c>
      <c r="B27" s="5" t="s">
        <v>62</v>
      </c>
      <c r="C27" s="6" t="s">
        <v>63</v>
      </c>
      <c r="D27" s="13"/>
      <c r="E27" s="31"/>
      <c r="F27" s="31"/>
      <c r="G27" s="31">
        <f t="shared" ref="G27:U27" si="5">G26/G25</f>
        <v>0.6640819046465134</v>
      </c>
      <c r="H27" s="31">
        <f t="shared" si="5"/>
        <v>0.63640352841087189</v>
      </c>
      <c r="I27" s="31">
        <f t="shared" si="5"/>
        <v>0.77038321860263448</v>
      </c>
      <c r="J27" s="31">
        <f t="shared" si="5"/>
        <v>0.78414006179196705</v>
      </c>
      <c r="K27" s="31">
        <f t="shared" si="5"/>
        <v>0.83625128733264675</v>
      </c>
      <c r="L27" s="31">
        <f t="shared" si="5"/>
        <v>0.71531925849639555</v>
      </c>
      <c r="M27" s="31">
        <f t="shared" si="5"/>
        <v>0.6623402619631279</v>
      </c>
      <c r="N27" s="31">
        <f t="shared" si="5"/>
        <v>0.62286302780638525</v>
      </c>
      <c r="O27" s="31">
        <f t="shared" si="5"/>
        <v>0.6145581874356334</v>
      </c>
      <c r="P27" s="31">
        <f t="shared" si="5"/>
        <v>0.63532028836251264</v>
      </c>
      <c r="Q27" s="31">
        <f t="shared" si="5"/>
        <v>0.6145581874356334</v>
      </c>
      <c r="R27" s="31">
        <f t="shared" si="5"/>
        <v>0.62712921292834678</v>
      </c>
      <c r="S27" s="31">
        <f t="shared" si="5"/>
        <v>0.63583934088568494</v>
      </c>
      <c r="T27" s="31">
        <f t="shared" si="5"/>
        <v>0.62707156177805001</v>
      </c>
      <c r="U27" s="31">
        <f t="shared" si="5"/>
        <v>0.63583934088568472</v>
      </c>
      <c r="V27" s="31"/>
      <c r="W27" s="31"/>
      <c r="X27" s="31"/>
      <c r="Y27" s="31"/>
      <c r="Z27" s="31"/>
      <c r="AA27" s="31"/>
      <c r="AB27" s="31"/>
      <c r="AC27" s="35">
        <f t="shared" ref="AC27:AC32" si="6">AVERAGE(E27:AB27)</f>
        <v>0.67213991125080597</v>
      </c>
    </row>
    <row r="28" spans="1:29" ht="30" customHeight="1">
      <c r="A28" s="4">
        <v>17</v>
      </c>
      <c r="B28" s="5" t="s">
        <v>64</v>
      </c>
      <c r="C28" s="13"/>
      <c r="D28" s="13"/>
      <c r="E28" s="341">
        <f>AVERAGE(E27:AB27)</f>
        <v>0.67213991125080597</v>
      </c>
      <c r="F28" s="342"/>
      <c r="G28" s="342"/>
      <c r="H28" s="342"/>
      <c r="I28" s="342"/>
      <c r="J28" s="342"/>
      <c r="K28" s="342"/>
      <c r="L28" s="342"/>
      <c r="M28" s="342"/>
      <c r="N28" s="342"/>
      <c r="O28" s="342"/>
      <c r="P28" s="342"/>
      <c r="Q28" s="342"/>
      <c r="R28" s="342"/>
      <c r="S28" s="342"/>
      <c r="T28" s="342"/>
      <c r="U28" s="342"/>
      <c r="V28" s="342"/>
      <c r="W28" s="342"/>
      <c r="X28" s="342"/>
      <c r="Y28" s="342"/>
      <c r="Z28" s="342"/>
      <c r="AA28" s="342"/>
      <c r="AB28" s="342"/>
      <c r="AC28" s="35">
        <f t="shared" si="6"/>
        <v>0.67213991125080597</v>
      </c>
    </row>
    <row r="29" spans="1:29" ht="30" customHeight="1">
      <c r="A29" s="4">
        <v>18</v>
      </c>
      <c r="B29" s="5" t="s">
        <v>65</v>
      </c>
      <c r="C29" s="13"/>
      <c r="D29" s="13"/>
      <c r="E29" s="31"/>
      <c r="F29" s="31"/>
      <c r="G29" s="31">
        <f t="shared" ref="G29:U29" si="7">3.516/G27</f>
        <v>5.2945276409414355</v>
      </c>
      <c r="H29" s="31">
        <f t="shared" si="7"/>
        <v>5.5247965214454569</v>
      </c>
      <c r="I29" s="31">
        <f t="shared" si="7"/>
        <v>4.5639623438027686</v>
      </c>
      <c r="J29" s="31">
        <f t="shared" si="7"/>
        <v>4.4838928289992124</v>
      </c>
      <c r="K29" s="31">
        <f t="shared" si="7"/>
        <v>4.2044778325123149</v>
      </c>
      <c r="L29" s="31">
        <f t="shared" si="7"/>
        <v>4.9152877659000103</v>
      </c>
      <c r="M29" s="31">
        <f t="shared" si="7"/>
        <v>5.3084497529696204</v>
      </c>
      <c r="N29" s="31">
        <f t="shared" si="7"/>
        <v>5.6449007936507929</v>
      </c>
      <c r="O29" s="31">
        <f t="shared" si="7"/>
        <v>5.7211832368082369</v>
      </c>
      <c r="P29" s="31">
        <f t="shared" si="7"/>
        <v>5.5342164643635252</v>
      </c>
      <c r="Q29" s="31">
        <f t="shared" si="7"/>
        <v>5.7211832368082369</v>
      </c>
      <c r="R29" s="31">
        <f t="shared" si="7"/>
        <v>5.6065001079796994</v>
      </c>
      <c r="S29" s="31">
        <f t="shared" si="7"/>
        <v>5.5296987366375117</v>
      </c>
      <c r="T29" s="31">
        <f t="shared" si="7"/>
        <v>5.6070155534249491</v>
      </c>
      <c r="U29" s="31">
        <f t="shared" si="7"/>
        <v>5.5296987366375134</v>
      </c>
      <c r="V29" s="31"/>
      <c r="W29" s="31"/>
      <c r="X29" s="31"/>
      <c r="Y29" s="31"/>
      <c r="Z29" s="31"/>
      <c r="AA29" s="31"/>
      <c r="AB29" s="31"/>
      <c r="AC29" s="35">
        <f t="shared" si="6"/>
        <v>5.2793194368587519</v>
      </c>
    </row>
    <row r="30" spans="1:29" ht="30" customHeight="1">
      <c r="A30" s="4">
        <v>19</v>
      </c>
      <c r="B30" s="5" t="s">
        <v>66</v>
      </c>
      <c r="C30" s="13"/>
      <c r="D30" s="13"/>
      <c r="E30" s="31"/>
      <c r="F30" s="31"/>
      <c r="G30" s="31">
        <f t="shared" ref="G30:U30" si="8">3.413*G29</f>
        <v>18.07022283853312</v>
      </c>
      <c r="H30" s="31">
        <f t="shared" si="8"/>
        <v>18.856130527693342</v>
      </c>
      <c r="I30" s="31">
        <f t="shared" si="8"/>
        <v>15.576803479398848</v>
      </c>
      <c r="J30" s="31">
        <f t="shared" si="8"/>
        <v>15.303526225374311</v>
      </c>
      <c r="K30" s="31">
        <f t="shared" si="8"/>
        <v>14.349882842364529</v>
      </c>
      <c r="L30" s="31">
        <f t="shared" si="8"/>
        <v>16.775877145016736</v>
      </c>
      <c r="M30" s="31">
        <f t="shared" si="8"/>
        <v>18.117739006885312</v>
      </c>
      <c r="N30" s="31">
        <f t="shared" si="8"/>
        <v>19.266046408730155</v>
      </c>
      <c r="O30" s="31">
        <f t="shared" si="8"/>
        <v>19.526398387226511</v>
      </c>
      <c r="P30" s="31">
        <f t="shared" si="8"/>
        <v>18.88828079287271</v>
      </c>
      <c r="Q30" s="31">
        <f t="shared" si="8"/>
        <v>19.526398387226511</v>
      </c>
      <c r="R30" s="31">
        <f t="shared" si="8"/>
        <v>19.134984868534712</v>
      </c>
      <c r="S30" s="31">
        <f t="shared" si="8"/>
        <v>18.872861788143826</v>
      </c>
      <c r="T30" s="31">
        <f t="shared" si="8"/>
        <v>19.13674408383935</v>
      </c>
      <c r="U30" s="31">
        <f t="shared" si="8"/>
        <v>18.872861788143833</v>
      </c>
      <c r="V30" s="31"/>
      <c r="W30" s="31"/>
      <c r="X30" s="31"/>
      <c r="Y30" s="31"/>
      <c r="Z30" s="31"/>
      <c r="AA30" s="31"/>
      <c r="AB30" s="31"/>
      <c r="AC30" s="35">
        <f t="shared" si="6"/>
        <v>18.018317237998922</v>
      </c>
    </row>
    <row r="31" spans="1:29" ht="30" customHeight="1">
      <c r="A31" s="4">
        <v>20</v>
      </c>
      <c r="B31" s="5" t="s">
        <v>67</v>
      </c>
      <c r="C31" s="6" t="s">
        <v>42</v>
      </c>
      <c r="D31" s="13"/>
      <c r="E31" s="31"/>
      <c r="F31" s="31"/>
      <c r="G31" s="31">
        <f t="shared" ref="G31:U31" si="9">(G17-G16)/LN(1+(G17-G16)/G12)</f>
        <v>3.6587683078307096</v>
      </c>
      <c r="H31" s="31">
        <f t="shared" si="9"/>
        <v>3.6263670986273735</v>
      </c>
      <c r="I31" s="31">
        <f t="shared" si="9"/>
        <v>2.8244384210924309</v>
      </c>
      <c r="J31" s="31">
        <f t="shared" si="9"/>
        <v>2.7602266563559219</v>
      </c>
      <c r="K31" s="31">
        <f t="shared" si="9"/>
        <v>2.7602266563559219</v>
      </c>
      <c r="L31" s="31">
        <f t="shared" si="9"/>
        <v>3.3447507205419051</v>
      </c>
      <c r="M31" s="31">
        <f t="shared" si="9"/>
        <v>3.6587683078307096</v>
      </c>
      <c r="N31" s="31">
        <f t="shared" si="9"/>
        <v>3.9076322789153122</v>
      </c>
      <c r="O31" s="31">
        <f t="shared" si="9"/>
        <v>3.9076322789153122</v>
      </c>
      <c r="P31" s="31">
        <f t="shared" si="9"/>
        <v>3.7871952254461965</v>
      </c>
      <c r="Q31" s="31">
        <f t="shared" si="9"/>
        <v>3.6021440261116897</v>
      </c>
      <c r="R31" s="31">
        <f t="shared" si="9"/>
        <v>3.6021440261116884</v>
      </c>
      <c r="S31" s="31">
        <f t="shared" si="9"/>
        <v>3.4167475825261038</v>
      </c>
      <c r="T31" s="31">
        <f t="shared" si="9"/>
        <v>3.4794756335338266</v>
      </c>
      <c r="U31" s="31">
        <f t="shared" si="9"/>
        <v>3.4167475825261029</v>
      </c>
      <c r="V31" s="31"/>
      <c r="W31" s="31"/>
      <c r="X31" s="31"/>
      <c r="Y31" s="31"/>
      <c r="Z31" s="31"/>
      <c r="AA31" s="31"/>
      <c r="AB31" s="31"/>
      <c r="AC31" s="35">
        <f t="shared" si="6"/>
        <v>3.4502176535147471</v>
      </c>
    </row>
    <row r="32" spans="1:29" ht="30" customHeight="1">
      <c r="A32" s="66">
        <v>21</v>
      </c>
      <c r="B32" s="5" t="s">
        <v>68</v>
      </c>
      <c r="C32" s="6" t="s">
        <v>42</v>
      </c>
      <c r="D32" s="17"/>
      <c r="E32" s="31"/>
      <c r="F32" s="31"/>
      <c r="G32" s="31">
        <f t="shared" ref="G32:U32" si="10">(G14-G15)/LN(1+(G14-G15)/G13)</f>
        <v>2.8672892486957022</v>
      </c>
      <c r="H32" s="31">
        <f t="shared" si="10"/>
        <v>2.8932962516346135</v>
      </c>
      <c r="I32" s="31">
        <f t="shared" si="10"/>
        <v>1.902706743963404</v>
      </c>
      <c r="J32" s="31">
        <f t="shared" si="10"/>
        <v>1.8798726749324199</v>
      </c>
      <c r="K32" s="31">
        <f t="shared" si="10"/>
        <v>1.8339656682335863</v>
      </c>
      <c r="L32" s="31">
        <f t="shared" si="10"/>
        <v>2.6050827568852752</v>
      </c>
      <c r="M32" s="31">
        <f t="shared" si="10"/>
        <v>2.9450820866416123</v>
      </c>
      <c r="N32" s="31">
        <f t="shared" si="10"/>
        <v>3.2059515234608829</v>
      </c>
      <c r="O32" s="31">
        <f t="shared" si="10"/>
        <v>3.3578197165010937</v>
      </c>
      <c r="P32" s="31">
        <f t="shared" si="10"/>
        <v>3.3578197165010941</v>
      </c>
      <c r="Q32" s="31">
        <f t="shared" si="10"/>
        <v>3.3578197165010937</v>
      </c>
      <c r="R32" s="31">
        <f t="shared" si="10"/>
        <v>2.6571824286132681</v>
      </c>
      <c r="S32" s="31">
        <f t="shared" si="10"/>
        <v>2.9708636221603979</v>
      </c>
      <c r="T32" s="31">
        <f t="shared" si="10"/>
        <v>2.8568481655931195</v>
      </c>
      <c r="U32" s="31">
        <f t="shared" si="10"/>
        <v>2.4452875576447823</v>
      </c>
      <c r="V32" s="31"/>
      <c r="W32" s="31"/>
      <c r="X32" s="31"/>
      <c r="Y32" s="31"/>
      <c r="Z32" s="31"/>
      <c r="AA32" s="31"/>
      <c r="AB32" s="31"/>
      <c r="AC32" s="35">
        <f t="shared" si="6"/>
        <v>2.7424591918641568</v>
      </c>
    </row>
    <row r="34" spans="1:29" ht="18.75">
      <c r="A34" s="358" t="s">
        <v>96</v>
      </c>
      <c r="B34" s="358"/>
      <c r="C34" s="358"/>
      <c r="D34" s="358"/>
      <c r="E34" s="358"/>
      <c r="F34" s="358"/>
      <c r="G34" s="358"/>
      <c r="H34" s="358"/>
      <c r="I34" s="358"/>
      <c r="J34" s="358"/>
      <c r="K34" s="358"/>
      <c r="L34" s="358"/>
      <c r="M34" s="358"/>
      <c r="N34" s="358"/>
      <c r="O34" s="358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  <c r="AA34" s="358"/>
      <c r="AB34" s="358"/>
      <c r="AC34" s="358"/>
    </row>
    <row r="35" spans="1:29" ht="21" customHeight="1">
      <c r="A35" s="307"/>
      <c r="B35" s="308"/>
      <c r="C35" s="308"/>
      <c r="D35" s="309"/>
      <c r="E35" s="356" t="s">
        <v>85</v>
      </c>
      <c r="F35" s="356"/>
      <c r="G35" s="356"/>
      <c r="H35" s="356"/>
      <c r="I35" s="356"/>
      <c r="J35" s="356"/>
      <c r="K35" s="356"/>
      <c r="L35" s="356"/>
      <c r="M35" s="356"/>
      <c r="N35" s="356"/>
      <c r="O35" s="356"/>
      <c r="P35" s="356"/>
      <c r="Q35" s="356"/>
      <c r="R35" s="356"/>
      <c r="S35" s="356"/>
      <c r="T35" s="356"/>
      <c r="U35" s="356"/>
      <c r="V35" s="356"/>
      <c r="W35" s="356"/>
      <c r="X35" s="356"/>
      <c r="Y35" s="356"/>
      <c r="Z35" s="356"/>
      <c r="AA35" s="356"/>
      <c r="AB35" s="356"/>
      <c r="AC35" s="356"/>
    </row>
    <row r="36" spans="1:29" ht="18.75" customHeight="1">
      <c r="A36" s="310" t="s">
        <v>29</v>
      </c>
      <c r="B36" s="311"/>
      <c r="C36" s="311"/>
      <c r="D36" s="312"/>
      <c r="E36" s="356"/>
      <c r="F36" s="356"/>
      <c r="G36" s="356"/>
      <c r="H36" s="356"/>
      <c r="I36" s="356"/>
      <c r="J36" s="356"/>
      <c r="K36" s="356"/>
      <c r="L36" s="356"/>
      <c r="M36" s="356"/>
      <c r="N36" s="356"/>
      <c r="O36" s="356"/>
      <c r="P36" s="356"/>
      <c r="Q36" s="356"/>
      <c r="R36" s="356"/>
      <c r="S36" s="356"/>
      <c r="T36" s="356"/>
      <c r="U36" s="356"/>
      <c r="V36" s="356"/>
      <c r="W36" s="356"/>
      <c r="X36" s="356"/>
      <c r="Y36" s="356"/>
      <c r="Z36" s="356"/>
      <c r="AA36" s="356"/>
      <c r="AB36" s="356"/>
      <c r="AC36" s="356"/>
    </row>
    <row r="37" spans="1:29" ht="18.75" customHeight="1">
      <c r="A37" s="310" t="s">
        <v>30</v>
      </c>
      <c r="B37" s="311"/>
      <c r="C37" s="311"/>
      <c r="D37" s="312"/>
      <c r="E37" s="356"/>
      <c r="F37" s="356"/>
      <c r="G37" s="356"/>
      <c r="H37" s="356"/>
      <c r="I37" s="356"/>
      <c r="J37" s="356"/>
      <c r="K37" s="356"/>
      <c r="L37" s="356"/>
      <c r="M37" s="356"/>
      <c r="N37" s="356"/>
      <c r="O37" s="356"/>
      <c r="P37" s="356"/>
      <c r="Q37" s="356"/>
      <c r="R37" s="356"/>
      <c r="S37" s="356"/>
      <c r="T37" s="356"/>
      <c r="U37" s="356"/>
      <c r="V37" s="356"/>
      <c r="W37" s="356"/>
      <c r="X37" s="356"/>
      <c r="Y37" s="356"/>
      <c r="Z37" s="356"/>
      <c r="AA37" s="356"/>
      <c r="AB37" s="356"/>
      <c r="AC37" s="356"/>
    </row>
    <row r="38" spans="1:29" ht="18.75" customHeight="1">
      <c r="A38" s="310" t="s">
        <v>31</v>
      </c>
      <c r="B38" s="311"/>
      <c r="C38" s="311"/>
      <c r="D38" s="312"/>
      <c r="E38" s="356"/>
      <c r="F38" s="356"/>
      <c r="G38" s="356"/>
      <c r="H38" s="356"/>
      <c r="I38" s="356"/>
      <c r="J38" s="356"/>
      <c r="K38" s="356"/>
      <c r="L38" s="356"/>
      <c r="M38" s="356"/>
      <c r="N38" s="356"/>
      <c r="O38" s="356"/>
      <c r="P38" s="356"/>
      <c r="Q38" s="356"/>
      <c r="R38" s="356"/>
      <c r="S38" s="356"/>
      <c r="T38" s="356"/>
      <c r="U38" s="356"/>
      <c r="V38" s="356"/>
      <c r="W38" s="356"/>
      <c r="X38" s="356"/>
      <c r="Y38" s="356"/>
      <c r="Z38" s="356"/>
      <c r="AA38" s="356"/>
      <c r="AB38" s="356"/>
      <c r="AC38" s="356"/>
    </row>
    <row r="39" spans="1:29" ht="18.75" customHeight="1">
      <c r="A39" s="310" t="s">
        <v>32</v>
      </c>
      <c r="B39" s="311"/>
      <c r="C39" s="311"/>
      <c r="D39" s="312"/>
      <c r="E39" s="356"/>
      <c r="F39" s="356"/>
      <c r="G39" s="356"/>
      <c r="H39" s="356"/>
      <c r="I39" s="356"/>
      <c r="J39" s="356"/>
      <c r="K39" s="356"/>
      <c r="L39" s="356"/>
      <c r="M39" s="356"/>
      <c r="N39" s="356"/>
      <c r="O39" s="356"/>
      <c r="P39" s="356"/>
      <c r="Q39" s="356"/>
      <c r="R39" s="356"/>
      <c r="S39" s="356"/>
      <c r="T39" s="356"/>
      <c r="U39" s="356"/>
      <c r="V39" s="356"/>
      <c r="W39" s="356"/>
      <c r="X39" s="356"/>
      <c r="Y39" s="356"/>
      <c r="Z39" s="356"/>
      <c r="AA39" s="356"/>
      <c r="AB39" s="356"/>
      <c r="AC39" s="356"/>
    </row>
    <row r="40" spans="1:29" ht="19.5" customHeight="1">
      <c r="A40" s="313" t="s">
        <v>33</v>
      </c>
      <c r="B40" s="314"/>
      <c r="C40" s="314"/>
      <c r="D40" s="315"/>
      <c r="E40" s="356"/>
      <c r="F40" s="356"/>
      <c r="G40" s="356"/>
      <c r="H40" s="356"/>
      <c r="I40" s="356"/>
      <c r="J40" s="356"/>
      <c r="K40" s="356"/>
      <c r="L40" s="356"/>
      <c r="M40" s="356"/>
      <c r="N40" s="356"/>
      <c r="O40" s="356"/>
      <c r="P40" s="356"/>
      <c r="Q40" s="356"/>
      <c r="R40" s="356"/>
      <c r="S40" s="356"/>
      <c r="T40" s="356"/>
      <c r="U40" s="356"/>
      <c r="V40" s="356"/>
      <c r="W40" s="356"/>
      <c r="X40" s="356"/>
      <c r="Y40" s="356"/>
      <c r="Z40" s="356"/>
      <c r="AA40" s="356"/>
      <c r="AB40" s="356"/>
      <c r="AC40" s="356"/>
    </row>
    <row r="41" spans="1:29" ht="21.75" customHeight="1">
      <c r="A41" s="313" t="s">
        <v>34</v>
      </c>
      <c r="B41" s="314"/>
      <c r="C41" s="314"/>
      <c r="D41" s="315"/>
      <c r="E41" s="356"/>
      <c r="F41" s="356"/>
      <c r="G41" s="356"/>
      <c r="H41" s="356"/>
      <c r="I41" s="356"/>
      <c r="J41" s="356"/>
      <c r="K41" s="356"/>
      <c r="L41" s="356"/>
      <c r="M41" s="356"/>
      <c r="N41" s="356"/>
      <c r="O41" s="356"/>
      <c r="P41" s="356"/>
      <c r="Q41" s="356"/>
      <c r="R41" s="356"/>
      <c r="S41" s="356"/>
      <c r="T41" s="356"/>
      <c r="U41" s="356"/>
      <c r="V41" s="356"/>
      <c r="W41" s="356"/>
      <c r="X41" s="356"/>
      <c r="Y41" s="356"/>
      <c r="Z41" s="356"/>
      <c r="AA41" s="356"/>
      <c r="AB41" s="356"/>
      <c r="AC41" s="356"/>
    </row>
    <row r="42" spans="1:29" ht="36.75" customHeight="1">
      <c r="A42" s="344" t="s">
        <v>35</v>
      </c>
      <c r="B42" s="344" t="s">
        <v>36</v>
      </c>
      <c r="C42" s="344" t="s">
        <v>37</v>
      </c>
      <c r="D42" s="344" t="s">
        <v>38</v>
      </c>
      <c r="E42" s="316" t="s">
        <v>39</v>
      </c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8"/>
      <c r="AC42" s="20" t="s">
        <v>25</v>
      </c>
    </row>
    <row r="43" spans="1:29" ht="21" customHeight="1">
      <c r="A43" s="345"/>
      <c r="B43" s="345"/>
      <c r="C43" s="345"/>
      <c r="D43" s="345"/>
      <c r="E43" s="3">
        <v>7</v>
      </c>
      <c r="F43" s="3">
        <v>8</v>
      </c>
      <c r="G43" s="3">
        <v>9</v>
      </c>
      <c r="H43" s="3">
        <v>10</v>
      </c>
      <c r="I43" s="18">
        <v>11</v>
      </c>
      <c r="J43" s="3">
        <v>12</v>
      </c>
      <c r="K43" s="3">
        <v>13</v>
      </c>
      <c r="L43" s="3">
        <v>14</v>
      </c>
      <c r="M43" s="3">
        <v>15</v>
      </c>
      <c r="N43" s="3">
        <v>16</v>
      </c>
      <c r="O43" s="3">
        <v>17</v>
      </c>
      <c r="P43" s="3">
        <v>18</v>
      </c>
      <c r="Q43" s="3">
        <v>19</v>
      </c>
      <c r="R43" s="3">
        <v>20</v>
      </c>
      <c r="S43" s="3">
        <v>21</v>
      </c>
      <c r="T43" s="3">
        <v>22</v>
      </c>
      <c r="U43" s="3">
        <v>23</v>
      </c>
      <c r="V43" s="3">
        <v>0</v>
      </c>
      <c r="W43" s="3">
        <v>1</v>
      </c>
      <c r="X43" s="3">
        <v>2</v>
      </c>
      <c r="Y43" s="3">
        <v>3</v>
      </c>
      <c r="Z43" s="3">
        <v>4</v>
      </c>
      <c r="AA43" s="3">
        <v>5</v>
      </c>
      <c r="AB43" s="3">
        <v>6</v>
      </c>
      <c r="AC43" s="17"/>
    </row>
    <row r="44" spans="1:29" ht="30" customHeight="1">
      <c r="A44" s="4">
        <v>1</v>
      </c>
      <c r="B44" s="5" t="s">
        <v>41</v>
      </c>
      <c r="C44" s="6" t="s">
        <v>42</v>
      </c>
      <c r="D44" s="7"/>
      <c r="E44" s="26">
        <v>0.9</v>
      </c>
      <c r="F44" s="26">
        <v>0.9</v>
      </c>
      <c r="G44" s="26">
        <v>0.9</v>
      </c>
      <c r="H44" s="26">
        <v>0.9</v>
      </c>
      <c r="I44" s="26">
        <v>0.9</v>
      </c>
      <c r="J44" s="26"/>
      <c r="K44" s="26"/>
      <c r="L44" s="26"/>
      <c r="M44" s="26"/>
      <c r="N44" s="26"/>
      <c r="O44" s="26">
        <v>0.9</v>
      </c>
      <c r="P44" s="26">
        <v>0.9</v>
      </c>
      <c r="Q44" s="26">
        <v>0.9</v>
      </c>
      <c r="R44" s="26">
        <v>0.9</v>
      </c>
      <c r="S44" s="26">
        <v>0.9</v>
      </c>
      <c r="T44" s="26">
        <v>0.9</v>
      </c>
      <c r="U44" s="26">
        <v>0.9</v>
      </c>
      <c r="V44" s="26">
        <v>1</v>
      </c>
      <c r="W44" s="26">
        <v>1.1000000000000001</v>
      </c>
      <c r="X44" s="26">
        <v>1</v>
      </c>
      <c r="Y44" s="26">
        <v>1.1000000000000001</v>
      </c>
      <c r="Z44" s="26">
        <v>1.2</v>
      </c>
      <c r="AA44" s="26">
        <v>1.2</v>
      </c>
      <c r="AB44" s="26">
        <v>1</v>
      </c>
      <c r="AC44" s="35">
        <f>AVERAGE(E44:AB44)</f>
        <v>0.96842105263157907</v>
      </c>
    </row>
    <row r="45" spans="1:29" ht="30" customHeight="1">
      <c r="A45" s="4">
        <v>2</v>
      </c>
      <c r="B45" s="5" t="s">
        <v>43</v>
      </c>
      <c r="C45" s="6" t="s">
        <v>42</v>
      </c>
      <c r="D45" s="7"/>
      <c r="E45" s="46">
        <v>0.4</v>
      </c>
      <c r="F45" s="46">
        <v>0.4</v>
      </c>
      <c r="G45" s="46">
        <v>0.3</v>
      </c>
      <c r="H45" s="46">
        <v>0.3</v>
      </c>
      <c r="I45" s="46">
        <v>0.2</v>
      </c>
      <c r="J45" s="46"/>
      <c r="K45" s="46"/>
      <c r="L45" s="46"/>
      <c r="M45" s="46"/>
      <c r="N45" s="46"/>
      <c r="O45" s="46">
        <v>0.5</v>
      </c>
      <c r="P45" s="46">
        <v>0.5</v>
      </c>
      <c r="Q45" s="46">
        <v>0.5</v>
      </c>
      <c r="R45" s="46">
        <v>0.4</v>
      </c>
      <c r="S45" s="46">
        <v>0.5</v>
      </c>
      <c r="T45" s="46">
        <v>0.5</v>
      </c>
      <c r="U45" s="46">
        <v>0.3</v>
      </c>
      <c r="V45" s="46">
        <v>0.4</v>
      </c>
      <c r="W45" s="46">
        <v>0.5</v>
      </c>
      <c r="X45" s="46">
        <v>0.5</v>
      </c>
      <c r="Y45" s="46">
        <v>0.4</v>
      </c>
      <c r="Z45" s="46">
        <v>0.5</v>
      </c>
      <c r="AA45" s="46">
        <v>0.5</v>
      </c>
      <c r="AB45" s="46">
        <v>0.5</v>
      </c>
      <c r="AC45" s="35">
        <f>AVERAGE(E45:AB45)</f>
        <v>0.42631578947368426</v>
      </c>
    </row>
    <row r="46" spans="1:29" ht="30" customHeight="1">
      <c r="A46" s="4">
        <v>3</v>
      </c>
      <c r="B46" s="5" t="s">
        <v>44</v>
      </c>
      <c r="C46" s="6" t="s">
        <v>42</v>
      </c>
      <c r="D46" s="6"/>
      <c r="E46" s="27">
        <v>15</v>
      </c>
      <c r="F46" s="27">
        <v>15.2</v>
      </c>
      <c r="G46" s="27">
        <v>15.5</v>
      </c>
      <c r="H46" s="27">
        <v>15.1</v>
      </c>
      <c r="I46" s="27">
        <v>12.9</v>
      </c>
      <c r="J46" s="27"/>
      <c r="K46" s="27"/>
      <c r="L46" s="27"/>
      <c r="M46" s="27"/>
      <c r="N46" s="27"/>
      <c r="O46" s="27">
        <v>15.3</v>
      </c>
      <c r="P46" s="27">
        <v>16.3</v>
      </c>
      <c r="Q46" s="27">
        <v>15.5</v>
      </c>
      <c r="R46" s="27">
        <v>14.8</v>
      </c>
      <c r="S46" s="27">
        <v>14.5</v>
      </c>
      <c r="T46" s="27">
        <v>14</v>
      </c>
      <c r="U46" s="27">
        <v>13.5</v>
      </c>
      <c r="V46" s="27">
        <v>13</v>
      </c>
      <c r="W46" s="27">
        <v>12.8</v>
      </c>
      <c r="X46" s="27">
        <v>13.7</v>
      </c>
      <c r="Y46" s="27">
        <v>14.3</v>
      </c>
      <c r="Z46" s="27">
        <v>14.7</v>
      </c>
      <c r="AA46" s="27">
        <v>14.9</v>
      </c>
      <c r="AB46" s="27">
        <v>15.1</v>
      </c>
      <c r="AC46" s="35">
        <f t="shared" ref="AC46:AC56" si="11">AVERAGE(E46:AB46)</f>
        <v>14.531578947368422</v>
      </c>
    </row>
    <row r="47" spans="1:29" ht="30" customHeight="1">
      <c r="A47" s="4">
        <v>4</v>
      </c>
      <c r="B47" s="5" t="s">
        <v>45</v>
      </c>
      <c r="C47" s="6" t="s">
        <v>42</v>
      </c>
      <c r="D47" s="6"/>
      <c r="E47" s="27">
        <v>6.3</v>
      </c>
      <c r="F47" s="27">
        <v>6.3</v>
      </c>
      <c r="G47" s="27">
        <v>6.6</v>
      </c>
      <c r="H47" s="27">
        <v>7.8</v>
      </c>
      <c r="I47" s="27">
        <v>7</v>
      </c>
      <c r="J47" s="27"/>
      <c r="K47" s="27"/>
      <c r="L47" s="27"/>
      <c r="M47" s="27"/>
      <c r="N47" s="27"/>
      <c r="O47" s="27">
        <v>8.6</v>
      </c>
      <c r="P47" s="27">
        <v>7.8</v>
      </c>
      <c r="Q47" s="27">
        <v>7.2</v>
      </c>
      <c r="R47" s="27">
        <v>6.9</v>
      </c>
      <c r="S47" s="27">
        <v>7</v>
      </c>
      <c r="T47" s="27">
        <v>6.3</v>
      </c>
      <c r="U47" s="27">
        <v>6</v>
      </c>
      <c r="V47" s="27">
        <v>5.8</v>
      </c>
      <c r="W47" s="27">
        <v>5.6</v>
      </c>
      <c r="X47" s="27">
        <v>5.7</v>
      </c>
      <c r="Y47" s="27">
        <v>5.9</v>
      </c>
      <c r="Z47" s="27">
        <v>6.1</v>
      </c>
      <c r="AA47" s="27">
        <v>6.4</v>
      </c>
      <c r="AB47" s="27">
        <v>6.5</v>
      </c>
      <c r="AC47" s="35">
        <f t="shared" si="11"/>
        <v>6.6210526315789471</v>
      </c>
    </row>
    <row r="48" spans="1:29" ht="30" customHeight="1">
      <c r="A48" s="4">
        <v>5</v>
      </c>
      <c r="B48" s="5" t="s">
        <v>46</v>
      </c>
      <c r="C48" s="6" t="s">
        <v>42</v>
      </c>
      <c r="D48" s="6"/>
      <c r="E48" s="27">
        <v>24.6</v>
      </c>
      <c r="F48" s="27">
        <v>24</v>
      </c>
      <c r="G48" s="27">
        <v>24</v>
      </c>
      <c r="H48" s="27">
        <v>25.3</v>
      </c>
      <c r="I48" s="27">
        <v>24.9</v>
      </c>
      <c r="J48" s="27"/>
      <c r="K48" s="27"/>
      <c r="L48" s="27"/>
      <c r="M48" s="27"/>
      <c r="N48" s="27"/>
      <c r="O48" s="27">
        <v>25.7</v>
      </c>
      <c r="P48" s="27">
        <v>26.3</v>
      </c>
      <c r="Q48" s="27">
        <v>26.2</v>
      </c>
      <c r="R48" s="27">
        <v>26.4</v>
      </c>
      <c r="S48" s="27">
        <v>26.5</v>
      </c>
      <c r="T48" s="27">
        <v>25.2</v>
      </c>
      <c r="U48" s="27">
        <v>26.2</v>
      </c>
      <c r="V48" s="27">
        <v>26.1</v>
      </c>
      <c r="W48" s="27">
        <v>24.8</v>
      </c>
      <c r="X48" s="27">
        <v>24.3</v>
      </c>
      <c r="Y48" s="27">
        <v>24.5</v>
      </c>
      <c r="Z48" s="27">
        <v>24.5</v>
      </c>
      <c r="AA48" s="27">
        <v>24.5</v>
      </c>
      <c r="AB48" s="27">
        <v>24.3</v>
      </c>
      <c r="AC48" s="35">
        <f t="shared" si="11"/>
        <v>25.173684210526318</v>
      </c>
    </row>
    <row r="49" spans="1:29" ht="30" customHeight="1">
      <c r="A49" s="4">
        <v>6</v>
      </c>
      <c r="B49" s="5" t="s">
        <v>47</v>
      </c>
      <c r="C49" s="6" t="s">
        <v>42</v>
      </c>
      <c r="D49" s="6"/>
      <c r="E49" s="27">
        <v>30.7</v>
      </c>
      <c r="F49" s="27">
        <v>30.1</v>
      </c>
      <c r="G49" s="27">
        <v>30.2</v>
      </c>
      <c r="H49" s="27">
        <v>30.1</v>
      </c>
      <c r="I49" s="27">
        <v>28.8</v>
      </c>
      <c r="J49" s="27"/>
      <c r="K49" s="27"/>
      <c r="L49" s="27"/>
      <c r="M49" s="27"/>
      <c r="N49" s="27"/>
      <c r="O49" s="27">
        <v>24.9</v>
      </c>
      <c r="P49" s="27">
        <v>32.1</v>
      </c>
      <c r="Q49" s="27">
        <v>32</v>
      </c>
      <c r="R49" s="27">
        <v>31.8</v>
      </c>
      <c r="S49" s="27">
        <v>31.6</v>
      </c>
      <c r="T49" s="27">
        <v>30.4</v>
      </c>
      <c r="U49" s="27">
        <v>31.5</v>
      </c>
      <c r="V49" s="27">
        <v>31.1</v>
      </c>
      <c r="W49" s="27">
        <v>29.7</v>
      </c>
      <c r="X49" s="27">
        <v>30</v>
      </c>
      <c r="Y49" s="27">
        <v>30.4</v>
      </c>
      <c r="Z49" s="27">
        <v>30.3</v>
      </c>
      <c r="AA49" s="27">
        <v>30.5</v>
      </c>
      <c r="AB49" s="27">
        <v>30.3</v>
      </c>
      <c r="AC49" s="35">
        <f t="shared" si="11"/>
        <v>30.34210526315789</v>
      </c>
    </row>
    <row r="50" spans="1:29" ht="30" customHeight="1">
      <c r="A50" s="4">
        <v>7</v>
      </c>
      <c r="B50" s="5" t="s">
        <v>48</v>
      </c>
      <c r="C50" s="6" t="s">
        <v>49</v>
      </c>
      <c r="D50" s="6"/>
      <c r="E50" s="13">
        <v>4.3</v>
      </c>
      <c r="F50" s="13">
        <v>4.3</v>
      </c>
      <c r="G50" s="13">
        <v>4.3</v>
      </c>
      <c r="H50" s="13">
        <v>4.3</v>
      </c>
      <c r="I50" s="13">
        <v>4.3</v>
      </c>
      <c r="J50" s="13"/>
      <c r="K50" s="13"/>
      <c r="L50" s="13"/>
      <c r="M50" s="13"/>
      <c r="N50" s="13"/>
      <c r="O50" s="13">
        <v>4.3</v>
      </c>
      <c r="P50" s="13">
        <v>4.3</v>
      </c>
      <c r="Q50" s="13">
        <v>4.3</v>
      </c>
      <c r="R50" s="13">
        <v>4.3</v>
      </c>
      <c r="S50" s="13">
        <v>4.3</v>
      </c>
      <c r="T50" s="13">
        <v>4.3</v>
      </c>
      <c r="U50" s="13">
        <v>4.3</v>
      </c>
      <c r="V50" s="13">
        <v>4.3</v>
      </c>
      <c r="W50" s="13">
        <v>4.3</v>
      </c>
      <c r="X50" s="13">
        <v>4.3</v>
      </c>
      <c r="Y50" s="13">
        <v>4.3</v>
      </c>
      <c r="Z50" s="13">
        <v>4.3</v>
      </c>
      <c r="AA50" s="13">
        <v>4.3</v>
      </c>
      <c r="AB50" s="13">
        <v>4.3</v>
      </c>
      <c r="AC50" s="35">
        <f t="shared" si="11"/>
        <v>4.2999999999999989</v>
      </c>
    </row>
    <row r="51" spans="1:29" ht="30" customHeight="1">
      <c r="A51" s="4">
        <v>8</v>
      </c>
      <c r="B51" s="5" t="s">
        <v>50</v>
      </c>
      <c r="C51" s="6" t="s">
        <v>49</v>
      </c>
      <c r="D51" s="6"/>
      <c r="E51" s="28">
        <v>3.8</v>
      </c>
      <c r="F51" s="28">
        <v>3.8</v>
      </c>
      <c r="G51" s="28">
        <v>3.8</v>
      </c>
      <c r="H51" s="28">
        <v>3.8</v>
      </c>
      <c r="I51" s="28">
        <v>3.8</v>
      </c>
      <c r="J51" s="28"/>
      <c r="K51" s="28"/>
      <c r="L51" s="28"/>
      <c r="M51" s="28"/>
      <c r="N51" s="28"/>
      <c r="O51" s="28">
        <v>3.8</v>
      </c>
      <c r="P51" s="28">
        <v>3.8</v>
      </c>
      <c r="Q51" s="28">
        <v>3.8</v>
      </c>
      <c r="R51" s="28">
        <v>3.8</v>
      </c>
      <c r="S51" s="28">
        <v>3.8</v>
      </c>
      <c r="T51" s="28">
        <v>3.8</v>
      </c>
      <c r="U51" s="28">
        <v>3.8</v>
      </c>
      <c r="V51" s="28">
        <v>3.8</v>
      </c>
      <c r="W51" s="28">
        <v>3.8</v>
      </c>
      <c r="X51" s="28">
        <v>3.8</v>
      </c>
      <c r="Y51" s="28">
        <v>3.8</v>
      </c>
      <c r="Z51" s="28">
        <v>3.8</v>
      </c>
      <c r="AA51" s="28">
        <v>3.8</v>
      </c>
      <c r="AB51" s="28">
        <v>3.8</v>
      </c>
      <c r="AC51" s="35">
        <f t="shared" si="11"/>
        <v>3.7999999999999985</v>
      </c>
    </row>
    <row r="52" spans="1:29" ht="30" customHeight="1">
      <c r="A52" s="4">
        <v>9</v>
      </c>
      <c r="B52" s="5" t="s">
        <v>51</v>
      </c>
      <c r="C52" s="6" t="s">
        <v>49</v>
      </c>
      <c r="D52" s="6"/>
      <c r="E52" s="28">
        <v>3.8</v>
      </c>
      <c r="F52" s="28">
        <v>3.8</v>
      </c>
      <c r="G52" s="28">
        <v>3.8</v>
      </c>
      <c r="H52" s="28">
        <v>3.8</v>
      </c>
      <c r="I52" s="28">
        <v>3.8</v>
      </c>
      <c r="J52" s="28"/>
      <c r="K52" s="28"/>
      <c r="L52" s="28"/>
      <c r="M52" s="28"/>
      <c r="N52" s="28"/>
      <c r="O52" s="28">
        <v>3.8</v>
      </c>
      <c r="P52" s="28">
        <v>3.8</v>
      </c>
      <c r="Q52" s="28">
        <v>3.8</v>
      </c>
      <c r="R52" s="28">
        <v>3.8</v>
      </c>
      <c r="S52" s="28">
        <v>3.8</v>
      </c>
      <c r="T52" s="28">
        <v>3.8</v>
      </c>
      <c r="U52" s="28">
        <v>3.8</v>
      </c>
      <c r="V52" s="28">
        <v>3.8</v>
      </c>
      <c r="W52" s="28">
        <v>3.8</v>
      </c>
      <c r="X52" s="28">
        <v>3.8</v>
      </c>
      <c r="Y52" s="28">
        <v>3.8</v>
      </c>
      <c r="Z52" s="28">
        <v>3.8</v>
      </c>
      <c r="AA52" s="28">
        <v>3.8</v>
      </c>
      <c r="AB52" s="28">
        <v>3.8</v>
      </c>
      <c r="AC52" s="35">
        <f t="shared" si="11"/>
        <v>3.7999999999999985</v>
      </c>
    </row>
    <row r="53" spans="1:29" ht="30" customHeight="1">
      <c r="A53" s="4">
        <v>10</v>
      </c>
      <c r="B53" s="5" t="s">
        <v>52</v>
      </c>
      <c r="C53" s="6" t="s">
        <v>49</v>
      </c>
      <c r="D53" s="6"/>
      <c r="E53" s="28">
        <v>3</v>
      </c>
      <c r="F53" s="28">
        <v>3</v>
      </c>
      <c r="G53" s="28">
        <v>3</v>
      </c>
      <c r="H53" s="28">
        <v>3</v>
      </c>
      <c r="I53" s="28">
        <v>3</v>
      </c>
      <c r="J53" s="28"/>
      <c r="K53" s="28"/>
      <c r="L53" s="28"/>
      <c r="M53" s="28"/>
      <c r="N53" s="28"/>
      <c r="O53" s="28">
        <v>3</v>
      </c>
      <c r="P53" s="28">
        <v>3</v>
      </c>
      <c r="Q53" s="28">
        <v>3</v>
      </c>
      <c r="R53" s="28">
        <v>3</v>
      </c>
      <c r="S53" s="28">
        <v>3</v>
      </c>
      <c r="T53" s="28">
        <v>3</v>
      </c>
      <c r="U53" s="28">
        <v>3</v>
      </c>
      <c r="V53" s="28">
        <v>3</v>
      </c>
      <c r="W53" s="28">
        <v>3</v>
      </c>
      <c r="X53" s="28">
        <v>3</v>
      </c>
      <c r="Y53" s="28">
        <v>3</v>
      </c>
      <c r="Z53" s="28">
        <v>3</v>
      </c>
      <c r="AA53" s="28">
        <v>3</v>
      </c>
      <c r="AB53" s="28">
        <v>3</v>
      </c>
      <c r="AC53" s="35">
        <f t="shared" si="11"/>
        <v>3</v>
      </c>
    </row>
    <row r="54" spans="1:29" ht="30" customHeight="1">
      <c r="A54" s="4">
        <v>11</v>
      </c>
      <c r="B54" s="5" t="s">
        <v>53</v>
      </c>
      <c r="C54" s="6" t="s">
        <v>49</v>
      </c>
      <c r="D54" s="13"/>
      <c r="E54" s="33">
        <f>E50-E51</f>
        <v>0.5</v>
      </c>
      <c r="F54" s="33">
        <f>F50-F51</f>
        <v>0.5</v>
      </c>
      <c r="G54" s="33">
        <f>G50-G51</f>
        <v>0.5</v>
      </c>
      <c r="H54" s="33">
        <f>H50-H51</f>
        <v>0.5</v>
      </c>
      <c r="I54" s="33">
        <f>I50-I51</f>
        <v>0.5</v>
      </c>
      <c r="J54" s="33"/>
      <c r="K54" s="33"/>
      <c r="L54" s="33"/>
      <c r="M54" s="33"/>
      <c r="N54" s="33"/>
      <c r="O54" s="33">
        <f>O50-O51</f>
        <v>0.5</v>
      </c>
      <c r="P54" s="33">
        <f t="shared" ref="P54:AB54" si="12">P50-P51</f>
        <v>0.5</v>
      </c>
      <c r="Q54" s="33">
        <f t="shared" si="12"/>
        <v>0.5</v>
      </c>
      <c r="R54" s="33">
        <f t="shared" si="12"/>
        <v>0.5</v>
      </c>
      <c r="S54" s="33">
        <f t="shared" si="12"/>
        <v>0.5</v>
      </c>
      <c r="T54" s="33">
        <f t="shared" si="12"/>
        <v>0.5</v>
      </c>
      <c r="U54" s="33">
        <f t="shared" si="12"/>
        <v>0.5</v>
      </c>
      <c r="V54" s="33">
        <f t="shared" si="12"/>
        <v>0.5</v>
      </c>
      <c r="W54" s="33">
        <f t="shared" si="12"/>
        <v>0.5</v>
      </c>
      <c r="X54" s="33">
        <f t="shared" si="12"/>
        <v>0.5</v>
      </c>
      <c r="Y54" s="33">
        <f t="shared" si="12"/>
        <v>0.5</v>
      </c>
      <c r="Z54" s="33">
        <f t="shared" si="12"/>
        <v>0.5</v>
      </c>
      <c r="AA54" s="33">
        <f t="shared" si="12"/>
        <v>0.5</v>
      </c>
      <c r="AB54" s="33">
        <f t="shared" si="12"/>
        <v>0.5</v>
      </c>
      <c r="AC54" s="35">
        <f t="shared" si="11"/>
        <v>0.5</v>
      </c>
    </row>
    <row r="55" spans="1:29" ht="30" customHeight="1">
      <c r="A55" s="4">
        <v>12</v>
      </c>
      <c r="B55" s="5" t="s">
        <v>54</v>
      </c>
      <c r="C55" s="6" t="s">
        <v>55</v>
      </c>
      <c r="D55" s="13"/>
      <c r="E55" s="33">
        <f>E52-E53</f>
        <v>0.79999999999999982</v>
      </c>
      <c r="F55" s="33">
        <f>F52-F53</f>
        <v>0.79999999999999982</v>
      </c>
      <c r="G55" s="33">
        <f>G52-G53</f>
        <v>0.79999999999999982</v>
      </c>
      <c r="H55" s="33">
        <f>H52-H53</f>
        <v>0.79999999999999982</v>
      </c>
      <c r="I55" s="33">
        <f>I52-I53</f>
        <v>0.79999999999999982</v>
      </c>
      <c r="J55" s="33"/>
      <c r="K55" s="33"/>
      <c r="L55" s="33"/>
      <c r="M55" s="33"/>
      <c r="N55" s="33"/>
      <c r="O55" s="33">
        <f>O52-O53</f>
        <v>0.79999999999999982</v>
      </c>
      <c r="P55" s="33">
        <f t="shared" ref="P55:AB55" si="13">P52-P53</f>
        <v>0.79999999999999982</v>
      </c>
      <c r="Q55" s="33">
        <f t="shared" si="13"/>
        <v>0.79999999999999982</v>
      </c>
      <c r="R55" s="33">
        <f t="shared" si="13"/>
        <v>0.79999999999999982</v>
      </c>
      <c r="S55" s="33">
        <f t="shared" si="13"/>
        <v>0.79999999999999982</v>
      </c>
      <c r="T55" s="33">
        <f t="shared" si="13"/>
        <v>0.79999999999999982</v>
      </c>
      <c r="U55" s="33">
        <f t="shared" si="13"/>
        <v>0.79999999999999982</v>
      </c>
      <c r="V55" s="33">
        <f t="shared" si="13"/>
        <v>0.79999999999999982</v>
      </c>
      <c r="W55" s="33">
        <f t="shared" si="13"/>
        <v>0.79999999999999982</v>
      </c>
      <c r="X55" s="33">
        <f t="shared" si="13"/>
        <v>0.79999999999999982</v>
      </c>
      <c r="Y55" s="33">
        <f t="shared" si="13"/>
        <v>0.79999999999999982</v>
      </c>
      <c r="Z55" s="33">
        <f t="shared" si="13"/>
        <v>0.79999999999999982</v>
      </c>
      <c r="AA55" s="33">
        <f t="shared" si="13"/>
        <v>0.79999999999999982</v>
      </c>
      <c r="AB55" s="33">
        <f t="shared" si="13"/>
        <v>0.79999999999999982</v>
      </c>
      <c r="AC55" s="35">
        <f t="shared" si="11"/>
        <v>0.80000000000000016</v>
      </c>
    </row>
    <row r="56" spans="1:29" ht="30" customHeight="1">
      <c r="A56" s="4">
        <v>13</v>
      </c>
      <c r="B56" s="5" t="s">
        <v>56</v>
      </c>
      <c r="C56" s="6" t="s">
        <v>57</v>
      </c>
      <c r="D56" s="13"/>
      <c r="E56" s="29">
        <f>SQRT(E54/0.5)*971</f>
        <v>971</v>
      </c>
      <c r="F56" s="29">
        <f>SQRT(F54/0.5)*971</f>
        <v>971</v>
      </c>
      <c r="G56" s="29">
        <f>SQRT(G54/0.5)*971</f>
        <v>971</v>
      </c>
      <c r="H56" s="29">
        <f>SQRT(H54/0.5)*971</f>
        <v>971</v>
      </c>
      <c r="I56" s="29">
        <f>SQRT(I54/0.5)*971</f>
        <v>971</v>
      </c>
      <c r="J56" s="29"/>
      <c r="K56" s="29"/>
      <c r="L56" s="29"/>
      <c r="M56" s="29"/>
      <c r="N56" s="29"/>
      <c r="O56" s="29">
        <f>SQRT(O54/0.5)*971</f>
        <v>971</v>
      </c>
      <c r="P56" s="29">
        <f t="shared" ref="P56:AB56" si="14">SQRT(P54/0.5)*971</f>
        <v>971</v>
      </c>
      <c r="Q56" s="29">
        <f t="shared" si="14"/>
        <v>971</v>
      </c>
      <c r="R56" s="29">
        <f t="shared" si="14"/>
        <v>971</v>
      </c>
      <c r="S56" s="29">
        <f t="shared" si="14"/>
        <v>971</v>
      </c>
      <c r="T56" s="29">
        <f t="shared" si="14"/>
        <v>971</v>
      </c>
      <c r="U56" s="29">
        <f t="shared" si="14"/>
        <v>971</v>
      </c>
      <c r="V56" s="29">
        <f t="shared" si="14"/>
        <v>971</v>
      </c>
      <c r="W56" s="29">
        <f t="shared" si="14"/>
        <v>971</v>
      </c>
      <c r="X56" s="29">
        <f t="shared" si="14"/>
        <v>971</v>
      </c>
      <c r="Y56" s="29">
        <f t="shared" si="14"/>
        <v>971</v>
      </c>
      <c r="Z56" s="29">
        <f t="shared" si="14"/>
        <v>971</v>
      </c>
      <c r="AA56" s="29">
        <f t="shared" si="14"/>
        <v>971</v>
      </c>
      <c r="AB56" s="29">
        <f t="shared" si="14"/>
        <v>971</v>
      </c>
      <c r="AC56" s="35">
        <f t="shared" si="11"/>
        <v>971</v>
      </c>
    </row>
    <row r="57" spans="1:29" ht="30" customHeight="1">
      <c r="A57" s="4">
        <v>14</v>
      </c>
      <c r="B57" s="5" t="s">
        <v>58</v>
      </c>
      <c r="C57" s="6" t="s">
        <v>59</v>
      </c>
      <c r="D57" s="13"/>
      <c r="E57" s="40">
        <f>E56*1000*1*(E46-E47)/3024</f>
        <v>2793.5515873015875</v>
      </c>
      <c r="F57" s="40">
        <f>F56*1000*1*(F46-F47)/3024</f>
        <v>2857.7711640211633</v>
      </c>
      <c r="G57" s="40">
        <f>G56*1000*1*(G46-G47)/3024</f>
        <v>2857.7711640211642</v>
      </c>
      <c r="H57" s="40">
        <f>H56*1000*1*(H46-H47)/3024</f>
        <v>2344.0145502645501</v>
      </c>
      <c r="I57" s="40">
        <f>I56*1000*1*(I46-I47)/3024</f>
        <v>1894.4775132275133</v>
      </c>
      <c r="J57" s="40"/>
      <c r="K57" s="40"/>
      <c r="L57" s="40"/>
      <c r="M57" s="40"/>
      <c r="N57" s="40"/>
      <c r="O57" s="40">
        <f t="shared" ref="O57:AB57" si="15">O56*1000*1*(O46-O47)/3024</f>
        <v>2151.3558201058204</v>
      </c>
      <c r="P57" s="40">
        <f t="shared" si="15"/>
        <v>2729.3320105820108</v>
      </c>
      <c r="Q57" s="40">
        <f t="shared" si="15"/>
        <v>2665.112433862434</v>
      </c>
      <c r="R57" s="40">
        <f t="shared" si="15"/>
        <v>2536.6732804232806</v>
      </c>
      <c r="S57" s="40">
        <f t="shared" si="15"/>
        <v>2408.2341269841268</v>
      </c>
      <c r="T57" s="40">
        <f t="shared" si="15"/>
        <v>2472.4537037037039</v>
      </c>
      <c r="U57" s="40">
        <f t="shared" si="15"/>
        <v>2408.2341269841268</v>
      </c>
      <c r="V57" s="40">
        <f t="shared" si="15"/>
        <v>2311.9047619047619</v>
      </c>
      <c r="W57" s="40">
        <f t="shared" si="15"/>
        <v>2311.9047619047624</v>
      </c>
      <c r="X57" s="40">
        <f t="shared" si="15"/>
        <v>2568.7830687830683</v>
      </c>
      <c r="Y57" s="40">
        <f t="shared" si="15"/>
        <v>2697.2222222222222</v>
      </c>
      <c r="Z57" s="40">
        <f t="shared" si="15"/>
        <v>2761.4417989417989</v>
      </c>
      <c r="AA57" s="40">
        <f t="shared" si="15"/>
        <v>2729.3320105820108</v>
      </c>
      <c r="AB57" s="40">
        <f t="shared" si="15"/>
        <v>2761.4417989417989</v>
      </c>
      <c r="AC57" s="43">
        <f>SUM(E57:AB57)</f>
        <v>48261.011904761901</v>
      </c>
    </row>
    <row r="58" spans="1:29" ht="30" customHeight="1">
      <c r="A58" s="4">
        <v>15</v>
      </c>
      <c r="B58" s="5" t="s">
        <v>60</v>
      </c>
      <c r="C58" s="6" t="s">
        <v>61</v>
      </c>
      <c r="D58" s="13"/>
      <c r="E58" s="13">
        <v>1480</v>
      </c>
      <c r="F58" s="13">
        <v>1530</v>
      </c>
      <c r="G58" s="13">
        <v>1340</v>
      </c>
      <c r="H58" s="13">
        <v>1310</v>
      </c>
      <c r="I58" s="13">
        <v>1310</v>
      </c>
      <c r="J58" s="13"/>
      <c r="K58" s="13"/>
      <c r="L58" s="13"/>
      <c r="M58" s="13"/>
      <c r="N58" s="13"/>
      <c r="O58" s="13">
        <v>1480</v>
      </c>
      <c r="P58" s="13">
        <v>1500</v>
      </c>
      <c r="Q58" s="13">
        <v>1400</v>
      </c>
      <c r="R58" s="13">
        <v>1420</v>
      </c>
      <c r="S58" s="13">
        <v>1360</v>
      </c>
      <c r="T58" s="13">
        <v>1400</v>
      </c>
      <c r="U58" s="13">
        <v>1400</v>
      </c>
      <c r="V58" s="13">
        <v>1400</v>
      </c>
      <c r="W58" s="13">
        <v>1430</v>
      </c>
      <c r="X58" s="13">
        <v>1430</v>
      </c>
      <c r="Y58" s="13">
        <v>1450</v>
      </c>
      <c r="Z58" s="13">
        <v>1500</v>
      </c>
      <c r="AA58" s="13">
        <v>1530</v>
      </c>
      <c r="AB58" s="13">
        <v>1530</v>
      </c>
      <c r="AC58" s="67">
        <f>SUM(E58:AB58)</f>
        <v>27200</v>
      </c>
    </row>
    <row r="59" spans="1:29" ht="30" customHeight="1">
      <c r="A59" s="4">
        <v>16</v>
      </c>
      <c r="B59" s="5" t="s">
        <v>62</v>
      </c>
      <c r="C59" s="6" t="s">
        <v>63</v>
      </c>
      <c r="D59" s="13"/>
      <c r="E59" s="31">
        <f>E58/E57</f>
        <v>0.52979154089278735</v>
      </c>
      <c r="F59" s="31">
        <f>F58/F57</f>
        <v>0.5353822654740279</v>
      </c>
      <c r="G59" s="31">
        <f>G58/G57</f>
        <v>0.46889688610143598</v>
      </c>
      <c r="H59" s="31">
        <f>H58/H57</f>
        <v>0.55887025097696208</v>
      </c>
      <c r="I59" s="31">
        <f>I58/I57</f>
        <v>0.69148353086980041</v>
      </c>
      <c r="J59" s="31"/>
      <c r="K59" s="31"/>
      <c r="L59" s="31"/>
      <c r="M59" s="31"/>
      <c r="N59" s="31"/>
      <c r="O59" s="31">
        <f t="shared" ref="O59:AB59" si="16">O58/O57</f>
        <v>0.68793826951749992</v>
      </c>
      <c r="P59" s="31">
        <f t="shared" si="16"/>
        <v>0.54958502453504565</v>
      </c>
      <c r="Q59" s="31">
        <f t="shared" si="16"/>
        <v>0.52530616802948138</v>
      </c>
      <c r="R59" s="31">
        <f t="shared" si="16"/>
        <v>0.55978829081333348</v>
      </c>
      <c r="S59" s="31">
        <f t="shared" si="16"/>
        <v>0.56472914521112261</v>
      </c>
      <c r="T59" s="31">
        <f t="shared" si="16"/>
        <v>0.56623911618762279</v>
      </c>
      <c r="U59" s="31">
        <f t="shared" si="16"/>
        <v>0.5813388259526262</v>
      </c>
      <c r="V59" s="31">
        <f t="shared" si="16"/>
        <v>0.60556127703398555</v>
      </c>
      <c r="W59" s="31">
        <f t="shared" si="16"/>
        <v>0.61853759011328513</v>
      </c>
      <c r="X59" s="31">
        <f t="shared" si="16"/>
        <v>0.55668383110195685</v>
      </c>
      <c r="Y59" s="31">
        <f t="shared" si="16"/>
        <v>0.53759011328527295</v>
      </c>
      <c r="Z59" s="31">
        <f t="shared" si="16"/>
        <v>0.54319450099394062</v>
      </c>
      <c r="AA59" s="31">
        <f t="shared" si="16"/>
        <v>0.56057672502574662</v>
      </c>
      <c r="AB59" s="31">
        <f t="shared" si="16"/>
        <v>0.55405839101381937</v>
      </c>
      <c r="AC59" s="35">
        <f t="shared" ref="AC59:AC64" si="17">AVERAGE(E59:AB59)</f>
        <v>0.56818693384893437</v>
      </c>
    </row>
    <row r="60" spans="1:29" ht="30" customHeight="1">
      <c r="A60" s="4">
        <v>17</v>
      </c>
      <c r="B60" s="5" t="s">
        <v>64</v>
      </c>
      <c r="C60" s="13"/>
      <c r="D60" s="13"/>
      <c r="E60" s="341">
        <f>AVERAGE(E59:AB59)</f>
        <v>0.56818693384893437</v>
      </c>
      <c r="F60" s="342"/>
      <c r="G60" s="342"/>
      <c r="H60" s="342"/>
      <c r="I60" s="342"/>
      <c r="J60" s="342"/>
      <c r="K60" s="342"/>
      <c r="L60" s="342"/>
      <c r="M60" s="342"/>
      <c r="N60" s="342"/>
      <c r="O60" s="342"/>
      <c r="P60" s="342"/>
      <c r="Q60" s="342"/>
      <c r="R60" s="342"/>
      <c r="S60" s="342"/>
      <c r="T60" s="342"/>
      <c r="U60" s="342"/>
      <c r="V60" s="342"/>
      <c r="W60" s="342"/>
      <c r="X60" s="342"/>
      <c r="Y60" s="342"/>
      <c r="Z60" s="342"/>
      <c r="AA60" s="342"/>
      <c r="AB60" s="342"/>
      <c r="AC60" s="35">
        <f t="shared" si="17"/>
        <v>0.56818693384893437</v>
      </c>
    </row>
    <row r="61" spans="1:29" ht="30" customHeight="1">
      <c r="A61" s="4">
        <v>18</v>
      </c>
      <c r="B61" s="5" t="s">
        <v>65</v>
      </c>
      <c r="C61" s="13"/>
      <c r="D61" s="13"/>
      <c r="E61" s="31">
        <f>3.516/E59</f>
        <v>6.6365725546975556</v>
      </c>
      <c r="F61" s="31">
        <f>3.516/F59</f>
        <v>6.5672702043780449</v>
      </c>
      <c r="G61" s="31">
        <f>3.516/G59</f>
        <v>7.4984503079838909</v>
      </c>
      <c r="H61" s="31">
        <f>3.516/H59</f>
        <v>6.2912634799466858</v>
      </c>
      <c r="I61" s="31">
        <f>3.516/I59</f>
        <v>5.0847197988610207</v>
      </c>
      <c r="J61" s="31"/>
      <c r="K61" s="31"/>
      <c r="L61" s="31"/>
      <c r="M61" s="31"/>
      <c r="N61" s="31"/>
      <c r="O61" s="31">
        <f>3.516/O59</f>
        <v>5.1109236915486926</v>
      </c>
      <c r="P61" s="31">
        <f t="shared" ref="P61:AB61" si="18">3.516/P59</f>
        <v>6.3975542328042341</v>
      </c>
      <c r="Q61" s="31">
        <f t="shared" si="18"/>
        <v>6.6932395124716564</v>
      </c>
      <c r="R61" s="31">
        <f t="shared" si="18"/>
        <v>6.2809459534987706</v>
      </c>
      <c r="S61" s="31">
        <f t="shared" si="18"/>
        <v>6.2259935224089631</v>
      </c>
      <c r="T61" s="31">
        <f t="shared" si="18"/>
        <v>6.2093908730158738</v>
      </c>
      <c r="U61" s="31">
        <f t="shared" si="18"/>
        <v>6.0481079931972781</v>
      </c>
      <c r="V61" s="31">
        <f t="shared" si="18"/>
        <v>5.8061836734693877</v>
      </c>
      <c r="W61" s="31">
        <f t="shared" si="18"/>
        <v>5.684375624375626</v>
      </c>
      <c r="X61" s="31">
        <f t="shared" si="18"/>
        <v>6.3159729159729148</v>
      </c>
      <c r="Y61" s="31">
        <f t="shared" si="18"/>
        <v>6.5402988505747119</v>
      </c>
      <c r="Z61" s="31">
        <f t="shared" si="18"/>
        <v>6.4728195767195755</v>
      </c>
      <c r="AA61" s="31">
        <f t="shared" si="18"/>
        <v>6.2721119929453266</v>
      </c>
      <c r="AB61" s="31">
        <f t="shared" si="18"/>
        <v>6.3459015458035068</v>
      </c>
      <c r="AC61" s="35">
        <f t="shared" si="17"/>
        <v>6.2358998055091446</v>
      </c>
    </row>
    <row r="62" spans="1:29" ht="30" customHeight="1">
      <c r="A62" s="4">
        <v>19</v>
      </c>
      <c r="B62" s="5" t="s">
        <v>66</v>
      </c>
      <c r="C62" s="13"/>
      <c r="D62" s="13"/>
      <c r="E62" s="31">
        <f>3.413*E61</f>
        <v>22.650622129182757</v>
      </c>
      <c r="F62" s="31">
        <f>3.413*F61</f>
        <v>22.414093207542265</v>
      </c>
      <c r="G62" s="31">
        <f>3.413*G61</f>
        <v>25.59221090114902</v>
      </c>
      <c r="H62" s="31">
        <f>3.413*H61</f>
        <v>21.472082257058037</v>
      </c>
      <c r="I62" s="31">
        <f>3.413*I61</f>
        <v>17.354148673512661</v>
      </c>
      <c r="J62" s="31"/>
      <c r="K62" s="31"/>
      <c r="L62" s="31"/>
      <c r="M62" s="31"/>
      <c r="N62" s="31"/>
      <c r="O62" s="31">
        <f>3.413*O61</f>
        <v>17.443582559255688</v>
      </c>
      <c r="P62" s="31">
        <f t="shared" ref="P62:AB62" si="19">3.413*P61</f>
        <v>21.83485259656085</v>
      </c>
      <c r="Q62" s="31">
        <f t="shared" si="19"/>
        <v>22.844026456065762</v>
      </c>
      <c r="R62" s="31">
        <f t="shared" si="19"/>
        <v>21.436868539291304</v>
      </c>
      <c r="S62" s="31">
        <f t="shared" si="19"/>
        <v>21.249315891981791</v>
      </c>
      <c r="T62" s="31">
        <f t="shared" si="19"/>
        <v>21.192651049603175</v>
      </c>
      <c r="U62" s="31">
        <f t="shared" si="19"/>
        <v>20.642192580782311</v>
      </c>
      <c r="V62" s="31">
        <f t="shared" si="19"/>
        <v>19.816504877551019</v>
      </c>
      <c r="W62" s="31">
        <f t="shared" si="19"/>
        <v>19.400774005994009</v>
      </c>
      <c r="X62" s="31">
        <f t="shared" si="19"/>
        <v>21.556415562215555</v>
      </c>
      <c r="Y62" s="31">
        <f t="shared" si="19"/>
        <v>22.322039977011492</v>
      </c>
      <c r="Z62" s="31">
        <f t="shared" si="19"/>
        <v>22.091733215343911</v>
      </c>
      <c r="AA62" s="31">
        <f t="shared" si="19"/>
        <v>21.406718231922397</v>
      </c>
      <c r="AB62" s="31">
        <f t="shared" si="19"/>
        <v>21.658561975827368</v>
      </c>
      <c r="AC62" s="35">
        <f t="shared" si="17"/>
        <v>21.283126036202706</v>
      </c>
    </row>
    <row r="63" spans="1:29" ht="30" customHeight="1">
      <c r="A63" s="4">
        <v>20</v>
      </c>
      <c r="B63" s="5" t="s">
        <v>67</v>
      </c>
      <c r="C63" s="6" t="s">
        <v>42</v>
      </c>
      <c r="D63" s="13"/>
      <c r="E63" s="31">
        <f>(E49-E48)/LN(1+(E49-E48)/E44)</f>
        <v>2.9737665072361645</v>
      </c>
      <c r="F63" s="31">
        <f>(F49-F48)/LN(1+(F49-F48)/F44)</f>
        <v>2.9737665072361654</v>
      </c>
      <c r="G63" s="31">
        <f>(G49-G48)/LN(1+(G49-G48)/G44)</f>
        <v>3.0017594672154031</v>
      </c>
      <c r="H63" s="31">
        <f>(H49-H48)/LN(1+(H49-H48)/H44)</f>
        <v>2.6004608258774882</v>
      </c>
      <c r="I63" s="31">
        <f>(I49-I48)/LN(1+(I49-I48)/I44)</f>
        <v>2.329781902412321</v>
      </c>
      <c r="J63" s="31"/>
      <c r="K63" s="31"/>
      <c r="L63" s="31"/>
      <c r="M63" s="31"/>
      <c r="N63" s="31"/>
      <c r="O63" s="31">
        <f>(O49-O48)/LN(1+(O49-O48)/O44)</f>
        <v>0.36409569065073422</v>
      </c>
      <c r="P63" s="31">
        <f t="shared" ref="P63:AB63" si="20">(P49-P48)/LN(1+(P49-P48)/P44)</f>
        <v>2.8892116230470113</v>
      </c>
      <c r="Q63" s="31">
        <f t="shared" si="20"/>
        <v>2.8892116230470113</v>
      </c>
      <c r="R63" s="31">
        <f t="shared" si="20"/>
        <v>2.7750510487966547</v>
      </c>
      <c r="S63" s="31">
        <f t="shared" si="20"/>
        <v>2.6882854224461634</v>
      </c>
      <c r="T63" s="31">
        <f t="shared" si="20"/>
        <v>2.717321316799191</v>
      </c>
      <c r="U63" s="31">
        <f t="shared" si="20"/>
        <v>2.7462423263665325</v>
      </c>
      <c r="V63" s="31">
        <f t="shared" si="20"/>
        <v>2.7905531327562363</v>
      </c>
      <c r="W63" s="31">
        <f t="shared" si="20"/>
        <v>2.8883857776052291</v>
      </c>
      <c r="X63" s="31">
        <f t="shared" si="20"/>
        <v>2.9966760137883801</v>
      </c>
      <c r="Y63" s="31">
        <f t="shared" si="20"/>
        <v>3.1881552458838334</v>
      </c>
      <c r="Z63" s="31">
        <f t="shared" si="20"/>
        <v>3.288748875701764</v>
      </c>
      <c r="AA63" s="31">
        <f t="shared" si="20"/>
        <v>3.3486637593074837</v>
      </c>
      <c r="AB63" s="31">
        <f t="shared" si="20"/>
        <v>3.0833900542185044</v>
      </c>
      <c r="AC63" s="35">
        <f t="shared" si="17"/>
        <v>2.7649224800206462</v>
      </c>
    </row>
    <row r="64" spans="1:29" ht="30" customHeight="1">
      <c r="A64" s="66">
        <v>21</v>
      </c>
      <c r="B64" s="5" t="s">
        <v>68</v>
      </c>
      <c r="C64" s="6" t="s">
        <v>42</v>
      </c>
      <c r="D64" s="17"/>
      <c r="E64" s="31">
        <f>(E46-E47)/LN(1+(E46-E47)/E45)</f>
        <v>2.7843874571847693</v>
      </c>
      <c r="F64" s="31">
        <f>(F46-F47)/LN(1+(F46-F47)/F45)</f>
        <v>2.8287148342310298</v>
      </c>
      <c r="G64" s="31">
        <f>(G46-G47)/LN(1+(G46-G47)/G45)</f>
        <v>2.5999245292182889</v>
      </c>
      <c r="H64" s="31">
        <f>(H46-H47)/LN(1+(H46-H47)/H45)</f>
        <v>2.2585787733244458</v>
      </c>
      <c r="I64" s="31">
        <f>(I46-I47)/LN(1+(I46-I47)/I45)</f>
        <v>1.7262936876398407</v>
      </c>
      <c r="J64" s="31"/>
      <c r="K64" s="31"/>
      <c r="L64" s="31"/>
      <c r="M64" s="31"/>
      <c r="N64" s="31"/>
      <c r="O64" s="31">
        <f>(O46-O47)/LN(1+(O46-O47)/O45)</f>
        <v>2.5119710354990699</v>
      </c>
      <c r="P64" s="31">
        <f t="shared" ref="P64:AB64" si="21">(P46-P47)/LN(1+(P46-P47)/P45)</f>
        <v>2.9407981782201453</v>
      </c>
      <c r="Q64" s="31">
        <f t="shared" si="21"/>
        <v>2.8941048075593399</v>
      </c>
      <c r="R64" s="31">
        <f t="shared" si="21"/>
        <v>2.6050715660667714</v>
      </c>
      <c r="S64" s="31">
        <f t="shared" si="21"/>
        <v>2.7050532016668063</v>
      </c>
      <c r="T64" s="31">
        <f t="shared" si="21"/>
        <v>2.7526727126528137</v>
      </c>
      <c r="U64" s="31">
        <f t="shared" si="21"/>
        <v>2.3019575732260114</v>
      </c>
      <c r="V64" s="31">
        <f t="shared" si="21"/>
        <v>2.4452875576447819</v>
      </c>
      <c r="W64" s="31">
        <f t="shared" si="21"/>
        <v>2.6331500704264603</v>
      </c>
      <c r="X64" s="31">
        <f t="shared" si="21"/>
        <v>2.8236489909180889</v>
      </c>
      <c r="Y64" s="31">
        <f t="shared" si="21"/>
        <v>2.7175298064488489</v>
      </c>
      <c r="Z64" s="31">
        <f t="shared" si="21"/>
        <v>2.9640642426936883</v>
      </c>
      <c r="AA64" s="31">
        <f t="shared" si="21"/>
        <v>2.9407981782201453</v>
      </c>
      <c r="AB64" s="31">
        <f t="shared" si="21"/>
        <v>2.9640642426936883</v>
      </c>
      <c r="AC64" s="35">
        <f t="shared" si="17"/>
        <v>2.6525300760807911</v>
      </c>
    </row>
  </sheetData>
  <mergeCells count="30">
    <mergeCell ref="A39:D39"/>
    <mergeCell ref="A40:D40"/>
    <mergeCell ref="A41:D41"/>
    <mergeCell ref="E42:AB42"/>
    <mergeCell ref="E60:AB60"/>
    <mergeCell ref="A42:A43"/>
    <mergeCell ref="B42:B43"/>
    <mergeCell ref="C42:C43"/>
    <mergeCell ref="D42:D43"/>
    <mergeCell ref="E35:AC41"/>
    <mergeCell ref="A34:AC34"/>
    <mergeCell ref="A35:D35"/>
    <mergeCell ref="A36:D36"/>
    <mergeCell ref="A37:D37"/>
    <mergeCell ref="A38:D38"/>
    <mergeCell ref="A7:D7"/>
    <mergeCell ref="A8:D8"/>
    <mergeCell ref="A9:D9"/>
    <mergeCell ref="E10:AB10"/>
    <mergeCell ref="E28:AB28"/>
    <mergeCell ref="A10:A11"/>
    <mergeCell ref="B10:B11"/>
    <mergeCell ref="C10:C11"/>
    <mergeCell ref="D10:D11"/>
    <mergeCell ref="E3:AC9"/>
    <mergeCell ref="A2:AC2"/>
    <mergeCell ref="A3:D3"/>
    <mergeCell ref="A4:D4"/>
    <mergeCell ref="A5:D5"/>
    <mergeCell ref="A6:D6"/>
  </mergeCells>
  <conditionalFormatting sqref="AC26">
    <cfRule type="cellIs" dxfId="200" priority="2" operator="greaterThan">
      <formula>90</formula>
    </cfRule>
  </conditionalFormatting>
  <conditionalFormatting sqref="AC58">
    <cfRule type="cellIs" dxfId="199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D63"/>
  <sheetViews>
    <sheetView zoomScale="70" zoomScaleNormal="70" workbookViewId="0">
      <selection activeCell="AC47" sqref="AC47:AC48"/>
    </sheetView>
  </sheetViews>
  <sheetFormatPr defaultColWidth="8.85546875" defaultRowHeight="15"/>
  <cols>
    <col min="1" max="1" width="8.5703125" customWidth="1"/>
    <col min="2" max="2" width="46.42578125" customWidth="1"/>
    <col min="3" max="3" width="11.140625" customWidth="1"/>
    <col min="4" max="4" width="10.42578125" customWidth="1"/>
    <col min="5" max="5" width="11.7109375" customWidth="1"/>
    <col min="6" max="14" width="8.28515625" customWidth="1"/>
    <col min="15" max="15" width="9.7109375" customWidth="1"/>
    <col min="16" max="28" width="8.28515625" customWidth="1"/>
    <col min="29" max="29" width="13.85546875" customWidth="1"/>
  </cols>
  <sheetData>
    <row r="1" spans="1:30" ht="18.75" customHeight="1">
      <c r="A1" s="304" t="s">
        <v>97</v>
      </c>
      <c r="B1" s="305"/>
      <c r="C1" s="305"/>
      <c r="D1" s="305"/>
      <c r="E1" s="305"/>
      <c r="F1" s="305"/>
      <c r="G1" s="305"/>
      <c r="H1" s="305"/>
      <c r="I1" s="305"/>
      <c r="J1" s="305"/>
      <c r="K1" s="305"/>
      <c r="L1" s="305"/>
      <c r="M1" s="305"/>
      <c r="N1" s="305"/>
      <c r="O1" s="305"/>
      <c r="P1" s="305"/>
      <c r="Q1" s="305"/>
      <c r="R1" s="305"/>
      <c r="S1" s="305"/>
      <c r="T1" s="305"/>
      <c r="U1" s="305"/>
      <c r="V1" s="305"/>
      <c r="W1" s="305"/>
      <c r="X1" s="305"/>
      <c r="Y1" s="305"/>
      <c r="Z1" s="305"/>
      <c r="AA1" s="305"/>
      <c r="AB1" s="306"/>
    </row>
    <row r="2" spans="1:30" ht="18.75" customHeight="1">
      <c r="A2" s="307"/>
      <c r="B2" s="308"/>
      <c r="C2" s="308"/>
      <c r="D2" s="309"/>
      <c r="E2" s="319" t="s">
        <v>72</v>
      </c>
      <c r="F2" s="320"/>
      <c r="G2" s="320"/>
      <c r="H2" s="320"/>
      <c r="I2" s="320"/>
      <c r="J2" s="320"/>
      <c r="K2" s="320"/>
      <c r="L2" s="320"/>
      <c r="M2" s="320"/>
      <c r="N2" s="320"/>
      <c r="O2" s="320"/>
      <c r="P2" s="320"/>
      <c r="Q2" s="320"/>
      <c r="R2" s="320"/>
      <c r="S2" s="320"/>
      <c r="T2" s="320"/>
      <c r="U2" s="320"/>
      <c r="V2" s="320"/>
      <c r="W2" s="320"/>
      <c r="X2" s="320"/>
      <c r="Y2" s="320"/>
      <c r="Z2" s="320"/>
      <c r="AA2" s="320"/>
      <c r="AB2" s="321"/>
    </row>
    <row r="3" spans="1:30" ht="18.75" customHeight="1">
      <c r="A3" s="310" t="s">
        <v>29</v>
      </c>
      <c r="B3" s="311"/>
      <c r="C3" s="311"/>
      <c r="D3" s="312"/>
      <c r="E3" s="322"/>
      <c r="F3" s="323"/>
      <c r="G3" s="323"/>
      <c r="H3" s="323"/>
      <c r="I3" s="323"/>
      <c r="J3" s="323"/>
      <c r="K3" s="323"/>
      <c r="L3" s="323"/>
      <c r="M3" s="323"/>
      <c r="N3" s="323"/>
      <c r="O3" s="323"/>
      <c r="P3" s="323"/>
      <c r="Q3" s="323"/>
      <c r="R3" s="323"/>
      <c r="S3" s="323"/>
      <c r="T3" s="323"/>
      <c r="U3" s="323"/>
      <c r="V3" s="323"/>
      <c r="W3" s="323"/>
      <c r="X3" s="323"/>
      <c r="Y3" s="323"/>
      <c r="Z3" s="323"/>
      <c r="AA3" s="323"/>
      <c r="AB3" s="324"/>
    </row>
    <row r="4" spans="1:30" ht="18.75" customHeight="1">
      <c r="A4" s="310" t="s">
        <v>30</v>
      </c>
      <c r="B4" s="311"/>
      <c r="C4" s="311"/>
      <c r="D4" s="312"/>
      <c r="E4" s="322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324"/>
    </row>
    <row r="5" spans="1:30" ht="19.5" customHeight="1">
      <c r="A5" s="310" t="s">
        <v>31</v>
      </c>
      <c r="B5" s="311"/>
      <c r="C5" s="311"/>
      <c r="D5" s="312"/>
      <c r="E5" s="322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4"/>
    </row>
    <row r="6" spans="1:30" ht="18.75" customHeight="1">
      <c r="A6" s="310" t="s">
        <v>32</v>
      </c>
      <c r="B6" s="311"/>
      <c r="C6" s="311"/>
      <c r="D6" s="312"/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4"/>
    </row>
    <row r="7" spans="1:30" ht="15.75" customHeight="1">
      <c r="A7" s="313" t="s">
        <v>33</v>
      </c>
      <c r="B7" s="314"/>
      <c r="C7" s="314"/>
      <c r="D7" s="315"/>
      <c r="E7" s="322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4"/>
    </row>
    <row r="8" spans="1:30" ht="18.75">
      <c r="A8" s="313" t="s">
        <v>34</v>
      </c>
      <c r="B8" s="314"/>
      <c r="C8" s="314"/>
      <c r="D8" s="315"/>
      <c r="E8" s="325"/>
      <c r="F8" s="326"/>
      <c r="G8" s="326"/>
      <c r="H8" s="326"/>
      <c r="I8" s="326"/>
      <c r="J8" s="326"/>
      <c r="K8" s="326"/>
      <c r="L8" s="326"/>
      <c r="M8" s="326"/>
      <c r="N8" s="326"/>
      <c r="O8" s="326"/>
      <c r="P8" s="326"/>
      <c r="Q8" s="326"/>
      <c r="R8" s="326"/>
      <c r="S8" s="326"/>
      <c r="T8" s="326"/>
      <c r="U8" s="326"/>
      <c r="V8" s="326"/>
      <c r="W8" s="326"/>
      <c r="X8" s="326"/>
      <c r="Y8" s="326"/>
      <c r="Z8" s="326"/>
      <c r="AA8" s="326"/>
      <c r="AB8" s="327"/>
    </row>
    <row r="9" spans="1:30" ht="15.75">
      <c r="A9" s="331" t="s">
        <v>35</v>
      </c>
      <c r="B9" s="331" t="s">
        <v>36</v>
      </c>
      <c r="C9" s="333" t="s">
        <v>37</v>
      </c>
      <c r="D9" s="331" t="s">
        <v>38</v>
      </c>
      <c r="E9" s="316" t="s">
        <v>39</v>
      </c>
      <c r="F9" s="317"/>
      <c r="G9" s="317"/>
      <c r="H9" s="317"/>
      <c r="I9" s="317"/>
      <c r="J9" s="317"/>
      <c r="K9" s="317"/>
      <c r="L9" s="317"/>
      <c r="M9" s="317"/>
      <c r="N9" s="317"/>
      <c r="O9" s="317"/>
      <c r="P9" s="317"/>
      <c r="Q9" s="317"/>
      <c r="R9" s="317"/>
      <c r="S9" s="317"/>
      <c r="T9" s="317"/>
      <c r="U9" s="317"/>
      <c r="V9" s="317"/>
      <c r="W9" s="317"/>
      <c r="X9" s="317"/>
      <c r="Y9" s="317"/>
      <c r="Z9" s="317"/>
      <c r="AA9" s="317"/>
      <c r="AB9" s="318"/>
      <c r="AC9" s="34" t="s">
        <v>40</v>
      </c>
    </row>
    <row r="10" spans="1:30" ht="15.75">
      <c r="A10" s="332"/>
      <c r="B10" s="332"/>
      <c r="C10" s="334"/>
      <c r="D10" s="332"/>
      <c r="E10" s="3">
        <v>7</v>
      </c>
      <c r="F10" s="3">
        <v>8</v>
      </c>
      <c r="G10" s="3">
        <v>9</v>
      </c>
      <c r="H10" s="3">
        <v>10</v>
      </c>
      <c r="I10" s="18">
        <v>11</v>
      </c>
      <c r="J10" s="3">
        <v>12</v>
      </c>
      <c r="K10" s="3">
        <v>13</v>
      </c>
      <c r="L10" s="3">
        <v>14</v>
      </c>
      <c r="M10" s="3">
        <v>15</v>
      </c>
      <c r="N10" s="3">
        <v>16</v>
      </c>
      <c r="O10" s="3">
        <v>17</v>
      </c>
      <c r="P10" s="3">
        <v>18</v>
      </c>
      <c r="Q10" s="3">
        <v>19</v>
      </c>
      <c r="R10" s="3">
        <v>20</v>
      </c>
      <c r="S10" s="3">
        <v>21</v>
      </c>
      <c r="T10" s="3">
        <v>22</v>
      </c>
      <c r="U10" s="3">
        <v>23</v>
      </c>
      <c r="V10" s="3">
        <v>0</v>
      </c>
      <c r="W10" s="3">
        <v>1</v>
      </c>
      <c r="X10" s="3">
        <v>2</v>
      </c>
      <c r="Y10" s="3">
        <v>3</v>
      </c>
      <c r="Z10" s="3">
        <v>4</v>
      </c>
      <c r="AA10" s="3">
        <v>5</v>
      </c>
      <c r="AB10" s="3">
        <v>6</v>
      </c>
      <c r="AC10" s="17"/>
    </row>
    <row r="11" spans="1:30" ht="24.95" customHeight="1">
      <c r="A11" s="4">
        <v>1</v>
      </c>
      <c r="B11" s="5" t="s">
        <v>41</v>
      </c>
      <c r="C11" s="6" t="s">
        <v>42</v>
      </c>
      <c r="D11" s="7"/>
      <c r="E11" s="26"/>
      <c r="F11" s="26"/>
      <c r="G11" s="26">
        <v>1.9</v>
      </c>
      <c r="H11" s="26">
        <v>1.8</v>
      </c>
      <c r="I11" s="26">
        <v>1.8</v>
      </c>
      <c r="J11" s="26">
        <v>1.8</v>
      </c>
      <c r="K11" s="26">
        <v>1.8</v>
      </c>
      <c r="L11" s="26">
        <v>1.7</v>
      </c>
      <c r="M11" s="26">
        <v>1.6</v>
      </c>
      <c r="N11" s="26">
        <v>1</v>
      </c>
      <c r="O11" s="26">
        <v>1</v>
      </c>
      <c r="P11" s="26">
        <v>1.7</v>
      </c>
      <c r="Q11" s="26">
        <v>1.6</v>
      </c>
      <c r="R11" s="26">
        <v>1.7</v>
      </c>
      <c r="S11" s="26">
        <v>1.8</v>
      </c>
      <c r="T11" s="26">
        <v>1.7</v>
      </c>
      <c r="U11" s="26">
        <v>1.7</v>
      </c>
      <c r="V11" s="26">
        <v>1.7</v>
      </c>
      <c r="W11" s="26">
        <v>1.8</v>
      </c>
      <c r="X11" s="26">
        <v>2</v>
      </c>
      <c r="Y11" s="26">
        <v>1.9</v>
      </c>
      <c r="Z11" s="26">
        <v>1.8</v>
      </c>
      <c r="AA11" s="26">
        <v>2.1</v>
      </c>
      <c r="AB11" s="26">
        <v>2</v>
      </c>
      <c r="AC11" s="35">
        <v>1.9</v>
      </c>
      <c r="AD11">
        <v>2.2000000000000002</v>
      </c>
    </row>
    <row r="12" spans="1:30" ht="24.95" customHeight="1">
      <c r="A12" s="4">
        <v>2</v>
      </c>
      <c r="B12" s="5" t="s">
        <v>43</v>
      </c>
      <c r="C12" s="6" t="s">
        <v>42</v>
      </c>
      <c r="D12" s="7"/>
      <c r="E12" s="26"/>
      <c r="F12" s="26"/>
      <c r="G12" s="26">
        <v>0.4</v>
      </c>
      <c r="H12" s="26">
        <v>0.4</v>
      </c>
      <c r="I12" s="26">
        <v>0.4</v>
      </c>
      <c r="J12" s="26">
        <v>0.3</v>
      </c>
      <c r="K12" s="26">
        <v>0.3</v>
      </c>
      <c r="L12" s="26">
        <v>0.3</v>
      </c>
      <c r="M12" s="26">
        <v>0.4</v>
      </c>
      <c r="N12" s="26">
        <v>0.5</v>
      </c>
      <c r="O12" s="26">
        <v>0.5</v>
      </c>
      <c r="P12" s="26">
        <v>0.5</v>
      </c>
      <c r="Q12" s="26">
        <v>0.3</v>
      </c>
      <c r="R12" s="26">
        <v>0.4</v>
      </c>
      <c r="S12" s="26">
        <v>0.3</v>
      </c>
      <c r="T12" s="26">
        <v>0.4</v>
      </c>
      <c r="U12" s="26">
        <v>0.4</v>
      </c>
      <c r="V12" s="26">
        <v>0.4</v>
      </c>
      <c r="W12" s="26">
        <v>0.4</v>
      </c>
      <c r="X12" s="26">
        <v>0.4</v>
      </c>
      <c r="Y12" s="26">
        <v>0.3</v>
      </c>
      <c r="Z12" s="26">
        <v>0.4</v>
      </c>
      <c r="AA12" s="26">
        <v>0.4</v>
      </c>
      <c r="AB12" s="26">
        <v>0.4</v>
      </c>
      <c r="AC12" s="35">
        <f t="shared" ref="AC12:AC23" si="0">AVERAGE(E12:AB12)</f>
        <v>0.38636363636363646</v>
      </c>
    </row>
    <row r="13" spans="1:30" ht="24.95" customHeight="1">
      <c r="A13" s="4">
        <v>3</v>
      </c>
      <c r="B13" s="5" t="s">
        <v>44</v>
      </c>
      <c r="C13" s="6" t="s">
        <v>42</v>
      </c>
      <c r="D13" s="6"/>
      <c r="E13" s="27"/>
      <c r="F13" s="27"/>
      <c r="G13" s="27">
        <v>15.1</v>
      </c>
      <c r="H13" s="27">
        <v>15.2</v>
      </c>
      <c r="I13" s="27">
        <v>14</v>
      </c>
      <c r="J13" s="27">
        <v>13.6</v>
      </c>
      <c r="K13" s="27">
        <v>13.4</v>
      </c>
      <c r="L13" s="27">
        <v>13.6</v>
      </c>
      <c r="M13" s="27">
        <v>14</v>
      </c>
      <c r="N13" s="27">
        <v>14.1</v>
      </c>
      <c r="O13" s="27">
        <v>14.4</v>
      </c>
      <c r="P13" s="27">
        <v>14.4</v>
      </c>
      <c r="Q13" s="27">
        <v>14.2</v>
      </c>
      <c r="R13" s="27">
        <v>14.1</v>
      </c>
      <c r="S13" s="27">
        <v>14</v>
      </c>
      <c r="T13" s="27">
        <v>13.9</v>
      </c>
      <c r="U13" s="27">
        <v>13.5</v>
      </c>
      <c r="V13" s="27">
        <v>12.5</v>
      </c>
      <c r="W13" s="27">
        <v>12.7</v>
      </c>
      <c r="X13" s="27">
        <v>14</v>
      </c>
      <c r="Y13" s="27">
        <v>14.5</v>
      </c>
      <c r="Z13" s="27">
        <v>14.7</v>
      </c>
      <c r="AA13" s="27">
        <v>15.1</v>
      </c>
      <c r="AB13" s="27">
        <v>15.2</v>
      </c>
      <c r="AC13" s="35">
        <f t="shared" si="0"/>
        <v>14.099999999999996</v>
      </c>
    </row>
    <row r="14" spans="1:30" ht="24.95" customHeight="1">
      <c r="A14" s="4">
        <v>4</v>
      </c>
      <c r="B14" s="5" t="s">
        <v>45</v>
      </c>
      <c r="C14" s="6" t="s">
        <v>42</v>
      </c>
      <c r="D14" s="6"/>
      <c r="E14" s="27"/>
      <c r="F14" s="27"/>
      <c r="G14" s="27">
        <v>10.6</v>
      </c>
      <c r="H14" s="27">
        <v>7.6</v>
      </c>
      <c r="I14" s="27">
        <v>7</v>
      </c>
      <c r="J14" s="27">
        <v>6.9</v>
      </c>
      <c r="K14" s="27">
        <v>7</v>
      </c>
      <c r="L14" s="27">
        <v>7.1</v>
      </c>
      <c r="M14" s="27">
        <v>7.1</v>
      </c>
      <c r="N14" s="27">
        <v>7.2</v>
      </c>
      <c r="O14" s="27">
        <v>7.3</v>
      </c>
      <c r="P14" s="27">
        <v>7.3</v>
      </c>
      <c r="Q14" s="27">
        <v>7.2</v>
      </c>
      <c r="R14" s="27">
        <v>7.1</v>
      </c>
      <c r="S14" s="27">
        <v>7.1</v>
      </c>
      <c r="T14" s="27">
        <v>6.8</v>
      </c>
      <c r="U14" s="27">
        <v>6.2</v>
      </c>
      <c r="V14" s="27">
        <v>5.6</v>
      </c>
      <c r="W14" s="27">
        <v>5.6</v>
      </c>
      <c r="X14" s="27">
        <v>6.2</v>
      </c>
      <c r="Y14" s="27">
        <v>6.5</v>
      </c>
      <c r="Z14" s="27">
        <v>6.7</v>
      </c>
      <c r="AA14" s="27">
        <v>6.8</v>
      </c>
      <c r="AB14" s="27">
        <v>7.1</v>
      </c>
      <c r="AC14" s="35">
        <f t="shared" si="0"/>
        <v>6.9999999999999991</v>
      </c>
    </row>
    <row r="15" spans="1:30" ht="24.95" customHeight="1">
      <c r="A15" s="4">
        <v>5</v>
      </c>
      <c r="B15" s="5" t="s">
        <v>46</v>
      </c>
      <c r="C15" s="6" t="s">
        <v>42</v>
      </c>
      <c r="D15" s="6"/>
      <c r="E15" s="55"/>
      <c r="F15" s="55"/>
      <c r="G15" s="55">
        <v>20.2</v>
      </c>
      <c r="H15" s="55">
        <v>25.6</v>
      </c>
      <c r="I15" s="55">
        <v>25.5</v>
      </c>
      <c r="J15" s="55">
        <v>25.7</v>
      </c>
      <c r="K15" s="55">
        <v>26</v>
      </c>
      <c r="L15" s="55">
        <v>27.1</v>
      </c>
      <c r="M15" s="55">
        <v>27.5</v>
      </c>
      <c r="N15" s="55">
        <v>27.1</v>
      </c>
      <c r="O15" s="55">
        <v>26.8</v>
      </c>
      <c r="P15" s="55">
        <v>26.3</v>
      </c>
      <c r="Q15" s="55">
        <v>26</v>
      </c>
      <c r="R15" s="55">
        <v>25.5</v>
      </c>
      <c r="S15" s="55">
        <v>25.7</v>
      </c>
      <c r="T15" s="55">
        <v>26.2</v>
      </c>
      <c r="U15" s="55">
        <v>25.7</v>
      </c>
      <c r="V15" s="55">
        <v>25.3</v>
      </c>
      <c r="W15" s="55">
        <v>24.2</v>
      </c>
      <c r="X15" s="55">
        <v>23.6</v>
      </c>
      <c r="Y15" s="55">
        <v>23.7</v>
      </c>
      <c r="Z15" s="55">
        <v>23.6</v>
      </c>
      <c r="AA15" s="55">
        <v>23.5</v>
      </c>
      <c r="AB15" s="55">
        <v>23.3</v>
      </c>
      <c r="AC15" s="54">
        <f t="shared" si="0"/>
        <v>25.186363636363634</v>
      </c>
    </row>
    <row r="16" spans="1:30" ht="24.95" customHeight="1">
      <c r="A16" s="4">
        <v>6</v>
      </c>
      <c r="B16" s="5" t="s">
        <v>47</v>
      </c>
      <c r="C16" s="6" t="s">
        <v>42</v>
      </c>
      <c r="D16" s="6"/>
      <c r="E16" s="55"/>
      <c r="F16" s="55"/>
      <c r="G16" s="55">
        <v>25.3</v>
      </c>
      <c r="H16" s="55">
        <v>30.4</v>
      </c>
      <c r="I16" s="55">
        <v>30</v>
      </c>
      <c r="J16" s="55">
        <v>30</v>
      </c>
      <c r="K16" s="55">
        <v>30.1</v>
      </c>
      <c r="L16" s="55">
        <v>31.3</v>
      </c>
      <c r="M16" s="55">
        <v>31.8</v>
      </c>
      <c r="N16" s="55">
        <v>31.6</v>
      </c>
      <c r="O16" s="55">
        <v>31.4</v>
      </c>
      <c r="P16" s="55">
        <v>31</v>
      </c>
      <c r="Q16" s="55">
        <v>30.5</v>
      </c>
      <c r="R16" s="55">
        <v>30</v>
      </c>
      <c r="S16" s="55">
        <v>30.1</v>
      </c>
      <c r="T16" s="55">
        <v>30.7</v>
      </c>
      <c r="U16" s="55">
        <v>30.3</v>
      </c>
      <c r="V16" s="55">
        <v>29.7</v>
      </c>
      <c r="W16" s="55">
        <v>28.8</v>
      </c>
      <c r="X16" s="55">
        <v>28.5</v>
      </c>
      <c r="Y16" s="55">
        <v>28.8</v>
      </c>
      <c r="Z16" s="55">
        <v>28.7</v>
      </c>
      <c r="AA16" s="55">
        <v>28.7</v>
      </c>
      <c r="AB16" s="55">
        <v>28.7</v>
      </c>
      <c r="AC16" s="54">
        <f t="shared" si="0"/>
        <v>29.83636363636364</v>
      </c>
    </row>
    <row r="17" spans="1:29" ht="24.95" customHeight="1">
      <c r="A17" s="4">
        <v>7</v>
      </c>
      <c r="B17" s="5" t="s">
        <v>48</v>
      </c>
      <c r="C17" s="6" t="s">
        <v>49</v>
      </c>
      <c r="D17" s="6"/>
      <c r="E17" s="56"/>
      <c r="F17" s="56"/>
      <c r="G17" s="56">
        <v>4.3</v>
      </c>
      <c r="H17" s="56">
        <v>4.3</v>
      </c>
      <c r="I17" s="56">
        <v>4.3</v>
      </c>
      <c r="J17" s="56">
        <v>4.3</v>
      </c>
      <c r="K17" s="56">
        <v>4.3</v>
      </c>
      <c r="L17" s="56">
        <v>4.3</v>
      </c>
      <c r="M17" s="56">
        <v>4.3</v>
      </c>
      <c r="N17" s="56">
        <v>4.3</v>
      </c>
      <c r="O17" s="56">
        <v>4.3</v>
      </c>
      <c r="P17" s="56">
        <v>4.3</v>
      </c>
      <c r="Q17" s="56">
        <v>4.3</v>
      </c>
      <c r="R17" s="56">
        <v>4.3</v>
      </c>
      <c r="S17" s="56">
        <v>4.3</v>
      </c>
      <c r="T17" s="56">
        <v>4.3</v>
      </c>
      <c r="U17" s="56">
        <v>4.3</v>
      </c>
      <c r="V17" s="56">
        <v>4.3</v>
      </c>
      <c r="W17" s="56">
        <v>4.3</v>
      </c>
      <c r="X17" s="56">
        <v>4.3</v>
      </c>
      <c r="Y17" s="56">
        <v>4.3</v>
      </c>
      <c r="Z17" s="56">
        <v>4.3</v>
      </c>
      <c r="AA17" s="56">
        <v>4.3</v>
      </c>
      <c r="AB17" s="56">
        <v>4.3</v>
      </c>
      <c r="AC17" s="54">
        <f t="shared" si="0"/>
        <v>4.299999999999998</v>
      </c>
    </row>
    <row r="18" spans="1:29" ht="24.95" customHeight="1">
      <c r="A18" s="4">
        <v>8</v>
      </c>
      <c r="B18" s="5" t="s">
        <v>50</v>
      </c>
      <c r="C18" s="6" t="s">
        <v>49</v>
      </c>
      <c r="D18" s="6"/>
      <c r="E18" s="57"/>
      <c r="F18" s="57"/>
      <c r="G18" s="57">
        <v>3.8</v>
      </c>
      <c r="H18" s="57">
        <v>3.8</v>
      </c>
      <c r="I18" s="57">
        <v>3.8</v>
      </c>
      <c r="J18" s="57">
        <v>3.8</v>
      </c>
      <c r="K18" s="57">
        <v>3.8</v>
      </c>
      <c r="L18" s="57">
        <v>3.8</v>
      </c>
      <c r="M18" s="57">
        <v>3.8</v>
      </c>
      <c r="N18" s="57">
        <v>3.8</v>
      </c>
      <c r="O18" s="57">
        <v>3.8</v>
      </c>
      <c r="P18" s="57">
        <v>3.8</v>
      </c>
      <c r="Q18" s="57">
        <v>3.8</v>
      </c>
      <c r="R18" s="57">
        <v>3.8</v>
      </c>
      <c r="S18" s="57">
        <v>3.8</v>
      </c>
      <c r="T18" s="57">
        <v>3.8</v>
      </c>
      <c r="U18" s="57">
        <v>3.8</v>
      </c>
      <c r="V18" s="57">
        <v>3.8</v>
      </c>
      <c r="W18" s="57">
        <v>3.8</v>
      </c>
      <c r="X18" s="57">
        <v>3.8</v>
      </c>
      <c r="Y18" s="57">
        <v>3.8</v>
      </c>
      <c r="Z18" s="57">
        <v>3.8</v>
      </c>
      <c r="AA18" s="57">
        <v>3.8</v>
      </c>
      <c r="AB18" s="57">
        <v>3.8</v>
      </c>
      <c r="AC18" s="54">
        <f t="shared" si="0"/>
        <v>3.7999999999999985</v>
      </c>
    </row>
    <row r="19" spans="1:29" ht="24.95" customHeight="1">
      <c r="A19" s="4">
        <v>9</v>
      </c>
      <c r="B19" s="5" t="s">
        <v>51</v>
      </c>
      <c r="C19" s="6" t="s">
        <v>49</v>
      </c>
      <c r="D19" s="6"/>
      <c r="E19" s="57"/>
      <c r="F19" s="57"/>
      <c r="G19" s="57">
        <v>3.8</v>
      </c>
      <c r="H19" s="57">
        <v>3.8</v>
      </c>
      <c r="I19" s="57">
        <v>3.8</v>
      </c>
      <c r="J19" s="57">
        <v>3.8</v>
      </c>
      <c r="K19" s="57">
        <v>3.8</v>
      </c>
      <c r="L19" s="57">
        <v>3.8</v>
      </c>
      <c r="M19" s="57">
        <v>3.8</v>
      </c>
      <c r="N19" s="57">
        <v>3.8</v>
      </c>
      <c r="O19" s="57">
        <v>3.8</v>
      </c>
      <c r="P19" s="57">
        <v>3.8</v>
      </c>
      <c r="Q19" s="57">
        <v>3.8</v>
      </c>
      <c r="R19" s="57">
        <v>3.8</v>
      </c>
      <c r="S19" s="57">
        <v>3.8</v>
      </c>
      <c r="T19" s="57">
        <v>3.8</v>
      </c>
      <c r="U19" s="57">
        <v>3.8</v>
      </c>
      <c r="V19" s="57">
        <v>3.8</v>
      </c>
      <c r="W19" s="57">
        <v>3.8</v>
      </c>
      <c r="X19" s="57">
        <v>3.8</v>
      </c>
      <c r="Y19" s="57">
        <v>3.8</v>
      </c>
      <c r="Z19" s="57">
        <v>3.8</v>
      </c>
      <c r="AA19" s="57">
        <v>3.8</v>
      </c>
      <c r="AB19" s="57">
        <v>3.8</v>
      </c>
      <c r="AC19" s="54">
        <f t="shared" si="0"/>
        <v>3.7999999999999985</v>
      </c>
    </row>
    <row r="20" spans="1:29" ht="24.95" customHeight="1">
      <c r="A20" s="4">
        <v>10</v>
      </c>
      <c r="B20" s="5" t="s">
        <v>52</v>
      </c>
      <c r="C20" s="6" t="s">
        <v>49</v>
      </c>
      <c r="D20" s="6"/>
      <c r="E20" s="57"/>
      <c r="F20" s="57"/>
      <c r="G20" s="57">
        <v>3</v>
      </c>
      <c r="H20" s="57">
        <v>3</v>
      </c>
      <c r="I20" s="57">
        <v>3</v>
      </c>
      <c r="J20" s="57">
        <v>3</v>
      </c>
      <c r="K20" s="57">
        <v>3</v>
      </c>
      <c r="L20" s="57">
        <v>3</v>
      </c>
      <c r="M20" s="57">
        <v>3</v>
      </c>
      <c r="N20" s="57">
        <v>3</v>
      </c>
      <c r="O20" s="57">
        <v>3</v>
      </c>
      <c r="P20" s="57">
        <v>3</v>
      </c>
      <c r="Q20" s="57">
        <v>3</v>
      </c>
      <c r="R20" s="57">
        <v>3</v>
      </c>
      <c r="S20" s="57">
        <v>3</v>
      </c>
      <c r="T20" s="57">
        <v>3</v>
      </c>
      <c r="U20" s="57">
        <v>3</v>
      </c>
      <c r="V20" s="57">
        <v>3</v>
      </c>
      <c r="W20" s="57">
        <v>3</v>
      </c>
      <c r="X20" s="57">
        <v>3</v>
      </c>
      <c r="Y20" s="57">
        <v>3</v>
      </c>
      <c r="Z20" s="57">
        <v>3</v>
      </c>
      <c r="AA20" s="57">
        <v>3</v>
      </c>
      <c r="AB20" s="57">
        <v>3</v>
      </c>
      <c r="AC20" s="54">
        <f t="shared" si="0"/>
        <v>3</v>
      </c>
    </row>
    <row r="21" spans="1:29" ht="24.95" customHeight="1">
      <c r="A21" s="4">
        <v>11</v>
      </c>
      <c r="B21" s="5" t="s">
        <v>53</v>
      </c>
      <c r="C21" s="6" t="s">
        <v>49</v>
      </c>
      <c r="D21" s="13"/>
      <c r="E21" s="56"/>
      <c r="F21" s="56"/>
      <c r="G21" s="56">
        <f>G17-G18</f>
        <v>0.5</v>
      </c>
      <c r="H21" s="56">
        <f>H17-H18</f>
        <v>0.5</v>
      </c>
      <c r="I21" s="56">
        <f>I17-I18</f>
        <v>0.5</v>
      </c>
      <c r="J21" s="56">
        <f>J17-J18</f>
        <v>0.5</v>
      </c>
      <c r="K21" s="56">
        <f>K17-K18</f>
        <v>0.5</v>
      </c>
      <c r="L21" s="56">
        <f t="shared" ref="L21:AB21" si="1">L17-L18</f>
        <v>0.5</v>
      </c>
      <c r="M21" s="56">
        <f t="shared" si="1"/>
        <v>0.5</v>
      </c>
      <c r="N21" s="56">
        <f t="shared" si="1"/>
        <v>0.5</v>
      </c>
      <c r="O21" s="56">
        <f t="shared" si="1"/>
        <v>0.5</v>
      </c>
      <c r="P21" s="56">
        <f t="shared" si="1"/>
        <v>0.5</v>
      </c>
      <c r="Q21" s="56">
        <f t="shared" si="1"/>
        <v>0.5</v>
      </c>
      <c r="R21" s="56">
        <f t="shared" si="1"/>
        <v>0.5</v>
      </c>
      <c r="S21" s="56">
        <f t="shared" si="1"/>
        <v>0.5</v>
      </c>
      <c r="T21" s="56">
        <f t="shared" si="1"/>
        <v>0.5</v>
      </c>
      <c r="U21" s="56">
        <f t="shared" si="1"/>
        <v>0.5</v>
      </c>
      <c r="V21" s="56">
        <f t="shared" si="1"/>
        <v>0.5</v>
      </c>
      <c r="W21" s="56">
        <f t="shared" si="1"/>
        <v>0.5</v>
      </c>
      <c r="X21" s="56">
        <f t="shared" si="1"/>
        <v>0.5</v>
      </c>
      <c r="Y21" s="56">
        <f t="shared" si="1"/>
        <v>0.5</v>
      </c>
      <c r="Z21" s="56">
        <f t="shared" si="1"/>
        <v>0.5</v>
      </c>
      <c r="AA21" s="56">
        <f t="shared" si="1"/>
        <v>0.5</v>
      </c>
      <c r="AB21" s="56">
        <f t="shared" si="1"/>
        <v>0.5</v>
      </c>
      <c r="AC21" s="54">
        <f t="shared" si="0"/>
        <v>0.5</v>
      </c>
    </row>
    <row r="22" spans="1:29" ht="24.95" customHeight="1">
      <c r="A22" s="4">
        <v>12</v>
      </c>
      <c r="B22" s="5" t="s">
        <v>54</v>
      </c>
      <c r="C22" s="6" t="s">
        <v>55</v>
      </c>
      <c r="D22" s="13"/>
      <c r="E22" s="56"/>
      <c r="F22" s="56"/>
      <c r="G22" s="56">
        <f>G19-G20</f>
        <v>0.79999999999999982</v>
      </c>
      <c r="H22" s="56">
        <f>H19-H20</f>
        <v>0.79999999999999982</v>
      </c>
      <c r="I22" s="56">
        <f>I19-I20</f>
        <v>0.79999999999999982</v>
      </c>
      <c r="J22" s="56">
        <f>J19-J20</f>
        <v>0.79999999999999982</v>
      </c>
      <c r="K22" s="56">
        <f>K19-K20</f>
        <v>0.79999999999999982</v>
      </c>
      <c r="L22" s="56">
        <f t="shared" ref="L22:AB22" si="2">L19-L20</f>
        <v>0.79999999999999982</v>
      </c>
      <c r="M22" s="56">
        <f t="shared" si="2"/>
        <v>0.79999999999999982</v>
      </c>
      <c r="N22" s="56">
        <f t="shared" si="2"/>
        <v>0.79999999999999982</v>
      </c>
      <c r="O22" s="56">
        <f t="shared" si="2"/>
        <v>0.79999999999999982</v>
      </c>
      <c r="P22" s="56">
        <f t="shared" si="2"/>
        <v>0.79999999999999982</v>
      </c>
      <c r="Q22" s="56">
        <f t="shared" si="2"/>
        <v>0.79999999999999982</v>
      </c>
      <c r="R22" s="56">
        <f t="shared" si="2"/>
        <v>0.79999999999999982</v>
      </c>
      <c r="S22" s="56">
        <f t="shared" si="2"/>
        <v>0.79999999999999982</v>
      </c>
      <c r="T22" s="56">
        <f t="shared" si="2"/>
        <v>0.79999999999999982</v>
      </c>
      <c r="U22" s="56">
        <f t="shared" si="2"/>
        <v>0.79999999999999982</v>
      </c>
      <c r="V22" s="56">
        <f t="shared" si="2"/>
        <v>0.79999999999999982</v>
      </c>
      <c r="W22" s="56">
        <f t="shared" si="2"/>
        <v>0.79999999999999982</v>
      </c>
      <c r="X22" s="56">
        <f t="shared" si="2"/>
        <v>0.79999999999999982</v>
      </c>
      <c r="Y22" s="56">
        <f t="shared" si="2"/>
        <v>0.79999999999999982</v>
      </c>
      <c r="Z22" s="56">
        <f t="shared" si="2"/>
        <v>0.79999999999999982</v>
      </c>
      <c r="AA22" s="56">
        <f t="shared" si="2"/>
        <v>0.79999999999999982</v>
      </c>
      <c r="AB22" s="56">
        <f t="shared" si="2"/>
        <v>0.79999999999999982</v>
      </c>
      <c r="AC22" s="54">
        <f t="shared" si="0"/>
        <v>0.80000000000000027</v>
      </c>
    </row>
    <row r="23" spans="1:29" ht="24.95" customHeight="1">
      <c r="A23" s="4">
        <v>13</v>
      </c>
      <c r="B23" s="5" t="s">
        <v>56</v>
      </c>
      <c r="C23" s="6" t="s">
        <v>57</v>
      </c>
      <c r="D23" s="13"/>
      <c r="E23" s="58"/>
      <c r="F23" s="58"/>
      <c r="G23" s="58">
        <f>SQRT(G21/0.5)*971</f>
        <v>971</v>
      </c>
      <c r="H23" s="58">
        <f>SQRT(H21/0.5)*971</f>
        <v>971</v>
      </c>
      <c r="I23" s="58">
        <f>SQRT(I21/0.5)*971</f>
        <v>971</v>
      </c>
      <c r="J23" s="58">
        <f>SQRT(J21/0.5)*971</f>
        <v>971</v>
      </c>
      <c r="K23" s="58">
        <f>SQRT(K21/0.5)*971</f>
        <v>971</v>
      </c>
      <c r="L23" s="58">
        <f t="shared" ref="L23:AB23" si="3">SQRT(L21/0.5)*971</f>
        <v>971</v>
      </c>
      <c r="M23" s="58">
        <f t="shared" si="3"/>
        <v>971</v>
      </c>
      <c r="N23" s="58">
        <f t="shared" si="3"/>
        <v>971</v>
      </c>
      <c r="O23" s="58">
        <f t="shared" si="3"/>
        <v>971</v>
      </c>
      <c r="P23" s="58">
        <f t="shared" si="3"/>
        <v>971</v>
      </c>
      <c r="Q23" s="58">
        <f t="shared" si="3"/>
        <v>971</v>
      </c>
      <c r="R23" s="58">
        <f t="shared" si="3"/>
        <v>971</v>
      </c>
      <c r="S23" s="58">
        <f t="shared" si="3"/>
        <v>971</v>
      </c>
      <c r="T23" s="58">
        <f t="shared" si="3"/>
        <v>971</v>
      </c>
      <c r="U23" s="58">
        <f t="shared" si="3"/>
        <v>971</v>
      </c>
      <c r="V23" s="58">
        <f t="shared" si="3"/>
        <v>971</v>
      </c>
      <c r="W23" s="58">
        <f t="shared" si="3"/>
        <v>971</v>
      </c>
      <c r="X23" s="58">
        <f t="shared" si="3"/>
        <v>971</v>
      </c>
      <c r="Y23" s="58">
        <f t="shared" si="3"/>
        <v>971</v>
      </c>
      <c r="Z23" s="58">
        <f t="shared" si="3"/>
        <v>971</v>
      </c>
      <c r="AA23" s="58">
        <f t="shared" si="3"/>
        <v>971</v>
      </c>
      <c r="AB23" s="58">
        <f t="shared" si="3"/>
        <v>971</v>
      </c>
      <c r="AC23" s="54">
        <f t="shared" si="0"/>
        <v>971</v>
      </c>
    </row>
    <row r="24" spans="1:29" ht="24.95" customHeight="1">
      <c r="A24" s="4">
        <v>14</v>
      </c>
      <c r="B24" s="5" t="s">
        <v>58</v>
      </c>
      <c r="C24" s="6" t="s">
        <v>59</v>
      </c>
      <c r="D24" s="13"/>
      <c r="E24" s="60"/>
      <c r="F24" s="60"/>
      <c r="G24" s="60">
        <f>G23*1000*1*(G13-G14)/3024</f>
        <v>1444.9404761904761</v>
      </c>
      <c r="H24" s="60">
        <f>H23*1000*1*(H13-H14)/3024</f>
        <v>2440.3439153439153</v>
      </c>
      <c r="I24" s="60">
        <f>I23*1000*1*(I13-I14)/3024</f>
        <v>2247.6851851851852</v>
      </c>
      <c r="J24" s="60">
        <f>J23*1000*1*(J13-J14)/3024</f>
        <v>2151.3558201058199</v>
      </c>
      <c r="K24" s="60">
        <f>K23*1000*1*(K13-K14)/3024</f>
        <v>2055.0264550264551</v>
      </c>
      <c r="L24" s="60">
        <f t="shared" ref="L24:AB24" si="4">L23*1000*1*(L13-L14)/3024</f>
        <v>2087.1362433862432</v>
      </c>
      <c r="M24" s="60">
        <f t="shared" si="4"/>
        <v>2215.5753968253966</v>
      </c>
      <c r="N24" s="60">
        <f t="shared" si="4"/>
        <v>2215.5753968253966</v>
      </c>
      <c r="O24" s="60">
        <f t="shared" si="4"/>
        <v>2279.7949735449738</v>
      </c>
      <c r="P24" s="60">
        <f t="shared" si="4"/>
        <v>2279.7949735449738</v>
      </c>
      <c r="Q24" s="60">
        <f t="shared" si="4"/>
        <v>2247.6851851851848</v>
      </c>
      <c r="R24" s="60">
        <f t="shared" si="4"/>
        <v>2247.6851851851852</v>
      </c>
      <c r="S24" s="60">
        <f t="shared" si="4"/>
        <v>2215.5753968253966</v>
      </c>
      <c r="T24" s="60">
        <f t="shared" si="4"/>
        <v>2279.7949735449738</v>
      </c>
      <c r="U24" s="60">
        <f t="shared" si="4"/>
        <v>2344.0145502645501</v>
      </c>
      <c r="V24" s="60">
        <f t="shared" si="4"/>
        <v>2215.5753968253966</v>
      </c>
      <c r="W24" s="60">
        <f t="shared" si="4"/>
        <v>2279.7949735449733</v>
      </c>
      <c r="X24" s="60">
        <f t="shared" si="4"/>
        <v>2504.563492063492</v>
      </c>
      <c r="Y24" s="60">
        <f t="shared" si="4"/>
        <v>2568.7830687830688</v>
      </c>
      <c r="Z24" s="60">
        <f t="shared" si="4"/>
        <v>2568.7830687830683</v>
      </c>
      <c r="AA24" s="60">
        <f t="shared" si="4"/>
        <v>2665.112433862434</v>
      </c>
      <c r="AB24" s="60">
        <f t="shared" si="4"/>
        <v>2600.8928571428573</v>
      </c>
      <c r="AC24" s="63">
        <f>SUM(E24:AB24)</f>
        <v>50155.489417989418</v>
      </c>
    </row>
    <row r="25" spans="1:29" ht="24.95" customHeight="1">
      <c r="A25" s="4">
        <v>15</v>
      </c>
      <c r="B25" s="5" t="s">
        <v>60</v>
      </c>
      <c r="C25" s="6" t="s">
        <v>61</v>
      </c>
      <c r="D25" s="13"/>
      <c r="E25" s="56"/>
      <c r="F25" s="56"/>
      <c r="G25" s="56">
        <v>1500</v>
      </c>
      <c r="H25" s="56">
        <v>1500</v>
      </c>
      <c r="I25" s="56">
        <v>1500</v>
      </c>
      <c r="J25" s="56">
        <v>1500</v>
      </c>
      <c r="K25" s="56">
        <v>1500</v>
      </c>
      <c r="L25" s="56">
        <v>1500</v>
      </c>
      <c r="M25" s="56">
        <v>1500</v>
      </c>
      <c r="N25" s="56">
        <v>1500</v>
      </c>
      <c r="O25" s="56">
        <v>1500</v>
      </c>
      <c r="P25" s="56">
        <v>1500</v>
      </c>
      <c r="Q25" s="56">
        <v>1500</v>
      </c>
      <c r="R25" s="56">
        <v>1500</v>
      </c>
      <c r="S25" s="56">
        <v>1600</v>
      </c>
      <c r="T25" s="56">
        <v>1600</v>
      </c>
      <c r="U25" s="56">
        <v>1600</v>
      </c>
      <c r="V25" s="56">
        <v>1600</v>
      </c>
      <c r="W25" s="56">
        <v>1600</v>
      </c>
      <c r="X25" s="56">
        <v>1600</v>
      </c>
      <c r="Y25" s="56">
        <v>1500</v>
      </c>
      <c r="Z25" s="56">
        <v>1500</v>
      </c>
      <c r="AA25" s="56">
        <v>1500</v>
      </c>
      <c r="AB25" s="56">
        <v>1500</v>
      </c>
      <c r="AC25" s="63">
        <f>SUM(E25:AB25)</f>
        <v>33600</v>
      </c>
    </row>
    <row r="26" spans="1:29" ht="24.95" customHeight="1">
      <c r="A26" s="4">
        <v>16</v>
      </c>
      <c r="B26" s="5" t="s">
        <v>62</v>
      </c>
      <c r="C26" s="6" t="s">
        <v>63</v>
      </c>
      <c r="D26" s="13"/>
      <c r="E26" s="59"/>
      <c r="F26" s="59"/>
      <c r="G26" s="59">
        <f>G25/G24</f>
        <v>1.0381050463439754</v>
      </c>
      <c r="H26" s="59">
        <f>H25/H24</f>
        <v>0.61466746165103803</v>
      </c>
      <c r="I26" s="59">
        <f>I25/I24</f>
        <v>0.66735324407826979</v>
      </c>
      <c r="J26" s="59">
        <f>J25/J24</f>
        <v>0.69723473261908797</v>
      </c>
      <c r="K26" s="59">
        <f>K25/K24</f>
        <v>0.72991761071060757</v>
      </c>
      <c r="L26" s="59">
        <f t="shared" ref="L26:AB26" si="5">L25/L24</f>
        <v>0.71868810900736757</v>
      </c>
      <c r="M26" s="59">
        <f t="shared" si="5"/>
        <v>0.6770250302243318</v>
      </c>
      <c r="N26" s="59">
        <f t="shared" si="5"/>
        <v>0.6770250302243318</v>
      </c>
      <c r="O26" s="59">
        <f t="shared" si="5"/>
        <v>0.65795390261237863</v>
      </c>
      <c r="P26" s="59">
        <f t="shared" si="5"/>
        <v>0.65795390261237863</v>
      </c>
      <c r="Q26" s="59">
        <f t="shared" si="5"/>
        <v>0.6673532440782699</v>
      </c>
      <c r="R26" s="59">
        <f t="shared" si="5"/>
        <v>0.66735324407826979</v>
      </c>
      <c r="S26" s="59">
        <f t="shared" si="5"/>
        <v>0.72216003223928726</v>
      </c>
      <c r="T26" s="59">
        <f t="shared" si="5"/>
        <v>0.70181749611987054</v>
      </c>
      <c r="U26" s="59">
        <f t="shared" si="5"/>
        <v>0.68258961951384678</v>
      </c>
      <c r="V26" s="59">
        <f t="shared" si="5"/>
        <v>0.72216003223928726</v>
      </c>
      <c r="W26" s="59">
        <f t="shared" si="5"/>
        <v>0.70181749611987065</v>
      </c>
      <c r="X26" s="59">
        <f t="shared" si="5"/>
        <v>0.63883387467321551</v>
      </c>
      <c r="Y26" s="59">
        <f t="shared" si="5"/>
        <v>0.58393408856848605</v>
      </c>
      <c r="Z26" s="59">
        <f t="shared" si="5"/>
        <v>0.58393408856848616</v>
      </c>
      <c r="AA26" s="59">
        <f t="shared" si="5"/>
        <v>0.56282803717444441</v>
      </c>
      <c r="AB26" s="59">
        <f t="shared" si="5"/>
        <v>0.57672502574665285</v>
      </c>
      <c r="AC26" s="54">
        <f t="shared" ref="AC26:AC31" si="6">AVERAGE(E26:AB26)</f>
        <v>0.67942865223653426</v>
      </c>
    </row>
    <row r="27" spans="1:29" ht="24.95" customHeight="1">
      <c r="A27" s="4">
        <v>17</v>
      </c>
      <c r="B27" s="5" t="s">
        <v>64</v>
      </c>
      <c r="C27" s="13"/>
      <c r="D27" s="13"/>
      <c r="E27" s="328">
        <f>AVERAGE(E26:AB26)</f>
        <v>0.67942865223653426</v>
      </c>
      <c r="F27" s="329"/>
      <c r="G27" s="329"/>
      <c r="H27" s="329"/>
      <c r="I27" s="329"/>
      <c r="J27" s="329"/>
      <c r="K27" s="329"/>
      <c r="L27" s="329"/>
      <c r="M27" s="329"/>
      <c r="N27" s="329"/>
      <c r="O27" s="329"/>
      <c r="P27" s="329"/>
      <c r="Q27" s="329"/>
      <c r="R27" s="329"/>
      <c r="S27" s="329"/>
      <c r="T27" s="329"/>
      <c r="U27" s="329"/>
      <c r="V27" s="329"/>
      <c r="W27" s="329"/>
      <c r="X27" s="329"/>
      <c r="Y27" s="329"/>
      <c r="Z27" s="329"/>
      <c r="AA27" s="329"/>
      <c r="AB27" s="329"/>
      <c r="AC27" s="54">
        <f t="shared" si="6"/>
        <v>0.67942865223653426</v>
      </c>
    </row>
    <row r="28" spans="1:29" ht="24.95" customHeight="1">
      <c r="A28" s="4">
        <v>18</v>
      </c>
      <c r="B28" s="5" t="s">
        <v>65</v>
      </c>
      <c r="C28" s="13"/>
      <c r="D28" s="13"/>
      <c r="E28" s="59"/>
      <c r="F28" s="59"/>
      <c r="G28" s="59">
        <f>3.516/G26</f>
        <v>3.386940476190476</v>
      </c>
      <c r="H28" s="59">
        <f>3.516/H26</f>
        <v>5.720166137566137</v>
      </c>
      <c r="I28" s="59">
        <f>3.516/I26</f>
        <v>5.2685740740740741</v>
      </c>
      <c r="J28" s="59">
        <f>3.516/J26</f>
        <v>5.0427780423280417</v>
      </c>
      <c r="K28" s="59">
        <f>3.516/K26</f>
        <v>4.8169820105820111</v>
      </c>
      <c r="L28" s="59">
        <f t="shared" ref="L28:AB28" si="7">3.516/L26</f>
        <v>4.8922473544973544</v>
      </c>
      <c r="M28" s="59">
        <f t="shared" si="7"/>
        <v>5.1933087301587291</v>
      </c>
      <c r="N28" s="59">
        <f t="shared" si="7"/>
        <v>5.1933087301587291</v>
      </c>
      <c r="O28" s="59">
        <f t="shared" si="7"/>
        <v>5.3438394179894182</v>
      </c>
      <c r="P28" s="59">
        <f t="shared" si="7"/>
        <v>5.3438394179894182</v>
      </c>
      <c r="Q28" s="59">
        <f t="shared" si="7"/>
        <v>5.2685740740740732</v>
      </c>
      <c r="R28" s="59">
        <f t="shared" si="7"/>
        <v>5.2685740740740741</v>
      </c>
      <c r="S28" s="59">
        <f t="shared" si="7"/>
        <v>4.8687269345238091</v>
      </c>
      <c r="T28" s="59">
        <f t="shared" si="7"/>
        <v>5.0098494543650798</v>
      </c>
      <c r="U28" s="59">
        <f t="shared" si="7"/>
        <v>5.1509719742063487</v>
      </c>
      <c r="V28" s="59">
        <f t="shared" si="7"/>
        <v>4.8687269345238091</v>
      </c>
      <c r="W28" s="59">
        <f t="shared" si="7"/>
        <v>5.0098494543650789</v>
      </c>
      <c r="X28" s="59">
        <f t="shared" si="7"/>
        <v>5.503778273809524</v>
      </c>
      <c r="Y28" s="59">
        <f t="shared" si="7"/>
        <v>6.0212275132275135</v>
      </c>
      <c r="Z28" s="59">
        <f t="shared" si="7"/>
        <v>6.0212275132275126</v>
      </c>
      <c r="AA28" s="59">
        <f t="shared" si="7"/>
        <v>6.247023544973545</v>
      </c>
      <c r="AB28" s="59">
        <f t="shared" si="7"/>
        <v>6.0964928571428576</v>
      </c>
      <c r="AC28" s="54">
        <f t="shared" si="6"/>
        <v>5.2516821360930734</v>
      </c>
    </row>
    <row r="29" spans="1:29" ht="24.95" customHeight="1">
      <c r="A29" s="4">
        <v>19</v>
      </c>
      <c r="B29" s="5" t="s">
        <v>66</v>
      </c>
      <c r="C29" s="13"/>
      <c r="D29" s="13"/>
      <c r="E29" s="59"/>
      <c r="F29" s="59"/>
      <c r="G29" s="59">
        <f>3.413*G28</f>
        <v>11.559627845238094</v>
      </c>
      <c r="H29" s="59">
        <f>3.413*H28</f>
        <v>19.522927027513223</v>
      </c>
      <c r="I29" s="59">
        <f>3.413*I28</f>
        <v>17.981643314814814</v>
      </c>
      <c r="J29" s="59">
        <f>3.413*J28</f>
        <v>17.211001458465606</v>
      </c>
      <c r="K29" s="59">
        <f>3.413*K28</f>
        <v>16.440359602116402</v>
      </c>
      <c r="L29" s="59">
        <f t="shared" ref="L29:AB29" si="8">3.413*L28</f>
        <v>16.69724022089947</v>
      </c>
      <c r="M29" s="59">
        <f t="shared" si="8"/>
        <v>17.724762696031743</v>
      </c>
      <c r="N29" s="59">
        <f t="shared" si="8"/>
        <v>17.724762696031743</v>
      </c>
      <c r="O29" s="59">
        <f t="shared" si="8"/>
        <v>18.238523933597882</v>
      </c>
      <c r="P29" s="59">
        <f t="shared" si="8"/>
        <v>18.238523933597882</v>
      </c>
      <c r="Q29" s="59">
        <f t="shared" si="8"/>
        <v>17.981643314814811</v>
      </c>
      <c r="R29" s="59">
        <f t="shared" si="8"/>
        <v>17.981643314814814</v>
      </c>
      <c r="S29" s="59">
        <f t="shared" si="8"/>
        <v>16.616965027529758</v>
      </c>
      <c r="T29" s="59">
        <f t="shared" si="8"/>
        <v>17.098616187748018</v>
      </c>
      <c r="U29" s="59">
        <f t="shared" si="8"/>
        <v>17.580267347966267</v>
      </c>
      <c r="V29" s="59">
        <f t="shared" si="8"/>
        <v>16.616965027529758</v>
      </c>
      <c r="W29" s="59">
        <f t="shared" si="8"/>
        <v>17.098616187748014</v>
      </c>
      <c r="X29" s="59">
        <f t="shared" si="8"/>
        <v>18.784395248511906</v>
      </c>
      <c r="Y29" s="59">
        <f t="shared" si="8"/>
        <v>20.550449502645503</v>
      </c>
      <c r="Z29" s="59">
        <f t="shared" si="8"/>
        <v>20.550449502645499</v>
      </c>
      <c r="AA29" s="59">
        <f t="shared" si="8"/>
        <v>21.321091358994707</v>
      </c>
      <c r="AB29" s="59">
        <f t="shared" si="8"/>
        <v>20.807330121428571</v>
      </c>
      <c r="AC29" s="54">
        <f t="shared" si="6"/>
        <v>17.923991130485657</v>
      </c>
    </row>
    <row r="30" spans="1:29" ht="24.95" customHeight="1">
      <c r="A30" s="4">
        <v>20</v>
      </c>
      <c r="B30" s="5" t="s">
        <v>67</v>
      </c>
      <c r="C30" s="6" t="s">
        <v>42</v>
      </c>
      <c r="D30" s="13"/>
      <c r="E30" s="59"/>
      <c r="F30" s="59"/>
      <c r="G30" s="59">
        <f>(G16-G15)/LN(1+(G16-G15)/G11)</f>
        <v>3.9108742047105154</v>
      </c>
      <c r="H30" s="59">
        <f>(H16-H15)/LN(1+(H16-H15)/H11)</f>
        <v>3.694345310935566</v>
      </c>
      <c r="I30" s="59">
        <f>(I16-I15)/LN(1+(I16-I15)/I11)</f>
        <v>3.5920602006656761</v>
      </c>
      <c r="J30" s="59">
        <f>(J16-J15)/LN(1+(J16-J15)/J11)</f>
        <v>3.5231401714792079</v>
      </c>
      <c r="K30" s="59">
        <f>(K16-K15)/LN(1+(K16-K15)/K11)</f>
        <v>3.4536038636539588</v>
      </c>
      <c r="L30" s="59">
        <f t="shared" ref="L30:AB30" si="9">(L16-L15)/LN(1+(L16-L15)/L11)</f>
        <v>3.3753264125543936</v>
      </c>
      <c r="M30" s="59">
        <f t="shared" si="9"/>
        <v>3.2951486358103681</v>
      </c>
      <c r="N30" s="59">
        <f t="shared" si="9"/>
        <v>2.6396861920468613</v>
      </c>
      <c r="O30" s="59">
        <f t="shared" si="9"/>
        <v>2.6701237451617255</v>
      </c>
      <c r="P30" s="59">
        <f t="shared" si="9"/>
        <v>3.5453777518294358</v>
      </c>
      <c r="Q30" s="59">
        <f t="shared" si="9"/>
        <v>3.3625121127015443</v>
      </c>
      <c r="R30" s="59">
        <f t="shared" si="9"/>
        <v>3.477801084802584</v>
      </c>
      <c r="S30" s="59">
        <f t="shared" si="9"/>
        <v>3.5576754208228252</v>
      </c>
      <c r="T30" s="59">
        <f t="shared" si="9"/>
        <v>3.477801084802584</v>
      </c>
      <c r="U30" s="59">
        <f t="shared" si="9"/>
        <v>3.5116611287000752</v>
      </c>
      <c r="V30" s="59">
        <f t="shared" si="9"/>
        <v>3.4437942870745881</v>
      </c>
      <c r="W30" s="59">
        <f t="shared" si="9"/>
        <v>3.6262979349586693</v>
      </c>
      <c r="X30" s="59">
        <f t="shared" si="9"/>
        <v>3.9568006804146711</v>
      </c>
      <c r="Y30" s="59">
        <f t="shared" si="9"/>
        <v>3.9108742047105154</v>
      </c>
      <c r="Z30" s="59">
        <f t="shared" si="9"/>
        <v>3.7953919198120301</v>
      </c>
      <c r="AA30" s="59">
        <f t="shared" si="9"/>
        <v>4.1735657466675047</v>
      </c>
      <c r="AB30" s="59">
        <f t="shared" si="9"/>
        <v>4.127390155544556</v>
      </c>
      <c r="AC30" s="54">
        <f t="shared" si="6"/>
        <v>3.5509660113572665</v>
      </c>
    </row>
    <row r="31" spans="1:29" ht="24.95" customHeight="1">
      <c r="A31" s="4">
        <v>21</v>
      </c>
      <c r="B31" s="5" t="s">
        <v>68</v>
      </c>
      <c r="C31" s="6" t="s">
        <v>42</v>
      </c>
      <c r="D31" s="17"/>
      <c r="E31" s="59"/>
      <c r="F31" s="59"/>
      <c r="G31" s="59">
        <f>(G13-G14)/LN(1+(G13-G14)/G12)</f>
        <v>1.7960301003328381</v>
      </c>
      <c r="H31" s="59">
        <f>(H13-H14)/LN(1+(H13-H14)/H12)</f>
        <v>2.5369423252845387</v>
      </c>
      <c r="I31" s="59">
        <f>(I13-I14)/LN(1+(I13-I14)/I12)</f>
        <v>2.3990918556509144</v>
      </c>
      <c r="J31" s="59">
        <f>(J13-J14)/LN(1+(J13-J14)/J12)</f>
        <v>2.1270631636670401</v>
      </c>
      <c r="K31" s="59">
        <f>(K13-K14)/LN(1+(K13-K14)/K12)</f>
        <v>2.0604747200825204</v>
      </c>
      <c r="L31" s="59">
        <f t="shared" ref="L31:AB31" si="10">(L13-L14)/LN(1+(L13-L14)/L12)</f>
        <v>2.082735603896948</v>
      </c>
      <c r="M31" s="59">
        <f t="shared" si="10"/>
        <v>2.375897998171745</v>
      </c>
      <c r="N31" s="59">
        <f t="shared" si="10"/>
        <v>2.5606510797638879</v>
      </c>
      <c r="O31" s="59">
        <f t="shared" si="10"/>
        <v>2.6090515301396886</v>
      </c>
      <c r="P31" s="59">
        <f t="shared" si="10"/>
        <v>2.6090515301396886</v>
      </c>
      <c r="Q31" s="59">
        <f t="shared" si="10"/>
        <v>2.1930874711718338</v>
      </c>
      <c r="R31" s="59">
        <f t="shared" si="10"/>
        <v>2.3990918556509144</v>
      </c>
      <c r="S31" s="59">
        <f t="shared" si="10"/>
        <v>2.1711400650644617</v>
      </c>
      <c r="T31" s="59">
        <f t="shared" si="10"/>
        <v>2.422221319947512</v>
      </c>
      <c r="U31" s="59">
        <f t="shared" si="10"/>
        <v>2.4682916986923402</v>
      </c>
      <c r="V31" s="59">
        <f t="shared" si="10"/>
        <v>2.375897998171745</v>
      </c>
      <c r="W31" s="59">
        <f t="shared" si="10"/>
        <v>2.4222213199475116</v>
      </c>
      <c r="X31" s="59">
        <f t="shared" si="10"/>
        <v>2.5824181345416166</v>
      </c>
      <c r="Y31" s="59">
        <f t="shared" si="10"/>
        <v>2.4094728527885949</v>
      </c>
      <c r="Z31" s="59">
        <f t="shared" si="10"/>
        <v>2.6276699100244083</v>
      </c>
      <c r="AA31" s="59">
        <f t="shared" si="10"/>
        <v>2.6951431749169599</v>
      </c>
      <c r="AB31" s="59">
        <f t="shared" si="10"/>
        <v>2.6502140546051289</v>
      </c>
      <c r="AC31" s="54">
        <f t="shared" si="6"/>
        <v>2.3897208983024019</v>
      </c>
    </row>
    <row r="32" spans="1:29" ht="18.75" customHeight="1"/>
    <row r="33" spans="1:29" ht="18.75">
      <c r="A33" s="304" t="s">
        <v>97</v>
      </c>
      <c r="B33" s="305"/>
      <c r="C33" s="305"/>
      <c r="D33" s="305"/>
      <c r="E33" s="305"/>
      <c r="F33" s="305"/>
      <c r="G33" s="305"/>
      <c r="H33" s="305"/>
      <c r="I33" s="305"/>
      <c r="J33" s="305"/>
      <c r="K33" s="305"/>
      <c r="L33" s="305"/>
      <c r="M33" s="305"/>
      <c r="N33" s="305"/>
      <c r="O33" s="305"/>
      <c r="P33" s="305"/>
      <c r="Q33" s="305"/>
      <c r="R33" s="305"/>
      <c r="S33" s="305"/>
      <c r="T33" s="305"/>
      <c r="U33" s="305"/>
      <c r="V33" s="305"/>
      <c r="W33" s="305"/>
      <c r="X33" s="305"/>
      <c r="Y33" s="305"/>
      <c r="Z33" s="305"/>
      <c r="AA33" s="305"/>
      <c r="AB33" s="306"/>
    </row>
    <row r="34" spans="1:29" ht="21" customHeight="1">
      <c r="A34" s="307"/>
      <c r="B34" s="308"/>
      <c r="C34" s="308"/>
      <c r="D34" s="309"/>
      <c r="E34" s="319" t="s">
        <v>85</v>
      </c>
      <c r="F34" s="320"/>
      <c r="G34" s="320"/>
      <c r="H34" s="320"/>
      <c r="I34" s="320"/>
      <c r="J34" s="320"/>
      <c r="K34" s="320"/>
      <c r="L34" s="320"/>
      <c r="M34" s="320"/>
      <c r="N34" s="320"/>
      <c r="O34" s="320"/>
      <c r="P34" s="320"/>
      <c r="Q34" s="320"/>
      <c r="R34" s="320"/>
      <c r="S34" s="320"/>
      <c r="T34" s="320"/>
      <c r="U34" s="320"/>
      <c r="V34" s="320"/>
      <c r="W34" s="320"/>
      <c r="X34" s="320"/>
      <c r="Y34" s="320"/>
      <c r="Z34" s="320"/>
      <c r="AA34" s="320"/>
      <c r="AB34" s="321"/>
    </row>
    <row r="35" spans="1:29" ht="18.75">
      <c r="A35" s="310" t="s">
        <v>29</v>
      </c>
      <c r="B35" s="311"/>
      <c r="C35" s="311"/>
      <c r="D35" s="312"/>
      <c r="E35" s="322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323"/>
      <c r="T35" s="323"/>
      <c r="U35" s="323"/>
      <c r="V35" s="323"/>
      <c r="W35" s="323"/>
      <c r="X35" s="323"/>
      <c r="Y35" s="323"/>
      <c r="Z35" s="323"/>
      <c r="AA35" s="323"/>
      <c r="AB35" s="324"/>
    </row>
    <row r="36" spans="1:29" ht="18.75">
      <c r="A36" s="310" t="s">
        <v>30</v>
      </c>
      <c r="B36" s="311"/>
      <c r="C36" s="311"/>
      <c r="D36" s="312"/>
      <c r="E36" s="322"/>
      <c r="F36" s="323"/>
      <c r="G36" s="323"/>
      <c r="H36" s="323"/>
      <c r="I36" s="323"/>
      <c r="J36" s="323"/>
      <c r="K36" s="323"/>
      <c r="L36" s="323"/>
      <c r="M36" s="323"/>
      <c r="N36" s="323"/>
      <c r="O36" s="323"/>
      <c r="P36" s="323"/>
      <c r="Q36" s="323"/>
      <c r="R36" s="323"/>
      <c r="S36" s="323"/>
      <c r="T36" s="323"/>
      <c r="U36" s="323"/>
      <c r="V36" s="323"/>
      <c r="W36" s="323"/>
      <c r="X36" s="323"/>
      <c r="Y36" s="323"/>
      <c r="Z36" s="323"/>
      <c r="AA36" s="323"/>
      <c r="AB36" s="324"/>
    </row>
    <row r="37" spans="1:29" ht="18.75">
      <c r="A37" s="310" t="s">
        <v>31</v>
      </c>
      <c r="B37" s="311"/>
      <c r="C37" s="311"/>
      <c r="D37" s="312"/>
      <c r="E37" s="322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4"/>
    </row>
    <row r="38" spans="1:29" ht="18.75">
      <c r="A38" s="310" t="s">
        <v>32</v>
      </c>
      <c r="B38" s="311"/>
      <c r="C38" s="311"/>
      <c r="D38" s="312"/>
      <c r="E38" s="322"/>
      <c r="F38" s="323"/>
      <c r="G38" s="323"/>
      <c r="H38" s="323"/>
      <c r="I38" s="323"/>
      <c r="J38" s="323"/>
      <c r="K38" s="323"/>
      <c r="L38" s="323"/>
      <c r="M38" s="323"/>
      <c r="N38" s="323"/>
      <c r="O38" s="323"/>
      <c r="P38" s="323"/>
      <c r="Q38" s="323"/>
      <c r="R38" s="323"/>
      <c r="S38" s="323"/>
      <c r="T38" s="323"/>
      <c r="U38" s="323"/>
      <c r="V38" s="323"/>
      <c r="W38" s="323"/>
      <c r="X38" s="323"/>
      <c r="Y38" s="323"/>
      <c r="Z38" s="323"/>
      <c r="AA38" s="323"/>
      <c r="AB38" s="324"/>
    </row>
    <row r="39" spans="1:29" ht="19.5">
      <c r="A39" s="313" t="s">
        <v>33</v>
      </c>
      <c r="B39" s="314"/>
      <c r="C39" s="314"/>
      <c r="D39" s="315"/>
      <c r="E39" s="322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323"/>
      <c r="Q39" s="323"/>
      <c r="R39" s="323"/>
      <c r="S39" s="323"/>
      <c r="T39" s="323"/>
      <c r="U39" s="323"/>
      <c r="V39" s="323"/>
      <c r="W39" s="323"/>
      <c r="X39" s="323"/>
      <c r="Y39" s="323"/>
      <c r="Z39" s="323"/>
      <c r="AA39" s="323"/>
      <c r="AB39" s="324"/>
    </row>
    <row r="40" spans="1:29" ht="18.75">
      <c r="A40" s="313" t="s">
        <v>34</v>
      </c>
      <c r="B40" s="314"/>
      <c r="C40" s="314"/>
      <c r="D40" s="315"/>
      <c r="E40" s="325"/>
      <c r="F40" s="326"/>
      <c r="G40" s="326"/>
      <c r="H40" s="326"/>
      <c r="I40" s="326"/>
      <c r="J40" s="326"/>
      <c r="K40" s="326"/>
      <c r="L40" s="326"/>
      <c r="M40" s="326"/>
      <c r="N40" s="326"/>
      <c r="O40" s="326"/>
      <c r="P40" s="326"/>
      <c r="Q40" s="326"/>
      <c r="R40" s="326"/>
      <c r="S40" s="326"/>
      <c r="T40" s="326"/>
      <c r="U40" s="326"/>
      <c r="V40" s="326"/>
      <c r="W40" s="326"/>
      <c r="X40" s="326"/>
      <c r="Y40" s="326"/>
      <c r="Z40" s="326"/>
      <c r="AA40" s="326"/>
      <c r="AB40" s="327"/>
    </row>
    <row r="41" spans="1:29" ht="15.75">
      <c r="A41" s="331" t="s">
        <v>35</v>
      </c>
      <c r="B41" s="331" t="s">
        <v>36</v>
      </c>
      <c r="C41" s="333" t="s">
        <v>37</v>
      </c>
      <c r="D41" s="331" t="s">
        <v>38</v>
      </c>
      <c r="E41" s="316" t="s">
        <v>39</v>
      </c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8"/>
      <c r="AC41" s="34" t="s">
        <v>40</v>
      </c>
    </row>
    <row r="42" spans="1:29" ht="15.75">
      <c r="A42" s="332"/>
      <c r="B42" s="332"/>
      <c r="C42" s="334"/>
      <c r="D42" s="332"/>
      <c r="E42" s="3">
        <v>7</v>
      </c>
      <c r="F42" s="3">
        <v>8</v>
      </c>
      <c r="G42" s="3">
        <v>9</v>
      </c>
      <c r="H42" s="3">
        <v>10</v>
      </c>
      <c r="I42" s="18">
        <v>11</v>
      </c>
      <c r="J42" s="3">
        <v>12</v>
      </c>
      <c r="K42" s="3">
        <v>13</v>
      </c>
      <c r="L42" s="3">
        <v>14</v>
      </c>
      <c r="M42" s="3">
        <v>15</v>
      </c>
      <c r="N42" s="3">
        <v>16</v>
      </c>
      <c r="O42" s="3">
        <v>17</v>
      </c>
      <c r="P42" s="3">
        <v>18</v>
      </c>
      <c r="Q42" s="3">
        <v>19</v>
      </c>
      <c r="R42" s="3">
        <v>20</v>
      </c>
      <c r="S42" s="3">
        <v>21</v>
      </c>
      <c r="T42" s="3">
        <v>22</v>
      </c>
      <c r="U42" s="3">
        <v>23</v>
      </c>
      <c r="V42" s="3">
        <v>0</v>
      </c>
      <c r="W42" s="3">
        <v>1</v>
      </c>
      <c r="X42" s="3">
        <v>2</v>
      </c>
      <c r="Y42" s="3">
        <v>3</v>
      </c>
      <c r="Z42" s="3">
        <v>4</v>
      </c>
      <c r="AA42" s="3">
        <v>5</v>
      </c>
      <c r="AB42" s="3">
        <v>6</v>
      </c>
      <c r="AC42" s="17"/>
    </row>
    <row r="43" spans="1:29" ht="24" customHeight="1">
      <c r="A43" s="4">
        <v>1</v>
      </c>
      <c r="B43" s="5" t="s">
        <v>41</v>
      </c>
      <c r="C43" s="6" t="s">
        <v>42</v>
      </c>
      <c r="D43" s="7"/>
      <c r="E43" s="26">
        <v>1.1000000000000001</v>
      </c>
      <c r="F43" s="26">
        <v>1</v>
      </c>
      <c r="G43" s="26">
        <v>0.9</v>
      </c>
      <c r="H43" s="26">
        <v>0.9</v>
      </c>
      <c r="I43" s="26">
        <v>1</v>
      </c>
      <c r="J43" s="26">
        <v>0.9</v>
      </c>
      <c r="K43" s="26">
        <v>0.9</v>
      </c>
      <c r="L43" s="26">
        <v>0.9</v>
      </c>
      <c r="M43" s="26">
        <v>0.9</v>
      </c>
      <c r="N43" s="26">
        <v>0.9</v>
      </c>
      <c r="O43" s="26">
        <v>0.9</v>
      </c>
      <c r="P43" s="26">
        <v>1</v>
      </c>
      <c r="Q43" s="26">
        <v>1</v>
      </c>
      <c r="R43" s="26">
        <v>0.9</v>
      </c>
      <c r="S43" s="26">
        <v>0.8</v>
      </c>
      <c r="T43" s="26">
        <v>1</v>
      </c>
      <c r="U43" s="26">
        <v>0.9</v>
      </c>
      <c r="V43" s="26"/>
      <c r="W43" s="26"/>
      <c r="X43" s="26"/>
      <c r="Y43" s="26"/>
      <c r="Z43" s="26"/>
      <c r="AA43" s="26"/>
      <c r="AB43" s="26"/>
      <c r="AC43" s="35">
        <f t="shared" ref="AC43:AC55" si="11">AVERAGE(E43:AB43)</f>
        <v>0.93529411764705905</v>
      </c>
    </row>
    <row r="44" spans="1:29" ht="22.5" customHeight="1">
      <c r="A44" s="4">
        <v>2</v>
      </c>
      <c r="B44" s="5" t="s">
        <v>43</v>
      </c>
      <c r="C44" s="6" t="s">
        <v>42</v>
      </c>
      <c r="D44" s="7"/>
      <c r="E44" s="26">
        <v>0.6</v>
      </c>
      <c r="F44" s="26">
        <v>0.6</v>
      </c>
      <c r="G44" s="26">
        <v>0.5</v>
      </c>
      <c r="H44" s="26">
        <v>0.4</v>
      </c>
      <c r="I44" s="26">
        <v>0.3</v>
      </c>
      <c r="J44" s="26">
        <v>0.3</v>
      </c>
      <c r="K44" s="26">
        <v>0.3</v>
      </c>
      <c r="L44" s="26">
        <v>0.4</v>
      </c>
      <c r="M44" s="26">
        <v>0.4</v>
      </c>
      <c r="N44" s="26">
        <v>0.4</v>
      </c>
      <c r="O44" s="26">
        <v>0.3</v>
      </c>
      <c r="P44" s="26">
        <v>0.4</v>
      </c>
      <c r="Q44" s="26">
        <v>0.4</v>
      </c>
      <c r="R44" s="26">
        <v>0.4</v>
      </c>
      <c r="S44" s="26">
        <v>0.4</v>
      </c>
      <c r="T44" s="26">
        <v>0.4</v>
      </c>
      <c r="U44" s="26">
        <v>0.4</v>
      </c>
      <c r="V44" s="26"/>
      <c r="W44" s="26"/>
      <c r="X44" s="26"/>
      <c r="Y44" s="26"/>
      <c r="Z44" s="26"/>
      <c r="AA44" s="26"/>
      <c r="AB44" s="26"/>
      <c r="AC44" s="35">
        <f t="shared" si="11"/>
        <v>0.40588235294117653</v>
      </c>
    </row>
    <row r="45" spans="1:29" ht="26.25" customHeight="1">
      <c r="A45" s="4">
        <v>3</v>
      </c>
      <c r="B45" s="5" t="s">
        <v>44</v>
      </c>
      <c r="C45" s="6" t="s">
        <v>42</v>
      </c>
      <c r="D45" s="6"/>
      <c r="E45" s="55">
        <v>15.2</v>
      </c>
      <c r="F45" s="55">
        <v>15.2</v>
      </c>
      <c r="G45" s="55">
        <v>15.6</v>
      </c>
      <c r="H45" s="55">
        <v>15.2</v>
      </c>
      <c r="I45" s="55">
        <v>14</v>
      </c>
      <c r="J45" s="55">
        <v>13.6</v>
      </c>
      <c r="K45" s="55">
        <v>13.5</v>
      </c>
      <c r="L45" s="55">
        <v>13.6</v>
      </c>
      <c r="M45" s="55">
        <v>14</v>
      </c>
      <c r="N45" s="55">
        <v>14.1</v>
      </c>
      <c r="O45" s="55">
        <v>14.4</v>
      </c>
      <c r="P45" s="55">
        <v>14.4</v>
      </c>
      <c r="Q45" s="55">
        <v>14.3</v>
      </c>
      <c r="R45" s="55">
        <v>14.2</v>
      </c>
      <c r="S45" s="55">
        <v>14</v>
      </c>
      <c r="T45" s="55">
        <v>14</v>
      </c>
      <c r="U45" s="55">
        <v>13.5</v>
      </c>
      <c r="V45" s="55"/>
      <c r="W45" s="55"/>
      <c r="X45" s="55"/>
      <c r="Y45" s="55"/>
      <c r="Z45" s="55"/>
      <c r="AA45" s="55"/>
      <c r="AB45" s="55"/>
      <c r="AC45" s="54">
        <f t="shared" si="11"/>
        <v>14.28235294117647</v>
      </c>
    </row>
    <row r="46" spans="1:29" ht="29.25" customHeight="1">
      <c r="A46" s="4">
        <v>4</v>
      </c>
      <c r="B46" s="5" t="s">
        <v>45</v>
      </c>
      <c r="C46" s="6" t="s">
        <v>42</v>
      </c>
      <c r="D46" s="6"/>
      <c r="E46" s="55">
        <v>6.5</v>
      </c>
      <c r="F46" s="55">
        <v>6.7</v>
      </c>
      <c r="G46" s="55">
        <v>6.9</v>
      </c>
      <c r="H46" s="55">
        <v>7.1</v>
      </c>
      <c r="I46" s="55">
        <v>6.8</v>
      </c>
      <c r="J46" s="55">
        <v>7</v>
      </c>
      <c r="K46" s="55">
        <v>6.8</v>
      </c>
      <c r="L46" s="55">
        <v>7</v>
      </c>
      <c r="M46" s="55">
        <v>7</v>
      </c>
      <c r="N46" s="55">
        <v>7.1</v>
      </c>
      <c r="O46" s="55">
        <v>7</v>
      </c>
      <c r="P46" s="55">
        <v>7.1</v>
      </c>
      <c r="Q46" s="55">
        <v>7</v>
      </c>
      <c r="R46" s="55">
        <v>7</v>
      </c>
      <c r="S46" s="55">
        <v>7</v>
      </c>
      <c r="T46" s="55">
        <v>6.1</v>
      </c>
      <c r="U46" s="55">
        <v>5.7</v>
      </c>
      <c r="V46" s="55"/>
      <c r="W46" s="55"/>
      <c r="X46" s="55"/>
      <c r="Y46" s="55"/>
      <c r="Z46" s="55"/>
      <c r="AA46" s="55"/>
      <c r="AB46" s="55"/>
      <c r="AC46" s="54">
        <f t="shared" si="11"/>
        <v>6.8117647058823518</v>
      </c>
    </row>
    <row r="47" spans="1:29" ht="26.25" customHeight="1">
      <c r="A47" s="4">
        <v>5</v>
      </c>
      <c r="B47" s="5" t="s">
        <v>46</v>
      </c>
      <c r="C47" s="6" t="s">
        <v>42</v>
      </c>
      <c r="D47" s="6"/>
      <c r="E47" s="55">
        <v>24.2</v>
      </c>
      <c r="F47" s="55">
        <v>24.3</v>
      </c>
      <c r="G47" s="55">
        <v>24.2</v>
      </c>
      <c r="H47" s="55">
        <v>25.7</v>
      </c>
      <c r="I47" s="55">
        <v>25.6</v>
      </c>
      <c r="J47" s="55">
        <v>25.8</v>
      </c>
      <c r="K47" s="55">
        <v>26</v>
      </c>
      <c r="L47" s="55">
        <v>27.1</v>
      </c>
      <c r="M47" s="55">
        <v>27.5</v>
      </c>
      <c r="N47" s="55">
        <v>27.2</v>
      </c>
      <c r="O47" s="55">
        <v>26.8</v>
      </c>
      <c r="P47" s="55">
        <v>26.5</v>
      </c>
      <c r="Q47" s="55">
        <v>26</v>
      </c>
      <c r="R47" s="55">
        <v>25.5</v>
      </c>
      <c r="S47" s="55">
        <v>25.7</v>
      </c>
      <c r="T47" s="55">
        <v>26.2</v>
      </c>
      <c r="U47" s="55">
        <v>25.7</v>
      </c>
      <c r="V47" s="55"/>
      <c r="W47" s="55"/>
      <c r="X47" s="55"/>
      <c r="Y47" s="55"/>
      <c r="Z47" s="55"/>
      <c r="AA47" s="55"/>
      <c r="AB47" s="55"/>
      <c r="AC47" s="54">
        <f t="shared" si="11"/>
        <v>25.882352941176471</v>
      </c>
    </row>
    <row r="48" spans="1:29" ht="24" customHeight="1">
      <c r="A48" s="4">
        <v>6</v>
      </c>
      <c r="B48" s="5" t="s">
        <v>47</v>
      </c>
      <c r="C48" s="6" t="s">
        <v>42</v>
      </c>
      <c r="D48" s="6"/>
      <c r="E48" s="55">
        <v>30.2</v>
      </c>
      <c r="F48" s="55">
        <v>30.3</v>
      </c>
      <c r="G48" s="55">
        <v>30.2</v>
      </c>
      <c r="H48" s="55">
        <v>31.5</v>
      </c>
      <c r="I48" s="55">
        <v>30.6</v>
      </c>
      <c r="J48" s="55">
        <v>30.3</v>
      </c>
      <c r="K48" s="55">
        <v>30.5</v>
      </c>
      <c r="L48" s="55">
        <v>31.7</v>
      </c>
      <c r="M48" s="55">
        <v>32.299999999999997</v>
      </c>
      <c r="N48" s="55">
        <v>32</v>
      </c>
      <c r="O48" s="55">
        <v>32</v>
      </c>
      <c r="P48" s="55">
        <v>31.6</v>
      </c>
      <c r="Q48" s="55">
        <v>31.2</v>
      </c>
      <c r="R48" s="55">
        <v>30.5</v>
      </c>
      <c r="S48" s="55">
        <v>30.6</v>
      </c>
      <c r="T48" s="55">
        <v>31.8</v>
      </c>
      <c r="U48" s="55">
        <v>31.2</v>
      </c>
      <c r="V48" s="55"/>
      <c r="W48" s="55"/>
      <c r="X48" s="55"/>
      <c r="Y48" s="55"/>
      <c r="Z48" s="55"/>
      <c r="AA48" s="55"/>
      <c r="AB48" s="55"/>
      <c r="AC48" s="54">
        <f t="shared" si="11"/>
        <v>31.088235294117652</v>
      </c>
    </row>
    <row r="49" spans="1:29" ht="30">
      <c r="A49" s="4">
        <v>7</v>
      </c>
      <c r="B49" s="5" t="s">
        <v>48</v>
      </c>
      <c r="C49" s="6" t="s">
        <v>49</v>
      </c>
      <c r="D49" s="6"/>
      <c r="E49" s="56">
        <v>4.3</v>
      </c>
      <c r="F49" s="56">
        <v>4.3</v>
      </c>
      <c r="G49" s="56">
        <v>4.3</v>
      </c>
      <c r="H49" s="56">
        <v>4.3</v>
      </c>
      <c r="I49" s="56">
        <v>4.3</v>
      </c>
      <c r="J49" s="56">
        <v>4.3</v>
      </c>
      <c r="K49" s="56">
        <v>4.3</v>
      </c>
      <c r="L49" s="56">
        <v>4.3</v>
      </c>
      <c r="M49" s="56">
        <v>4.3</v>
      </c>
      <c r="N49" s="56">
        <v>4.3</v>
      </c>
      <c r="O49" s="56">
        <v>4.3</v>
      </c>
      <c r="P49" s="56">
        <v>4.3</v>
      </c>
      <c r="Q49" s="56">
        <v>4.3</v>
      </c>
      <c r="R49" s="56">
        <v>4.3</v>
      </c>
      <c r="S49" s="56">
        <v>4.3</v>
      </c>
      <c r="T49" s="56">
        <v>4.3</v>
      </c>
      <c r="U49" s="56">
        <v>4.3</v>
      </c>
      <c r="V49" s="56"/>
      <c r="W49" s="56"/>
      <c r="X49" s="56"/>
      <c r="Y49" s="56"/>
      <c r="Z49" s="56"/>
      <c r="AA49" s="56"/>
      <c r="AB49" s="56"/>
      <c r="AC49" s="54">
        <f t="shared" si="11"/>
        <v>4.2999999999999989</v>
      </c>
    </row>
    <row r="50" spans="1:29" ht="30">
      <c r="A50" s="4">
        <v>8</v>
      </c>
      <c r="B50" s="5" t="s">
        <v>50</v>
      </c>
      <c r="C50" s="6" t="s">
        <v>49</v>
      </c>
      <c r="D50" s="6"/>
      <c r="E50" s="57">
        <v>3.8</v>
      </c>
      <c r="F50" s="57">
        <v>3.8</v>
      </c>
      <c r="G50" s="57">
        <v>3.8</v>
      </c>
      <c r="H50" s="57">
        <v>3.8</v>
      </c>
      <c r="I50" s="57">
        <v>3.8</v>
      </c>
      <c r="J50" s="57">
        <v>3.8</v>
      </c>
      <c r="K50" s="57">
        <v>3.8</v>
      </c>
      <c r="L50" s="57">
        <v>3.8</v>
      </c>
      <c r="M50" s="57">
        <v>3.8</v>
      </c>
      <c r="N50" s="57">
        <v>3.8</v>
      </c>
      <c r="O50" s="57">
        <v>3.8</v>
      </c>
      <c r="P50" s="57">
        <v>3.8</v>
      </c>
      <c r="Q50" s="57">
        <v>3.8</v>
      </c>
      <c r="R50" s="57">
        <v>3.8</v>
      </c>
      <c r="S50" s="57">
        <v>3.8</v>
      </c>
      <c r="T50" s="57">
        <v>3.8</v>
      </c>
      <c r="U50" s="57">
        <v>3.8</v>
      </c>
      <c r="V50" s="57"/>
      <c r="W50" s="57"/>
      <c r="X50" s="57"/>
      <c r="Y50" s="57"/>
      <c r="Z50" s="57"/>
      <c r="AA50" s="57"/>
      <c r="AB50" s="57"/>
      <c r="AC50" s="54">
        <f t="shared" si="11"/>
        <v>3.7999999999999989</v>
      </c>
    </row>
    <row r="51" spans="1:29" ht="30">
      <c r="A51" s="4">
        <v>9</v>
      </c>
      <c r="B51" s="5" t="s">
        <v>51</v>
      </c>
      <c r="C51" s="6" t="s">
        <v>49</v>
      </c>
      <c r="D51" s="6"/>
      <c r="E51" s="57">
        <v>3.8</v>
      </c>
      <c r="F51" s="57">
        <v>3.8</v>
      </c>
      <c r="G51" s="57">
        <v>3.8</v>
      </c>
      <c r="H51" s="57">
        <v>3.8</v>
      </c>
      <c r="I51" s="57">
        <v>3.8</v>
      </c>
      <c r="J51" s="57">
        <v>3.8</v>
      </c>
      <c r="K51" s="57">
        <v>3.8</v>
      </c>
      <c r="L51" s="57">
        <v>3.8</v>
      </c>
      <c r="M51" s="57">
        <v>3.8</v>
      </c>
      <c r="N51" s="57">
        <v>3.8</v>
      </c>
      <c r="O51" s="57">
        <v>3.8</v>
      </c>
      <c r="P51" s="57">
        <v>3.8</v>
      </c>
      <c r="Q51" s="57">
        <v>3.8</v>
      </c>
      <c r="R51" s="57">
        <v>3.8</v>
      </c>
      <c r="S51" s="57">
        <v>3.8</v>
      </c>
      <c r="T51" s="57">
        <v>3.8</v>
      </c>
      <c r="U51" s="57">
        <v>3.8</v>
      </c>
      <c r="V51" s="57"/>
      <c r="W51" s="57"/>
      <c r="X51" s="57"/>
      <c r="Y51" s="57"/>
      <c r="Z51" s="57"/>
      <c r="AA51" s="57"/>
      <c r="AB51" s="57"/>
      <c r="AC51" s="54">
        <f t="shared" si="11"/>
        <v>3.7999999999999989</v>
      </c>
    </row>
    <row r="52" spans="1:29" ht="30">
      <c r="A52" s="4">
        <v>10</v>
      </c>
      <c r="B52" s="5" t="s">
        <v>52</v>
      </c>
      <c r="C52" s="6" t="s">
        <v>49</v>
      </c>
      <c r="D52" s="6"/>
      <c r="E52" s="57">
        <v>3</v>
      </c>
      <c r="F52" s="57">
        <v>3</v>
      </c>
      <c r="G52" s="57">
        <v>3</v>
      </c>
      <c r="H52" s="57">
        <v>3</v>
      </c>
      <c r="I52" s="57">
        <v>3</v>
      </c>
      <c r="J52" s="57">
        <v>3</v>
      </c>
      <c r="K52" s="57">
        <v>3</v>
      </c>
      <c r="L52" s="57">
        <v>3</v>
      </c>
      <c r="M52" s="57">
        <v>3</v>
      </c>
      <c r="N52" s="57">
        <v>3</v>
      </c>
      <c r="O52" s="57">
        <v>3</v>
      </c>
      <c r="P52" s="57">
        <v>3</v>
      </c>
      <c r="Q52" s="57">
        <v>3</v>
      </c>
      <c r="R52" s="57">
        <v>3</v>
      </c>
      <c r="S52" s="57">
        <v>3</v>
      </c>
      <c r="T52" s="57">
        <v>3</v>
      </c>
      <c r="U52" s="57">
        <v>3</v>
      </c>
      <c r="V52" s="57"/>
      <c r="W52" s="57"/>
      <c r="X52" s="57"/>
      <c r="Y52" s="57"/>
      <c r="Z52" s="57"/>
      <c r="AA52" s="57"/>
      <c r="AB52" s="57"/>
      <c r="AC52" s="54">
        <f t="shared" si="11"/>
        <v>3</v>
      </c>
    </row>
    <row r="53" spans="1:29" ht="34.5">
      <c r="A53" s="4">
        <v>11</v>
      </c>
      <c r="B53" s="5" t="s">
        <v>53</v>
      </c>
      <c r="C53" s="6" t="s">
        <v>49</v>
      </c>
      <c r="D53" s="13"/>
      <c r="E53" s="56">
        <f t="shared" ref="E53:U53" si="12">E49-E50</f>
        <v>0.5</v>
      </c>
      <c r="F53" s="56">
        <f t="shared" si="12"/>
        <v>0.5</v>
      </c>
      <c r="G53" s="56">
        <f t="shared" si="12"/>
        <v>0.5</v>
      </c>
      <c r="H53" s="56">
        <f t="shared" si="12"/>
        <v>0.5</v>
      </c>
      <c r="I53" s="56">
        <f t="shared" si="12"/>
        <v>0.5</v>
      </c>
      <c r="J53" s="56">
        <f t="shared" si="12"/>
        <v>0.5</v>
      </c>
      <c r="K53" s="56">
        <f t="shared" si="12"/>
        <v>0.5</v>
      </c>
      <c r="L53" s="56">
        <f t="shared" si="12"/>
        <v>0.5</v>
      </c>
      <c r="M53" s="56">
        <f t="shared" si="12"/>
        <v>0.5</v>
      </c>
      <c r="N53" s="56">
        <f t="shared" si="12"/>
        <v>0.5</v>
      </c>
      <c r="O53" s="56">
        <f t="shared" si="12"/>
        <v>0.5</v>
      </c>
      <c r="P53" s="56">
        <f t="shared" si="12"/>
        <v>0.5</v>
      </c>
      <c r="Q53" s="56">
        <f t="shared" si="12"/>
        <v>0.5</v>
      </c>
      <c r="R53" s="56">
        <f t="shared" si="12"/>
        <v>0.5</v>
      </c>
      <c r="S53" s="56">
        <f t="shared" si="12"/>
        <v>0.5</v>
      </c>
      <c r="T53" s="56">
        <f t="shared" si="12"/>
        <v>0.5</v>
      </c>
      <c r="U53" s="56">
        <f t="shared" si="12"/>
        <v>0.5</v>
      </c>
      <c r="V53" s="56"/>
      <c r="W53" s="56"/>
      <c r="X53" s="56"/>
      <c r="Y53" s="56"/>
      <c r="Z53" s="56"/>
      <c r="AA53" s="56"/>
      <c r="AB53" s="56"/>
      <c r="AC53" s="54">
        <f t="shared" si="11"/>
        <v>0.5</v>
      </c>
    </row>
    <row r="54" spans="1:29" ht="34.5">
      <c r="A54" s="4">
        <v>12</v>
      </c>
      <c r="B54" s="5" t="s">
        <v>54</v>
      </c>
      <c r="C54" s="6" t="s">
        <v>55</v>
      </c>
      <c r="D54" s="13"/>
      <c r="E54" s="56">
        <f t="shared" ref="E54:U54" si="13">E51-E52</f>
        <v>0.79999999999999982</v>
      </c>
      <c r="F54" s="56">
        <f t="shared" si="13"/>
        <v>0.79999999999999982</v>
      </c>
      <c r="G54" s="56">
        <f t="shared" si="13"/>
        <v>0.79999999999999982</v>
      </c>
      <c r="H54" s="56">
        <f t="shared" si="13"/>
        <v>0.79999999999999982</v>
      </c>
      <c r="I54" s="56">
        <f t="shared" si="13"/>
        <v>0.79999999999999982</v>
      </c>
      <c r="J54" s="56">
        <f t="shared" si="13"/>
        <v>0.79999999999999982</v>
      </c>
      <c r="K54" s="56">
        <f t="shared" si="13"/>
        <v>0.79999999999999982</v>
      </c>
      <c r="L54" s="56">
        <f t="shared" si="13"/>
        <v>0.79999999999999982</v>
      </c>
      <c r="M54" s="56">
        <f t="shared" si="13"/>
        <v>0.79999999999999982</v>
      </c>
      <c r="N54" s="56">
        <f t="shared" si="13"/>
        <v>0.79999999999999982</v>
      </c>
      <c r="O54" s="56">
        <f t="shared" si="13"/>
        <v>0.79999999999999982</v>
      </c>
      <c r="P54" s="56">
        <f t="shared" si="13"/>
        <v>0.79999999999999982</v>
      </c>
      <c r="Q54" s="56">
        <f t="shared" si="13"/>
        <v>0.79999999999999982</v>
      </c>
      <c r="R54" s="56">
        <f t="shared" si="13"/>
        <v>0.79999999999999982</v>
      </c>
      <c r="S54" s="56">
        <f t="shared" si="13"/>
        <v>0.79999999999999982</v>
      </c>
      <c r="T54" s="56">
        <f t="shared" si="13"/>
        <v>0.79999999999999982</v>
      </c>
      <c r="U54" s="56">
        <f t="shared" si="13"/>
        <v>0.79999999999999982</v>
      </c>
      <c r="V54" s="56"/>
      <c r="W54" s="56"/>
      <c r="X54" s="56"/>
      <c r="Y54" s="56"/>
      <c r="Z54" s="56"/>
      <c r="AA54" s="56"/>
      <c r="AB54" s="56"/>
      <c r="AC54" s="54">
        <f t="shared" si="11"/>
        <v>0.8</v>
      </c>
    </row>
    <row r="55" spans="1:29" ht="37.5">
      <c r="A55" s="4">
        <v>13</v>
      </c>
      <c r="B55" s="5" t="s">
        <v>56</v>
      </c>
      <c r="C55" s="6" t="s">
        <v>57</v>
      </c>
      <c r="D55" s="13"/>
      <c r="E55" s="58">
        <f t="shared" ref="E55:U55" si="14">SQRT(E53/0.5)*971</f>
        <v>971</v>
      </c>
      <c r="F55" s="58">
        <f t="shared" si="14"/>
        <v>971</v>
      </c>
      <c r="G55" s="58">
        <f t="shared" si="14"/>
        <v>971</v>
      </c>
      <c r="H55" s="58">
        <f t="shared" si="14"/>
        <v>971</v>
      </c>
      <c r="I55" s="58">
        <f t="shared" si="14"/>
        <v>971</v>
      </c>
      <c r="J55" s="58">
        <f t="shared" si="14"/>
        <v>971</v>
      </c>
      <c r="K55" s="58">
        <f t="shared" si="14"/>
        <v>971</v>
      </c>
      <c r="L55" s="58">
        <f t="shared" si="14"/>
        <v>971</v>
      </c>
      <c r="M55" s="58">
        <f t="shared" si="14"/>
        <v>971</v>
      </c>
      <c r="N55" s="58">
        <f t="shared" si="14"/>
        <v>971</v>
      </c>
      <c r="O55" s="58">
        <f t="shared" si="14"/>
        <v>971</v>
      </c>
      <c r="P55" s="58">
        <f t="shared" si="14"/>
        <v>971</v>
      </c>
      <c r="Q55" s="58">
        <f t="shared" si="14"/>
        <v>971</v>
      </c>
      <c r="R55" s="58">
        <f t="shared" si="14"/>
        <v>971</v>
      </c>
      <c r="S55" s="58">
        <f t="shared" si="14"/>
        <v>971</v>
      </c>
      <c r="T55" s="58">
        <f t="shared" si="14"/>
        <v>971</v>
      </c>
      <c r="U55" s="58">
        <f t="shared" si="14"/>
        <v>971</v>
      </c>
      <c r="V55" s="58"/>
      <c r="W55" s="58"/>
      <c r="X55" s="58"/>
      <c r="Y55" s="58"/>
      <c r="Z55" s="58"/>
      <c r="AA55" s="58"/>
      <c r="AB55" s="58"/>
      <c r="AC55" s="54">
        <f t="shared" si="11"/>
        <v>971</v>
      </c>
    </row>
    <row r="56" spans="1:29" ht="21">
      <c r="A56" s="4">
        <v>14</v>
      </c>
      <c r="B56" s="5" t="s">
        <v>58</v>
      </c>
      <c r="C56" s="6" t="s">
        <v>59</v>
      </c>
      <c r="D56" s="13"/>
      <c r="E56" s="60">
        <f t="shared" ref="E56:U56" si="15">E55*1000*1*(E45-E46)/3024</f>
        <v>2793.5515873015875</v>
      </c>
      <c r="F56" s="60">
        <f t="shared" si="15"/>
        <v>2729.3320105820108</v>
      </c>
      <c r="G56" s="60">
        <f t="shared" si="15"/>
        <v>2793.5515873015875</v>
      </c>
      <c r="H56" s="60">
        <f t="shared" si="15"/>
        <v>2600.8928571428573</v>
      </c>
      <c r="I56" s="60">
        <f t="shared" si="15"/>
        <v>2311.9047619047619</v>
      </c>
      <c r="J56" s="60">
        <f t="shared" si="15"/>
        <v>2119.2460317460318</v>
      </c>
      <c r="K56" s="60">
        <f t="shared" si="15"/>
        <v>2151.3558201058199</v>
      </c>
      <c r="L56" s="60">
        <f t="shared" si="15"/>
        <v>2119.2460317460318</v>
      </c>
      <c r="M56" s="60">
        <f t="shared" si="15"/>
        <v>2247.6851851851852</v>
      </c>
      <c r="N56" s="60">
        <f t="shared" si="15"/>
        <v>2247.6851851851852</v>
      </c>
      <c r="O56" s="60">
        <f t="shared" si="15"/>
        <v>2376.1243386243386</v>
      </c>
      <c r="P56" s="60">
        <f t="shared" si="15"/>
        <v>2344.0145502645505</v>
      </c>
      <c r="Q56" s="60">
        <f t="shared" si="15"/>
        <v>2344.0145502645505</v>
      </c>
      <c r="R56" s="60">
        <f t="shared" si="15"/>
        <v>2311.9047619047615</v>
      </c>
      <c r="S56" s="60">
        <f t="shared" si="15"/>
        <v>2247.6851851851852</v>
      </c>
      <c r="T56" s="60">
        <f t="shared" si="15"/>
        <v>2536.6732804232806</v>
      </c>
      <c r="U56" s="60">
        <f t="shared" si="15"/>
        <v>2504.563492063492</v>
      </c>
      <c r="V56" s="60"/>
      <c r="W56" s="60"/>
      <c r="X56" s="60"/>
      <c r="Y56" s="60"/>
      <c r="Z56" s="60"/>
      <c r="AA56" s="60"/>
      <c r="AB56" s="60"/>
      <c r="AC56" s="63">
        <f>SUM(E56:AB56)</f>
        <v>40779.431216931218</v>
      </c>
    </row>
    <row r="57" spans="1:29" ht="21">
      <c r="A57" s="4">
        <v>15</v>
      </c>
      <c r="B57" s="5" t="s">
        <v>60</v>
      </c>
      <c r="C57" s="6" t="s">
        <v>61</v>
      </c>
      <c r="D57" s="13"/>
      <c r="E57" s="56">
        <v>1300</v>
      </c>
      <c r="F57" s="56">
        <v>1300</v>
      </c>
      <c r="G57" s="56">
        <v>1300</v>
      </c>
      <c r="H57" s="56">
        <v>1300</v>
      </c>
      <c r="I57" s="56">
        <v>1200</v>
      </c>
      <c r="J57" s="56">
        <v>1200</v>
      </c>
      <c r="K57" s="56">
        <v>1200</v>
      </c>
      <c r="L57" s="56">
        <v>1200</v>
      </c>
      <c r="M57" s="56">
        <v>1200</v>
      </c>
      <c r="N57" s="56">
        <v>1300</v>
      </c>
      <c r="O57" s="56">
        <v>1300</v>
      </c>
      <c r="P57" s="56">
        <v>1300</v>
      </c>
      <c r="Q57" s="56">
        <v>1300</v>
      </c>
      <c r="R57" s="56">
        <v>1300</v>
      </c>
      <c r="S57" s="56">
        <v>1300</v>
      </c>
      <c r="T57" s="56">
        <v>1300</v>
      </c>
      <c r="U57" s="56">
        <v>1300</v>
      </c>
      <c r="V57" s="56"/>
      <c r="W57" s="56"/>
      <c r="X57" s="56"/>
      <c r="Y57" s="56"/>
      <c r="Z57" s="56"/>
      <c r="AA57" s="56"/>
      <c r="AB57" s="56"/>
      <c r="AC57" s="63">
        <f>SUM(E57:AB57)</f>
        <v>21600</v>
      </c>
    </row>
    <row r="58" spans="1:29" ht="15.75">
      <c r="A58" s="4">
        <v>16</v>
      </c>
      <c r="B58" s="5" t="s">
        <v>62</v>
      </c>
      <c r="C58" s="6" t="s">
        <v>63</v>
      </c>
      <c r="D58" s="13"/>
      <c r="E58" s="59">
        <f t="shared" ref="E58:U58" si="16">E57/E56</f>
        <v>0.46535743456798889</v>
      </c>
      <c r="F58" s="59">
        <f t="shared" si="16"/>
        <v>0.47630702126370628</v>
      </c>
      <c r="G58" s="59">
        <f t="shared" si="16"/>
        <v>0.46535743456798889</v>
      </c>
      <c r="H58" s="59">
        <f t="shared" si="16"/>
        <v>0.49982835564709915</v>
      </c>
      <c r="I58" s="59">
        <f t="shared" si="16"/>
        <v>0.51905252317198769</v>
      </c>
      <c r="J58" s="59">
        <f t="shared" si="16"/>
        <v>0.5662391161876229</v>
      </c>
      <c r="K58" s="59">
        <f t="shared" si="16"/>
        <v>0.55778778609527035</v>
      </c>
      <c r="L58" s="59">
        <f t="shared" si="16"/>
        <v>0.5662391161876229</v>
      </c>
      <c r="M58" s="59">
        <f t="shared" si="16"/>
        <v>0.53388259526261583</v>
      </c>
      <c r="N58" s="59">
        <f t="shared" si="16"/>
        <v>0.57837281153450049</v>
      </c>
      <c r="O58" s="59">
        <f t="shared" si="16"/>
        <v>0.54710941631641941</v>
      </c>
      <c r="P58" s="59">
        <f t="shared" si="16"/>
        <v>0.55460406585500044</v>
      </c>
      <c r="Q58" s="59">
        <f t="shared" si="16"/>
        <v>0.55460406585500044</v>
      </c>
      <c r="R58" s="59">
        <f t="shared" si="16"/>
        <v>0.56230690010298667</v>
      </c>
      <c r="S58" s="59">
        <f t="shared" si="16"/>
        <v>0.57837281153450049</v>
      </c>
      <c r="T58" s="59">
        <f t="shared" si="16"/>
        <v>0.51248223806854476</v>
      </c>
      <c r="U58" s="59">
        <f t="shared" si="16"/>
        <v>0.51905252317198769</v>
      </c>
      <c r="V58" s="59"/>
      <c r="W58" s="59"/>
      <c r="X58" s="59"/>
      <c r="Y58" s="59"/>
      <c r="Z58" s="59"/>
      <c r="AA58" s="59"/>
      <c r="AB58" s="59"/>
      <c r="AC58" s="54">
        <f t="shared" ref="AC58:AC63" si="17">AVERAGE(E58:AB58)</f>
        <v>0.53276213031710851</v>
      </c>
    </row>
    <row r="59" spans="1:29" ht="15.75">
      <c r="A59" s="4">
        <v>17</v>
      </c>
      <c r="B59" s="5" t="s">
        <v>64</v>
      </c>
      <c r="C59" s="13"/>
      <c r="D59" s="13"/>
      <c r="E59" s="328">
        <f>AVERAGE(E58:AB58)</f>
        <v>0.53276213031710851</v>
      </c>
      <c r="F59" s="329"/>
      <c r="G59" s="329"/>
      <c r="H59" s="329"/>
      <c r="I59" s="329"/>
      <c r="J59" s="329"/>
      <c r="K59" s="329"/>
      <c r="L59" s="329"/>
      <c r="M59" s="329"/>
      <c r="N59" s="329"/>
      <c r="O59" s="329"/>
      <c r="P59" s="329"/>
      <c r="Q59" s="329"/>
      <c r="R59" s="329"/>
      <c r="S59" s="329"/>
      <c r="T59" s="329"/>
      <c r="U59" s="329"/>
      <c r="V59" s="329"/>
      <c r="W59" s="329"/>
      <c r="X59" s="329"/>
      <c r="Y59" s="329"/>
      <c r="Z59" s="329"/>
      <c r="AA59" s="329"/>
      <c r="AB59" s="329"/>
      <c r="AC59" s="54">
        <f t="shared" si="17"/>
        <v>0.53276213031710851</v>
      </c>
    </row>
    <row r="60" spans="1:29" ht="15.75">
      <c r="A60" s="4">
        <v>18</v>
      </c>
      <c r="B60" s="5" t="s">
        <v>65</v>
      </c>
      <c r="C60" s="13"/>
      <c r="D60" s="13"/>
      <c r="E60" s="59">
        <f t="shared" ref="E60:U60" si="18">3.516/E58</f>
        <v>7.555482600732601</v>
      </c>
      <c r="F60" s="59">
        <f t="shared" si="18"/>
        <v>7.381793345543346</v>
      </c>
      <c r="G60" s="59">
        <f t="shared" si="18"/>
        <v>7.555482600732601</v>
      </c>
      <c r="H60" s="59">
        <f t="shared" si="18"/>
        <v>7.0344148351648359</v>
      </c>
      <c r="I60" s="59">
        <f t="shared" si="18"/>
        <v>6.773880952380952</v>
      </c>
      <c r="J60" s="59">
        <f t="shared" si="18"/>
        <v>6.2093908730158729</v>
      </c>
      <c r="K60" s="59">
        <f t="shared" si="18"/>
        <v>6.3034725529100522</v>
      </c>
      <c r="L60" s="59">
        <f t="shared" si="18"/>
        <v>6.2093908730158729</v>
      </c>
      <c r="M60" s="59">
        <f t="shared" si="18"/>
        <v>6.5857175925925926</v>
      </c>
      <c r="N60" s="59">
        <f t="shared" si="18"/>
        <v>6.0791239316239318</v>
      </c>
      <c r="O60" s="59">
        <f t="shared" si="18"/>
        <v>6.4265024420024419</v>
      </c>
      <c r="P60" s="59">
        <f t="shared" si="18"/>
        <v>6.3396578144078148</v>
      </c>
      <c r="Q60" s="59">
        <f t="shared" si="18"/>
        <v>6.3396578144078148</v>
      </c>
      <c r="R60" s="59">
        <f t="shared" si="18"/>
        <v>6.252813186813186</v>
      </c>
      <c r="S60" s="59">
        <f t="shared" si="18"/>
        <v>6.0791239316239318</v>
      </c>
      <c r="T60" s="59">
        <f t="shared" si="18"/>
        <v>6.86072557997558</v>
      </c>
      <c r="U60" s="59">
        <f t="shared" si="18"/>
        <v>6.773880952380952</v>
      </c>
      <c r="V60" s="59"/>
      <c r="W60" s="59"/>
      <c r="X60" s="59"/>
      <c r="Y60" s="59"/>
      <c r="Z60" s="59"/>
      <c r="AA60" s="59"/>
      <c r="AB60" s="59"/>
      <c r="AC60" s="54">
        <f t="shared" si="17"/>
        <v>6.6329712870190809</v>
      </c>
    </row>
    <row r="61" spans="1:29" ht="15.75">
      <c r="A61" s="4">
        <v>19</v>
      </c>
      <c r="B61" s="5" t="s">
        <v>66</v>
      </c>
      <c r="C61" s="13"/>
      <c r="D61" s="13"/>
      <c r="E61" s="59">
        <f t="shared" ref="E61:U61" si="19">3.413*E60</f>
        <v>25.786862116300366</v>
      </c>
      <c r="F61" s="59">
        <f t="shared" si="19"/>
        <v>25.194060688339437</v>
      </c>
      <c r="G61" s="59">
        <f t="shared" si="19"/>
        <v>25.786862116300366</v>
      </c>
      <c r="H61" s="59">
        <f t="shared" si="19"/>
        <v>24.008457832417584</v>
      </c>
      <c r="I61" s="59">
        <f t="shared" si="19"/>
        <v>23.119255690476187</v>
      </c>
      <c r="J61" s="59">
        <f t="shared" si="19"/>
        <v>21.192651049603175</v>
      </c>
      <c r="K61" s="59">
        <f t="shared" si="19"/>
        <v>21.513751823082007</v>
      </c>
      <c r="L61" s="59">
        <f t="shared" si="19"/>
        <v>21.192651049603175</v>
      </c>
      <c r="M61" s="59">
        <f t="shared" si="19"/>
        <v>22.477054143518519</v>
      </c>
      <c r="N61" s="59">
        <f t="shared" si="19"/>
        <v>20.74804997863248</v>
      </c>
      <c r="O61" s="59">
        <f t="shared" si="19"/>
        <v>21.933652834554334</v>
      </c>
      <c r="P61" s="59">
        <f t="shared" si="19"/>
        <v>21.637252120573869</v>
      </c>
      <c r="Q61" s="59">
        <f t="shared" si="19"/>
        <v>21.637252120573869</v>
      </c>
      <c r="R61" s="59">
        <f t="shared" si="19"/>
        <v>21.340851406593401</v>
      </c>
      <c r="S61" s="59">
        <f t="shared" si="19"/>
        <v>20.74804997863248</v>
      </c>
      <c r="T61" s="59">
        <f t="shared" si="19"/>
        <v>23.415656404456652</v>
      </c>
      <c r="U61" s="59">
        <f t="shared" si="19"/>
        <v>23.119255690476187</v>
      </c>
      <c r="V61" s="59"/>
      <c r="W61" s="59"/>
      <c r="X61" s="59"/>
      <c r="Y61" s="59"/>
      <c r="Z61" s="59"/>
      <c r="AA61" s="59"/>
      <c r="AB61" s="59"/>
      <c r="AC61" s="54">
        <f t="shared" si="17"/>
        <v>22.638331002596118</v>
      </c>
    </row>
    <row r="62" spans="1:29" ht="15.75">
      <c r="A62" s="4">
        <v>20</v>
      </c>
      <c r="B62" s="5" t="s">
        <v>67</v>
      </c>
      <c r="C62" s="6" t="s">
        <v>42</v>
      </c>
      <c r="D62" s="13"/>
      <c r="E62" s="59">
        <f t="shared" ref="E62:U62" si="20">(E48-E47)/LN(1+(E48-E47)/E43)</f>
        <v>3.2175297813743202</v>
      </c>
      <c r="F62" s="59">
        <f t="shared" si="20"/>
        <v>3.0833900542185044</v>
      </c>
      <c r="G62" s="59">
        <f t="shared" si="20"/>
        <v>2.9456788435783787</v>
      </c>
      <c r="H62" s="59">
        <f t="shared" si="20"/>
        <v>2.8892116230470113</v>
      </c>
      <c r="I62" s="59">
        <f t="shared" si="20"/>
        <v>2.7905531327562363</v>
      </c>
      <c r="J62" s="59">
        <f t="shared" si="20"/>
        <v>2.5114978194806126</v>
      </c>
      <c r="K62" s="59">
        <f t="shared" si="20"/>
        <v>2.5114978194806126</v>
      </c>
      <c r="L62" s="59">
        <f t="shared" si="20"/>
        <v>2.5412839759633101</v>
      </c>
      <c r="M62" s="59">
        <f t="shared" si="20"/>
        <v>2.6004608258774873</v>
      </c>
      <c r="N62" s="59">
        <f t="shared" si="20"/>
        <v>2.6004608258774882</v>
      </c>
      <c r="O62" s="59">
        <f t="shared" si="20"/>
        <v>2.717321316799191</v>
      </c>
      <c r="P62" s="59">
        <f t="shared" si="20"/>
        <v>2.8203459985398589</v>
      </c>
      <c r="Q62" s="59">
        <f t="shared" si="20"/>
        <v>2.8500189184554614</v>
      </c>
      <c r="R62" s="59">
        <f t="shared" si="20"/>
        <v>2.6591319396341482</v>
      </c>
      <c r="S62" s="59">
        <f t="shared" si="20"/>
        <v>2.4954042214873033</v>
      </c>
      <c r="T62" s="59">
        <f t="shared" si="20"/>
        <v>2.9675640233371752</v>
      </c>
      <c r="U62" s="59">
        <f t="shared" si="20"/>
        <v>2.8037499815139819</v>
      </c>
      <c r="V62" s="59"/>
      <c r="W62" s="59"/>
      <c r="X62" s="59"/>
      <c r="Y62" s="59"/>
      <c r="Z62" s="59"/>
      <c r="AA62" s="59"/>
      <c r="AB62" s="59"/>
      <c r="AC62" s="54">
        <f t="shared" si="17"/>
        <v>2.7650059471424164</v>
      </c>
    </row>
    <row r="63" spans="1:29" ht="15.75">
      <c r="A63" s="4">
        <v>21</v>
      </c>
      <c r="B63" s="5" t="s">
        <v>68</v>
      </c>
      <c r="C63" s="6" t="s">
        <v>42</v>
      </c>
      <c r="D63" s="17"/>
      <c r="E63" s="59">
        <f t="shared" ref="E63:U63" si="21">(E45-E46)/LN(1+(E45-E46)/E44)</f>
        <v>3.174209338763446</v>
      </c>
      <c r="F63" s="59">
        <f t="shared" si="21"/>
        <v>3.1260343067316194</v>
      </c>
      <c r="G63" s="59">
        <f t="shared" si="21"/>
        <v>2.9872776330491373</v>
      </c>
      <c r="H63" s="59">
        <f t="shared" si="21"/>
        <v>2.6502140546051289</v>
      </c>
      <c r="I63" s="59">
        <f t="shared" si="21"/>
        <v>2.2368057644146027</v>
      </c>
      <c r="J63" s="59">
        <f t="shared" si="21"/>
        <v>2.1049313267650867</v>
      </c>
      <c r="K63" s="59">
        <f t="shared" si="21"/>
        <v>2.1270631636670401</v>
      </c>
      <c r="L63" s="59">
        <f t="shared" si="21"/>
        <v>2.3059178144955088</v>
      </c>
      <c r="M63" s="59">
        <f t="shared" si="21"/>
        <v>2.3990918556509144</v>
      </c>
      <c r="N63" s="59">
        <f t="shared" si="21"/>
        <v>2.3990918556509144</v>
      </c>
      <c r="O63" s="59">
        <f t="shared" si="21"/>
        <v>2.2802957162478492</v>
      </c>
      <c r="P63" s="59">
        <f t="shared" si="21"/>
        <v>2.4682916986923407</v>
      </c>
      <c r="Q63" s="59">
        <f t="shared" si="21"/>
        <v>2.4682916986923407</v>
      </c>
      <c r="R63" s="59">
        <f t="shared" si="21"/>
        <v>2.4452875576447819</v>
      </c>
      <c r="S63" s="59">
        <f t="shared" si="21"/>
        <v>2.3990918556509144</v>
      </c>
      <c r="T63" s="59">
        <f t="shared" si="21"/>
        <v>2.6050715660667714</v>
      </c>
      <c r="U63" s="59">
        <f t="shared" si="21"/>
        <v>2.5824181345416166</v>
      </c>
      <c r="V63" s="59"/>
      <c r="W63" s="59"/>
      <c r="X63" s="59"/>
      <c r="Y63" s="59"/>
      <c r="Z63" s="59"/>
      <c r="AA63" s="59"/>
      <c r="AB63" s="59"/>
      <c r="AC63" s="54">
        <f t="shared" si="17"/>
        <v>2.515257961254707</v>
      </c>
    </row>
  </sheetData>
  <mergeCells count="30">
    <mergeCell ref="A38:D38"/>
    <mergeCell ref="A39:D39"/>
    <mergeCell ref="A40:D40"/>
    <mergeCell ref="E41:AB41"/>
    <mergeCell ref="E59:AB59"/>
    <mergeCell ref="A41:A42"/>
    <mergeCell ref="B41:B42"/>
    <mergeCell ref="C41:C42"/>
    <mergeCell ref="D41:D42"/>
    <mergeCell ref="E34:AB40"/>
    <mergeCell ref="A33:AB33"/>
    <mergeCell ref="A34:D34"/>
    <mergeCell ref="A35:D35"/>
    <mergeCell ref="A36:D36"/>
    <mergeCell ref="A37:D37"/>
    <mergeCell ref="A6:D6"/>
    <mergeCell ref="A7:D7"/>
    <mergeCell ref="A8:D8"/>
    <mergeCell ref="E9:AB9"/>
    <mergeCell ref="E27:AB27"/>
    <mergeCell ref="A9:A10"/>
    <mergeCell ref="B9:B10"/>
    <mergeCell ref="C9:C10"/>
    <mergeCell ref="D9:D10"/>
    <mergeCell ref="E2:AB8"/>
    <mergeCell ref="A1:AB1"/>
    <mergeCell ref="A2:D2"/>
    <mergeCell ref="A3:D3"/>
    <mergeCell ref="A4:D4"/>
    <mergeCell ref="A5:D5"/>
  </mergeCells>
  <conditionalFormatting sqref="AB25">
    <cfRule type="cellIs" dxfId="198" priority="6" operator="greaterThan">
      <formula>90</formula>
    </cfRule>
  </conditionalFormatting>
  <pageMargins left="0.7" right="0.7" top="0.75" bottom="0.75" header="0.3" footer="0.3"/>
  <pageSetup paperSize="9" scale="46" orientation="landscape"/>
  <headerFooter>
    <oddFooter>&amp;LUnrestricted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F78"/>
  <sheetViews>
    <sheetView zoomScale="70" zoomScaleNormal="70" workbookViewId="0">
      <selection activeCell="AC47" sqref="AC47:AC48"/>
    </sheetView>
  </sheetViews>
  <sheetFormatPr defaultColWidth="8.85546875" defaultRowHeight="15"/>
  <cols>
    <col min="1" max="1" width="8.5703125" customWidth="1"/>
    <col min="2" max="2" width="46.42578125" customWidth="1"/>
    <col min="3" max="3" width="11.140625" customWidth="1"/>
    <col min="4" max="4" width="10.42578125" customWidth="1"/>
    <col min="5" max="5" width="11.7109375" customWidth="1"/>
    <col min="6" max="6" width="8.85546875" customWidth="1"/>
    <col min="7" max="14" width="8.28515625" customWidth="1"/>
    <col min="15" max="15" width="9.7109375" customWidth="1"/>
    <col min="16" max="28" width="8.28515625" customWidth="1"/>
    <col min="29" max="29" width="13.85546875" customWidth="1"/>
  </cols>
  <sheetData>
    <row r="1" spans="1:29" ht="18.75" customHeight="1">
      <c r="A1" s="304" t="s">
        <v>98</v>
      </c>
      <c r="B1" s="305"/>
      <c r="C1" s="305"/>
      <c r="D1" s="305"/>
      <c r="E1" s="305"/>
      <c r="F1" s="305"/>
      <c r="G1" s="305"/>
      <c r="H1" s="305"/>
      <c r="I1" s="305"/>
      <c r="J1" s="305"/>
      <c r="K1" s="305"/>
      <c r="L1" s="305"/>
      <c r="M1" s="305"/>
      <c r="N1" s="305"/>
      <c r="O1" s="305"/>
      <c r="P1" s="305"/>
      <c r="Q1" s="305"/>
      <c r="R1" s="305"/>
      <c r="S1" s="305"/>
      <c r="T1" s="305"/>
      <c r="U1" s="305"/>
      <c r="V1" s="305"/>
      <c r="W1" s="305"/>
      <c r="X1" s="305"/>
      <c r="Y1" s="305"/>
      <c r="Z1" s="305"/>
      <c r="AA1" s="305"/>
      <c r="AB1" s="306"/>
    </row>
    <row r="2" spans="1:29" ht="18.75" customHeight="1">
      <c r="A2" s="307"/>
      <c r="B2" s="308"/>
      <c r="C2" s="308"/>
      <c r="D2" s="309"/>
      <c r="E2" s="319" t="s">
        <v>72</v>
      </c>
      <c r="F2" s="320"/>
      <c r="G2" s="320"/>
      <c r="H2" s="320"/>
      <c r="I2" s="320"/>
      <c r="J2" s="320"/>
      <c r="K2" s="320"/>
      <c r="L2" s="320"/>
      <c r="M2" s="320"/>
      <c r="N2" s="320"/>
      <c r="O2" s="320"/>
      <c r="P2" s="320"/>
      <c r="Q2" s="320"/>
      <c r="R2" s="320"/>
      <c r="S2" s="320"/>
      <c r="T2" s="320"/>
      <c r="U2" s="320"/>
      <c r="V2" s="320"/>
      <c r="W2" s="320"/>
      <c r="X2" s="320"/>
      <c r="Y2" s="320"/>
      <c r="Z2" s="320"/>
      <c r="AA2" s="320"/>
      <c r="AB2" s="321"/>
    </row>
    <row r="3" spans="1:29" ht="18.75" customHeight="1">
      <c r="A3" s="310" t="s">
        <v>29</v>
      </c>
      <c r="B3" s="311"/>
      <c r="C3" s="311"/>
      <c r="D3" s="312"/>
      <c r="E3" s="322"/>
      <c r="F3" s="323"/>
      <c r="G3" s="323"/>
      <c r="H3" s="323"/>
      <c r="I3" s="323"/>
      <c r="J3" s="323"/>
      <c r="K3" s="323"/>
      <c r="L3" s="323"/>
      <c r="M3" s="323"/>
      <c r="N3" s="323"/>
      <c r="O3" s="323"/>
      <c r="P3" s="323"/>
      <c r="Q3" s="323"/>
      <c r="R3" s="323"/>
      <c r="S3" s="323"/>
      <c r="T3" s="323"/>
      <c r="U3" s="323"/>
      <c r="V3" s="323"/>
      <c r="W3" s="323"/>
      <c r="X3" s="323"/>
      <c r="Y3" s="323"/>
      <c r="Z3" s="323"/>
      <c r="AA3" s="323"/>
      <c r="AB3" s="324"/>
    </row>
    <row r="4" spans="1:29" ht="18.75" customHeight="1">
      <c r="A4" s="310" t="s">
        <v>30</v>
      </c>
      <c r="B4" s="311"/>
      <c r="C4" s="311"/>
      <c r="D4" s="312"/>
      <c r="E4" s="322"/>
      <c r="F4" s="323"/>
      <c r="G4" s="323"/>
      <c r="H4" s="323"/>
      <c r="I4" s="323"/>
      <c r="J4" s="323"/>
      <c r="K4" s="323"/>
      <c r="L4" s="323"/>
      <c r="M4" s="323"/>
      <c r="N4" s="323"/>
      <c r="O4" s="323"/>
      <c r="P4" s="323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324"/>
    </row>
    <row r="5" spans="1:29" ht="19.5" customHeight="1">
      <c r="A5" s="310" t="s">
        <v>31</v>
      </c>
      <c r="B5" s="311"/>
      <c r="C5" s="311"/>
      <c r="D5" s="312"/>
      <c r="E5" s="322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4"/>
    </row>
    <row r="6" spans="1:29" ht="18.75" customHeight="1">
      <c r="A6" s="310" t="s">
        <v>32</v>
      </c>
      <c r="B6" s="311"/>
      <c r="C6" s="311"/>
      <c r="D6" s="312"/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4"/>
    </row>
    <row r="7" spans="1:29" ht="15.75" customHeight="1">
      <c r="A7" s="313" t="s">
        <v>33</v>
      </c>
      <c r="B7" s="314"/>
      <c r="C7" s="314"/>
      <c r="D7" s="315"/>
      <c r="E7" s="322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4"/>
    </row>
    <row r="8" spans="1:29" ht="18.75">
      <c r="A8" s="313" t="s">
        <v>34</v>
      </c>
      <c r="B8" s="314"/>
      <c r="C8" s="314"/>
      <c r="D8" s="315"/>
      <c r="E8" s="325"/>
      <c r="F8" s="326"/>
      <c r="G8" s="326"/>
      <c r="H8" s="326"/>
      <c r="I8" s="326"/>
      <c r="J8" s="326"/>
      <c r="K8" s="326"/>
      <c r="L8" s="326"/>
      <c r="M8" s="326"/>
      <c r="N8" s="326"/>
      <c r="O8" s="326"/>
      <c r="P8" s="326"/>
      <c r="Q8" s="326"/>
      <c r="R8" s="326"/>
      <c r="S8" s="326"/>
      <c r="T8" s="326"/>
      <c r="U8" s="326"/>
      <c r="V8" s="326"/>
      <c r="W8" s="326"/>
      <c r="X8" s="326"/>
      <c r="Y8" s="326"/>
      <c r="Z8" s="326"/>
      <c r="AA8" s="326"/>
      <c r="AB8" s="327"/>
    </row>
    <row r="9" spans="1:29" ht="15.75">
      <c r="A9" s="331" t="s">
        <v>35</v>
      </c>
      <c r="B9" s="331" t="s">
        <v>36</v>
      </c>
      <c r="C9" s="333" t="s">
        <v>37</v>
      </c>
      <c r="D9" s="331" t="s">
        <v>38</v>
      </c>
      <c r="E9" s="316" t="s">
        <v>39</v>
      </c>
      <c r="F9" s="317"/>
      <c r="G9" s="317"/>
      <c r="H9" s="317"/>
      <c r="I9" s="317"/>
      <c r="J9" s="317"/>
      <c r="K9" s="317"/>
      <c r="L9" s="317"/>
      <c r="M9" s="317"/>
      <c r="N9" s="317"/>
      <c r="O9" s="317"/>
      <c r="P9" s="317"/>
      <c r="Q9" s="317"/>
      <c r="R9" s="317"/>
      <c r="S9" s="317"/>
      <c r="T9" s="317"/>
      <c r="U9" s="317"/>
      <c r="V9" s="317"/>
      <c r="W9" s="317"/>
      <c r="X9" s="317"/>
      <c r="Y9" s="317"/>
      <c r="Z9" s="317"/>
      <c r="AA9" s="317"/>
      <c r="AB9" s="318"/>
      <c r="AC9" s="34" t="s">
        <v>40</v>
      </c>
    </row>
    <row r="10" spans="1:29" ht="15.75">
      <c r="A10" s="332"/>
      <c r="B10" s="332"/>
      <c r="C10" s="334"/>
      <c r="D10" s="332"/>
      <c r="E10" s="3">
        <v>7</v>
      </c>
      <c r="F10" s="3">
        <v>8</v>
      </c>
      <c r="G10" s="3">
        <v>9</v>
      </c>
      <c r="H10" s="3">
        <v>10</v>
      </c>
      <c r="I10" s="18">
        <v>11</v>
      </c>
      <c r="J10" s="3">
        <v>12</v>
      </c>
      <c r="K10" s="3">
        <v>13</v>
      </c>
      <c r="L10" s="3">
        <v>14</v>
      </c>
      <c r="M10" s="3">
        <v>15</v>
      </c>
      <c r="N10" s="3">
        <v>16</v>
      </c>
      <c r="O10" s="3">
        <v>17</v>
      </c>
      <c r="P10" s="3">
        <v>18</v>
      </c>
      <c r="Q10" s="3">
        <v>19</v>
      </c>
      <c r="R10" s="3">
        <v>20</v>
      </c>
      <c r="S10" s="3">
        <v>21</v>
      </c>
      <c r="T10" s="3">
        <v>22</v>
      </c>
      <c r="U10" s="3">
        <v>23</v>
      </c>
      <c r="V10" s="3">
        <v>0</v>
      </c>
      <c r="W10" s="3">
        <v>1</v>
      </c>
      <c r="X10" s="3">
        <v>2</v>
      </c>
      <c r="Y10" s="3">
        <v>3</v>
      </c>
      <c r="Z10" s="3">
        <v>4</v>
      </c>
      <c r="AA10" s="3">
        <v>5</v>
      </c>
      <c r="AB10" s="3">
        <v>6</v>
      </c>
      <c r="AC10" s="17"/>
    </row>
    <row r="11" spans="1:29" ht="24.95" customHeight="1">
      <c r="A11" s="4">
        <v>1</v>
      </c>
      <c r="B11" s="5" t="s">
        <v>41</v>
      </c>
      <c r="C11" s="6" t="s">
        <v>42</v>
      </c>
      <c r="D11" s="7"/>
      <c r="E11" s="26">
        <v>1.1000000000000001</v>
      </c>
      <c r="F11" s="26">
        <v>1.1000000000000001</v>
      </c>
      <c r="G11" s="26">
        <v>1.9</v>
      </c>
      <c r="H11" s="26">
        <v>1.7</v>
      </c>
      <c r="I11" s="26"/>
      <c r="J11" s="26"/>
      <c r="K11" s="26"/>
      <c r="L11" s="26"/>
      <c r="M11" s="26"/>
      <c r="N11" s="26">
        <v>1.9</v>
      </c>
      <c r="O11" s="26">
        <v>1.9</v>
      </c>
      <c r="P11" s="26">
        <v>1.8</v>
      </c>
      <c r="Q11" s="26">
        <v>1.7</v>
      </c>
      <c r="R11" s="26">
        <v>1.9</v>
      </c>
      <c r="S11" s="26">
        <v>1.9</v>
      </c>
      <c r="T11" s="26">
        <v>1.7</v>
      </c>
      <c r="U11" s="26">
        <v>1.8</v>
      </c>
      <c r="V11" s="26"/>
      <c r="W11" s="26"/>
      <c r="X11" s="26"/>
      <c r="Y11" s="26"/>
      <c r="Z11" s="26"/>
      <c r="AA11" s="26"/>
      <c r="AB11" s="26"/>
      <c r="AC11" s="35">
        <f t="shared" ref="AC11:AC23" si="0">AVERAGE(E11:AB11)</f>
        <v>1.7</v>
      </c>
    </row>
    <row r="12" spans="1:29" ht="24.95" customHeight="1">
      <c r="A12" s="4">
        <v>2</v>
      </c>
      <c r="B12" s="5" t="s">
        <v>43</v>
      </c>
      <c r="C12" s="6" t="s">
        <v>42</v>
      </c>
      <c r="D12" s="7"/>
      <c r="E12" s="26">
        <v>0.5</v>
      </c>
      <c r="F12" s="26">
        <v>0.5</v>
      </c>
      <c r="G12" s="26">
        <v>0.4</v>
      </c>
      <c r="H12" s="26">
        <v>0.3</v>
      </c>
      <c r="I12" s="26"/>
      <c r="J12" s="26"/>
      <c r="K12" s="26"/>
      <c r="L12" s="26"/>
      <c r="M12" s="26"/>
      <c r="N12" s="26">
        <v>0.4</v>
      </c>
      <c r="O12" s="26">
        <v>0.4</v>
      </c>
      <c r="P12" s="26">
        <v>0.4</v>
      </c>
      <c r="Q12" s="26">
        <v>0.5</v>
      </c>
      <c r="R12" s="26">
        <v>0.3</v>
      </c>
      <c r="S12" s="26">
        <v>0.4</v>
      </c>
      <c r="T12" s="26">
        <v>0.4</v>
      </c>
      <c r="U12" s="26">
        <v>0.4</v>
      </c>
      <c r="V12" s="26"/>
      <c r="W12" s="26"/>
      <c r="X12" s="26"/>
      <c r="Y12" s="26"/>
      <c r="Z12" s="26"/>
      <c r="AA12" s="26"/>
      <c r="AB12" s="26"/>
      <c r="AC12" s="35">
        <f t="shared" si="0"/>
        <v>0.40833333333333338</v>
      </c>
    </row>
    <row r="13" spans="1:29" ht="24.95" customHeight="1">
      <c r="A13" s="4">
        <v>3</v>
      </c>
      <c r="B13" s="5" t="s">
        <v>44</v>
      </c>
      <c r="C13" s="6" t="s">
        <v>42</v>
      </c>
      <c r="D13" s="6"/>
      <c r="E13" s="27">
        <v>15.3</v>
      </c>
      <c r="F13" s="27">
        <v>15.5</v>
      </c>
      <c r="G13" s="27">
        <v>16</v>
      </c>
      <c r="H13" s="27">
        <v>15.6</v>
      </c>
      <c r="I13" s="27"/>
      <c r="J13" s="27"/>
      <c r="K13" s="27"/>
      <c r="L13" s="27"/>
      <c r="M13" s="27"/>
      <c r="N13" s="27">
        <v>15.72222</v>
      </c>
      <c r="O13" s="27">
        <v>15.72222</v>
      </c>
      <c r="P13" s="27">
        <v>15.72222</v>
      </c>
      <c r="Q13" s="27">
        <v>15.44444</v>
      </c>
      <c r="R13" s="27">
        <v>15</v>
      </c>
      <c r="S13" s="27">
        <v>14.5</v>
      </c>
      <c r="T13" s="27">
        <v>14.16667</v>
      </c>
      <c r="U13" s="27">
        <v>13.72222</v>
      </c>
      <c r="V13" s="27"/>
      <c r="W13" s="27"/>
      <c r="X13" s="27"/>
      <c r="Y13" s="27"/>
      <c r="Z13" s="27"/>
      <c r="AA13" s="27"/>
      <c r="AB13" s="27"/>
      <c r="AC13" s="35">
        <f t="shared" si="0"/>
        <v>15.199999166666666</v>
      </c>
    </row>
    <row r="14" spans="1:29" ht="24.95" customHeight="1">
      <c r="A14" s="4">
        <v>4</v>
      </c>
      <c r="B14" s="5" t="s">
        <v>45</v>
      </c>
      <c r="C14" s="6" t="s">
        <v>42</v>
      </c>
      <c r="D14" s="6"/>
      <c r="E14" s="27">
        <v>7</v>
      </c>
      <c r="F14" s="27">
        <v>7.1</v>
      </c>
      <c r="G14" s="27">
        <v>7.6</v>
      </c>
      <c r="H14" s="27">
        <v>8</v>
      </c>
      <c r="I14" s="27"/>
      <c r="J14" s="27"/>
      <c r="K14" s="27"/>
      <c r="L14" s="27"/>
      <c r="M14" s="27"/>
      <c r="N14" s="27">
        <v>7.8888889999999998</v>
      </c>
      <c r="O14" s="27">
        <v>7.8888889999999998</v>
      </c>
      <c r="P14" s="27">
        <v>7.8888889999999998</v>
      </c>
      <c r="Q14" s="27">
        <v>7.7222229999999996</v>
      </c>
      <c r="R14" s="27">
        <v>7.5</v>
      </c>
      <c r="S14" s="27">
        <v>7</v>
      </c>
      <c r="T14" s="27">
        <v>6.6666670000000003</v>
      </c>
      <c r="U14" s="27">
        <v>6.4444439999999998</v>
      </c>
      <c r="V14" s="27"/>
      <c r="W14" s="27"/>
      <c r="X14" s="27"/>
      <c r="Y14" s="27"/>
      <c r="Z14" s="27"/>
      <c r="AA14" s="27"/>
      <c r="AB14" s="27"/>
      <c r="AC14" s="35">
        <f t="shared" si="0"/>
        <v>7.3916667499999997</v>
      </c>
    </row>
    <row r="15" spans="1:29" ht="24.95" customHeight="1">
      <c r="A15" s="4">
        <v>5</v>
      </c>
      <c r="B15" s="5" t="s">
        <v>46</v>
      </c>
      <c r="C15" s="6" t="s">
        <v>42</v>
      </c>
      <c r="D15" s="6"/>
      <c r="E15" s="27">
        <v>23.6</v>
      </c>
      <c r="F15" s="27">
        <v>23.1</v>
      </c>
      <c r="G15" s="27">
        <v>23.3</v>
      </c>
      <c r="H15" s="27">
        <v>26.2</v>
      </c>
      <c r="I15" s="27"/>
      <c r="J15" s="27"/>
      <c r="K15" s="27"/>
      <c r="L15" s="27"/>
      <c r="M15" s="27"/>
      <c r="N15" s="27">
        <v>25.66667</v>
      </c>
      <c r="O15" s="27">
        <v>25.66667</v>
      </c>
      <c r="P15" s="27">
        <v>25.66667</v>
      </c>
      <c r="Q15" s="27">
        <v>26.11111</v>
      </c>
      <c r="R15" s="27">
        <v>26</v>
      </c>
      <c r="S15" s="27">
        <v>24.94445</v>
      </c>
      <c r="T15" s="27">
        <v>24.83333</v>
      </c>
      <c r="U15" s="27">
        <v>24.77778</v>
      </c>
      <c r="V15" s="27"/>
      <c r="W15" s="27"/>
      <c r="X15" s="27"/>
      <c r="Y15" s="27"/>
      <c r="Z15" s="27"/>
      <c r="AA15" s="27"/>
      <c r="AB15" s="27"/>
      <c r="AC15" s="35">
        <f t="shared" si="0"/>
        <v>24.988890000000001</v>
      </c>
    </row>
    <row r="16" spans="1:29" ht="24.95" customHeight="1">
      <c r="A16" s="4">
        <v>6</v>
      </c>
      <c r="B16" s="5" t="s">
        <v>47</v>
      </c>
      <c r="C16" s="6" t="s">
        <v>42</v>
      </c>
      <c r="D16" s="6"/>
      <c r="E16" s="55">
        <v>28.8</v>
      </c>
      <c r="F16" s="55">
        <v>28.4</v>
      </c>
      <c r="G16" s="55">
        <v>28.7</v>
      </c>
      <c r="H16" s="55">
        <v>31.1</v>
      </c>
      <c r="I16" s="55"/>
      <c r="J16" s="55"/>
      <c r="K16" s="55"/>
      <c r="L16" s="55"/>
      <c r="M16" s="55"/>
      <c r="N16" s="55">
        <v>30.61111</v>
      </c>
      <c r="O16" s="55">
        <v>30.61111</v>
      </c>
      <c r="P16" s="55">
        <v>30.61111</v>
      </c>
      <c r="Q16" s="55">
        <v>31</v>
      </c>
      <c r="R16" s="55">
        <v>30.77778</v>
      </c>
      <c r="S16" s="55">
        <v>29.88889</v>
      </c>
      <c r="T16" s="55">
        <v>29.5</v>
      </c>
      <c r="U16" s="55">
        <v>29.44444</v>
      </c>
      <c r="V16" s="55"/>
      <c r="W16" s="55"/>
      <c r="X16" s="55"/>
      <c r="Y16" s="55"/>
      <c r="Z16" s="55"/>
      <c r="AA16" s="55"/>
      <c r="AB16" s="55"/>
      <c r="AC16" s="54">
        <f t="shared" si="0"/>
        <v>29.953703333333333</v>
      </c>
    </row>
    <row r="17" spans="1:29" ht="24.95" customHeight="1">
      <c r="A17" s="4">
        <v>7</v>
      </c>
      <c r="B17" s="5" t="s">
        <v>48</v>
      </c>
      <c r="C17" s="6" t="s">
        <v>49</v>
      </c>
      <c r="D17" s="6"/>
      <c r="E17" s="56">
        <v>4.3</v>
      </c>
      <c r="F17" s="56">
        <v>4.3</v>
      </c>
      <c r="G17" s="56">
        <v>4.3</v>
      </c>
      <c r="H17" s="56">
        <v>4.3</v>
      </c>
      <c r="I17" s="56"/>
      <c r="J17" s="56"/>
      <c r="K17" s="56"/>
      <c r="L17" s="56"/>
      <c r="M17" s="56"/>
      <c r="N17" s="56">
        <v>4.3</v>
      </c>
      <c r="O17" s="56">
        <v>4.3</v>
      </c>
      <c r="P17" s="56">
        <v>4.3</v>
      </c>
      <c r="Q17" s="56">
        <v>4.3</v>
      </c>
      <c r="R17" s="56">
        <v>4.3</v>
      </c>
      <c r="S17" s="56">
        <v>4.3</v>
      </c>
      <c r="T17" s="56">
        <v>4.3</v>
      </c>
      <c r="U17" s="56">
        <v>4.3</v>
      </c>
      <c r="V17" s="56"/>
      <c r="W17" s="56"/>
      <c r="X17" s="56"/>
      <c r="Y17" s="56"/>
      <c r="Z17" s="56"/>
      <c r="AA17" s="56"/>
      <c r="AB17" s="56"/>
      <c r="AC17" s="54">
        <f t="shared" si="0"/>
        <v>4.2999999999999989</v>
      </c>
    </row>
    <row r="18" spans="1:29" ht="24.95" customHeight="1">
      <c r="A18" s="4">
        <v>8</v>
      </c>
      <c r="B18" s="5" t="s">
        <v>50</v>
      </c>
      <c r="C18" s="6" t="s">
        <v>49</v>
      </c>
      <c r="D18" s="6"/>
      <c r="E18" s="57">
        <v>3.8</v>
      </c>
      <c r="F18" s="57">
        <v>3.8</v>
      </c>
      <c r="G18" s="57">
        <v>3.8</v>
      </c>
      <c r="H18" s="57">
        <v>3.8</v>
      </c>
      <c r="I18" s="57"/>
      <c r="J18" s="57"/>
      <c r="K18" s="57"/>
      <c r="L18" s="57"/>
      <c r="M18" s="57"/>
      <c r="N18" s="57">
        <v>3.8</v>
      </c>
      <c r="O18" s="57">
        <v>3.8</v>
      </c>
      <c r="P18" s="57">
        <v>3.8</v>
      </c>
      <c r="Q18" s="57">
        <v>3.8</v>
      </c>
      <c r="R18" s="57">
        <v>3.8</v>
      </c>
      <c r="S18" s="57">
        <v>3.8</v>
      </c>
      <c r="T18" s="57">
        <v>3.8</v>
      </c>
      <c r="U18" s="57">
        <v>3.8</v>
      </c>
      <c r="V18" s="57"/>
      <c r="W18" s="57"/>
      <c r="X18" s="57"/>
      <c r="Y18" s="57"/>
      <c r="Z18" s="57"/>
      <c r="AA18" s="57"/>
      <c r="AB18" s="57"/>
      <c r="AC18" s="54">
        <f t="shared" si="0"/>
        <v>3.7999999999999994</v>
      </c>
    </row>
    <row r="19" spans="1:29" ht="24.95" customHeight="1">
      <c r="A19" s="4">
        <v>9</v>
      </c>
      <c r="B19" s="5" t="s">
        <v>51</v>
      </c>
      <c r="C19" s="6" t="s">
        <v>49</v>
      </c>
      <c r="D19" s="6"/>
      <c r="E19" s="57">
        <v>3.8</v>
      </c>
      <c r="F19" s="57">
        <v>3.8</v>
      </c>
      <c r="G19" s="57">
        <v>3.8</v>
      </c>
      <c r="H19" s="57">
        <v>3.8</v>
      </c>
      <c r="I19" s="57"/>
      <c r="J19" s="57"/>
      <c r="K19" s="57"/>
      <c r="L19" s="57"/>
      <c r="M19" s="57"/>
      <c r="N19" s="57">
        <v>3.8</v>
      </c>
      <c r="O19" s="57">
        <v>3.8</v>
      </c>
      <c r="P19" s="57">
        <v>3.8</v>
      </c>
      <c r="Q19" s="57">
        <v>3.8</v>
      </c>
      <c r="R19" s="57">
        <v>3.8</v>
      </c>
      <c r="S19" s="57">
        <v>3.8</v>
      </c>
      <c r="T19" s="57">
        <v>3.8</v>
      </c>
      <c r="U19" s="57">
        <v>3.8</v>
      </c>
      <c r="V19" s="57"/>
      <c r="W19" s="57"/>
      <c r="X19" s="57"/>
      <c r="Y19" s="57"/>
      <c r="Z19" s="57"/>
      <c r="AA19" s="57"/>
      <c r="AB19" s="57"/>
      <c r="AC19" s="54">
        <f t="shared" si="0"/>
        <v>3.7999999999999994</v>
      </c>
    </row>
    <row r="20" spans="1:29" ht="24.95" customHeight="1">
      <c r="A20" s="4">
        <v>10</v>
      </c>
      <c r="B20" s="5" t="s">
        <v>52</v>
      </c>
      <c r="C20" s="6" t="s">
        <v>49</v>
      </c>
      <c r="D20" s="6"/>
      <c r="E20" s="57">
        <v>3</v>
      </c>
      <c r="F20" s="57">
        <v>3</v>
      </c>
      <c r="G20" s="57">
        <v>3</v>
      </c>
      <c r="H20" s="57">
        <v>3</v>
      </c>
      <c r="I20" s="57"/>
      <c r="J20" s="57"/>
      <c r="K20" s="57"/>
      <c r="L20" s="57"/>
      <c r="M20" s="57"/>
      <c r="N20" s="57">
        <v>3</v>
      </c>
      <c r="O20" s="57">
        <v>3</v>
      </c>
      <c r="P20" s="57">
        <v>3</v>
      </c>
      <c r="Q20" s="57">
        <v>3</v>
      </c>
      <c r="R20" s="57">
        <v>3</v>
      </c>
      <c r="S20" s="57">
        <v>3</v>
      </c>
      <c r="T20" s="57">
        <v>3</v>
      </c>
      <c r="U20" s="57">
        <v>3</v>
      </c>
      <c r="V20" s="57"/>
      <c r="W20" s="57"/>
      <c r="X20" s="57"/>
      <c r="Y20" s="57"/>
      <c r="Z20" s="57"/>
      <c r="AA20" s="57"/>
      <c r="AB20" s="57"/>
      <c r="AC20" s="54">
        <f t="shared" si="0"/>
        <v>3</v>
      </c>
    </row>
    <row r="21" spans="1:29" ht="24.95" customHeight="1">
      <c r="A21" s="4">
        <v>11</v>
      </c>
      <c r="B21" s="5" t="s">
        <v>53</v>
      </c>
      <c r="C21" s="6" t="s">
        <v>49</v>
      </c>
      <c r="D21" s="13"/>
      <c r="E21" s="56">
        <f t="shared" ref="E21:U21" si="1">E17-E18</f>
        <v>0.5</v>
      </c>
      <c r="F21" s="56">
        <f t="shared" si="1"/>
        <v>0.5</v>
      </c>
      <c r="G21" s="56">
        <f t="shared" si="1"/>
        <v>0.5</v>
      </c>
      <c r="H21" s="56">
        <f t="shared" si="1"/>
        <v>0.5</v>
      </c>
      <c r="I21" s="56"/>
      <c r="J21" s="56"/>
      <c r="K21" s="56"/>
      <c r="L21" s="56"/>
      <c r="M21" s="56"/>
      <c r="N21" s="56">
        <f>N17-N18</f>
        <v>0.5</v>
      </c>
      <c r="O21" s="56">
        <f t="shared" si="1"/>
        <v>0.5</v>
      </c>
      <c r="P21" s="56">
        <f t="shared" si="1"/>
        <v>0.5</v>
      </c>
      <c r="Q21" s="56">
        <f t="shared" si="1"/>
        <v>0.5</v>
      </c>
      <c r="R21" s="56">
        <f t="shared" si="1"/>
        <v>0.5</v>
      </c>
      <c r="S21" s="56">
        <f t="shared" si="1"/>
        <v>0.5</v>
      </c>
      <c r="T21" s="56">
        <f t="shared" si="1"/>
        <v>0.5</v>
      </c>
      <c r="U21" s="56">
        <f t="shared" si="1"/>
        <v>0.5</v>
      </c>
      <c r="V21" s="56"/>
      <c r="W21" s="56"/>
      <c r="X21" s="56"/>
      <c r="Y21" s="56"/>
      <c r="Z21" s="56"/>
      <c r="AA21" s="56"/>
      <c r="AB21" s="56"/>
      <c r="AC21" s="54">
        <f t="shared" si="0"/>
        <v>0.5</v>
      </c>
    </row>
    <row r="22" spans="1:29" ht="24.95" customHeight="1">
      <c r="A22" s="4">
        <v>12</v>
      </c>
      <c r="B22" s="5" t="s">
        <v>54</v>
      </c>
      <c r="C22" s="6" t="s">
        <v>55</v>
      </c>
      <c r="D22" s="13"/>
      <c r="E22" s="56">
        <f t="shared" ref="E22:U22" si="2">E19-E20</f>
        <v>0.79999999999999982</v>
      </c>
      <c r="F22" s="56">
        <f t="shared" si="2"/>
        <v>0.79999999999999982</v>
      </c>
      <c r="G22" s="56">
        <f t="shared" si="2"/>
        <v>0.79999999999999982</v>
      </c>
      <c r="H22" s="56">
        <f t="shared" si="2"/>
        <v>0.79999999999999982</v>
      </c>
      <c r="I22" s="56"/>
      <c r="J22" s="56"/>
      <c r="K22" s="56"/>
      <c r="L22" s="56"/>
      <c r="M22" s="56"/>
      <c r="N22" s="56">
        <f>N19-N20</f>
        <v>0.79999999999999982</v>
      </c>
      <c r="O22" s="56">
        <f t="shared" si="2"/>
        <v>0.79999999999999982</v>
      </c>
      <c r="P22" s="56">
        <f t="shared" si="2"/>
        <v>0.79999999999999982</v>
      </c>
      <c r="Q22" s="56">
        <f t="shared" si="2"/>
        <v>0.79999999999999982</v>
      </c>
      <c r="R22" s="56">
        <f t="shared" si="2"/>
        <v>0.79999999999999982</v>
      </c>
      <c r="S22" s="56">
        <f t="shared" si="2"/>
        <v>0.79999999999999982</v>
      </c>
      <c r="T22" s="56">
        <f t="shared" si="2"/>
        <v>0.79999999999999982</v>
      </c>
      <c r="U22" s="56">
        <f t="shared" si="2"/>
        <v>0.79999999999999982</v>
      </c>
      <c r="V22" s="56"/>
      <c r="W22" s="56"/>
      <c r="X22" s="56"/>
      <c r="Y22" s="56"/>
      <c r="Z22" s="56"/>
      <c r="AA22" s="56"/>
      <c r="AB22" s="56"/>
      <c r="AC22" s="54">
        <f t="shared" si="0"/>
        <v>0.79999999999999982</v>
      </c>
    </row>
    <row r="23" spans="1:29" ht="24.95" customHeight="1">
      <c r="A23" s="4">
        <v>13</v>
      </c>
      <c r="B23" s="5" t="s">
        <v>56</v>
      </c>
      <c r="C23" s="6" t="s">
        <v>57</v>
      </c>
      <c r="D23" s="13"/>
      <c r="E23" s="58">
        <f t="shared" ref="E23:U23" si="3">SQRT(E21/0.5)*971</f>
        <v>971</v>
      </c>
      <c r="F23" s="58">
        <f t="shared" si="3"/>
        <v>971</v>
      </c>
      <c r="G23" s="58">
        <f t="shared" si="3"/>
        <v>971</v>
      </c>
      <c r="H23" s="58">
        <f t="shared" si="3"/>
        <v>971</v>
      </c>
      <c r="I23" s="58"/>
      <c r="J23" s="58"/>
      <c r="K23" s="58"/>
      <c r="L23" s="58"/>
      <c r="M23" s="58"/>
      <c r="N23" s="58">
        <f>SQRT(N21/0.5)*971</f>
        <v>971</v>
      </c>
      <c r="O23" s="58">
        <f t="shared" si="3"/>
        <v>971</v>
      </c>
      <c r="P23" s="58">
        <f t="shared" si="3"/>
        <v>971</v>
      </c>
      <c r="Q23" s="58">
        <f t="shared" si="3"/>
        <v>971</v>
      </c>
      <c r="R23" s="58">
        <f t="shared" si="3"/>
        <v>971</v>
      </c>
      <c r="S23" s="58">
        <f t="shared" si="3"/>
        <v>971</v>
      </c>
      <c r="T23" s="58">
        <f t="shared" si="3"/>
        <v>971</v>
      </c>
      <c r="U23" s="58">
        <f t="shared" si="3"/>
        <v>971</v>
      </c>
      <c r="V23" s="58"/>
      <c r="W23" s="58"/>
      <c r="X23" s="58"/>
      <c r="Y23" s="58"/>
      <c r="Z23" s="58"/>
      <c r="AA23" s="58"/>
      <c r="AB23" s="58"/>
      <c r="AC23" s="54">
        <f t="shared" si="0"/>
        <v>971</v>
      </c>
    </row>
    <row r="24" spans="1:29" ht="24.95" customHeight="1">
      <c r="A24" s="4">
        <v>14</v>
      </c>
      <c r="B24" s="5" t="s">
        <v>58</v>
      </c>
      <c r="C24" s="6" t="s">
        <v>59</v>
      </c>
      <c r="D24" s="13"/>
      <c r="E24" s="56">
        <f t="shared" ref="E24:U24" si="4">E23*1000*1*(E13-E14)/3024</f>
        <v>2665.112433862434</v>
      </c>
      <c r="F24" s="56">
        <f t="shared" si="4"/>
        <v>2697.2222222222222</v>
      </c>
      <c r="G24" s="56">
        <f t="shared" si="4"/>
        <v>2697.2222222222222</v>
      </c>
      <c r="H24" s="56">
        <f t="shared" si="4"/>
        <v>2440.3439153439153</v>
      </c>
      <c r="I24" s="56"/>
      <c r="J24" s="56"/>
      <c r="K24" s="56"/>
      <c r="L24" s="56"/>
      <c r="M24" s="56"/>
      <c r="N24" s="56">
        <f>N23*1000*1*(N13-N14)/3024</f>
        <v>2515.2660056216932</v>
      </c>
      <c r="O24" s="56">
        <f t="shared" si="4"/>
        <v>2515.2660056216932</v>
      </c>
      <c r="P24" s="56">
        <f t="shared" si="4"/>
        <v>2515.2660056216932</v>
      </c>
      <c r="Q24" s="56">
        <f t="shared" si="4"/>
        <v>2479.5875353835982</v>
      </c>
      <c r="R24" s="56">
        <f t="shared" si="4"/>
        <v>2408.2341269841268</v>
      </c>
      <c r="S24" s="56">
        <f t="shared" si="4"/>
        <v>2408.2341269841268</v>
      </c>
      <c r="T24" s="56">
        <f t="shared" si="4"/>
        <v>2408.2350902777775</v>
      </c>
      <c r="U24" s="56">
        <f t="shared" si="4"/>
        <v>2336.8784708994708</v>
      </c>
      <c r="V24" s="56"/>
      <c r="W24" s="60"/>
      <c r="X24" s="60"/>
      <c r="Y24" s="60"/>
      <c r="Z24" s="60"/>
      <c r="AA24" s="60"/>
      <c r="AB24" s="60"/>
      <c r="AC24" s="63">
        <f>SUM(E24:AB24)</f>
        <v>30086.868161044975</v>
      </c>
    </row>
    <row r="25" spans="1:29" ht="24.95" customHeight="1">
      <c r="A25" s="4">
        <v>15</v>
      </c>
      <c r="B25" s="5" t="s">
        <v>60</v>
      </c>
      <c r="C25" s="6" t="s">
        <v>61</v>
      </c>
      <c r="D25" s="13"/>
      <c r="E25" s="56">
        <v>1600</v>
      </c>
      <c r="F25" s="56">
        <v>1500</v>
      </c>
      <c r="G25" s="56">
        <v>1400</v>
      </c>
      <c r="H25" s="56">
        <v>1200</v>
      </c>
      <c r="I25" s="56"/>
      <c r="J25" s="56">
        <v>0</v>
      </c>
      <c r="K25" s="56">
        <v>0</v>
      </c>
      <c r="L25" s="56">
        <v>0</v>
      </c>
      <c r="M25" s="56">
        <v>0</v>
      </c>
      <c r="N25" s="56">
        <v>1100</v>
      </c>
      <c r="O25" s="56">
        <v>1400</v>
      </c>
      <c r="P25" s="56">
        <v>1600</v>
      </c>
      <c r="Q25" s="56">
        <v>1500</v>
      </c>
      <c r="R25" s="56">
        <v>1500</v>
      </c>
      <c r="S25" s="56">
        <v>1400</v>
      </c>
      <c r="T25" s="56">
        <v>1500</v>
      </c>
      <c r="U25" s="56">
        <v>800</v>
      </c>
      <c r="V25" s="56"/>
      <c r="W25" s="56">
        <v>0</v>
      </c>
      <c r="X25" s="56">
        <v>0</v>
      </c>
      <c r="Y25" s="56">
        <v>0</v>
      </c>
      <c r="Z25" s="56">
        <v>0</v>
      </c>
      <c r="AA25" s="56">
        <v>0</v>
      </c>
      <c r="AB25" s="56">
        <v>0</v>
      </c>
      <c r="AC25" s="63">
        <f>SUM(E25:AB25)</f>
        <v>16500</v>
      </c>
    </row>
    <row r="26" spans="1:29" ht="24.95" customHeight="1">
      <c r="A26" s="4">
        <v>16</v>
      </c>
      <c r="B26" s="5" t="s">
        <v>62</v>
      </c>
      <c r="C26" s="6" t="s">
        <v>63</v>
      </c>
      <c r="D26" s="13"/>
      <c r="E26" s="59">
        <f t="shared" ref="E26:U26" si="5">E25/E24</f>
        <v>0.60034990631940732</v>
      </c>
      <c r="F26" s="59">
        <f t="shared" si="5"/>
        <v>0.55612770339855822</v>
      </c>
      <c r="G26" s="59">
        <f t="shared" si="5"/>
        <v>0.51905252317198769</v>
      </c>
      <c r="H26" s="59">
        <f t="shared" si="5"/>
        <v>0.49173396932083041</v>
      </c>
      <c r="I26" s="59"/>
      <c r="J26" s="59"/>
      <c r="K26" s="59"/>
      <c r="L26" s="59"/>
      <c r="M26" s="59"/>
      <c r="N26" s="59">
        <f t="shared" si="5"/>
        <v>0.43732949021752282</v>
      </c>
      <c r="O26" s="59">
        <f t="shared" si="5"/>
        <v>0.55660116936775628</v>
      </c>
      <c r="P26" s="59">
        <f t="shared" si="5"/>
        <v>0.63611562213457862</v>
      </c>
      <c r="Q26" s="59">
        <f t="shared" si="5"/>
        <v>0.60493932099394365</v>
      </c>
      <c r="R26" s="59">
        <f t="shared" si="5"/>
        <v>0.62286302780638525</v>
      </c>
      <c r="S26" s="59">
        <f t="shared" si="5"/>
        <v>0.5813388259526262</v>
      </c>
      <c r="T26" s="59">
        <f t="shared" si="5"/>
        <v>0.62286277866127382</v>
      </c>
      <c r="U26" s="59">
        <f t="shared" si="5"/>
        <v>0.3423370149377421</v>
      </c>
      <c r="V26" s="59"/>
      <c r="W26" s="59"/>
      <c r="X26" s="59"/>
      <c r="Y26" s="59"/>
      <c r="Z26" s="59"/>
      <c r="AA26" s="59"/>
      <c r="AB26" s="59"/>
      <c r="AC26" s="54">
        <f t="shared" ref="AC26:AC31" si="6">AVERAGE(E26:AB26)</f>
        <v>0.54763761269021771</v>
      </c>
    </row>
    <row r="27" spans="1:29" ht="24.95" customHeight="1">
      <c r="A27" s="4">
        <v>17</v>
      </c>
      <c r="B27" s="5" t="s">
        <v>64</v>
      </c>
      <c r="C27" s="13"/>
      <c r="D27" s="13"/>
      <c r="E27" s="328">
        <f>AVERAGE(E26:AB26)</f>
        <v>0.54763761269021771</v>
      </c>
      <c r="F27" s="329"/>
      <c r="G27" s="329"/>
      <c r="H27" s="329"/>
      <c r="I27" s="329"/>
      <c r="J27" s="329"/>
      <c r="K27" s="329"/>
      <c r="L27" s="329"/>
      <c r="M27" s="329"/>
      <c r="N27" s="329"/>
      <c r="O27" s="329"/>
      <c r="P27" s="329"/>
      <c r="Q27" s="329"/>
      <c r="R27" s="329"/>
      <c r="S27" s="329"/>
      <c r="T27" s="329"/>
      <c r="U27" s="329"/>
      <c r="V27" s="329"/>
      <c r="W27" s="329"/>
      <c r="X27" s="329"/>
      <c r="Y27" s="329"/>
      <c r="Z27" s="329"/>
      <c r="AA27" s="329"/>
      <c r="AB27" s="329"/>
      <c r="AC27" s="54">
        <f t="shared" si="6"/>
        <v>0.54763761269021771</v>
      </c>
    </row>
    <row r="28" spans="1:29" ht="24.95" customHeight="1">
      <c r="A28" s="4">
        <v>18</v>
      </c>
      <c r="B28" s="5" t="s">
        <v>65</v>
      </c>
      <c r="C28" s="13"/>
      <c r="D28" s="13"/>
      <c r="E28" s="59">
        <f t="shared" ref="E28:U28" si="7">3.516/E26</f>
        <v>5.8565845734126993</v>
      </c>
      <c r="F28" s="59">
        <f t="shared" si="7"/>
        <v>6.3222888888888882</v>
      </c>
      <c r="G28" s="59">
        <f t="shared" si="7"/>
        <v>6.773880952380952</v>
      </c>
      <c r="H28" s="59">
        <f t="shared" si="7"/>
        <v>7.1502076719576717</v>
      </c>
      <c r="I28" s="59"/>
      <c r="J28" s="59"/>
      <c r="K28" s="59"/>
      <c r="L28" s="59"/>
      <c r="M28" s="59"/>
      <c r="N28" s="59">
        <f>3.516/N26</f>
        <v>8.0397047961507937</v>
      </c>
      <c r="O28" s="59">
        <f t="shared" si="7"/>
        <v>6.3169109112613384</v>
      </c>
      <c r="P28" s="59">
        <f t="shared" si="7"/>
        <v>5.5272970473536711</v>
      </c>
      <c r="Q28" s="59">
        <f t="shared" si="7"/>
        <v>5.812153182939154</v>
      </c>
      <c r="R28" s="59">
        <f t="shared" si="7"/>
        <v>5.6449007936507929</v>
      </c>
      <c r="S28" s="59">
        <f t="shared" si="7"/>
        <v>6.0481079931972781</v>
      </c>
      <c r="T28" s="59">
        <f t="shared" si="7"/>
        <v>5.6449030516111103</v>
      </c>
      <c r="U28" s="59">
        <f t="shared" si="7"/>
        <v>10.270580879603173</v>
      </c>
      <c r="V28" s="59"/>
      <c r="W28" s="59"/>
      <c r="X28" s="59"/>
      <c r="Y28" s="59"/>
      <c r="Z28" s="59"/>
      <c r="AA28" s="59"/>
      <c r="AB28" s="59"/>
      <c r="AC28" s="54">
        <f t="shared" si="6"/>
        <v>6.617293395200627</v>
      </c>
    </row>
    <row r="29" spans="1:29" ht="24.95" customHeight="1">
      <c r="A29" s="4">
        <v>19</v>
      </c>
      <c r="B29" s="5" t="s">
        <v>66</v>
      </c>
      <c r="C29" s="13"/>
      <c r="D29" s="13"/>
      <c r="E29" s="59">
        <f t="shared" ref="E29:U29" si="8">3.413*E28</f>
        <v>19.988523149057542</v>
      </c>
      <c r="F29" s="59">
        <f t="shared" si="8"/>
        <v>21.577971977777775</v>
      </c>
      <c r="G29" s="59">
        <f t="shared" si="8"/>
        <v>23.119255690476187</v>
      </c>
      <c r="H29" s="59">
        <f t="shared" si="8"/>
        <v>24.403658784391531</v>
      </c>
      <c r="I29" s="59"/>
      <c r="J29" s="59"/>
      <c r="K29" s="59"/>
      <c r="L29" s="59"/>
      <c r="M29" s="59"/>
      <c r="N29" s="59">
        <f>3.413*N28</f>
        <v>27.439512469262656</v>
      </c>
      <c r="O29" s="59">
        <f t="shared" si="8"/>
        <v>21.559616940134948</v>
      </c>
      <c r="P29" s="59">
        <f t="shared" si="8"/>
        <v>18.864664822618078</v>
      </c>
      <c r="Q29" s="59">
        <f t="shared" si="8"/>
        <v>19.836878813371332</v>
      </c>
      <c r="R29" s="59">
        <f t="shared" si="8"/>
        <v>19.266046408730155</v>
      </c>
      <c r="S29" s="59">
        <f t="shared" si="8"/>
        <v>20.642192580782311</v>
      </c>
      <c r="T29" s="59">
        <f t="shared" si="8"/>
        <v>19.266054115148719</v>
      </c>
      <c r="U29" s="59">
        <f t="shared" si="8"/>
        <v>35.053492542085628</v>
      </c>
      <c r="V29" s="59"/>
      <c r="W29" s="59"/>
      <c r="X29" s="59"/>
      <c r="Y29" s="59"/>
      <c r="Z29" s="59"/>
      <c r="AA29" s="59"/>
      <c r="AB29" s="59"/>
      <c r="AC29" s="54">
        <f t="shared" si="6"/>
        <v>22.584822357819736</v>
      </c>
    </row>
    <row r="30" spans="1:29" ht="24.95" customHeight="1">
      <c r="A30" s="4">
        <v>20</v>
      </c>
      <c r="B30" s="5" t="s">
        <v>67</v>
      </c>
      <c r="C30" s="6" t="s">
        <v>42</v>
      </c>
      <c r="D30" s="13"/>
      <c r="E30" s="59">
        <f t="shared" ref="E30:U30" si="9">(E16-E15)/LN(1+(E16-E15)/E11)</f>
        <v>2.9795338337636426</v>
      </c>
      <c r="F30" s="59">
        <f t="shared" si="9"/>
        <v>3.0096744385247418</v>
      </c>
      <c r="G30" s="59">
        <f t="shared" si="9"/>
        <v>4.0118260847600773</v>
      </c>
      <c r="H30" s="59">
        <f t="shared" si="9"/>
        <v>3.6123934342702917</v>
      </c>
      <c r="I30" s="59"/>
      <c r="J30" s="59"/>
      <c r="K30" s="59"/>
      <c r="L30" s="59"/>
      <c r="M30" s="59"/>
      <c r="N30" s="59">
        <f>(N16-N15)/LN(1+(N16-N15)/N11)</f>
        <v>3.8580731290039596</v>
      </c>
      <c r="O30" s="59">
        <f t="shared" si="9"/>
        <v>3.8580731290039596</v>
      </c>
      <c r="P30" s="59">
        <f t="shared" si="9"/>
        <v>3.7431455672406555</v>
      </c>
      <c r="Q30" s="59">
        <f t="shared" si="9"/>
        <v>3.6086850089062401</v>
      </c>
      <c r="R30" s="59">
        <f t="shared" si="9"/>
        <v>3.8011452483098953</v>
      </c>
      <c r="S30" s="59">
        <f t="shared" si="9"/>
        <v>3.8580731290039596</v>
      </c>
      <c r="T30" s="59">
        <f t="shared" si="9"/>
        <v>3.5341557357957454</v>
      </c>
      <c r="U30" s="59">
        <f t="shared" si="9"/>
        <v>3.649040758812828</v>
      </c>
      <c r="V30" s="59"/>
      <c r="W30" s="59"/>
      <c r="X30" s="59"/>
      <c r="Y30" s="59"/>
      <c r="Z30" s="59"/>
      <c r="AA30" s="59"/>
      <c r="AB30" s="59"/>
      <c r="AC30" s="54">
        <f t="shared" si="6"/>
        <v>3.6269849581163331</v>
      </c>
    </row>
    <row r="31" spans="1:29" ht="24.95" customHeight="1">
      <c r="A31" s="4">
        <v>21</v>
      </c>
      <c r="B31" s="5" t="s">
        <v>68</v>
      </c>
      <c r="C31" s="6" t="s">
        <v>42</v>
      </c>
      <c r="D31" s="17"/>
      <c r="E31" s="59">
        <f t="shared" ref="E31:U31" si="10">(E13-E14)/LN(1+(E13-E14)/E12)</f>
        <v>2.8941048075593399</v>
      </c>
      <c r="F31" s="59">
        <f t="shared" si="10"/>
        <v>2.9174786401778334</v>
      </c>
      <c r="G31" s="59">
        <f t="shared" si="10"/>
        <v>2.7175298064488489</v>
      </c>
      <c r="H31" s="59">
        <f t="shared" si="10"/>
        <v>2.3235652944818113</v>
      </c>
      <c r="I31" s="59"/>
      <c r="J31" s="59"/>
      <c r="K31" s="59"/>
      <c r="L31" s="59"/>
      <c r="M31" s="59"/>
      <c r="N31" s="59">
        <f>(N13-N14)/LN(1+(N13-N14)/N12)</f>
        <v>2.5899749263105889</v>
      </c>
      <c r="O31" s="59">
        <f t="shared" si="10"/>
        <v>2.5899749263105889</v>
      </c>
      <c r="P31" s="59">
        <f t="shared" si="10"/>
        <v>2.5899749263105889</v>
      </c>
      <c r="Q31" s="59">
        <f t="shared" si="10"/>
        <v>2.7579473872408506</v>
      </c>
      <c r="R31" s="59">
        <f t="shared" si="10"/>
        <v>2.3019575732260114</v>
      </c>
      <c r="S31" s="59">
        <f t="shared" si="10"/>
        <v>2.5141180370887164</v>
      </c>
      <c r="T31" s="59">
        <f t="shared" si="10"/>
        <v>2.5141187226959301</v>
      </c>
      <c r="U31" s="59">
        <f t="shared" si="10"/>
        <v>2.4631845684592051</v>
      </c>
      <c r="V31" s="59"/>
      <c r="W31" s="59"/>
      <c r="X31" s="59"/>
      <c r="Y31" s="59"/>
      <c r="Z31" s="59"/>
      <c r="AA31" s="59"/>
      <c r="AB31" s="59"/>
      <c r="AC31" s="54">
        <f t="shared" si="6"/>
        <v>2.5978274680258595</v>
      </c>
    </row>
    <row r="32" spans="1:29" ht="18.75" customHeight="1"/>
    <row r="33" spans="1:29" ht="18.75">
      <c r="A33" s="304" t="s">
        <v>98</v>
      </c>
      <c r="B33" s="305"/>
      <c r="C33" s="305"/>
      <c r="D33" s="305"/>
      <c r="E33" s="305"/>
      <c r="F33" s="305"/>
      <c r="G33" s="305"/>
      <c r="H33" s="305"/>
      <c r="I33" s="305"/>
      <c r="J33" s="305"/>
      <c r="K33" s="305"/>
      <c r="L33" s="305"/>
      <c r="M33" s="305"/>
      <c r="N33" s="305"/>
      <c r="O33" s="305"/>
      <c r="P33" s="305"/>
      <c r="Q33" s="305"/>
      <c r="R33" s="305"/>
      <c r="S33" s="305"/>
      <c r="T33" s="305"/>
      <c r="U33" s="305"/>
      <c r="V33" s="305"/>
      <c r="W33" s="305"/>
      <c r="X33" s="305"/>
      <c r="Y33" s="305"/>
      <c r="Z33" s="305"/>
      <c r="AA33" s="305"/>
      <c r="AB33" s="306"/>
    </row>
    <row r="34" spans="1:29" ht="21" customHeight="1">
      <c r="A34" s="307"/>
      <c r="B34" s="308"/>
      <c r="C34" s="308"/>
      <c r="D34" s="309"/>
      <c r="E34" s="319" t="s">
        <v>73</v>
      </c>
      <c r="F34" s="320"/>
      <c r="G34" s="320"/>
      <c r="H34" s="320"/>
      <c r="I34" s="320"/>
      <c r="J34" s="320"/>
      <c r="K34" s="320"/>
      <c r="L34" s="320"/>
      <c r="M34" s="320"/>
      <c r="N34" s="320"/>
      <c r="O34" s="320"/>
      <c r="P34" s="320"/>
      <c r="Q34" s="320"/>
      <c r="R34" s="320"/>
      <c r="S34" s="320"/>
      <c r="T34" s="320"/>
      <c r="U34" s="320"/>
      <c r="V34" s="320"/>
      <c r="W34" s="320"/>
      <c r="X34" s="320"/>
      <c r="Y34" s="320"/>
      <c r="Z34" s="320"/>
      <c r="AA34" s="320"/>
      <c r="AB34" s="321"/>
    </row>
    <row r="35" spans="1:29" ht="18.75">
      <c r="A35" s="310" t="s">
        <v>29</v>
      </c>
      <c r="B35" s="311"/>
      <c r="C35" s="311"/>
      <c r="D35" s="312"/>
      <c r="E35" s="322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323"/>
      <c r="T35" s="323"/>
      <c r="U35" s="323"/>
      <c r="V35" s="323"/>
      <c r="W35" s="323"/>
      <c r="X35" s="323"/>
      <c r="Y35" s="323"/>
      <c r="Z35" s="323"/>
      <c r="AA35" s="323"/>
      <c r="AB35" s="324"/>
    </row>
    <row r="36" spans="1:29" ht="18.75">
      <c r="A36" s="310" t="s">
        <v>30</v>
      </c>
      <c r="B36" s="311"/>
      <c r="C36" s="311"/>
      <c r="D36" s="312"/>
      <c r="E36" s="322"/>
      <c r="F36" s="323"/>
      <c r="G36" s="323"/>
      <c r="H36" s="323"/>
      <c r="I36" s="323"/>
      <c r="J36" s="323"/>
      <c r="K36" s="323"/>
      <c r="L36" s="323"/>
      <c r="M36" s="323"/>
      <c r="N36" s="323"/>
      <c r="O36" s="323"/>
      <c r="P36" s="323"/>
      <c r="Q36" s="323"/>
      <c r="R36" s="323"/>
      <c r="S36" s="323"/>
      <c r="T36" s="323"/>
      <c r="U36" s="323"/>
      <c r="V36" s="323"/>
      <c r="W36" s="323"/>
      <c r="X36" s="323"/>
      <c r="Y36" s="323"/>
      <c r="Z36" s="323"/>
      <c r="AA36" s="323"/>
      <c r="AB36" s="324"/>
    </row>
    <row r="37" spans="1:29" ht="18.75">
      <c r="A37" s="310" t="s">
        <v>31</v>
      </c>
      <c r="B37" s="311"/>
      <c r="C37" s="311"/>
      <c r="D37" s="312"/>
      <c r="E37" s="322"/>
      <c r="F37" s="323"/>
      <c r="G37" s="323"/>
      <c r="H37" s="323"/>
      <c r="I37" s="323"/>
      <c r="J37" s="323"/>
      <c r="K37" s="323"/>
      <c r="L37" s="323"/>
      <c r="M37" s="323"/>
      <c r="N37" s="323"/>
      <c r="O37" s="323"/>
      <c r="P37" s="323"/>
      <c r="Q37" s="323"/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4"/>
    </row>
    <row r="38" spans="1:29" ht="18.75">
      <c r="A38" s="310" t="s">
        <v>32</v>
      </c>
      <c r="B38" s="311"/>
      <c r="C38" s="311"/>
      <c r="D38" s="312"/>
      <c r="E38" s="322"/>
      <c r="F38" s="323"/>
      <c r="G38" s="323"/>
      <c r="H38" s="323"/>
      <c r="I38" s="323"/>
      <c r="J38" s="323"/>
      <c r="K38" s="323"/>
      <c r="L38" s="323"/>
      <c r="M38" s="323"/>
      <c r="N38" s="323"/>
      <c r="O38" s="323"/>
      <c r="P38" s="323"/>
      <c r="Q38" s="323"/>
      <c r="R38" s="323"/>
      <c r="S38" s="323"/>
      <c r="T38" s="323"/>
      <c r="U38" s="323"/>
      <c r="V38" s="323"/>
      <c r="W38" s="323"/>
      <c r="X38" s="323"/>
      <c r="Y38" s="323"/>
      <c r="Z38" s="323"/>
      <c r="AA38" s="323"/>
      <c r="AB38" s="324"/>
    </row>
    <row r="39" spans="1:29" ht="19.5">
      <c r="A39" s="313" t="s">
        <v>33</v>
      </c>
      <c r="B39" s="314"/>
      <c r="C39" s="314"/>
      <c r="D39" s="315"/>
      <c r="E39" s="322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323"/>
      <c r="Q39" s="323"/>
      <c r="R39" s="323"/>
      <c r="S39" s="323"/>
      <c r="T39" s="323"/>
      <c r="U39" s="323"/>
      <c r="V39" s="323"/>
      <c r="W39" s="323"/>
      <c r="X39" s="323"/>
      <c r="Y39" s="323"/>
      <c r="Z39" s="323"/>
      <c r="AA39" s="323"/>
      <c r="AB39" s="324"/>
    </row>
    <row r="40" spans="1:29" ht="18.75">
      <c r="A40" s="313" t="s">
        <v>34</v>
      </c>
      <c r="B40" s="314"/>
      <c r="C40" s="314"/>
      <c r="D40" s="315"/>
      <c r="E40" s="325"/>
      <c r="F40" s="326"/>
      <c r="G40" s="326"/>
      <c r="H40" s="326"/>
      <c r="I40" s="326"/>
      <c r="J40" s="326"/>
      <c r="K40" s="326"/>
      <c r="L40" s="326"/>
      <c r="M40" s="326"/>
      <c r="N40" s="326"/>
      <c r="O40" s="326"/>
      <c r="P40" s="326"/>
      <c r="Q40" s="326"/>
      <c r="R40" s="326"/>
      <c r="S40" s="326"/>
      <c r="T40" s="326"/>
      <c r="U40" s="326"/>
      <c r="V40" s="326"/>
      <c r="W40" s="326"/>
      <c r="X40" s="326"/>
      <c r="Y40" s="326"/>
      <c r="Z40" s="326"/>
      <c r="AA40" s="326"/>
      <c r="AB40" s="327"/>
    </row>
    <row r="41" spans="1:29" ht="15.75">
      <c r="A41" s="331" t="s">
        <v>35</v>
      </c>
      <c r="B41" s="331" t="s">
        <v>36</v>
      </c>
      <c r="C41" s="333" t="s">
        <v>37</v>
      </c>
      <c r="D41" s="331" t="s">
        <v>38</v>
      </c>
      <c r="E41" s="316" t="s">
        <v>39</v>
      </c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8"/>
      <c r="AC41" s="34" t="s">
        <v>40</v>
      </c>
    </row>
    <row r="42" spans="1:29" ht="15.75">
      <c r="A42" s="332"/>
      <c r="B42" s="332"/>
      <c r="C42" s="334"/>
      <c r="D42" s="332"/>
      <c r="E42" s="3">
        <v>7</v>
      </c>
      <c r="F42" s="3">
        <v>8</v>
      </c>
      <c r="G42" s="3">
        <v>9</v>
      </c>
      <c r="H42" s="3">
        <v>10</v>
      </c>
      <c r="I42" s="18">
        <v>11</v>
      </c>
      <c r="J42" s="3">
        <v>12</v>
      </c>
      <c r="K42" s="3">
        <v>13</v>
      </c>
      <c r="L42" s="3">
        <v>14</v>
      </c>
      <c r="M42" s="3">
        <v>15</v>
      </c>
      <c r="N42" s="3">
        <v>16</v>
      </c>
      <c r="O42" s="3">
        <v>17</v>
      </c>
      <c r="P42" s="3">
        <v>18</v>
      </c>
      <c r="Q42" s="3">
        <v>19</v>
      </c>
      <c r="R42" s="3">
        <v>20</v>
      </c>
      <c r="S42" s="3">
        <v>21</v>
      </c>
      <c r="T42" s="3">
        <v>22</v>
      </c>
      <c r="U42" s="3">
        <v>23</v>
      </c>
      <c r="V42" s="3">
        <v>0</v>
      </c>
      <c r="W42" s="3">
        <v>1</v>
      </c>
      <c r="X42" s="3">
        <v>2</v>
      </c>
      <c r="Y42" s="3">
        <v>3</v>
      </c>
      <c r="Z42" s="3">
        <v>4</v>
      </c>
      <c r="AA42" s="3">
        <v>5</v>
      </c>
      <c r="AB42" s="3">
        <v>6</v>
      </c>
      <c r="AC42" s="17"/>
    </row>
    <row r="43" spans="1:29" ht="15.75">
      <c r="A43" s="4">
        <v>1</v>
      </c>
      <c r="B43" s="5" t="s">
        <v>41</v>
      </c>
      <c r="C43" s="6" t="s">
        <v>42</v>
      </c>
      <c r="D43" s="7"/>
      <c r="E43" s="26"/>
      <c r="F43" s="26">
        <v>1.9</v>
      </c>
      <c r="G43" s="26">
        <v>1.9</v>
      </c>
      <c r="H43" s="26">
        <v>1.8</v>
      </c>
      <c r="I43" s="26">
        <v>1.4</v>
      </c>
      <c r="J43" s="26">
        <v>1.8</v>
      </c>
      <c r="K43" s="26">
        <v>1.8</v>
      </c>
      <c r="L43" s="26">
        <v>1.7</v>
      </c>
      <c r="M43" s="26">
        <v>1.7</v>
      </c>
      <c r="N43" s="26">
        <v>1.9</v>
      </c>
      <c r="O43" s="26">
        <v>1.8</v>
      </c>
      <c r="P43" s="26">
        <v>1.7</v>
      </c>
      <c r="Q43" s="26">
        <v>1.7</v>
      </c>
      <c r="R43" s="26">
        <v>1.8</v>
      </c>
      <c r="S43" s="26">
        <v>1.7</v>
      </c>
      <c r="T43" s="26">
        <v>1.8</v>
      </c>
      <c r="U43" s="26">
        <v>1.7</v>
      </c>
      <c r="V43" s="26">
        <v>1.9</v>
      </c>
      <c r="W43" s="26">
        <v>1.9</v>
      </c>
      <c r="X43" s="26">
        <v>1.8</v>
      </c>
      <c r="Y43" s="26">
        <v>1.7</v>
      </c>
      <c r="Z43" s="26">
        <v>1.8</v>
      </c>
      <c r="AA43" s="26">
        <v>2</v>
      </c>
      <c r="AB43" s="26">
        <v>2.1</v>
      </c>
      <c r="AC43" s="35">
        <f t="shared" ref="AC43:AC55" si="11">AVERAGE(E43:AB43)</f>
        <v>1.7956521739130433</v>
      </c>
    </row>
    <row r="44" spans="1:29" ht="15.75">
      <c r="A44" s="4">
        <v>2</v>
      </c>
      <c r="B44" s="5" t="s">
        <v>43</v>
      </c>
      <c r="C44" s="6" t="s">
        <v>42</v>
      </c>
      <c r="D44" s="7"/>
      <c r="E44" s="26"/>
      <c r="F44" s="26">
        <v>0.4</v>
      </c>
      <c r="G44" s="26">
        <v>0.4</v>
      </c>
      <c r="H44" s="26">
        <v>0.4</v>
      </c>
      <c r="I44" s="26">
        <v>0.3</v>
      </c>
      <c r="J44" s="26">
        <v>0.4</v>
      </c>
      <c r="K44" s="26">
        <v>0.4</v>
      </c>
      <c r="L44" s="26">
        <v>0.4</v>
      </c>
      <c r="M44" s="26">
        <v>0.4</v>
      </c>
      <c r="N44" s="26">
        <v>0.4</v>
      </c>
      <c r="O44" s="26">
        <v>0.4</v>
      </c>
      <c r="P44" s="26">
        <v>0.4</v>
      </c>
      <c r="Q44" s="26">
        <v>0.4</v>
      </c>
      <c r="R44" s="26">
        <v>0.5</v>
      </c>
      <c r="S44" s="26">
        <v>0.3</v>
      </c>
      <c r="T44" s="26">
        <v>0.4</v>
      </c>
      <c r="U44" s="26">
        <v>0.4</v>
      </c>
      <c r="V44" s="26">
        <v>0.5</v>
      </c>
      <c r="W44" s="26">
        <v>0.3</v>
      </c>
      <c r="X44" s="26">
        <v>0.4</v>
      </c>
      <c r="Y44" s="26">
        <v>0.5</v>
      </c>
      <c r="Z44" s="26">
        <v>0.3</v>
      </c>
      <c r="AA44" s="26">
        <v>0.4</v>
      </c>
      <c r="AB44" s="26">
        <v>0.4</v>
      </c>
      <c r="AC44" s="35">
        <f t="shared" si="11"/>
        <v>0.39565217391304353</v>
      </c>
    </row>
    <row r="45" spans="1:29" ht="18.75">
      <c r="A45" s="4">
        <v>3</v>
      </c>
      <c r="B45" s="5" t="s">
        <v>44</v>
      </c>
      <c r="C45" s="6" t="s">
        <v>42</v>
      </c>
      <c r="D45" s="6"/>
      <c r="E45" s="27"/>
      <c r="F45" s="27">
        <v>15.6</v>
      </c>
      <c r="G45" s="27">
        <v>15.6</v>
      </c>
      <c r="H45" s="27">
        <v>15.6</v>
      </c>
      <c r="I45" s="27">
        <v>14.5</v>
      </c>
      <c r="J45" s="27">
        <v>13</v>
      </c>
      <c r="K45" s="27">
        <v>12.3</v>
      </c>
      <c r="L45" s="27">
        <v>12.8</v>
      </c>
      <c r="M45" s="27">
        <v>13.5</v>
      </c>
      <c r="N45" s="27">
        <v>14</v>
      </c>
      <c r="O45" s="27">
        <v>14.3</v>
      </c>
      <c r="P45" s="27">
        <v>15.5</v>
      </c>
      <c r="Q45" s="27">
        <v>15.5</v>
      </c>
      <c r="R45" s="27">
        <v>14.9</v>
      </c>
      <c r="S45" s="27">
        <v>14.4</v>
      </c>
      <c r="T45" s="27">
        <v>14.1</v>
      </c>
      <c r="U45" s="27">
        <v>13.7</v>
      </c>
      <c r="V45" s="27">
        <v>12.5</v>
      </c>
      <c r="W45" s="27">
        <v>12.2</v>
      </c>
      <c r="X45" s="27">
        <v>12.3</v>
      </c>
      <c r="Y45" s="27">
        <v>13.6</v>
      </c>
      <c r="Z45" s="27">
        <v>13.8</v>
      </c>
      <c r="AA45" s="27">
        <v>14.1</v>
      </c>
      <c r="AB45" s="27">
        <v>14.1</v>
      </c>
      <c r="AC45" s="35">
        <f t="shared" si="11"/>
        <v>13.995652173913046</v>
      </c>
    </row>
    <row r="46" spans="1:29" ht="18.75">
      <c r="A46" s="4">
        <v>4</v>
      </c>
      <c r="B46" s="5" t="s">
        <v>45</v>
      </c>
      <c r="C46" s="6" t="s">
        <v>42</v>
      </c>
      <c r="D46" s="6"/>
      <c r="E46" s="27"/>
      <c r="F46" s="27">
        <v>7.6</v>
      </c>
      <c r="G46" s="27">
        <v>7.6</v>
      </c>
      <c r="H46" s="27">
        <v>7.6</v>
      </c>
      <c r="I46" s="27">
        <v>7</v>
      </c>
      <c r="J46" s="27">
        <v>7</v>
      </c>
      <c r="K46" s="27">
        <v>5.5</v>
      </c>
      <c r="L46" s="27">
        <v>5.6</v>
      </c>
      <c r="M46" s="27">
        <v>5.8</v>
      </c>
      <c r="N46" s="27">
        <v>6.2</v>
      </c>
      <c r="O46" s="27">
        <v>6.3</v>
      </c>
      <c r="P46" s="27">
        <v>7.9</v>
      </c>
      <c r="Q46" s="27">
        <v>7.7</v>
      </c>
      <c r="R46" s="27">
        <v>7.3</v>
      </c>
      <c r="S46" s="27">
        <v>7.1</v>
      </c>
      <c r="T46" s="27">
        <v>6.6</v>
      </c>
      <c r="U46" s="27">
        <v>6.5</v>
      </c>
      <c r="V46" s="27">
        <v>5.4</v>
      </c>
      <c r="W46" s="27">
        <v>5.3</v>
      </c>
      <c r="X46" s="27">
        <v>5.3</v>
      </c>
      <c r="Y46" s="27">
        <v>5.6</v>
      </c>
      <c r="Z46" s="27">
        <v>5.5</v>
      </c>
      <c r="AA46" s="27">
        <v>5.5</v>
      </c>
      <c r="AB46" s="27">
        <v>5.6</v>
      </c>
      <c r="AC46" s="35">
        <f t="shared" si="11"/>
        <v>6.4130434782608692</v>
      </c>
    </row>
    <row r="47" spans="1:29" ht="18.75">
      <c r="A47" s="4">
        <v>5</v>
      </c>
      <c r="B47" s="5" t="s">
        <v>46</v>
      </c>
      <c r="C47" s="6" t="s">
        <v>42</v>
      </c>
      <c r="D47" s="6"/>
      <c r="E47" s="27"/>
      <c r="F47" s="27">
        <v>26</v>
      </c>
      <c r="G47" s="27">
        <v>26</v>
      </c>
      <c r="H47" s="27">
        <v>26</v>
      </c>
      <c r="I47" s="27">
        <v>25.1</v>
      </c>
      <c r="J47" s="27">
        <v>24.7</v>
      </c>
      <c r="K47" s="27">
        <v>23.3</v>
      </c>
      <c r="L47" s="27">
        <v>23.7</v>
      </c>
      <c r="M47" s="27">
        <v>25</v>
      </c>
      <c r="N47" s="27">
        <v>24.9</v>
      </c>
      <c r="O47" s="27">
        <v>24.5</v>
      </c>
      <c r="P47" s="27">
        <v>25.2</v>
      </c>
      <c r="Q47" s="27">
        <v>25.9</v>
      </c>
      <c r="R47" s="27">
        <v>26</v>
      </c>
      <c r="S47" s="27">
        <v>24.8</v>
      </c>
      <c r="T47" s="27">
        <v>24.6</v>
      </c>
      <c r="U47" s="27">
        <v>24.5</v>
      </c>
      <c r="V47" s="27">
        <v>23.5</v>
      </c>
      <c r="W47" s="27">
        <v>23.5</v>
      </c>
      <c r="X47" s="27">
        <v>21.9</v>
      </c>
      <c r="Y47" s="27">
        <v>21</v>
      </c>
      <c r="Z47" s="27">
        <v>20.6</v>
      </c>
      <c r="AA47" s="27">
        <v>20.2</v>
      </c>
      <c r="AB47" s="27">
        <v>20</v>
      </c>
      <c r="AC47" s="35">
        <f t="shared" si="11"/>
        <v>23.952173913043477</v>
      </c>
    </row>
    <row r="48" spans="1:29" ht="18.75">
      <c r="A48" s="4">
        <v>6</v>
      </c>
      <c r="B48" s="5" t="s">
        <v>47</v>
      </c>
      <c r="C48" s="6" t="s">
        <v>42</v>
      </c>
      <c r="D48" s="6"/>
      <c r="E48" s="27"/>
      <c r="F48" s="27">
        <v>31.6</v>
      </c>
      <c r="G48" s="27">
        <v>31.6</v>
      </c>
      <c r="H48" s="27">
        <v>31.6</v>
      </c>
      <c r="I48" s="27">
        <v>30.2</v>
      </c>
      <c r="J48" s="27">
        <v>29</v>
      </c>
      <c r="K48" s="27">
        <v>28.2</v>
      </c>
      <c r="L48" s="27">
        <v>28.6</v>
      </c>
      <c r="M48" s="27">
        <v>30.3</v>
      </c>
      <c r="N48" s="27">
        <v>30.4</v>
      </c>
      <c r="O48" s="27">
        <v>30</v>
      </c>
      <c r="P48" s="27">
        <v>30.8</v>
      </c>
      <c r="Q48" s="27">
        <v>31.5</v>
      </c>
      <c r="R48" s="27">
        <v>31.1</v>
      </c>
      <c r="S48" s="27">
        <v>30.1</v>
      </c>
      <c r="T48" s="27">
        <v>30</v>
      </c>
      <c r="U48" s="27">
        <v>29.8</v>
      </c>
      <c r="V48" s="27">
        <v>28.5</v>
      </c>
      <c r="W48" s="27">
        <v>28.3</v>
      </c>
      <c r="X48" s="27">
        <v>26.7</v>
      </c>
      <c r="Y48" s="27">
        <v>26.2</v>
      </c>
      <c r="Z48" s="27">
        <v>26</v>
      </c>
      <c r="AA48" s="27">
        <v>26</v>
      </c>
      <c r="AB48" s="27">
        <v>25.6</v>
      </c>
      <c r="AC48" s="35">
        <f t="shared" si="11"/>
        <v>29.221739130434788</v>
      </c>
    </row>
    <row r="49" spans="1:29" ht="30">
      <c r="A49" s="4">
        <v>7</v>
      </c>
      <c r="B49" s="5" t="s">
        <v>48</v>
      </c>
      <c r="C49" s="6" t="s">
        <v>49</v>
      </c>
      <c r="D49" s="6"/>
      <c r="E49" s="13"/>
      <c r="F49" s="13">
        <v>4.3</v>
      </c>
      <c r="G49" s="13">
        <v>4.3</v>
      </c>
      <c r="H49" s="13">
        <v>4.3</v>
      </c>
      <c r="I49" s="13">
        <v>4.3</v>
      </c>
      <c r="J49" s="13">
        <v>4.3</v>
      </c>
      <c r="K49" s="13">
        <v>4.3</v>
      </c>
      <c r="L49" s="13">
        <v>4.3</v>
      </c>
      <c r="M49" s="13">
        <v>4.3</v>
      </c>
      <c r="N49" s="13">
        <v>4.3</v>
      </c>
      <c r="O49" s="13">
        <v>4.3</v>
      </c>
      <c r="P49" s="13">
        <v>4.3</v>
      </c>
      <c r="Q49" s="13">
        <v>4.3</v>
      </c>
      <c r="R49" s="13">
        <v>4.3</v>
      </c>
      <c r="S49" s="13">
        <v>4.3</v>
      </c>
      <c r="T49" s="13">
        <v>4.3</v>
      </c>
      <c r="U49" s="13">
        <v>4.3</v>
      </c>
      <c r="V49" s="13">
        <v>4.3</v>
      </c>
      <c r="W49" s="13">
        <v>4.3</v>
      </c>
      <c r="X49" s="13">
        <v>4.3</v>
      </c>
      <c r="Y49" s="13">
        <v>4.3</v>
      </c>
      <c r="Z49" s="13">
        <v>4.3</v>
      </c>
      <c r="AA49" s="13">
        <v>4.3</v>
      </c>
      <c r="AB49" s="13">
        <v>4.3</v>
      </c>
      <c r="AC49" s="35">
        <f t="shared" si="11"/>
        <v>4.299999999999998</v>
      </c>
    </row>
    <row r="50" spans="1:29" ht="30">
      <c r="A50" s="4">
        <v>8</v>
      </c>
      <c r="B50" s="5" t="s">
        <v>50</v>
      </c>
      <c r="C50" s="6" t="s">
        <v>49</v>
      </c>
      <c r="D50" s="6"/>
      <c r="E50" s="28"/>
      <c r="F50" s="28">
        <v>3.8</v>
      </c>
      <c r="G50" s="28">
        <v>3.8</v>
      </c>
      <c r="H50" s="28">
        <v>3.8</v>
      </c>
      <c r="I50" s="28">
        <v>3.8</v>
      </c>
      <c r="J50" s="28">
        <v>3.8</v>
      </c>
      <c r="K50" s="28">
        <v>3.8</v>
      </c>
      <c r="L50" s="28">
        <v>3.8</v>
      </c>
      <c r="M50" s="28">
        <v>3.8</v>
      </c>
      <c r="N50" s="28">
        <v>3.8</v>
      </c>
      <c r="O50" s="28">
        <v>3.8</v>
      </c>
      <c r="P50" s="28">
        <v>3.8</v>
      </c>
      <c r="Q50" s="28">
        <v>3.8</v>
      </c>
      <c r="R50" s="28">
        <v>3.8</v>
      </c>
      <c r="S50" s="28">
        <v>3.8</v>
      </c>
      <c r="T50" s="28">
        <v>3.8</v>
      </c>
      <c r="U50" s="28">
        <v>3.8</v>
      </c>
      <c r="V50" s="28">
        <v>3.8</v>
      </c>
      <c r="W50" s="28">
        <v>3.8</v>
      </c>
      <c r="X50" s="28">
        <v>3.8</v>
      </c>
      <c r="Y50" s="28">
        <v>3.8</v>
      </c>
      <c r="Z50" s="28">
        <v>3.8</v>
      </c>
      <c r="AA50" s="28">
        <v>3.8</v>
      </c>
      <c r="AB50" s="28">
        <v>3.8</v>
      </c>
      <c r="AC50" s="35">
        <f t="shared" si="11"/>
        <v>3.7999999999999985</v>
      </c>
    </row>
    <row r="51" spans="1:29" ht="30">
      <c r="A51" s="4">
        <v>9</v>
      </c>
      <c r="B51" s="5" t="s">
        <v>51</v>
      </c>
      <c r="C51" s="6" t="s">
        <v>49</v>
      </c>
      <c r="D51" s="6"/>
      <c r="E51" s="28"/>
      <c r="F51" s="28">
        <v>3.8</v>
      </c>
      <c r="G51" s="28">
        <v>3.8</v>
      </c>
      <c r="H51" s="28">
        <v>3.8</v>
      </c>
      <c r="I51" s="28">
        <v>3.8</v>
      </c>
      <c r="J51" s="28">
        <v>3.8</v>
      </c>
      <c r="K51" s="28">
        <v>3.8</v>
      </c>
      <c r="L51" s="28">
        <v>3.8</v>
      </c>
      <c r="M51" s="28">
        <v>3.8</v>
      </c>
      <c r="N51" s="28">
        <v>3.8</v>
      </c>
      <c r="O51" s="28">
        <v>3.8</v>
      </c>
      <c r="P51" s="28">
        <v>3.8</v>
      </c>
      <c r="Q51" s="28">
        <v>3.8</v>
      </c>
      <c r="R51" s="28">
        <v>3.8</v>
      </c>
      <c r="S51" s="28">
        <v>3.8</v>
      </c>
      <c r="T51" s="28">
        <v>3.8</v>
      </c>
      <c r="U51" s="28">
        <v>3.8</v>
      </c>
      <c r="V51" s="28">
        <v>3.8</v>
      </c>
      <c r="W51" s="28">
        <v>3.8</v>
      </c>
      <c r="X51" s="28">
        <v>3.8</v>
      </c>
      <c r="Y51" s="28">
        <v>3.8</v>
      </c>
      <c r="Z51" s="28">
        <v>3.8</v>
      </c>
      <c r="AA51" s="28">
        <v>3.8</v>
      </c>
      <c r="AB51" s="28">
        <v>3.8</v>
      </c>
      <c r="AC51" s="35">
        <f t="shared" si="11"/>
        <v>3.7999999999999985</v>
      </c>
    </row>
    <row r="52" spans="1:29" ht="30">
      <c r="A52" s="4">
        <v>10</v>
      </c>
      <c r="B52" s="5" t="s">
        <v>52</v>
      </c>
      <c r="C52" s="6" t="s">
        <v>49</v>
      </c>
      <c r="D52" s="6"/>
      <c r="E52" s="57"/>
      <c r="F52" s="57">
        <v>3</v>
      </c>
      <c r="G52" s="57">
        <v>3</v>
      </c>
      <c r="H52" s="57">
        <v>3</v>
      </c>
      <c r="I52" s="57">
        <v>3</v>
      </c>
      <c r="J52" s="57">
        <v>3</v>
      </c>
      <c r="K52" s="57">
        <v>3</v>
      </c>
      <c r="L52" s="57">
        <v>3</v>
      </c>
      <c r="M52" s="57">
        <v>3</v>
      </c>
      <c r="N52" s="57">
        <v>3</v>
      </c>
      <c r="O52" s="57">
        <v>3</v>
      </c>
      <c r="P52" s="57">
        <v>3</v>
      </c>
      <c r="Q52" s="57">
        <v>3</v>
      </c>
      <c r="R52" s="57">
        <v>3</v>
      </c>
      <c r="S52" s="57">
        <v>3</v>
      </c>
      <c r="T52" s="57">
        <v>3</v>
      </c>
      <c r="U52" s="57">
        <v>3</v>
      </c>
      <c r="V52" s="57">
        <v>3</v>
      </c>
      <c r="W52" s="57">
        <v>3</v>
      </c>
      <c r="X52" s="57">
        <v>3</v>
      </c>
      <c r="Y52" s="57">
        <v>3</v>
      </c>
      <c r="Z52" s="57">
        <v>3</v>
      </c>
      <c r="AA52" s="57">
        <v>3</v>
      </c>
      <c r="AB52" s="57">
        <v>3</v>
      </c>
      <c r="AC52" s="54">
        <f t="shared" si="11"/>
        <v>3</v>
      </c>
    </row>
    <row r="53" spans="1:29" ht="34.5">
      <c r="A53" s="4">
        <v>11</v>
      </c>
      <c r="B53" s="5" t="s">
        <v>53</v>
      </c>
      <c r="C53" s="6" t="s">
        <v>49</v>
      </c>
      <c r="D53" s="13"/>
      <c r="E53" s="56"/>
      <c r="F53" s="56">
        <f>F49-F50</f>
        <v>0.5</v>
      </c>
      <c r="G53" s="56">
        <f t="shared" ref="G53:M53" si="12">G49-G50</f>
        <v>0.5</v>
      </c>
      <c r="H53" s="56">
        <f t="shared" si="12"/>
        <v>0.5</v>
      </c>
      <c r="I53" s="56">
        <f t="shared" si="12"/>
        <v>0.5</v>
      </c>
      <c r="J53" s="56">
        <f t="shared" si="12"/>
        <v>0.5</v>
      </c>
      <c r="K53" s="56">
        <f t="shared" si="12"/>
        <v>0.5</v>
      </c>
      <c r="L53" s="56">
        <f t="shared" si="12"/>
        <v>0.5</v>
      </c>
      <c r="M53" s="56">
        <f t="shared" si="12"/>
        <v>0.5</v>
      </c>
      <c r="N53" s="56">
        <f t="shared" ref="N53:AB53" si="13">N49-N50</f>
        <v>0.5</v>
      </c>
      <c r="O53" s="56">
        <f t="shared" si="13"/>
        <v>0.5</v>
      </c>
      <c r="P53" s="56">
        <f t="shared" si="13"/>
        <v>0.5</v>
      </c>
      <c r="Q53" s="56">
        <f t="shared" si="13"/>
        <v>0.5</v>
      </c>
      <c r="R53" s="56">
        <f t="shared" si="13"/>
        <v>0.5</v>
      </c>
      <c r="S53" s="56">
        <f t="shared" si="13"/>
        <v>0.5</v>
      </c>
      <c r="T53" s="56">
        <f t="shared" si="13"/>
        <v>0.5</v>
      </c>
      <c r="U53" s="56">
        <f t="shared" si="13"/>
        <v>0.5</v>
      </c>
      <c r="V53" s="56">
        <f t="shared" si="13"/>
        <v>0.5</v>
      </c>
      <c r="W53" s="56">
        <f t="shared" si="13"/>
        <v>0.5</v>
      </c>
      <c r="X53" s="56">
        <f t="shared" si="13"/>
        <v>0.5</v>
      </c>
      <c r="Y53" s="56">
        <f t="shared" si="13"/>
        <v>0.5</v>
      </c>
      <c r="Z53" s="56">
        <f t="shared" si="13"/>
        <v>0.5</v>
      </c>
      <c r="AA53" s="56">
        <f t="shared" si="13"/>
        <v>0.5</v>
      </c>
      <c r="AB53" s="56">
        <f t="shared" si="13"/>
        <v>0.5</v>
      </c>
      <c r="AC53" s="54">
        <f t="shared" si="11"/>
        <v>0.5</v>
      </c>
    </row>
    <row r="54" spans="1:29" ht="34.5">
      <c r="A54" s="4">
        <v>12</v>
      </c>
      <c r="B54" s="5" t="s">
        <v>54</v>
      </c>
      <c r="C54" s="6" t="s">
        <v>55</v>
      </c>
      <c r="D54" s="13"/>
      <c r="E54" s="56"/>
      <c r="F54" s="56">
        <f>F51-F52</f>
        <v>0.79999999999999982</v>
      </c>
      <c r="G54" s="56">
        <f t="shared" ref="G54:M54" si="14">G51-G52</f>
        <v>0.79999999999999982</v>
      </c>
      <c r="H54" s="56">
        <f t="shared" si="14"/>
        <v>0.79999999999999982</v>
      </c>
      <c r="I54" s="56">
        <f t="shared" si="14"/>
        <v>0.79999999999999982</v>
      </c>
      <c r="J54" s="56">
        <f t="shared" si="14"/>
        <v>0.79999999999999982</v>
      </c>
      <c r="K54" s="56">
        <f t="shared" si="14"/>
        <v>0.79999999999999982</v>
      </c>
      <c r="L54" s="56">
        <f t="shared" si="14"/>
        <v>0.79999999999999982</v>
      </c>
      <c r="M54" s="56">
        <f t="shared" si="14"/>
        <v>0.79999999999999982</v>
      </c>
      <c r="N54" s="56">
        <f t="shared" ref="N54:AB54" si="15">N51-N52</f>
        <v>0.79999999999999982</v>
      </c>
      <c r="O54" s="56">
        <f t="shared" si="15"/>
        <v>0.79999999999999982</v>
      </c>
      <c r="P54" s="56">
        <f t="shared" si="15"/>
        <v>0.79999999999999982</v>
      </c>
      <c r="Q54" s="56">
        <f t="shared" si="15"/>
        <v>0.79999999999999982</v>
      </c>
      <c r="R54" s="56">
        <f t="shared" si="15"/>
        <v>0.79999999999999982</v>
      </c>
      <c r="S54" s="56">
        <f t="shared" si="15"/>
        <v>0.79999999999999982</v>
      </c>
      <c r="T54" s="56">
        <f t="shared" si="15"/>
        <v>0.79999999999999982</v>
      </c>
      <c r="U54" s="56">
        <f t="shared" si="15"/>
        <v>0.79999999999999982</v>
      </c>
      <c r="V54" s="56">
        <f t="shared" si="15"/>
        <v>0.79999999999999982</v>
      </c>
      <c r="W54" s="56">
        <f t="shared" si="15"/>
        <v>0.79999999999999982</v>
      </c>
      <c r="X54" s="56">
        <f t="shared" si="15"/>
        <v>0.79999999999999982</v>
      </c>
      <c r="Y54" s="56">
        <f t="shared" si="15"/>
        <v>0.79999999999999982</v>
      </c>
      <c r="Z54" s="56">
        <f t="shared" si="15"/>
        <v>0.79999999999999982</v>
      </c>
      <c r="AA54" s="56">
        <f t="shared" si="15"/>
        <v>0.79999999999999982</v>
      </c>
      <c r="AB54" s="56">
        <f t="shared" si="15"/>
        <v>0.79999999999999982</v>
      </c>
      <c r="AC54" s="54">
        <f t="shared" si="11"/>
        <v>0.80000000000000027</v>
      </c>
    </row>
    <row r="55" spans="1:29" ht="37.5">
      <c r="A55" s="4">
        <v>13</v>
      </c>
      <c r="B55" s="5" t="s">
        <v>56</v>
      </c>
      <c r="C55" s="6" t="s">
        <v>57</v>
      </c>
      <c r="D55" s="13"/>
      <c r="E55" s="58"/>
      <c r="F55" s="58">
        <f>SQRT(F53/0.5)*971</f>
        <v>971</v>
      </c>
      <c r="G55" s="58">
        <f t="shared" ref="G55:M55" si="16">SQRT(G53/0.5)*971</f>
        <v>971</v>
      </c>
      <c r="H55" s="58">
        <f t="shared" si="16"/>
        <v>971</v>
      </c>
      <c r="I55" s="58">
        <f t="shared" si="16"/>
        <v>971</v>
      </c>
      <c r="J55" s="58">
        <f t="shared" si="16"/>
        <v>971</v>
      </c>
      <c r="K55" s="58">
        <f t="shared" si="16"/>
        <v>971</v>
      </c>
      <c r="L55" s="58">
        <f t="shared" si="16"/>
        <v>971</v>
      </c>
      <c r="M55" s="58">
        <f t="shared" si="16"/>
        <v>971</v>
      </c>
      <c r="N55" s="58">
        <f t="shared" ref="N55:AB55" si="17">SQRT(N53/0.5)*971</f>
        <v>971</v>
      </c>
      <c r="O55" s="58">
        <f t="shared" si="17"/>
        <v>971</v>
      </c>
      <c r="P55" s="58">
        <f t="shared" si="17"/>
        <v>971</v>
      </c>
      <c r="Q55" s="58">
        <f t="shared" si="17"/>
        <v>971</v>
      </c>
      <c r="R55" s="58">
        <f t="shared" si="17"/>
        <v>971</v>
      </c>
      <c r="S55" s="58">
        <f t="shared" si="17"/>
        <v>971</v>
      </c>
      <c r="T55" s="58">
        <f t="shared" si="17"/>
        <v>971</v>
      </c>
      <c r="U55" s="58">
        <f t="shared" si="17"/>
        <v>971</v>
      </c>
      <c r="V55" s="58">
        <f t="shared" si="17"/>
        <v>971</v>
      </c>
      <c r="W55" s="58">
        <f t="shared" si="17"/>
        <v>971</v>
      </c>
      <c r="X55" s="58">
        <f t="shared" si="17"/>
        <v>971</v>
      </c>
      <c r="Y55" s="58">
        <f t="shared" si="17"/>
        <v>971</v>
      </c>
      <c r="Z55" s="58">
        <f t="shared" si="17"/>
        <v>971</v>
      </c>
      <c r="AA55" s="58">
        <f t="shared" si="17"/>
        <v>971</v>
      </c>
      <c r="AB55" s="58">
        <f t="shared" si="17"/>
        <v>971</v>
      </c>
      <c r="AC55" s="54">
        <f t="shared" si="11"/>
        <v>971</v>
      </c>
    </row>
    <row r="56" spans="1:29" ht="21">
      <c r="A56" s="4">
        <v>14</v>
      </c>
      <c r="B56" s="5" t="s">
        <v>58</v>
      </c>
      <c r="C56" s="6" t="s">
        <v>59</v>
      </c>
      <c r="D56" s="13"/>
      <c r="E56" s="60"/>
      <c r="F56" s="60">
        <f>F55*1000*1*(F45-F46)/3024</f>
        <v>2568.7830687830688</v>
      </c>
      <c r="G56" s="60">
        <f t="shared" ref="G56:M56" si="18">G55*1000*1*(G45-G46)/3024</f>
        <v>2568.7830687830688</v>
      </c>
      <c r="H56" s="60">
        <f t="shared" si="18"/>
        <v>2568.7830687830688</v>
      </c>
      <c r="I56" s="60">
        <f t="shared" si="18"/>
        <v>2408.2341269841268</v>
      </c>
      <c r="J56" s="60">
        <f t="shared" si="18"/>
        <v>1926.5873015873017</v>
      </c>
      <c r="K56" s="60">
        <f t="shared" si="18"/>
        <v>2183.465608465609</v>
      </c>
      <c r="L56" s="60">
        <f t="shared" si="18"/>
        <v>2311.9047619047624</v>
      </c>
      <c r="M56" s="60">
        <f t="shared" si="18"/>
        <v>2472.4537037037039</v>
      </c>
      <c r="N56" s="60">
        <f t="shared" ref="N56:AB56" si="19">N55*1000*1*(N45-N46)/3024</f>
        <v>2504.563492063492</v>
      </c>
      <c r="O56" s="60">
        <f t="shared" si="19"/>
        <v>2568.7830687830688</v>
      </c>
      <c r="P56" s="60">
        <f t="shared" si="19"/>
        <v>2440.3439153439153</v>
      </c>
      <c r="Q56" s="60">
        <f t="shared" si="19"/>
        <v>2504.563492063492</v>
      </c>
      <c r="R56" s="60">
        <f t="shared" si="19"/>
        <v>2440.3439153439158</v>
      </c>
      <c r="S56" s="60">
        <f t="shared" si="19"/>
        <v>2344.0145502645505</v>
      </c>
      <c r="T56" s="60">
        <f t="shared" si="19"/>
        <v>2408.2341269841268</v>
      </c>
      <c r="U56" s="60">
        <f t="shared" si="19"/>
        <v>2311.9047619047615</v>
      </c>
      <c r="V56" s="60">
        <f t="shared" si="19"/>
        <v>2279.7949735449733</v>
      </c>
      <c r="W56" s="60">
        <f t="shared" si="19"/>
        <v>2215.5753968253966</v>
      </c>
      <c r="X56" s="60">
        <f t="shared" si="19"/>
        <v>2247.6851851851857</v>
      </c>
      <c r="Y56" s="60">
        <f t="shared" si="19"/>
        <v>2568.7830687830688</v>
      </c>
      <c r="Z56" s="60">
        <f t="shared" si="19"/>
        <v>2665.112433862434</v>
      </c>
      <c r="AA56" s="60">
        <f t="shared" si="19"/>
        <v>2761.4417989417989</v>
      </c>
      <c r="AB56" s="60">
        <f t="shared" si="19"/>
        <v>2729.3320105820108</v>
      </c>
      <c r="AC56" s="63">
        <f>SUM(E56:AB56)</f>
        <v>55999.470899470907</v>
      </c>
    </row>
    <row r="57" spans="1:29" ht="21">
      <c r="A57" s="4">
        <v>15</v>
      </c>
      <c r="B57" s="5" t="s">
        <v>60</v>
      </c>
      <c r="C57" s="6" t="s">
        <v>61</v>
      </c>
      <c r="D57" s="13"/>
      <c r="E57" s="61"/>
      <c r="F57" s="62">
        <v>1500</v>
      </c>
      <c r="G57" s="62">
        <v>1500</v>
      </c>
      <c r="H57" s="62">
        <v>1300</v>
      </c>
      <c r="I57" s="62">
        <v>1200</v>
      </c>
      <c r="J57" s="62">
        <v>1500</v>
      </c>
      <c r="K57" s="62">
        <v>1400</v>
      </c>
      <c r="L57" s="62">
        <v>1500</v>
      </c>
      <c r="M57" s="62">
        <v>1600</v>
      </c>
      <c r="N57" s="62">
        <v>1500</v>
      </c>
      <c r="O57" s="62">
        <v>1300</v>
      </c>
      <c r="P57" s="62">
        <v>1600</v>
      </c>
      <c r="Q57" s="62">
        <v>1400</v>
      </c>
      <c r="R57" s="62">
        <v>1400</v>
      </c>
      <c r="S57" s="62">
        <v>1400</v>
      </c>
      <c r="T57" s="62">
        <v>1400</v>
      </c>
      <c r="U57" s="62">
        <v>1300</v>
      </c>
      <c r="V57" s="62">
        <v>1200</v>
      </c>
      <c r="W57" s="62">
        <v>1400</v>
      </c>
      <c r="X57" s="62">
        <v>1500</v>
      </c>
      <c r="Y57" s="62">
        <v>1500</v>
      </c>
      <c r="Z57" s="62">
        <v>1300</v>
      </c>
      <c r="AA57" s="62">
        <v>1500</v>
      </c>
      <c r="AB57" s="62">
        <v>1500</v>
      </c>
      <c r="AC57" s="63">
        <f>SUM(E57:AB57)</f>
        <v>32700</v>
      </c>
    </row>
    <row r="58" spans="1:29" ht="15.75">
      <c r="A58" s="4">
        <v>16</v>
      </c>
      <c r="B58" s="5" t="s">
        <v>62</v>
      </c>
      <c r="C58" s="6" t="s">
        <v>63</v>
      </c>
      <c r="D58" s="13"/>
      <c r="E58" s="59"/>
      <c r="F58" s="59">
        <f t="shared" ref="F58:M58" si="20">F57/F56</f>
        <v>0.58393408856848605</v>
      </c>
      <c r="G58" s="59">
        <f t="shared" si="20"/>
        <v>0.58393408856848605</v>
      </c>
      <c r="H58" s="59">
        <f t="shared" si="20"/>
        <v>0.50607621009268799</v>
      </c>
      <c r="I58" s="59">
        <f t="shared" si="20"/>
        <v>0.49829042224510817</v>
      </c>
      <c r="J58" s="59">
        <f t="shared" si="20"/>
        <v>0.77857878475798148</v>
      </c>
      <c r="K58" s="59">
        <f t="shared" si="20"/>
        <v>0.64118252862421987</v>
      </c>
      <c r="L58" s="59">
        <f t="shared" si="20"/>
        <v>0.64881565396498442</v>
      </c>
      <c r="M58" s="59">
        <f t="shared" si="20"/>
        <v>0.64713041850014041</v>
      </c>
      <c r="N58" s="59">
        <f t="shared" ref="N58:AB58" si="21">N57/N56</f>
        <v>0.59890675750613964</v>
      </c>
      <c r="O58" s="59">
        <f t="shared" si="21"/>
        <v>0.50607621009268799</v>
      </c>
      <c r="P58" s="59">
        <f t="shared" si="21"/>
        <v>0.65564529242777392</v>
      </c>
      <c r="Q58" s="59">
        <f t="shared" si="21"/>
        <v>0.55897964033906367</v>
      </c>
      <c r="R58" s="59">
        <f t="shared" si="21"/>
        <v>0.57368963087430203</v>
      </c>
      <c r="S58" s="59">
        <f t="shared" si="21"/>
        <v>0.59726591707461585</v>
      </c>
      <c r="T58" s="59">
        <f t="shared" si="21"/>
        <v>0.5813388259526262</v>
      </c>
      <c r="U58" s="59">
        <f t="shared" si="21"/>
        <v>0.56230690010298667</v>
      </c>
      <c r="V58" s="59">
        <f t="shared" si="21"/>
        <v>0.52636312208990299</v>
      </c>
      <c r="W58" s="59">
        <f t="shared" si="21"/>
        <v>0.63189002820937634</v>
      </c>
      <c r="X58" s="59">
        <f t="shared" si="21"/>
        <v>0.66735324407826968</v>
      </c>
      <c r="Y58" s="59">
        <f t="shared" si="21"/>
        <v>0.58393408856848605</v>
      </c>
      <c r="Z58" s="59">
        <f t="shared" si="21"/>
        <v>0.48778429888451846</v>
      </c>
      <c r="AA58" s="59">
        <f t="shared" si="21"/>
        <v>0.54319450099394062</v>
      </c>
      <c r="AB58" s="59">
        <f t="shared" si="21"/>
        <v>0.54958502453504565</v>
      </c>
      <c r="AC58" s="54">
        <f t="shared" ref="AC58:AC63" si="22">AVERAGE(E58:AB58)</f>
        <v>0.587489377263123</v>
      </c>
    </row>
    <row r="59" spans="1:29" ht="15.75">
      <c r="A59" s="4">
        <v>17</v>
      </c>
      <c r="B59" s="5" t="s">
        <v>64</v>
      </c>
      <c r="C59" s="13"/>
      <c r="D59" s="13"/>
      <c r="E59" s="328">
        <f>AVERAGE(E58:AB58)</f>
        <v>0.587489377263123</v>
      </c>
      <c r="F59" s="329"/>
      <c r="G59" s="329"/>
      <c r="H59" s="329"/>
      <c r="I59" s="329"/>
      <c r="J59" s="329"/>
      <c r="K59" s="329"/>
      <c r="L59" s="329"/>
      <c r="M59" s="329"/>
      <c r="N59" s="329"/>
      <c r="O59" s="329"/>
      <c r="P59" s="329"/>
      <c r="Q59" s="329"/>
      <c r="R59" s="329"/>
      <c r="S59" s="329"/>
      <c r="T59" s="329"/>
      <c r="U59" s="329"/>
      <c r="V59" s="329"/>
      <c r="W59" s="329"/>
      <c r="X59" s="329"/>
      <c r="Y59" s="329"/>
      <c r="Z59" s="329"/>
      <c r="AA59" s="329"/>
      <c r="AB59" s="329"/>
      <c r="AC59" s="54">
        <f t="shared" si="22"/>
        <v>0.587489377263123</v>
      </c>
    </row>
    <row r="60" spans="1:29" ht="15.75">
      <c r="A60" s="4">
        <v>18</v>
      </c>
      <c r="B60" s="5" t="s">
        <v>65</v>
      </c>
      <c r="C60" s="13"/>
      <c r="D60" s="13"/>
      <c r="E60" s="59"/>
      <c r="F60" s="59">
        <f>3.516/F58</f>
        <v>6.0212275132275135</v>
      </c>
      <c r="G60" s="59">
        <f t="shared" ref="G60:M60" si="23">3.516/G58</f>
        <v>6.0212275132275135</v>
      </c>
      <c r="H60" s="59">
        <f t="shared" si="23"/>
        <v>6.947570207570207</v>
      </c>
      <c r="I60" s="59">
        <f t="shared" si="23"/>
        <v>7.0561259920634916</v>
      </c>
      <c r="J60" s="59">
        <f t="shared" si="23"/>
        <v>4.5159206349206347</v>
      </c>
      <c r="K60" s="59">
        <f t="shared" si="23"/>
        <v>5.4836179138322008</v>
      </c>
      <c r="L60" s="59">
        <f t="shared" si="23"/>
        <v>5.4191047619047632</v>
      </c>
      <c r="M60" s="59">
        <f t="shared" si="23"/>
        <v>5.4332170138888891</v>
      </c>
      <c r="N60" s="59">
        <f t="shared" ref="N60:AB60" si="24">3.516/N58</f>
        <v>5.8706968253968252</v>
      </c>
      <c r="O60" s="59">
        <f t="shared" si="24"/>
        <v>6.947570207570207</v>
      </c>
      <c r="P60" s="59">
        <f t="shared" si="24"/>
        <v>5.3626557539682533</v>
      </c>
      <c r="Q60" s="59">
        <f t="shared" si="24"/>
        <v>6.2900323129251694</v>
      </c>
      <c r="R60" s="59">
        <f t="shared" si="24"/>
        <v>6.1287494331065773</v>
      </c>
      <c r="S60" s="59">
        <f t="shared" si="24"/>
        <v>5.8868251133786851</v>
      </c>
      <c r="T60" s="59">
        <f t="shared" si="24"/>
        <v>6.0481079931972781</v>
      </c>
      <c r="U60" s="59">
        <f t="shared" si="24"/>
        <v>6.252813186813186</v>
      </c>
      <c r="V60" s="59">
        <f t="shared" si="24"/>
        <v>6.6797992724867719</v>
      </c>
      <c r="W60" s="59">
        <f t="shared" si="24"/>
        <v>5.5642593537414955</v>
      </c>
      <c r="X60" s="59">
        <f t="shared" si="24"/>
        <v>5.268574074074075</v>
      </c>
      <c r="Y60" s="59">
        <f t="shared" si="24"/>
        <v>6.0212275132275135</v>
      </c>
      <c r="Z60" s="59">
        <f t="shared" si="24"/>
        <v>7.2081040903540909</v>
      </c>
      <c r="AA60" s="59">
        <f t="shared" si="24"/>
        <v>6.4728195767195755</v>
      </c>
      <c r="AB60" s="59">
        <f t="shared" si="24"/>
        <v>6.3975542328042341</v>
      </c>
      <c r="AC60" s="54">
        <f t="shared" si="22"/>
        <v>6.0564261082782238</v>
      </c>
    </row>
    <row r="61" spans="1:29" ht="15.75">
      <c r="A61" s="4">
        <v>19</v>
      </c>
      <c r="B61" s="5" t="s">
        <v>66</v>
      </c>
      <c r="C61" s="13"/>
      <c r="D61" s="13"/>
      <c r="E61" s="59"/>
      <c r="F61" s="59">
        <f>3.413*F60</f>
        <v>20.550449502645503</v>
      </c>
      <c r="G61" s="59">
        <f>3.413*G60</f>
        <v>20.550449502645503</v>
      </c>
      <c r="H61" s="59">
        <f t="shared" ref="H61:M61" si="25">3.413*H60</f>
        <v>23.712057118437116</v>
      </c>
      <c r="I61" s="59">
        <f t="shared" si="25"/>
        <v>24.082558010912695</v>
      </c>
      <c r="J61" s="59">
        <f t="shared" si="25"/>
        <v>15.412837126984126</v>
      </c>
      <c r="K61" s="59">
        <f t="shared" si="25"/>
        <v>18.715587939909302</v>
      </c>
      <c r="L61" s="59">
        <f t="shared" si="25"/>
        <v>18.495404552380954</v>
      </c>
      <c r="M61" s="59">
        <f t="shared" si="25"/>
        <v>18.543569668402778</v>
      </c>
      <c r="N61" s="59">
        <f t="shared" ref="N61:AB61" si="26">3.413*N60</f>
        <v>20.036688265079363</v>
      </c>
      <c r="O61" s="59">
        <f t="shared" si="26"/>
        <v>23.712057118437116</v>
      </c>
      <c r="P61" s="59">
        <f t="shared" si="26"/>
        <v>18.302744088293647</v>
      </c>
      <c r="Q61" s="59">
        <f t="shared" si="26"/>
        <v>21.467880284013603</v>
      </c>
      <c r="R61" s="59">
        <f t="shared" si="26"/>
        <v>20.917421815192746</v>
      </c>
      <c r="S61" s="59">
        <f t="shared" si="26"/>
        <v>20.091734111961451</v>
      </c>
      <c r="T61" s="59">
        <f t="shared" si="26"/>
        <v>20.642192580782311</v>
      </c>
      <c r="U61" s="59">
        <f t="shared" si="26"/>
        <v>21.340851406593401</v>
      </c>
      <c r="V61" s="59">
        <f t="shared" si="26"/>
        <v>22.798154916997351</v>
      </c>
      <c r="W61" s="59">
        <f t="shared" si="26"/>
        <v>18.990817174319723</v>
      </c>
      <c r="X61" s="59">
        <f t="shared" si="26"/>
        <v>17.981643314814818</v>
      </c>
      <c r="Y61" s="59">
        <f t="shared" si="26"/>
        <v>20.550449502645503</v>
      </c>
      <c r="Z61" s="59">
        <f t="shared" si="26"/>
        <v>24.601259260378512</v>
      </c>
      <c r="AA61" s="59">
        <f t="shared" si="26"/>
        <v>22.091733215343911</v>
      </c>
      <c r="AB61" s="59">
        <f t="shared" si="26"/>
        <v>21.83485259656085</v>
      </c>
      <c r="AC61" s="54">
        <f t="shared" si="22"/>
        <v>20.67058230755358</v>
      </c>
    </row>
    <row r="62" spans="1:29" ht="15.75">
      <c r="A62" s="4">
        <v>20</v>
      </c>
      <c r="B62" s="5" t="s">
        <v>67</v>
      </c>
      <c r="C62" s="6" t="s">
        <v>42</v>
      </c>
      <c r="D62" s="13"/>
      <c r="E62" s="59"/>
      <c r="F62" s="59">
        <f>(F48-F47)/LN(1+(F48-F47)/F43)</f>
        <v>4.0785139146313183</v>
      </c>
      <c r="G62" s="59">
        <f t="shared" ref="G62:M62" si="27">(G48-G47)/LN(1+(G48-G47)/G43)</f>
        <v>4.0785139146313183</v>
      </c>
      <c r="H62" s="59">
        <f t="shared" si="27"/>
        <v>3.9612551464564372</v>
      </c>
      <c r="I62" s="59">
        <f t="shared" si="27"/>
        <v>3.321761574628479</v>
      </c>
      <c r="J62" s="59">
        <f t="shared" si="27"/>
        <v>3.5231401714792079</v>
      </c>
      <c r="K62" s="59">
        <f t="shared" si="27"/>
        <v>3.7281611694325072</v>
      </c>
      <c r="L62" s="59">
        <f t="shared" si="27"/>
        <v>3.6123934342702917</v>
      </c>
      <c r="M62" s="59">
        <f t="shared" si="27"/>
        <v>3.7448369879635663</v>
      </c>
      <c r="N62" s="59">
        <f t="shared" ref="N62:AB62" si="28">(N48-N47)/LN(1+(N48-N47)/N43)</f>
        <v>4.0452297460413273</v>
      </c>
      <c r="O62" s="59">
        <f t="shared" si="28"/>
        <v>3.9283253940383194</v>
      </c>
      <c r="P62" s="59">
        <f t="shared" si="28"/>
        <v>3.8428649842839722</v>
      </c>
      <c r="Q62" s="59">
        <f t="shared" si="28"/>
        <v>3.8428649842839722</v>
      </c>
      <c r="R62" s="59">
        <f t="shared" si="28"/>
        <v>3.7953919198120305</v>
      </c>
      <c r="S62" s="59">
        <f t="shared" si="28"/>
        <v>3.7448369879635663</v>
      </c>
      <c r="T62" s="59">
        <f t="shared" si="28"/>
        <v>3.895276610400201</v>
      </c>
      <c r="U62" s="59">
        <f t="shared" si="28"/>
        <v>3.7448369879635663</v>
      </c>
      <c r="V62" s="59">
        <f t="shared" si="28"/>
        <v>3.8769682118883537</v>
      </c>
      <c r="W62" s="59">
        <f t="shared" si="28"/>
        <v>3.8087570999952334</v>
      </c>
      <c r="X62" s="59">
        <f t="shared" si="28"/>
        <v>3.6943453109355677</v>
      </c>
      <c r="Y62" s="59">
        <f t="shared" si="28"/>
        <v>3.7119176154673288</v>
      </c>
      <c r="Z62" s="59">
        <f t="shared" si="28"/>
        <v>3.895276610400201</v>
      </c>
      <c r="AA62" s="59">
        <f t="shared" si="28"/>
        <v>4.2616457914996264</v>
      </c>
      <c r="AB62" s="59">
        <f t="shared" si="28"/>
        <v>4.3100695294248288</v>
      </c>
      <c r="AC62" s="54">
        <f t="shared" si="22"/>
        <v>3.8455297433865749</v>
      </c>
    </row>
    <row r="63" spans="1:29" ht="15.75">
      <c r="A63" s="4">
        <v>21</v>
      </c>
      <c r="B63" s="5" t="s">
        <v>68</v>
      </c>
      <c r="C63" s="6" t="s">
        <v>42</v>
      </c>
      <c r="D63" s="17"/>
      <c r="E63" s="59"/>
      <c r="F63" s="59">
        <f>(F45-F46)/LN(1+(F45-F46)/F44)</f>
        <v>2.6276699100244088</v>
      </c>
      <c r="G63" s="59">
        <f t="shared" ref="G63:M63" si="29">(G45-G46)/LN(1+(G45-G46)/G44)</f>
        <v>2.6276699100244088</v>
      </c>
      <c r="H63" s="59">
        <f t="shared" si="29"/>
        <v>2.6276699100244088</v>
      </c>
      <c r="I63" s="59">
        <f t="shared" si="29"/>
        <v>2.3019575732260114</v>
      </c>
      <c r="J63" s="59">
        <f t="shared" si="29"/>
        <v>2.1640425613334453</v>
      </c>
      <c r="K63" s="59">
        <f t="shared" si="29"/>
        <v>2.3526385425761167</v>
      </c>
      <c r="L63" s="59">
        <f t="shared" si="29"/>
        <v>2.4452875576447823</v>
      </c>
      <c r="M63" s="59">
        <f t="shared" si="29"/>
        <v>2.5597087013286677</v>
      </c>
      <c r="N63" s="59">
        <f t="shared" ref="N63:AB63" si="30">(N45-N46)/LN(1+(N45-N46)/N44)</f>
        <v>2.5824181345416166</v>
      </c>
      <c r="O63" s="59">
        <f t="shared" si="30"/>
        <v>2.6276699100244088</v>
      </c>
      <c r="P63" s="59">
        <f t="shared" si="30"/>
        <v>2.5369423252845387</v>
      </c>
      <c r="Q63" s="59">
        <f t="shared" si="30"/>
        <v>2.5824181345416166</v>
      </c>
      <c r="R63" s="59">
        <f t="shared" si="30"/>
        <v>2.7288938316427807</v>
      </c>
      <c r="S63" s="59">
        <f t="shared" si="30"/>
        <v>2.2585787733244458</v>
      </c>
      <c r="T63" s="59">
        <f t="shared" si="30"/>
        <v>2.5141180370887164</v>
      </c>
      <c r="U63" s="59">
        <f t="shared" si="30"/>
        <v>2.4452875576447819</v>
      </c>
      <c r="V63" s="59">
        <f t="shared" si="30"/>
        <v>2.6090515301396882</v>
      </c>
      <c r="W63" s="59">
        <f t="shared" si="30"/>
        <v>2.1711400650644612</v>
      </c>
      <c r="X63" s="59">
        <f t="shared" si="30"/>
        <v>2.3990918556509149</v>
      </c>
      <c r="Y63" s="59">
        <f t="shared" si="30"/>
        <v>2.8236489909180893</v>
      </c>
      <c r="Z63" s="59">
        <f t="shared" si="30"/>
        <v>2.4733776598087891</v>
      </c>
      <c r="AA63" s="59">
        <f t="shared" si="30"/>
        <v>2.7621511847266507</v>
      </c>
      <c r="AB63" s="59">
        <f t="shared" si="30"/>
        <v>2.7398655520260484</v>
      </c>
      <c r="AC63" s="54">
        <f t="shared" si="22"/>
        <v>2.5200564438525994</v>
      </c>
    </row>
    <row r="64" spans="1:29"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</row>
    <row r="73" spans="31:32">
      <c r="AE73" s="64"/>
      <c r="AF73" s="64"/>
    </row>
    <row r="74" spans="31:32">
      <c r="AE74" s="64"/>
      <c r="AF74" s="64"/>
    </row>
    <row r="75" spans="31:32">
      <c r="AE75" s="64"/>
      <c r="AF75" s="64"/>
    </row>
    <row r="76" spans="31:32">
      <c r="AE76" s="64"/>
      <c r="AF76" s="64"/>
    </row>
    <row r="77" spans="31:32">
      <c r="AE77" s="64"/>
      <c r="AF77" s="64"/>
    </row>
    <row r="78" spans="31:32">
      <c r="AE78" s="65"/>
      <c r="AF78" s="65"/>
    </row>
  </sheetData>
  <mergeCells count="30">
    <mergeCell ref="A38:D38"/>
    <mergeCell ref="A39:D39"/>
    <mergeCell ref="A40:D40"/>
    <mergeCell ref="E41:AB41"/>
    <mergeCell ref="E59:AB59"/>
    <mergeCell ref="A41:A42"/>
    <mergeCell ref="B41:B42"/>
    <mergeCell ref="C41:C42"/>
    <mergeCell ref="D41:D42"/>
    <mergeCell ref="E34:AB40"/>
    <mergeCell ref="A33:AB33"/>
    <mergeCell ref="A34:D34"/>
    <mergeCell ref="A35:D35"/>
    <mergeCell ref="A36:D36"/>
    <mergeCell ref="A37:D37"/>
    <mergeCell ref="A6:D6"/>
    <mergeCell ref="A7:D7"/>
    <mergeCell ref="A8:D8"/>
    <mergeCell ref="E9:AB9"/>
    <mergeCell ref="E27:AB27"/>
    <mergeCell ref="A9:A10"/>
    <mergeCell ref="B9:B10"/>
    <mergeCell ref="C9:C10"/>
    <mergeCell ref="D9:D10"/>
    <mergeCell ref="E2:AB8"/>
    <mergeCell ref="A1:AB1"/>
    <mergeCell ref="A2:D2"/>
    <mergeCell ref="A3:D3"/>
    <mergeCell ref="A4:D4"/>
    <mergeCell ref="A5:D5"/>
  </mergeCells>
  <conditionalFormatting sqref="AB25">
    <cfRule type="cellIs" dxfId="197" priority="3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G63"/>
  <sheetViews>
    <sheetView topLeftCell="B1" zoomScale="70" zoomScaleNormal="70" workbookViewId="0">
      <selection activeCell="AC47" sqref="AC47:AC48"/>
    </sheetView>
  </sheetViews>
  <sheetFormatPr defaultColWidth="8.85546875" defaultRowHeight="15"/>
  <cols>
    <col min="1" max="1" width="8.5703125" customWidth="1"/>
    <col min="2" max="2" width="46.42578125" customWidth="1"/>
    <col min="3" max="3" width="11.140625" customWidth="1"/>
    <col min="4" max="4" width="15.140625" customWidth="1"/>
    <col min="5" max="5" width="8.42578125" customWidth="1"/>
    <col min="6" max="14" width="8.28515625" customWidth="1"/>
    <col min="15" max="15" width="9.7109375" customWidth="1"/>
    <col min="16" max="28" width="8.28515625" customWidth="1"/>
    <col min="29" max="29" width="10.42578125" customWidth="1"/>
  </cols>
  <sheetData>
    <row r="1" spans="1:29" ht="18.75" customHeight="1">
      <c r="A1" s="358" t="s">
        <v>99</v>
      </c>
      <c r="B1" s="358"/>
      <c r="C1" s="358"/>
      <c r="D1" s="358"/>
      <c r="E1" s="358"/>
      <c r="F1" s="358"/>
      <c r="G1" s="358"/>
      <c r="H1" s="358"/>
      <c r="I1" s="358"/>
      <c r="J1" s="358"/>
      <c r="K1" s="358"/>
      <c r="L1" s="358"/>
      <c r="M1" s="358"/>
      <c r="N1" s="358"/>
      <c r="O1" s="358"/>
      <c r="P1" s="358"/>
      <c r="Q1" s="358"/>
      <c r="R1" s="358"/>
      <c r="S1" s="358"/>
      <c r="T1" s="358"/>
      <c r="U1" s="358"/>
      <c r="V1" s="358"/>
      <c r="W1" s="358"/>
      <c r="X1" s="358"/>
      <c r="Y1" s="358"/>
      <c r="Z1" s="358"/>
      <c r="AA1" s="358"/>
      <c r="AB1" s="358"/>
      <c r="AC1" s="358"/>
    </row>
    <row r="2" spans="1:29" ht="18.75" customHeight="1">
      <c r="A2" s="307"/>
      <c r="B2" s="308"/>
      <c r="C2" s="308"/>
      <c r="D2" s="309"/>
      <c r="E2" s="356" t="s">
        <v>85</v>
      </c>
      <c r="F2" s="356"/>
      <c r="G2" s="356"/>
      <c r="H2" s="356"/>
      <c r="I2" s="356"/>
      <c r="J2" s="356"/>
      <c r="K2" s="356"/>
      <c r="L2" s="356"/>
      <c r="M2" s="356"/>
      <c r="N2" s="356"/>
      <c r="O2" s="356"/>
      <c r="P2" s="356"/>
      <c r="Q2" s="356"/>
      <c r="R2" s="356"/>
      <c r="S2" s="356"/>
      <c r="T2" s="356"/>
      <c r="U2" s="356"/>
      <c r="V2" s="356"/>
      <c r="W2" s="356"/>
      <c r="X2" s="356"/>
      <c r="Y2" s="356"/>
      <c r="Z2" s="356"/>
      <c r="AA2" s="356"/>
      <c r="AB2" s="356"/>
      <c r="AC2" s="356"/>
    </row>
    <row r="3" spans="1:29" ht="18.75" customHeight="1">
      <c r="A3" s="310" t="s">
        <v>29</v>
      </c>
      <c r="B3" s="311"/>
      <c r="C3" s="311"/>
      <c r="D3" s="312"/>
      <c r="E3" s="356"/>
      <c r="F3" s="356"/>
      <c r="G3" s="356"/>
      <c r="H3" s="356"/>
      <c r="I3" s="356"/>
      <c r="J3" s="356"/>
      <c r="K3" s="356"/>
      <c r="L3" s="356"/>
      <c r="M3" s="356"/>
      <c r="N3" s="356"/>
      <c r="O3" s="356"/>
      <c r="P3" s="356"/>
      <c r="Q3" s="356"/>
      <c r="R3" s="356"/>
      <c r="S3" s="356"/>
      <c r="T3" s="356"/>
      <c r="U3" s="356"/>
      <c r="V3" s="356"/>
      <c r="W3" s="356"/>
      <c r="X3" s="356"/>
      <c r="Y3" s="356"/>
      <c r="Z3" s="356"/>
      <c r="AA3" s="356"/>
      <c r="AB3" s="356"/>
      <c r="AC3" s="356"/>
    </row>
    <row r="4" spans="1:29" ht="18.75" customHeight="1">
      <c r="A4" s="310" t="s">
        <v>30</v>
      </c>
      <c r="B4" s="311"/>
      <c r="C4" s="311"/>
      <c r="D4" s="312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  <c r="Z4" s="356"/>
      <c r="AA4" s="356"/>
      <c r="AB4" s="356"/>
      <c r="AC4" s="356"/>
    </row>
    <row r="5" spans="1:29" ht="19.5" customHeight="1">
      <c r="A5" s="310" t="s">
        <v>31</v>
      </c>
      <c r="B5" s="311"/>
      <c r="C5" s="311"/>
      <c r="D5" s="312"/>
      <c r="E5" s="356"/>
      <c r="F5" s="356"/>
      <c r="G5" s="356"/>
      <c r="H5" s="356"/>
      <c r="I5" s="356"/>
      <c r="J5" s="356"/>
      <c r="K5" s="356"/>
      <c r="L5" s="356"/>
      <c r="M5" s="356"/>
      <c r="N5" s="356"/>
      <c r="O5" s="356"/>
      <c r="P5" s="356"/>
      <c r="Q5" s="356"/>
      <c r="R5" s="356"/>
      <c r="S5" s="356"/>
      <c r="T5" s="356"/>
      <c r="U5" s="356"/>
      <c r="V5" s="356"/>
      <c r="W5" s="356"/>
      <c r="X5" s="356"/>
      <c r="Y5" s="356"/>
      <c r="Z5" s="356"/>
      <c r="AA5" s="356"/>
      <c r="AB5" s="356"/>
      <c r="AC5" s="356"/>
    </row>
    <row r="6" spans="1:29" ht="18.75" customHeight="1">
      <c r="A6" s="310" t="s">
        <v>32</v>
      </c>
      <c r="B6" s="311"/>
      <c r="C6" s="311"/>
      <c r="D6" s="312"/>
      <c r="E6" s="356"/>
      <c r="F6" s="356"/>
      <c r="G6" s="356"/>
      <c r="H6" s="356"/>
      <c r="I6" s="356"/>
      <c r="J6" s="356"/>
      <c r="K6" s="356"/>
      <c r="L6" s="356"/>
      <c r="M6" s="356"/>
      <c r="N6" s="356"/>
      <c r="O6" s="356"/>
      <c r="P6" s="356"/>
      <c r="Q6" s="356"/>
      <c r="R6" s="356"/>
      <c r="S6" s="356"/>
      <c r="T6" s="356"/>
      <c r="U6" s="356"/>
      <c r="V6" s="356"/>
      <c r="W6" s="356"/>
      <c r="X6" s="356"/>
      <c r="Y6" s="356"/>
      <c r="Z6" s="356"/>
      <c r="AA6" s="356"/>
      <c r="AB6" s="356"/>
      <c r="AC6" s="356"/>
    </row>
    <row r="7" spans="1:29" ht="15.75" customHeight="1">
      <c r="A7" s="313" t="s">
        <v>33</v>
      </c>
      <c r="B7" s="314"/>
      <c r="C7" s="314"/>
      <c r="D7" s="315"/>
      <c r="E7" s="356"/>
      <c r="F7" s="356"/>
      <c r="G7" s="356"/>
      <c r="H7" s="356"/>
      <c r="I7" s="356"/>
      <c r="J7" s="356"/>
      <c r="K7" s="356"/>
      <c r="L7" s="356"/>
      <c r="M7" s="356"/>
      <c r="N7" s="356"/>
      <c r="O7" s="356"/>
      <c r="P7" s="356"/>
      <c r="Q7" s="356"/>
      <c r="R7" s="356"/>
      <c r="S7" s="356"/>
      <c r="T7" s="356"/>
      <c r="U7" s="356"/>
      <c r="V7" s="356"/>
      <c r="W7" s="356"/>
      <c r="X7" s="356"/>
      <c r="Y7" s="356"/>
      <c r="Z7" s="356"/>
      <c r="AA7" s="356"/>
      <c r="AB7" s="356"/>
      <c r="AC7" s="356"/>
    </row>
    <row r="8" spans="1:29" ht="18.75" customHeight="1">
      <c r="A8" s="313" t="s">
        <v>34</v>
      </c>
      <c r="B8" s="314"/>
      <c r="C8" s="314"/>
      <c r="D8" s="315"/>
      <c r="E8" s="356"/>
      <c r="F8" s="356"/>
      <c r="G8" s="356"/>
      <c r="H8" s="356"/>
      <c r="I8" s="356"/>
      <c r="J8" s="356"/>
      <c r="K8" s="356"/>
      <c r="L8" s="356"/>
      <c r="M8" s="356"/>
      <c r="N8" s="356"/>
      <c r="O8" s="356"/>
      <c r="P8" s="356"/>
      <c r="Q8" s="356"/>
      <c r="R8" s="356"/>
      <c r="S8" s="356"/>
      <c r="T8" s="356"/>
      <c r="U8" s="356"/>
      <c r="V8" s="356"/>
      <c r="W8" s="356"/>
      <c r="X8" s="356"/>
      <c r="Y8" s="356"/>
      <c r="Z8" s="356"/>
      <c r="AA8" s="356"/>
      <c r="AB8" s="356"/>
      <c r="AC8" s="356"/>
    </row>
    <row r="9" spans="1:29" ht="41.25" customHeight="1">
      <c r="A9" s="344" t="s">
        <v>35</v>
      </c>
      <c r="B9" s="344" t="s">
        <v>36</v>
      </c>
      <c r="C9" s="344" t="s">
        <v>37</v>
      </c>
      <c r="D9" s="344" t="s">
        <v>38</v>
      </c>
      <c r="E9" s="316" t="s">
        <v>39</v>
      </c>
      <c r="F9" s="317"/>
      <c r="G9" s="317"/>
      <c r="H9" s="317"/>
      <c r="I9" s="317"/>
      <c r="J9" s="317"/>
      <c r="K9" s="317"/>
      <c r="L9" s="317"/>
      <c r="M9" s="317"/>
      <c r="N9" s="317"/>
      <c r="O9" s="317"/>
      <c r="P9" s="317"/>
      <c r="Q9" s="317"/>
      <c r="R9" s="317"/>
      <c r="S9" s="317"/>
      <c r="T9" s="317"/>
      <c r="U9" s="317"/>
      <c r="V9" s="317"/>
      <c r="W9" s="317"/>
      <c r="X9" s="317"/>
      <c r="Y9" s="317"/>
      <c r="Z9" s="317"/>
      <c r="AA9" s="317"/>
      <c r="AB9" s="318"/>
      <c r="AC9" s="20" t="s">
        <v>25</v>
      </c>
    </row>
    <row r="10" spans="1:29" ht="15.75">
      <c r="A10" s="345"/>
      <c r="B10" s="345"/>
      <c r="C10" s="345"/>
      <c r="D10" s="345"/>
      <c r="E10" s="3">
        <v>7</v>
      </c>
      <c r="F10" s="3">
        <v>8</v>
      </c>
      <c r="G10" s="3">
        <v>9</v>
      </c>
      <c r="H10" s="3">
        <v>10</v>
      </c>
      <c r="I10" s="18">
        <v>11</v>
      </c>
      <c r="J10" s="3">
        <v>12</v>
      </c>
      <c r="K10" s="3">
        <v>13</v>
      </c>
      <c r="L10" s="3">
        <v>14</v>
      </c>
      <c r="M10" s="3">
        <v>15</v>
      </c>
      <c r="N10" s="3">
        <v>16</v>
      </c>
      <c r="O10" s="3">
        <v>17</v>
      </c>
      <c r="P10" s="3">
        <v>18</v>
      </c>
      <c r="Q10" s="3">
        <v>19</v>
      </c>
      <c r="R10" s="3">
        <v>20</v>
      </c>
      <c r="S10" s="3">
        <v>21</v>
      </c>
      <c r="T10" s="3">
        <v>22</v>
      </c>
      <c r="U10" s="3">
        <v>23</v>
      </c>
      <c r="V10" s="3">
        <v>0</v>
      </c>
      <c r="W10" s="3">
        <v>1</v>
      </c>
      <c r="X10" s="3">
        <v>2</v>
      </c>
      <c r="Y10" s="3">
        <v>3</v>
      </c>
      <c r="Z10" s="3">
        <v>4</v>
      </c>
      <c r="AA10" s="3">
        <v>5</v>
      </c>
      <c r="AB10" s="3">
        <v>6</v>
      </c>
      <c r="AC10" s="17"/>
    </row>
    <row r="11" spans="1:29" ht="24.95" customHeight="1">
      <c r="A11" s="4">
        <v>1</v>
      </c>
      <c r="B11" s="5" t="s">
        <v>41</v>
      </c>
      <c r="C11" s="6" t="s">
        <v>42</v>
      </c>
      <c r="D11" s="7"/>
      <c r="E11" s="26"/>
      <c r="F11" s="26"/>
      <c r="G11" s="26"/>
      <c r="H11" s="26"/>
      <c r="I11" s="26"/>
      <c r="J11" s="26">
        <v>1.1000000000000001</v>
      </c>
      <c r="K11" s="26">
        <v>0.9</v>
      </c>
      <c r="L11" s="26">
        <v>0.9</v>
      </c>
      <c r="M11" s="26">
        <v>1</v>
      </c>
      <c r="N11" s="26">
        <v>1</v>
      </c>
      <c r="O11" s="26">
        <v>0.9</v>
      </c>
      <c r="P11" s="26">
        <v>0.9</v>
      </c>
      <c r="Q11" s="26">
        <v>0.9</v>
      </c>
      <c r="R11" s="26">
        <v>1.1000000000000001</v>
      </c>
      <c r="S11" s="26">
        <v>1.8</v>
      </c>
      <c r="T11" s="26">
        <v>0.9</v>
      </c>
      <c r="U11" s="26">
        <v>1.1000000000000001</v>
      </c>
      <c r="V11" s="26">
        <v>1.1000000000000001</v>
      </c>
      <c r="W11" s="26">
        <v>1.1000000000000001</v>
      </c>
      <c r="X11" s="26">
        <v>1.1000000000000001</v>
      </c>
      <c r="Y11" s="26">
        <v>1</v>
      </c>
      <c r="Z11" s="26">
        <v>1</v>
      </c>
      <c r="AA11" s="26">
        <v>1.1000000000000001</v>
      </c>
      <c r="AB11" s="26">
        <v>1.1000000000000001</v>
      </c>
      <c r="AC11" s="35">
        <f t="shared" ref="AC11:AC23" si="0">AVERAGE(E11:AB11)</f>
        <v>1.0526315789473686</v>
      </c>
    </row>
    <row r="12" spans="1:29" ht="24.95" customHeight="1">
      <c r="A12" s="4">
        <v>2</v>
      </c>
      <c r="B12" s="5" t="s">
        <v>43</v>
      </c>
      <c r="C12" s="6" t="s">
        <v>42</v>
      </c>
      <c r="D12" s="7"/>
      <c r="E12" s="26"/>
      <c r="F12" s="26"/>
      <c r="G12" s="26"/>
      <c r="H12" s="26"/>
      <c r="I12" s="26"/>
      <c r="J12" s="26">
        <v>0.7</v>
      </c>
      <c r="K12" s="26">
        <v>0.6</v>
      </c>
      <c r="L12" s="26">
        <v>0.6</v>
      </c>
      <c r="M12" s="26">
        <v>0.6</v>
      </c>
      <c r="N12" s="26">
        <v>0.4</v>
      </c>
      <c r="O12" s="26">
        <v>0.5</v>
      </c>
      <c r="P12" s="26">
        <v>0.6</v>
      </c>
      <c r="Q12" s="26">
        <v>0.4</v>
      </c>
      <c r="R12" s="26">
        <v>0.7</v>
      </c>
      <c r="S12" s="26">
        <v>0.6</v>
      </c>
      <c r="T12" s="26">
        <v>0.6</v>
      </c>
      <c r="U12" s="26">
        <v>0.7</v>
      </c>
      <c r="V12" s="26">
        <v>0.7</v>
      </c>
      <c r="W12" s="26">
        <v>0.7</v>
      </c>
      <c r="X12" s="26">
        <v>0.8</v>
      </c>
      <c r="Y12" s="26">
        <v>0.8</v>
      </c>
      <c r="Z12" s="26">
        <v>0.7</v>
      </c>
      <c r="AA12" s="26">
        <v>0.8</v>
      </c>
      <c r="AB12" s="26">
        <v>0.8</v>
      </c>
      <c r="AC12" s="35">
        <f t="shared" si="0"/>
        <v>0.6473684210526317</v>
      </c>
    </row>
    <row r="13" spans="1:29" ht="24.95" customHeight="1">
      <c r="A13" s="4">
        <v>3</v>
      </c>
      <c r="B13" s="5" t="s">
        <v>44</v>
      </c>
      <c r="C13" s="6" t="s">
        <v>42</v>
      </c>
      <c r="D13" s="6"/>
      <c r="E13" s="27"/>
      <c r="F13" s="27"/>
      <c r="G13" s="27"/>
      <c r="H13" s="27"/>
      <c r="I13" s="27"/>
      <c r="J13" s="27">
        <v>15.8</v>
      </c>
      <c r="K13" s="27">
        <v>15.77778</v>
      </c>
      <c r="L13" s="27">
        <v>14.66667</v>
      </c>
      <c r="M13" s="27">
        <v>14.44444</v>
      </c>
      <c r="N13" s="27">
        <v>14.38889</v>
      </c>
      <c r="O13" s="27">
        <v>14.27778</v>
      </c>
      <c r="P13" s="27">
        <v>14.27778</v>
      </c>
      <c r="Q13" s="27">
        <v>14.16667</v>
      </c>
      <c r="R13" s="27">
        <v>14.27778</v>
      </c>
      <c r="S13" s="27">
        <v>13.94444</v>
      </c>
      <c r="T13" s="27">
        <v>13.55556</v>
      </c>
      <c r="U13" s="27">
        <v>12.55556</v>
      </c>
      <c r="V13" s="27">
        <v>12.44445</v>
      </c>
      <c r="W13" s="27">
        <v>13.33333</v>
      </c>
      <c r="X13" s="27">
        <v>13.61111</v>
      </c>
      <c r="Y13" s="27">
        <v>13.88889</v>
      </c>
      <c r="Z13" s="27">
        <v>14</v>
      </c>
      <c r="AA13" s="27">
        <v>14.11111</v>
      </c>
      <c r="AB13" s="27">
        <v>14.11111</v>
      </c>
      <c r="AC13" s="35">
        <f t="shared" si="0"/>
        <v>14.085965789473684</v>
      </c>
    </row>
    <row r="14" spans="1:29" ht="24.95" customHeight="1">
      <c r="A14" s="4">
        <v>4</v>
      </c>
      <c r="B14" s="5" t="s">
        <v>45</v>
      </c>
      <c r="C14" s="6" t="s">
        <v>42</v>
      </c>
      <c r="D14" s="6"/>
      <c r="E14" s="27"/>
      <c r="F14" s="27"/>
      <c r="G14" s="27"/>
      <c r="H14" s="27"/>
      <c r="I14" s="27"/>
      <c r="J14" s="27">
        <v>9</v>
      </c>
      <c r="K14" s="27">
        <v>8.2777790000000007</v>
      </c>
      <c r="L14" s="27">
        <v>8.0000009999999993</v>
      </c>
      <c r="M14" s="27">
        <v>8.0000009999999993</v>
      </c>
      <c r="N14" s="27">
        <v>8.1111109999999993</v>
      </c>
      <c r="O14" s="27">
        <v>8.1111109999999993</v>
      </c>
      <c r="P14" s="27">
        <v>8.0000009999999993</v>
      </c>
      <c r="Q14" s="27">
        <v>8.1111109999999993</v>
      </c>
      <c r="R14" s="27">
        <v>8.1111109999999993</v>
      </c>
      <c r="S14" s="27">
        <v>6.1111110000000002</v>
      </c>
      <c r="T14" s="27">
        <v>5.8888879999999997</v>
      </c>
      <c r="U14" s="27">
        <v>5.7222220000000004</v>
      </c>
      <c r="V14" s="27">
        <v>5.61111</v>
      </c>
      <c r="W14" s="27">
        <v>5.61111</v>
      </c>
      <c r="X14" s="27">
        <v>5.61111</v>
      </c>
      <c r="Y14" s="27">
        <v>5.61111</v>
      </c>
      <c r="Z14" s="27">
        <v>5.61111</v>
      </c>
      <c r="AA14" s="27">
        <v>5.61111</v>
      </c>
      <c r="AB14" s="27">
        <v>5.61111</v>
      </c>
      <c r="AC14" s="35">
        <f t="shared" si="0"/>
        <v>6.8801166842105248</v>
      </c>
    </row>
    <row r="15" spans="1:29" ht="24.95" customHeight="1">
      <c r="A15" s="4">
        <v>5</v>
      </c>
      <c r="B15" s="5" t="s">
        <v>46</v>
      </c>
      <c r="C15" s="6" t="s">
        <v>42</v>
      </c>
      <c r="D15" s="6"/>
      <c r="E15" s="27"/>
      <c r="F15" s="27"/>
      <c r="G15" s="27"/>
      <c r="H15" s="27"/>
      <c r="I15" s="27"/>
      <c r="J15" s="27">
        <v>22.94445</v>
      </c>
      <c r="K15" s="27">
        <v>24.38889</v>
      </c>
      <c r="L15" s="27">
        <v>23.94444</v>
      </c>
      <c r="M15" s="27">
        <v>24.55556</v>
      </c>
      <c r="N15" s="27">
        <v>23.44444</v>
      </c>
      <c r="O15" s="27">
        <v>23.11111</v>
      </c>
      <c r="P15" s="27">
        <v>22.88889</v>
      </c>
      <c r="Q15" s="27">
        <v>22.83333</v>
      </c>
      <c r="R15" s="27">
        <v>23.61111</v>
      </c>
      <c r="S15" s="27">
        <v>22.94445</v>
      </c>
      <c r="T15" s="27">
        <v>22.61111</v>
      </c>
      <c r="U15" s="27">
        <v>22.16667</v>
      </c>
      <c r="V15" s="27">
        <v>20.94444</v>
      </c>
      <c r="W15" s="27">
        <v>19.94445</v>
      </c>
      <c r="X15" s="27">
        <v>19.94445</v>
      </c>
      <c r="Y15" s="27">
        <v>20.5</v>
      </c>
      <c r="Z15" s="27">
        <v>21.44444</v>
      </c>
      <c r="AA15" s="27">
        <v>22.44445</v>
      </c>
      <c r="AB15" s="27">
        <v>21.33333</v>
      </c>
      <c r="AC15" s="35">
        <f t="shared" si="0"/>
        <v>22.42105315789474</v>
      </c>
    </row>
    <row r="16" spans="1:29" ht="24.95" customHeight="1">
      <c r="A16" s="4">
        <v>6</v>
      </c>
      <c r="B16" s="5" t="s">
        <v>47</v>
      </c>
      <c r="C16" s="6" t="s">
        <v>42</v>
      </c>
      <c r="D16" s="6"/>
      <c r="E16" s="27"/>
      <c r="F16" s="27"/>
      <c r="G16" s="27"/>
      <c r="H16" s="27"/>
      <c r="I16" s="27"/>
      <c r="J16" s="27">
        <v>25.88889</v>
      </c>
      <c r="K16" s="27">
        <v>29.44444</v>
      </c>
      <c r="L16" s="27">
        <v>28.5</v>
      </c>
      <c r="M16" s="27">
        <v>28.94444</v>
      </c>
      <c r="N16" s="27">
        <v>27.61111</v>
      </c>
      <c r="O16" s="27">
        <v>27.27778</v>
      </c>
      <c r="P16" s="27">
        <v>27.05556</v>
      </c>
      <c r="Q16" s="27">
        <v>27</v>
      </c>
      <c r="R16" s="27">
        <v>27.77778</v>
      </c>
      <c r="S16" s="27">
        <v>28.27778</v>
      </c>
      <c r="T16" s="27">
        <v>28</v>
      </c>
      <c r="U16" s="27">
        <v>27</v>
      </c>
      <c r="V16" s="27">
        <v>25.61111</v>
      </c>
      <c r="W16" s="27">
        <v>25.27778</v>
      </c>
      <c r="X16" s="27">
        <v>25.5</v>
      </c>
      <c r="Y16" s="27">
        <v>26.27778</v>
      </c>
      <c r="Z16" s="27">
        <v>27.27778</v>
      </c>
      <c r="AA16" s="27">
        <v>28.33333</v>
      </c>
      <c r="AB16" s="27">
        <v>27.22222</v>
      </c>
      <c r="AC16" s="35">
        <f t="shared" si="0"/>
        <v>27.277777894736843</v>
      </c>
    </row>
    <row r="17" spans="1:29" ht="24.95" customHeight="1">
      <c r="A17" s="4">
        <v>7</v>
      </c>
      <c r="B17" s="5" t="s">
        <v>48</v>
      </c>
      <c r="C17" s="6" t="s">
        <v>49</v>
      </c>
      <c r="D17" s="6"/>
      <c r="E17" s="13"/>
      <c r="F17" s="13"/>
      <c r="G17" s="13"/>
      <c r="H17" s="13"/>
      <c r="I17" s="13"/>
      <c r="J17" s="13">
        <v>4.3</v>
      </c>
      <c r="K17" s="13">
        <v>4.3</v>
      </c>
      <c r="L17" s="13">
        <v>4.3</v>
      </c>
      <c r="M17" s="13">
        <v>4.3</v>
      </c>
      <c r="N17" s="13">
        <v>4.3</v>
      </c>
      <c r="O17" s="13">
        <v>4.3</v>
      </c>
      <c r="P17" s="13">
        <v>4.3</v>
      </c>
      <c r="Q17" s="13">
        <v>4.3</v>
      </c>
      <c r="R17" s="13">
        <v>4.3</v>
      </c>
      <c r="S17" s="13">
        <v>4.3</v>
      </c>
      <c r="T17" s="13">
        <v>4.3</v>
      </c>
      <c r="U17" s="13">
        <v>4.3</v>
      </c>
      <c r="V17" s="13">
        <v>4.3</v>
      </c>
      <c r="W17" s="13">
        <v>4.3</v>
      </c>
      <c r="X17" s="13">
        <v>4.3</v>
      </c>
      <c r="Y17" s="13">
        <v>4.3</v>
      </c>
      <c r="Z17" s="13">
        <v>4.3</v>
      </c>
      <c r="AA17" s="13">
        <v>4.3</v>
      </c>
      <c r="AB17" s="13">
        <v>4.3</v>
      </c>
      <c r="AC17" s="35">
        <f t="shared" si="0"/>
        <v>4.2999999999999989</v>
      </c>
    </row>
    <row r="18" spans="1:29" ht="24.95" customHeight="1">
      <c r="A18" s="4">
        <v>8</v>
      </c>
      <c r="B18" s="5" t="s">
        <v>50</v>
      </c>
      <c r="C18" s="6" t="s">
        <v>49</v>
      </c>
      <c r="D18" s="6"/>
      <c r="E18" s="28"/>
      <c r="F18" s="28"/>
      <c r="G18" s="28"/>
      <c r="H18" s="28"/>
      <c r="I18" s="28"/>
      <c r="J18" s="28">
        <v>3.8</v>
      </c>
      <c r="K18" s="28">
        <v>3.8</v>
      </c>
      <c r="L18" s="28">
        <v>3.8</v>
      </c>
      <c r="M18" s="28">
        <v>3.8</v>
      </c>
      <c r="N18" s="28">
        <v>3.8</v>
      </c>
      <c r="O18" s="28">
        <v>3.8</v>
      </c>
      <c r="P18" s="28">
        <v>3.8</v>
      </c>
      <c r="Q18" s="28">
        <v>3.8</v>
      </c>
      <c r="R18" s="28">
        <v>3.8</v>
      </c>
      <c r="S18" s="28">
        <v>3.8</v>
      </c>
      <c r="T18" s="28">
        <v>3.8</v>
      </c>
      <c r="U18" s="28">
        <v>3.8</v>
      </c>
      <c r="V18" s="28">
        <v>3.8</v>
      </c>
      <c r="W18" s="28">
        <v>3.8</v>
      </c>
      <c r="X18" s="28">
        <v>3.8</v>
      </c>
      <c r="Y18" s="28">
        <v>3.8</v>
      </c>
      <c r="Z18" s="28">
        <v>3.8</v>
      </c>
      <c r="AA18" s="28">
        <v>3.8</v>
      </c>
      <c r="AB18" s="28">
        <v>3.8</v>
      </c>
      <c r="AC18" s="35">
        <f t="shared" si="0"/>
        <v>3.7999999999999985</v>
      </c>
    </row>
    <row r="19" spans="1:29" ht="24.95" customHeight="1">
      <c r="A19" s="4">
        <v>9</v>
      </c>
      <c r="B19" s="5" t="s">
        <v>51</v>
      </c>
      <c r="C19" s="6" t="s">
        <v>49</v>
      </c>
      <c r="D19" s="6"/>
      <c r="E19" s="28"/>
      <c r="F19" s="28"/>
      <c r="G19" s="28"/>
      <c r="H19" s="28"/>
      <c r="I19" s="28"/>
      <c r="J19" s="28">
        <v>3.8</v>
      </c>
      <c r="K19" s="28">
        <v>3.8</v>
      </c>
      <c r="L19" s="28">
        <v>3.8</v>
      </c>
      <c r="M19" s="28">
        <v>3.8</v>
      </c>
      <c r="N19" s="28">
        <v>3.8</v>
      </c>
      <c r="O19" s="28">
        <v>3.8</v>
      </c>
      <c r="P19" s="28">
        <v>3.8</v>
      </c>
      <c r="Q19" s="28">
        <v>3.8</v>
      </c>
      <c r="R19" s="28">
        <v>3.8</v>
      </c>
      <c r="S19" s="28">
        <v>3.8</v>
      </c>
      <c r="T19" s="28">
        <v>3.8</v>
      </c>
      <c r="U19" s="28">
        <v>3.8</v>
      </c>
      <c r="V19" s="28">
        <v>3.8</v>
      </c>
      <c r="W19" s="28">
        <v>3.8</v>
      </c>
      <c r="X19" s="28">
        <v>3.8</v>
      </c>
      <c r="Y19" s="28">
        <v>3.8</v>
      </c>
      <c r="Z19" s="28">
        <v>3.8</v>
      </c>
      <c r="AA19" s="28">
        <v>3.8</v>
      </c>
      <c r="AB19" s="28">
        <v>3.8</v>
      </c>
      <c r="AC19" s="35">
        <f t="shared" si="0"/>
        <v>3.7999999999999985</v>
      </c>
    </row>
    <row r="20" spans="1:29" ht="24.95" customHeight="1">
      <c r="A20" s="4">
        <v>10</v>
      </c>
      <c r="B20" s="5" t="s">
        <v>52</v>
      </c>
      <c r="C20" s="6" t="s">
        <v>49</v>
      </c>
      <c r="D20" s="6"/>
      <c r="E20" s="28"/>
      <c r="F20" s="28"/>
      <c r="G20" s="28"/>
      <c r="H20" s="28"/>
      <c r="I20" s="28"/>
      <c r="J20" s="28">
        <v>3</v>
      </c>
      <c r="K20" s="28">
        <v>3</v>
      </c>
      <c r="L20" s="28">
        <v>3</v>
      </c>
      <c r="M20" s="28">
        <v>3</v>
      </c>
      <c r="N20" s="28">
        <v>3</v>
      </c>
      <c r="O20" s="28">
        <v>3</v>
      </c>
      <c r="P20" s="28">
        <v>3</v>
      </c>
      <c r="Q20" s="28">
        <v>3</v>
      </c>
      <c r="R20" s="28">
        <v>3</v>
      </c>
      <c r="S20" s="28">
        <v>3</v>
      </c>
      <c r="T20" s="28">
        <v>3</v>
      </c>
      <c r="U20" s="28">
        <v>3</v>
      </c>
      <c r="V20" s="28">
        <v>3</v>
      </c>
      <c r="W20" s="28">
        <v>3</v>
      </c>
      <c r="X20" s="28">
        <v>3</v>
      </c>
      <c r="Y20" s="28">
        <v>3</v>
      </c>
      <c r="Z20" s="28">
        <v>3</v>
      </c>
      <c r="AA20" s="28">
        <v>3</v>
      </c>
      <c r="AB20" s="28">
        <v>3</v>
      </c>
      <c r="AC20" s="35">
        <f t="shared" si="0"/>
        <v>3</v>
      </c>
    </row>
    <row r="21" spans="1:29" ht="24.95" customHeight="1">
      <c r="A21" s="4">
        <v>11</v>
      </c>
      <c r="B21" s="5" t="s">
        <v>53</v>
      </c>
      <c r="C21" s="6" t="s">
        <v>49</v>
      </c>
      <c r="D21" s="13"/>
      <c r="E21" s="33"/>
      <c r="F21" s="33"/>
      <c r="G21" s="33"/>
      <c r="H21" s="33"/>
      <c r="I21" s="33"/>
      <c r="J21" s="33">
        <f t="shared" ref="J21:S21" si="1">J17-J18</f>
        <v>0.5</v>
      </c>
      <c r="K21" s="33">
        <f t="shared" si="1"/>
        <v>0.5</v>
      </c>
      <c r="L21" s="33">
        <f t="shared" si="1"/>
        <v>0.5</v>
      </c>
      <c r="M21" s="33">
        <f t="shared" si="1"/>
        <v>0.5</v>
      </c>
      <c r="N21" s="33">
        <f t="shared" si="1"/>
        <v>0.5</v>
      </c>
      <c r="O21" s="33">
        <f t="shared" si="1"/>
        <v>0.5</v>
      </c>
      <c r="P21" s="33">
        <f t="shared" si="1"/>
        <v>0.5</v>
      </c>
      <c r="Q21" s="33">
        <f t="shared" si="1"/>
        <v>0.5</v>
      </c>
      <c r="R21" s="33">
        <f t="shared" si="1"/>
        <v>0.5</v>
      </c>
      <c r="S21" s="33">
        <f t="shared" si="1"/>
        <v>0.5</v>
      </c>
      <c r="T21" s="33">
        <f t="shared" ref="T21:AB21" si="2">T17-T18</f>
        <v>0.5</v>
      </c>
      <c r="U21" s="33">
        <f t="shared" si="2"/>
        <v>0.5</v>
      </c>
      <c r="V21" s="33">
        <f t="shared" si="2"/>
        <v>0.5</v>
      </c>
      <c r="W21" s="33">
        <f t="shared" si="2"/>
        <v>0.5</v>
      </c>
      <c r="X21" s="33">
        <f t="shared" si="2"/>
        <v>0.5</v>
      </c>
      <c r="Y21" s="33">
        <f t="shared" si="2"/>
        <v>0.5</v>
      </c>
      <c r="Z21" s="33">
        <f t="shared" si="2"/>
        <v>0.5</v>
      </c>
      <c r="AA21" s="33">
        <f t="shared" si="2"/>
        <v>0.5</v>
      </c>
      <c r="AB21" s="33">
        <f t="shared" si="2"/>
        <v>0.5</v>
      </c>
      <c r="AC21" s="35">
        <f t="shared" si="0"/>
        <v>0.5</v>
      </c>
    </row>
    <row r="22" spans="1:29" ht="24.95" customHeight="1">
      <c r="A22" s="4">
        <v>12</v>
      </c>
      <c r="B22" s="5" t="s">
        <v>54</v>
      </c>
      <c r="C22" s="6" t="s">
        <v>55</v>
      </c>
      <c r="D22" s="13"/>
      <c r="E22" s="33"/>
      <c r="F22" s="33"/>
      <c r="G22" s="33"/>
      <c r="H22" s="33"/>
      <c r="I22" s="33"/>
      <c r="J22" s="33">
        <f t="shared" ref="J22:S22" si="3">J19-J20</f>
        <v>0.79999999999999982</v>
      </c>
      <c r="K22" s="33">
        <f t="shared" si="3"/>
        <v>0.79999999999999982</v>
      </c>
      <c r="L22" s="33">
        <f t="shared" si="3"/>
        <v>0.79999999999999982</v>
      </c>
      <c r="M22" s="33">
        <f t="shared" si="3"/>
        <v>0.79999999999999982</v>
      </c>
      <c r="N22" s="33">
        <f t="shared" si="3"/>
        <v>0.79999999999999982</v>
      </c>
      <c r="O22" s="33">
        <f t="shared" si="3"/>
        <v>0.79999999999999982</v>
      </c>
      <c r="P22" s="33">
        <f t="shared" si="3"/>
        <v>0.79999999999999982</v>
      </c>
      <c r="Q22" s="33">
        <f t="shared" si="3"/>
        <v>0.79999999999999982</v>
      </c>
      <c r="R22" s="33">
        <f t="shared" si="3"/>
        <v>0.79999999999999982</v>
      </c>
      <c r="S22" s="33">
        <f t="shared" si="3"/>
        <v>0.79999999999999982</v>
      </c>
      <c r="T22" s="33">
        <f t="shared" ref="T22:AB22" si="4">T19-T20</f>
        <v>0.79999999999999982</v>
      </c>
      <c r="U22" s="33">
        <f t="shared" si="4"/>
        <v>0.79999999999999982</v>
      </c>
      <c r="V22" s="33">
        <f t="shared" si="4"/>
        <v>0.79999999999999982</v>
      </c>
      <c r="W22" s="33">
        <f t="shared" si="4"/>
        <v>0.79999999999999982</v>
      </c>
      <c r="X22" s="33">
        <f t="shared" si="4"/>
        <v>0.79999999999999982</v>
      </c>
      <c r="Y22" s="33">
        <f t="shared" si="4"/>
        <v>0.79999999999999982</v>
      </c>
      <c r="Z22" s="33">
        <f t="shared" si="4"/>
        <v>0.79999999999999982</v>
      </c>
      <c r="AA22" s="33">
        <f t="shared" si="4"/>
        <v>0.79999999999999982</v>
      </c>
      <c r="AB22" s="33">
        <f t="shared" si="4"/>
        <v>0.79999999999999982</v>
      </c>
      <c r="AC22" s="35">
        <f t="shared" si="0"/>
        <v>0.80000000000000016</v>
      </c>
    </row>
    <row r="23" spans="1:29" ht="24.95" customHeight="1">
      <c r="A23" s="4">
        <v>13</v>
      </c>
      <c r="B23" s="5" t="s">
        <v>56</v>
      </c>
      <c r="C23" s="6" t="s">
        <v>57</v>
      </c>
      <c r="D23" s="13"/>
      <c r="E23" s="29"/>
      <c r="F23" s="29"/>
      <c r="G23" s="29"/>
      <c r="H23" s="29"/>
      <c r="I23" s="29"/>
      <c r="J23" s="29">
        <f t="shared" ref="J23:S23" si="5">SQRT(J21/0.5)*971</f>
        <v>971</v>
      </c>
      <c r="K23" s="29">
        <f t="shared" si="5"/>
        <v>971</v>
      </c>
      <c r="L23" s="29">
        <f t="shared" si="5"/>
        <v>971</v>
      </c>
      <c r="M23" s="29">
        <f t="shared" si="5"/>
        <v>971</v>
      </c>
      <c r="N23" s="29">
        <f t="shared" si="5"/>
        <v>971</v>
      </c>
      <c r="O23" s="29">
        <f t="shared" si="5"/>
        <v>971</v>
      </c>
      <c r="P23" s="29">
        <f t="shared" si="5"/>
        <v>971</v>
      </c>
      <c r="Q23" s="29">
        <f t="shared" si="5"/>
        <v>971</v>
      </c>
      <c r="R23" s="29">
        <f t="shared" si="5"/>
        <v>971</v>
      </c>
      <c r="S23" s="29">
        <f t="shared" si="5"/>
        <v>971</v>
      </c>
      <c r="T23" s="29">
        <f t="shared" ref="T23:AB23" si="6">SQRT(T21/0.5)*971</f>
        <v>971</v>
      </c>
      <c r="U23" s="29">
        <f t="shared" si="6"/>
        <v>971</v>
      </c>
      <c r="V23" s="29">
        <f t="shared" si="6"/>
        <v>971</v>
      </c>
      <c r="W23" s="29">
        <f t="shared" si="6"/>
        <v>971</v>
      </c>
      <c r="X23" s="29">
        <f t="shared" si="6"/>
        <v>971</v>
      </c>
      <c r="Y23" s="29">
        <f t="shared" si="6"/>
        <v>971</v>
      </c>
      <c r="Z23" s="29">
        <f t="shared" si="6"/>
        <v>971</v>
      </c>
      <c r="AA23" s="29">
        <f t="shared" si="6"/>
        <v>971</v>
      </c>
      <c r="AB23" s="29">
        <f t="shared" si="6"/>
        <v>971</v>
      </c>
      <c r="AC23" s="35">
        <f t="shared" si="0"/>
        <v>971</v>
      </c>
    </row>
    <row r="24" spans="1:29" ht="24.95" customHeight="1">
      <c r="A24" s="4">
        <v>14</v>
      </c>
      <c r="B24" s="5" t="s">
        <v>58</v>
      </c>
      <c r="C24" s="6" t="s">
        <v>59</v>
      </c>
      <c r="D24" s="13"/>
      <c r="E24" s="40"/>
      <c r="F24" s="40"/>
      <c r="G24" s="40"/>
      <c r="H24" s="40"/>
      <c r="I24" s="40"/>
      <c r="J24" s="40">
        <f t="shared" ref="J24:S24" si="7">J23*1000*1*(J13-J14)/3024</f>
        <v>2183.465608465609</v>
      </c>
      <c r="K24" s="40">
        <f t="shared" si="7"/>
        <v>2408.2344480820102</v>
      </c>
      <c r="L24" s="40">
        <f t="shared" si="7"/>
        <v>2140.6533065476192</v>
      </c>
      <c r="M24" s="40">
        <f t="shared" si="7"/>
        <v>2069.2957238756617</v>
      </c>
      <c r="N24" s="40">
        <f t="shared" si="7"/>
        <v>2015.7815505952383</v>
      </c>
      <c r="O24" s="40">
        <f t="shared" si="7"/>
        <v>1980.1043647486774</v>
      </c>
      <c r="P24" s="40">
        <f t="shared" si="7"/>
        <v>2015.7815505952383</v>
      </c>
      <c r="Q24" s="40">
        <f t="shared" si="7"/>
        <v>1944.4271789021166</v>
      </c>
      <c r="R24" s="40">
        <f t="shared" si="7"/>
        <v>1980.1043647486774</v>
      </c>
      <c r="S24" s="40">
        <f t="shared" si="7"/>
        <v>2515.2653634259259</v>
      </c>
      <c r="T24" s="40">
        <f t="shared" ref="T24:AB24" si="8">T23*1000*1*(T13-T14)/3024</f>
        <v>2461.7521534391535</v>
      </c>
      <c r="U24" s="40">
        <f t="shared" si="8"/>
        <v>2194.1703697089947</v>
      </c>
      <c r="V24" s="40">
        <f t="shared" si="8"/>
        <v>2194.1710119047616</v>
      </c>
      <c r="W24" s="40">
        <f t="shared" si="8"/>
        <v>2479.5884986772489</v>
      </c>
      <c r="X24" s="40">
        <f t="shared" si="8"/>
        <v>2568.7830687830688</v>
      </c>
      <c r="Y24" s="40">
        <f t="shared" si="8"/>
        <v>2657.977638888889</v>
      </c>
      <c r="Z24" s="40">
        <f t="shared" si="8"/>
        <v>2693.6548247354499</v>
      </c>
      <c r="AA24" s="40">
        <f t="shared" si="8"/>
        <v>2729.3320105820108</v>
      </c>
      <c r="AB24" s="40">
        <f t="shared" si="8"/>
        <v>2729.3320105820108</v>
      </c>
      <c r="AC24" s="43">
        <f>SUM(E24:AB24)</f>
        <v>43961.875047288355</v>
      </c>
    </row>
    <row r="25" spans="1:29" ht="24.95" customHeight="1">
      <c r="A25" s="4">
        <v>15</v>
      </c>
      <c r="B25" s="5" t="s">
        <v>60</v>
      </c>
      <c r="C25" s="6" t="s">
        <v>61</v>
      </c>
      <c r="D25" s="13"/>
      <c r="E25" s="36"/>
      <c r="F25" s="36"/>
      <c r="G25" s="36"/>
      <c r="H25" s="36"/>
      <c r="I25" s="36"/>
      <c r="J25" s="13">
        <v>1310</v>
      </c>
      <c r="K25" s="13">
        <v>1310</v>
      </c>
      <c r="L25" s="13">
        <v>1300</v>
      </c>
      <c r="M25" s="13">
        <v>1300</v>
      </c>
      <c r="N25" s="13">
        <v>1280</v>
      </c>
      <c r="O25" s="13">
        <v>1280</v>
      </c>
      <c r="P25" s="13">
        <v>1280</v>
      </c>
      <c r="Q25" s="13">
        <v>1290</v>
      </c>
      <c r="R25" s="13">
        <v>1320</v>
      </c>
      <c r="S25" s="13">
        <v>1370</v>
      </c>
      <c r="T25" s="13">
        <v>1310</v>
      </c>
      <c r="U25" s="13">
        <v>1310</v>
      </c>
      <c r="V25" s="13">
        <v>1320</v>
      </c>
      <c r="W25" s="13">
        <v>1320</v>
      </c>
      <c r="X25" s="13">
        <v>1370</v>
      </c>
      <c r="Y25" s="13">
        <v>1360</v>
      </c>
      <c r="Z25" s="13">
        <v>1390</v>
      </c>
      <c r="AA25" s="13">
        <v>1390</v>
      </c>
      <c r="AB25" s="13">
        <v>1390</v>
      </c>
      <c r="AC25" s="43">
        <f>SUM(E25:AB25)</f>
        <v>25200</v>
      </c>
    </row>
    <row r="26" spans="1:29" ht="24.95" customHeight="1">
      <c r="A26" s="4">
        <v>16</v>
      </c>
      <c r="B26" s="5" t="s">
        <v>62</v>
      </c>
      <c r="C26" s="6" t="s">
        <v>63</v>
      </c>
      <c r="D26" s="13"/>
      <c r="E26" s="31"/>
      <c r="F26" s="31"/>
      <c r="G26" s="31"/>
      <c r="H26" s="31"/>
      <c r="I26" s="31"/>
      <c r="J26" s="31">
        <f t="shared" ref="J26:S26" si="9">J25/J24</f>
        <v>0.5999636517840915</v>
      </c>
      <c r="K26" s="31">
        <f t="shared" si="9"/>
        <v>0.54396697175531361</v>
      </c>
      <c r="L26" s="31">
        <f t="shared" si="9"/>
        <v>0.60729123955929165</v>
      </c>
      <c r="M26" s="31">
        <f t="shared" si="9"/>
        <v>0.62823306741541085</v>
      </c>
      <c r="N26" s="31">
        <f t="shared" si="9"/>
        <v>0.63498944100467136</v>
      </c>
      <c r="O26" s="31">
        <f t="shared" si="9"/>
        <v>0.64643057345235566</v>
      </c>
      <c r="P26" s="31">
        <f t="shared" si="9"/>
        <v>0.63498944100467136</v>
      </c>
      <c r="Q26" s="31">
        <f t="shared" si="9"/>
        <v>0.66343446234297843</v>
      </c>
      <c r="R26" s="31">
        <f t="shared" si="9"/>
        <v>0.6666315288727418</v>
      </c>
      <c r="S26" s="31">
        <f t="shared" si="9"/>
        <v>0.54467414051851248</v>
      </c>
      <c r="T26" s="31">
        <f t="shared" ref="T26:AB26" si="10">T25/T24</f>
        <v>0.53214130357107003</v>
      </c>
      <c r="U26" s="31">
        <f t="shared" si="10"/>
        <v>0.59703659209186244</v>
      </c>
      <c r="V26" s="31">
        <f t="shared" si="10"/>
        <v>0.60159394725304793</v>
      </c>
      <c r="W26" s="31">
        <f t="shared" si="10"/>
        <v>0.53234639566370057</v>
      </c>
      <c r="X26" s="31">
        <f t="shared" si="10"/>
        <v>0.53332646755921731</v>
      </c>
      <c r="Y26" s="31">
        <f t="shared" si="10"/>
        <v>0.51166720897190054</v>
      </c>
      <c r="Z26" s="31">
        <f t="shared" si="10"/>
        <v>0.51602751296707627</v>
      </c>
      <c r="AA26" s="31">
        <f t="shared" si="10"/>
        <v>0.50928212273580897</v>
      </c>
      <c r="AB26" s="31">
        <f t="shared" si="10"/>
        <v>0.50928212273580897</v>
      </c>
      <c r="AC26" s="35">
        <f t="shared" ref="AC26:AC31" si="11">AVERAGE(E26:AB26)</f>
        <v>0.57964779953997547</v>
      </c>
    </row>
    <row r="27" spans="1:29" ht="24.95" customHeight="1">
      <c r="A27" s="4">
        <v>17</v>
      </c>
      <c r="B27" s="5" t="s">
        <v>64</v>
      </c>
      <c r="C27" s="13"/>
      <c r="D27" s="13"/>
      <c r="E27" s="341">
        <f>AVERAGE(E26:AB26)</f>
        <v>0.57964779953997547</v>
      </c>
      <c r="F27" s="342"/>
      <c r="G27" s="342"/>
      <c r="H27" s="342"/>
      <c r="I27" s="342"/>
      <c r="J27" s="342"/>
      <c r="K27" s="342"/>
      <c r="L27" s="342"/>
      <c r="M27" s="342"/>
      <c r="N27" s="342"/>
      <c r="O27" s="342"/>
      <c r="P27" s="342"/>
      <c r="Q27" s="342"/>
      <c r="R27" s="342"/>
      <c r="S27" s="342"/>
      <c r="T27" s="342"/>
      <c r="U27" s="342"/>
      <c r="V27" s="342"/>
      <c r="W27" s="342"/>
      <c r="X27" s="342"/>
      <c r="Y27" s="342"/>
      <c r="Z27" s="342"/>
      <c r="AA27" s="342"/>
      <c r="AB27" s="342"/>
      <c r="AC27" s="35">
        <f t="shared" si="11"/>
        <v>0.57964779953997547</v>
      </c>
    </row>
    <row r="28" spans="1:29" ht="24.95" customHeight="1">
      <c r="A28" s="4">
        <v>18</v>
      </c>
      <c r="B28" s="5" t="s">
        <v>65</v>
      </c>
      <c r="C28" s="13"/>
      <c r="D28" s="13"/>
      <c r="E28" s="31"/>
      <c r="F28" s="31"/>
      <c r="G28" s="31"/>
      <c r="H28" s="31"/>
      <c r="I28" s="31"/>
      <c r="J28" s="31">
        <f t="shared" ref="J28:S28" si="12">3.516/J26</f>
        <v>5.8603550224160923</v>
      </c>
      <c r="K28" s="31">
        <f t="shared" si="12"/>
        <v>6.4636277247758374</v>
      </c>
      <c r="L28" s="31">
        <f t="shared" si="12"/>
        <v>5.7896438660164842</v>
      </c>
      <c r="M28" s="31">
        <f t="shared" si="12"/>
        <v>5.5966490501129433</v>
      </c>
      <c r="N28" s="31">
        <f t="shared" si="12"/>
        <v>5.5370999467912947</v>
      </c>
      <c r="O28" s="31">
        <f t="shared" si="12"/>
        <v>5.4390991769190231</v>
      </c>
      <c r="P28" s="31">
        <f t="shared" si="12"/>
        <v>5.5370999467912947</v>
      </c>
      <c r="Q28" s="31">
        <f t="shared" si="12"/>
        <v>5.2996945434262335</v>
      </c>
      <c r="R28" s="31">
        <f t="shared" si="12"/>
        <v>5.2742779897396588</v>
      </c>
      <c r="S28" s="31">
        <f t="shared" si="12"/>
        <v>6.4552357794201125</v>
      </c>
      <c r="T28" s="31">
        <f t="shared" ref="T28:AB28" si="13">3.516/T26</f>
        <v>6.6072676118260034</v>
      </c>
      <c r="U28" s="31">
        <f t="shared" si="13"/>
        <v>5.8890862747304009</v>
      </c>
      <c r="V28" s="31">
        <f t="shared" si="13"/>
        <v>5.8444736953463199</v>
      </c>
      <c r="W28" s="31">
        <f t="shared" si="13"/>
        <v>6.6047220919312171</v>
      </c>
      <c r="X28" s="31">
        <f t="shared" si="13"/>
        <v>6.5925848684972772</v>
      </c>
      <c r="Y28" s="31">
        <f t="shared" si="13"/>
        <v>6.8716539546568631</v>
      </c>
      <c r="Z28" s="31">
        <f t="shared" si="13"/>
        <v>6.8135901897624764</v>
      </c>
      <c r="AA28" s="31">
        <f t="shared" si="13"/>
        <v>6.9038355030261513</v>
      </c>
      <c r="AB28" s="31">
        <f t="shared" si="13"/>
        <v>6.9038355030261513</v>
      </c>
      <c r="AC28" s="35">
        <f t="shared" si="11"/>
        <v>6.1202017231164145</v>
      </c>
    </row>
    <row r="29" spans="1:29" ht="24.95" customHeight="1">
      <c r="A29" s="4">
        <v>19</v>
      </c>
      <c r="B29" s="5" t="s">
        <v>66</v>
      </c>
      <c r="C29" s="13"/>
      <c r="D29" s="13"/>
      <c r="E29" s="31"/>
      <c r="F29" s="31"/>
      <c r="G29" s="31"/>
      <c r="H29" s="31"/>
      <c r="I29" s="31"/>
      <c r="J29" s="31">
        <f t="shared" ref="J29:S29" si="14">3.413*J28</f>
        <v>20.001391691506122</v>
      </c>
      <c r="K29" s="31">
        <f t="shared" si="14"/>
        <v>22.060361424659931</v>
      </c>
      <c r="L29" s="31">
        <f t="shared" si="14"/>
        <v>19.760054514714259</v>
      </c>
      <c r="M29" s="31">
        <f t="shared" si="14"/>
        <v>19.101363208035476</v>
      </c>
      <c r="N29" s="31">
        <f t="shared" si="14"/>
        <v>18.898122118398689</v>
      </c>
      <c r="O29" s="31">
        <f t="shared" si="14"/>
        <v>18.563645490824626</v>
      </c>
      <c r="P29" s="31">
        <f t="shared" si="14"/>
        <v>18.898122118398689</v>
      </c>
      <c r="Q29" s="31">
        <f t="shared" si="14"/>
        <v>18.087857476713733</v>
      </c>
      <c r="R29" s="31">
        <f t="shared" si="14"/>
        <v>18.001110778981456</v>
      </c>
      <c r="S29" s="31">
        <f t="shared" si="14"/>
        <v>22.031719715160843</v>
      </c>
      <c r="T29" s="31">
        <f t="shared" ref="T29:AB29" si="15">3.413*T28</f>
        <v>22.550604359162147</v>
      </c>
      <c r="U29" s="31">
        <f t="shared" si="15"/>
        <v>20.099451455654858</v>
      </c>
      <c r="V29" s="31">
        <f t="shared" si="15"/>
        <v>19.947188722216989</v>
      </c>
      <c r="W29" s="31">
        <f t="shared" si="15"/>
        <v>22.541916499761243</v>
      </c>
      <c r="X29" s="31">
        <f t="shared" si="15"/>
        <v>22.500492156181206</v>
      </c>
      <c r="Y29" s="31">
        <f t="shared" si="15"/>
        <v>23.452954947243871</v>
      </c>
      <c r="Z29" s="31">
        <f t="shared" si="15"/>
        <v>23.254783317659331</v>
      </c>
      <c r="AA29" s="31">
        <f t="shared" si="15"/>
        <v>23.562790571828252</v>
      </c>
      <c r="AB29" s="31">
        <f t="shared" si="15"/>
        <v>23.562790571828252</v>
      </c>
      <c r="AC29" s="35">
        <f t="shared" si="11"/>
        <v>20.888248480996321</v>
      </c>
    </row>
    <row r="30" spans="1:29" ht="24.95" customHeight="1">
      <c r="A30" s="4">
        <v>20</v>
      </c>
      <c r="B30" s="5" t="s">
        <v>67</v>
      </c>
      <c r="C30" s="6" t="s">
        <v>42</v>
      </c>
      <c r="D30" s="13"/>
      <c r="E30" s="31"/>
      <c r="F30" s="31"/>
      <c r="G30" s="31"/>
      <c r="H30" s="31"/>
      <c r="I30" s="31"/>
      <c r="J30" s="31">
        <f t="shared" ref="J30:S30" si="16">(J16-J15)/LN(1+(J16-J15)/J11)</f>
        <v>2.2614174787262455</v>
      </c>
      <c r="K30" s="31">
        <f t="shared" si="16"/>
        <v>2.6753413815200058</v>
      </c>
      <c r="L30" s="31">
        <f t="shared" si="16"/>
        <v>2.5280636230553508</v>
      </c>
      <c r="M30" s="31">
        <f t="shared" si="16"/>
        <v>2.6057009445429467</v>
      </c>
      <c r="N30" s="31">
        <f t="shared" si="16"/>
        <v>2.5372049647193458</v>
      </c>
      <c r="O30" s="31">
        <f t="shared" si="16"/>
        <v>2.4112055282898468</v>
      </c>
      <c r="P30" s="31">
        <f t="shared" si="16"/>
        <v>2.4112055282898468</v>
      </c>
      <c r="Q30" s="31">
        <f t="shared" si="16"/>
        <v>2.4112055282898468</v>
      </c>
      <c r="R30" s="31">
        <f t="shared" si="16"/>
        <v>2.6605591269755733</v>
      </c>
      <c r="S30" s="31">
        <f t="shared" si="16"/>
        <v>3.8731756844374901</v>
      </c>
      <c r="T30" s="31">
        <f t="shared" ref="T30:AB30" si="17">(T16-T15)/LN(1+(T16-T15)/T11)</f>
        <v>2.7718558658097074</v>
      </c>
      <c r="U30" s="31">
        <f t="shared" si="17"/>
        <v>2.8679763096792446</v>
      </c>
      <c r="V30" s="31">
        <f t="shared" si="17"/>
        <v>2.8167028887345351</v>
      </c>
      <c r="W30" s="31">
        <f t="shared" si="17"/>
        <v>3.0196942726948177</v>
      </c>
      <c r="X30" s="31">
        <f t="shared" si="17"/>
        <v>3.086175065012831</v>
      </c>
      <c r="Y30" s="31">
        <f t="shared" si="17"/>
        <v>3.0192465515104177</v>
      </c>
      <c r="Z30" s="31">
        <f t="shared" si="17"/>
        <v>3.0353308362966684</v>
      </c>
      <c r="AA30" s="31">
        <f t="shared" si="17"/>
        <v>3.1848824889971259</v>
      </c>
      <c r="AB30" s="31">
        <f t="shared" si="17"/>
        <v>3.1848854326952623</v>
      </c>
      <c r="AC30" s="35">
        <f t="shared" si="11"/>
        <v>2.8085173421198477</v>
      </c>
    </row>
    <row r="31" spans="1:29" ht="24.95" customHeight="1">
      <c r="A31" s="4">
        <v>21</v>
      </c>
      <c r="B31" s="5" t="s">
        <v>68</v>
      </c>
      <c r="C31" s="6" t="s">
        <v>42</v>
      </c>
      <c r="D31" s="17"/>
      <c r="E31" s="31"/>
      <c r="F31" s="31"/>
      <c r="G31" s="31"/>
      <c r="H31" s="31"/>
      <c r="I31" s="31"/>
      <c r="J31" s="31">
        <f t="shared" ref="J31:S31" si="18">(J13-J14)/LN(1+(J13-J14)/J12)</f>
        <v>2.8672892486957022</v>
      </c>
      <c r="K31" s="31">
        <f t="shared" si="18"/>
        <v>2.881634597542162</v>
      </c>
      <c r="L31" s="31">
        <f t="shared" si="18"/>
        <v>2.6729505027416787</v>
      </c>
      <c r="M31" s="31">
        <f t="shared" si="18"/>
        <v>2.616431666727506</v>
      </c>
      <c r="N31" s="31">
        <f t="shared" si="18"/>
        <v>2.2300565244350237</v>
      </c>
      <c r="O31" s="31">
        <f t="shared" si="18"/>
        <v>2.3807073837849382</v>
      </c>
      <c r="P31" s="31">
        <f t="shared" si="18"/>
        <v>2.5737870161575236</v>
      </c>
      <c r="Q31" s="31">
        <f t="shared" si="18"/>
        <v>2.1772934561673036</v>
      </c>
      <c r="R31" s="31">
        <f t="shared" si="18"/>
        <v>2.7007064207283391</v>
      </c>
      <c r="S31" s="31">
        <f t="shared" si="18"/>
        <v>2.9637828121678123</v>
      </c>
      <c r="T31" s="31">
        <f t="shared" ref="T31:AB31" si="19">(T13-T14)/LN(1+(T13-T14)/T12)</f>
        <v>2.9227996755736894</v>
      </c>
      <c r="U31" s="31">
        <f t="shared" si="19"/>
        <v>2.8759680521103563</v>
      </c>
      <c r="V31" s="31">
        <f t="shared" si="19"/>
        <v>2.8759685725069208</v>
      </c>
      <c r="W31" s="31">
        <f t="shared" si="19"/>
        <v>3.1043496537733595</v>
      </c>
      <c r="X31" s="31">
        <f t="shared" si="19"/>
        <v>3.3362591313939705</v>
      </c>
      <c r="Y31" s="31">
        <f t="shared" si="19"/>
        <v>3.407933825557881</v>
      </c>
      <c r="Z31" s="31">
        <f t="shared" si="19"/>
        <v>3.2721454364222105</v>
      </c>
      <c r="AA31" s="31">
        <f t="shared" si="19"/>
        <v>3.4649216104877043</v>
      </c>
      <c r="AB31" s="31">
        <f t="shared" si="19"/>
        <v>3.4649216104877043</v>
      </c>
      <c r="AC31" s="35">
        <f t="shared" si="11"/>
        <v>2.8836793261822002</v>
      </c>
    </row>
    <row r="32" spans="1:29" ht="18.75" customHeight="1"/>
    <row r="33" spans="1:29" ht="25.5" customHeight="1">
      <c r="A33" s="358" t="s">
        <v>100</v>
      </c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358"/>
      <c r="S33" s="358"/>
      <c r="T33" s="358"/>
      <c r="U33" s="358"/>
      <c r="V33" s="358"/>
      <c r="W33" s="358"/>
      <c r="X33" s="358"/>
      <c r="Y33" s="358"/>
      <c r="Z33" s="358"/>
      <c r="AA33" s="358"/>
      <c r="AB33" s="358"/>
      <c r="AC33" s="358"/>
    </row>
    <row r="34" spans="1:29" ht="21" customHeight="1">
      <c r="A34" s="383"/>
      <c r="B34" s="384"/>
      <c r="C34" s="384"/>
      <c r="D34" s="387"/>
      <c r="E34" s="356" t="s">
        <v>73</v>
      </c>
      <c r="F34" s="356"/>
      <c r="G34" s="356"/>
      <c r="H34" s="356"/>
      <c r="I34" s="356"/>
      <c r="J34" s="356"/>
      <c r="K34" s="356"/>
      <c r="L34" s="356"/>
      <c r="M34" s="356"/>
      <c r="N34" s="356"/>
      <c r="O34" s="356"/>
      <c r="P34" s="356"/>
      <c r="Q34" s="356"/>
      <c r="R34" s="356"/>
      <c r="S34" s="356"/>
      <c r="T34" s="356"/>
      <c r="U34" s="356"/>
      <c r="V34" s="356"/>
      <c r="W34" s="356"/>
      <c r="X34" s="356"/>
      <c r="Y34" s="356"/>
      <c r="Z34" s="356"/>
      <c r="AA34" s="356"/>
      <c r="AB34" s="356"/>
      <c r="AC34" s="356"/>
    </row>
    <row r="35" spans="1:29" ht="18.75" customHeight="1">
      <c r="A35" s="310" t="s">
        <v>29</v>
      </c>
      <c r="B35" s="311"/>
      <c r="C35" s="311"/>
      <c r="D35" s="312"/>
      <c r="E35" s="356"/>
      <c r="F35" s="356"/>
      <c r="G35" s="356"/>
      <c r="H35" s="356"/>
      <c r="I35" s="356"/>
      <c r="J35" s="356"/>
      <c r="K35" s="356"/>
      <c r="L35" s="356"/>
      <c r="M35" s="356"/>
      <c r="N35" s="356"/>
      <c r="O35" s="356"/>
      <c r="P35" s="356"/>
      <c r="Q35" s="356"/>
      <c r="R35" s="356"/>
      <c r="S35" s="356"/>
      <c r="T35" s="356"/>
      <c r="U35" s="356"/>
      <c r="V35" s="356"/>
      <c r="W35" s="356"/>
      <c r="X35" s="356"/>
      <c r="Y35" s="356"/>
      <c r="Z35" s="356"/>
      <c r="AA35" s="356"/>
      <c r="AB35" s="356"/>
      <c r="AC35" s="356"/>
    </row>
    <row r="36" spans="1:29" ht="18.75" customHeight="1">
      <c r="A36" s="310" t="s">
        <v>30</v>
      </c>
      <c r="B36" s="311"/>
      <c r="C36" s="311"/>
      <c r="D36" s="312"/>
      <c r="E36" s="356"/>
      <c r="F36" s="356"/>
      <c r="G36" s="356"/>
      <c r="H36" s="356"/>
      <c r="I36" s="356"/>
      <c r="J36" s="356"/>
      <c r="K36" s="356"/>
      <c r="L36" s="356"/>
      <c r="M36" s="356"/>
      <c r="N36" s="356"/>
      <c r="O36" s="356"/>
      <c r="P36" s="356"/>
      <c r="Q36" s="356"/>
      <c r="R36" s="356"/>
      <c r="S36" s="356"/>
      <c r="T36" s="356"/>
      <c r="U36" s="356"/>
      <c r="V36" s="356"/>
      <c r="W36" s="356"/>
      <c r="X36" s="356"/>
      <c r="Y36" s="356"/>
      <c r="Z36" s="356"/>
      <c r="AA36" s="356"/>
      <c r="AB36" s="356"/>
      <c r="AC36" s="356"/>
    </row>
    <row r="37" spans="1:29" ht="18.75" customHeight="1">
      <c r="A37" s="310" t="s">
        <v>31</v>
      </c>
      <c r="B37" s="311"/>
      <c r="C37" s="311"/>
      <c r="D37" s="312"/>
      <c r="E37" s="356"/>
      <c r="F37" s="356"/>
      <c r="G37" s="356"/>
      <c r="H37" s="356"/>
      <c r="I37" s="356"/>
      <c r="J37" s="356"/>
      <c r="K37" s="356"/>
      <c r="L37" s="356"/>
      <c r="M37" s="356"/>
      <c r="N37" s="356"/>
      <c r="O37" s="356"/>
      <c r="P37" s="356"/>
      <c r="Q37" s="356"/>
      <c r="R37" s="356"/>
      <c r="S37" s="356"/>
      <c r="T37" s="356"/>
      <c r="U37" s="356"/>
      <c r="V37" s="356"/>
      <c r="W37" s="356"/>
      <c r="X37" s="356"/>
      <c r="Y37" s="356"/>
      <c r="Z37" s="356"/>
      <c r="AA37" s="356"/>
      <c r="AB37" s="356"/>
      <c r="AC37" s="356"/>
    </row>
    <row r="38" spans="1:29" ht="18.75" customHeight="1">
      <c r="A38" s="310" t="s">
        <v>32</v>
      </c>
      <c r="B38" s="311"/>
      <c r="C38" s="311"/>
      <c r="D38" s="312"/>
      <c r="E38" s="356"/>
      <c r="F38" s="356"/>
      <c r="G38" s="356"/>
      <c r="H38" s="356"/>
      <c r="I38" s="356"/>
      <c r="J38" s="356"/>
      <c r="K38" s="356"/>
      <c r="L38" s="356"/>
      <c r="M38" s="356"/>
      <c r="N38" s="356"/>
      <c r="O38" s="356"/>
      <c r="P38" s="356"/>
      <c r="Q38" s="356"/>
      <c r="R38" s="356"/>
      <c r="S38" s="356"/>
      <c r="T38" s="356"/>
      <c r="U38" s="356"/>
      <c r="V38" s="356"/>
      <c r="W38" s="356"/>
      <c r="X38" s="356"/>
      <c r="Y38" s="356"/>
      <c r="Z38" s="356"/>
      <c r="AA38" s="356"/>
      <c r="AB38" s="356"/>
      <c r="AC38" s="356"/>
    </row>
    <row r="39" spans="1:29" ht="19.5" customHeight="1">
      <c r="A39" s="313" t="s">
        <v>33</v>
      </c>
      <c r="B39" s="314"/>
      <c r="C39" s="314"/>
      <c r="D39" s="315"/>
      <c r="E39" s="356"/>
      <c r="F39" s="356"/>
      <c r="G39" s="356"/>
      <c r="H39" s="356"/>
      <c r="I39" s="356"/>
      <c r="J39" s="356"/>
      <c r="K39" s="356"/>
      <c r="L39" s="356"/>
      <c r="M39" s="356"/>
      <c r="N39" s="356"/>
      <c r="O39" s="356"/>
      <c r="P39" s="356"/>
      <c r="Q39" s="356"/>
      <c r="R39" s="356"/>
      <c r="S39" s="356"/>
      <c r="T39" s="356"/>
      <c r="U39" s="356"/>
      <c r="V39" s="356"/>
      <c r="W39" s="356"/>
      <c r="X39" s="356"/>
      <c r="Y39" s="356"/>
      <c r="Z39" s="356"/>
      <c r="AA39" s="356"/>
      <c r="AB39" s="356"/>
      <c r="AC39" s="356"/>
    </row>
    <row r="40" spans="1:29" ht="18.75" customHeight="1">
      <c r="A40" s="313" t="s">
        <v>34</v>
      </c>
      <c r="B40" s="314"/>
      <c r="C40" s="314"/>
      <c r="D40" s="315"/>
      <c r="E40" s="356"/>
      <c r="F40" s="356"/>
      <c r="G40" s="356"/>
      <c r="H40" s="356"/>
      <c r="I40" s="356"/>
      <c r="J40" s="356"/>
      <c r="K40" s="356"/>
      <c r="L40" s="356"/>
      <c r="M40" s="356"/>
      <c r="N40" s="356"/>
      <c r="O40" s="356"/>
      <c r="P40" s="356"/>
      <c r="Q40" s="356"/>
      <c r="R40" s="356"/>
      <c r="S40" s="356"/>
      <c r="T40" s="356"/>
      <c r="U40" s="356"/>
      <c r="V40" s="356"/>
      <c r="W40" s="356"/>
      <c r="X40" s="356"/>
      <c r="Y40" s="356"/>
      <c r="Z40" s="356"/>
      <c r="AA40" s="356"/>
      <c r="AB40" s="356"/>
      <c r="AC40" s="356"/>
    </row>
    <row r="41" spans="1:29" ht="42" customHeight="1">
      <c r="A41" s="344" t="s">
        <v>35</v>
      </c>
      <c r="B41" s="344" t="s">
        <v>36</v>
      </c>
      <c r="C41" s="344" t="s">
        <v>37</v>
      </c>
      <c r="D41" s="344" t="s">
        <v>38</v>
      </c>
      <c r="E41" s="316" t="s">
        <v>39</v>
      </c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8"/>
      <c r="AC41" s="20" t="s">
        <v>25</v>
      </c>
    </row>
    <row r="42" spans="1:29" ht="24" customHeight="1">
      <c r="A42" s="345"/>
      <c r="B42" s="345"/>
      <c r="C42" s="345"/>
      <c r="D42" s="345"/>
      <c r="E42" s="3">
        <v>7</v>
      </c>
      <c r="F42" s="3">
        <v>8</v>
      </c>
      <c r="G42" s="3">
        <v>9</v>
      </c>
      <c r="H42" s="3">
        <v>10</v>
      </c>
      <c r="I42" s="18">
        <v>11</v>
      </c>
      <c r="J42" s="3">
        <v>12</v>
      </c>
      <c r="K42" s="3">
        <v>13</v>
      </c>
      <c r="L42" s="3">
        <v>14</v>
      </c>
      <c r="M42" s="3">
        <v>15</v>
      </c>
      <c r="N42" s="3">
        <v>16</v>
      </c>
      <c r="O42" s="3">
        <v>17</v>
      </c>
      <c r="P42" s="3">
        <v>18</v>
      </c>
      <c r="Q42" s="3">
        <v>19</v>
      </c>
      <c r="R42" s="3">
        <v>20</v>
      </c>
      <c r="S42" s="3">
        <v>21</v>
      </c>
      <c r="T42" s="3">
        <v>22</v>
      </c>
      <c r="U42" s="3">
        <v>23</v>
      </c>
      <c r="V42" s="3">
        <v>0</v>
      </c>
      <c r="W42" s="3">
        <v>1</v>
      </c>
      <c r="X42" s="3">
        <v>2</v>
      </c>
      <c r="Y42" s="3">
        <v>3</v>
      </c>
      <c r="Z42" s="3">
        <v>4</v>
      </c>
      <c r="AA42" s="3">
        <v>5</v>
      </c>
      <c r="AB42" s="3">
        <v>6</v>
      </c>
      <c r="AC42" s="17"/>
    </row>
    <row r="43" spans="1:29" ht="24.95" customHeight="1">
      <c r="A43" s="4">
        <v>1</v>
      </c>
      <c r="B43" s="5" t="s">
        <v>41</v>
      </c>
      <c r="C43" s="6" t="s">
        <v>42</v>
      </c>
      <c r="D43" s="7"/>
      <c r="E43" s="26">
        <v>2.2999999999999998</v>
      </c>
      <c r="F43" s="26">
        <v>2.2000000000000002</v>
      </c>
      <c r="G43" s="26">
        <v>2.2000000000000002</v>
      </c>
      <c r="H43" s="26">
        <v>2.1</v>
      </c>
      <c r="I43" s="26">
        <v>2</v>
      </c>
      <c r="J43" s="26">
        <v>1.9</v>
      </c>
      <c r="K43" s="26">
        <v>1.8</v>
      </c>
      <c r="L43" s="26">
        <v>1.4</v>
      </c>
      <c r="M43" s="26">
        <v>1.8</v>
      </c>
      <c r="N43" s="26">
        <v>1.8</v>
      </c>
      <c r="O43" s="26">
        <v>1.4</v>
      </c>
      <c r="P43" s="26">
        <v>1.5</v>
      </c>
      <c r="Q43" s="26">
        <v>1.6</v>
      </c>
      <c r="R43" s="26">
        <v>1.8</v>
      </c>
      <c r="S43" s="26">
        <v>1.8</v>
      </c>
      <c r="T43" s="26">
        <v>1.7</v>
      </c>
      <c r="U43" s="26"/>
      <c r="V43" s="26"/>
      <c r="W43" s="26"/>
      <c r="X43" s="26"/>
      <c r="Y43" s="26"/>
      <c r="Z43" s="26"/>
      <c r="AA43" s="26"/>
      <c r="AB43" s="26"/>
      <c r="AC43" s="35">
        <f t="shared" ref="AC43:AC55" si="20">AVERAGE(E43:AB43)</f>
        <v>1.8312500000000003</v>
      </c>
    </row>
    <row r="44" spans="1:29" ht="24.95" customHeight="1">
      <c r="A44" s="4">
        <v>2</v>
      </c>
      <c r="B44" s="5" t="s">
        <v>43</v>
      </c>
      <c r="C44" s="6" t="s">
        <v>42</v>
      </c>
      <c r="D44" s="7"/>
      <c r="E44" s="26">
        <v>0.4</v>
      </c>
      <c r="F44" s="26">
        <v>0.4</v>
      </c>
      <c r="G44" s="26">
        <v>0.5</v>
      </c>
      <c r="H44" s="26">
        <v>0.5</v>
      </c>
      <c r="I44" s="26">
        <v>0.4</v>
      </c>
      <c r="J44" s="26">
        <v>0.4</v>
      </c>
      <c r="K44" s="26">
        <v>0.3</v>
      </c>
      <c r="L44" s="26">
        <v>0.1</v>
      </c>
      <c r="M44" s="26">
        <v>0.2</v>
      </c>
      <c r="N44" s="26">
        <v>0.3</v>
      </c>
      <c r="O44" s="26">
        <v>0.3</v>
      </c>
      <c r="P44" s="26">
        <v>0.3</v>
      </c>
      <c r="Q44" s="26">
        <v>0.4</v>
      </c>
      <c r="R44" s="26">
        <v>0.3</v>
      </c>
      <c r="S44" s="26">
        <v>0.3</v>
      </c>
      <c r="T44" s="26">
        <v>0.2</v>
      </c>
      <c r="U44" s="26"/>
      <c r="V44" s="26"/>
      <c r="W44" s="26"/>
      <c r="X44" s="26"/>
      <c r="Y44" s="26"/>
      <c r="Z44" s="26"/>
      <c r="AA44" s="26"/>
      <c r="AB44" s="26"/>
      <c r="AC44" s="35">
        <f t="shared" si="20"/>
        <v>0.33124999999999999</v>
      </c>
    </row>
    <row r="45" spans="1:29" ht="24.95" customHeight="1">
      <c r="A45" s="4">
        <v>3</v>
      </c>
      <c r="B45" s="5" t="s">
        <v>44</v>
      </c>
      <c r="C45" s="6" t="s">
        <v>42</v>
      </c>
      <c r="D45" s="6"/>
      <c r="E45" s="28">
        <v>14.1</v>
      </c>
      <c r="F45" s="28">
        <v>14.1</v>
      </c>
      <c r="G45" s="28">
        <v>14.2</v>
      </c>
      <c r="H45" s="28">
        <v>14.6</v>
      </c>
      <c r="I45" s="28">
        <v>14.7</v>
      </c>
      <c r="J45" s="28">
        <v>15.2</v>
      </c>
      <c r="K45" s="28">
        <v>15.6</v>
      </c>
      <c r="L45" s="28">
        <v>14.6</v>
      </c>
      <c r="M45" s="28">
        <v>14.1</v>
      </c>
      <c r="N45" s="28">
        <v>14.2</v>
      </c>
      <c r="O45" s="28">
        <v>14.1</v>
      </c>
      <c r="P45" s="28">
        <v>14.2</v>
      </c>
      <c r="Q45" s="28">
        <v>14.2</v>
      </c>
      <c r="R45" s="28">
        <v>14.1</v>
      </c>
      <c r="S45" s="28">
        <v>14.2</v>
      </c>
      <c r="T45" s="28">
        <v>13.3</v>
      </c>
      <c r="U45" s="28"/>
      <c r="V45" s="28"/>
      <c r="W45" s="28"/>
      <c r="X45" s="28"/>
      <c r="Y45" s="28"/>
      <c r="Z45" s="28"/>
      <c r="AA45" s="28"/>
      <c r="AB45" s="28"/>
      <c r="AC45" s="35">
        <f t="shared" si="20"/>
        <v>14.343749999999996</v>
      </c>
    </row>
    <row r="46" spans="1:29" ht="24.95" customHeight="1">
      <c r="A46" s="4">
        <v>4</v>
      </c>
      <c r="B46" s="5" t="s">
        <v>45</v>
      </c>
      <c r="C46" s="6" t="s">
        <v>42</v>
      </c>
      <c r="D46" s="6"/>
      <c r="E46" s="28">
        <v>5.6</v>
      </c>
      <c r="F46" s="28">
        <v>5.6</v>
      </c>
      <c r="G46" s="28">
        <v>5.6</v>
      </c>
      <c r="H46" s="28">
        <v>5.8</v>
      </c>
      <c r="I46" s="28">
        <v>6.1</v>
      </c>
      <c r="J46" s="28">
        <v>6.3</v>
      </c>
      <c r="K46" s="28">
        <v>8</v>
      </c>
      <c r="L46" s="28">
        <v>8</v>
      </c>
      <c r="M46" s="28">
        <v>8</v>
      </c>
      <c r="N46" s="28">
        <v>7.8</v>
      </c>
      <c r="O46" s="28">
        <v>8</v>
      </c>
      <c r="P46" s="28">
        <v>8</v>
      </c>
      <c r="Q46" s="28">
        <v>8</v>
      </c>
      <c r="R46" s="28">
        <v>8.1999999999999993</v>
      </c>
      <c r="S46" s="28">
        <v>7.1</v>
      </c>
      <c r="T46" s="28">
        <v>6</v>
      </c>
      <c r="U46" s="28"/>
      <c r="V46" s="28"/>
      <c r="W46" s="28"/>
      <c r="X46" s="28"/>
      <c r="Y46" s="28"/>
      <c r="Z46" s="28"/>
      <c r="AA46" s="28"/>
      <c r="AB46" s="28"/>
      <c r="AC46" s="35">
        <f t="shared" si="20"/>
        <v>7.0062499999999996</v>
      </c>
    </row>
    <row r="47" spans="1:29" ht="24.95" customHeight="1">
      <c r="A47" s="4">
        <v>5</v>
      </c>
      <c r="B47" s="5" t="s">
        <v>46</v>
      </c>
      <c r="C47" s="6" t="s">
        <v>42</v>
      </c>
      <c r="D47" s="6"/>
      <c r="E47" s="28">
        <v>20.6</v>
      </c>
      <c r="F47" s="28">
        <v>21.5</v>
      </c>
      <c r="G47" s="28">
        <v>20.9</v>
      </c>
      <c r="H47" s="28">
        <v>20.8</v>
      </c>
      <c r="I47" s="28">
        <v>21.2</v>
      </c>
      <c r="J47" s="28">
        <v>21.6</v>
      </c>
      <c r="K47" s="28">
        <v>23.8</v>
      </c>
      <c r="L47" s="28">
        <v>23.7</v>
      </c>
      <c r="M47" s="28">
        <v>24.2</v>
      </c>
      <c r="N47" s="28">
        <v>23.3</v>
      </c>
      <c r="O47" s="28">
        <v>22.9</v>
      </c>
      <c r="P47" s="28">
        <v>22.7</v>
      </c>
      <c r="Q47" s="28">
        <v>22.7</v>
      </c>
      <c r="R47" s="28">
        <v>23.4</v>
      </c>
      <c r="S47" s="28">
        <v>23.1</v>
      </c>
      <c r="T47" s="28">
        <v>22.2</v>
      </c>
      <c r="U47" s="28"/>
      <c r="V47" s="28"/>
      <c r="W47" s="28"/>
      <c r="X47" s="28"/>
      <c r="Y47" s="28"/>
      <c r="Z47" s="28"/>
      <c r="AA47" s="28"/>
      <c r="AB47" s="28"/>
      <c r="AC47" s="35">
        <f t="shared" si="20"/>
        <v>22.412499999999998</v>
      </c>
    </row>
    <row r="48" spans="1:29" ht="24.95" customHeight="1">
      <c r="A48" s="4">
        <v>6</v>
      </c>
      <c r="B48" s="5" t="s">
        <v>47</v>
      </c>
      <c r="C48" s="6" t="s">
        <v>42</v>
      </c>
      <c r="D48" s="6"/>
      <c r="E48" s="28">
        <v>26.7</v>
      </c>
      <c r="F48" s="28">
        <v>27.1</v>
      </c>
      <c r="G48" s="28">
        <v>26.7</v>
      </c>
      <c r="H48" s="28">
        <v>26.7</v>
      </c>
      <c r="I48" s="28">
        <v>27.2</v>
      </c>
      <c r="J48" s="28">
        <v>27.5</v>
      </c>
      <c r="K48" s="28">
        <v>29.2</v>
      </c>
      <c r="L48" s="28">
        <v>28.3</v>
      </c>
      <c r="M48" s="28">
        <v>28.7</v>
      </c>
      <c r="N48" s="28">
        <v>27.6</v>
      </c>
      <c r="O48" s="28">
        <v>27.1</v>
      </c>
      <c r="P48" s="28">
        <v>26.9</v>
      </c>
      <c r="Q48" s="28">
        <v>26.8</v>
      </c>
      <c r="R48" s="28">
        <v>27.3</v>
      </c>
      <c r="S48" s="28">
        <v>28.1</v>
      </c>
      <c r="T48" s="28">
        <v>27.6</v>
      </c>
      <c r="U48" s="28"/>
      <c r="V48" s="28"/>
      <c r="W48" s="28"/>
      <c r="X48" s="28"/>
      <c r="Y48" s="28"/>
      <c r="Z48" s="28"/>
      <c r="AA48" s="28"/>
      <c r="AB48" s="28"/>
      <c r="AC48" s="35">
        <f t="shared" si="20"/>
        <v>27.468750000000004</v>
      </c>
    </row>
    <row r="49" spans="1:33" ht="24.95" customHeight="1">
      <c r="A49" s="4">
        <v>7</v>
      </c>
      <c r="B49" s="5" t="s">
        <v>48</v>
      </c>
      <c r="C49" s="6" t="s">
        <v>49</v>
      </c>
      <c r="D49" s="6"/>
      <c r="E49" s="28">
        <v>4.3</v>
      </c>
      <c r="F49" s="28">
        <v>4.3</v>
      </c>
      <c r="G49" s="28">
        <v>4.3</v>
      </c>
      <c r="H49" s="28">
        <v>4.3</v>
      </c>
      <c r="I49" s="28">
        <v>4.3</v>
      </c>
      <c r="J49" s="28">
        <v>4.3</v>
      </c>
      <c r="K49" s="28">
        <v>4.3</v>
      </c>
      <c r="L49" s="28">
        <v>4.3</v>
      </c>
      <c r="M49" s="28">
        <v>4.3</v>
      </c>
      <c r="N49" s="28">
        <v>4.3</v>
      </c>
      <c r="O49" s="28">
        <v>4.3</v>
      </c>
      <c r="P49" s="28">
        <v>4.3</v>
      </c>
      <c r="Q49" s="28">
        <v>4.3</v>
      </c>
      <c r="R49" s="28">
        <v>4.3</v>
      </c>
      <c r="S49" s="28">
        <v>4.3</v>
      </c>
      <c r="T49" s="28">
        <v>4.3</v>
      </c>
      <c r="U49" s="28"/>
      <c r="V49" s="28"/>
      <c r="W49" s="28"/>
      <c r="X49" s="28"/>
      <c r="Y49" s="28"/>
      <c r="Z49" s="28"/>
      <c r="AA49" s="28"/>
      <c r="AB49" s="28"/>
      <c r="AC49" s="35">
        <f t="shared" si="20"/>
        <v>4.2999999999999989</v>
      </c>
    </row>
    <row r="50" spans="1:33" ht="24.95" customHeight="1">
      <c r="A50" s="4">
        <v>8</v>
      </c>
      <c r="B50" s="5" t="s">
        <v>50</v>
      </c>
      <c r="C50" s="6" t="s">
        <v>49</v>
      </c>
      <c r="D50" s="6"/>
      <c r="E50" s="28">
        <v>3.8</v>
      </c>
      <c r="F50" s="28">
        <v>3.8</v>
      </c>
      <c r="G50" s="28">
        <v>3.8</v>
      </c>
      <c r="H50" s="28">
        <v>3.8</v>
      </c>
      <c r="I50" s="28">
        <v>3.8</v>
      </c>
      <c r="J50" s="28">
        <v>3.8</v>
      </c>
      <c r="K50" s="28">
        <v>3.8</v>
      </c>
      <c r="L50" s="28">
        <v>3.8</v>
      </c>
      <c r="M50" s="28">
        <v>3.8</v>
      </c>
      <c r="N50" s="28">
        <v>3.8</v>
      </c>
      <c r="O50" s="28">
        <v>3.8</v>
      </c>
      <c r="P50" s="28">
        <v>3.8</v>
      </c>
      <c r="Q50" s="28">
        <v>3.8</v>
      </c>
      <c r="R50" s="28">
        <v>3.8</v>
      </c>
      <c r="S50" s="28">
        <v>3.8</v>
      </c>
      <c r="T50" s="28">
        <v>3.8</v>
      </c>
      <c r="U50" s="28"/>
      <c r="V50" s="28"/>
      <c r="W50" s="28"/>
      <c r="X50" s="28"/>
      <c r="Y50" s="28"/>
      <c r="Z50" s="28"/>
      <c r="AA50" s="28"/>
      <c r="AB50" s="28"/>
      <c r="AC50" s="35">
        <f t="shared" si="20"/>
        <v>3.7999999999999989</v>
      </c>
      <c r="AG50" t="s">
        <v>101</v>
      </c>
    </row>
    <row r="51" spans="1:33" ht="24.95" customHeight="1">
      <c r="A51" s="4">
        <v>9</v>
      </c>
      <c r="B51" s="5" t="s">
        <v>51</v>
      </c>
      <c r="C51" s="6" t="s">
        <v>49</v>
      </c>
      <c r="D51" s="6"/>
      <c r="E51" s="28">
        <v>3.8</v>
      </c>
      <c r="F51" s="28">
        <v>3.8</v>
      </c>
      <c r="G51" s="28">
        <v>3.8</v>
      </c>
      <c r="H51" s="28">
        <v>3.8</v>
      </c>
      <c r="I51" s="28">
        <v>3.8</v>
      </c>
      <c r="J51" s="28">
        <v>3.8</v>
      </c>
      <c r="K51" s="28">
        <v>3.8</v>
      </c>
      <c r="L51" s="28">
        <v>3.8</v>
      </c>
      <c r="M51" s="28">
        <v>3.8</v>
      </c>
      <c r="N51" s="28">
        <v>3.8</v>
      </c>
      <c r="O51" s="28">
        <v>3.8</v>
      </c>
      <c r="P51" s="28">
        <v>3.8</v>
      </c>
      <c r="Q51" s="28">
        <v>3.8</v>
      </c>
      <c r="R51" s="28">
        <v>3.8</v>
      </c>
      <c r="S51" s="28">
        <v>3.8</v>
      </c>
      <c r="T51" s="28">
        <v>3.8</v>
      </c>
      <c r="U51" s="28"/>
      <c r="V51" s="28"/>
      <c r="W51" s="28"/>
      <c r="X51" s="28"/>
      <c r="Y51" s="28"/>
      <c r="Z51" s="28"/>
      <c r="AA51" s="28"/>
      <c r="AB51" s="28"/>
      <c r="AC51" s="35">
        <f t="shared" si="20"/>
        <v>3.7999999999999989</v>
      </c>
    </row>
    <row r="52" spans="1:33" ht="24.95" customHeight="1">
      <c r="A52" s="4">
        <v>10</v>
      </c>
      <c r="B52" s="5" t="s">
        <v>52</v>
      </c>
      <c r="C52" s="6" t="s">
        <v>49</v>
      </c>
      <c r="D52" s="6"/>
      <c r="E52" s="28">
        <v>3</v>
      </c>
      <c r="F52" s="28">
        <v>3</v>
      </c>
      <c r="G52" s="28">
        <v>3</v>
      </c>
      <c r="H52" s="28">
        <v>3</v>
      </c>
      <c r="I52" s="28">
        <v>3</v>
      </c>
      <c r="J52" s="28">
        <v>3</v>
      </c>
      <c r="K52" s="28">
        <v>3</v>
      </c>
      <c r="L52" s="28">
        <v>3</v>
      </c>
      <c r="M52" s="28">
        <v>3</v>
      </c>
      <c r="N52" s="28">
        <v>3</v>
      </c>
      <c r="O52" s="28">
        <v>3</v>
      </c>
      <c r="P52" s="28">
        <v>3</v>
      </c>
      <c r="Q52" s="28">
        <v>3</v>
      </c>
      <c r="R52" s="28">
        <v>3</v>
      </c>
      <c r="S52" s="28">
        <v>3</v>
      </c>
      <c r="T52" s="28">
        <v>3</v>
      </c>
      <c r="U52" s="28"/>
      <c r="V52" s="28"/>
      <c r="W52" s="28"/>
      <c r="X52" s="28"/>
      <c r="Y52" s="28"/>
      <c r="Z52" s="28"/>
      <c r="AA52" s="28"/>
      <c r="AB52" s="28"/>
      <c r="AC52" s="35">
        <f t="shared" si="20"/>
        <v>3</v>
      </c>
    </row>
    <row r="53" spans="1:33" ht="24.95" customHeight="1">
      <c r="A53" s="4">
        <v>11</v>
      </c>
      <c r="B53" s="5" t="s">
        <v>53</v>
      </c>
      <c r="C53" s="6" t="s">
        <v>49</v>
      </c>
      <c r="D53" s="13"/>
      <c r="E53" s="33">
        <f t="shared" ref="E53:T53" si="21">E49-E50</f>
        <v>0.5</v>
      </c>
      <c r="F53" s="33">
        <f t="shared" si="21"/>
        <v>0.5</v>
      </c>
      <c r="G53" s="33">
        <f t="shared" si="21"/>
        <v>0.5</v>
      </c>
      <c r="H53" s="33">
        <f t="shared" si="21"/>
        <v>0.5</v>
      </c>
      <c r="I53" s="33">
        <f t="shared" si="21"/>
        <v>0.5</v>
      </c>
      <c r="J53" s="33">
        <f t="shared" si="21"/>
        <v>0.5</v>
      </c>
      <c r="K53" s="33">
        <f t="shared" si="21"/>
        <v>0.5</v>
      </c>
      <c r="L53" s="33">
        <f t="shared" si="21"/>
        <v>0.5</v>
      </c>
      <c r="M53" s="33">
        <f t="shared" si="21"/>
        <v>0.5</v>
      </c>
      <c r="N53" s="33">
        <f t="shared" si="21"/>
        <v>0.5</v>
      </c>
      <c r="O53" s="33">
        <f t="shared" si="21"/>
        <v>0.5</v>
      </c>
      <c r="P53" s="33">
        <f t="shared" si="21"/>
        <v>0.5</v>
      </c>
      <c r="Q53" s="33">
        <f t="shared" si="21"/>
        <v>0.5</v>
      </c>
      <c r="R53" s="33">
        <f t="shared" si="21"/>
        <v>0.5</v>
      </c>
      <c r="S53" s="33">
        <f t="shared" si="21"/>
        <v>0.5</v>
      </c>
      <c r="T53" s="33">
        <f t="shared" si="21"/>
        <v>0.5</v>
      </c>
      <c r="U53" s="33"/>
      <c r="V53" s="33"/>
      <c r="W53" s="33"/>
      <c r="X53" s="33"/>
      <c r="Y53" s="33"/>
      <c r="Z53" s="33"/>
      <c r="AA53" s="33"/>
      <c r="AB53" s="33"/>
      <c r="AC53" s="35">
        <f t="shared" si="20"/>
        <v>0.5</v>
      </c>
    </row>
    <row r="54" spans="1:33" ht="24.95" customHeight="1">
      <c r="A54" s="4">
        <v>12</v>
      </c>
      <c r="B54" s="5" t="s">
        <v>54</v>
      </c>
      <c r="C54" s="6" t="s">
        <v>55</v>
      </c>
      <c r="D54" s="13"/>
      <c r="E54" s="33">
        <f t="shared" ref="E54:T54" si="22">E51-E52</f>
        <v>0.79999999999999982</v>
      </c>
      <c r="F54" s="33">
        <f t="shared" si="22"/>
        <v>0.79999999999999982</v>
      </c>
      <c r="G54" s="33">
        <f t="shared" si="22"/>
        <v>0.79999999999999982</v>
      </c>
      <c r="H54" s="33">
        <f t="shared" si="22"/>
        <v>0.79999999999999982</v>
      </c>
      <c r="I54" s="33">
        <f t="shared" si="22"/>
        <v>0.79999999999999982</v>
      </c>
      <c r="J54" s="33">
        <f t="shared" si="22"/>
        <v>0.79999999999999982</v>
      </c>
      <c r="K54" s="33">
        <f t="shared" si="22"/>
        <v>0.79999999999999982</v>
      </c>
      <c r="L54" s="33">
        <f t="shared" si="22"/>
        <v>0.79999999999999982</v>
      </c>
      <c r="M54" s="33">
        <f t="shared" si="22"/>
        <v>0.79999999999999982</v>
      </c>
      <c r="N54" s="33">
        <f t="shared" si="22"/>
        <v>0.79999999999999982</v>
      </c>
      <c r="O54" s="33">
        <f t="shared" si="22"/>
        <v>0.79999999999999982</v>
      </c>
      <c r="P54" s="33">
        <f t="shared" si="22"/>
        <v>0.79999999999999982</v>
      </c>
      <c r="Q54" s="33">
        <f t="shared" si="22"/>
        <v>0.79999999999999982</v>
      </c>
      <c r="R54" s="33">
        <f t="shared" si="22"/>
        <v>0.79999999999999982</v>
      </c>
      <c r="S54" s="33">
        <f t="shared" si="22"/>
        <v>0.79999999999999982</v>
      </c>
      <c r="T54" s="33">
        <f t="shared" si="22"/>
        <v>0.79999999999999982</v>
      </c>
      <c r="U54" s="33"/>
      <c r="V54" s="33"/>
      <c r="W54" s="33"/>
      <c r="X54" s="33"/>
      <c r="Y54" s="33"/>
      <c r="Z54" s="33"/>
      <c r="AA54" s="33"/>
      <c r="AB54" s="33"/>
      <c r="AC54" s="35">
        <f t="shared" si="20"/>
        <v>0.8</v>
      </c>
    </row>
    <row r="55" spans="1:33" ht="24.95" customHeight="1">
      <c r="A55" s="4">
        <v>13</v>
      </c>
      <c r="B55" s="5" t="s">
        <v>56</v>
      </c>
      <c r="C55" s="6" t="s">
        <v>57</v>
      </c>
      <c r="D55" s="13"/>
      <c r="E55" s="29">
        <f t="shared" ref="E55:T55" si="23">SQRT(E53/0.5)*971</f>
        <v>971</v>
      </c>
      <c r="F55" s="29">
        <f t="shared" si="23"/>
        <v>971</v>
      </c>
      <c r="G55" s="29">
        <f t="shared" si="23"/>
        <v>971</v>
      </c>
      <c r="H55" s="29">
        <f t="shared" si="23"/>
        <v>971</v>
      </c>
      <c r="I55" s="29">
        <f t="shared" si="23"/>
        <v>971</v>
      </c>
      <c r="J55" s="29">
        <f t="shared" si="23"/>
        <v>971</v>
      </c>
      <c r="K55" s="29">
        <f t="shared" si="23"/>
        <v>971</v>
      </c>
      <c r="L55" s="29">
        <f t="shared" si="23"/>
        <v>971</v>
      </c>
      <c r="M55" s="29">
        <f t="shared" si="23"/>
        <v>971</v>
      </c>
      <c r="N55" s="29">
        <f t="shared" si="23"/>
        <v>971</v>
      </c>
      <c r="O55" s="29">
        <f t="shared" si="23"/>
        <v>971</v>
      </c>
      <c r="P55" s="29">
        <f t="shared" si="23"/>
        <v>971</v>
      </c>
      <c r="Q55" s="29">
        <f t="shared" si="23"/>
        <v>971</v>
      </c>
      <c r="R55" s="29">
        <f t="shared" si="23"/>
        <v>971</v>
      </c>
      <c r="S55" s="29">
        <f t="shared" si="23"/>
        <v>971</v>
      </c>
      <c r="T55" s="29">
        <f t="shared" si="23"/>
        <v>971</v>
      </c>
      <c r="U55" s="29"/>
      <c r="V55" s="29"/>
      <c r="W55" s="29"/>
      <c r="X55" s="29"/>
      <c r="Y55" s="29"/>
      <c r="Z55" s="29"/>
      <c r="AA55" s="29"/>
      <c r="AB55" s="29"/>
      <c r="AC55" s="35">
        <f t="shared" si="20"/>
        <v>971</v>
      </c>
    </row>
    <row r="56" spans="1:33" ht="24.95" customHeight="1">
      <c r="A56" s="4">
        <v>14</v>
      </c>
      <c r="B56" s="5" t="s">
        <v>58</v>
      </c>
      <c r="C56" s="6" t="s">
        <v>59</v>
      </c>
      <c r="D56" s="13"/>
      <c r="E56" s="40">
        <f t="shared" ref="E56:T56" si="24">E55*1000*1*(E45-E46)/3024</f>
        <v>2729.3320105820108</v>
      </c>
      <c r="F56" s="40">
        <f t="shared" si="24"/>
        <v>2729.3320105820108</v>
      </c>
      <c r="G56" s="40">
        <f t="shared" si="24"/>
        <v>2761.4417989417989</v>
      </c>
      <c r="H56" s="40">
        <f t="shared" si="24"/>
        <v>2825.6613756613756</v>
      </c>
      <c r="I56" s="40">
        <f t="shared" si="24"/>
        <v>2761.4417989417989</v>
      </c>
      <c r="J56" s="40">
        <f t="shared" si="24"/>
        <v>2857.7711640211633</v>
      </c>
      <c r="K56" s="40">
        <f t="shared" si="24"/>
        <v>2440.3439153439153</v>
      </c>
      <c r="L56" s="40">
        <f t="shared" si="24"/>
        <v>2119.2460317460318</v>
      </c>
      <c r="M56" s="40">
        <f t="shared" si="24"/>
        <v>1958.69708994709</v>
      </c>
      <c r="N56" s="40">
        <f t="shared" si="24"/>
        <v>2055.0264550264546</v>
      </c>
      <c r="O56" s="40">
        <f t="shared" si="24"/>
        <v>1958.69708994709</v>
      </c>
      <c r="P56" s="40">
        <f t="shared" si="24"/>
        <v>1990.8068783068779</v>
      </c>
      <c r="Q56" s="40">
        <f t="shared" si="24"/>
        <v>1990.8068783068779</v>
      </c>
      <c r="R56" s="40">
        <f t="shared" si="24"/>
        <v>1894.4775132275133</v>
      </c>
      <c r="S56" s="40">
        <f t="shared" si="24"/>
        <v>2279.7949735449733</v>
      </c>
      <c r="T56" s="40">
        <f t="shared" si="24"/>
        <v>2344.0145502645505</v>
      </c>
      <c r="U56" s="40"/>
      <c r="V56" s="40"/>
      <c r="W56" s="40"/>
      <c r="X56" s="40"/>
      <c r="Y56" s="40"/>
      <c r="Z56" s="40"/>
      <c r="AA56" s="40"/>
      <c r="AB56" s="40"/>
      <c r="AC56" s="43">
        <f>SUM(E56:AB56)</f>
        <v>37696.891534391536</v>
      </c>
    </row>
    <row r="57" spans="1:33" ht="24.95" customHeight="1">
      <c r="A57" s="4">
        <v>15</v>
      </c>
      <c r="B57" s="5" t="s">
        <v>60</v>
      </c>
      <c r="C57" s="6" t="s">
        <v>61</v>
      </c>
      <c r="D57" s="13"/>
      <c r="E57" s="13">
        <v>1250</v>
      </c>
      <c r="F57" s="13">
        <v>1290</v>
      </c>
      <c r="G57" s="13">
        <v>1300</v>
      </c>
      <c r="H57" s="13">
        <v>1270</v>
      </c>
      <c r="I57" s="13">
        <v>1300</v>
      </c>
      <c r="J57" s="13">
        <v>1210</v>
      </c>
      <c r="K57" s="13">
        <v>1200</v>
      </c>
      <c r="L57" s="13">
        <v>1180</v>
      </c>
      <c r="M57" s="13">
        <v>1140</v>
      </c>
      <c r="N57" s="13">
        <v>1140</v>
      </c>
      <c r="O57" s="13">
        <v>1140</v>
      </c>
      <c r="P57" s="13">
        <v>1140</v>
      </c>
      <c r="Q57" s="13">
        <v>1140</v>
      </c>
      <c r="R57" s="13">
        <v>1200</v>
      </c>
      <c r="S57" s="13">
        <v>1230</v>
      </c>
      <c r="T57" s="13">
        <v>1170</v>
      </c>
      <c r="U57" s="36"/>
      <c r="V57" s="36"/>
      <c r="W57" s="36"/>
      <c r="X57" s="36"/>
      <c r="Y57" s="36"/>
      <c r="Z57" s="36"/>
      <c r="AA57" s="36"/>
      <c r="AB57" s="13"/>
      <c r="AC57" s="43">
        <f>SUM(E57:AB57)</f>
        <v>19300</v>
      </c>
    </row>
    <row r="58" spans="1:33" ht="24.95" customHeight="1">
      <c r="A58" s="4">
        <v>16</v>
      </c>
      <c r="B58" s="5" t="s">
        <v>62</v>
      </c>
      <c r="C58" s="6" t="s">
        <v>63</v>
      </c>
      <c r="D58" s="13"/>
      <c r="E58" s="31">
        <f t="shared" ref="E58:T58" si="25">E57/E56</f>
        <v>0.45798752044587143</v>
      </c>
      <c r="F58" s="31">
        <f t="shared" si="25"/>
        <v>0.47264312110013929</v>
      </c>
      <c r="G58" s="31">
        <f t="shared" si="25"/>
        <v>0.47076856752808183</v>
      </c>
      <c r="H58" s="31">
        <f t="shared" si="25"/>
        <v>0.44945229847392565</v>
      </c>
      <c r="I58" s="31">
        <f t="shared" si="25"/>
        <v>0.47076856752808183</v>
      </c>
      <c r="J58" s="31">
        <f t="shared" si="25"/>
        <v>0.42340688968861023</v>
      </c>
      <c r="K58" s="31">
        <f t="shared" si="25"/>
        <v>0.49173396932083041</v>
      </c>
      <c r="L58" s="31">
        <f t="shared" si="25"/>
        <v>0.55680179758449577</v>
      </c>
      <c r="M58" s="31">
        <f t="shared" si="25"/>
        <v>0.58201955057317956</v>
      </c>
      <c r="N58" s="31">
        <f t="shared" si="25"/>
        <v>0.55473738414006191</v>
      </c>
      <c r="O58" s="31">
        <f t="shared" si="25"/>
        <v>0.58201955057317956</v>
      </c>
      <c r="P58" s="31">
        <f t="shared" si="25"/>
        <v>0.57263213846716066</v>
      </c>
      <c r="Q58" s="31">
        <f t="shared" si="25"/>
        <v>0.57263213846716066</v>
      </c>
      <c r="R58" s="31">
        <f t="shared" si="25"/>
        <v>0.63342002827767985</v>
      </c>
      <c r="S58" s="31">
        <f t="shared" si="25"/>
        <v>0.53952220014215058</v>
      </c>
      <c r="T58" s="31">
        <f t="shared" si="25"/>
        <v>0.49914365926950038</v>
      </c>
      <c r="U58" s="31"/>
      <c r="V58" s="31"/>
      <c r="W58" s="31"/>
      <c r="X58" s="31"/>
      <c r="Y58" s="31"/>
      <c r="Z58" s="31"/>
      <c r="AA58" s="31"/>
      <c r="AB58" s="31"/>
      <c r="AC58" s="35">
        <f t="shared" ref="AC58:AC63" si="26">AVERAGE(E58:AB58)</f>
        <v>0.52060558634875687</v>
      </c>
    </row>
    <row r="59" spans="1:33" ht="24.95" customHeight="1">
      <c r="A59" s="4">
        <v>17</v>
      </c>
      <c r="B59" s="5" t="s">
        <v>64</v>
      </c>
      <c r="C59" s="13"/>
      <c r="D59" s="13"/>
      <c r="E59" s="341">
        <f>AVERAGE(E58:AB58)</f>
        <v>0.52060558634875687</v>
      </c>
      <c r="F59" s="342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342"/>
      <c r="T59" s="342"/>
      <c r="U59" s="342"/>
      <c r="V59" s="342"/>
      <c r="W59" s="342"/>
      <c r="X59" s="342"/>
      <c r="Y59" s="342"/>
      <c r="Z59" s="342"/>
      <c r="AA59" s="342"/>
      <c r="AB59" s="342"/>
      <c r="AC59" s="35">
        <f t="shared" si="26"/>
        <v>0.52060558634875687</v>
      </c>
    </row>
    <row r="60" spans="1:33" ht="24.95" customHeight="1">
      <c r="A60" s="4">
        <v>18</v>
      </c>
      <c r="B60" s="5" t="s">
        <v>65</v>
      </c>
      <c r="C60" s="13"/>
      <c r="D60" s="13"/>
      <c r="E60" s="31">
        <f t="shared" ref="E60:T60" si="27">3.516/E58</f>
        <v>7.6770650793650796</v>
      </c>
      <c r="F60" s="31">
        <f t="shared" si="27"/>
        <v>7.4390165497723642</v>
      </c>
      <c r="G60" s="31">
        <f t="shared" si="27"/>
        <v>7.4686379731379731</v>
      </c>
      <c r="H60" s="31">
        <f t="shared" si="27"/>
        <v>7.8228546431696042</v>
      </c>
      <c r="I60" s="31">
        <f t="shared" si="27"/>
        <v>7.4686379731379731</v>
      </c>
      <c r="J60" s="31">
        <f t="shared" si="27"/>
        <v>8.3040689361143887</v>
      </c>
      <c r="K60" s="31">
        <f t="shared" si="27"/>
        <v>7.1502076719576717</v>
      </c>
      <c r="L60" s="31">
        <f t="shared" si="27"/>
        <v>6.3146347861178374</v>
      </c>
      <c r="M60" s="31">
        <f t="shared" si="27"/>
        <v>6.0410341826789198</v>
      </c>
      <c r="N60" s="31">
        <f t="shared" si="27"/>
        <v>6.3381342244500125</v>
      </c>
      <c r="O60" s="31">
        <f t="shared" si="27"/>
        <v>6.0410341826789198</v>
      </c>
      <c r="P60" s="31">
        <f t="shared" si="27"/>
        <v>6.1400675299359504</v>
      </c>
      <c r="Q60" s="31">
        <f t="shared" si="27"/>
        <v>6.1400675299359504</v>
      </c>
      <c r="R60" s="31">
        <f t="shared" si="27"/>
        <v>5.5508191137566136</v>
      </c>
      <c r="S60" s="31">
        <f t="shared" si="27"/>
        <v>6.5168773390114847</v>
      </c>
      <c r="T60" s="31">
        <f t="shared" si="27"/>
        <v>7.0440642382309058</v>
      </c>
      <c r="U60" s="31"/>
      <c r="V60" s="31"/>
      <c r="W60" s="31"/>
      <c r="X60" s="31"/>
      <c r="Y60" s="31"/>
      <c r="Z60" s="31"/>
      <c r="AA60" s="31"/>
      <c r="AB60" s="31"/>
      <c r="AC60" s="35">
        <f t="shared" si="26"/>
        <v>6.8410763720907273</v>
      </c>
    </row>
    <row r="61" spans="1:33" ht="24.95" customHeight="1">
      <c r="A61" s="4">
        <v>19</v>
      </c>
      <c r="B61" s="5" t="s">
        <v>66</v>
      </c>
      <c r="C61" s="13"/>
      <c r="D61" s="13"/>
      <c r="E61" s="31">
        <f t="shared" ref="E61:T61" si="28">3.413*E60</f>
        <v>26.201823115873015</v>
      </c>
      <c r="F61" s="31">
        <f t="shared" si="28"/>
        <v>25.389363484373078</v>
      </c>
      <c r="G61" s="31">
        <f t="shared" si="28"/>
        <v>25.490461402319902</v>
      </c>
      <c r="H61" s="31">
        <f t="shared" si="28"/>
        <v>26.699402897137858</v>
      </c>
      <c r="I61" s="31">
        <f t="shared" si="28"/>
        <v>25.490461402319902</v>
      </c>
      <c r="J61" s="31">
        <f t="shared" si="28"/>
        <v>28.341787278958407</v>
      </c>
      <c r="K61" s="31">
        <f t="shared" si="28"/>
        <v>24.403658784391531</v>
      </c>
      <c r="L61" s="31">
        <f t="shared" si="28"/>
        <v>21.551848525020176</v>
      </c>
      <c r="M61" s="31">
        <f t="shared" si="28"/>
        <v>20.618049665483152</v>
      </c>
      <c r="N61" s="31">
        <f t="shared" si="28"/>
        <v>21.63205210804789</v>
      </c>
      <c r="O61" s="31">
        <f t="shared" si="28"/>
        <v>20.618049665483152</v>
      </c>
      <c r="P61" s="31">
        <f t="shared" si="28"/>
        <v>20.956050479671397</v>
      </c>
      <c r="Q61" s="31">
        <f t="shared" si="28"/>
        <v>20.956050479671397</v>
      </c>
      <c r="R61" s="31">
        <f t="shared" si="28"/>
        <v>18.944945635251322</v>
      </c>
      <c r="S61" s="31">
        <f t="shared" si="28"/>
        <v>22.242102358046196</v>
      </c>
      <c r="T61" s="31">
        <f t="shared" si="28"/>
        <v>24.041391245082082</v>
      </c>
      <c r="U61" s="31"/>
      <c r="V61" s="31"/>
      <c r="W61" s="31"/>
      <c r="X61" s="31"/>
      <c r="Y61" s="31"/>
      <c r="Z61" s="31"/>
      <c r="AA61" s="31"/>
      <c r="AB61" s="31"/>
      <c r="AC61" s="35">
        <f t="shared" si="26"/>
        <v>23.348593657945649</v>
      </c>
    </row>
    <row r="62" spans="1:33" ht="24.95" customHeight="1">
      <c r="A62" s="4">
        <v>20</v>
      </c>
      <c r="B62" s="5" t="s">
        <v>67</v>
      </c>
      <c r="C62" s="6" t="s">
        <v>42</v>
      </c>
      <c r="D62" s="13"/>
      <c r="E62" s="31">
        <f t="shared" ref="E62:T62" si="29">(E48-E47)/LN(1+(E48-E47)/E43)</f>
        <v>4.7092516416076586</v>
      </c>
      <c r="F62" s="31">
        <f t="shared" si="29"/>
        <v>4.4245467194175463</v>
      </c>
      <c r="G62" s="31">
        <f t="shared" si="29"/>
        <v>4.4926964125072102</v>
      </c>
      <c r="H62" s="31">
        <f t="shared" si="29"/>
        <v>4.4112011113326899</v>
      </c>
      <c r="I62" s="31">
        <f t="shared" si="29"/>
        <v>4.3280851226668906</v>
      </c>
      <c r="J62" s="31">
        <f t="shared" si="29"/>
        <v>4.1776718594873774</v>
      </c>
      <c r="K62" s="31">
        <f t="shared" si="29"/>
        <v>3.895276610400201</v>
      </c>
      <c r="L62" s="31">
        <f t="shared" si="29"/>
        <v>3.1608880342886434</v>
      </c>
      <c r="M62" s="31">
        <f t="shared" si="29"/>
        <v>3.5920602006656761</v>
      </c>
      <c r="N62" s="31">
        <f t="shared" si="29"/>
        <v>3.5231401714792079</v>
      </c>
      <c r="O62" s="31">
        <f t="shared" si="29"/>
        <v>3.0296595858668245</v>
      </c>
      <c r="P62" s="31">
        <f t="shared" si="29"/>
        <v>3.1460649018657865</v>
      </c>
      <c r="Q62" s="31">
        <f t="shared" si="29"/>
        <v>3.2271710915181524</v>
      </c>
      <c r="R62" s="31">
        <f t="shared" si="29"/>
        <v>3.38342094777799</v>
      </c>
      <c r="S62" s="31">
        <f t="shared" si="29"/>
        <v>3.7618424287089893</v>
      </c>
      <c r="T62" s="31">
        <f t="shared" si="29"/>
        <v>3.7776330367968751</v>
      </c>
      <c r="U62" s="31"/>
      <c r="V62" s="31"/>
      <c r="W62" s="31"/>
      <c r="X62" s="31"/>
      <c r="Y62" s="31"/>
      <c r="Z62" s="31"/>
      <c r="AA62" s="31"/>
      <c r="AB62" s="31"/>
      <c r="AC62" s="35">
        <f t="shared" si="26"/>
        <v>3.8150381172742329</v>
      </c>
    </row>
    <row r="63" spans="1:33" ht="24.95" customHeight="1">
      <c r="A63" s="4">
        <v>21</v>
      </c>
      <c r="B63" s="5" t="s">
        <v>68</v>
      </c>
      <c r="C63" s="6" t="s">
        <v>42</v>
      </c>
      <c r="D63" s="17"/>
      <c r="E63" s="31">
        <f t="shared" ref="E63:T63" si="30">(E45-E46)/LN(1+(E45-E46)/E44)</f>
        <v>2.7398655520260484</v>
      </c>
      <c r="F63" s="31">
        <f t="shared" si="30"/>
        <v>2.7398655520260484</v>
      </c>
      <c r="G63" s="31">
        <f t="shared" si="30"/>
        <v>2.9640642426936883</v>
      </c>
      <c r="H63" s="31">
        <f t="shared" si="30"/>
        <v>3.0104391279783536</v>
      </c>
      <c r="I63" s="31">
        <f t="shared" si="30"/>
        <v>2.7621511847266507</v>
      </c>
      <c r="J63" s="31">
        <f t="shared" si="30"/>
        <v>2.8287148342310298</v>
      </c>
      <c r="K63" s="31">
        <f t="shared" si="30"/>
        <v>2.3235652944818113</v>
      </c>
      <c r="L63" s="31">
        <f t="shared" si="30"/>
        <v>1.5696747889637614</v>
      </c>
      <c r="M63" s="31">
        <f t="shared" si="30"/>
        <v>1.7681223247806397</v>
      </c>
      <c r="N63" s="31">
        <f t="shared" si="30"/>
        <v>2.0604747200825204</v>
      </c>
      <c r="O63" s="31">
        <f t="shared" si="30"/>
        <v>1.9932876563019337</v>
      </c>
      <c r="P63" s="31">
        <f t="shared" si="30"/>
        <v>2.0157521398153802</v>
      </c>
      <c r="Q63" s="31">
        <f t="shared" si="30"/>
        <v>2.21163145567288</v>
      </c>
      <c r="R63" s="31">
        <f t="shared" si="30"/>
        <v>1.9481449407478864</v>
      </c>
      <c r="S63" s="31">
        <f t="shared" si="30"/>
        <v>2.2149756783043997</v>
      </c>
      <c r="T63" s="31">
        <f t="shared" si="30"/>
        <v>2.0141593009587888</v>
      </c>
      <c r="U63" s="31"/>
      <c r="V63" s="31"/>
      <c r="W63" s="31"/>
      <c r="X63" s="31"/>
      <c r="Y63" s="31"/>
      <c r="Z63" s="31"/>
      <c r="AA63" s="31"/>
      <c r="AB63" s="31"/>
      <c r="AC63" s="35">
        <f t="shared" si="26"/>
        <v>2.3228055496119886</v>
      </c>
    </row>
  </sheetData>
  <mergeCells count="30">
    <mergeCell ref="A38:D38"/>
    <mergeCell ref="A39:D39"/>
    <mergeCell ref="A40:D40"/>
    <mergeCell ref="E41:AB41"/>
    <mergeCell ref="E59:AB59"/>
    <mergeCell ref="A41:A42"/>
    <mergeCell ref="B41:B42"/>
    <mergeCell ref="C41:C42"/>
    <mergeCell ref="D41:D42"/>
    <mergeCell ref="E34:AC40"/>
    <mergeCell ref="A33:AC33"/>
    <mergeCell ref="A34:D34"/>
    <mergeCell ref="A35:D35"/>
    <mergeCell ref="A36:D36"/>
    <mergeCell ref="A37:D37"/>
    <mergeCell ref="A6:D6"/>
    <mergeCell ref="A7:D7"/>
    <mergeCell ref="A8:D8"/>
    <mergeCell ref="E9:AB9"/>
    <mergeCell ref="E27:AB27"/>
    <mergeCell ref="A9:A10"/>
    <mergeCell ref="B9:B10"/>
    <mergeCell ref="C9:C10"/>
    <mergeCell ref="D9:D10"/>
    <mergeCell ref="E2:AC8"/>
    <mergeCell ref="A1:AC1"/>
    <mergeCell ref="A2:D2"/>
    <mergeCell ref="A3:D3"/>
    <mergeCell ref="A4:D4"/>
    <mergeCell ref="A5:D5"/>
  </mergeCells>
  <conditionalFormatting sqref="AB57">
    <cfRule type="cellIs" dxfId="196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C63"/>
  <sheetViews>
    <sheetView topLeftCell="A4" zoomScale="70" zoomScaleNormal="70" workbookViewId="0">
      <selection activeCell="AC47" sqref="AC47:AC48"/>
    </sheetView>
  </sheetViews>
  <sheetFormatPr defaultColWidth="8.85546875" defaultRowHeight="15"/>
  <cols>
    <col min="1" max="1" width="8.5703125" customWidth="1"/>
    <col min="2" max="2" width="46.42578125" customWidth="1"/>
    <col min="3" max="3" width="11.140625" customWidth="1"/>
    <col min="4" max="4" width="14.85546875" customWidth="1"/>
    <col min="5" max="29" width="9.28515625" customWidth="1"/>
  </cols>
  <sheetData>
    <row r="1" spans="1:29" ht="24.75" customHeight="1">
      <c r="A1" s="388" t="s">
        <v>102</v>
      </c>
      <c r="B1" s="389"/>
      <c r="C1" s="389"/>
      <c r="D1" s="389"/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/>
    </row>
    <row r="2" spans="1:29" ht="21" customHeight="1">
      <c r="A2" s="307"/>
      <c r="B2" s="308"/>
      <c r="C2" s="308"/>
      <c r="D2" s="309"/>
      <c r="E2" s="356" t="s">
        <v>72</v>
      </c>
      <c r="F2" s="356"/>
      <c r="G2" s="356"/>
      <c r="H2" s="356"/>
      <c r="I2" s="356"/>
      <c r="J2" s="356"/>
      <c r="K2" s="356"/>
      <c r="L2" s="356"/>
      <c r="M2" s="356"/>
      <c r="N2" s="356"/>
      <c r="O2" s="356"/>
      <c r="P2" s="356"/>
      <c r="Q2" s="356"/>
      <c r="R2" s="356"/>
      <c r="S2" s="356"/>
      <c r="T2" s="356"/>
      <c r="U2" s="356"/>
      <c r="V2" s="356"/>
      <c r="W2" s="356"/>
      <c r="X2" s="356"/>
      <c r="Y2" s="356"/>
      <c r="Z2" s="356"/>
      <c r="AA2" s="356"/>
      <c r="AB2" s="356"/>
      <c r="AC2" s="356"/>
    </row>
    <row r="3" spans="1:29" ht="18.75" customHeight="1">
      <c r="A3" s="310" t="s">
        <v>29</v>
      </c>
      <c r="B3" s="311"/>
      <c r="C3" s="311"/>
      <c r="D3" s="312"/>
      <c r="E3" s="356"/>
      <c r="F3" s="356"/>
      <c r="G3" s="356"/>
      <c r="H3" s="356"/>
      <c r="I3" s="356"/>
      <c r="J3" s="356"/>
      <c r="K3" s="356"/>
      <c r="L3" s="356"/>
      <c r="M3" s="356"/>
      <c r="N3" s="356"/>
      <c r="O3" s="356"/>
      <c r="P3" s="356"/>
      <c r="Q3" s="356"/>
      <c r="R3" s="356"/>
      <c r="S3" s="356"/>
      <c r="T3" s="356"/>
      <c r="U3" s="356"/>
      <c r="V3" s="356"/>
      <c r="W3" s="356"/>
      <c r="X3" s="356"/>
      <c r="Y3" s="356"/>
      <c r="Z3" s="356"/>
      <c r="AA3" s="356"/>
      <c r="AB3" s="356"/>
      <c r="AC3" s="356"/>
    </row>
    <row r="4" spans="1:29" ht="18.75" customHeight="1">
      <c r="A4" s="310" t="s">
        <v>30</v>
      </c>
      <c r="B4" s="311"/>
      <c r="C4" s="311"/>
      <c r="D4" s="312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  <c r="Z4" s="356"/>
      <c r="AA4" s="356"/>
      <c r="AB4" s="356"/>
      <c r="AC4" s="356"/>
    </row>
    <row r="5" spans="1:29" ht="18.75" customHeight="1">
      <c r="A5" s="310" t="s">
        <v>31</v>
      </c>
      <c r="B5" s="311"/>
      <c r="C5" s="311"/>
      <c r="D5" s="312"/>
      <c r="E5" s="356"/>
      <c r="F5" s="356"/>
      <c r="G5" s="356"/>
      <c r="H5" s="356"/>
      <c r="I5" s="356"/>
      <c r="J5" s="356"/>
      <c r="K5" s="356"/>
      <c r="L5" s="356"/>
      <c r="M5" s="356"/>
      <c r="N5" s="356"/>
      <c r="O5" s="356"/>
      <c r="P5" s="356"/>
      <c r="Q5" s="356"/>
      <c r="R5" s="356"/>
      <c r="S5" s="356"/>
      <c r="T5" s="356"/>
      <c r="U5" s="356"/>
      <c r="V5" s="356"/>
      <c r="W5" s="356"/>
      <c r="X5" s="356"/>
      <c r="Y5" s="356"/>
      <c r="Z5" s="356"/>
      <c r="AA5" s="356"/>
      <c r="AB5" s="356"/>
      <c r="AC5" s="356"/>
    </row>
    <row r="6" spans="1:29" ht="18.75" customHeight="1">
      <c r="A6" s="310" t="s">
        <v>32</v>
      </c>
      <c r="B6" s="311"/>
      <c r="C6" s="311"/>
      <c r="D6" s="312"/>
      <c r="E6" s="356"/>
      <c r="F6" s="356"/>
      <c r="G6" s="356"/>
      <c r="H6" s="356"/>
      <c r="I6" s="356"/>
      <c r="J6" s="356"/>
      <c r="K6" s="356"/>
      <c r="L6" s="356"/>
      <c r="M6" s="356"/>
      <c r="N6" s="356"/>
      <c r="O6" s="356"/>
      <c r="P6" s="356"/>
      <c r="Q6" s="356"/>
      <c r="R6" s="356"/>
      <c r="S6" s="356"/>
      <c r="T6" s="356"/>
      <c r="U6" s="356"/>
      <c r="V6" s="356"/>
      <c r="W6" s="356"/>
      <c r="X6" s="356"/>
      <c r="Y6" s="356"/>
      <c r="Z6" s="356"/>
      <c r="AA6" s="356"/>
      <c r="AB6" s="356"/>
      <c r="AC6" s="356"/>
    </row>
    <row r="7" spans="1:29" ht="19.5" customHeight="1">
      <c r="A7" s="313" t="s">
        <v>33</v>
      </c>
      <c r="B7" s="314"/>
      <c r="C7" s="314"/>
      <c r="D7" s="315"/>
      <c r="E7" s="356"/>
      <c r="F7" s="356"/>
      <c r="G7" s="356"/>
      <c r="H7" s="356"/>
      <c r="I7" s="356"/>
      <c r="J7" s="356"/>
      <c r="K7" s="356"/>
      <c r="L7" s="356"/>
      <c r="M7" s="356"/>
      <c r="N7" s="356"/>
      <c r="O7" s="356"/>
      <c r="P7" s="356"/>
      <c r="Q7" s="356"/>
      <c r="R7" s="356"/>
      <c r="S7" s="356"/>
      <c r="T7" s="356"/>
      <c r="U7" s="356"/>
      <c r="V7" s="356"/>
      <c r="W7" s="356"/>
      <c r="X7" s="356"/>
      <c r="Y7" s="356"/>
      <c r="Z7" s="356"/>
      <c r="AA7" s="356"/>
      <c r="AB7" s="356"/>
      <c r="AC7" s="356"/>
    </row>
    <row r="8" spans="1:29" ht="18.75" customHeight="1">
      <c r="A8" s="313" t="s">
        <v>34</v>
      </c>
      <c r="B8" s="314"/>
      <c r="C8" s="314"/>
      <c r="D8" s="315"/>
      <c r="E8" s="356"/>
      <c r="F8" s="356"/>
      <c r="G8" s="356"/>
      <c r="H8" s="356"/>
      <c r="I8" s="356"/>
      <c r="J8" s="356"/>
      <c r="K8" s="356"/>
      <c r="L8" s="356"/>
      <c r="M8" s="356"/>
      <c r="N8" s="356"/>
      <c r="O8" s="356"/>
      <c r="P8" s="356"/>
      <c r="Q8" s="356"/>
      <c r="R8" s="356"/>
      <c r="S8" s="356"/>
      <c r="T8" s="356"/>
      <c r="U8" s="356"/>
      <c r="V8" s="356"/>
      <c r="W8" s="356"/>
      <c r="X8" s="356"/>
      <c r="Y8" s="356"/>
      <c r="Z8" s="356"/>
      <c r="AA8" s="356"/>
      <c r="AB8" s="356"/>
      <c r="AC8" s="356"/>
    </row>
    <row r="9" spans="1:29" ht="45.75" customHeight="1">
      <c r="A9" s="344" t="s">
        <v>35</v>
      </c>
      <c r="B9" s="344" t="s">
        <v>36</v>
      </c>
      <c r="C9" s="344" t="s">
        <v>37</v>
      </c>
      <c r="D9" s="344" t="s">
        <v>38</v>
      </c>
      <c r="E9" s="316" t="s">
        <v>39</v>
      </c>
      <c r="F9" s="317"/>
      <c r="G9" s="317"/>
      <c r="H9" s="317"/>
      <c r="I9" s="317"/>
      <c r="J9" s="317"/>
      <c r="K9" s="317"/>
      <c r="L9" s="317"/>
      <c r="M9" s="317"/>
      <c r="N9" s="317"/>
      <c r="O9" s="317"/>
      <c r="P9" s="317"/>
      <c r="Q9" s="317"/>
      <c r="R9" s="317"/>
      <c r="S9" s="317"/>
      <c r="T9" s="317"/>
      <c r="U9" s="317"/>
      <c r="V9" s="317"/>
      <c r="W9" s="317"/>
      <c r="X9" s="317"/>
      <c r="Y9" s="317"/>
      <c r="Z9" s="317"/>
      <c r="AA9" s="317"/>
      <c r="AB9" s="318"/>
      <c r="AC9" s="20" t="s">
        <v>25</v>
      </c>
    </row>
    <row r="10" spans="1:29" ht="25.5" customHeight="1">
      <c r="A10" s="345"/>
      <c r="B10" s="345"/>
      <c r="C10" s="345"/>
      <c r="D10" s="345"/>
      <c r="E10" s="3">
        <v>7</v>
      </c>
      <c r="F10" s="3">
        <v>8</v>
      </c>
      <c r="G10" s="3">
        <v>9</v>
      </c>
      <c r="H10" s="3">
        <v>10</v>
      </c>
      <c r="I10" s="18">
        <v>11</v>
      </c>
      <c r="J10" s="3">
        <v>12</v>
      </c>
      <c r="K10" s="3">
        <v>13</v>
      </c>
      <c r="L10" s="3">
        <v>14</v>
      </c>
      <c r="M10" s="3">
        <v>15</v>
      </c>
      <c r="N10" s="3">
        <v>16</v>
      </c>
      <c r="O10" s="3">
        <v>17</v>
      </c>
      <c r="P10" s="3">
        <v>18</v>
      </c>
      <c r="Q10" s="3">
        <v>19</v>
      </c>
      <c r="R10" s="3">
        <v>20</v>
      </c>
      <c r="S10" s="3">
        <v>21</v>
      </c>
      <c r="T10" s="3">
        <v>22</v>
      </c>
      <c r="U10" s="3">
        <v>23</v>
      </c>
      <c r="V10" s="3">
        <v>0</v>
      </c>
      <c r="W10" s="3">
        <v>1</v>
      </c>
      <c r="X10" s="3">
        <v>2</v>
      </c>
      <c r="Y10" s="3">
        <v>3</v>
      </c>
      <c r="Z10" s="3">
        <v>4</v>
      </c>
      <c r="AA10" s="3">
        <v>5</v>
      </c>
      <c r="AB10" s="3">
        <v>6</v>
      </c>
      <c r="AC10" s="17"/>
    </row>
    <row r="11" spans="1:29" ht="24.95" customHeight="1">
      <c r="A11" s="4">
        <v>1</v>
      </c>
      <c r="B11" s="5" t="s">
        <v>41</v>
      </c>
      <c r="C11" s="6" t="s">
        <v>42</v>
      </c>
      <c r="D11" s="7"/>
      <c r="E11" s="26"/>
      <c r="F11" s="26"/>
      <c r="G11" s="26"/>
      <c r="H11" s="26"/>
      <c r="I11" s="26"/>
      <c r="J11" s="26"/>
      <c r="K11" s="26"/>
      <c r="L11" s="26"/>
      <c r="M11" s="26">
        <v>1.7</v>
      </c>
      <c r="N11" s="26">
        <v>1.6</v>
      </c>
      <c r="O11" s="26">
        <v>1.4</v>
      </c>
      <c r="P11" s="26">
        <v>1.4</v>
      </c>
      <c r="Q11" s="26">
        <v>1.6</v>
      </c>
      <c r="R11" s="26">
        <v>1.7</v>
      </c>
      <c r="S11" s="26">
        <v>1.5</v>
      </c>
      <c r="T11" s="26">
        <v>1.5</v>
      </c>
      <c r="U11" s="26">
        <v>1.9</v>
      </c>
      <c r="V11" s="26">
        <v>1.9</v>
      </c>
      <c r="W11" s="26">
        <v>1.9</v>
      </c>
      <c r="X11" s="26">
        <v>1.9</v>
      </c>
      <c r="Y11" s="26">
        <v>1.9</v>
      </c>
      <c r="Z11" s="26">
        <v>1.8</v>
      </c>
      <c r="AA11" s="26">
        <v>1.9</v>
      </c>
      <c r="AB11" s="26">
        <v>1.8</v>
      </c>
      <c r="AC11" s="35">
        <f t="shared" ref="AC11:AC23" si="0">AVERAGE(E11:AB11)</f>
        <v>1.7124999999999997</v>
      </c>
    </row>
    <row r="12" spans="1:29" ht="24.95" customHeight="1">
      <c r="A12" s="4">
        <v>2</v>
      </c>
      <c r="B12" s="5" t="s">
        <v>43</v>
      </c>
      <c r="C12" s="6" t="s">
        <v>42</v>
      </c>
      <c r="D12" s="7"/>
      <c r="E12" s="26"/>
      <c r="F12" s="26"/>
      <c r="G12" s="26"/>
      <c r="H12" s="26"/>
      <c r="I12" s="26"/>
      <c r="J12" s="26"/>
      <c r="K12" s="26"/>
      <c r="L12" s="26"/>
      <c r="M12" s="26">
        <v>0.4</v>
      </c>
      <c r="N12" s="26">
        <v>0.4</v>
      </c>
      <c r="O12" s="26">
        <v>0.3</v>
      </c>
      <c r="P12" s="26">
        <v>0.4</v>
      </c>
      <c r="Q12" s="26">
        <v>0.4</v>
      </c>
      <c r="R12" s="26">
        <v>0.5</v>
      </c>
      <c r="S12" s="26">
        <v>0.4</v>
      </c>
      <c r="T12" s="26">
        <v>0.4</v>
      </c>
      <c r="U12" s="26">
        <v>0.4</v>
      </c>
      <c r="V12" s="26">
        <v>0.4</v>
      </c>
      <c r="W12" s="26">
        <v>0.4</v>
      </c>
      <c r="X12" s="26">
        <v>0.4</v>
      </c>
      <c r="Y12" s="26">
        <v>0.5</v>
      </c>
      <c r="Z12" s="26">
        <v>0.5</v>
      </c>
      <c r="AA12" s="26">
        <v>0.4</v>
      </c>
      <c r="AB12" s="26">
        <v>0.5</v>
      </c>
      <c r="AC12" s="35">
        <f t="shared" si="0"/>
        <v>0.41875000000000001</v>
      </c>
    </row>
    <row r="13" spans="1:29" ht="24.95" customHeight="1">
      <c r="A13" s="4">
        <v>3</v>
      </c>
      <c r="B13" s="5" t="s">
        <v>44</v>
      </c>
      <c r="C13" s="6" t="s">
        <v>42</v>
      </c>
      <c r="D13" s="6"/>
      <c r="E13" s="17"/>
      <c r="F13" s="17"/>
      <c r="G13" s="17"/>
      <c r="H13" s="17"/>
      <c r="I13" s="17"/>
      <c r="J13" s="17"/>
      <c r="K13" s="17"/>
      <c r="L13" s="17"/>
      <c r="M13" s="27">
        <v>13.22222</v>
      </c>
      <c r="N13" s="27">
        <v>15.72222</v>
      </c>
      <c r="O13" s="27">
        <v>15</v>
      </c>
      <c r="P13" s="27">
        <v>14.72222</v>
      </c>
      <c r="Q13" s="27">
        <v>14.38889</v>
      </c>
      <c r="R13" s="27">
        <v>14.16667</v>
      </c>
      <c r="S13" s="27">
        <v>13.77778</v>
      </c>
      <c r="T13" s="27">
        <v>13.22222</v>
      </c>
      <c r="U13" s="27">
        <v>12.55556</v>
      </c>
      <c r="V13" s="27">
        <v>11.94444</v>
      </c>
      <c r="W13" s="27">
        <v>13.05556</v>
      </c>
      <c r="X13" s="27">
        <v>13.55556</v>
      </c>
      <c r="Y13" s="27">
        <v>14</v>
      </c>
      <c r="Z13" s="27">
        <v>14.27778</v>
      </c>
      <c r="AA13" s="27">
        <v>14.55556</v>
      </c>
      <c r="AB13" s="27">
        <v>14.72222</v>
      </c>
      <c r="AC13" s="35">
        <f t="shared" si="0"/>
        <v>13.930556250000002</v>
      </c>
    </row>
    <row r="14" spans="1:29" ht="24.95" customHeight="1">
      <c r="A14" s="4">
        <v>4</v>
      </c>
      <c r="B14" s="5" t="s">
        <v>45</v>
      </c>
      <c r="C14" s="6" t="s">
        <v>42</v>
      </c>
      <c r="D14" s="6"/>
      <c r="E14" s="17"/>
      <c r="F14" s="17"/>
      <c r="G14" s="17"/>
      <c r="H14" s="17"/>
      <c r="I14" s="17"/>
      <c r="J14" s="17"/>
      <c r="K14" s="17"/>
      <c r="L14" s="17"/>
      <c r="M14" s="27">
        <v>9</v>
      </c>
      <c r="N14" s="27">
        <v>8.5555559999999993</v>
      </c>
      <c r="O14" s="27">
        <v>7.9444439999999998</v>
      </c>
      <c r="P14" s="27">
        <v>7.9444439999999998</v>
      </c>
      <c r="Q14" s="27">
        <v>8.1666670000000003</v>
      </c>
      <c r="R14" s="27">
        <v>7.3888889999999998</v>
      </c>
      <c r="S14" s="27">
        <v>7</v>
      </c>
      <c r="T14" s="27">
        <v>6.1111110000000002</v>
      </c>
      <c r="U14" s="27">
        <v>5.7222220000000004</v>
      </c>
      <c r="V14" s="27">
        <v>5.5000010000000001</v>
      </c>
      <c r="W14" s="27">
        <v>5.5000010000000001</v>
      </c>
      <c r="X14" s="27">
        <v>5.7222220000000004</v>
      </c>
      <c r="Y14" s="27">
        <v>5.944445</v>
      </c>
      <c r="Z14" s="27">
        <v>6.1666660000000002</v>
      </c>
      <c r="AA14" s="27">
        <v>6.3333339999999998</v>
      </c>
      <c r="AB14" s="27">
        <v>6.5</v>
      </c>
      <c r="AC14" s="35">
        <f t="shared" si="0"/>
        <v>6.8437501249999997</v>
      </c>
    </row>
    <row r="15" spans="1:29" ht="24.95" customHeight="1">
      <c r="A15" s="4">
        <v>5</v>
      </c>
      <c r="B15" s="5" t="s">
        <v>46</v>
      </c>
      <c r="C15" s="6" t="s">
        <v>42</v>
      </c>
      <c r="D15" s="6"/>
      <c r="E15" s="17"/>
      <c r="F15" s="17"/>
      <c r="G15" s="17"/>
      <c r="H15" s="17"/>
      <c r="I15" s="17"/>
      <c r="J15" s="17"/>
      <c r="K15" s="17"/>
      <c r="L15" s="17"/>
      <c r="M15" s="27">
        <v>19.77778</v>
      </c>
      <c r="N15" s="27">
        <v>23.94444</v>
      </c>
      <c r="O15" s="27">
        <v>25.38889</v>
      </c>
      <c r="P15" s="27">
        <v>24.22222</v>
      </c>
      <c r="Q15" s="27">
        <v>24.11111</v>
      </c>
      <c r="R15" s="27">
        <v>22.94445</v>
      </c>
      <c r="S15" s="27">
        <v>23.11111</v>
      </c>
      <c r="T15" s="27">
        <v>24.55556</v>
      </c>
      <c r="U15" s="27">
        <v>25.22222</v>
      </c>
      <c r="V15" s="27">
        <v>23.27778</v>
      </c>
      <c r="W15" s="27">
        <v>21.88889</v>
      </c>
      <c r="X15" s="27">
        <v>23.05556</v>
      </c>
      <c r="Y15" s="27">
        <v>23.44444</v>
      </c>
      <c r="Z15" s="27">
        <v>23.83333</v>
      </c>
      <c r="AA15" s="27">
        <v>24.5</v>
      </c>
      <c r="AB15" s="27">
        <v>24.16667</v>
      </c>
      <c r="AC15" s="35">
        <f t="shared" si="0"/>
        <v>23.590278124999998</v>
      </c>
    </row>
    <row r="16" spans="1:29" ht="24.95" customHeight="1">
      <c r="A16" s="4">
        <v>6</v>
      </c>
      <c r="B16" s="5" t="s">
        <v>47</v>
      </c>
      <c r="C16" s="6" t="s">
        <v>42</v>
      </c>
      <c r="D16" s="6"/>
      <c r="E16" s="17"/>
      <c r="F16" s="17"/>
      <c r="G16" s="17"/>
      <c r="H16" s="17"/>
      <c r="I16" s="17"/>
      <c r="J16" s="17"/>
      <c r="K16" s="17"/>
      <c r="L16" s="17"/>
      <c r="M16" s="27">
        <v>25.55556</v>
      </c>
      <c r="N16" s="27">
        <v>28.55556</v>
      </c>
      <c r="O16" s="27">
        <v>29.77778</v>
      </c>
      <c r="P16" s="27">
        <v>28.44444</v>
      </c>
      <c r="Q16" s="27">
        <v>28.05556</v>
      </c>
      <c r="R16" s="27">
        <v>27.16667</v>
      </c>
      <c r="S16" s="27">
        <v>27.38889</v>
      </c>
      <c r="T16" s="27">
        <v>29.05556</v>
      </c>
      <c r="U16" s="27">
        <v>29.55556</v>
      </c>
      <c r="V16" s="27">
        <v>27.44445</v>
      </c>
      <c r="W16" s="27">
        <v>26.66667</v>
      </c>
      <c r="X16" s="27">
        <v>28.16667</v>
      </c>
      <c r="Y16" s="27">
        <v>28.66667</v>
      </c>
      <c r="Z16" s="27">
        <v>29.05556</v>
      </c>
      <c r="AA16" s="27">
        <v>29.72222</v>
      </c>
      <c r="AB16" s="27">
        <v>29.5</v>
      </c>
      <c r="AC16" s="35">
        <f t="shared" si="0"/>
        <v>28.298613750000005</v>
      </c>
    </row>
    <row r="17" spans="1:29" ht="24.95" customHeight="1">
      <c r="A17" s="4">
        <v>7</v>
      </c>
      <c r="B17" s="5" t="s">
        <v>48</v>
      </c>
      <c r="C17" s="6" t="s">
        <v>49</v>
      </c>
      <c r="D17" s="6"/>
      <c r="E17" s="13"/>
      <c r="F17" s="13"/>
      <c r="G17" s="13"/>
      <c r="H17" s="13"/>
      <c r="I17" s="13"/>
      <c r="J17" s="13"/>
      <c r="K17" s="13"/>
      <c r="L17" s="13"/>
      <c r="M17" s="13">
        <v>4.3</v>
      </c>
      <c r="N17" s="13">
        <v>4.3</v>
      </c>
      <c r="O17" s="13">
        <v>4.3</v>
      </c>
      <c r="P17" s="13">
        <v>4.3</v>
      </c>
      <c r="Q17" s="13">
        <v>4.3</v>
      </c>
      <c r="R17" s="13">
        <v>4.3</v>
      </c>
      <c r="S17" s="13">
        <v>4.3</v>
      </c>
      <c r="T17" s="13">
        <v>4.3</v>
      </c>
      <c r="U17" s="13">
        <v>4.3</v>
      </c>
      <c r="V17" s="13">
        <v>4.3</v>
      </c>
      <c r="W17" s="13">
        <v>4.3</v>
      </c>
      <c r="X17" s="13">
        <v>4.3</v>
      </c>
      <c r="Y17" s="13">
        <v>4.3</v>
      </c>
      <c r="Z17" s="13">
        <v>4.3</v>
      </c>
      <c r="AA17" s="13">
        <v>4.3</v>
      </c>
      <c r="AB17" s="13">
        <v>4.3</v>
      </c>
      <c r="AC17" s="13">
        <f t="shared" si="0"/>
        <v>4.2999999999999989</v>
      </c>
    </row>
    <row r="18" spans="1:29" ht="24.95" customHeight="1">
      <c r="A18" s="4">
        <v>8</v>
      </c>
      <c r="B18" s="5" t="s">
        <v>50</v>
      </c>
      <c r="C18" s="6" t="s">
        <v>49</v>
      </c>
      <c r="D18" s="6"/>
      <c r="E18" s="28"/>
      <c r="F18" s="28"/>
      <c r="G18" s="28"/>
      <c r="H18" s="28"/>
      <c r="I18" s="28"/>
      <c r="J18" s="28"/>
      <c r="K18" s="28"/>
      <c r="L18" s="28"/>
      <c r="M18" s="13">
        <v>3.8</v>
      </c>
      <c r="N18" s="13">
        <v>3.8</v>
      </c>
      <c r="O18" s="13">
        <v>3.8</v>
      </c>
      <c r="P18" s="13">
        <v>3.8</v>
      </c>
      <c r="Q18" s="13">
        <v>3.8</v>
      </c>
      <c r="R18" s="13">
        <v>3.8</v>
      </c>
      <c r="S18" s="13">
        <v>3.8</v>
      </c>
      <c r="T18" s="13">
        <v>3.8</v>
      </c>
      <c r="U18" s="13">
        <v>3.8</v>
      </c>
      <c r="V18" s="13">
        <v>3.8</v>
      </c>
      <c r="W18" s="13">
        <v>3.8</v>
      </c>
      <c r="X18" s="13">
        <v>3.8</v>
      </c>
      <c r="Y18" s="13">
        <v>3.8</v>
      </c>
      <c r="Z18" s="13">
        <v>3.8</v>
      </c>
      <c r="AA18" s="13">
        <v>3.8</v>
      </c>
      <c r="AB18" s="13">
        <v>3.8</v>
      </c>
      <c r="AC18" s="13">
        <f t="shared" si="0"/>
        <v>3.7999999999999989</v>
      </c>
    </row>
    <row r="19" spans="1:29" ht="24.95" customHeight="1">
      <c r="A19" s="4">
        <v>9</v>
      </c>
      <c r="B19" s="5" t="s">
        <v>51</v>
      </c>
      <c r="C19" s="6" t="s">
        <v>49</v>
      </c>
      <c r="D19" s="6"/>
      <c r="E19" s="28"/>
      <c r="F19" s="28"/>
      <c r="G19" s="28"/>
      <c r="H19" s="28"/>
      <c r="I19" s="28"/>
      <c r="J19" s="28"/>
      <c r="K19" s="28"/>
      <c r="L19" s="28"/>
      <c r="M19" s="13">
        <v>3.8</v>
      </c>
      <c r="N19" s="13">
        <v>3.8</v>
      </c>
      <c r="O19" s="13">
        <v>3.8</v>
      </c>
      <c r="P19" s="13">
        <v>3.8</v>
      </c>
      <c r="Q19" s="13">
        <v>3.8</v>
      </c>
      <c r="R19" s="13">
        <v>3.8</v>
      </c>
      <c r="S19" s="13">
        <v>3.8</v>
      </c>
      <c r="T19" s="13">
        <v>3.8</v>
      </c>
      <c r="U19" s="13">
        <v>3.8</v>
      </c>
      <c r="V19" s="13">
        <v>3.8</v>
      </c>
      <c r="W19" s="13">
        <v>3.8</v>
      </c>
      <c r="X19" s="13">
        <v>3.8</v>
      </c>
      <c r="Y19" s="13">
        <v>3.8</v>
      </c>
      <c r="Z19" s="13">
        <v>3.8</v>
      </c>
      <c r="AA19" s="13">
        <v>3.8</v>
      </c>
      <c r="AB19" s="13">
        <v>3.8</v>
      </c>
      <c r="AC19" s="13">
        <f t="shared" si="0"/>
        <v>3.7999999999999989</v>
      </c>
    </row>
    <row r="20" spans="1:29" ht="24.95" customHeight="1">
      <c r="A20" s="4">
        <v>10</v>
      </c>
      <c r="B20" s="5" t="s">
        <v>52</v>
      </c>
      <c r="C20" s="6" t="s">
        <v>49</v>
      </c>
      <c r="D20" s="6"/>
      <c r="E20" s="28"/>
      <c r="F20" s="28"/>
      <c r="G20" s="28"/>
      <c r="H20" s="28"/>
      <c r="I20" s="28"/>
      <c r="J20" s="28"/>
      <c r="K20" s="28"/>
      <c r="L20" s="28"/>
      <c r="M20" s="13">
        <v>3</v>
      </c>
      <c r="N20" s="13">
        <v>3</v>
      </c>
      <c r="O20" s="13">
        <v>3</v>
      </c>
      <c r="P20" s="13">
        <v>3</v>
      </c>
      <c r="Q20" s="13">
        <v>3</v>
      </c>
      <c r="R20" s="13">
        <v>3</v>
      </c>
      <c r="S20" s="13">
        <v>3</v>
      </c>
      <c r="T20" s="13">
        <v>3</v>
      </c>
      <c r="U20" s="13">
        <v>3</v>
      </c>
      <c r="V20" s="13">
        <v>3</v>
      </c>
      <c r="W20" s="13">
        <v>3</v>
      </c>
      <c r="X20" s="13">
        <v>3</v>
      </c>
      <c r="Y20" s="13">
        <v>3</v>
      </c>
      <c r="Z20" s="13">
        <v>3</v>
      </c>
      <c r="AA20" s="13">
        <v>3</v>
      </c>
      <c r="AB20" s="13">
        <v>3</v>
      </c>
      <c r="AC20" s="13">
        <f t="shared" si="0"/>
        <v>3</v>
      </c>
    </row>
    <row r="21" spans="1:29" ht="24.95" customHeight="1">
      <c r="A21" s="4">
        <v>11</v>
      </c>
      <c r="B21" s="5" t="s">
        <v>53</v>
      </c>
      <c r="C21" s="6" t="s">
        <v>49</v>
      </c>
      <c r="D21" s="13"/>
      <c r="E21" s="33"/>
      <c r="F21" s="33"/>
      <c r="G21" s="33"/>
      <c r="H21" s="33"/>
      <c r="I21" s="33"/>
      <c r="J21" s="33"/>
      <c r="K21" s="33"/>
      <c r="L21" s="33"/>
      <c r="M21" s="33">
        <f>M17-M18</f>
        <v>0.5</v>
      </c>
      <c r="N21" s="33">
        <f>N17-N18</f>
        <v>0.5</v>
      </c>
      <c r="O21" s="33">
        <f t="shared" ref="O21:AB21" si="1">O17-O18</f>
        <v>0.5</v>
      </c>
      <c r="P21" s="33">
        <f t="shared" si="1"/>
        <v>0.5</v>
      </c>
      <c r="Q21" s="33">
        <f t="shared" si="1"/>
        <v>0.5</v>
      </c>
      <c r="R21" s="33">
        <f t="shared" si="1"/>
        <v>0.5</v>
      </c>
      <c r="S21" s="33">
        <f t="shared" si="1"/>
        <v>0.5</v>
      </c>
      <c r="T21" s="33">
        <f t="shared" si="1"/>
        <v>0.5</v>
      </c>
      <c r="U21" s="33">
        <f t="shared" si="1"/>
        <v>0.5</v>
      </c>
      <c r="V21" s="33">
        <f t="shared" si="1"/>
        <v>0.5</v>
      </c>
      <c r="W21" s="33">
        <f t="shared" si="1"/>
        <v>0.5</v>
      </c>
      <c r="X21" s="33">
        <f t="shared" si="1"/>
        <v>0.5</v>
      </c>
      <c r="Y21" s="33">
        <f t="shared" si="1"/>
        <v>0.5</v>
      </c>
      <c r="Z21" s="33">
        <f t="shared" si="1"/>
        <v>0.5</v>
      </c>
      <c r="AA21" s="33">
        <f t="shared" si="1"/>
        <v>0.5</v>
      </c>
      <c r="AB21" s="33">
        <f t="shared" si="1"/>
        <v>0.5</v>
      </c>
      <c r="AC21" s="35">
        <f t="shared" si="0"/>
        <v>0.5</v>
      </c>
    </row>
    <row r="22" spans="1:29" ht="24.95" customHeight="1">
      <c r="A22" s="4">
        <v>12</v>
      </c>
      <c r="B22" s="5" t="s">
        <v>54</v>
      </c>
      <c r="C22" s="6" t="s">
        <v>55</v>
      </c>
      <c r="D22" s="13"/>
      <c r="E22" s="33"/>
      <c r="F22" s="33"/>
      <c r="G22" s="33"/>
      <c r="H22" s="33"/>
      <c r="I22" s="33"/>
      <c r="J22" s="33"/>
      <c r="K22" s="33"/>
      <c r="L22" s="33"/>
      <c r="M22" s="33">
        <f>M19-M20</f>
        <v>0.79999999999999982</v>
      </c>
      <c r="N22" s="33">
        <f>N19-N20</f>
        <v>0.79999999999999982</v>
      </c>
      <c r="O22" s="33">
        <f t="shared" ref="O22:AB22" si="2">O19-O20</f>
        <v>0.79999999999999982</v>
      </c>
      <c r="P22" s="33">
        <f t="shared" si="2"/>
        <v>0.79999999999999982</v>
      </c>
      <c r="Q22" s="33">
        <f t="shared" si="2"/>
        <v>0.79999999999999982</v>
      </c>
      <c r="R22" s="33">
        <f t="shared" si="2"/>
        <v>0.79999999999999982</v>
      </c>
      <c r="S22" s="33">
        <f t="shared" si="2"/>
        <v>0.79999999999999982</v>
      </c>
      <c r="T22" s="33">
        <f t="shared" si="2"/>
        <v>0.79999999999999982</v>
      </c>
      <c r="U22" s="33">
        <f t="shared" si="2"/>
        <v>0.79999999999999982</v>
      </c>
      <c r="V22" s="33">
        <f t="shared" si="2"/>
        <v>0.79999999999999982</v>
      </c>
      <c r="W22" s="33">
        <f t="shared" si="2"/>
        <v>0.79999999999999982</v>
      </c>
      <c r="X22" s="33">
        <f t="shared" si="2"/>
        <v>0.79999999999999982</v>
      </c>
      <c r="Y22" s="33">
        <f t="shared" si="2"/>
        <v>0.79999999999999982</v>
      </c>
      <c r="Z22" s="33">
        <f t="shared" si="2"/>
        <v>0.79999999999999982</v>
      </c>
      <c r="AA22" s="33">
        <f t="shared" si="2"/>
        <v>0.79999999999999982</v>
      </c>
      <c r="AB22" s="33">
        <f t="shared" si="2"/>
        <v>0.79999999999999982</v>
      </c>
      <c r="AC22" s="35">
        <f t="shared" si="0"/>
        <v>0.8</v>
      </c>
    </row>
    <row r="23" spans="1:29" ht="24.95" customHeight="1">
      <c r="A23" s="4">
        <v>13</v>
      </c>
      <c r="B23" s="5" t="s">
        <v>56</v>
      </c>
      <c r="C23" s="6" t="s">
        <v>57</v>
      </c>
      <c r="D23" s="13"/>
      <c r="E23" s="28"/>
      <c r="F23" s="28"/>
      <c r="G23" s="28"/>
      <c r="H23" s="28"/>
      <c r="I23" s="28"/>
      <c r="J23" s="28"/>
      <c r="K23" s="28"/>
      <c r="L23" s="28"/>
      <c r="M23" s="13">
        <f>SQRT(M21/0.5)*971</f>
        <v>971</v>
      </c>
      <c r="N23" s="13">
        <f>SQRT(N21/0.5)*971</f>
        <v>971</v>
      </c>
      <c r="O23" s="13">
        <f t="shared" ref="O23:AB23" si="3">SQRT(O21/0.5)*971</f>
        <v>971</v>
      </c>
      <c r="P23" s="13">
        <f t="shared" si="3"/>
        <v>971</v>
      </c>
      <c r="Q23" s="13">
        <f t="shared" si="3"/>
        <v>971</v>
      </c>
      <c r="R23" s="13">
        <f t="shared" si="3"/>
        <v>971</v>
      </c>
      <c r="S23" s="13">
        <f t="shared" si="3"/>
        <v>971</v>
      </c>
      <c r="T23" s="13">
        <f t="shared" si="3"/>
        <v>971</v>
      </c>
      <c r="U23" s="13">
        <f t="shared" si="3"/>
        <v>971</v>
      </c>
      <c r="V23" s="13">
        <f t="shared" si="3"/>
        <v>971</v>
      </c>
      <c r="W23" s="13">
        <f t="shared" si="3"/>
        <v>971</v>
      </c>
      <c r="X23" s="13">
        <f t="shared" si="3"/>
        <v>971</v>
      </c>
      <c r="Y23" s="13">
        <f t="shared" si="3"/>
        <v>971</v>
      </c>
      <c r="Z23" s="13">
        <f t="shared" si="3"/>
        <v>971</v>
      </c>
      <c r="AA23" s="13">
        <f t="shared" si="3"/>
        <v>971</v>
      </c>
      <c r="AB23" s="13">
        <f t="shared" si="3"/>
        <v>971</v>
      </c>
      <c r="AC23" s="13">
        <f t="shared" si="0"/>
        <v>971</v>
      </c>
    </row>
    <row r="24" spans="1:29" ht="24.95" customHeight="1">
      <c r="A24" s="4">
        <v>14</v>
      </c>
      <c r="B24" s="5" t="s">
        <v>58</v>
      </c>
      <c r="C24" s="6" t="s">
        <v>59</v>
      </c>
      <c r="D24" s="13"/>
      <c r="E24" s="51"/>
      <c r="F24" s="51"/>
      <c r="G24" s="51"/>
      <c r="H24" s="51"/>
      <c r="I24" s="51"/>
      <c r="J24" s="51"/>
      <c r="K24" s="51"/>
      <c r="L24" s="51"/>
      <c r="M24" s="52">
        <f>M23*1000*1*(M13-M14)/3024</f>
        <v>1355.7459060846561</v>
      </c>
      <c r="N24" s="52">
        <f>N23*1000*1*(N13-N14)/3024</f>
        <v>2301.2006428571431</v>
      </c>
      <c r="O24" s="52">
        <f t="shared" ref="O24:AB24" si="4">O23*1000*1*(O13-O14)/3024</f>
        <v>2265.5240992063491</v>
      </c>
      <c r="P24" s="52">
        <f t="shared" si="4"/>
        <v>2176.3295291005293</v>
      </c>
      <c r="Q24" s="52">
        <f t="shared" si="4"/>
        <v>1997.942636574074</v>
      </c>
      <c r="R24" s="52">
        <f t="shared" si="4"/>
        <v>2176.3311345899469</v>
      </c>
      <c r="S24" s="52">
        <f t="shared" si="4"/>
        <v>2176.3308134920635</v>
      </c>
      <c r="T24" s="52">
        <f t="shared" si="4"/>
        <v>2283.3620499338622</v>
      </c>
      <c r="U24" s="52">
        <f t="shared" si="4"/>
        <v>2194.1703697089947</v>
      </c>
      <c r="V24" s="52">
        <f t="shared" si="4"/>
        <v>2069.2957238756617</v>
      </c>
      <c r="W24" s="52">
        <f t="shared" si="4"/>
        <v>2426.0740042989419</v>
      </c>
      <c r="X24" s="52">
        <f t="shared" si="4"/>
        <v>2515.2682533068783</v>
      </c>
      <c r="Y24" s="52">
        <f t="shared" si="4"/>
        <v>2586.6216617063492</v>
      </c>
      <c r="Z24" s="52">
        <f t="shared" si="4"/>
        <v>2604.4615390211638</v>
      </c>
      <c r="AA24" s="52">
        <f t="shared" si="4"/>
        <v>2640.139367063492</v>
      </c>
      <c r="AB24" s="52">
        <f t="shared" si="4"/>
        <v>2640.1374404761905</v>
      </c>
      <c r="AC24" s="52">
        <f>SUM(E24:AB24)</f>
        <v>36408.935171296289</v>
      </c>
    </row>
    <row r="25" spans="1:29" ht="24.95" customHeight="1">
      <c r="A25" s="4">
        <v>15</v>
      </c>
      <c r="B25" s="5" t="s">
        <v>60</v>
      </c>
      <c r="C25" s="6" t="s">
        <v>61</v>
      </c>
      <c r="D25" s="13"/>
      <c r="E25" s="51"/>
      <c r="F25" s="51"/>
      <c r="G25" s="51"/>
      <c r="H25" s="51"/>
      <c r="I25" s="51"/>
      <c r="J25" s="51"/>
      <c r="K25" s="51"/>
      <c r="L25" s="51"/>
      <c r="M25" s="52">
        <v>1475</v>
      </c>
      <c r="N25" s="52">
        <v>1475</v>
      </c>
      <c r="O25" s="52">
        <v>1475</v>
      </c>
      <c r="P25" s="52">
        <v>1475</v>
      </c>
      <c r="Q25" s="52">
        <v>1475</v>
      </c>
      <c r="R25" s="52">
        <v>1475</v>
      </c>
      <c r="S25" s="52">
        <v>1475</v>
      </c>
      <c r="T25" s="52">
        <v>1475</v>
      </c>
      <c r="U25" s="52">
        <v>1475</v>
      </c>
      <c r="V25" s="52">
        <v>1475</v>
      </c>
      <c r="W25" s="52">
        <v>1475</v>
      </c>
      <c r="X25" s="52">
        <v>1475</v>
      </c>
      <c r="Y25" s="52">
        <v>1475</v>
      </c>
      <c r="Z25" s="52">
        <v>1475</v>
      </c>
      <c r="AA25" s="52">
        <v>1475</v>
      </c>
      <c r="AB25" s="52">
        <v>1475</v>
      </c>
      <c r="AC25" s="52">
        <f>SUM(E25:AB25)</f>
        <v>23600</v>
      </c>
    </row>
    <row r="26" spans="1:29" ht="24.95" customHeight="1">
      <c r="A26" s="4">
        <v>16</v>
      </c>
      <c r="B26" s="5" t="s">
        <v>62</v>
      </c>
      <c r="C26" s="6" t="s">
        <v>63</v>
      </c>
      <c r="D26" s="13"/>
      <c r="E26" s="28"/>
      <c r="F26" s="28"/>
      <c r="G26" s="28"/>
      <c r="H26" s="28"/>
      <c r="I26" s="28"/>
      <c r="J26" s="28"/>
      <c r="K26" s="28"/>
      <c r="L26" s="28"/>
      <c r="M26" s="27">
        <f>M25/M24</f>
        <v>1.0879619797339055</v>
      </c>
      <c r="N26" s="27">
        <f>N25/N24</f>
        <v>0.64096974967322173</v>
      </c>
      <c r="O26" s="27">
        <f t="shared" ref="O26:AB26" si="5">O25/O24</f>
        <v>0.65106347821094335</v>
      </c>
      <c r="P26" s="27">
        <f t="shared" si="5"/>
        <v>0.67774662810811248</v>
      </c>
      <c r="Q26" s="27">
        <f t="shared" si="5"/>
        <v>0.73825943397915683</v>
      </c>
      <c r="R26" s="27">
        <f t="shared" si="5"/>
        <v>0.67774612813132951</v>
      </c>
      <c r="S26" s="27">
        <f t="shared" si="5"/>
        <v>0.6777462281266271</v>
      </c>
      <c r="T26" s="27">
        <f t="shared" si="5"/>
        <v>0.64597727725339205</v>
      </c>
      <c r="U26" s="27">
        <f t="shared" si="5"/>
        <v>0.67223585750801296</v>
      </c>
      <c r="V26" s="27">
        <f t="shared" si="5"/>
        <v>0.71280290341363928</v>
      </c>
      <c r="W26" s="27">
        <f t="shared" si="5"/>
        <v>0.60797815622538198</v>
      </c>
      <c r="X26" s="27">
        <f t="shared" si="5"/>
        <v>0.58641856512154722</v>
      </c>
      <c r="Y26" s="27">
        <f t="shared" si="5"/>
        <v>0.5702418803014927</v>
      </c>
      <c r="Z26" s="27">
        <f t="shared" si="5"/>
        <v>0.56633587323172763</v>
      </c>
      <c r="AA26" s="27">
        <f t="shared" si="5"/>
        <v>0.55868262804647917</v>
      </c>
      <c r="AB26" s="27">
        <f t="shared" si="5"/>
        <v>0.55868303573391254</v>
      </c>
      <c r="AC26" s="27">
        <f t="shared" ref="AC26:AC31" si="6">AVERAGE(E26:AB26)</f>
        <v>0.66442811267493018</v>
      </c>
    </row>
    <row r="27" spans="1:29" ht="24.95" customHeight="1">
      <c r="A27" s="4">
        <v>17</v>
      </c>
      <c r="B27" s="5" t="s">
        <v>64</v>
      </c>
      <c r="C27" s="13"/>
      <c r="D27" s="13"/>
      <c r="E27" s="390">
        <f>AVERAGE(E26:AB26)</f>
        <v>0.66442811267493018</v>
      </c>
      <c r="F27" s="390"/>
      <c r="G27" s="390"/>
      <c r="H27" s="390"/>
      <c r="I27" s="390"/>
      <c r="J27" s="390"/>
      <c r="K27" s="390"/>
      <c r="L27" s="390"/>
      <c r="M27" s="390"/>
      <c r="N27" s="390"/>
      <c r="O27" s="390"/>
      <c r="P27" s="390"/>
      <c r="Q27" s="390"/>
      <c r="R27" s="390"/>
      <c r="S27" s="390"/>
      <c r="T27" s="390"/>
      <c r="U27" s="390"/>
      <c r="V27" s="390"/>
      <c r="W27" s="390"/>
      <c r="X27" s="390"/>
      <c r="Y27" s="390"/>
      <c r="Z27" s="390"/>
      <c r="AA27" s="390"/>
      <c r="AB27" s="390"/>
      <c r="AC27" s="31">
        <f t="shared" si="6"/>
        <v>0.66442811267493018</v>
      </c>
    </row>
    <row r="28" spans="1:29" ht="24.95" customHeight="1">
      <c r="A28" s="4">
        <v>18</v>
      </c>
      <c r="B28" s="5" t="s">
        <v>65</v>
      </c>
      <c r="C28" s="13"/>
      <c r="D28" s="13"/>
      <c r="E28" s="31"/>
      <c r="F28" s="31"/>
      <c r="G28" s="31"/>
      <c r="H28" s="31"/>
      <c r="I28" s="31"/>
      <c r="J28" s="31"/>
      <c r="K28" s="31"/>
      <c r="L28" s="31"/>
      <c r="M28" s="31">
        <f t="shared" ref="M28:R28" si="7">3.516/M26</f>
        <v>3.2317305801990854</v>
      </c>
      <c r="N28" s="31">
        <f t="shared" si="7"/>
        <v>5.4854382781598074</v>
      </c>
      <c r="O28" s="31">
        <f t="shared" si="7"/>
        <v>5.4003950730912029</v>
      </c>
      <c r="P28" s="31">
        <f t="shared" si="7"/>
        <v>5.1877794063169231</v>
      </c>
      <c r="Q28" s="31">
        <f t="shared" si="7"/>
        <v>4.7625534306403008</v>
      </c>
      <c r="R28" s="31">
        <f t="shared" si="7"/>
        <v>5.1877832333683074</v>
      </c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>
        <f t="shared" si="6"/>
        <v>4.875946666962605</v>
      </c>
    </row>
    <row r="29" spans="1:29" ht="24.95" customHeight="1">
      <c r="A29" s="4">
        <v>19</v>
      </c>
      <c r="B29" s="5" t="s">
        <v>66</v>
      </c>
      <c r="C29" s="13"/>
      <c r="D29" s="13"/>
      <c r="E29" s="31"/>
      <c r="F29" s="31"/>
      <c r="G29" s="31"/>
      <c r="H29" s="31"/>
      <c r="I29" s="31"/>
      <c r="J29" s="31"/>
      <c r="K29" s="31"/>
      <c r="L29" s="31"/>
      <c r="M29" s="31">
        <f t="shared" ref="M29:R29" si="8">3.413*M28</f>
        <v>11.029896470219478</v>
      </c>
      <c r="N29" s="31">
        <f t="shared" si="8"/>
        <v>18.721800843359421</v>
      </c>
      <c r="O29" s="31">
        <f t="shared" si="8"/>
        <v>18.431548384460275</v>
      </c>
      <c r="P29" s="31">
        <f t="shared" si="8"/>
        <v>17.705891113759659</v>
      </c>
      <c r="Q29" s="31">
        <f t="shared" si="8"/>
        <v>16.254594858775345</v>
      </c>
      <c r="R29" s="31">
        <f t="shared" si="8"/>
        <v>17.705904175486033</v>
      </c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>
        <f t="shared" si="6"/>
        <v>16.641605974343367</v>
      </c>
    </row>
    <row r="30" spans="1:29" ht="24.95" customHeight="1">
      <c r="A30" s="4">
        <v>20</v>
      </c>
      <c r="B30" s="5" t="s">
        <v>67</v>
      </c>
      <c r="C30" s="6" t="s">
        <v>42</v>
      </c>
      <c r="D30" s="13"/>
      <c r="E30" s="31"/>
      <c r="F30" s="31"/>
      <c r="G30" s="31"/>
      <c r="H30" s="31"/>
      <c r="I30" s="31"/>
      <c r="J30" s="31"/>
      <c r="K30" s="31"/>
      <c r="L30" s="31"/>
      <c r="M30" s="31">
        <f t="shared" ref="M30:R30" si="9">(M16-M15)/LN(1+(M16-M15)/M11)</f>
        <v>3.9004590193004067</v>
      </c>
      <c r="N30" s="31">
        <f t="shared" si="9"/>
        <v>3.3996845505161755</v>
      </c>
      <c r="O30" s="31">
        <f t="shared" si="9"/>
        <v>3.0919252774581336</v>
      </c>
      <c r="P30" s="31">
        <f t="shared" si="9"/>
        <v>3.0370125784040058</v>
      </c>
      <c r="Q30" s="31">
        <f t="shared" si="9"/>
        <v>3.173857164221062</v>
      </c>
      <c r="R30" s="31">
        <f t="shared" si="9"/>
        <v>3.3829637680673503</v>
      </c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>
        <f t="shared" si="6"/>
        <v>3.3309837263278559</v>
      </c>
    </row>
    <row r="31" spans="1:29" ht="24.95" customHeight="1">
      <c r="A31" s="4">
        <v>21</v>
      </c>
      <c r="B31" s="5" t="s">
        <v>68</v>
      </c>
      <c r="C31" s="6" t="s">
        <v>42</v>
      </c>
      <c r="D31" s="17"/>
      <c r="E31" s="31"/>
      <c r="F31" s="31"/>
      <c r="G31" s="31"/>
      <c r="H31" s="31"/>
      <c r="I31" s="31"/>
      <c r="J31" s="31"/>
      <c r="K31" s="31"/>
      <c r="L31" s="31"/>
      <c r="M31" s="31">
        <f t="shared" ref="M31:R31" si="10">(M13-M14)/LN(1+(M13-M14)/M12)</f>
        <v>1.7253509873335229</v>
      </c>
      <c r="N31" s="31">
        <f t="shared" si="10"/>
        <v>2.4376051516174138</v>
      </c>
      <c r="O31" s="31">
        <f t="shared" si="10"/>
        <v>2.2052549222156386</v>
      </c>
      <c r="P31" s="31">
        <f t="shared" si="10"/>
        <v>2.3474603274822265</v>
      </c>
      <c r="Q31" s="31">
        <f t="shared" si="10"/>
        <v>2.2169004772371843</v>
      </c>
      <c r="R31" s="31">
        <f t="shared" si="10"/>
        <v>2.5309368401520844</v>
      </c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>
        <f t="shared" si="6"/>
        <v>2.2439181176730116</v>
      </c>
    </row>
    <row r="32" spans="1:29" ht="24.95" customHeight="1"/>
    <row r="33" spans="1:29" ht="21">
      <c r="A33" s="388" t="s">
        <v>102</v>
      </c>
      <c r="B33" s="389"/>
      <c r="C33" s="389"/>
      <c r="D33" s="389"/>
      <c r="E33" s="389"/>
      <c r="F33" s="389"/>
      <c r="G33" s="389"/>
      <c r="H33" s="389"/>
      <c r="I33" s="389"/>
      <c r="J33" s="389"/>
      <c r="K33" s="389"/>
      <c r="L33" s="389"/>
      <c r="M33" s="389"/>
      <c r="N33" s="389"/>
      <c r="O33" s="389"/>
      <c r="P33" s="389"/>
      <c r="Q33" s="389"/>
      <c r="R33" s="389"/>
      <c r="S33" s="389"/>
      <c r="T33" s="389"/>
      <c r="U33" s="389"/>
      <c r="V33" s="389"/>
      <c r="W33" s="389"/>
      <c r="X33" s="389"/>
      <c r="Y33" s="389"/>
      <c r="Z33" s="389"/>
      <c r="AA33" s="389"/>
      <c r="AB33" s="389"/>
      <c r="AC33" s="389"/>
    </row>
    <row r="34" spans="1:29" ht="21" customHeight="1">
      <c r="A34" s="307"/>
      <c r="B34" s="308"/>
      <c r="C34" s="308"/>
      <c r="D34" s="309"/>
      <c r="E34" s="356" t="s">
        <v>85</v>
      </c>
      <c r="F34" s="356"/>
      <c r="G34" s="356"/>
      <c r="H34" s="356"/>
      <c r="I34" s="356"/>
      <c r="J34" s="356"/>
      <c r="K34" s="356"/>
      <c r="L34" s="356"/>
      <c r="M34" s="356"/>
      <c r="N34" s="356"/>
      <c r="O34" s="356"/>
      <c r="P34" s="356"/>
      <c r="Q34" s="356"/>
      <c r="R34" s="356"/>
      <c r="S34" s="356"/>
      <c r="T34" s="356"/>
      <c r="U34" s="356"/>
      <c r="V34" s="356"/>
      <c r="W34" s="356"/>
      <c r="X34" s="356"/>
      <c r="Y34" s="356"/>
      <c r="Z34" s="356"/>
      <c r="AA34" s="356"/>
      <c r="AB34" s="356"/>
      <c r="AC34" s="356"/>
    </row>
    <row r="35" spans="1:29" ht="18.75" customHeight="1">
      <c r="A35" s="310" t="s">
        <v>29</v>
      </c>
      <c r="B35" s="311"/>
      <c r="C35" s="311"/>
      <c r="D35" s="312"/>
      <c r="E35" s="356"/>
      <c r="F35" s="356"/>
      <c r="G35" s="356"/>
      <c r="H35" s="356"/>
      <c r="I35" s="356"/>
      <c r="J35" s="356"/>
      <c r="K35" s="356"/>
      <c r="L35" s="356"/>
      <c r="M35" s="356"/>
      <c r="N35" s="356"/>
      <c r="O35" s="356"/>
      <c r="P35" s="356"/>
      <c r="Q35" s="356"/>
      <c r="R35" s="356"/>
      <c r="S35" s="356"/>
      <c r="T35" s="356"/>
      <c r="U35" s="356"/>
      <c r="V35" s="356"/>
      <c r="W35" s="356"/>
      <c r="X35" s="356"/>
      <c r="Y35" s="356"/>
      <c r="Z35" s="356"/>
      <c r="AA35" s="356"/>
      <c r="AB35" s="356"/>
      <c r="AC35" s="356"/>
    </row>
    <row r="36" spans="1:29" ht="18.75" customHeight="1">
      <c r="A36" s="310" t="s">
        <v>30</v>
      </c>
      <c r="B36" s="311"/>
      <c r="C36" s="311"/>
      <c r="D36" s="312"/>
      <c r="E36" s="356"/>
      <c r="F36" s="356"/>
      <c r="G36" s="356"/>
      <c r="H36" s="356"/>
      <c r="I36" s="356"/>
      <c r="J36" s="356"/>
      <c r="K36" s="356"/>
      <c r="L36" s="356"/>
      <c r="M36" s="356"/>
      <c r="N36" s="356"/>
      <c r="O36" s="356"/>
      <c r="P36" s="356"/>
      <c r="Q36" s="356"/>
      <c r="R36" s="356"/>
      <c r="S36" s="356"/>
      <c r="T36" s="356"/>
      <c r="U36" s="356"/>
      <c r="V36" s="356"/>
      <c r="W36" s="356"/>
      <c r="X36" s="356"/>
      <c r="Y36" s="356"/>
      <c r="Z36" s="356"/>
      <c r="AA36" s="356"/>
      <c r="AB36" s="356"/>
      <c r="AC36" s="356"/>
    </row>
    <row r="37" spans="1:29" ht="18.75" customHeight="1">
      <c r="A37" s="310" t="s">
        <v>31</v>
      </c>
      <c r="B37" s="311"/>
      <c r="C37" s="311"/>
      <c r="D37" s="312"/>
      <c r="E37" s="356"/>
      <c r="F37" s="356"/>
      <c r="G37" s="356"/>
      <c r="H37" s="356"/>
      <c r="I37" s="356"/>
      <c r="J37" s="356"/>
      <c r="K37" s="356"/>
      <c r="L37" s="356"/>
      <c r="M37" s="356"/>
      <c r="N37" s="356"/>
      <c r="O37" s="356"/>
      <c r="P37" s="356"/>
      <c r="Q37" s="356"/>
      <c r="R37" s="356"/>
      <c r="S37" s="356"/>
      <c r="T37" s="356"/>
      <c r="U37" s="356"/>
      <c r="V37" s="356"/>
      <c r="W37" s="356"/>
      <c r="X37" s="356"/>
      <c r="Y37" s="356"/>
      <c r="Z37" s="356"/>
      <c r="AA37" s="356"/>
      <c r="AB37" s="356"/>
      <c r="AC37" s="356"/>
    </row>
    <row r="38" spans="1:29" ht="18.75" customHeight="1">
      <c r="A38" s="310" t="s">
        <v>32</v>
      </c>
      <c r="B38" s="311"/>
      <c r="C38" s="311"/>
      <c r="D38" s="312"/>
      <c r="E38" s="356"/>
      <c r="F38" s="356"/>
      <c r="G38" s="356"/>
      <c r="H38" s="356"/>
      <c r="I38" s="356"/>
      <c r="J38" s="356"/>
      <c r="K38" s="356"/>
      <c r="L38" s="356"/>
      <c r="M38" s="356"/>
      <c r="N38" s="356"/>
      <c r="O38" s="356"/>
      <c r="P38" s="356"/>
      <c r="Q38" s="356"/>
      <c r="R38" s="356"/>
      <c r="S38" s="356"/>
      <c r="T38" s="356"/>
      <c r="U38" s="356"/>
      <c r="V38" s="356"/>
      <c r="W38" s="356"/>
      <c r="X38" s="356"/>
      <c r="Y38" s="356"/>
      <c r="Z38" s="356"/>
      <c r="AA38" s="356"/>
      <c r="AB38" s="356"/>
      <c r="AC38" s="356"/>
    </row>
    <row r="39" spans="1:29" ht="19.5" customHeight="1">
      <c r="A39" s="313" t="s">
        <v>33</v>
      </c>
      <c r="B39" s="314"/>
      <c r="C39" s="314"/>
      <c r="D39" s="315"/>
      <c r="E39" s="356"/>
      <c r="F39" s="356"/>
      <c r="G39" s="356"/>
      <c r="H39" s="356"/>
      <c r="I39" s="356"/>
      <c r="J39" s="356"/>
      <c r="K39" s="356"/>
      <c r="L39" s="356"/>
      <c r="M39" s="356"/>
      <c r="N39" s="356"/>
      <c r="O39" s="356"/>
      <c r="P39" s="356"/>
      <c r="Q39" s="356"/>
      <c r="R39" s="356"/>
      <c r="S39" s="356"/>
      <c r="T39" s="356"/>
      <c r="U39" s="356"/>
      <c r="V39" s="356"/>
      <c r="W39" s="356"/>
      <c r="X39" s="356"/>
      <c r="Y39" s="356"/>
      <c r="Z39" s="356"/>
      <c r="AA39" s="356"/>
      <c r="AB39" s="356"/>
      <c r="AC39" s="356"/>
    </row>
    <row r="40" spans="1:29" ht="18.75" customHeight="1">
      <c r="A40" s="313" t="s">
        <v>34</v>
      </c>
      <c r="B40" s="314"/>
      <c r="C40" s="314"/>
      <c r="D40" s="315"/>
      <c r="E40" s="356"/>
      <c r="F40" s="356"/>
      <c r="G40" s="356"/>
      <c r="H40" s="356"/>
      <c r="I40" s="356"/>
      <c r="J40" s="356"/>
      <c r="K40" s="356"/>
      <c r="L40" s="356"/>
      <c r="M40" s="356"/>
      <c r="N40" s="356"/>
      <c r="O40" s="356"/>
      <c r="P40" s="356"/>
      <c r="Q40" s="356"/>
      <c r="R40" s="356"/>
      <c r="S40" s="356"/>
      <c r="T40" s="356"/>
      <c r="U40" s="356"/>
      <c r="V40" s="356"/>
      <c r="W40" s="356"/>
      <c r="X40" s="356"/>
      <c r="Y40" s="356"/>
      <c r="Z40" s="356"/>
      <c r="AA40" s="356"/>
      <c r="AB40" s="356"/>
      <c r="AC40" s="356"/>
    </row>
    <row r="41" spans="1:29" ht="36" customHeight="1">
      <c r="A41" s="344" t="s">
        <v>35</v>
      </c>
      <c r="B41" s="344" t="s">
        <v>36</v>
      </c>
      <c r="C41" s="344" t="s">
        <v>37</v>
      </c>
      <c r="D41" s="344" t="s">
        <v>38</v>
      </c>
      <c r="E41" s="316" t="s">
        <v>39</v>
      </c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8"/>
      <c r="AC41" s="20" t="s">
        <v>25</v>
      </c>
    </row>
    <row r="42" spans="1:29" ht="15.75">
      <c r="A42" s="345"/>
      <c r="B42" s="345"/>
      <c r="C42" s="345"/>
      <c r="D42" s="345"/>
      <c r="E42" s="3">
        <v>7</v>
      </c>
      <c r="F42" s="3">
        <v>8</v>
      </c>
      <c r="G42" s="3">
        <v>9</v>
      </c>
      <c r="H42" s="3">
        <v>10</v>
      </c>
      <c r="I42" s="18">
        <v>11</v>
      </c>
      <c r="J42" s="3">
        <v>12</v>
      </c>
      <c r="K42" s="3">
        <v>13</v>
      </c>
      <c r="L42" s="3">
        <v>14</v>
      </c>
      <c r="M42" s="3">
        <v>15</v>
      </c>
      <c r="N42" s="3">
        <v>16</v>
      </c>
      <c r="O42" s="3">
        <v>17</v>
      </c>
      <c r="P42" s="3">
        <v>18</v>
      </c>
      <c r="Q42" s="3">
        <v>19</v>
      </c>
      <c r="R42" s="3">
        <v>20</v>
      </c>
      <c r="S42" s="3">
        <v>21</v>
      </c>
      <c r="T42" s="3">
        <v>22</v>
      </c>
      <c r="U42" s="3">
        <v>23</v>
      </c>
      <c r="V42" s="3">
        <v>0</v>
      </c>
      <c r="W42" s="3">
        <v>1</v>
      </c>
      <c r="X42" s="3">
        <v>2</v>
      </c>
      <c r="Y42" s="3">
        <v>3</v>
      </c>
      <c r="Z42" s="3">
        <v>4</v>
      </c>
      <c r="AA42" s="3">
        <v>5</v>
      </c>
      <c r="AB42" s="3">
        <v>6</v>
      </c>
      <c r="AC42" s="17"/>
    </row>
    <row r="43" spans="1:29" ht="24.95" customHeight="1">
      <c r="A43" s="4">
        <v>1</v>
      </c>
      <c r="B43" s="5" t="s">
        <v>41</v>
      </c>
      <c r="C43" s="6" t="s">
        <v>42</v>
      </c>
      <c r="D43" s="7"/>
      <c r="E43" s="26">
        <v>1.2</v>
      </c>
      <c r="F43" s="26">
        <v>1.2</v>
      </c>
      <c r="G43" s="26">
        <v>1.1000000000000001</v>
      </c>
      <c r="H43" s="26">
        <v>1.2</v>
      </c>
      <c r="I43" s="26">
        <v>1.2</v>
      </c>
      <c r="J43" s="26">
        <v>1.2</v>
      </c>
      <c r="K43" s="26">
        <v>1.2</v>
      </c>
      <c r="L43" s="26">
        <v>1.2</v>
      </c>
      <c r="M43" s="26">
        <v>1.2</v>
      </c>
      <c r="N43" s="26">
        <v>0.9</v>
      </c>
      <c r="O43" s="26">
        <v>0.9</v>
      </c>
      <c r="P43" s="26">
        <v>0.9</v>
      </c>
      <c r="Q43" s="26">
        <v>0.9</v>
      </c>
      <c r="R43" s="26">
        <v>1.1000000000000001</v>
      </c>
      <c r="S43" s="26">
        <v>1.1000000000000001</v>
      </c>
      <c r="T43" s="26">
        <v>0.9</v>
      </c>
      <c r="U43" s="26"/>
      <c r="V43" s="26"/>
      <c r="W43" s="26"/>
      <c r="X43" s="26"/>
      <c r="Y43" s="26"/>
      <c r="Z43" s="26"/>
      <c r="AA43" s="26"/>
      <c r="AB43" s="26"/>
      <c r="AC43" s="35">
        <f t="shared" ref="AC43:AC55" si="11">AVERAGE(E43:AB43)</f>
        <v>1.0874999999999999</v>
      </c>
    </row>
    <row r="44" spans="1:29" ht="24.95" customHeight="1">
      <c r="A44" s="4">
        <v>2</v>
      </c>
      <c r="B44" s="5" t="s">
        <v>43</v>
      </c>
      <c r="C44" s="6" t="s">
        <v>42</v>
      </c>
      <c r="D44" s="7"/>
      <c r="E44" s="26">
        <v>0.9</v>
      </c>
      <c r="F44" s="26">
        <v>0.9</v>
      </c>
      <c r="G44" s="26">
        <v>0.8</v>
      </c>
      <c r="H44" s="26">
        <v>0.8</v>
      </c>
      <c r="I44" s="26">
        <v>0.8</v>
      </c>
      <c r="J44" s="26">
        <v>0.7</v>
      </c>
      <c r="K44" s="26">
        <v>0.7</v>
      </c>
      <c r="L44" s="26">
        <v>0.7</v>
      </c>
      <c r="M44" s="26">
        <v>0.7</v>
      </c>
      <c r="N44" s="26">
        <v>0.6</v>
      </c>
      <c r="O44" s="26">
        <v>0.6</v>
      </c>
      <c r="P44" s="26">
        <v>0.4</v>
      </c>
      <c r="Q44" s="26">
        <v>0.4</v>
      </c>
      <c r="R44" s="26">
        <v>0.6</v>
      </c>
      <c r="S44" s="26">
        <v>0.4</v>
      </c>
      <c r="T44" s="26">
        <v>0.3</v>
      </c>
      <c r="U44" s="26"/>
      <c r="V44" s="26"/>
      <c r="W44" s="26"/>
      <c r="X44" s="26"/>
      <c r="Y44" s="26"/>
      <c r="Z44" s="26"/>
      <c r="AA44" s="26"/>
      <c r="AB44" s="26"/>
      <c r="AC44" s="35">
        <f t="shared" si="11"/>
        <v>0.64375000000000016</v>
      </c>
    </row>
    <row r="45" spans="1:29" ht="24.95" customHeight="1">
      <c r="A45" s="4">
        <v>3</v>
      </c>
      <c r="B45" s="5" t="s">
        <v>44</v>
      </c>
      <c r="C45" s="6" t="s">
        <v>42</v>
      </c>
      <c r="D45" s="6"/>
      <c r="E45" s="27">
        <v>14</v>
      </c>
      <c r="F45" s="27">
        <v>13.88889</v>
      </c>
      <c r="G45" s="27">
        <v>14.11111</v>
      </c>
      <c r="H45" s="27">
        <v>14.22222</v>
      </c>
      <c r="I45" s="27">
        <v>14.22222</v>
      </c>
      <c r="J45" s="27">
        <v>14.55556</v>
      </c>
      <c r="K45" s="27">
        <v>14.77778</v>
      </c>
      <c r="L45" s="27">
        <v>15.11111</v>
      </c>
      <c r="M45" s="27">
        <v>15.44444</v>
      </c>
      <c r="N45" s="27">
        <v>15.77778</v>
      </c>
      <c r="O45" s="27">
        <v>15</v>
      </c>
      <c r="P45" s="27">
        <v>14.83333</v>
      </c>
      <c r="Q45" s="27">
        <v>14.38889</v>
      </c>
      <c r="R45" s="27">
        <v>14.27778</v>
      </c>
      <c r="S45" s="27">
        <v>13.83333</v>
      </c>
      <c r="T45" s="27">
        <v>13.27778</v>
      </c>
      <c r="U45" s="42"/>
      <c r="V45" s="42"/>
      <c r="W45" s="42"/>
      <c r="X45" s="42"/>
      <c r="Y45" s="42"/>
      <c r="Z45" s="42"/>
      <c r="AA45" s="42"/>
      <c r="AB45" s="42"/>
      <c r="AC45" s="35">
        <f t="shared" si="11"/>
        <v>14.48263875</v>
      </c>
    </row>
    <row r="46" spans="1:29" ht="24.95" customHeight="1">
      <c r="A46" s="4">
        <v>4</v>
      </c>
      <c r="B46" s="5" t="s">
        <v>45</v>
      </c>
      <c r="C46" s="6" t="s">
        <v>42</v>
      </c>
      <c r="D46" s="6"/>
      <c r="E46" s="27">
        <v>5.5000010000000001</v>
      </c>
      <c r="F46" s="27">
        <v>5.5000010000000001</v>
      </c>
      <c r="G46" s="27">
        <v>5.61111</v>
      </c>
      <c r="H46" s="27">
        <v>5.5555560000000002</v>
      </c>
      <c r="I46" s="27">
        <v>5.5555560000000002</v>
      </c>
      <c r="J46" s="27">
        <v>5.6666670000000003</v>
      </c>
      <c r="K46" s="27">
        <v>5.7777789999999998</v>
      </c>
      <c r="L46" s="27">
        <v>6.2222229999999996</v>
      </c>
      <c r="M46" s="27">
        <v>6.555555</v>
      </c>
      <c r="N46" s="27">
        <v>7.7222229999999996</v>
      </c>
      <c r="O46" s="27">
        <v>8.055555</v>
      </c>
      <c r="P46" s="27">
        <v>7.8888889999999998</v>
      </c>
      <c r="Q46" s="27">
        <v>7.8888889999999998</v>
      </c>
      <c r="R46" s="27">
        <v>8.2222220000000004</v>
      </c>
      <c r="S46" s="27">
        <v>7.0555560000000002</v>
      </c>
      <c r="T46" s="27">
        <v>5.944445</v>
      </c>
      <c r="U46" s="42"/>
      <c r="V46" s="42"/>
      <c r="W46" s="42"/>
      <c r="X46" s="42"/>
      <c r="Y46" s="42"/>
      <c r="Z46" s="42"/>
      <c r="AA46" s="42"/>
      <c r="AB46" s="42"/>
      <c r="AC46" s="35">
        <f t="shared" si="11"/>
        <v>6.5451391875000011</v>
      </c>
    </row>
    <row r="47" spans="1:29" ht="24.95" customHeight="1">
      <c r="A47" s="4">
        <v>5</v>
      </c>
      <c r="B47" s="5" t="s">
        <v>46</v>
      </c>
      <c r="C47" s="6" t="s">
        <v>42</v>
      </c>
      <c r="D47" s="6"/>
      <c r="E47" s="27">
        <v>20.77778</v>
      </c>
      <c r="F47" s="27">
        <v>19.77778</v>
      </c>
      <c r="G47" s="27">
        <v>19.44444</v>
      </c>
      <c r="H47" s="27">
        <v>20.72223</v>
      </c>
      <c r="I47" s="27">
        <v>20.83333</v>
      </c>
      <c r="J47" s="27">
        <v>20.38889</v>
      </c>
      <c r="K47" s="27">
        <v>20.5</v>
      </c>
      <c r="L47" s="27">
        <v>22.44445</v>
      </c>
      <c r="M47" s="27">
        <v>23.27778</v>
      </c>
      <c r="N47" s="27">
        <v>24.11111</v>
      </c>
      <c r="O47" s="27">
        <v>25.38889</v>
      </c>
      <c r="P47" s="27">
        <v>24.22222</v>
      </c>
      <c r="Q47" s="27">
        <v>24.22222</v>
      </c>
      <c r="R47" s="27">
        <v>23.33333</v>
      </c>
      <c r="S47" s="27">
        <v>23.22223</v>
      </c>
      <c r="T47" s="27">
        <v>24.83333</v>
      </c>
      <c r="U47" s="42"/>
      <c r="V47" s="42"/>
      <c r="W47" s="42"/>
      <c r="X47" s="42"/>
      <c r="Y47" s="42"/>
      <c r="Z47" s="42"/>
      <c r="AA47" s="42"/>
      <c r="AB47" s="42"/>
      <c r="AC47" s="35">
        <f t="shared" si="11"/>
        <v>22.343750625000002</v>
      </c>
    </row>
    <row r="48" spans="1:29" ht="24.95" customHeight="1">
      <c r="A48" s="4">
        <v>6</v>
      </c>
      <c r="B48" s="5" t="s">
        <v>47</v>
      </c>
      <c r="C48" s="6" t="s">
        <v>42</v>
      </c>
      <c r="D48" s="6"/>
      <c r="E48" s="27">
        <v>26.77778</v>
      </c>
      <c r="F48" s="27">
        <v>25.55556</v>
      </c>
      <c r="G48" s="27">
        <v>25.44445</v>
      </c>
      <c r="H48" s="27">
        <v>26.66667</v>
      </c>
      <c r="I48" s="27">
        <v>26.77778</v>
      </c>
      <c r="J48" s="27">
        <v>26.55556</v>
      </c>
      <c r="K48" s="27">
        <v>26.77778</v>
      </c>
      <c r="L48" s="27">
        <v>28.66667</v>
      </c>
      <c r="M48" s="27">
        <v>29.5</v>
      </c>
      <c r="N48" s="27">
        <v>29.72222</v>
      </c>
      <c r="O48" s="27">
        <v>30.33333</v>
      </c>
      <c r="P48" s="27">
        <v>29</v>
      </c>
      <c r="Q48" s="27">
        <v>28.66667</v>
      </c>
      <c r="R48" s="27">
        <v>27.44445</v>
      </c>
      <c r="S48" s="27">
        <v>27.83333</v>
      </c>
      <c r="T48" s="27">
        <v>30</v>
      </c>
      <c r="U48" s="42"/>
      <c r="V48" s="42"/>
      <c r="W48" s="42"/>
      <c r="X48" s="42"/>
      <c r="Y48" s="42"/>
      <c r="Z48" s="42"/>
      <c r="AA48" s="42"/>
      <c r="AB48" s="42"/>
      <c r="AC48" s="35">
        <f t="shared" si="11"/>
        <v>27.857640625000002</v>
      </c>
    </row>
    <row r="49" spans="1:29" ht="24.95" customHeight="1">
      <c r="A49" s="4">
        <v>7</v>
      </c>
      <c r="B49" s="5" t="s">
        <v>48</v>
      </c>
      <c r="C49" s="6" t="s">
        <v>49</v>
      </c>
      <c r="D49" s="6"/>
      <c r="E49" s="13">
        <v>4.3</v>
      </c>
      <c r="F49" s="13">
        <v>4.3</v>
      </c>
      <c r="G49" s="13">
        <v>4.3</v>
      </c>
      <c r="H49" s="13">
        <v>4.3</v>
      </c>
      <c r="I49" s="13">
        <v>4.3</v>
      </c>
      <c r="J49" s="13">
        <v>4.3</v>
      </c>
      <c r="K49" s="13">
        <v>4.3</v>
      </c>
      <c r="L49" s="13">
        <v>4.3</v>
      </c>
      <c r="M49" s="13">
        <v>4.3</v>
      </c>
      <c r="N49" s="13">
        <v>4.3</v>
      </c>
      <c r="O49" s="13">
        <v>4.3</v>
      </c>
      <c r="P49" s="13">
        <v>4.3</v>
      </c>
      <c r="Q49" s="13">
        <v>4.3</v>
      </c>
      <c r="R49" s="13">
        <v>4.3</v>
      </c>
      <c r="S49" s="13">
        <v>4.3</v>
      </c>
      <c r="T49" s="13">
        <v>4.3</v>
      </c>
      <c r="U49" s="13"/>
      <c r="V49" s="13"/>
      <c r="W49" s="13"/>
      <c r="X49" s="13"/>
      <c r="Y49" s="13"/>
      <c r="Z49" s="13"/>
      <c r="AA49" s="13"/>
      <c r="AB49" s="13"/>
      <c r="AC49" s="35">
        <f t="shared" si="11"/>
        <v>4.2999999999999989</v>
      </c>
    </row>
    <row r="50" spans="1:29" ht="24.95" customHeight="1">
      <c r="A50" s="4">
        <v>8</v>
      </c>
      <c r="B50" s="5" t="s">
        <v>50</v>
      </c>
      <c r="C50" s="6" t="s">
        <v>49</v>
      </c>
      <c r="D50" s="6"/>
      <c r="E50" s="28">
        <v>3.8</v>
      </c>
      <c r="F50" s="28">
        <v>3.8</v>
      </c>
      <c r="G50" s="28">
        <v>3.8</v>
      </c>
      <c r="H50" s="28">
        <v>3.8</v>
      </c>
      <c r="I50" s="28">
        <v>3.8</v>
      </c>
      <c r="J50" s="28">
        <v>3.8</v>
      </c>
      <c r="K50" s="28">
        <v>3.8</v>
      </c>
      <c r="L50" s="28">
        <v>3.8</v>
      </c>
      <c r="M50" s="28">
        <v>3.8</v>
      </c>
      <c r="N50" s="28">
        <v>3.8</v>
      </c>
      <c r="O50" s="28">
        <v>3.8</v>
      </c>
      <c r="P50" s="28">
        <v>3.8</v>
      </c>
      <c r="Q50" s="28">
        <v>3.8</v>
      </c>
      <c r="R50" s="28">
        <v>3.8</v>
      </c>
      <c r="S50" s="28">
        <v>3.8</v>
      </c>
      <c r="T50" s="28">
        <v>3.8</v>
      </c>
      <c r="U50" s="28"/>
      <c r="V50" s="28"/>
      <c r="W50" s="28"/>
      <c r="X50" s="28"/>
      <c r="Y50" s="28"/>
      <c r="Z50" s="28"/>
      <c r="AA50" s="28"/>
      <c r="AB50" s="28"/>
      <c r="AC50" s="35">
        <f t="shared" si="11"/>
        <v>3.7999999999999989</v>
      </c>
    </row>
    <row r="51" spans="1:29" ht="24.95" customHeight="1">
      <c r="A51" s="4">
        <v>9</v>
      </c>
      <c r="B51" s="5" t="s">
        <v>51</v>
      </c>
      <c r="C51" s="6" t="s">
        <v>49</v>
      </c>
      <c r="D51" s="6"/>
      <c r="E51" s="28">
        <v>3.8</v>
      </c>
      <c r="F51" s="28">
        <v>3.8</v>
      </c>
      <c r="G51" s="28">
        <v>3.8</v>
      </c>
      <c r="H51" s="28">
        <v>3.8</v>
      </c>
      <c r="I51" s="28">
        <v>3.8</v>
      </c>
      <c r="J51" s="28">
        <v>3.8</v>
      </c>
      <c r="K51" s="28">
        <v>3.8</v>
      </c>
      <c r="L51" s="28">
        <v>3.8</v>
      </c>
      <c r="M51" s="28">
        <v>3.8</v>
      </c>
      <c r="N51" s="28">
        <v>3.8</v>
      </c>
      <c r="O51" s="28">
        <v>3.8</v>
      </c>
      <c r="P51" s="28">
        <v>3.8</v>
      </c>
      <c r="Q51" s="28">
        <v>3.8</v>
      </c>
      <c r="R51" s="28">
        <v>3.8</v>
      </c>
      <c r="S51" s="28">
        <v>3.8</v>
      </c>
      <c r="T51" s="28">
        <v>3.8</v>
      </c>
      <c r="U51" s="28"/>
      <c r="V51" s="28"/>
      <c r="W51" s="28"/>
      <c r="X51" s="28"/>
      <c r="Y51" s="28"/>
      <c r="Z51" s="28"/>
      <c r="AA51" s="28"/>
      <c r="AB51" s="28"/>
      <c r="AC51" s="35">
        <f t="shared" si="11"/>
        <v>3.7999999999999989</v>
      </c>
    </row>
    <row r="52" spans="1:29" ht="24.95" customHeight="1">
      <c r="A52" s="4">
        <v>10</v>
      </c>
      <c r="B52" s="5" t="s">
        <v>52</v>
      </c>
      <c r="C52" s="6" t="s">
        <v>49</v>
      </c>
      <c r="D52" s="6"/>
      <c r="E52" s="28">
        <v>3</v>
      </c>
      <c r="F52" s="28">
        <v>3</v>
      </c>
      <c r="G52" s="28">
        <v>3</v>
      </c>
      <c r="H52" s="28">
        <v>3</v>
      </c>
      <c r="I52" s="28">
        <v>3</v>
      </c>
      <c r="J52" s="28">
        <v>3</v>
      </c>
      <c r="K52" s="28">
        <v>3</v>
      </c>
      <c r="L52" s="28">
        <v>3</v>
      </c>
      <c r="M52" s="28">
        <v>3</v>
      </c>
      <c r="N52" s="28">
        <v>3</v>
      </c>
      <c r="O52" s="28">
        <v>3</v>
      </c>
      <c r="P52" s="28">
        <v>3</v>
      </c>
      <c r="Q52" s="28">
        <v>3</v>
      </c>
      <c r="R52" s="28">
        <v>3</v>
      </c>
      <c r="S52" s="28">
        <v>3</v>
      </c>
      <c r="T52" s="28">
        <v>3</v>
      </c>
      <c r="U52" s="28"/>
      <c r="V52" s="28"/>
      <c r="W52" s="28"/>
      <c r="X52" s="28"/>
      <c r="Y52" s="28"/>
      <c r="Z52" s="28"/>
      <c r="AA52" s="28"/>
      <c r="AB52" s="28"/>
      <c r="AC52" s="35">
        <f t="shared" si="11"/>
        <v>3</v>
      </c>
    </row>
    <row r="53" spans="1:29" ht="24.95" customHeight="1">
      <c r="A53" s="4">
        <v>11</v>
      </c>
      <c r="B53" s="5" t="s">
        <v>53</v>
      </c>
      <c r="C53" s="6" t="s">
        <v>49</v>
      </c>
      <c r="D53" s="13"/>
      <c r="E53" s="33">
        <f t="shared" ref="E53:T53" si="12">E49-E50</f>
        <v>0.5</v>
      </c>
      <c r="F53" s="33">
        <f t="shared" si="12"/>
        <v>0.5</v>
      </c>
      <c r="G53" s="33">
        <f t="shared" si="12"/>
        <v>0.5</v>
      </c>
      <c r="H53" s="33">
        <f t="shared" si="12"/>
        <v>0.5</v>
      </c>
      <c r="I53" s="33">
        <f t="shared" si="12"/>
        <v>0.5</v>
      </c>
      <c r="J53" s="33">
        <f t="shared" si="12"/>
        <v>0.5</v>
      </c>
      <c r="K53" s="33">
        <f t="shared" si="12"/>
        <v>0.5</v>
      </c>
      <c r="L53" s="33">
        <f t="shared" si="12"/>
        <v>0.5</v>
      </c>
      <c r="M53" s="33">
        <f t="shared" si="12"/>
        <v>0.5</v>
      </c>
      <c r="N53" s="33">
        <f t="shared" si="12"/>
        <v>0.5</v>
      </c>
      <c r="O53" s="33">
        <f t="shared" si="12"/>
        <v>0.5</v>
      </c>
      <c r="P53" s="33">
        <f t="shared" si="12"/>
        <v>0.5</v>
      </c>
      <c r="Q53" s="33">
        <f t="shared" si="12"/>
        <v>0.5</v>
      </c>
      <c r="R53" s="33">
        <f t="shared" si="12"/>
        <v>0.5</v>
      </c>
      <c r="S53" s="33">
        <f t="shared" si="12"/>
        <v>0.5</v>
      </c>
      <c r="T53" s="33">
        <f t="shared" si="12"/>
        <v>0.5</v>
      </c>
      <c r="U53" s="33"/>
      <c r="V53" s="33"/>
      <c r="W53" s="33"/>
      <c r="X53" s="33"/>
      <c r="Y53" s="33"/>
      <c r="Z53" s="33"/>
      <c r="AA53" s="33"/>
      <c r="AB53" s="33"/>
      <c r="AC53" s="35">
        <f t="shared" si="11"/>
        <v>0.5</v>
      </c>
    </row>
    <row r="54" spans="1:29" ht="24.95" customHeight="1">
      <c r="A54" s="4">
        <v>12</v>
      </c>
      <c r="B54" s="5" t="s">
        <v>54</v>
      </c>
      <c r="C54" s="6" t="s">
        <v>55</v>
      </c>
      <c r="D54" s="13"/>
      <c r="E54" s="33">
        <f t="shared" ref="E54:T54" si="13">E51-E52</f>
        <v>0.79999999999999982</v>
      </c>
      <c r="F54" s="33">
        <f t="shared" si="13"/>
        <v>0.79999999999999982</v>
      </c>
      <c r="G54" s="33">
        <f t="shared" si="13"/>
        <v>0.79999999999999982</v>
      </c>
      <c r="H54" s="33">
        <f t="shared" si="13"/>
        <v>0.79999999999999982</v>
      </c>
      <c r="I54" s="33">
        <f t="shared" si="13"/>
        <v>0.79999999999999982</v>
      </c>
      <c r="J54" s="33">
        <f t="shared" si="13"/>
        <v>0.79999999999999982</v>
      </c>
      <c r="K54" s="33">
        <f t="shared" si="13"/>
        <v>0.79999999999999982</v>
      </c>
      <c r="L54" s="33">
        <f t="shared" si="13"/>
        <v>0.79999999999999982</v>
      </c>
      <c r="M54" s="33">
        <f t="shared" si="13"/>
        <v>0.79999999999999982</v>
      </c>
      <c r="N54" s="33">
        <f t="shared" si="13"/>
        <v>0.79999999999999982</v>
      </c>
      <c r="O54" s="33">
        <f t="shared" si="13"/>
        <v>0.79999999999999982</v>
      </c>
      <c r="P54" s="33">
        <f t="shared" si="13"/>
        <v>0.79999999999999982</v>
      </c>
      <c r="Q54" s="33">
        <f t="shared" si="13"/>
        <v>0.79999999999999982</v>
      </c>
      <c r="R54" s="33">
        <f t="shared" si="13"/>
        <v>0.79999999999999982</v>
      </c>
      <c r="S54" s="33">
        <f t="shared" si="13"/>
        <v>0.79999999999999982</v>
      </c>
      <c r="T54" s="33">
        <f t="shared" si="13"/>
        <v>0.79999999999999982</v>
      </c>
      <c r="U54" s="33"/>
      <c r="V54" s="33"/>
      <c r="W54" s="33"/>
      <c r="X54" s="33"/>
      <c r="Y54" s="33"/>
      <c r="Z54" s="33"/>
      <c r="AA54" s="33"/>
      <c r="AB54" s="33"/>
      <c r="AC54" s="35">
        <f t="shared" si="11"/>
        <v>0.8</v>
      </c>
    </row>
    <row r="55" spans="1:29" ht="24.95" customHeight="1">
      <c r="A55" s="4">
        <v>13</v>
      </c>
      <c r="B55" s="5" t="s">
        <v>56</v>
      </c>
      <c r="C55" s="6" t="s">
        <v>57</v>
      </c>
      <c r="D55" s="13"/>
      <c r="E55" s="29">
        <f t="shared" ref="E55:T55" si="14">SQRT(E53/0.5)*971</f>
        <v>971</v>
      </c>
      <c r="F55" s="29">
        <f t="shared" si="14"/>
        <v>971</v>
      </c>
      <c r="G55" s="29">
        <f t="shared" si="14"/>
        <v>971</v>
      </c>
      <c r="H55" s="29">
        <f t="shared" si="14"/>
        <v>971</v>
      </c>
      <c r="I55" s="29">
        <f t="shared" si="14"/>
        <v>971</v>
      </c>
      <c r="J55" s="29">
        <f t="shared" si="14"/>
        <v>971</v>
      </c>
      <c r="K55" s="29">
        <f t="shared" si="14"/>
        <v>971</v>
      </c>
      <c r="L55" s="29">
        <f t="shared" si="14"/>
        <v>971</v>
      </c>
      <c r="M55" s="29">
        <f t="shared" si="14"/>
        <v>971</v>
      </c>
      <c r="N55" s="29">
        <f t="shared" si="14"/>
        <v>971</v>
      </c>
      <c r="O55" s="29">
        <f t="shared" si="14"/>
        <v>971</v>
      </c>
      <c r="P55" s="29">
        <f t="shared" si="14"/>
        <v>971</v>
      </c>
      <c r="Q55" s="29">
        <f t="shared" si="14"/>
        <v>971</v>
      </c>
      <c r="R55" s="29">
        <f t="shared" si="14"/>
        <v>971</v>
      </c>
      <c r="S55" s="29">
        <f t="shared" si="14"/>
        <v>971</v>
      </c>
      <c r="T55" s="29">
        <f t="shared" si="14"/>
        <v>971</v>
      </c>
      <c r="U55" s="29"/>
      <c r="V55" s="29"/>
      <c r="W55" s="29"/>
      <c r="X55" s="29"/>
      <c r="Y55" s="29"/>
      <c r="Z55" s="29"/>
      <c r="AA55" s="29"/>
      <c r="AB55" s="29"/>
      <c r="AC55" s="54">
        <f t="shared" si="11"/>
        <v>971</v>
      </c>
    </row>
    <row r="56" spans="1:29" ht="24.95" customHeight="1">
      <c r="A56" s="4">
        <v>14</v>
      </c>
      <c r="B56" s="5" t="s">
        <v>58</v>
      </c>
      <c r="C56" s="6" t="s">
        <v>59</v>
      </c>
      <c r="D56" s="13"/>
      <c r="E56" s="52">
        <f t="shared" ref="E56:T56" si="15">E55*1000*1*(E45-E46)/3024</f>
        <v>2729.3316894841269</v>
      </c>
      <c r="F56" s="52">
        <f t="shared" si="15"/>
        <v>2693.6545036375655</v>
      </c>
      <c r="G56" s="52">
        <f t="shared" si="15"/>
        <v>2729.3320105820108</v>
      </c>
      <c r="H56" s="52">
        <f t="shared" si="15"/>
        <v>2782.8474682539686</v>
      </c>
      <c r="I56" s="52">
        <f t="shared" si="15"/>
        <v>2782.8474682539686</v>
      </c>
      <c r="J56" s="52">
        <f t="shared" si="15"/>
        <v>2854.2047298280422</v>
      </c>
      <c r="K56" s="52">
        <f t="shared" si="15"/>
        <v>2889.8812734788362</v>
      </c>
      <c r="L56" s="52">
        <f t="shared" si="15"/>
        <v>2854.2028032407411</v>
      </c>
      <c r="M56" s="52">
        <f t="shared" si="15"/>
        <v>2854.2021610449738</v>
      </c>
      <c r="N56" s="52">
        <f t="shared" si="15"/>
        <v>2586.6223039021165</v>
      </c>
      <c r="O56" s="52">
        <f t="shared" si="15"/>
        <v>2229.8465922619048</v>
      </c>
      <c r="P56" s="52">
        <f t="shared" si="15"/>
        <v>2229.8453078703706</v>
      </c>
      <c r="Q56" s="52">
        <f t="shared" si="15"/>
        <v>2087.1365644841271</v>
      </c>
      <c r="R56" s="52">
        <f t="shared" si="15"/>
        <v>1944.4268578042329</v>
      </c>
      <c r="S56" s="52">
        <f t="shared" si="15"/>
        <v>2176.3288869047619</v>
      </c>
      <c r="T56" s="52">
        <f t="shared" si="15"/>
        <v>2354.7183482142859</v>
      </c>
      <c r="U56" s="52"/>
      <c r="V56" s="52"/>
      <c r="W56" s="52"/>
      <c r="X56" s="52"/>
      <c r="Y56" s="52"/>
      <c r="Z56" s="52"/>
      <c r="AA56" s="52"/>
      <c r="AB56" s="52"/>
      <c r="AC56" s="43">
        <f>SUM(E56:AB56)</f>
        <v>40779.42896924603</v>
      </c>
    </row>
    <row r="57" spans="1:29" ht="24.95" customHeight="1">
      <c r="A57" s="4">
        <v>15</v>
      </c>
      <c r="B57" s="5" t="s">
        <v>60</v>
      </c>
      <c r="C57" s="6" t="s">
        <v>61</v>
      </c>
      <c r="D57" s="13"/>
      <c r="E57" s="53">
        <v>1240</v>
      </c>
      <c r="F57" s="53">
        <v>1280</v>
      </c>
      <c r="G57" s="53">
        <v>1240</v>
      </c>
      <c r="H57" s="53">
        <v>1240</v>
      </c>
      <c r="I57" s="53">
        <v>1240</v>
      </c>
      <c r="J57" s="53">
        <v>1320</v>
      </c>
      <c r="K57" s="53">
        <v>1250</v>
      </c>
      <c r="L57" s="53">
        <v>1330</v>
      </c>
      <c r="M57" s="53">
        <v>1240</v>
      </c>
      <c r="N57" s="53">
        <v>1150</v>
      </c>
      <c r="O57" s="53">
        <v>1150</v>
      </c>
      <c r="P57" s="53">
        <v>1050</v>
      </c>
      <c r="Q57" s="53">
        <v>1050</v>
      </c>
      <c r="R57" s="53">
        <v>1100</v>
      </c>
      <c r="S57" s="53">
        <v>1210</v>
      </c>
      <c r="T57" s="53">
        <v>1210</v>
      </c>
      <c r="U57" s="53"/>
      <c r="V57" s="53"/>
      <c r="W57" s="53"/>
      <c r="X57" s="53"/>
      <c r="Y57" s="53"/>
      <c r="Z57" s="53"/>
      <c r="AA57" s="53"/>
      <c r="AB57" s="53"/>
      <c r="AC57" s="43">
        <f>SUM(E57:AB57)</f>
        <v>19300</v>
      </c>
    </row>
    <row r="58" spans="1:29" ht="24.95" customHeight="1">
      <c r="A58" s="4">
        <v>16</v>
      </c>
      <c r="B58" s="5" t="s">
        <v>62</v>
      </c>
      <c r="C58" s="6" t="s">
        <v>63</v>
      </c>
      <c r="D58" s="13"/>
      <c r="E58" s="31">
        <f t="shared" ref="E58:T58" si="16">E57/E56</f>
        <v>0.45432367373214849</v>
      </c>
      <c r="F58" s="31">
        <f t="shared" si="16"/>
        <v>0.47519085995307198</v>
      </c>
      <c r="G58" s="31">
        <f t="shared" si="16"/>
        <v>0.45432362028230444</v>
      </c>
      <c r="H58" s="31">
        <f t="shared" si="16"/>
        <v>0.4455867646881877</v>
      </c>
      <c r="I58" s="31">
        <f t="shared" si="16"/>
        <v>0.4455867646881877</v>
      </c>
      <c r="J58" s="31">
        <f t="shared" si="16"/>
        <v>0.46247558425128327</v>
      </c>
      <c r="K58" s="31">
        <f t="shared" si="16"/>
        <v>0.43254372124957619</v>
      </c>
      <c r="L58" s="31">
        <f t="shared" si="16"/>
        <v>0.46597950169829594</v>
      </c>
      <c r="M58" s="31">
        <f t="shared" si="16"/>
        <v>0.43444715196558259</v>
      </c>
      <c r="N58" s="31">
        <f t="shared" si="16"/>
        <v>0.44459525392058108</v>
      </c>
      <c r="O58" s="31">
        <f t="shared" si="16"/>
        <v>0.51573054576524324</v>
      </c>
      <c r="P58" s="31">
        <f t="shared" si="16"/>
        <v>0.4708846825804297</v>
      </c>
      <c r="Q58" s="31">
        <f t="shared" si="16"/>
        <v>0.5030815989079882</v>
      </c>
      <c r="R58" s="31">
        <f t="shared" si="16"/>
        <v>0.56571940239613228</v>
      </c>
      <c r="S58" s="31">
        <f t="shared" si="16"/>
        <v>0.5559821437286977</v>
      </c>
      <c r="T58" s="31">
        <f t="shared" si="16"/>
        <v>0.51386188115347653</v>
      </c>
      <c r="U58" s="31"/>
      <c r="V58" s="31"/>
      <c r="W58" s="31"/>
      <c r="X58" s="31"/>
      <c r="Y58" s="31"/>
      <c r="Z58" s="31"/>
      <c r="AA58" s="31"/>
      <c r="AB58" s="31"/>
      <c r="AC58" s="54">
        <f t="shared" ref="AC58:AC63" si="17">AVERAGE(E58:AB58)</f>
        <v>0.47751957193507416</v>
      </c>
    </row>
    <row r="59" spans="1:29" ht="24.95" customHeight="1">
      <c r="A59" s="4">
        <v>17</v>
      </c>
      <c r="B59" s="5" t="s">
        <v>64</v>
      </c>
      <c r="C59" s="13"/>
      <c r="D59" s="13"/>
      <c r="E59" s="341">
        <f>AVERAGE(E58:AB58)</f>
        <v>0.47751957193507416</v>
      </c>
      <c r="F59" s="342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342"/>
      <c r="T59" s="342"/>
      <c r="U59" s="342"/>
      <c r="V59" s="342"/>
      <c r="W59" s="342"/>
      <c r="X59" s="342"/>
      <c r="Y59" s="342"/>
      <c r="Z59" s="342"/>
      <c r="AA59" s="342"/>
      <c r="AB59" s="342"/>
      <c r="AC59" s="35">
        <f t="shared" si="17"/>
        <v>0.47751957193507416</v>
      </c>
    </row>
    <row r="60" spans="1:29" ht="24.95" customHeight="1">
      <c r="A60" s="4">
        <v>18</v>
      </c>
      <c r="B60" s="5" t="s">
        <v>65</v>
      </c>
      <c r="C60" s="13"/>
      <c r="D60" s="13"/>
      <c r="E60" s="31">
        <f t="shared" ref="E60:T60" si="18">3.516/E58</f>
        <v>7.7389759840533783</v>
      </c>
      <c r="F60" s="31">
        <f t="shared" si="18"/>
        <v>7.3991322146794376</v>
      </c>
      <c r="G60" s="31">
        <f t="shared" si="18"/>
        <v>7.73897689452125</v>
      </c>
      <c r="H60" s="31">
        <f t="shared" si="18"/>
        <v>7.8907191115975435</v>
      </c>
      <c r="I60" s="31">
        <f t="shared" si="18"/>
        <v>7.8907191115975435</v>
      </c>
      <c r="J60" s="31">
        <f t="shared" si="18"/>
        <v>7.6025635076328761</v>
      </c>
      <c r="K60" s="31">
        <f t="shared" si="18"/>
        <v>8.1286580460412701</v>
      </c>
      <c r="L60" s="31">
        <f t="shared" si="18"/>
        <v>7.545396282852967</v>
      </c>
      <c r="M60" s="31">
        <f t="shared" si="18"/>
        <v>8.0930441921242977</v>
      </c>
      <c r="N60" s="31">
        <f t="shared" si="18"/>
        <v>7.9083165395824713</v>
      </c>
      <c r="O60" s="31">
        <f t="shared" si="18"/>
        <v>6.8175135812111805</v>
      </c>
      <c r="P60" s="31">
        <f t="shared" si="18"/>
        <v>7.4667962880687835</v>
      </c>
      <c r="Q60" s="31">
        <f t="shared" si="18"/>
        <v>6.9889258673582768</v>
      </c>
      <c r="R60" s="31">
        <f t="shared" si="18"/>
        <v>6.2150953018542578</v>
      </c>
      <c r="S60" s="31">
        <f t="shared" si="18"/>
        <v>6.3239441044273912</v>
      </c>
      <c r="T60" s="31">
        <f t="shared" si="18"/>
        <v>6.8423055473730825</v>
      </c>
      <c r="U60" s="31"/>
      <c r="V60" s="31"/>
      <c r="W60" s="31"/>
      <c r="X60" s="31"/>
      <c r="Y60" s="31"/>
      <c r="Z60" s="31"/>
      <c r="AA60" s="31"/>
      <c r="AB60" s="31"/>
      <c r="AC60" s="35">
        <f t="shared" si="17"/>
        <v>7.4119426609360008</v>
      </c>
    </row>
    <row r="61" spans="1:29" ht="24.95" customHeight="1">
      <c r="A61" s="4">
        <v>19</v>
      </c>
      <c r="B61" s="5" t="s">
        <v>66</v>
      </c>
      <c r="C61" s="13"/>
      <c r="D61" s="13"/>
      <c r="E61" s="31">
        <f t="shared" ref="E61:T61" si="19">3.413*E60</f>
        <v>26.413125033574179</v>
      </c>
      <c r="F61" s="31">
        <f t="shared" si="19"/>
        <v>25.253238248700921</v>
      </c>
      <c r="G61" s="31">
        <f t="shared" si="19"/>
        <v>26.413128141001025</v>
      </c>
      <c r="H61" s="31">
        <f t="shared" si="19"/>
        <v>26.931024327882415</v>
      </c>
      <c r="I61" s="31">
        <f t="shared" si="19"/>
        <v>26.931024327882415</v>
      </c>
      <c r="J61" s="31">
        <f t="shared" si="19"/>
        <v>25.947549251551006</v>
      </c>
      <c r="K61" s="31">
        <f t="shared" si="19"/>
        <v>27.743109911138852</v>
      </c>
      <c r="L61" s="31">
        <f t="shared" si="19"/>
        <v>25.752437513377174</v>
      </c>
      <c r="M61" s="31">
        <f t="shared" si="19"/>
        <v>27.621559827720226</v>
      </c>
      <c r="N61" s="31">
        <f t="shared" si="19"/>
        <v>26.991084349594974</v>
      </c>
      <c r="O61" s="31">
        <f t="shared" si="19"/>
        <v>23.268173852673758</v>
      </c>
      <c r="P61" s="31">
        <f t="shared" si="19"/>
        <v>25.484175731178755</v>
      </c>
      <c r="Q61" s="31">
        <f t="shared" si="19"/>
        <v>23.853203985293799</v>
      </c>
      <c r="R61" s="31">
        <f t="shared" si="19"/>
        <v>21.212120265228581</v>
      </c>
      <c r="S61" s="31">
        <f t="shared" si="19"/>
        <v>21.583621228410685</v>
      </c>
      <c r="T61" s="31">
        <f t="shared" si="19"/>
        <v>23.352788833184331</v>
      </c>
      <c r="U61" s="31"/>
      <c r="V61" s="31"/>
      <c r="W61" s="31"/>
      <c r="X61" s="31"/>
      <c r="Y61" s="31"/>
      <c r="Z61" s="31"/>
      <c r="AA61" s="31"/>
      <c r="AB61" s="31"/>
      <c r="AC61" s="35">
        <f t="shared" si="17"/>
        <v>25.296960301774568</v>
      </c>
    </row>
    <row r="62" spans="1:29" ht="24.95" customHeight="1">
      <c r="A62" s="4">
        <v>20</v>
      </c>
      <c r="B62" s="5" t="s">
        <v>67</v>
      </c>
      <c r="C62" s="6" t="s">
        <v>42</v>
      </c>
      <c r="D62" s="13"/>
      <c r="E62" s="31">
        <f t="shared" ref="E62:T62" si="20">(E48-E47)/LN(1+(E48-E47)/E43)</f>
        <v>3.3486637593074837</v>
      </c>
      <c r="F62" s="31">
        <f t="shared" si="20"/>
        <v>3.2820663572119826</v>
      </c>
      <c r="G62" s="31">
        <f t="shared" si="20"/>
        <v>3.2175327137596272</v>
      </c>
      <c r="H62" s="31">
        <f t="shared" si="20"/>
        <v>3.3320611544928567</v>
      </c>
      <c r="I62" s="31">
        <f t="shared" si="20"/>
        <v>3.332064145585043</v>
      </c>
      <c r="J62" s="31">
        <f t="shared" si="20"/>
        <v>3.3982804712659171</v>
      </c>
      <c r="K62" s="31">
        <f t="shared" si="20"/>
        <v>3.4312038651634351</v>
      </c>
      <c r="L62" s="31">
        <f t="shared" si="20"/>
        <v>3.4147558115851773</v>
      </c>
      <c r="M62" s="31">
        <f t="shared" si="20"/>
        <v>3.4147558115851773</v>
      </c>
      <c r="N62" s="31">
        <f t="shared" si="20"/>
        <v>2.8355115210177995</v>
      </c>
      <c r="O62" s="31">
        <f t="shared" si="20"/>
        <v>2.642882417389294</v>
      </c>
      <c r="P62" s="31">
        <f t="shared" si="20"/>
        <v>2.5939117089998032</v>
      </c>
      <c r="Q62" s="31">
        <f t="shared" si="20"/>
        <v>2.4948928991195829</v>
      </c>
      <c r="R62" s="31">
        <f t="shared" si="20"/>
        <v>2.6429833740500452</v>
      </c>
      <c r="S62" s="31">
        <f t="shared" si="20"/>
        <v>2.7995239422489302</v>
      </c>
      <c r="T62" s="31">
        <f t="shared" si="20"/>
        <v>2.7076565488144864</v>
      </c>
      <c r="U62" s="31"/>
      <c r="V62" s="31"/>
      <c r="W62" s="31"/>
      <c r="X62" s="31"/>
      <c r="Y62" s="31"/>
      <c r="Z62" s="31"/>
      <c r="AA62" s="31"/>
      <c r="AB62" s="31"/>
      <c r="AC62" s="35">
        <f t="shared" si="17"/>
        <v>3.0555466563497902</v>
      </c>
    </row>
    <row r="63" spans="1:29" ht="24.95" customHeight="1">
      <c r="A63" s="4">
        <v>21</v>
      </c>
      <c r="B63" s="5" t="s">
        <v>68</v>
      </c>
      <c r="C63" s="6" t="s">
        <v>42</v>
      </c>
      <c r="D63" s="17"/>
      <c r="E63" s="31">
        <f t="shared" ref="E63:T63" si="21">(E45-E46)/LN(1+(E45-E46)/E44)</f>
        <v>3.6230797218082129</v>
      </c>
      <c r="F63" s="31">
        <f t="shared" si="21"/>
        <v>3.5939348736778669</v>
      </c>
      <c r="G63" s="31">
        <f t="shared" si="21"/>
        <v>3.4649216104877043</v>
      </c>
      <c r="H63" s="31">
        <f t="shared" si="21"/>
        <v>3.5074642471742536</v>
      </c>
      <c r="I63" s="31">
        <f t="shared" si="21"/>
        <v>3.5074642471742536</v>
      </c>
      <c r="J63" s="31">
        <f t="shared" si="21"/>
        <v>3.3962326017179643</v>
      </c>
      <c r="K63" s="31">
        <f t="shared" si="21"/>
        <v>3.4236145037049717</v>
      </c>
      <c r="L63" s="31">
        <f t="shared" si="21"/>
        <v>3.3962311212131651</v>
      </c>
      <c r="M63" s="31">
        <f t="shared" si="21"/>
        <v>3.3962306277115202</v>
      </c>
      <c r="N63" s="31">
        <f t="shared" si="21"/>
        <v>3.0181622360584748</v>
      </c>
      <c r="O63" s="31">
        <f t="shared" si="21"/>
        <v>2.7430648927291137</v>
      </c>
      <c r="P63" s="31">
        <f t="shared" si="21"/>
        <v>2.3862136062528183</v>
      </c>
      <c r="Q63" s="31">
        <f t="shared" si="21"/>
        <v>2.2824541583956557</v>
      </c>
      <c r="R63" s="31">
        <f t="shared" si="21"/>
        <v>2.5165663336779565</v>
      </c>
      <c r="S63" s="31">
        <f t="shared" si="21"/>
        <v>2.3474598613311723</v>
      </c>
      <c r="T63" s="31">
        <f t="shared" si="21"/>
        <v>2.2658242969307389</v>
      </c>
      <c r="U63" s="31"/>
      <c r="V63" s="31"/>
      <c r="W63" s="31"/>
      <c r="X63" s="31"/>
      <c r="Y63" s="31"/>
      <c r="Z63" s="31"/>
      <c r="AA63" s="31"/>
      <c r="AB63" s="31"/>
      <c r="AC63" s="35">
        <f t="shared" si="17"/>
        <v>3.0543074337528657</v>
      </c>
    </row>
  </sheetData>
  <mergeCells count="30">
    <mergeCell ref="A38:D38"/>
    <mergeCell ref="A39:D39"/>
    <mergeCell ref="A40:D40"/>
    <mergeCell ref="E41:AB41"/>
    <mergeCell ref="E59:AB59"/>
    <mergeCell ref="A41:A42"/>
    <mergeCell ref="B41:B42"/>
    <mergeCell ref="C41:C42"/>
    <mergeCell ref="D41:D42"/>
    <mergeCell ref="E34:AC40"/>
    <mergeCell ref="A33:AC33"/>
    <mergeCell ref="A34:D34"/>
    <mergeCell ref="A35:D35"/>
    <mergeCell ref="A36:D36"/>
    <mergeCell ref="A37:D37"/>
    <mergeCell ref="A6:D6"/>
    <mergeCell ref="A7:D7"/>
    <mergeCell ref="A8:D8"/>
    <mergeCell ref="E9:AB9"/>
    <mergeCell ref="E27:AB27"/>
    <mergeCell ref="A9:A10"/>
    <mergeCell ref="B9:B10"/>
    <mergeCell ref="C9:C10"/>
    <mergeCell ref="D9:D10"/>
    <mergeCell ref="E2:AC8"/>
    <mergeCell ref="A1:AC1"/>
    <mergeCell ref="A2:D2"/>
    <mergeCell ref="A3:D3"/>
    <mergeCell ref="A4:D4"/>
    <mergeCell ref="A5:D5"/>
  </mergeCells>
  <conditionalFormatting sqref="AB57">
    <cfRule type="cellIs" dxfId="195" priority="4" operator="greaterThan">
      <formula>90</formula>
    </cfRule>
  </conditionalFormatting>
  <pageMargins left="0.7" right="0.7" top="0.75" bottom="0.75" header="0.3" footer="0.3"/>
  <pageSetup paperSize="9" orientation="portrait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C67"/>
  <sheetViews>
    <sheetView zoomScale="70" zoomScaleNormal="70" workbookViewId="0">
      <selection activeCell="AC47" sqref="AC47:AC48"/>
    </sheetView>
  </sheetViews>
  <sheetFormatPr defaultColWidth="8.85546875" defaultRowHeight="12.75"/>
  <cols>
    <col min="1" max="1" width="6.5703125" style="1" customWidth="1"/>
    <col min="2" max="2" width="36.5703125" style="1" customWidth="1"/>
    <col min="3" max="3" width="11.42578125" style="1" customWidth="1"/>
    <col min="4" max="4" width="13.140625" style="1" customWidth="1"/>
    <col min="5" max="29" width="10.7109375" style="1" customWidth="1"/>
    <col min="30" max="16384" width="8.85546875" style="1"/>
  </cols>
  <sheetData>
    <row r="1" spans="1:29" ht="23.25">
      <c r="A1" s="352" t="s">
        <v>26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2"/>
      <c r="R1" s="352"/>
      <c r="S1" s="352"/>
      <c r="T1" s="352"/>
      <c r="U1" s="352"/>
      <c r="V1" s="352"/>
      <c r="W1" s="352"/>
      <c r="X1" s="352"/>
      <c r="Y1" s="352"/>
      <c r="Z1" s="352"/>
      <c r="AA1" s="352"/>
      <c r="AB1" s="352"/>
      <c r="AC1" s="352"/>
    </row>
    <row r="2" spans="1:29" ht="21" customHeight="1">
      <c r="A2" s="358" t="s">
        <v>103</v>
      </c>
      <c r="B2" s="358"/>
      <c r="C2" s="358"/>
      <c r="D2" s="358"/>
      <c r="E2" s="358"/>
      <c r="F2" s="358"/>
      <c r="G2" s="358"/>
      <c r="H2" s="358"/>
      <c r="I2" s="358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8"/>
      <c r="U2" s="358"/>
      <c r="V2" s="358"/>
      <c r="W2" s="358"/>
      <c r="X2" s="358"/>
      <c r="Y2" s="358"/>
      <c r="Z2" s="358"/>
      <c r="AA2" s="358"/>
      <c r="AB2" s="358"/>
      <c r="AC2" s="358"/>
    </row>
    <row r="3" spans="1:29" ht="21" customHeight="1">
      <c r="A3" s="307"/>
      <c r="B3" s="308"/>
      <c r="C3" s="308"/>
      <c r="D3" s="309"/>
      <c r="E3" s="356" t="s">
        <v>72</v>
      </c>
      <c r="F3" s="356"/>
      <c r="G3" s="356"/>
      <c r="H3" s="356"/>
      <c r="I3" s="356"/>
      <c r="J3" s="356"/>
      <c r="K3" s="356"/>
      <c r="L3" s="356"/>
      <c r="M3" s="356"/>
      <c r="N3" s="356"/>
      <c r="O3" s="356"/>
      <c r="P3" s="356"/>
      <c r="Q3" s="356"/>
      <c r="R3" s="356"/>
      <c r="S3" s="356"/>
      <c r="T3" s="356"/>
      <c r="U3" s="356"/>
      <c r="V3" s="356"/>
      <c r="W3" s="356"/>
      <c r="X3" s="356"/>
      <c r="Y3" s="356"/>
      <c r="Z3" s="356"/>
      <c r="AA3" s="356"/>
      <c r="AB3" s="356"/>
      <c r="AC3" s="356"/>
    </row>
    <row r="4" spans="1:29" ht="18" customHeight="1">
      <c r="A4" s="310" t="s">
        <v>29</v>
      </c>
      <c r="B4" s="311"/>
      <c r="C4" s="311"/>
      <c r="D4" s="312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  <c r="Z4" s="356"/>
      <c r="AA4" s="356"/>
      <c r="AB4" s="356"/>
      <c r="AC4" s="356"/>
    </row>
    <row r="5" spans="1:29" ht="18" customHeight="1">
      <c r="A5" s="310" t="s">
        <v>30</v>
      </c>
      <c r="B5" s="311"/>
      <c r="C5" s="311"/>
      <c r="D5" s="312"/>
      <c r="E5" s="356"/>
      <c r="F5" s="356"/>
      <c r="G5" s="356"/>
      <c r="H5" s="356"/>
      <c r="I5" s="356"/>
      <c r="J5" s="356"/>
      <c r="K5" s="356"/>
      <c r="L5" s="356"/>
      <c r="M5" s="356"/>
      <c r="N5" s="356"/>
      <c r="O5" s="356"/>
      <c r="P5" s="356"/>
      <c r="Q5" s="356"/>
      <c r="R5" s="356"/>
      <c r="S5" s="356"/>
      <c r="T5" s="356"/>
      <c r="U5" s="356"/>
      <c r="V5" s="356"/>
      <c r="W5" s="356"/>
      <c r="X5" s="356"/>
      <c r="Y5" s="356"/>
      <c r="Z5" s="356"/>
      <c r="AA5" s="356"/>
      <c r="AB5" s="356"/>
      <c r="AC5" s="356"/>
    </row>
    <row r="6" spans="1:29" ht="36" customHeight="1">
      <c r="A6" s="310" t="s">
        <v>31</v>
      </c>
      <c r="B6" s="311"/>
      <c r="C6" s="311"/>
      <c r="D6" s="312"/>
      <c r="E6" s="356"/>
      <c r="F6" s="356"/>
      <c r="G6" s="356"/>
      <c r="H6" s="356"/>
      <c r="I6" s="356"/>
      <c r="J6" s="356"/>
      <c r="K6" s="356"/>
      <c r="L6" s="356"/>
      <c r="M6" s="356"/>
      <c r="N6" s="356"/>
      <c r="O6" s="356"/>
      <c r="P6" s="356"/>
      <c r="Q6" s="356"/>
      <c r="R6" s="356"/>
      <c r="S6" s="356"/>
      <c r="T6" s="356"/>
      <c r="U6" s="356"/>
      <c r="V6" s="356"/>
      <c r="W6" s="356"/>
      <c r="X6" s="356"/>
      <c r="Y6" s="356"/>
      <c r="Z6" s="356"/>
      <c r="AA6" s="356"/>
      <c r="AB6" s="356"/>
      <c r="AC6" s="356"/>
    </row>
    <row r="7" spans="1:29" ht="18" customHeight="1">
      <c r="A7" s="310" t="s">
        <v>32</v>
      </c>
      <c r="B7" s="311"/>
      <c r="C7" s="311"/>
      <c r="D7" s="312"/>
      <c r="E7" s="356"/>
      <c r="F7" s="356"/>
      <c r="G7" s="356"/>
      <c r="H7" s="356"/>
      <c r="I7" s="356"/>
      <c r="J7" s="356"/>
      <c r="K7" s="356"/>
      <c r="L7" s="356"/>
      <c r="M7" s="356"/>
      <c r="N7" s="356"/>
      <c r="O7" s="356"/>
      <c r="P7" s="356"/>
      <c r="Q7" s="356"/>
      <c r="R7" s="356"/>
      <c r="S7" s="356"/>
      <c r="T7" s="356"/>
      <c r="U7" s="356"/>
      <c r="V7" s="356"/>
      <c r="W7" s="356"/>
      <c r="X7" s="356"/>
      <c r="Y7" s="356"/>
      <c r="Z7" s="356"/>
      <c r="AA7" s="356"/>
      <c r="AB7" s="356"/>
      <c r="AC7" s="356"/>
    </row>
    <row r="8" spans="1:29" ht="18.600000000000001" customHeight="1">
      <c r="A8" s="313" t="s">
        <v>33</v>
      </c>
      <c r="B8" s="314"/>
      <c r="C8" s="314"/>
      <c r="D8" s="315"/>
      <c r="E8" s="356"/>
      <c r="F8" s="356"/>
      <c r="G8" s="356"/>
      <c r="H8" s="356"/>
      <c r="I8" s="356"/>
      <c r="J8" s="356"/>
      <c r="K8" s="356"/>
      <c r="L8" s="356"/>
      <c r="M8" s="356"/>
      <c r="N8" s="356"/>
      <c r="O8" s="356"/>
      <c r="P8" s="356"/>
      <c r="Q8" s="356"/>
      <c r="R8" s="356"/>
      <c r="S8" s="356"/>
      <c r="T8" s="356"/>
      <c r="U8" s="356"/>
      <c r="V8" s="356"/>
      <c r="W8" s="356"/>
      <c r="X8" s="356"/>
      <c r="Y8" s="356"/>
      <c r="Z8" s="356"/>
      <c r="AA8" s="356"/>
      <c r="AB8" s="356"/>
      <c r="AC8" s="356"/>
    </row>
    <row r="9" spans="1:29" ht="18" customHeight="1">
      <c r="A9" s="313" t="s">
        <v>34</v>
      </c>
      <c r="B9" s="314"/>
      <c r="C9" s="314"/>
      <c r="D9" s="315"/>
      <c r="E9" s="356"/>
      <c r="F9" s="356"/>
      <c r="G9" s="356"/>
      <c r="H9" s="356"/>
      <c r="I9" s="356"/>
      <c r="J9" s="356"/>
      <c r="K9" s="356"/>
      <c r="L9" s="356"/>
      <c r="M9" s="356"/>
      <c r="N9" s="356"/>
      <c r="O9" s="356"/>
      <c r="P9" s="356"/>
      <c r="Q9" s="356"/>
      <c r="R9" s="356"/>
      <c r="S9" s="356"/>
      <c r="T9" s="356"/>
      <c r="U9" s="356"/>
      <c r="V9" s="356"/>
      <c r="W9" s="356"/>
      <c r="X9" s="356"/>
      <c r="Y9" s="356"/>
      <c r="Z9" s="356"/>
      <c r="AA9" s="356"/>
      <c r="AB9" s="356"/>
      <c r="AC9" s="356"/>
    </row>
    <row r="10" spans="1:29" ht="35.25" customHeight="1">
      <c r="A10" s="344" t="s">
        <v>35</v>
      </c>
      <c r="B10" s="344" t="s">
        <v>36</v>
      </c>
      <c r="C10" s="344" t="s">
        <v>37</v>
      </c>
      <c r="D10" s="344" t="s">
        <v>38</v>
      </c>
      <c r="E10" s="316" t="s">
        <v>39</v>
      </c>
      <c r="F10" s="317"/>
      <c r="G10" s="317"/>
      <c r="H10" s="317"/>
      <c r="I10" s="317"/>
      <c r="J10" s="317"/>
      <c r="K10" s="317"/>
      <c r="L10" s="317"/>
      <c r="M10" s="317"/>
      <c r="N10" s="317"/>
      <c r="O10" s="317"/>
      <c r="P10" s="317"/>
      <c r="Q10" s="317"/>
      <c r="R10" s="317"/>
      <c r="S10" s="317"/>
      <c r="T10" s="317"/>
      <c r="U10" s="317"/>
      <c r="V10" s="317"/>
      <c r="W10" s="317"/>
      <c r="X10" s="317"/>
      <c r="Y10" s="317"/>
      <c r="Z10" s="317"/>
      <c r="AA10" s="317"/>
      <c r="AB10" s="318"/>
      <c r="AC10" s="20" t="s">
        <v>25</v>
      </c>
    </row>
    <row r="11" spans="1:29" ht="15.75">
      <c r="A11" s="345"/>
      <c r="B11" s="345"/>
      <c r="C11" s="345"/>
      <c r="D11" s="345"/>
      <c r="E11" s="45">
        <v>0.29166666666666702</v>
      </c>
      <c r="F11" s="45">
        <v>0.33333333333333298</v>
      </c>
      <c r="G11" s="45">
        <v>0.375</v>
      </c>
      <c r="H11" s="45">
        <v>0.41666666666666702</v>
      </c>
      <c r="I11" s="45">
        <v>0.45833333333333298</v>
      </c>
      <c r="J11" s="45">
        <v>0.5</v>
      </c>
      <c r="K11" s="45">
        <v>0.54166666666666696</v>
      </c>
      <c r="L11" s="45">
        <v>0.58333333333333304</v>
      </c>
      <c r="M11" s="45">
        <v>0.625</v>
      </c>
      <c r="N11" s="45">
        <v>0.66666666666666696</v>
      </c>
      <c r="O11" s="45">
        <v>0.70833333333333304</v>
      </c>
      <c r="P11" s="45">
        <v>0.75</v>
      </c>
      <c r="Q11" s="45">
        <v>0.79166666666666696</v>
      </c>
      <c r="R11" s="45">
        <v>0.83333333333333304</v>
      </c>
      <c r="S11" s="45">
        <v>0.875</v>
      </c>
      <c r="T11" s="45">
        <v>0.91666666666666696</v>
      </c>
      <c r="U11" s="45">
        <v>0.95833333333333304</v>
      </c>
      <c r="V11" s="45">
        <v>1</v>
      </c>
      <c r="W11" s="45">
        <v>1.0416666666666701</v>
      </c>
      <c r="X11" s="45">
        <v>1.0833333333333299</v>
      </c>
      <c r="Y11" s="45">
        <v>1.125</v>
      </c>
      <c r="Z11" s="45">
        <v>1.1666666666666701</v>
      </c>
      <c r="AA11" s="45">
        <v>1.2083333333333299</v>
      </c>
      <c r="AB11" s="45">
        <v>1.25</v>
      </c>
      <c r="AC11" s="17"/>
    </row>
    <row r="12" spans="1:29" ht="30" customHeight="1">
      <c r="A12" s="4">
        <v>1</v>
      </c>
      <c r="B12" s="5" t="s">
        <v>41</v>
      </c>
      <c r="C12" s="6" t="s">
        <v>42</v>
      </c>
      <c r="D12" s="7"/>
      <c r="E12" s="35">
        <v>1.8</v>
      </c>
      <c r="F12" s="35">
        <v>2</v>
      </c>
      <c r="G12" s="35">
        <v>1.6</v>
      </c>
      <c r="H12" s="35">
        <v>1.7</v>
      </c>
      <c r="I12" s="35"/>
      <c r="J12" s="35"/>
      <c r="K12" s="35"/>
      <c r="L12" s="35"/>
      <c r="M12" s="35"/>
      <c r="N12" s="35"/>
      <c r="O12" s="35"/>
      <c r="P12" s="35"/>
      <c r="Q12" s="35">
        <v>1.7</v>
      </c>
      <c r="R12" s="35">
        <v>1.7</v>
      </c>
      <c r="S12" s="35">
        <v>1.6</v>
      </c>
      <c r="T12" s="35">
        <v>1.6</v>
      </c>
      <c r="U12" s="35">
        <v>1.4</v>
      </c>
      <c r="V12" s="35"/>
      <c r="W12" s="35"/>
      <c r="X12" s="35"/>
      <c r="Y12" s="35"/>
      <c r="Z12" s="35"/>
      <c r="AA12" s="35"/>
      <c r="AB12" s="35"/>
      <c r="AC12" s="35">
        <f>AVERAGE(E12:AB12)</f>
        <v>1.6777777777777778</v>
      </c>
    </row>
    <row r="13" spans="1:29" ht="30" customHeight="1">
      <c r="A13" s="4">
        <v>2</v>
      </c>
      <c r="B13" s="5" t="s">
        <v>43</v>
      </c>
      <c r="C13" s="6" t="s">
        <v>42</v>
      </c>
      <c r="D13" s="7"/>
      <c r="E13" s="46">
        <v>0.5</v>
      </c>
      <c r="F13" s="46">
        <v>0.6</v>
      </c>
      <c r="G13" s="46">
        <v>0.4</v>
      </c>
      <c r="H13" s="46">
        <v>0.4</v>
      </c>
      <c r="I13" s="46"/>
      <c r="J13" s="46"/>
      <c r="K13" s="46"/>
      <c r="L13" s="46"/>
      <c r="M13" s="46"/>
      <c r="N13" s="46"/>
      <c r="O13" s="46"/>
      <c r="P13" s="46"/>
      <c r="Q13" s="46">
        <v>0.4</v>
      </c>
      <c r="R13" s="46">
        <v>0.3</v>
      </c>
      <c r="S13" s="46">
        <v>0.6</v>
      </c>
      <c r="T13" s="46">
        <v>0.6</v>
      </c>
      <c r="U13" s="46">
        <v>0.6</v>
      </c>
      <c r="V13" s="46"/>
      <c r="W13" s="46"/>
      <c r="X13" s="46"/>
      <c r="Y13" s="46"/>
      <c r="Z13" s="46"/>
      <c r="AA13" s="46"/>
      <c r="AB13" s="46"/>
      <c r="AC13" s="35">
        <f>AVERAGE(E13:AB13)</f>
        <v>0.48888888888888882</v>
      </c>
    </row>
    <row r="14" spans="1:29" ht="30" customHeight="1">
      <c r="A14" s="4">
        <v>3</v>
      </c>
      <c r="B14" s="5" t="s">
        <v>44</v>
      </c>
      <c r="C14" s="6" t="s">
        <v>42</v>
      </c>
      <c r="D14" s="6"/>
      <c r="E14" s="27">
        <v>14.88889</v>
      </c>
      <c r="F14" s="27">
        <v>14.88889</v>
      </c>
      <c r="G14" s="27">
        <v>15.5</v>
      </c>
      <c r="H14" s="27">
        <v>15.05556</v>
      </c>
      <c r="I14" s="27"/>
      <c r="J14" s="27"/>
      <c r="K14" s="27"/>
      <c r="L14" s="27"/>
      <c r="M14" s="27"/>
      <c r="N14" s="27"/>
      <c r="O14" s="27"/>
      <c r="P14" s="27"/>
      <c r="Q14" s="27">
        <v>13.61111</v>
      </c>
      <c r="R14" s="27">
        <v>15.55556</v>
      </c>
      <c r="S14" s="27">
        <v>14.44444</v>
      </c>
      <c r="T14" s="27">
        <v>13.94444</v>
      </c>
      <c r="U14" s="27">
        <v>13.22222</v>
      </c>
      <c r="V14" s="13"/>
      <c r="W14" s="13"/>
      <c r="X14" s="13"/>
      <c r="Y14" s="13"/>
      <c r="Z14" s="13"/>
      <c r="AA14" s="13"/>
      <c r="AB14" s="13"/>
      <c r="AC14" s="35">
        <f t="shared" ref="AC14:AC24" si="0">AVERAGE(E14:AB14)</f>
        <v>14.567901111111111</v>
      </c>
    </row>
    <row r="15" spans="1:29" ht="30" customHeight="1">
      <c r="A15" s="4">
        <v>4</v>
      </c>
      <c r="B15" s="5" t="s">
        <v>45</v>
      </c>
      <c r="C15" s="6" t="s">
        <v>42</v>
      </c>
      <c r="D15" s="6"/>
      <c r="E15" s="27">
        <v>6.4444439999999998</v>
      </c>
      <c r="F15" s="27">
        <v>6.555555</v>
      </c>
      <c r="G15" s="27">
        <v>7</v>
      </c>
      <c r="H15" s="27">
        <v>7.8888889999999998</v>
      </c>
      <c r="I15" s="27"/>
      <c r="J15" s="27"/>
      <c r="K15" s="27"/>
      <c r="L15" s="27"/>
      <c r="M15" s="27"/>
      <c r="N15" s="27"/>
      <c r="O15" s="27"/>
      <c r="P15" s="27"/>
      <c r="Q15" s="27">
        <v>8.5</v>
      </c>
      <c r="R15" s="27">
        <v>8.0000009999999993</v>
      </c>
      <c r="S15" s="27">
        <v>6.3888889999999998</v>
      </c>
      <c r="T15" s="27">
        <v>6.2777779999999996</v>
      </c>
      <c r="U15" s="27">
        <v>5.7777789999999998</v>
      </c>
      <c r="V15" s="13"/>
      <c r="W15" s="13"/>
      <c r="X15" s="13"/>
      <c r="Y15" s="13"/>
      <c r="Z15" s="13"/>
      <c r="AA15" s="13"/>
      <c r="AB15" s="13"/>
      <c r="AC15" s="35">
        <f t="shared" si="0"/>
        <v>6.9814816666666655</v>
      </c>
    </row>
    <row r="16" spans="1:29" ht="30" customHeight="1">
      <c r="A16" s="4">
        <v>5</v>
      </c>
      <c r="B16" s="5" t="s">
        <v>46</v>
      </c>
      <c r="C16" s="6" t="s">
        <v>42</v>
      </c>
      <c r="D16" s="6"/>
      <c r="E16" s="27">
        <v>24.05556</v>
      </c>
      <c r="F16" s="27">
        <v>24</v>
      </c>
      <c r="G16" s="27">
        <v>24.11111</v>
      </c>
      <c r="H16" s="27">
        <v>25.33333</v>
      </c>
      <c r="I16" s="27"/>
      <c r="J16" s="27"/>
      <c r="K16" s="27"/>
      <c r="L16" s="27"/>
      <c r="M16" s="27"/>
      <c r="N16" s="27"/>
      <c r="O16" s="27"/>
      <c r="P16" s="27"/>
      <c r="Q16" s="27">
        <v>18.05556</v>
      </c>
      <c r="R16" s="27">
        <v>24.66667</v>
      </c>
      <c r="S16" s="27">
        <v>25.16667</v>
      </c>
      <c r="T16" s="27">
        <v>25.22222</v>
      </c>
      <c r="U16" s="27">
        <v>25.27778</v>
      </c>
      <c r="V16" s="13"/>
      <c r="W16" s="13"/>
      <c r="X16" s="13"/>
      <c r="Y16" s="13"/>
      <c r="Z16" s="13"/>
      <c r="AA16" s="13"/>
      <c r="AB16" s="13"/>
      <c r="AC16" s="35">
        <f t="shared" si="0"/>
        <v>23.987655555555556</v>
      </c>
    </row>
    <row r="17" spans="1:29" ht="30" customHeight="1">
      <c r="A17" s="4">
        <v>6</v>
      </c>
      <c r="B17" s="5" t="s">
        <v>47</v>
      </c>
      <c r="C17" s="6" t="s">
        <v>42</v>
      </c>
      <c r="D17" s="6"/>
      <c r="E17" s="27">
        <v>29.38889</v>
      </c>
      <c r="F17" s="27">
        <v>29.55556</v>
      </c>
      <c r="G17" s="27">
        <v>29.61111</v>
      </c>
      <c r="H17" s="27">
        <v>29.77778</v>
      </c>
      <c r="I17" s="27"/>
      <c r="J17" s="27"/>
      <c r="K17" s="27"/>
      <c r="L17" s="27"/>
      <c r="M17" s="27"/>
      <c r="N17" s="27"/>
      <c r="O17" s="27"/>
      <c r="P17" s="27"/>
      <c r="Q17" s="27">
        <v>24.5</v>
      </c>
      <c r="R17" s="27">
        <v>29.27778</v>
      </c>
      <c r="S17" s="27">
        <v>30.05556</v>
      </c>
      <c r="T17" s="27">
        <v>29.94445</v>
      </c>
      <c r="U17" s="27">
        <v>30.05556</v>
      </c>
      <c r="V17" s="13"/>
      <c r="W17" s="13"/>
      <c r="X17" s="13"/>
      <c r="Y17" s="13"/>
      <c r="Z17" s="13"/>
      <c r="AA17" s="13"/>
      <c r="AB17" s="13"/>
      <c r="AC17" s="35">
        <f t="shared" si="0"/>
        <v>29.129632222222217</v>
      </c>
    </row>
    <row r="18" spans="1:29" ht="30" customHeight="1">
      <c r="A18" s="4">
        <v>7</v>
      </c>
      <c r="B18" s="5" t="s">
        <v>48</v>
      </c>
      <c r="C18" s="6" t="s">
        <v>49</v>
      </c>
      <c r="D18" s="6"/>
      <c r="E18" s="13">
        <v>4.3</v>
      </c>
      <c r="F18" s="13">
        <v>4.3</v>
      </c>
      <c r="G18" s="13">
        <v>4.3</v>
      </c>
      <c r="H18" s="13">
        <v>4.3</v>
      </c>
      <c r="I18" s="13"/>
      <c r="J18" s="13"/>
      <c r="K18" s="13"/>
      <c r="L18" s="13"/>
      <c r="M18" s="13"/>
      <c r="N18" s="13"/>
      <c r="O18" s="13"/>
      <c r="P18" s="13"/>
      <c r="Q18" s="13">
        <v>4.3</v>
      </c>
      <c r="R18" s="13">
        <v>4.3</v>
      </c>
      <c r="S18" s="13">
        <v>4.3</v>
      </c>
      <c r="T18" s="13">
        <v>4.3</v>
      </c>
      <c r="U18" s="13">
        <v>4.3</v>
      </c>
      <c r="V18" s="13"/>
      <c r="W18" s="13"/>
      <c r="X18" s="13"/>
      <c r="Y18" s="13"/>
      <c r="Z18" s="13"/>
      <c r="AA18" s="13"/>
      <c r="AB18" s="13"/>
      <c r="AC18" s="35">
        <f t="shared" si="0"/>
        <v>4.3</v>
      </c>
    </row>
    <row r="19" spans="1:29" ht="30" customHeight="1">
      <c r="A19" s="4">
        <v>8</v>
      </c>
      <c r="B19" s="5" t="s">
        <v>50</v>
      </c>
      <c r="C19" s="6" t="s">
        <v>49</v>
      </c>
      <c r="D19" s="6"/>
      <c r="E19" s="28">
        <v>3.8</v>
      </c>
      <c r="F19" s="28">
        <v>3.8</v>
      </c>
      <c r="G19" s="28">
        <v>3.8</v>
      </c>
      <c r="H19" s="28">
        <v>3.8</v>
      </c>
      <c r="I19" s="28"/>
      <c r="J19" s="28"/>
      <c r="K19" s="28"/>
      <c r="L19" s="28"/>
      <c r="M19" s="28"/>
      <c r="N19" s="28"/>
      <c r="O19" s="28"/>
      <c r="P19" s="28"/>
      <c r="Q19" s="28">
        <v>3.8</v>
      </c>
      <c r="R19" s="28">
        <v>3.8</v>
      </c>
      <c r="S19" s="28">
        <v>3.8</v>
      </c>
      <c r="T19" s="28">
        <v>3.8</v>
      </c>
      <c r="U19" s="28">
        <v>3.8</v>
      </c>
      <c r="V19" s="28"/>
      <c r="W19" s="28"/>
      <c r="X19" s="28"/>
      <c r="Y19" s="28"/>
      <c r="Z19" s="28"/>
      <c r="AA19" s="28"/>
      <c r="AB19" s="28"/>
      <c r="AC19" s="35">
        <f t="shared" si="0"/>
        <v>3.8000000000000003</v>
      </c>
    </row>
    <row r="20" spans="1:29" ht="30" customHeight="1">
      <c r="A20" s="4">
        <v>9</v>
      </c>
      <c r="B20" s="5" t="s">
        <v>51</v>
      </c>
      <c r="C20" s="6" t="s">
        <v>49</v>
      </c>
      <c r="D20" s="6"/>
      <c r="E20" s="28">
        <v>3.8</v>
      </c>
      <c r="F20" s="28">
        <v>3.8</v>
      </c>
      <c r="G20" s="28">
        <v>3.8</v>
      </c>
      <c r="H20" s="28">
        <v>3.8</v>
      </c>
      <c r="I20" s="28"/>
      <c r="J20" s="28"/>
      <c r="K20" s="28"/>
      <c r="L20" s="28"/>
      <c r="M20" s="28"/>
      <c r="N20" s="28"/>
      <c r="O20" s="28"/>
      <c r="P20" s="28"/>
      <c r="Q20" s="28">
        <v>3.8</v>
      </c>
      <c r="R20" s="28">
        <v>3.8</v>
      </c>
      <c r="S20" s="28">
        <v>3.8</v>
      </c>
      <c r="T20" s="28">
        <v>3.8</v>
      </c>
      <c r="U20" s="28">
        <v>3.8</v>
      </c>
      <c r="V20" s="28"/>
      <c r="W20" s="28"/>
      <c r="X20" s="28"/>
      <c r="Y20" s="28"/>
      <c r="Z20" s="28"/>
      <c r="AA20" s="28"/>
      <c r="AB20" s="28"/>
      <c r="AC20" s="35">
        <f t="shared" si="0"/>
        <v>3.8000000000000003</v>
      </c>
    </row>
    <row r="21" spans="1:29" ht="30" customHeight="1">
      <c r="A21" s="4">
        <v>10</v>
      </c>
      <c r="B21" s="5" t="s">
        <v>52</v>
      </c>
      <c r="C21" s="6" t="s">
        <v>49</v>
      </c>
      <c r="D21" s="6"/>
      <c r="E21" s="28">
        <v>3</v>
      </c>
      <c r="F21" s="28">
        <v>3</v>
      </c>
      <c r="G21" s="28">
        <v>3</v>
      </c>
      <c r="H21" s="28">
        <v>3</v>
      </c>
      <c r="I21" s="28"/>
      <c r="J21" s="28"/>
      <c r="K21" s="28"/>
      <c r="L21" s="28"/>
      <c r="M21" s="28"/>
      <c r="N21" s="28"/>
      <c r="O21" s="28"/>
      <c r="P21" s="28"/>
      <c r="Q21" s="28">
        <v>3</v>
      </c>
      <c r="R21" s="28">
        <v>3</v>
      </c>
      <c r="S21" s="28">
        <v>3</v>
      </c>
      <c r="T21" s="28">
        <v>3</v>
      </c>
      <c r="U21" s="28">
        <v>3</v>
      </c>
      <c r="V21" s="28"/>
      <c r="W21" s="28"/>
      <c r="X21" s="28"/>
      <c r="Y21" s="28"/>
      <c r="Z21" s="28"/>
      <c r="AA21" s="28"/>
      <c r="AB21" s="28"/>
      <c r="AC21" s="35">
        <f t="shared" si="0"/>
        <v>3</v>
      </c>
    </row>
    <row r="22" spans="1:29" ht="30" customHeight="1">
      <c r="A22" s="4">
        <v>11</v>
      </c>
      <c r="B22" s="5" t="s">
        <v>53</v>
      </c>
      <c r="C22" s="6" t="s">
        <v>49</v>
      </c>
      <c r="D22" s="13"/>
      <c r="E22" s="33">
        <f t="shared" ref="E22:U22" si="1">E18-E19</f>
        <v>0.5</v>
      </c>
      <c r="F22" s="33">
        <f t="shared" si="1"/>
        <v>0.5</v>
      </c>
      <c r="G22" s="33">
        <f t="shared" si="1"/>
        <v>0.5</v>
      </c>
      <c r="H22" s="33">
        <f t="shared" si="1"/>
        <v>0.5</v>
      </c>
      <c r="I22" s="33"/>
      <c r="J22" s="33"/>
      <c r="K22" s="33"/>
      <c r="L22" s="33"/>
      <c r="M22" s="33"/>
      <c r="N22" s="33"/>
      <c r="O22" s="33"/>
      <c r="P22" s="33"/>
      <c r="Q22" s="33">
        <f t="shared" si="1"/>
        <v>0.5</v>
      </c>
      <c r="R22" s="33">
        <f t="shared" si="1"/>
        <v>0.5</v>
      </c>
      <c r="S22" s="33">
        <f t="shared" si="1"/>
        <v>0.5</v>
      </c>
      <c r="T22" s="33">
        <f t="shared" si="1"/>
        <v>0.5</v>
      </c>
      <c r="U22" s="33">
        <f t="shared" si="1"/>
        <v>0.5</v>
      </c>
      <c r="V22" s="33"/>
      <c r="W22" s="33"/>
      <c r="X22" s="33"/>
      <c r="Y22" s="33"/>
      <c r="Z22" s="33"/>
      <c r="AA22" s="33"/>
      <c r="AB22" s="33"/>
      <c r="AC22" s="35">
        <f t="shared" si="0"/>
        <v>0.5</v>
      </c>
    </row>
    <row r="23" spans="1:29" ht="30" customHeight="1">
      <c r="A23" s="4">
        <v>12</v>
      </c>
      <c r="B23" s="5" t="s">
        <v>54</v>
      </c>
      <c r="C23" s="6" t="s">
        <v>55</v>
      </c>
      <c r="D23" s="13"/>
      <c r="E23" s="33">
        <f t="shared" ref="E23:U23" si="2">E20-E21</f>
        <v>0.79999999999999982</v>
      </c>
      <c r="F23" s="33">
        <f t="shared" si="2"/>
        <v>0.79999999999999982</v>
      </c>
      <c r="G23" s="33">
        <f t="shared" si="2"/>
        <v>0.79999999999999982</v>
      </c>
      <c r="H23" s="33">
        <f t="shared" si="2"/>
        <v>0.79999999999999982</v>
      </c>
      <c r="I23" s="33"/>
      <c r="J23" s="33"/>
      <c r="K23" s="33"/>
      <c r="L23" s="33"/>
      <c r="M23" s="33"/>
      <c r="N23" s="33"/>
      <c r="O23" s="33"/>
      <c r="P23" s="33"/>
      <c r="Q23" s="33">
        <f t="shared" si="2"/>
        <v>0.79999999999999982</v>
      </c>
      <c r="R23" s="33">
        <f t="shared" si="2"/>
        <v>0.79999999999999982</v>
      </c>
      <c r="S23" s="33">
        <f t="shared" si="2"/>
        <v>0.79999999999999982</v>
      </c>
      <c r="T23" s="33">
        <f t="shared" si="2"/>
        <v>0.79999999999999982</v>
      </c>
      <c r="U23" s="33">
        <f t="shared" si="2"/>
        <v>0.79999999999999982</v>
      </c>
      <c r="V23" s="33"/>
      <c r="W23" s="33"/>
      <c r="X23" s="33"/>
      <c r="Y23" s="33"/>
      <c r="Z23" s="33"/>
      <c r="AA23" s="33"/>
      <c r="AB23" s="33"/>
      <c r="AC23" s="35">
        <f t="shared" si="0"/>
        <v>0.79999999999999982</v>
      </c>
    </row>
    <row r="24" spans="1:29" ht="30" customHeight="1">
      <c r="A24" s="4">
        <v>13</v>
      </c>
      <c r="B24" s="5" t="s">
        <v>56</v>
      </c>
      <c r="C24" s="6" t="s">
        <v>57</v>
      </c>
      <c r="D24" s="13"/>
      <c r="E24" s="29">
        <f>SQRT(E22/0.5)*971</f>
        <v>971</v>
      </c>
      <c r="F24" s="29">
        <f t="shared" ref="F24:U24" si="3">SQRT(F22/0.5)*971</f>
        <v>971</v>
      </c>
      <c r="G24" s="29">
        <f t="shared" si="3"/>
        <v>971</v>
      </c>
      <c r="H24" s="29">
        <f t="shared" si="3"/>
        <v>971</v>
      </c>
      <c r="I24" s="29"/>
      <c r="J24" s="29"/>
      <c r="K24" s="29"/>
      <c r="L24" s="29"/>
      <c r="M24" s="29"/>
      <c r="N24" s="29"/>
      <c r="O24" s="29"/>
      <c r="P24" s="29"/>
      <c r="Q24" s="29">
        <f t="shared" si="3"/>
        <v>971</v>
      </c>
      <c r="R24" s="29">
        <f t="shared" si="3"/>
        <v>971</v>
      </c>
      <c r="S24" s="29">
        <f t="shared" si="3"/>
        <v>971</v>
      </c>
      <c r="T24" s="29">
        <f t="shared" si="3"/>
        <v>971</v>
      </c>
      <c r="U24" s="29">
        <f t="shared" si="3"/>
        <v>971</v>
      </c>
      <c r="V24" s="29"/>
      <c r="W24" s="29"/>
      <c r="X24" s="29"/>
      <c r="Y24" s="29"/>
      <c r="Z24" s="29"/>
      <c r="AA24" s="29"/>
      <c r="AB24" s="29"/>
      <c r="AC24" s="35">
        <f t="shared" si="0"/>
        <v>971</v>
      </c>
    </row>
    <row r="25" spans="1:29" ht="30" customHeight="1">
      <c r="A25" s="4">
        <v>14</v>
      </c>
      <c r="B25" s="5" t="s">
        <v>58</v>
      </c>
      <c r="C25" s="6" t="s">
        <v>59</v>
      </c>
      <c r="D25" s="13"/>
      <c r="E25" s="47">
        <f t="shared" ref="E25:U25" si="4">E24*1000*1*(E14-E15)/3024</f>
        <v>2711.4937387566138</v>
      </c>
      <c r="F25" s="47">
        <f t="shared" si="4"/>
        <v>2675.8162318121695</v>
      </c>
      <c r="G25" s="47">
        <f t="shared" si="4"/>
        <v>2729.3320105820108</v>
      </c>
      <c r="H25" s="47">
        <f t="shared" si="4"/>
        <v>2301.2028905423281</v>
      </c>
      <c r="I25" s="47"/>
      <c r="J25" s="47"/>
      <c r="K25" s="47"/>
      <c r="L25" s="47"/>
      <c r="M25" s="47"/>
      <c r="N25" s="47"/>
      <c r="O25" s="47"/>
      <c r="P25" s="47"/>
      <c r="Q25" s="47">
        <f t="shared" si="4"/>
        <v>1641.1666038359788</v>
      </c>
      <c r="R25" s="47">
        <f t="shared" si="4"/>
        <v>2426.0740042989419</v>
      </c>
      <c r="S25" s="47">
        <f t="shared" si="4"/>
        <v>2586.6203773148154</v>
      </c>
      <c r="T25" s="47">
        <f t="shared" si="4"/>
        <v>2461.7489424603177</v>
      </c>
      <c r="U25" s="47">
        <f t="shared" si="4"/>
        <v>2390.3942496693121</v>
      </c>
      <c r="V25" s="47"/>
      <c r="W25" s="47"/>
      <c r="X25" s="47"/>
      <c r="Y25" s="47"/>
      <c r="Z25" s="47"/>
      <c r="AA25" s="47"/>
      <c r="AB25" s="47"/>
      <c r="AC25" s="49">
        <f>SUM(E25:AB25)</f>
        <v>21923.849049272489</v>
      </c>
    </row>
    <row r="26" spans="1:29" ht="30" customHeight="1">
      <c r="A26" s="4">
        <v>15</v>
      </c>
      <c r="B26" s="5" t="s">
        <v>60</v>
      </c>
      <c r="C26" s="6" t="s">
        <v>61</v>
      </c>
      <c r="D26" s="13"/>
      <c r="E26" s="13">
        <v>1460</v>
      </c>
      <c r="F26" s="13">
        <v>1360</v>
      </c>
      <c r="G26" s="13">
        <v>1270</v>
      </c>
      <c r="H26" s="13">
        <v>1450</v>
      </c>
      <c r="I26" s="13"/>
      <c r="J26" s="13"/>
      <c r="K26" s="13"/>
      <c r="L26" s="13"/>
      <c r="M26" s="13"/>
      <c r="N26" s="13"/>
      <c r="O26" s="13"/>
      <c r="P26" s="13"/>
      <c r="Q26" s="13">
        <v>1270</v>
      </c>
      <c r="R26" s="13">
        <v>1270</v>
      </c>
      <c r="S26" s="13">
        <v>1300</v>
      </c>
      <c r="T26" s="13">
        <v>1360</v>
      </c>
      <c r="U26" s="13">
        <v>1360</v>
      </c>
      <c r="V26" s="13"/>
      <c r="W26" s="13"/>
      <c r="X26" s="13"/>
      <c r="Y26" s="13"/>
      <c r="Z26" s="13"/>
      <c r="AA26" s="13"/>
      <c r="AB26" s="13"/>
      <c r="AC26" s="37">
        <f>SUM(E26:AB26)</f>
        <v>12100</v>
      </c>
    </row>
    <row r="27" spans="1:29" ht="30" customHeight="1">
      <c r="A27" s="4">
        <v>16</v>
      </c>
      <c r="B27" s="5" t="s">
        <v>62</v>
      </c>
      <c r="C27" s="6" t="s">
        <v>63</v>
      </c>
      <c r="D27" s="13"/>
      <c r="E27" s="31">
        <f t="shared" ref="E27:U27" si="5">E26/E25</f>
        <v>0.53844859721840976</v>
      </c>
      <c r="F27" s="31">
        <f t="shared" si="5"/>
        <v>0.50825612903878448</v>
      </c>
      <c r="G27" s="31">
        <f t="shared" si="5"/>
        <v>0.46531532077300536</v>
      </c>
      <c r="H27" s="31">
        <f t="shared" si="5"/>
        <v>0.63010524015910485</v>
      </c>
      <c r="I27" s="31"/>
      <c r="J27" s="31"/>
      <c r="K27" s="31"/>
      <c r="L27" s="31"/>
      <c r="M27" s="31"/>
      <c r="N27" s="31"/>
      <c r="O27" s="31"/>
      <c r="P27" s="31"/>
      <c r="Q27" s="31">
        <f t="shared" si="5"/>
        <v>0.77383977777244983</v>
      </c>
      <c r="R27" s="31">
        <f t="shared" si="5"/>
        <v>0.5234794972245661</v>
      </c>
      <c r="S27" s="31">
        <f t="shared" si="5"/>
        <v>0.50258631355465355</v>
      </c>
      <c r="T27" s="31">
        <f t="shared" si="5"/>
        <v>0.55245276093864826</v>
      </c>
      <c r="U27" s="31">
        <f t="shared" si="5"/>
        <v>0.56894380505983178</v>
      </c>
      <c r="V27" s="31"/>
      <c r="W27" s="31"/>
      <c r="X27" s="31"/>
      <c r="Y27" s="31"/>
      <c r="Z27" s="31"/>
      <c r="AA27" s="31"/>
      <c r="AB27" s="31"/>
      <c r="AC27" s="35">
        <f t="shared" ref="AC27:AC32" si="6">AVERAGE(E27:AB27)</f>
        <v>0.56260304908216152</v>
      </c>
    </row>
    <row r="28" spans="1:29" ht="30" customHeight="1">
      <c r="A28" s="4">
        <v>17</v>
      </c>
      <c r="B28" s="5" t="s">
        <v>64</v>
      </c>
      <c r="C28" s="13"/>
      <c r="D28" s="13"/>
      <c r="E28" s="390">
        <f>AVERAGE(E27:AB27)</f>
        <v>0.56260304908216152</v>
      </c>
      <c r="F28" s="390"/>
      <c r="G28" s="390"/>
      <c r="H28" s="390"/>
      <c r="I28" s="390"/>
      <c r="J28" s="390"/>
      <c r="K28" s="390"/>
      <c r="L28" s="390"/>
      <c r="M28" s="390"/>
      <c r="N28" s="390"/>
      <c r="O28" s="390"/>
      <c r="P28" s="390"/>
      <c r="Q28" s="390"/>
      <c r="R28" s="390"/>
      <c r="S28" s="390"/>
      <c r="T28" s="390"/>
      <c r="U28" s="390"/>
      <c r="V28" s="390"/>
      <c r="W28" s="390"/>
      <c r="X28" s="390"/>
      <c r="Y28" s="390"/>
      <c r="Z28" s="390"/>
      <c r="AA28" s="390"/>
      <c r="AB28" s="390"/>
      <c r="AC28" s="35">
        <f t="shared" si="6"/>
        <v>0.56260304908216152</v>
      </c>
    </row>
    <row r="29" spans="1:29" ht="30" customHeight="1">
      <c r="A29" s="4">
        <v>18</v>
      </c>
      <c r="B29" s="5" t="s">
        <v>65</v>
      </c>
      <c r="C29" s="13"/>
      <c r="D29" s="13"/>
      <c r="E29" s="31">
        <f t="shared" ref="E29:U29" si="7">3.516/E27</f>
        <v>6.5298712229234619</v>
      </c>
      <c r="F29" s="31">
        <f t="shared" si="7"/>
        <v>6.9177719640085202</v>
      </c>
      <c r="G29" s="31">
        <f t="shared" si="7"/>
        <v>7.5561664166979137</v>
      </c>
      <c r="H29" s="31">
        <f t="shared" si="7"/>
        <v>5.5800202504460872</v>
      </c>
      <c r="I29" s="31"/>
      <c r="J29" s="31"/>
      <c r="K29" s="31"/>
      <c r="L29" s="31"/>
      <c r="M29" s="31"/>
      <c r="N29" s="31"/>
      <c r="O29" s="31"/>
      <c r="P29" s="31"/>
      <c r="Q29" s="31">
        <f t="shared" si="7"/>
        <v>4.543576204005749</v>
      </c>
      <c r="R29" s="31">
        <f t="shared" si="7"/>
        <v>6.7165954323740786</v>
      </c>
      <c r="S29" s="31">
        <f t="shared" si="7"/>
        <v>6.9958132666453006</v>
      </c>
      <c r="T29" s="31">
        <f t="shared" si="7"/>
        <v>6.364345060066527</v>
      </c>
      <c r="U29" s="31">
        <f t="shared" si="7"/>
        <v>6.1798721925274274</v>
      </c>
      <c r="V29" s="31"/>
      <c r="W29" s="31"/>
      <c r="X29" s="31"/>
      <c r="Y29" s="31"/>
      <c r="Z29" s="31"/>
      <c r="AA29" s="31"/>
      <c r="AB29" s="31"/>
      <c r="AC29" s="35">
        <f t="shared" si="6"/>
        <v>6.3760035566327851</v>
      </c>
    </row>
    <row r="30" spans="1:29" ht="30" customHeight="1">
      <c r="A30" s="4">
        <v>19</v>
      </c>
      <c r="B30" s="5" t="s">
        <v>66</v>
      </c>
      <c r="C30" s="13"/>
      <c r="D30" s="13"/>
      <c r="E30" s="31">
        <f t="shared" ref="E30:U30" si="8">3.413*E29</f>
        <v>22.286450483837775</v>
      </c>
      <c r="F30" s="31">
        <f t="shared" si="8"/>
        <v>23.610355713161077</v>
      </c>
      <c r="G30" s="31">
        <f t="shared" si="8"/>
        <v>25.789195980189977</v>
      </c>
      <c r="H30" s="31">
        <f t="shared" si="8"/>
        <v>19.044609114772495</v>
      </c>
      <c r="I30" s="31"/>
      <c r="J30" s="31"/>
      <c r="K30" s="31"/>
      <c r="L30" s="31"/>
      <c r="M30" s="31"/>
      <c r="N30" s="31"/>
      <c r="O30" s="31"/>
      <c r="P30" s="31"/>
      <c r="Q30" s="31">
        <f t="shared" si="8"/>
        <v>15.507225584271621</v>
      </c>
      <c r="R30" s="31">
        <f t="shared" si="8"/>
        <v>22.923740210692728</v>
      </c>
      <c r="S30" s="31">
        <f t="shared" si="8"/>
        <v>23.876710679060409</v>
      </c>
      <c r="T30" s="31">
        <f t="shared" si="8"/>
        <v>21.721509690007057</v>
      </c>
      <c r="U30" s="31">
        <f t="shared" si="8"/>
        <v>21.091903793096108</v>
      </c>
      <c r="V30" s="31"/>
      <c r="W30" s="31"/>
      <c r="X30" s="31"/>
      <c r="Y30" s="31"/>
      <c r="Z30" s="31"/>
      <c r="AA30" s="31"/>
      <c r="AB30" s="31"/>
      <c r="AC30" s="35">
        <f t="shared" si="6"/>
        <v>21.761300138787689</v>
      </c>
    </row>
    <row r="31" spans="1:29" ht="30" customHeight="1">
      <c r="A31" s="4">
        <v>20</v>
      </c>
      <c r="B31" s="5" t="s">
        <v>67</v>
      </c>
      <c r="C31" s="6" t="s">
        <v>42</v>
      </c>
      <c r="D31" s="13"/>
      <c r="E31" s="31">
        <f t="shared" ref="E31:U31" si="9">(E17-E16)/LN(1+(E17-E16)/E12)</f>
        <v>3.8731756844374901</v>
      </c>
      <c r="F31" s="31">
        <f t="shared" si="9"/>
        <v>4.1798264147837347</v>
      </c>
      <c r="G31" s="31">
        <f t="shared" si="9"/>
        <v>3.6910493578042529</v>
      </c>
      <c r="H31" s="31">
        <f t="shared" si="9"/>
        <v>3.4589286456868038</v>
      </c>
      <c r="I31" s="31"/>
      <c r="J31" s="31"/>
      <c r="K31" s="31"/>
      <c r="L31" s="31"/>
      <c r="M31" s="31"/>
      <c r="N31" s="31"/>
      <c r="O31" s="31"/>
      <c r="P31" s="31"/>
      <c r="Q31" s="31">
        <f t="shared" si="9"/>
        <v>4.11336582667772</v>
      </c>
      <c r="R31" s="31">
        <f t="shared" si="9"/>
        <v>3.515414067724151</v>
      </c>
      <c r="S31" s="31">
        <f t="shared" si="9"/>
        <v>3.4918451612438215</v>
      </c>
      <c r="T31" s="31">
        <f t="shared" si="9"/>
        <v>3.4366776217592268</v>
      </c>
      <c r="U31" s="31">
        <f t="shared" si="9"/>
        <v>3.2184726536758554</v>
      </c>
      <c r="V31" s="31"/>
      <c r="W31" s="31"/>
      <c r="X31" s="31"/>
      <c r="Y31" s="31"/>
      <c r="Z31" s="31"/>
      <c r="AA31" s="31"/>
      <c r="AB31" s="31"/>
      <c r="AC31" s="35">
        <f t="shared" si="6"/>
        <v>3.6643061593103403</v>
      </c>
    </row>
    <row r="32" spans="1:29" ht="30" customHeight="1">
      <c r="A32" s="4">
        <v>21</v>
      </c>
      <c r="B32" s="5" t="s">
        <v>68</v>
      </c>
      <c r="C32" s="6" t="s">
        <v>42</v>
      </c>
      <c r="D32" s="17"/>
      <c r="E32" s="31">
        <f t="shared" ref="E32:U32" si="10">(E14-E15)/LN(1+(E14-E15)/E13)</f>
        <v>2.9278498958257893</v>
      </c>
      <c r="F32" s="31">
        <f t="shared" si="10"/>
        <v>3.0857170449622129</v>
      </c>
      <c r="G32" s="31">
        <f t="shared" si="10"/>
        <v>2.7398655520260484</v>
      </c>
      <c r="H32" s="31">
        <f t="shared" si="10"/>
        <v>2.4376067655208518</v>
      </c>
      <c r="I32" s="31"/>
      <c r="J32" s="31"/>
      <c r="K32" s="31"/>
      <c r="L32" s="31"/>
      <c r="M32" s="31"/>
      <c r="N32" s="31"/>
      <c r="O32" s="31"/>
      <c r="P32" s="31"/>
      <c r="Q32" s="31">
        <f t="shared" si="10"/>
        <v>1.9485319669789147</v>
      </c>
      <c r="R32" s="31">
        <f t="shared" si="10"/>
        <v>2.3139692307506778</v>
      </c>
      <c r="S32" s="31">
        <f t="shared" si="10"/>
        <v>3.018160771921476</v>
      </c>
      <c r="T32" s="31">
        <f t="shared" si="10"/>
        <v>2.9227972111374254</v>
      </c>
      <c r="U32" s="31">
        <f t="shared" si="10"/>
        <v>2.8678716238090294</v>
      </c>
      <c r="V32" s="31"/>
      <c r="W32" s="31"/>
      <c r="X32" s="31"/>
      <c r="Y32" s="31"/>
      <c r="Z32" s="31"/>
      <c r="AA32" s="31"/>
      <c r="AB32" s="31"/>
      <c r="AC32" s="35">
        <f t="shared" si="6"/>
        <v>2.6958188958813811</v>
      </c>
    </row>
    <row r="33" spans="1:29"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50"/>
    </row>
    <row r="36" spans="1:29" ht="21" customHeight="1">
      <c r="A36" s="352" t="s">
        <v>26</v>
      </c>
      <c r="B36" s="352"/>
      <c r="C36" s="352"/>
      <c r="D36" s="352"/>
      <c r="E36" s="352"/>
      <c r="F36" s="352"/>
      <c r="G36" s="352"/>
      <c r="H36" s="352"/>
      <c r="I36" s="352"/>
      <c r="J36" s="352"/>
      <c r="K36" s="352"/>
      <c r="L36" s="352"/>
      <c r="M36" s="352"/>
      <c r="N36" s="352"/>
      <c r="O36" s="352"/>
      <c r="P36" s="352"/>
      <c r="Q36" s="352"/>
      <c r="R36" s="352"/>
      <c r="S36" s="352"/>
      <c r="T36" s="352"/>
      <c r="U36" s="352"/>
      <c r="V36" s="352"/>
      <c r="W36" s="352"/>
      <c r="X36" s="352"/>
      <c r="Y36" s="352"/>
      <c r="Z36" s="352"/>
      <c r="AA36" s="352"/>
      <c r="AB36" s="352"/>
      <c r="AC36" s="352"/>
    </row>
    <row r="37" spans="1:29" ht="18.75" customHeight="1">
      <c r="A37" s="358" t="s">
        <v>103</v>
      </c>
      <c r="B37" s="358"/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  <c r="AA37" s="358"/>
      <c r="AB37" s="358"/>
      <c r="AC37" s="358"/>
    </row>
    <row r="38" spans="1:29" ht="18.75" customHeight="1">
      <c r="A38" s="307"/>
      <c r="B38" s="308"/>
      <c r="C38" s="308"/>
      <c r="D38" s="309"/>
      <c r="E38" s="356" t="s">
        <v>85</v>
      </c>
      <c r="F38" s="356"/>
      <c r="G38" s="356"/>
      <c r="H38" s="356"/>
      <c r="I38" s="356"/>
      <c r="J38" s="356"/>
      <c r="K38" s="356"/>
      <c r="L38" s="356"/>
      <c r="M38" s="356"/>
      <c r="N38" s="356"/>
      <c r="O38" s="356"/>
      <c r="P38" s="356"/>
      <c r="Q38" s="356"/>
      <c r="R38" s="356"/>
      <c r="S38" s="356"/>
      <c r="T38" s="356"/>
      <c r="U38" s="356"/>
      <c r="V38" s="356"/>
      <c r="W38" s="356"/>
      <c r="X38" s="356"/>
      <c r="Y38" s="356"/>
      <c r="Z38" s="356"/>
      <c r="AA38" s="356"/>
      <c r="AB38" s="356"/>
      <c r="AC38" s="356"/>
    </row>
    <row r="39" spans="1:29" ht="18.75" customHeight="1">
      <c r="A39" s="310" t="s">
        <v>29</v>
      </c>
      <c r="B39" s="311"/>
      <c r="C39" s="311"/>
      <c r="D39" s="312"/>
      <c r="E39" s="356"/>
      <c r="F39" s="356"/>
      <c r="G39" s="356"/>
      <c r="H39" s="356"/>
      <c r="I39" s="356"/>
      <c r="J39" s="356"/>
      <c r="K39" s="356"/>
      <c r="L39" s="356"/>
      <c r="M39" s="356"/>
      <c r="N39" s="356"/>
      <c r="O39" s="356"/>
      <c r="P39" s="356"/>
      <c r="Q39" s="356"/>
      <c r="R39" s="356"/>
      <c r="S39" s="356"/>
      <c r="T39" s="356"/>
      <c r="U39" s="356"/>
      <c r="V39" s="356"/>
      <c r="W39" s="356"/>
      <c r="X39" s="356"/>
      <c r="Y39" s="356"/>
      <c r="Z39" s="356"/>
      <c r="AA39" s="356"/>
      <c r="AB39" s="356"/>
      <c r="AC39" s="356"/>
    </row>
    <row r="40" spans="1:29" ht="18.75" customHeight="1">
      <c r="A40" s="310" t="s">
        <v>30</v>
      </c>
      <c r="B40" s="311"/>
      <c r="C40" s="311"/>
      <c r="D40" s="312"/>
      <c r="E40" s="356"/>
      <c r="F40" s="356"/>
      <c r="G40" s="356"/>
      <c r="H40" s="356"/>
      <c r="I40" s="356"/>
      <c r="J40" s="356"/>
      <c r="K40" s="356"/>
      <c r="L40" s="356"/>
      <c r="M40" s="356"/>
      <c r="N40" s="356"/>
      <c r="O40" s="356"/>
      <c r="P40" s="356"/>
      <c r="Q40" s="356"/>
      <c r="R40" s="356"/>
      <c r="S40" s="356"/>
      <c r="T40" s="356"/>
      <c r="U40" s="356"/>
      <c r="V40" s="356"/>
      <c r="W40" s="356"/>
      <c r="X40" s="356"/>
      <c r="Y40" s="356"/>
      <c r="Z40" s="356"/>
      <c r="AA40" s="356"/>
      <c r="AB40" s="356"/>
      <c r="AC40" s="356"/>
    </row>
    <row r="41" spans="1:29" ht="19.5" customHeight="1">
      <c r="A41" s="310" t="s">
        <v>31</v>
      </c>
      <c r="B41" s="311"/>
      <c r="C41" s="311"/>
      <c r="D41" s="312"/>
      <c r="E41" s="356"/>
      <c r="F41" s="356"/>
      <c r="G41" s="356"/>
      <c r="H41" s="356"/>
      <c r="I41" s="356"/>
      <c r="J41" s="356"/>
      <c r="K41" s="356"/>
      <c r="L41" s="356"/>
      <c r="M41" s="356"/>
      <c r="N41" s="356"/>
      <c r="O41" s="356"/>
      <c r="P41" s="356"/>
      <c r="Q41" s="356"/>
      <c r="R41" s="356"/>
      <c r="S41" s="356"/>
      <c r="T41" s="356"/>
      <c r="U41" s="356"/>
      <c r="V41" s="356"/>
      <c r="W41" s="356"/>
      <c r="X41" s="356"/>
      <c r="Y41" s="356"/>
      <c r="Z41" s="356"/>
      <c r="AA41" s="356"/>
      <c r="AB41" s="356"/>
      <c r="AC41" s="356"/>
    </row>
    <row r="42" spans="1:29" ht="18.75" customHeight="1">
      <c r="A42" s="310" t="s">
        <v>32</v>
      </c>
      <c r="B42" s="311"/>
      <c r="C42" s="311"/>
      <c r="D42" s="312"/>
      <c r="E42" s="356"/>
      <c r="F42" s="356"/>
      <c r="G42" s="356"/>
      <c r="H42" s="356"/>
      <c r="I42" s="356"/>
      <c r="J42" s="356"/>
      <c r="K42" s="356"/>
      <c r="L42" s="356"/>
      <c r="M42" s="356"/>
      <c r="N42" s="356"/>
      <c r="O42" s="356"/>
      <c r="P42" s="356"/>
      <c r="Q42" s="356"/>
      <c r="R42" s="356"/>
      <c r="S42" s="356"/>
      <c r="T42" s="356"/>
      <c r="U42" s="356"/>
      <c r="V42" s="356"/>
      <c r="W42" s="356"/>
      <c r="X42" s="356"/>
      <c r="Y42" s="356"/>
      <c r="Z42" s="356"/>
      <c r="AA42" s="356"/>
      <c r="AB42" s="356"/>
      <c r="AC42" s="356"/>
    </row>
    <row r="43" spans="1:29" ht="15.75" customHeight="1">
      <c r="A43" s="313" t="s">
        <v>33</v>
      </c>
      <c r="B43" s="314"/>
      <c r="C43" s="314"/>
      <c r="D43" s="315"/>
      <c r="E43" s="356"/>
      <c r="F43" s="356"/>
      <c r="G43" s="356"/>
      <c r="H43" s="356"/>
      <c r="I43" s="356"/>
      <c r="J43" s="356"/>
      <c r="K43" s="356"/>
      <c r="L43" s="356"/>
      <c r="M43" s="356"/>
      <c r="N43" s="356"/>
      <c r="O43" s="356"/>
      <c r="P43" s="356"/>
      <c r="Q43" s="356"/>
      <c r="R43" s="356"/>
      <c r="S43" s="356"/>
      <c r="T43" s="356"/>
      <c r="U43" s="356"/>
      <c r="V43" s="356"/>
      <c r="W43" s="356"/>
      <c r="X43" s="356"/>
      <c r="Y43" s="356"/>
      <c r="Z43" s="356"/>
      <c r="AA43" s="356"/>
      <c r="AB43" s="356"/>
      <c r="AC43" s="356"/>
    </row>
    <row r="44" spans="1:29" ht="18.75">
      <c r="A44" s="313" t="s">
        <v>34</v>
      </c>
      <c r="B44" s="314"/>
      <c r="C44" s="314"/>
      <c r="D44" s="315"/>
      <c r="E44" s="356"/>
      <c r="F44" s="356"/>
      <c r="G44" s="356"/>
      <c r="H44" s="356"/>
      <c r="I44" s="356"/>
      <c r="J44" s="356"/>
      <c r="K44" s="356"/>
      <c r="L44" s="356"/>
      <c r="M44" s="356"/>
      <c r="N44" s="356"/>
      <c r="O44" s="356"/>
      <c r="P44" s="356"/>
      <c r="Q44" s="356"/>
      <c r="R44" s="356"/>
      <c r="S44" s="356"/>
      <c r="T44" s="356"/>
      <c r="U44" s="356"/>
      <c r="V44" s="356"/>
      <c r="W44" s="356"/>
      <c r="X44" s="356"/>
      <c r="Y44" s="356"/>
      <c r="Z44" s="356"/>
      <c r="AA44" s="356"/>
      <c r="AB44" s="356"/>
      <c r="AC44" s="356"/>
    </row>
    <row r="45" spans="1:29" ht="36.75" customHeight="1">
      <c r="A45" s="344" t="s">
        <v>35</v>
      </c>
      <c r="B45" s="344" t="s">
        <v>36</v>
      </c>
      <c r="C45" s="344" t="s">
        <v>37</v>
      </c>
      <c r="D45" s="344" t="s">
        <v>38</v>
      </c>
      <c r="E45" s="316" t="s">
        <v>39</v>
      </c>
      <c r="F45" s="317"/>
      <c r="G45" s="317"/>
      <c r="H45" s="317"/>
      <c r="I45" s="317"/>
      <c r="J45" s="317"/>
      <c r="K45" s="317"/>
      <c r="L45" s="317"/>
      <c r="M45" s="317"/>
      <c r="N45" s="317"/>
      <c r="O45" s="317"/>
      <c r="P45" s="317"/>
      <c r="Q45" s="317"/>
      <c r="R45" s="317"/>
      <c r="S45" s="317"/>
      <c r="T45" s="317"/>
      <c r="U45" s="317"/>
      <c r="V45" s="317"/>
      <c r="W45" s="317"/>
      <c r="X45" s="317"/>
      <c r="Y45" s="317"/>
      <c r="Z45" s="317"/>
      <c r="AA45" s="317"/>
      <c r="AB45" s="318"/>
      <c r="AC45" s="20" t="s">
        <v>25</v>
      </c>
    </row>
    <row r="46" spans="1:29" ht="15.75">
      <c r="A46" s="345"/>
      <c r="B46" s="345"/>
      <c r="C46" s="345"/>
      <c r="D46" s="345"/>
      <c r="E46" s="45">
        <v>0.29166666666666702</v>
      </c>
      <c r="F46" s="45">
        <v>0.33333333333333298</v>
      </c>
      <c r="G46" s="45">
        <v>0.375</v>
      </c>
      <c r="H46" s="45">
        <v>0.41666666666666702</v>
      </c>
      <c r="I46" s="45">
        <v>0.45833333333333298</v>
      </c>
      <c r="J46" s="45">
        <v>0.5</v>
      </c>
      <c r="K46" s="45">
        <v>0.54166666666666696</v>
      </c>
      <c r="L46" s="45">
        <v>0.58333333333333304</v>
      </c>
      <c r="M46" s="45">
        <v>0.625</v>
      </c>
      <c r="N46" s="45">
        <v>0.66666666666666696</v>
      </c>
      <c r="O46" s="45">
        <v>0.70833333333333304</v>
      </c>
      <c r="P46" s="45">
        <v>0.75</v>
      </c>
      <c r="Q46" s="45">
        <v>0.79166666666666696</v>
      </c>
      <c r="R46" s="45">
        <v>0.83333333333333304</v>
      </c>
      <c r="S46" s="45">
        <v>0.875</v>
      </c>
      <c r="T46" s="45">
        <v>0.91666666666666696</v>
      </c>
      <c r="U46" s="45">
        <v>0.95833333333333304</v>
      </c>
      <c r="V46" s="45">
        <v>1</v>
      </c>
      <c r="W46" s="45">
        <v>1.0416666666666701</v>
      </c>
      <c r="X46" s="45">
        <v>1.0833333333333299</v>
      </c>
      <c r="Y46" s="45">
        <v>1.125</v>
      </c>
      <c r="Z46" s="45">
        <v>1.1666666666666701</v>
      </c>
      <c r="AA46" s="45">
        <v>1.2083333333333299</v>
      </c>
      <c r="AB46" s="45">
        <v>1.25</v>
      </c>
      <c r="AC46" s="17"/>
    </row>
    <row r="47" spans="1:29" ht="30" customHeight="1">
      <c r="A47" s="4">
        <v>1</v>
      </c>
      <c r="B47" s="5" t="s">
        <v>41</v>
      </c>
      <c r="C47" s="6" t="s">
        <v>42</v>
      </c>
      <c r="D47" s="7"/>
      <c r="E47" s="35"/>
      <c r="F47" s="35"/>
      <c r="G47" s="35">
        <v>1</v>
      </c>
      <c r="H47" s="35">
        <v>1.1000000000000001</v>
      </c>
      <c r="I47" s="35">
        <v>1</v>
      </c>
      <c r="J47" s="35">
        <v>1.1000000000000001</v>
      </c>
      <c r="K47" s="35">
        <v>1</v>
      </c>
      <c r="L47" s="35">
        <v>1.1000000000000001</v>
      </c>
      <c r="M47" s="35">
        <v>1.2</v>
      </c>
      <c r="N47" s="35">
        <v>1.1000000000000001</v>
      </c>
      <c r="O47" s="35">
        <v>1</v>
      </c>
      <c r="P47" s="35">
        <v>1.3</v>
      </c>
      <c r="Q47" s="35">
        <v>1</v>
      </c>
      <c r="R47" s="35">
        <v>1</v>
      </c>
      <c r="S47" s="35">
        <v>1.1000000000000001</v>
      </c>
      <c r="T47" s="35">
        <v>1.1000000000000001</v>
      </c>
      <c r="U47" s="35">
        <v>1</v>
      </c>
      <c r="V47" s="35">
        <v>1.1000000000000001</v>
      </c>
      <c r="W47" s="35">
        <v>1.1000000000000001</v>
      </c>
      <c r="X47" s="35">
        <v>1.1000000000000001</v>
      </c>
      <c r="Y47" s="35">
        <v>1.1000000000000001</v>
      </c>
      <c r="Z47" s="35">
        <v>1.1000000000000001</v>
      </c>
      <c r="AA47" s="35">
        <v>1.1000000000000001</v>
      </c>
      <c r="AB47" s="35">
        <v>1.1000000000000001</v>
      </c>
      <c r="AC47" s="35">
        <f>AVERAGE(E47:AB47)</f>
        <v>1.0818181818181822</v>
      </c>
    </row>
    <row r="48" spans="1:29" ht="30" customHeight="1">
      <c r="A48" s="4">
        <v>2</v>
      </c>
      <c r="B48" s="5" t="s">
        <v>43</v>
      </c>
      <c r="C48" s="6" t="s">
        <v>42</v>
      </c>
      <c r="D48" s="7"/>
      <c r="E48" s="46"/>
      <c r="F48" s="46"/>
      <c r="G48" s="46">
        <v>0.6</v>
      </c>
      <c r="H48" s="46">
        <v>0.5</v>
      </c>
      <c r="I48" s="46">
        <v>0.4</v>
      </c>
      <c r="J48" s="46">
        <v>0.5</v>
      </c>
      <c r="K48" s="46">
        <v>0.7</v>
      </c>
      <c r="L48" s="46">
        <v>0.6</v>
      </c>
      <c r="M48" s="46">
        <v>0.6</v>
      </c>
      <c r="N48" s="46">
        <v>0.6</v>
      </c>
      <c r="O48" s="46">
        <v>0.6</v>
      </c>
      <c r="P48" s="46">
        <v>0.3</v>
      </c>
      <c r="Q48" s="46">
        <v>0.6</v>
      </c>
      <c r="R48" s="46">
        <v>0.4</v>
      </c>
      <c r="S48" s="46">
        <v>0.4</v>
      </c>
      <c r="T48" s="46">
        <v>0.4</v>
      </c>
      <c r="U48" s="46">
        <v>0.4</v>
      </c>
      <c r="V48" s="46">
        <v>0.4</v>
      </c>
      <c r="W48" s="46">
        <v>0.4</v>
      </c>
      <c r="X48" s="46">
        <v>0.4</v>
      </c>
      <c r="Y48" s="46">
        <v>0.5</v>
      </c>
      <c r="Z48" s="46">
        <v>0.5</v>
      </c>
      <c r="AA48" s="46">
        <v>0.6</v>
      </c>
      <c r="AB48" s="46">
        <v>0.6</v>
      </c>
      <c r="AC48" s="35">
        <f>AVERAGE(E48:AB48)</f>
        <v>0.5</v>
      </c>
    </row>
    <row r="49" spans="1:29" ht="30" customHeight="1">
      <c r="A49" s="4">
        <v>3</v>
      </c>
      <c r="B49" s="5" t="s">
        <v>44</v>
      </c>
      <c r="C49" s="6" t="s">
        <v>42</v>
      </c>
      <c r="D49" s="6"/>
      <c r="E49" s="27"/>
      <c r="F49" s="27"/>
      <c r="G49" s="27">
        <v>15.61111</v>
      </c>
      <c r="H49" s="27">
        <v>15.11111</v>
      </c>
      <c r="I49" s="27">
        <v>13.88889</v>
      </c>
      <c r="J49" s="27">
        <v>12.22222</v>
      </c>
      <c r="K49" s="27">
        <v>12.44445</v>
      </c>
      <c r="L49" s="27">
        <v>12.55556</v>
      </c>
      <c r="M49" s="27">
        <v>12.88889</v>
      </c>
      <c r="N49" s="27">
        <v>12.94444</v>
      </c>
      <c r="O49" s="27">
        <v>13.05556</v>
      </c>
      <c r="P49" s="27">
        <v>14.61111</v>
      </c>
      <c r="Q49" s="27">
        <v>15.5</v>
      </c>
      <c r="R49" s="27">
        <v>15.5</v>
      </c>
      <c r="S49" s="27">
        <v>14.5</v>
      </c>
      <c r="T49" s="27">
        <v>14.05556</v>
      </c>
      <c r="U49" s="27">
        <v>13.33333</v>
      </c>
      <c r="V49" s="27">
        <v>12.66667</v>
      </c>
      <c r="W49" s="27">
        <v>12.94444</v>
      </c>
      <c r="X49" s="27">
        <v>14.11111</v>
      </c>
      <c r="Y49" s="27">
        <v>14.55556</v>
      </c>
      <c r="Z49" s="27">
        <v>14.77778</v>
      </c>
      <c r="AA49" s="27">
        <v>14.88889</v>
      </c>
      <c r="AB49" s="27">
        <v>14.77778</v>
      </c>
      <c r="AC49" s="35">
        <f t="shared" ref="AC49:AC59" si="11">AVERAGE(E49:AB49)</f>
        <v>13.952020909090908</v>
      </c>
    </row>
    <row r="50" spans="1:29" ht="30" customHeight="1">
      <c r="A50" s="4">
        <v>4</v>
      </c>
      <c r="B50" s="5" t="s">
        <v>45</v>
      </c>
      <c r="C50" s="6" t="s">
        <v>42</v>
      </c>
      <c r="D50" s="6"/>
      <c r="E50" s="27"/>
      <c r="F50" s="27"/>
      <c r="G50" s="27">
        <v>8.9</v>
      </c>
      <c r="H50" s="27">
        <v>7.8333329999999997</v>
      </c>
      <c r="I50" s="27">
        <v>5.8888879999999997</v>
      </c>
      <c r="J50" s="27">
        <v>5.3333329999999997</v>
      </c>
      <c r="K50" s="27">
        <v>5.5555560000000002</v>
      </c>
      <c r="L50" s="27">
        <v>5.4444439999999998</v>
      </c>
      <c r="M50" s="27">
        <v>5.5555560000000002</v>
      </c>
      <c r="N50" s="27">
        <v>5.5000010000000001</v>
      </c>
      <c r="O50" s="27">
        <v>5.61111</v>
      </c>
      <c r="P50" s="27">
        <v>5.8333329999999997</v>
      </c>
      <c r="Q50" s="27">
        <v>6.5</v>
      </c>
      <c r="R50" s="27">
        <v>7.8888889999999998</v>
      </c>
      <c r="S50" s="27">
        <v>6.2222229999999996</v>
      </c>
      <c r="T50" s="27">
        <v>6</v>
      </c>
      <c r="U50" s="27">
        <v>5.5555560000000002</v>
      </c>
      <c r="V50" s="27">
        <v>5.3333329999999997</v>
      </c>
      <c r="W50" s="27">
        <v>5.7777789999999998</v>
      </c>
      <c r="X50" s="27">
        <v>5.7777789999999998</v>
      </c>
      <c r="Y50" s="27">
        <v>5.7777789999999998</v>
      </c>
      <c r="Z50" s="27">
        <v>5.7777789999999998</v>
      </c>
      <c r="AA50" s="27">
        <v>5.8888879999999997</v>
      </c>
      <c r="AB50" s="27">
        <v>5.7777789999999998</v>
      </c>
      <c r="AC50" s="35">
        <f t="shared" si="11"/>
        <v>6.0787880909090894</v>
      </c>
    </row>
    <row r="51" spans="1:29" ht="30" customHeight="1">
      <c r="A51" s="4">
        <v>5</v>
      </c>
      <c r="B51" s="5" t="s">
        <v>46</v>
      </c>
      <c r="C51" s="6" t="s">
        <v>42</v>
      </c>
      <c r="D51" s="6"/>
      <c r="E51" s="27"/>
      <c r="F51" s="27"/>
      <c r="G51" s="27">
        <v>24.11111</v>
      </c>
      <c r="H51" s="27">
        <v>25.33333</v>
      </c>
      <c r="I51" s="27">
        <v>25.22222</v>
      </c>
      <c r="J51" s="27">
        <v>23.33333</v>
      </c>
      <c r="K51" s="27">
        <v>22.05556</v>
      </c>
      <c r="L51" s="27">
        <v>21.38889</v>
      </c>
      <c r="M51" s="27">
        <v>20.66667</v>
      </c>
      <c r="N51" s="27">
        <v>21.44444</v>
      </c>
      <c r="O51" s="27">
        <v>22.11111</v>
      </c>
      <c r="P51" s="27">
        <v>24</v>
      </c>
      <c r="Q51" s="27">
        <v>24.22222</v>
      </c>
      <c r="R51" s="27">
        <v>24.72222</v>
      </c>
      <c r="S51" s="27">
        <v>25.16667</v>
      </c>
      <c r="T51" s="27">
        <v>25.16667</v>
      </c>
      <c r="U51" s="27">
        <v>25.38889</v>
      </c>
      <c r="V51" s="27">
        <v>25</v>
      </c>
      <c r="W51" s="27">
        <v>23.77778</v>
      </c>
      <c r="X51" s="27">
        <v>24</v>
      </c>
      <c r="Y51" s="27">
        <v>24.38889</v>
      </c>
      <c r="Z51" s="27">
        <v>23.94444</v>
      </c>
      <c r="AA51" s="27">
        <v>23.61111</v>
      </c>
      <c r="AB51" s="27">
        <v>23.61111</v>
      </c>
      <c r="AC51" s="35">
        <f t="shared" si="11"/>
        <v>23.75757545454546</v>
      </c>
    </row>
    <row r="52" spans="1:29" ht="30" customHeight="1">
      <c r="A52" s="4">
        <v>6</v>
      </c>
      <c r="B52" s="5" t="s">
        <v>47</v>
      </c>
      <c r="C52" s="6" t="s">
        <v>42</v>
      </c>
      <c r="D52" s="6"/>
      <c r="E52" s="27"/>
      <c r="F52" s="27"/>
      <c r="G52" s="27">
        <v>23.44444</v>
      </c>
      <c r="H52" s="27">
        <v>30.5</v>
      </c>
      <c r="I52" s="27">
        <v>30.88889</v>
      </c>
      <c r="J52" s="27">
        <v>28</v>
      </c>
      <c r="K52" s="27">
        <v>26.72222</v>
      </c>
      <c r="L52" s="27">
        <v>26.16667</v>
      </c>
      <c r="M52" s="27">
        <v>25.66667</v>
      </c>
      <c r="N52" s="27">
        <v>26.55556</v>
      </c>
      <c r="O52" s="27">
        <v>27.22222</v>
      </c>
      <c r="P52" s="27">
        <v>30.16667</v>
      </c>
      <c r="Q52" s="27">
        <v>30.44445</v>
      </c>
      <c r="R52" s="27">
        <v>29.94445</v>
      </c>
      <c r="S52" s="27">
        <v>30.77778</v>
      </c>
      <c r="T52" s="27">
        <v>30.77778</v>
      </c>
      <c r="U52" s="27">
        <v>30.77778</v>
      </c>
      <c r="V52" s="27">
        <v>30.11111</v>
      </c>
      <c r="W52" s="27">
        <v>28.66667</v>
      </c>
      <c r="X52" s="27">
        <v>29.66667</v>
      </c>
      <c r="Y52" s="27">
        <v>30.44445</v>
      </c>
      <c r="Z52" s="27">
        <v>30.11111</v>
      </c>
      <c r="AA52" s="27">
        <v>29.77778</v>
      </c>
      <c r="AB52" s="27">
        <v>29.77778</v>
      </c>
      <c r="AC52" s="35">
        <f t="shared" si="11"/>
        <v>28.936870454545456</v>
      </c>
    </row>
    <row r="53" spans="1:29" ht="30" customHeight="1">
      <c r="A53" s="4">
        <v>7</v>
      </c>
      <c r="B53" s="5" t="s">
        <v>48</v>
      </c>
      <c r="C53" s="6" t="s">
        <v>49</v>
      </c>
      <c r="D53" s="6"/>
      <c r="E53" s="13"/>
      <c r="F53" s="13"/>
      <c r="G53" s="13">
        <v>4.3</v>
      </c>
      <c r="H53" s="13">
        <v>4.3</v>
      </c>
      <c r="I53" s="13">
        <v>4.3</v>
      </c>
      <c r="J53" s="13">
        <v>4.3</v>
      </c>
      <c r="K53" s="13">
        <v>4.3</v>
      </c>
      <c r="L53" s="13">
        <v>4.3</v>
      </c>
      <c r="M53" s="13">
        <v>4.3</v>
      </c>
      <c r="N53" s="13">
        <v>4.3</v>
      </c>
      <c r="O53" s="13">
        <v>4.3</v>
      </c>
      <c r="P53" s="13">
        <v>4.3</v>
      </c>
      <c r="Q53" s="13">
        <v>4.3</v>
      </c>
      <c r="R53" s="13">
        <v>4.3</v>
      </c>
      <c r="S53" s="13">
        <v>4.3</v>
      </c>
      <c r="T53" s="13">
        <v>4.3</v>
      </c>
      <c r="U53" s="13">
        <v>4.3</v>
      </c>
      <c r="V53" s="13">
        <v>4.3</v>
      </c>
      <c r="W53" s="13">
        <v>4.3</v>
      </c>
      <c r="X53" s="13">
        <v>4.3</v>
      </c>
      <c r="Y53" s="13">
        <v>4.3</v>
      </c>
      <c r="Z53" s="13">
        <v>4.3</v>
      </c>
      <c r="AA53" s="13">
        <v>4.3</v>
      </c>
      <c r="AB53" s="13">
        <v>4.3</v>
      </c>
      <c r="AC53" s="35">
        <f t="shared" si="11"/>
        <v>4.299999999999998</v>
      </c>
    </row>
    <row r="54" spans="1:29" ht="30" customHeight="1">
      <c r="A54" s="4">
        <v>8</v>
      </c>
      <c r="B54" s="5" t="s">
        <v>50</v>
      </c>
      <c r="C54" s="6" t="s">
        <v>49</v>
      </c>
      <c r="D54" s="6"/>
      <c r="E54" s="28"/>
      <c r="F54" s="28"/>
      <c r="G54" s="28">
        <v>3.8</v>
      </c>
      <c r="H54" s="28">
        <v>3.8</v>
      </c>
      <c r="I54" s="28">
        <v>3.8</v>
      </c>
      <c r="J54" s="28">
        <v>3.8</v>
      </c>
      <c r="K54" s="28">
        <v>3.8</v>
      </c>
      <c r="L54" s="28">
        <v>3.8</v>
      </c>
      <c r="M54" s="28">
        <v>3.8</v>
      </c>
      <c r="N54" s="28">
        <v>3.8</v>
      </c>
      <c r="O54" s="28">
        <v>3.8</v>
      </c>
      <c r="P54" s="28">
        <v>3.8</v>
      </c>
      <c r="Q54" s="28">
        <v>3.8</v>
      </c>
      <c r="R54" s="28">
        <v>3.8</v>
      </c>
      <c r="S54" s="28">
        <v>3.8</v>
      </c>
      <c r="T54" s="28">
        <v>3.8</v>
      </c>
      <c r="U54" s="28">
        <v>3.8</v>
      </c>
      <c r="V54" s="28">
        <v>3.8</v>
      </c>
      <c r="W54" s="28">
        <v>3.8</v>
      </c>
      <c r="X54" s="28">
        <v>3.8</v>
      </c>
      <c r="Y54" s="28">
        <v>3.8</v>
      </c>
      <c r="Z54" s="28">
        <v>3.8</v>
      </c>
      <c r="AA54" s="28">
        <v>3.8</v>
      </c>
      <c r="AB54" s="28">
        <v>3.8</v>
      </c>
      <c r="AC54" s="35">
        <f t="shared" si="11"/>
        <v>3.7999999999999985</v>
      </c>
    </row>
    <row r="55" spans="1:29" ht="30" customHeight="1">
      <c r="A55" s="4">
        <v>9</v>
      </c>
      <c r="B55" s="5" t="s">
        <v>51</v>
      </c>
      <c r="C55" s="6" t="s">
        <v>49</v>
      </c>
      <c r="D55" s="6"/>
      <c r="E55" s="28"/>
      <c r="F55" s="28"/>
      <c r="G55" s="28">
        <v>3.8</v>
      </c>
      <c r="H55" s="28">
        <v>3.8</v>
      </c>
      <c r="I55" s="28">
        <v>3.8</v>
      </c>
      <c r="J55" s="28">
        <v>3.8</v>
      </c>
      <c r="K55" s="28">
        <v>3.8</v>
      </c>
      <c r="L55" s="28">
        <v>3.8</v>
      </c>
      <c r="M55" s="28">
        <v>3.8</v>
      </c>
      <c r="N55" s="28">
        <v>3.8</v>
      </c>
      <c r="O55" s="28">
        <v>3.8</v>
      </c>
      <c r="P55" s="28">
        <v>3.8</v>
      </c>
      <c r="Q55" s="28">
        <v>3.8</v>
      </c>
      <c r="R55" s="28">
        <v>3.8</v>
      </c>
      <c r="S55" s="28">
        <v>3.8</v>
      </c>
      <c r="T55" s="28">
        <v>3.8</v>
      </c>
      <c r="U55" s="28">
        <v>3.8</v>
      </c>
      <c r="V55" s="28">
        <v>3.8</v>
      </c>
      <c r="W55" s="28">
        <v>3.8</v>
      </c>
      <c r="X55" s="28">
        <v>3.8</v>
      </c>
      <c r="Y55" s="28">
        <v>3.8</v>
      </c>
      <c r="Z55" s="28">
        <v>3.8</v>
      </c>
      <c r="AA55" s="28">
        <v>3.8</v>
      </c>
      <c r="AB55" s="28">
        <v>3.8</v>
      </c>
      <c r="AC55" s="35">
        <f t="shared" si="11"/>
        <v>3.7999999999999985</v>
      </c>
    </row>
    <row r="56" spans="1:29" ht="30" customHeight="1">
      <c r="A56" s="4">
        <v>10</v>
      </c>
      <c r="B56" s="5" t="s">
        <v>52</v>
      </c>
      <c r="C56" s="6" t="s">
        <v>49</v>
      </c>
      <c r="D56" s="6"/>
      <c r="E56" s="28"/>
      <c r="F56" s="28"/>
      <c r="G56" s="28">
        <v>3</v>
      </c>
      <c r="H56" s="28">
        <v>3</v>
      </c>
      <c r="I56" s="28">
        <v>3</v>
      </c>
      <c r="J56" s="28">
        <v>3</v>
      </c>
      <c r="K56" s="28">
        <v>3</v>
      </c>
      <c r="L56" s="28">
        <v>3</v>
      </c>
      <c r="M56" s="28">
        <v>3</v>
      </c>
      <c r="N56" s="28">
        <v>3</v>
      </c>
      <c r="O56" s="28">
        <v>3</v>
      </c>
      <c r="P56" s="28">
        <v>3</v>
      </c>
      <c r="Q56" s="28">
        <v>3</v>
      </c>
      <c r="R56" s="28">
        <v>3</v>
      </c>
      <c r="S56" s="28">
        <v>3</v>
      </c>
      <c r="T56" s="28">
        <v>3</v>
      </c>
      <c r="U56" s="28">
        <v>3</v>
      </c>
      <c r="V56" s="28">
        <v>3</v>
      </c>
      <c r="W56" s="28">
        <v>3</v>
      </c>
      <c r="X56" s="28">
        <v>3</v>
      </c>
      <c r="Y56" s="28">
        <v>3</v>
      </c>
      <c r="Z56" s="28">
        <v>3</v>
      </c>
      <c r="AA56" s="28">
        <v>3</v>
      </c>
      <c r="AB56" s="28">
        <v>3</v>
      </c>
      <c r="AC56" s="35">
        <f t="shared" si="11"/>
        <v>3</v>
      </c>
    </row>
    <row r="57" spans="1:29" ht="30" customHeight="1">
      <c r="A57" s="4">
        <v>11</v>
      </c>
      <c r="B57" s="5" t="s">
        <v>53</v>
      </c>
      <c r="C57" s="6" t="s">
        <v>49</v>
      </c>
      <c r="D57" s="13"/>
      <c r="E57" s="33"/>
      <c r="F57" s="33"/>
      <c r="G57" s="33">
        <f>G53-G54</f>
        <v>0.5</v>
      </c>
      <c r="H57" s="33">
        <f>H53-H54</f>
        <v>0.5</v>
      </c>
      <c r="I57" s="33">
        <f t="shared" ref="I57:AB57" si="12">I53-I54</f>
        <v>0.5</v>
      </c>
      <c r="J57" s="33">
        <f t="shared" si="12"/>
        <v>0.5</v>
      </c>
      <c r="K57" s="33">
        <f t="shared" si="12"/>
        <v>0.5</v>
      </c>
      <c r="L57" s="33">
        <f t="shared" si="12"/>
        <v>0.5</v>
      </c>
      <c r="M57" s="33">
        <f t="shared" si="12"/>
        <v>0.5</v>
      </c>
      <c r="N57" s="33">
        <f t="shared" si="12"/>
        <v>0.5</v>
      </c>
      <c r="O57" s="33">
        <f t="shared" si="12"/>
        <v>0.5</v>
      </c>
      <c r="P57" s="33">
        <f t="shared" si="12"/>
        <v>0.5</v>
      </c>
      <c r="Q57" s="33">
        <f t="shared" si="12"/>
        <v>0.5</v>
      </c>
      <c r="R57" s="33">
        <f t="shared" si="12"/>
        <v>0.5</v>
      </c>
      <c r="S57" s="33">
        <f t="shared" si="12"/>
        <v>0.5</v>
      </c>
      <c r="T57" s="33">
        <f t="shared" si="12"/>
        <v>0.5</v>
      </c>
      <c r="U57" s="33">
        <f t="shared" si="12"/>
        <v>0.5</v>
      </c>
      <c r="V57" s="33">
        <f t="shared" si="12"/>
        <v>0.5</v>
      </c>
      <c r="W57" s="33">
        <f t="shared" si="12"/>
        <v>0.5</v>
      </c>
      <c r="X57" s="33">
        <f t="shared" si="12"/>
        <v>0.5</v>
      </c>
      <c r="Y57" s="33">
        <f t="shared" si="12"/>
        <v>0.5</v>
      </c>
      <c r="Z57" s="33">
        <f t="shared" si="12"/>
        <v>0.5</v>
      </c>
      <c r="AA57" s="33">
        <f t="shared" si="12"/>
        <v>0.5</v>
      </c>
      <c r="AB57" s="33">
        <f t="shared" si="12"/>
        <v>0.5</v>
      </c>
      <c r="AC57" s="35">
        <f t="shared" si="11"/>
        <v>0.5</v>
      </c>
    </row>
    <row r="58" spans="1:29" ht="30" customHeight="1">
      <c r="A58" s="4">
        <v>12</v>
      </c>
      <c r="B58" s="5" t="s">
        <v>54</v>
      </c>
      <c r="C58" s="6" t="s">
        <v>55</v>
      </c>
      <c r="D58" s="13"/>
      <c r="E58" s="33"/>
      <c r="F58" s="33"/>
      <c r="G58" s="33">
        <f>G55-G56</f>
        <v>0.79999999999999982</v>
      </c>
      <c r="H58" s="33">
        <f>H55-H56</f>
        <v>0.79999999999999982</v>
      </c>
      <c r="I58" s="33">
        <f t="shared" ref="I58:AB58" si="13">I55-I56</f>
        <v>0.79999999999999982</v>
      </c>
      <c r="J58" s="33">
        <f t="shared" si="13"/>
        <v>0.79999999999999982</v>
      </c>
      <c r="K58" s="33">
        <f t="shared" si="13"/>
        <v>0.79999999999999982</v>
      </c>
      <c r="L58" s="33">
        <f t="shared" si="13"/>
        <v>0.79999999999999982</v>
      </c>
      <c r="M58" s="33">
        <f t="shared" si="13"/>
        <v>0.79999999999999982</v>
      </c>
      <c r="N58" s="33">
        <f t="shared" si="13"/>
        <v>0.79999999999999982</v>
      </c>
      <c r="O58" s="33">
        <f t="shared" si="13"/>
        <v>0.79999999999999982</v>
      </c>
      <c r="P58" s="33">
        <f t="shared" si="13"/>
        <v>0.79999999999999982</v>
      </c>
      <c r="Q58" s="33">
        <f t="shared" si="13"/>
        <v>0.79999999999999982</v>
      </c>
      <c r="R58" s="33">
        <f t="shared" si="13"/>
        <v>0.79999999999999982</v>
      </c>
      <c r="S58" s="33">
        <f t="shared" si="13"/>
        <v>0.79999999999999982</v>
      </c>
      <c r="T58" s="33">
        <f t="shared" si="13"/>
        <v>0.79999999999999982</v>
      </c>
      <c r="U58" s="33">
        <f t="shared" si="13"/>
        <v>0.79999999999999982</v>
      </c>
      <c r="V58" s="33">
        <f t="shared" si="13"/>
        <v>0.79999999999999982</v>
      </c>
      <c r="W58" s="33">
        <f t="shared" si="13"/>
        <v>0.79999999999999982</v>
      </c>
      <c r="X58" s="33">
        <f t="shared" si="13"/>
        <v>0.79999999999999982</v>
      </c>
      <c r="Y58" s="33">
        <f t="shared" si="13"/>
        <v>0.79999999999999982</v>
      </c>
      <c r="Z58" s="33">
        <f t="shared" si="13"/>
        <v>0.79999999999999982</v>
      </c>
      <c r="AA58" s="33">
        <f t="shared" si="13"/>
        <v>0.79999999999999982</v>
      </c>
      <c r="AB58" s="33">
        <f t="shared" si="13"/>
        <v>0.79999999999999982</v>
      </c>
      <c r="AC58" s="35">
        <f t="shared" si="11"/>
        <v>0.80000000000000027</v>
      </c>
    </row>
    <row r="59" spans="1:29" ht="30" customHeight="1">
      <c r="A59" s="4">
        <v>13</v>
      </c>
      <c r="B59" s="5" t="s">
        <v>56</v>
      </c>
      <c r="C59" s="6" t="s">
        <v>57</v>
      </c>
      <c r="D59" s="13"/>
      <c r="E59" s="29"/>
      <c r="F59" s="29"/>
      <c r="G59" s="29">
        <f>SQRT(G57/0.5)*971</f>
        <v>971</v>
      </c>
      <c r="H59" s="29">
        <f>SQRT(H57/0.5)*971</f>
        <v>971</v>
      </c>
      <c r="I59" s="29">
        <f t="shared" ref="I59:AB59" si="14">SQRT(I57/0.5)*971</f>
        <v>971</v>
      </c>
      <c r="J59" s="29">
        <f t="shared" si="14"/>
        <v>971</v>
      </c>
      <c r="K59" s="29">
        <f t="shared" si="14"/>
        <v>971</v>
      </c>
      <c r="L59" s="29">
        <f t="shared" si="14"/>
        <v>971</v>
      </c>
      <c r="M59" s="29">
        <f t="shared" si="14"/>
        <v>971</v>
      </c>
      <c r="N59" s="29">
        <f t="shared" si="14"/>
        <v>971</v>
      </c>
      <c r="O59" s="29">
        <f t="shared" si="14"/>
        <v>971</v>
      </c>
      <c r="P59" s="29">
        <f t="shared" si="14"/>
        <v>971</v>
      </c>
      <c r="Q59" s="29">
        <f t="shared" si="14"/>
        <v>971</v>
      </c>
      <c r="R59" s="29">
        <f t="shared" si="14"/>
        <v>971</v>
      </c>
      <c r="S59" s="29">
        <f t="shared" si="14"/>
        <v>971</v>
      </c>
      <c r="T59" s="29">
        <f t="shared" si="14"/>
        <v>971</v>
      </c>
      <c r="U59" s="29">
        <f t="shared" si="14"/>
        <v>971</v>
      </c>
      <c r="V59" s="29">
        <f t="shared" si="14"/>
        <v>971</v>
      </c>
      <c r="W59" s="29">
        <f t="shared" si="14"/>
        <v>971</v>
      </c>
      <c r="X59" s="29">
        <f t="shared" si="14"/>
        <v>971</v>
      </c>
      <c r="Y59" s="29">
        <f t="shared" si="14"/>
        <v>971</v>
      </c>
      <c r="Z59" s="29">
        <f t="shared" si="14"/>
        <v>971</v>
      </c>
      <c r="AA59" s="29">
        <f t="shared" si="14"/>
        <v>971</v>
      </c>
      <c r="AB59" s="29">
        <f t="shared" si="14"/>
        <v>971</v>
      </c>
      <c r="AC59" s="35">
        <f t="shared" si="11"/>
        <v>971</v>
      </c>
    </row>
    <row r="60" spans="1:29" ht="30" customHeight="1">
      <c r="A60" s="4">
        <v>14</v>
      </c>
      <c r="B60" s="5" t="s">
        <v>58</v>
      </c>
      <c r="C60" s="6" t="s">
        <v>59</v>
      </c>
      <c r="D60" s="13"/>
      <c r="E60" s="47"/>
      <c r="F60" s="47"/>
      <c r="G60" s="47">
        <f>G59*1000*1*(G49-G50)/3024</f>
        <v>2154.9232175925927</v>
      </c>
      <c r="H60" s="47">
        <f>H59*1000*1*(H49-H50)/3024</f>
        <v>2336.8787919973547</v>
      </c>
      <c r="I60" s="47">
        <f t="shared" ref="I60:AB60" si="15">I59*1000*1*(I49-I50)/3024</f>
        <v>2568.7837109788361</v>
      </c>
      <c r="J60" s="47">
        <f t="shared" si="15"/>
        <v>2212.0070360449736</v>
      </c>
      <c r="K60" s="47">
        <f t="shared" si="15"/>
        <v>2212.0092837301586</v>
      </c>
      <c r="L60" s="47">
        <f t="shared" si="15"/>
        <v>2283.3642976190476</v>
      </c>
      <c r="M60" s="47">
        <f t="shared" si="15"/>
        <v>2354.718027116402</v>
      </c>
      <c r="N60" s="47">
        <f t="shared" si="15"/>
        <v>2390.3936074735452</v>
      </c>
      <c r="O60" s="47">
        <f t="shared" si="15"/>
        <v>2390.3971395502645</v>
      </c>
      <c r="P60" s="47">
        <f t="shared" si="15"/>
        <v>2818.5256173941798</v>
      </c>
      <c r="Q60" s="47">
        <f t="shared" si="15"/>
        <v>2889.8809523809523</v>
      </c>
      <c r="R60" s="47">
        <f t="shared" si="15"/>
        <v>2443.9116339285715</v>
      </c>
      <c r="S60" s="47">
        <f t="shared" si="15"/>
        <v>2657.9766755952382</v>
      </c>
      <c r="T60" s="47">
        <f t="shared" si="15"/>
        <v>2586.6232671957673</v>
      </c>
      <c r="U60" s="47">
        <f t="shared" si="15"/>
        <v>2497.4267705026455</v>
      </c>
      <c r="V60" s="47">
        <f t="shared" si="15"/>
        <v>2354.7189904100528</v>
      </c>
      <c r="W60" s="47">
        <f t="shared" si="15"/>
        <v>2301.1996795634923</v>
      </c>
      <c r="X60" s="47">
        <f t="shared" si="15"/>
        <v>2675.8149474206352</v>
      </c>
      <c r="Y60" s="47">
        <f t="shared" si="15"/>
        <v>2818.5269017857149</v>
      </c>
      <c r="Z60" s="47">
        <f t="shared" si="15"/>
        <v>2889.8812734788362</v>
      </c>
      <c r="AA60" s="47">
        <f t="shared" si="15"/>
        <v>2889.8815945767196</v>
      </c>
      <c r="AB60" s="47">
        <f t="shared" si="15"/>
        <v>2889.8812734788362</v>
      </c>
      <c r="AC60" s="49">
        <f>SUM(E60:AB60)</f>
        <v>55617.724689814815</v>
      </c>
    </row>
    <row r="61" spans="1:29" ht="30" customHeight="1">
      <c r="A61" s="4">
        <v>15</v>
      </c>
      <c r="B61" s="5" t="s">
        <v>60</v>
      </c>
      <c r="C61" s="6" t="s">
        <v>61</v>
      </c>
      <c r="D61" s="13"/>
      <c r="E61" s="13"/>
      <c r="F61" s="13"/>
      <c r="G61" s="13">
        <v>1510</v>
      </c>
      <c r="H61" s="13">
        <v>1570</v>
      </c>
      <c r="I61" s="13">
        <v>1430</v>
      </c>
      <c r="J61" s="13">
        <v>1410</v>
      </c>
      <c r="K61" s="13">
        <v>1430</v>
      </c>
      <c r="L61" s="13">
        <v>1440</v>
      </c>
      <c r="M61" s="13">
        <v>1450</v>
      </c>
      <c r="N61" s="13">
        <v>1460</v>
      </c>
      <c r="O61" s="13">
        <v>1570</v>
      </c>
      <c r="P61" s="13">
        <v>1600</v>
      </c>
      <c r="Q61" s="13">
        <v>1500</v>
      </c>
      <c r="R61" s="13">
        <v>1550</v>
      </c>
      <c r="S61" s="13">
        <v>1540</v>
      </c>
      <c r="T61" s="13">
        <v>1530</v>
      </c>
      <c r="U61" s="13">
        <v>1500</v>
      </c>
      <c r="V61" s="13">
        <v>1450</v>
      </c>
      <c r="W61" s="13">
        <v>1570</v>
      </c>
      <c r="X61" s="13">
        <v>1590</v>
      </c>
      <c r="Y61" s="13">
        <v>1600</v>
      </c>
      <c r="Z61" s="13">
        <v>1600</v>
      </c>
      <c r="AA61" s="13">
        <v>1600</v>
      </c>
      <c r="AB61" s="13">
        <v>1600</v>
      </c>
      <c r="AC61" s="37">
        <f>SUM(E61:AB61)</f>
        <v>33500</v>
      </c>
    </row>
    <row r="62" spans="1:29" ht="30" customHeight="1">
      <c r="A62" s="4">
        <v>16</v>
      </c>
      <c r="B62" s="5" t="s">
        <v>62</v>
      </c>
      <c r="C62" s="6" t="s">
        <v>63</v>
      </c>
      <c r="D62" s="13"/>
      <c r="E62" s="31"/>
      <c r="F62" s="31"/>
      <c r="G62" s="31">
        <f>G61/G60</f>
        <v>0.70072102229559763</v>
      </c>
      <c r="H62" s="31">
        <f>H61/H60</f>
        <v>0.67183629950191148</v>
      </c>
      <c r="I62" s="31">
        <f t="shared" ref="I62:AB62" si="16">I61/I60</f>
        <v>0.55668369193103373</v>
      </c>
      <c r="J62" s="31">
        <f t="shared" si="16"/>
        <v>0.63743016049399781</v>
      </c>
      <c r="K62" s="31">
        <f t="shared" si="16"/>
        <v>0.64647106615599748</v>
      </c>
      <c r="L62" s="31">
        <f t="shared" si="16"/>
        <v>0.63064838208320229</v>
      </c>
      <c r="M62" s="31">
        <f t="shared" si="16"/>
        <v>0.61578498287358696</v>
      </c>
      <c r="N62" s="31">
        <f t="shared" si="16"/>
        <v>0.61077807246276195</v>
      </c>
      <c r="O62" s="31">
        <f t="shared" si="16"/>
        <v>0.656794627981936</v>
      </c>
      <c r="P62" s="31">
        <f t="shared" si="16"/>
        <v>0.56767268323757614</v>
      </c>
      <c r="Q62" s="31">
        <f t="shared" si="16"/>
        <v>0.51905252317198769</v>
      </c>
      <c r="R62" s="31">
        <f t="shared" si="16"/>
        <v>0.63422915071130681</v>
      </c>
      <c r="S62" s="31">
        <f t="shared" si="16"/>
        <v>0.5793880789624033</v>
      </c>
      <c r="T62" s="31">
        <f t="shared" si="16"/>
        <v>0.59150476971419075</v>
      </c>
      <c r="U62" s="31">
        <f t="shared" si="16"/>
        <v>0.60061821139928839</v>
      </c>
      <c r="V62" s="31">
        <f t="shared" si="16"/>
        <v>0.61578473096167441</v>
      </c>
      <c r="W62" s="31">
        <f t="shared" si="16"/>
        <v>0.68225283270411741</v>
      </c>
      <c r="X62" s="31">
        <f t="shared" si="16"/>
        <v>0.59421149490650993</v>
      </c>
      <c r="Y62" s="31">
        <f t="shared" si="16"/>
        <v>0.56767242455138489</v>
      </c>
      <c r="Z62" s="31">
        <f t="shared" si="16"/>
        <v>0.55365596319945753</v>
      </c>
      <c r="AA62" s="31">
        <f t="shared" si="16"/>
        <v>0.55365590168214196</v>
      </c>
      <c r="AB62" s="31">
        <f t="shared" si="16"/>
        <v>0.55365596319945753</v>
      </c>
      <c r="AC62" s="35">
        <f t="shared" ref="AC62:AC67" si="17">AVERAGE(E62:AB62)</f>
        <v>0.60638650155370555</v>
      </c>
    </row>
    <row r="63" spans="1:29" ht="30" customHeight="1">
      <c r="A63" s="4">
        <v>17</v>
      </c>
      <c r="B63" s="5" t="s">
        <v>64</v>
      </c>
      <c r="C63" s="13"/>
      <c r="D63" s="13"/>
      <c r="E63" s="390">
        <f>AVERAGE(E62:AB62)</f>
        <v>0.60638650155370555</v>
      </c>
      <c r="F63" s="390"/>
      <c r="G63" s="390"/>
      <c r="H63" s="390"/>
      <c r="I63" s="390"/>
      <c r="J63" s="390"/>
      <c r="K63" s="390"/>
      <c r="L63" s="390"/>
      <c r="M63" s="390"/>
      <c r="N63" s="390"/>
      <c r="O63" s="390"/>
      <c r="P63" s="390"/>
      <c r="Q63" s="390"/>
      <c r="R63" s="390"/>
      <c r="S63" s="390"/>
      <c r="T63" s="390"/>
      <c r="U63" s="390"/>
      <c r="V63" s="390"/>
      <c r="W63" s="390"/>
      <c r="X63" s="390"/>
      <c r="Y63" s="390"/>
      <c r="Z63" s="390"/>
      <c r="AA63" s="390"/>
      <c r="AB63" s="390"/>
      <c r="AC63" s="35">
        <f t="shared" si="17"/>
        <v>0.60638650155370555</v>
      </c>
    </row>
    <row r="64" spans="1:29" ht="30" customHeight="1">
      <c r="A64" s="4">
        <v>18</v>
      </c>
      <c r="B64" s="5" t="s">
        <v>65</v>
      </c>
      <c r="C64" s="13"/>
      <c r="D64" s="13"/>
      <c r="E64" s="31"/>
      <c r="F64" s="31"/>
      <c r="G64" s="31">
        <f>3.516/G62</f>
        <v>5.0176887636129504</v>
      </c>
      <c r="H64" s="31">
        <f>3.516/H62</f>
        <v>5.2334177278106369</v>
      </c>
      <c r="I64" s="31">
        <f t="shared" ref="I64:AB64" si="18">3.516/I62</f>
        <v>6.3159744949661452</v>
      </c>
      <c r="J64" s="31">
        <f t="shared" si="18"/>
        <v>5.5158983962653387</v>
      </c>
      <c r="K64" s="31">
        <f t="shared" si="18"/>
        <v>5.4387584906260402</v>
      </c>
      <c r="L64" s="31">
        <f t="shared" si="18"/>
        <v>5.5752144933531751</v>
      </c>
      <c r="M64" s="31">
        <f t="shared" si="18"/>
        <v>5.7097852298905307</v>
      </c>
      <c r="N64" s="31">
        <f t="shared" si="18"/>
        <v>5.7565917286828663</v>
      </c>
      <c r="O64" s="31">
        <f t="shared" si="18"/>
        <v>5.3532715558335866</v>
      </c>
      <c r="P64" s="31">
        <f t="shared" si="18"/>
        <v>6.1937100442237103</v>
      </c>
      <c r="Q64" s="31">
        <f t="shared" si="18"/>
        <v>6.773880952380952</v>
      </c>
      <c r="R64" s="31">
        <f t="shared" si="18"/>
        <v>5.5437376160599081</v>
      </c>
      <c r="S64" s="31">
        <f t="shared" si="18"/>
        <v>6.0684714229823751</v>
      </c>
      <c r="T64" s="31">
        <f t="shared" si="18"/>
        <v>5.94416170422243</v>
      </c>
      <c r="U64" s="31">
        <f t="shared" si="18"/>
        <v>5.8539683500582012</v>
      </c>
      <c r="V64" s="31">
        <f t="shared" si="18"/>
        <v>5.7097875657115491</v>
      </c>
      <c r="W64" s="31">
        <f t="shared" si="18"/>
        <v>5.1535146963982417</v>
      </c>
      <c r="X64" s="31">
        <f t="shared" si="18"/>
        <v>5.917085129013179</v>
      </c>
      <c r="Y64" s="31">
        <f t="shared" si="18"/>
        <v>6.193712866674109</v>
      </c>
      <c r="Z64" s="31">
        <f t="shared" si="18"/>
        <v>6.3505140984697421</v>
      </c>
      <c r="AA64" s="31">
        <f t="shared" si="18"/>
        <v>6.3505148040823416</v>
      </c>
      <c r="AB64" s="31">
        <f t="shared" si="18"/>
        <v>6.3505140984697421</v>
      </c>
      <c r="AC64" s="35">
        <f t="shared" si="17"/>
        <v>5.8327351922630779</v>
      </c>
    </row>
    <row r="65" spans="1:29" ht="30" customHeight="1">
      <c r="A65" s="4">
        <v>19</v>
      </c>
      <c r="B65" s="5" t="s">
        <v>66</v>
      </c>
      <c r="C65" s="13"/>
      <c r="D65" s="13"/>
      <c r="E65" s="31"/>
      <c r="F65" s="31"/>
      <c r="G65" s="31">
        <f>3.413*G64</f>
        <v>17.125371750210999</v>
      </c>
      <c r="H65" s="31">
        <f>3.413*H64</f>
        <v>17.861654705017703</v>
      </c>
      <c r="I65" s="31">
        <f t="shared" ref="I65:AB65" si="19">3.413*I64</f>
        <v>21.556420951319453</v>
      </c>
      <c r="J65" s="31">
        <f t="shared" si="19"/>
        <v>18.825761226453601</v>
      </c>
      <c r="K65" s="31">
        <f t="shared" si="19"/>
        <v>18.562482728506673</v>
      </c>
      <c r="L65" s="31">
        <f t="shared" si="19"/>
        <v>19.028207065814385</v>
      </c>
      <c r="M65" s="31">
        <f t="shared" si="19"/>
        <v>19.487496989616382</v>
      </c>
      <c r="N65" s="31">
        <f t="shared" si="19"/>
        <v>19.647247569994622</v>
      </c>
      <c r="O65" s="31">
        <f t="shared" si="19"/>
        <v>18.27071582006003</v>
      </c>
      <c r="P65" s="31">
        <f t="shared" si="19"/>
        <v>21.139132380935521</v>
      </c>
      <c r="Q65" s="31">
        <f t="shared" si="19"/>
        <v>23.119255690476187</v>
      </c>
      <c r="R65" s="31">
        <f t="shared" si="19"/>
        <v>18.920776483612464</v>
      </c>
      <c r="S65" s="31">
        <f t="shared" si="19"/>
        <v>20.711692966638847</v>
      </c>
      <c r="T65" s="31">
        <f t="shared" si="19"/>
        <v>20.287423896511154</v>
      </c>
      <c r="U65" s="31">
        <f t="shared" si="19"/>
        <v>19.979593978748639</v>
      </c>
      <c r="V65" s="31">
        <f t="shared" si="19"/>
        <v>19.487504961773517</v>
      </c>
      <c r="W65" s="31">
        <f t="shared" si="19"/>
        <v>17.588945658807198</v>
      </c>
      <c r="X65" s="31">
        <f t="shared" si="19"/>
        <v>20.195011545321979</v>
      </c>
      <c r="Y65" s="31">
        <f t="shared" si="19"/>
        <v>21.139142013958732</v>
      </c>
      <c r="Z65" s="31">
        <f t="shared" si="19"/>
        <v>21.67430461807723</v>
      </c>
      <c r="AA65" s="31">
        <f t="shared" si="19"/>
        <v>21.674307026333032</v>
      </c>
      <c r="AB65" s="31">
        <f t="shared" si="19"/>
        <v>21.67430461807723</v>
      </c>
      <c r="AC65" s="35">
        <f t="shared" si="17"/>
        <v>19.90712521119389</v>
      </c>
    </row>
    <row r="66" spans="1:29" ht="30" customHeight="1">
      <c r="A66" s="4">
        <v>20</v>
      </c>
      <c r="B66" s="5" t="s">
        <v>67</v>
      </c>
      <c r="C66" s="6" t="s">
        <v>42</v>
      </c>
      <c r="D66" s="13"/>
      <c r="E66" s="31"/>
      <c r="F66" s="31"/>
      <c r="G66" s="31">
        <f>(G52-G51)/LN(1+(G52-G51)/G47)</f>
        <v>0.60682366164069113</v>
      </c>
      <c r="H66" s="31">
        <f>(H52-H51)/LN(1+(H52-H51)/H47)</f>
        <v>2.969461616743017</v>
      </c>
      <c r="I66" s="31">
        <f t="shared" ref="I66:AB66" si="20">(I52-I51)/LN(1+(I52-I51)/I47)</f>
        <v>2.9869847725255276</v>
      </c>
      <c r="J66" s="31">
        <f t="shared" si="20"/>
        <v>2.8167028887345351</v>
      </c>
      <c r="K66" s="31">
        <f t="shared" si="20"/>
        <v>2.6903380178454204</v>
      </c>
      <c r="L66" s="31">
        <f t="shared" si="20"/>
        <v>2.8509269606515626</v>
      </c>
      <c r="M66" s="31">
        <f t="shared" si="20"/>
        <v>3.0446447180586973</v>
      </c>
      <c r="N66" s="31">
        <f t="shared" si="20"/>
        <v>2.9526448920467745</v>
      </c>
      <c r="O66" s="31">
        <f t="shared" si="20"/>
        <v>2.8236485319689937</v>
      </c>
      <c r="P66" s="31">
        <f t="shared" si="20"/>
        <v>3.5276720076842207</v>
      </c>
      <c r="Q66" s="31">
        <f t="shared" si="20"/>
        <v>3.147048360910659</v>
      </c>
      <c r="R66" s="31">
        <f t="shared" si="20"/>
        <v>2.8565991888517339</v>
      </c>
      <c r="S66" s="31">
        <f t="shared" si="20"/>
        <v>3.1027106216527498</v>
      </c>
      <c r="T66" s="31">
        <f t="shared" si="20"/>
        <v>3.1027106216527498</v>
      </c>
      <c r="U66" s="31">
        <f t="shared" si="20"/>
        <v>2.9057503764597965</v>
      </c>
      <c r="V66" s="31">
        <f t="shared" si="20"/>
        <v>2.952641861369337</v>
      </c>
      <c r="W66" s="31">
        <f t="shared" si="20"/>
        <v>2.8849886759524748</v>
      </c>
      <c r="X66" s="31">
        <f t="shared" si="20"/>
        <v>3.1192125278589802</v>
      </c>
      <c r="Y66" s="31">
        <f t="shared" si="20"/>
        <v>3.2338066338001634</v>
      </c>
      <c r="Z66" s="31">
        <f t="shared" si="20"/>
        <v>3.2662655326867425</v>
      </c>
      <c r="AA66" s="31">
        <f t="shared" si="20"/>
        <v>3.2662655326867425</v>
      </c>
      <c r="AB66" s="31">
        <f t="shared" si="20"/>
        <v>3.2662655326867425</v>
      </c>
      <c r="AC66" s="35">
        <f t="shared" si="17"/>
        <v>2.9260960697485601</v>
      </c>
    </row>
    <row r="67" spans="1:29" ht="30" customHeight="1">
      <c r="A67" s="4">
        <v>21</v>
      </c>
      <c r="B67" s="5" t="s">
        <v>68</v>
      </c>
      <c r="C67" s="6" t="s">
        <v>42</v>
      </c>
      <c r="D67" s="17"/>
      <c r="E67" s="31"/>
      <c r="F67" s="31"/>
      <c r="G67" s="31">
        <f>(G49-G50)/LN(1+(G49-G50)/G48)</f>
        <v>2.6842070030047114</v>
      </c>
      <c r="H67" s="31">
        <f>(H49-H50)/LN(1+(H49-H50)/H48)</f>
        <v>2.6518473772934428</v>
      </c>
      <c r="I67" s="31">
        <f t="shared" ref="I67:AB67" si="21">(I49-I50)/LN(1+(I49-I50)/I48)</f>
        <v>2.6276703614463646</v>
      </c>
      <c r="J67" s="31">
        <f t="shared" si="21"/>
        <v>2.5579536050970537</v>
      </c>
      <c r="K67" s="31">
        <f t="shared" si="21"/>
        <v>2.8904117163867791</v>
      </c>
      <c r="L67" s="31">
        <f t="shared" si="21"/>
        <v>2.7848630868990112</v>
      </c>
      <c r="M67" s="31">
        <f t="shared" si="21"/>
        <v>2.8402869362987175</v>
      </c>
      <c r="N67" s="31">
        <f t="shared" si="21"/>
        <v>2.8678711280121489</v>
      </c>
      <c r="O67" s="31">
        <f t="shared" si="21"/>
        <v>2.8678738548946607</v>
      </c>
      <c r="P67" s="31">
        <f t="shared" si="21"/>
        <v>2.5742775185844593</v>
      </c>
      <c r="Q67" s="31">
        <f t="shared" si="21"/>
        <v>3.2460638420001677</v>
      </c>
      <c r="R67" s="31">
        <f t="shared" si="21"/>
        <v>2.5394747391831993</v>
      </c>
      <c r="S67" s="31">
        <f t="shared" si="21"/>
        <v>2.6901612035854132</v>
      </c>
      <c r="T67" s="31">
        <f t="shared" si="21"/>
        <v>2.6402020720729702</v>
      </c>
      <c r="U67" s="31">
        <f t="shared" si="21"/>
        <v>2.5773756088654998</v>
      </c>
      <c r="V67" s="31">
        <f t="shared" si="21"/>
        <v>2.475946978296351</v>
      </c>
      <c r="W67" s="31">
        <f t="shared" si="21"/>
        <v>2.4376044599444171</v>
      </c>
      <c r="X67" s="31">
        <f t="shared" si="21"/>
        <v>2.702610565455013</v>
      </c>
      <c r="Y67" s="31">
        <f t="shared" si="21"/>
        <v>3.005297320588284</v>
      </c>
      <c r="Z67" s="31">
        <f t="shared" si="21"/>
        <v>3.0566096774060152</v>
      </c>
      <c r="AA67" s="31">
        <f t="shared" si="21"/>
        <v>3.2460643194372505</v>
      </c>
      <c r="AB67" s="31">
        <f t="shared" si="21"/>
        <v>3.2460640807187118</v>
      </c>
      <c r="AC67" s="35">
        <f t="shared" si="17"/>
        <v>2.7823062479759382</v>
      </c>
    </row>
  </sheetData>
  <mergeCells count="32">
    <mergeCell ref="E45:AB45"/>
    <mergeCell ref="E63:AB63"/>
    <mergeCell ref="A10:A11"/>
    <mergeCell ref="A45:A46"/>
    <mergeCell ref="B10:B11"/>
    <mergeCell ref="B45:B46"/>
    <mergeCell ref="C10:C11"/>
    <mergeCell ref="C45:C46"/>
    <mergeCell ref="D10:D11"/>
    <mergeCell ref="D45:D46"/>
    <mergeCell ref="E38:AC44"/>
    <mergeCell ref="A40:D40"/>
    <mergeCell ref="A41:D41"/>
    <mergeCell ref="A42:D42"/>
    <mergeCell ref="A43:D43"/>
    <mergeCell ref="A44:D44"/>
    <mergeCell ref="E28:AB28"/>
    <mergeCell ref="A36:AC36"/>
    <mergeCell ref="A37:AC37"/>
    <mergeCell ref="A38:D38"/>
    <mergeCell ref="A39:D39"/>
    <mergeCell ref="A6:D6"/>
    <mergeCell ref="A7:D7"/>
    <mergeCell ref="A8:D8"/>
    <mergeCell ref="A9:D9"/>
    <mergeCell ref="E10:AB10"/>
    <mergeCell ref="E3:AC9"/>
    <mergeCell ref="A1:AC1"/>
    <mergeCell ref="A2:AC2"/>
    <mergeCell ref="A3:D3"/>
    <mergeCell ref="A4:D4"/>
    <mergeCell ref="A5:D5"/>
  </mergeCells>
  <conditionalFormatting sqref="Y26:AB26">
    <cfRule type="cellIs" dxfId="194" priority="3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C100"/>
  <sheetViews>
    <sheetView zoomScale="70" zoomScaleNormal="70" workbookViewId="0">
      <selection activeCell="AC47" sqref="AC47:AC48"/>
    </sheetView>
  </sheetViews>
  <sheetFormatPr defaultColWidth="8.85546875" defaultRowHeight="15"/>
  <cols>
    <col min="1" max="1" width="8.5703125" customWidth="1"/>
    <col min="2" max="2" width="46.42578125" customWidth="1"/>
    <col min="3" max="3" width="11.140625" customWidth="1"/>
    <col min="4" max="4" width="13" customWidth="1"/>
    <col min="5" max="28" width="10.7109375" customWidth="1"/>
    <col min="29" max="29" width="9.42578125" customWidth="1"/>
  </cols>
  <sheetData>
    <row r="1" spans="1:29" ht="23.25">
      <c r="A1" s="391" t="s">
        <v>26</v>
      </c>
      <c r="B1" s="391"/>
      <c r="C1" s="391"/>
      <c r="D1" s="391"/>
      <c r="E1" s="391"/>
      <c r="F1" s="391"/>
      <c r="G1" s="391"/>
      <c r="H1" s="391"/>
      <c r="I1" s="391"/>
      <c r="J1" s="391"/>
      <c r="K1" s="391"/>
      <c r="L1" s="391"/>
      <c r="M1" s="391"/>
      <c r="N1" s="391"/>
      <c r="O1" s="391"/>
      <c r="P1" s="391"/>
      <c r="Q1" s="391"/>
      <c r="R1" s="391"/>
      <c r="S1" s="391"/>
      <c r="T1" s="391"/>
      <c r="U1" s="391"/>
      <c r="V1" s="391"/>
      <c r="W1" s="391"/>
      <c r="X1" s="391"/>
      <c r="Y1" s="391"/>
      <c r="Z1" s="391"/>
      <c r="AA1" s="391"/>
      <c r="AB1" s="391"/>
      <c r="AC1" s="391"/>
    </row>
    <row r="2" spans="1:29" ht="23.25">
      <c r="A2" s="392" t="s">
        <v>104</v>
      </c>
      <c r="B2" s="392"/>
      <c r="C2" s="392"/>
      <c r="D2" s="392"/>
      <c r="E2" s="392"/>
      <c r="F2" s="392"/>
      <c r="G2" s="392"/>
      <c r="H2" s="392"/>
      <c r="I2" s="392"/>
      <c r="J2" s="392"/>
      <c r="K2" s="392"/>
      <c r="L2" s="392"/>
      <c r="M2" s="392"/>
      <c r="N2" s="392"/>
      <c r="O2" s="392"/>
      <c r="P2" s="392"/>
      <c r="Q2" s="392"/>
      <c r="R2" s="392"/>
      <c r="S2" s="392"/>
      <c r="T2" s="392"/>
      <c r="U2" s="392"/>
      <c r="V2" s="392"/>
      <c r="W2" s="392"/>
      <c r="X2" s="392"/>
      <c r="Y2" s="392"/>
      <c r="Z2" s="392"/>
      <c r="AA2" s="392"/>
      <c r="AB2" s="392"/>
      <c r="AC2" s="392"/>
    </row>
    <row r="3" spans="1:29" ht="21" customHeight="1">
      <c r="A3" s="383"/>
      <c r="B3" s="384"/>
      <c r="C3" s="384"/>
      <c r="D3" s="387"/>
      <c r="E3" s="356" t="s">
        <v>72</v>
      </c>
      <c r="F3" s="356"/>
      <c r="G3" s="356"/>
      <c r="H3" s="356"/>
      <c r="I3" s="356"/>
      <c r="J3" s="356"/>
      <c r="K3" s="356"/>
      <c r="L3" s="356"/>
      <c r="M3" s="356"/>
      <c r="N3" s="356"/>
      <c r="O3" s="356"/>
      <c r="P3" s="356"/>
      <c r="Q3" s="356"/>
      <c r="R3" s="356"/>
      <c r="S3" s="356"/>
      <c r="T3" s="356"/>
      <c r="U3" s="356"/>
      <c r="V3" s="356"/>
      <c r="W3" s="356"/>
      <c r="X3" s="356"/>
      <c r="Y3" s="356"/>
      <c r="Z3" s="356"/>
      <c r="AA3" s="356"/>
      <c r="AB3" s="356"/>
      <c r="AC3" s="356"/>
    </row>
    <row r="4" spans="1:29" ht="18.75" customHeight="1">
      <c r="A4" s="393" t="s">
        <v>105</v>
      </c>
      <c r="B4" s="394"/>
      <c r="C4" s="394"/>
      <c r="D4" s="395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  <c r="Z4" s="356"/>
      <c r="AA4" s="356"/>
      <c r="AB4" s="356"/>
      <c r="AC4" s="356"/>
    </row>
    <row r="5" spans="1:29" ht="18.75" customHeight="1">
      <c r="A5" s="393" t="s">
        <v>106</v>
      </c>
      <c r="B5" s="394"/>
      <c r="C5" s="394"/>
      <c r="D5" s="395"/>
      <c r="E5" s="356"/>
      <c r="F5" s="356"/>
      <c r="G5" s="356"/>
      <c r="H5" s="356"/>
      <c r="I5" s="356"/>
      <c r="J5" s="356"/>
      <c r="K5" s="356"/>
      <c r="L5" s="356"/>
      <c r="M5" s="356"/>
      <c r="N5" s="356"/>
      <c r="O5" s="356"/>
      <c r="P5" s="356"/>
      <c r="Q5" s="356"/>
      <c r="R5" s="356"/>
      <c r="S5" s="356"/>
      <c r="T5" s="356"/>
      <c r="U5" s="356"/>
      <c r="V5" s="356"/>
      <c r="W5" s="356"/>
      <c r="X5" s="356"/>
      <c r="Y5" s="356"/>
      <c r="Z5" s="356"/>
      <c r="AA5" s="356"/>
      <c r="AB5" s="356"/>
      <c r="AC5" s="356"/>
    </row>
    <row r="6" spans="1:29" ht="18.75" customHeight="1">
      <c r="A6" s="393" t="s">
        <v>107</v>
      </c>
      <c r="B6" s="394"/>
      <c r="C6" s="394"/>
      <c r="D6" s="395"/>
      <c r="E6" s="356"/>
      <c r="F6" s="356"/>
      <c r="G6" s="356"/>
      <c r="H6" s="356"/>
      <c r="I6" s="356"/>
      <c r="J6" s="356"/>
      <c r="K6" s="356"/>
      <c r="L6" s="356"/>
      <c r="M6" s="356"/>
      <c r="N6" s="356"/>
      <c r="O6" s="356"/>
      <c r="P6" s="356"/>
      <c r="Q6" s="356"/>
      <c r="R6" s="356"/>
      <c r="S6" s="356"/>
      <c r="T6" s="356"/>
      <c r="U6" s="356"/>
      <c r="V6" s="356"/>
      <c r="W6" s="356"/>
      <c r="X6" s="356"/>
      <c r="Y6" s="356"/>
      <c r="Z6" s="356"/>
      <c r="AA6" s="356"/>
      <c r="AB6" s="356"/>
      <c r="AC6" s="356"/>
    </row>
    <row r="7" spans="1:29" ht="18.75" customHeight="1">
      <c r="A7" s="393" t="s">
        <v>108</v>
      </c>
      <c r="B7" s="394"/>
      <c r="C7" s="394"/>
      <c r="D7" s="395"/>
      <c r="E7" s="356"/>
      <c r="F7" s="356"/>
      <c r="G7" s="356"/>
      <c r="H7" s="356"/>
      <c r="I7" s="356"/>
      <c r="J7" s="356"/>
      <c r="K7" s="356"/>
      <c r="L7" s="356"/>
      <c r="M7" s="356"/>
      <c r="N7" s="356"/>
      <c r="O7" s="356"/>
      <c r="P7" s="356"/>
      <c r="Q7" s="356"/>
      <c r="R7" s="356"/>
      <c r="S7" s="356"/>
      <c r="T7" s="356"/>
      <c r="U7" s="356"/>
      <c r="V7" s="356"/>
      <c r="W7" s="356"/>
      <c r="X7" s="356"/>
      <c r="Y7" s="356"/>
      <c r="Z7" s="356"/>
      <c r="AA7" s="356"/>
      <c r="AB7" s="356"/>
      <c r="AC7" s="356"/>
    </row>
    <row r="8" spans="1:29" ht="19.5" customHeight="1">
      <c r="A8" s="396" t="s">
        <v>109</v>
      </c>
      <c r="B8" s="397"/>
      <c r="C8" s="397"/>
      <c r="D8" s="398"/>
      <c r="E8" s="356"/>
      <c r="F8" s="356"/>
      <c r="G8" s="356"/>
      <c r="H8" s="356"/>
      <c r="I8" s="356"/>
      <c r="J8" s="356"/>
      <c r="K8" s="356"/>
      <c r="L8" s="356"/>
      <c r="M8" s="356"/>
      <c r="N8" s="356"/>
      <c r="O8" s="356"/>
      <c r="P8" s="356"/>
      <c r="Q8" s="356"/>
      <c r="R8" s="356"/>
      <c r="S8" s="356"/>
      <c r="T8" s="356"/>
      <c r="U8" s="356"/>
      <c r="V8" s="356"/>
      <c r="W8" s="356"/>
      <c r="X8" s="356"/>
      <c r="Y8" s="356"/>
      <c r="Z8" s="356"/>
      <c r="AA8" s="356"/>
      <c r="AB8" s="356"/>
      <c r="AC8" s="356"/>
    </row>
    <row r="9" spans="1:29" ht="18.75" customHeight="1">
      <c r="A9" s="396" t="s">
        <v>110</v>
      </c>
      <c r="B9" s="397"/>
      <c r="C9" s="397"/>
      <c r="D9" s="398"/>
      <c r="E9" s="356"/>
      <c r="F9" s="356"/>
      <c r="G9" s="356"/>
      <c r="H9" s="356"/>
      <c r="I9" s="356"/>
      <c r="J9" s="356"/>
      <c r="K9" s="356"/>
      <c r="L9" s="356"/>
      <c r="M9" s="356"/>
      <c r="N9" s="356"/>
      <c r="O9" s="356"/>
      <c r="P9" s="356"/>
      <c r="Q9" s="356"/>
      <c r="R9" s="356"/>
      <c r="S9" s="356"/>
      <c r="T9" s="356"/>
      <c r="U9" s="356"/>
      <c r="V9" s="356"/>
      <c r="W9" s="356"/>
      <c r="X9" s="356"/>
      <c r="Y9" s="356"/>
      <c r="Z9" s="356"/>
      <c r="AA9" s="356"/>
      <c r="AB9" s="356"/>
      <c r="AC9" s="356"/>
    </row>
    <row r="10" spans="1:29" ht="39.75" customHeight="1">
      <c r="A10" s="344" t="s">
        <v>35</v>
      </c>
      <c r="B10" s="344" t="s">
        <v>36</v>
      </c>
      <c r="C10" s="344" t="s">
        <v>37</v>
      </c>
      <c r="D10" s="344" t="s">
        <v>38</v>
      </c>
      <c r="E10" s="316" t="s">
        <v>39</v>
      </c>
      <c r="F10" s="317"/>
      <c r="G10" s="317"/>
      <c r="H10" s="317"/>
      <c r="I10" s="317"/>
      <c r="J10" s="317"/>
      <c r="K10" s="317"/>
      <c r="L10" s="317"/>
      <c r="M10" s="317"/>
      <c r="N10" s="317"/>
      <c r="O10" s="317"/>
      <c r="P10" s="317"/>
      <c r="Q10" s="317"/>
      <c r="R10" s="317"/>
      <c r="S10" s="317"/>
      <c r="T10" s="317"/>
      <c r="U10" s="317"/>
      <c r="V10" s="317"/>
      <c r="W10" s="317"/>
      <c r="X10" s="317"/>
      <c r="Y10" s="317"/>
      <c r="Z10" s="317"/>
      <c r="AA10" s="317"/>
      <c r="AB10" s="318"/>
      <c r="AC10" s="20" t="s">
        <v>25</v>
      </c>
    </row>
    <row r="11" spans="1:29" ht="15.75">
      <c r="A11" s="345"/>
      <c r="B11" s="345"/>
      <c r="C11" s="345"/>
      <c r="D11" s="345"/>
      <c r="E11" s="3">
        <v>7</v>
      </c>
      <c r="F11" s="3">
        <v>8</v>
      </c>
      <c r="G11" s="3">
        <v>9</v>
      </c>
      <c r="H11" s="3">
        <v>10</v>
      </c>
      <c r="I11" s="18">
        <v>11</v>
      </c>
      <c r="J11" s="3">
        <v>12</v>
      </c>
      <c r="K11" s="3">
        <v>13</v>
      </c>
      <c r="L11" s="3">
        <v>14</v>
      </c>
      <c r="M11" s="3">
        <v>15</v>
      </c>
      <c r="N11" s="3">
        <v>16</v>
      </c>
      <c r="O11" s="3">
        <v>17</v>
      </c>
      <c r="P11" s="3">
        <v>18</v>
      </c>
      <c r="Q11" s="3">
        <v>19</v>
      </c>
      <c r="R11" s="3">
        <v>20</v>
      </c>
      <c r="S11" s="3">
        <v>21</v>
      </c>
      <c r="T11" s="3">
        <v>22</v>
      </c>
      <c r="U11" s="3">
        <v>23</v>
      </c>
      <c r="V11" s="3">
        <v>0</v>
      </c>
      <c r="W11" s="3">
        <v>1</v>
      </c>
      <c r="X11" s="3">
        <v>2</v>
      </c>
      <c r="Y11" s="3">
        <v>3</v>
      </c>
      <c r="Z11" s="3">
        <v>4</v>
      </c>
      <c r="AA11" s="3">
        <v>5</v>
      </c>
      <c r="AB11" s="3">
        <v>6</v>
      </c>
      <c r="AC11" s="17"/>
    </row>
    <row r="12" spans="1:29" ht="30" customHeight="1">
      <c r="A12" s="39">
        <v>1</v>
      </c>
      <c r="B12" s="5" t="s">
        <v>41</v>
      </c>
      <c r="C12" s="6" t="s">
        <v>42</v>
      </c>
      <c r="D12" s="7"/>
      <c r="E12" s="26"/>
      <c r="F12" s="26"/>
      <c r="G12" s="26"/>
      <c r="H12" s="26"/>
      <c r="I12" s="26"/>
      <c r="J12" s="26">
        <v>1.7</v>
      </c>
      <c r="K12" s="26">
        <v>1.5</v>
      </c>
      <c r="L12" s="26">
        <v>1.3</v>
      </c>
      <c r="M12" s="26">
        <v>1.4</v>
      </c>
      <c r="N12" s="26">
        <v>1.3</v>
      </c>
      <c r="O12" s="26">
        <v>1.4</v>
      </c>
      <c r="P12" s="26">
        <v>1.4</v>
      </c>
      <c r="Q12" s="26">
        <v>1.5</v>
      </c>
      <c r="R12" s="26">
        <v>1.4</v>
      </c>
      <c r="S12" s="26">
        <v>1.6</v>
      </c>
      <c r="T12" s="26">
        <v>1.4</v>
      </c>
      <c r="U12" s="26">
        <v>1.4</v>
      </c>
      <c r="V12" s="26">
        <v>1.5</v>
      </c>
      <c r="W12" s="26">
        <v>1.6</v>
      </c>
      <c r="X12" s="26">
        <v>1.6</v>
      </c>
      <c r="Y12" s="26">
        <v>1.7</v>
      </c>
      <c r="Z12" s="26">
        <v>1.8</v>
      </c>
      <c r="AA12" s="26">
        <v>1.7</v>
      </c>
      <c r="AB12" s="26">
        <v>1.8</v>
      </c>
      <c r="AC12" s="35">
        <f t="shared" ref="AC12:AC24" si="0">AVERAGE(E12:AB12)</f>
        <v>1.5263157894736843</v>
      </c>
    </row>
    <row r="13" spans="1:29" ht="30" customHeight="1">
      <c r="A13" s="39">
        <v>2</v>
      </c>
      <c r="B13" s="5" t="s">
        <v>43</v>
      </c>
      <c r="C13" s="6" t="s">
        <v>42</v>
      </c>
      <c r="D13" s="7"/>
      <c r="E13" s="26"/>
      <c r="F13" s="26"/>
      <c r="G13" s="26"/>
      <c r="H13" s="26"/>
      <c r="I13" s="26"/>
      <c r="J13" s="26">
        <v>0.4</v>
      </c>
      <c r="K13" s="26">
        <v>0.4</v>
      </c>
      <c r="L13" s="26">
        <v>0.3</v>
      </c>
      <c r="M13" s="26">
        <v>0.3</v>
      </c>
      <c r="N13" s="26">
        <v>0.3</v>
      </c>
      <c r="O13" s="26">
        <v>0.3</v>
      </c>
      <c r="P13" s="26">
        <v>0.4</v>
      </c>
      <c r="Q13" s="26">
        <v>0.4</v>
      </c>
      <c r="R13" s="26">
        <v>0.4</v>
      </c>
      <c r="S13" s="26">
        <v>0.4</v>
      </c>
      <c r="T13" s="26">
        <v>0.4</v>
      </c>
      <c r="U13" s="26">
        <v>0.4</v>
      </c>
      <c r="V13" s="26">
        <v>0.4</v>
      </c>
      <c r="W13" s="26">
        <v>0.4</v>
      </c>
      <c r="X13" s="26">
        <v>0.5</v>
      </c>
      <c r="Y13" s="26">
        <v>0.4</v>
      </c>
      <c r="Z13" s="26">
        <v>0.5</v>
      </c>
      <c r="AA13" s="26">
        <v>0.4</v>
      </c>
      <c r="AB13" s="26">
        <v>0.5</v>
      </c>
      <c r="AC13" s="35">
        <f t="shared" si="0"/>
        <v>0.39473684210526322</v>
      </c>
    </row>
    <row r="14" spans="1:29" ht="30" customHeight="1">
      <c r="A14" s="39">
        <v>3</v>
      </c>
      <c r="B14" s="5" t="s">
        <v>44</v>
      </c>
      <c r="C14" s="6" t="s">
        <v>42</v>
      </c>
      <c r="D14" s="6"/>
      <c r="E14" s="17"/>
      <c r="F14" s="17"/>
      <c r="G14" s="17"/>
      <c r="H14" s="17"/>
      <c r="I14" s="17"/>
      <c r="J14" s="27">
        <v>13.72222</v>
      </c>
      <c r="K14" s="27">
        <v>14.33333</v>
      </c>
      <c r="L14" s="27">
        <v>13.88889</v>
      </c>
      <c r="M14" s="27">
        <v>13.72222</v>
      </c>
      <c r="N14" s="27">
        <v>13.72222</v>
      </c>
      <c r="O14" s="27">
        <v>13.83333</v>
      </c>
      <c r="P14" s="27">
        <v>13.88889</v>
      </c>
      <c r="Q14" s="27">
        <v>13.88889</v>
      </c>
      <c r="R14" s="27">
        <v>13.77778</v>
      </c>
      <c r="S14" s="27">
        <v>13.77778</v>
      </c>
      <c r="T14" s="27">
        <v>13.66667</v>
      </c>
      <c r="U14" s="27">
        <v>13.11111</v>
      </c>
      <c r="V14" s="27">
        <v>12.55556</v>
      </c>
      <c r="W14" s="27">
        <v>12.77778</v>
      </c>
      <c r="X14" s="27">
        <v>13.88889</v>
      </c>
      <c r="Y14" s="27">
        <v>14.44444</v>
      </c>
      <c r="Z14" s="27">
        <v>14.66667</v>
      </c>
      <c r="AA14" s="27">
        <v>14.83333</v>
      </c>
      <c r="AB14" s="27">
        <v>15.05556</v>
      </c>
      <c r="AC14" s="35">
        <f t="shared" si="0"/>
        <v>13.871345263157895</v>
      </c>
    </row>
    <row r="15" spans="1:29" ht="30" customHeight="1">
      <c r="A15" s="39">
        <v>4</v>
      </c>
      <c r="B15" s="5" t="s">
        <v>45</v>
      </c>
      <c r="C15" s="6" t="s">
        <v>42</v>
      </c>
      <c r="D15" s="6"/>
      <c r="E15" s="17"/>
      <c r="F15" s="17"/>
      <c r="G15" s="17"/>
      <c r="H15" s="17"/>
      <c r="I15" s="17"/>
      <c r="J15" s="27">
        <v>8</v>
      </c>
      <c r="K15" s="27">
        <v>6.944445</v>
      </c>
      <c r="L15" s="27">
        <v>6.944445</v>
      </c>
      <c r="M15" s="27">
        <v>7</v>
      </c>
      <c r="N15" s="27">
        <v>7.1111110000000002</v>
      </c>
      <c r="O15" s="27">
        <v>7.1111110000000002</v>
      </c>
      <c r="P15" s="27">
        <v>7</v>
      </c>
      <c r="Q15" s="27">
        <v>7.1111110000000002</v>
      </c>
      <c r="R15" s="27">
        <v>7</v>
      </c>
      <c r="S15" s="27">
        <v>7</v>
      </c>
      <c r="T15" s="27">
        <v>6.1666660000000002</v>
      </c>
      <c r="U15" s="27">
        <v>5.61111</v>
      </c>
      <c r="V15" s="27">
        <v>5.61111</v>
      </c>
      <c r="W15" s="27">
        <v>5.61111</v>
      </c>
      <c r="X15" s="27">
        <v>5.8333329999999997</v>
      </c>
      <c r="Y15" s="27">
        <v>6.0555570000000003</v>
      </c>
      <c r="Z15" s="27">
        <v>6.5</v>
      </c>
      <c r="AA15" s="27">
        <v>6.4444439999999998</v>
      </c>
      <c r="AB15" s="27">
        <v>6.555555</v>
      </c>
      <c r="AC15" s="35">
        <f t="shared" si="0"/>
        <v>6.6111109473684211</v>
      </c>
    </row>
    <row r="16" spans="1:29" ht="30" customHeight="1">
      <c r="A16" s="39">
        <v>5</v>
      </c>
      <c r="B16" s="5" t="s">
        <v>46</v>
      </c>
      <c r="C16" s="6" t="s">
        <v>42</v>
      </c>
      <c r="D16" s="6"/>
      <c r="E16" s="17"/>
      <c r="F16" s="17"/>
      <c r="G16" s="17"/>
      <c r="H16" s="17"/>
      <c r="I16" s="17"/>
      <c r="J16" s="27">
        <v>20</v>
      </c>
      <c r="K16" s="27">
        <v>24.38889</v>
      </c>
      <c r="L16" s="27">
        <v>24.22222</v>
      </c>
      <c r="M16" s="27">
        <v>24.38889</v>
      </c>
      <c r="N16" s="27">
        <v>24.66667</v>
      </c>
      <c r="O16" s="27">
        <v>24.33334</v>
      </c>
      <c r="P16" s="27">
        <v>24.5</v>
      </c>
      <c r="Q16" s="27">
        <v>24.94445</v>
      </c>
      <c r="R16" s="27">
        <v>24.94445</v>
      </c>
      <c r="S16" s="27">
        <v>24.94445</v>
      </c>
      <c r="T16" s="27">
        <v>25.27778</v>
      </c>
      <c r="U16" s="27">
        <v>25.44445</v>
      </c>
      <c r="V16" s="27">
        <v>25.22222</v>
      </c>
      <c r="W16" s="27">
        <v>23.55556</v>
      </c>
      <c r="X16" s="27">
        <v>23.44444</v>
      </c>
      <c r="Y16" s="27">
        <v>23.44444</v>
      </c>
      <c r="Z16" s="27">
        <v>23.72222</v>
      </c>
      <c r="AA16" s="27">
        <v>23.44444</v>
      </c>
      <c r="AB16" s="27">
        <v>23</v>
      </c>
      <c r="AC16" s="35">
        <f t="shared" si="0"/>
        <v>24.099416315789473</v>
      </c>
    </row>
    <row r="17" spans="1:29" ht="30" customHeight="1">
      <c r="A17" s="39">
        <v>6</v>
      </c>
      <c r="B17" s="5" t="s">
        <v>47</v>
      </c>
      <c r="C17" s="6" t="s">
        <v>42</v>
      </c>
      <c r="D17" s="6"/>
      <c r="E17" s="17"/>
      <c r="F17" s="17"/>
      <c r="G17" s="17"/>
      <c r="H17" s="17"/>
      <c r="I17" s="17"/>
      <c r="J17" s="27">
        <v>24.5</v>
      </c>
      <c r="K17" s="27">
        <v>29.05556</v>
      </c>
      <c r="L17" s="27">
        <v>28.44444</v>
      </c>
      <c r="M17" s="27">
        <v>28.55556</v>
      </c>
      <c r="N17" s="27">
        <v>28.77778</v>
      </c>
      <c r="O17" s="27">
        <v>28.55556</v>
      </c>
      <c r="P17" s="27">
        <v>28.88889</v>
      </c>
      <c r="Q17" s="27">
        <v>29.33334</v>
      </c>
      <c r="R17" s="27">
        <v>29.33334</v>
      </c>
      <c r="S17" s="27">
        <v>29.11111</v>
      </c>
      <c r="T17" s="27">
        <v>30</v>
      </c>
      <c r="U17" s="27">
        <v>30.22222</v>
      </c>
      <c r="V17" s="27">
        <v>29.5</v>
      </c>
      <c r="W17" s="27">
        <v>28.22223</v>
      </c>
      <c r="X17" s="27">
        <v>28.61111</v>
      </c>
      <c r="Y17" s="27">
        <v>28.83334</v>
      </c>
      <c r="Z17" s="27">
        <v>29</v>
      </c>
      <c r="AA17" s="27">
        <v>28.77778</v>
      </c>
      <c r="AB17" s="27">
        <v>28.27778</v>
      </c>
      <c r="AC17" s="35">
        <f t="shared" si="0"/>
        <v>28.736844210526318</v>
      </c>
    </row>
    <row r="18" spans="1:29" ht="30" customHeight="1">
      <c r="A18" s="39">
        <v>7</v>
      </c>
      <c r="B18" s="5" t="s">
        <v>48</v>
      </c>
      <c r="C18" s="6" t="s">
        <v>49</v>
      </c>
      <c r="D18" s="6"/>
      <c r="E18" s="13"/>
      <c r="F18" s="13"/>
      <c r="G18" s="13"/>
      <c r="H18" s="13"/>
      <c r="I18" s="13"/>
      <c r="J18" s="13">
        <v>4.3</v>
      </c>
      <c r="K18" s="13">
        <v>4.3</v>
      </c>
      <c r="L18" s="13">
        <v>4.3</v>
      </c>
      <c r="M18" s="13">
        <v>4.3</v>
      </c>
      <c r="N18" s="13">
        <v>4.3</v>
      </c>
      <c r="O18" s="13">
        <v>4.3</v>
      </c>
      <c r="P18" s="13">
        <v>4.3</v>
      </c>
      <c r="Q18" s="13">
        <v>4.3</v>
      </c>
      <c r="R18" s="13">
        <v>4.3</v>
      </c>
      <c r="S18" s="13">
        <v>4.3</v>
      </c>
      <c r="T18" s="13">
        <v>4.3</v>
      </c>
      <c r="U18" s="13">
        <v>4.3</v>
      </c>
      <c r="V18" s="13">
        <v>4.3</v>
      </c>
      <c r="W18" s="13">
        <v>4.3</v>
      </c>
      <c r="X18" s="13">
        <v>4.3</v>
      </c>
      <c r="Y18" s="13">
        <v>4.3</v>
      </c>
      <c r="Z18" s="13">
        <v>4.3</v>
      </c>
      <c r="AA18" s="13">
        <v>4.3</v>
      </c>
      <c r="AB18" s="13">
        <v>4.3</v>
      </c>
      <c r="AC18" s="35">
        <f t="shared" si="0"/>
        <v>4.2999999999999989</v>
      </c>
    </row>
    <row r="19" spans="1:29" ht="30" customHeight="1">
      <c r="A19" s="39">
        <v>8</v>
      </c>
      <c r="B19" s="5" t="s">
        <v>50</v>
      </c>
      <c r="C19" s="6" t="s">
        <v>49</v>
      </c>
      <c r="D19" s="6"/>
      <c r="E19" s="28"/>
      <c r="F19" s="28"/>
      <c r="G19" s="28"/>
      <c r="H19" s="28"/>
      <c r="I19" s="28"/>
      <c r="J19" s="28">
        <v>3.8</v>
      </c>
      <c r="K19" s="28">
        <v>3.8</v>
      </c>
      <c r="L19" s="28">
        <v>3.8</v>
      </c>
      <c r="M19" s="28">
        <v>3.8</v>
      </c>
      <c r="N19" s="28">
        <v>3.8</v>
      </c>
      <c r="O19" s="28">
        <v>3.8</v>
      </c>
      <c r="P19" s="28">
        <v>3.8</v>
      </c>
      <c r="Q19" s="28">
        <v>3.8</v>
      </c>
      <c r="R19" s="28">
        <v>3.8</v>
      </c>
      <c r="S19" s="28">
        <v>3.8</v>
      </c>
      <c r="T19" s="28">
        <v>3.8</v>
      </c>
      <c r="U19" s="28">
        <v>3.8</v>
      </c>
      <c r="V19" s="28">
        <v>3.8</v>
      </c>
      <c r="W19" s="28">
        <v>3.8</v>
      </c>
      <c r="X19" s="28">
        <v>3.8</v>
      </c>
      <c r="Y19" s="28">
        <v>3.8</v>
      </c>
      <c r="Z19" s="28">
        <v>3.8</v>
      </c>
      <c r="AA19" s="28">
        <v>3.8</v>
      </c>
      <c r="AB19" s="28">
        <v>3.8</v>
      </c>
      <c r="AC19" s="35">
        <f t="shared" si="0"/>
        <v>3.7999999999999985</v>
      </c>
    </row>
    <row r="20" spans="1:29" ht="30" customHeight="1">
      <c r="A20" s="39">
        <v>9</v>
      </c>
      <c r="B20" s="5" t="s">
        <v>51</v>
      </c>
      <c r="C20" s="6" t="s">
        <v>49</v>
      </c>
      <c r="D20" s="6"/>
      <c r="E20" s="28"/>
      <c r="F20" s="28"/>
      <c r="G20" s="28"/>
      <c r="H20" s="28"/>
      <c r="I20" s="28"/>
      <c r="J20" s="28">
        <v>3.8</v>
      </c>
      <c r="K20" s="28">
        <v>3.8</v>
      </c>
      <c r="L20" s="28">
        <v>3.8</v>
      </c>
      <c r="M20" s="28">
        <v>3.8</v>
      </c>
      <c r="N20" s="28">
        <v>3.8</v>
      </c>
      <c r="O20" s="28">
        <v>3.8</v>
      </c>
      <c r="P20" s="28">
        <v>3.8</v>
      </c>
      <c r="Q20" s="28">
        <v>3.8</v>
      </c>
      <c r="R20" s="28">
        <v>3.8</v>
      </c>
      <c r="S20" s="28">
        <v>3.8</v>
      </c>
      <c r="T20" s="28">
        <v>3.8</v>
      </c>
      <c r="U20" s="28">
        <v>3.8</v>
      </c>
      <c r="V20" s="28">
        <v>3.8</v>
      </c>
      <c r="W20" s="28">
        <v>3.8</v>
      </c>
      <c r="X20" s="28">
        <v>3.8</v>
      </c>
      <c r="Y20" s="28">
        <v>3.8</v>
      </c>
      <c r="Z20" s="28">
        <v>3.8</v>
      </c>
      <c r="AA20" s="28">
        <v>3.8</v>
      </c>
      <c r="AB20" s="28">
        <v>3.8</v>
      </c>
      <c r="AC20" s="35">
        <f t="shared" si="0"/>
        <v>3.7999999999999985</v>
      </c>
    </row>
    <row r="21" spans="1:29" ht="30" customHeight="1">
      <c r="A21" s="39">
        <v>10</v>
      </c>
      <c r="B21" s="5" t="s">
        <v>52</v>
      </c>
      <c r="C21" s="6" t="s">
        <v>49</v>
      </c>
      <c r="D21" s="6"/>
      <c r="E21" s="28"/>
      <c r="F21" s="28"/>
      <c r="G21" s="28"/>
      <c r="H21" s="28"/>
      <c r="I21" s="28"/>
      <c r="J21" s="28">
        <v>3</v>
      </c>
      <c r="K21" s="28">
        <v>3</v>
      </c>
      <c r="L21" s="28">
        <v>3</v>
      </c>
      <c r="M21" s="28">
        <v>3</v>
      </c>
      <c r="N21" s="28">
        <v>3</v>
      </c>
      <c r="O21" s="28">
        <v>3</v>
      </c>
      <c r="P21" s="28">
        <v>3</v>
      </c>
      <c r="Q21" s="28">
        <v>3</v>
      </c>
      <c r="R21" s="28">
        <v>3</v>
      </c>
      <c r="S21" s="28">
        <v>3</v>
      </c>
      <c r="T21" s="28">
        <v>3</v>
      </c>
      <c r="U21" s="28">
        <v>3</v>
      </c>
      <c r="V21" s="28">
        <v>3</v>
      </c>
      <c r="W21" s="28">
        <v>3</v>
      </c>
      <c r="X21" s="28">
        <v>3</v>
      </c>
      <c r="Y21" s="28">
        <v>3</v>
      </c>
      <c r="Z21" s="28">
        <v>3</v>
      </c>
      <c r="AA21" s="28">
        <v>3</v>
      </c>
      <c r="AB21" s="28">
        <v>3</v>
      </c>
      <c r="AC21" s="35">
        <f t="shared" si="0"/>
        <v>3</v>
      </c>
    </row>
    <row r="22" spans="1:29" ht="30" customHeight="1">
      <c r="A22" s="39">
        <v>11</v>
      </c>
      <c r="B22" s="5" t="s">
        <v>53</v>
      </c>
      <c r="C22" s="6" t="s">
        <v>49</v>
      </c>
      <c r="D22" s="13"/>
      <c r="E22" s="33"/>
      <c r="F22" s="33"/>
      <c r="G22" s="33"/>
      <c r="H22" s="33"/>
      <c r="I22" s="33"/>
      <c r="J22" s="33">
        <f t="shared" ref="J22:O22" si="1">J18-J19</f>
        <v>0.5</v>
      </c>
      <c r="K22" s="33">
        <f t="shared" si="1"/>
        <v>0.5</v>
      </c>
      <c r="L22" s="33">
        <f t="shared" si="1"/>
        <v>0.5</v>
      </c>
      <c r="M22" s="33">
        <f t="shared" si="1"/>
        <v>0.5</v>
      </c>
      <c r="N22" s="33">
        <f t="shared" si="1"/>
        <v>0.5</v>
      </c>
      <c r="O22" s="33">
        <f t="shared" si="1"/>
        <v>0.5</v>
      </c>
      <c r="P22" s="33">
        <f t="shared" ref="P22:AB22" si="2">P18-P19</f>
        <v>0.5</v>
      </c>
      <c r="Q22" s="33">
        <f t="shared" si="2"/>
        <v>0.5</v>
      </c>
      <c r="R22" s="33">
        <f t="shared" si="2"/>
        <v>0.5</v>
      </c>
      <c r="S22" s="33">
        <f t="shared" si="2"/>
        <v>0.5</v>
      </c>
      <c r="T22" s="33">
        <f t="shared" si="2"/>
        <v>0.5</v>
      </c>
      <c r="U22" s="33">
        <f t="shared" si="2"/>
        <v>0.5</v>
      </c>
      <c r="V22" s="33">
        <f t="shared" si="2"/>
        <v>0.5</v>
      </c>
      <c r="W22" s="33">
        <f t="shared" si="2"/>
        <v>0.5</v>
      </c>
      <c r="X22" s="33">
        <f t="shared" si="2"/>
        <v>0.5</v>
      </c>
      <c r="Y22" s="33">
        <f t="shared" si="2"/>
        <v>0.5</v>
      </c>
      <c r="Z22" s="33">
        <f t="shared" si="2"/>
        <v>0.5</v>
      </c>
      <c r="AA22" s="33">
        <f t="shared" si="2"/>
        <v>0.5</v>
      </c>
      <c r="AB22" s="33">
        <f t="shared" si="2"/>
        <v>0.5</v>
      </c>
      <c r="AC22" s="35">
        <f t="shared" si="0"/>
        <v>0.5</v>
      </c>
    </row>
    <row r="23" spans="1:29" ht="30" customHeight="1">
      <c r="A23" s="39">
        <v>12</v>
      </c>
      <c r="B23" s="5" t="s">
        <v>54</v>
      </c>
      <c r="C23" s="6" t="s">
        <v>55</v>
      </c>
      <c r="D23" s="13"/>
      <c r="E23" s="33"/>
      <c r="F23" s="33"/>
      <c r="G23" s="33"/>
      <c r="H23" s="33"/>
      <c r="I23" s="33"/>
      <c r="J23" s="33">
        <f t="shared" ref="J23:O23" si="3">J20-J21</f>
        <v>0.79999999999999982</v>
      </c>
      <c r="K23" s="33">
        <f t="shared" si="3"/>
        <v>0.79999999999999982</v>
      </c>
      <c r="L23" s="33">
        <f t="shared" si="3"/>
        <v>0.79999999999999982</v>
      </c>
      <c r="M23" s="33">
        <f t="shared" si="3"/>
        <v>0.79999999999999982</v>
      </c>
      <c r="N23" s="33">
        <f t="shared" si="3"/>
        <v>0.79999999999999982</v>
      </c>
      <c r="O23" s="33">
        <f t="shared" si="3"/>
        <v>0.79999999999999982</v>
      </c>
      <c r="P23" s="33">
        <f t="shared" ref="P23:AB23" si="4">P20-P21</f>
        <v>0.79999999999999982</v>
      </c>
      <c r="Q23" s="33">
        <f t="shared" si="4"/>
        <v>0.79999999999999982</v>
      </c>
      <c r="R23" s="33">
        <f t="shared" si="4"/>
        <v>0.79999999999999982</v>
      </c>
      <c r="S23" s="33">
        <f t="shared" si="4"/>
        <v>0.79999999999999982</v>
      </c>
      <c r="T23" s="33">
        <f t="shared" si="4"/>
        <v>0.79999999999999982</v>
      </c>
      <c r="U23" s="33">
        <f t="shared" si="4"/>
        <v>0.79999999999999982</v>
      </c>
      <c r="V23" s="33">
        <f t="shared" si="4"/>
        <v>0.79999999999999982</v>
      </c>
      <c r="W23" s="33">
        <f t="shared" si="4"/>
        <v>0.79999999999999982</v>
      </c>
      <c r="X23" s="33">
        <f t="shared" si="4"/>
        <v>0.79999999999999982</v>
      </c>
      <c r="Y23" s="33">
        <f t="shared" si="4"/>
        <v>0.79999999999999982</v>
      </c>
      <c r="Z23" s="33">
        <f t="shared" si="4"/>
        <v>0.79999999999999982</v>
      </c>
      <c r="AA23" s="33">
        <f t="shared" si="4"/>
        <v>0.79999999999999982</v>
      </c>
      <c r="AB23" s="33">
        <f t="shared" si="4"/>
        <v>0.79999999999999982</v>
      </c>
      <c r="AC23" s="35">
        <f t="shared" si="0"/>
        <v>0.80000000000000016</v>
      </c>
    </row>
    <row r="24" spans="1:29" ht="30" customHeight="1">
      <c r="A24" s="39">
        <v>13</v>
      </c>
      <c r="B24" s="5" t="s">
        <v>56</v>
      </c>
      <c r="C24" s="6" t="s">
        <v>57</v>
      </c>
      <c r="D24" s="13"/>
      <c r="E24" s="29"/>
      <c r="F24" s="29"/>
      <c r="G24" s="29"/>
      <c r="H24" s="29"/>
      <c r="I24" s="29"/>
      <c r="J24" s="29">
        <f t="shared" ref="J24:O24" si="5">SQRT(J22/0.5)*971</f>
        <v>971</v>
      </c>
      <c r="K24" s="29">
        <f t="shared" si="5"/>
        <v>971</v>
      </c>
      <c r="L24" s="29">
        <f t="shared" si="5"/>
        <v>971</v>
      </c>
      <c r="M24" s="29">
        <f t="shared" si="5"/>
        <v>971</v>
      </c>
      <c r="N24" s="29">
        <f t="shared" si="5"/>
        <v>971</v>
      </c>
      <c r="O24" s="29">
        <f t="shared" si="5"/>
        <v>971</v>
      </c>
      <c r="P24" s="29">
        <f t="shared" ref="P24:AB24" si="6">SQRT(P22/0.5)*971</f>
        <v>971</v>
      </c>
      <c r="Q24" s="29">
        <f t="shared" si="6"/>
        <v>971</v>
      </c>
      <c r="R24" s="29">
        <f t="shared" si="6"/>
        <v>971</v>
      </c>
      <c r="S24" s="29">
        <f t="shared" si="6"/>
        <v>971</v>
      </c>
      <c r="T24" s="29">
        <f t="shared" si="6"/>
        <v>971</v>
      </c>
      <c r="U24" s="29">
        <f t="shared" si="6"/>
        <v>971</v>
      </c>
      <c r="V24" s="29">
        <f t="shared" si="6"/>
        <v>971</v>
      </c>
      <c r="W24" s="29">
        <f t="shared" si="6"/>
        <v>971</v>
      </c>
      <c r="X24" s="29">
        <f t="shared" si="6"/>
        <v>971</v>
      </c>
      <c r="Y24" s="29">
        <f t="shared" si="6"/>
        <v>971</v>
      </c>
      <c r="Z24" s="29">
        <f t="shared" si="6"/>
        <v>971</v>
      </c>
      <c r="AA24" s="29">
        <f t="shared" si="6"/>
        <v>971</v>
      </c>
      <c r="AB24" s="29">
        <f t="shared" si="6"/>
        <v>971</v>
      </c>
      <c r="AC24" s="35">
        <f t="shared" si="0"/>
        <v>971</v>
      </c>
    </row>
    <row r="25" spans="1:29" ht="30" customHeight="1">
      <c r="A25" s="39">
        <v>14</v>
      </c>
      <c r="B25" s="5" t="s">
        <v>58</v>
      </c>
      <c r="C25" s="6" t="s">
        <v>59</v>
      </c>
      <c r="D25" s="13"/>
      <c r="E25" s="40"/>
      <c r="F25" s="40"/>
      <c r="G25" s="40"/>
      <c r="H25" s="40"/>
      <c r="I25" s="40"/>
      <c r="J25" s="40">
        <f t="shared" ref="J25:O25" si="7">J24*1000*1*(J14-J15)/3024</f>
        <v>1837.3927314814814</v>
      </c>
      <c r="K25" s="40">
        <f t="shared" si="7"/>
        <v>2372.5553356481482</v>
      </c>
      <c r="L25" s="40">
        <f t="shared" si="7"/>
        <v>2229.8465922619048</v>
      </c>
      <c r="M25" s="40">
        <f t="shared" si="7"/>
        <v>2158.4906150793649</v>
      </c>
      <c r="N25" s="40">
        <f t="shared" si="7"/>
        <v>2122.8131081349206</v>
      </c>
      <c r="O25" s="40">
        <f t="shared" si="7"/>
        <v>2158.4902939814815</v>
      </c>
      <c r="P25" s="40">
        <f t="shared" ref="P25:AB25" si="8">P24*1000*1*(P14-P15)/3024</f>
        <v>2212.0079993386244</v>
      </c>
      <c r="Q25" s="40">
        <f t="shared" si="8"/>
        <v>2176.3304923941801</v>
      </c>
      <c r="R25" s="40">
        <f t="shared" si="8"/>
        <v>2176.3308134920635</v>
      </c>
      <c r="S25" s="40">
        <f t="shared" si="8"/>
        <v>2176.3308134920635</v>
      </c>
      <c r="T25" s="40">
        <f t="shared" si="8"/>
        <v>2408.2354113756614</v>
      </c>
      <c r="U25" s="40">
        <f t="shared" si="8"/>
        <v>2408.2341269841268</v>
      </c>
      <c r="V25" s="40">
        <f t="shared" si="8"/>
        <v>2229.8481977513229</v>
      </c>
      <c r="W25" s="40">
        <f t="shared" si="8"/>
        <v>2301.2025694444446</v>
      </c>
      <c r="X25" s="40">
        <f t="shared" si="8"/>
        <v>2586.6223039021165</v>
      </c>
      <c r="Y25" s="40">
        <f t="shared" si="8"/>
        <v>2693.6525770502644</v>
      </c>
      <c r="Z25" s="40">
        <f t="shared" si="8"/>
        <v>2622.3004530423282</v>
      </c>
      <c r="AA25" s="40">
        <f t="shared" si="8"/>
        <v>2693.6535403439152</v>
      </c>
      <c r="AB25" s="40">
        <f t="shared" si="8"/>
        <v>2729.3336160714284</v>
      </c>
      <c r="AC25" s="43">
        <f>SUM(E25:AB25)</f>
        <v>44293.671591269842</v>
      </c>
    </row>
    <row r="26" spans="1:29" ht="30" customHeight="1">
      <c r="A26" s="39">
        <v>15</v>
      </c>
      <c r="B26" s="5" t="s">
        <v>60</v>
      </c>
      <c r="C26" s="6" t="s">
        <v>61</v>
      </c>
      <c r="D26" s="13"/>
      <c r="E26" s="17"/>
      <c r="F26" s="17"/>
      <c r="G26" s="17"/>
      <c r="H26" s="17"/>
      <c r="I26" s="17"/>
      <c r="J26" s="13">
        <v>1520</v>
      </c>
      <c r="K26" s="13">
        <v>1520</v>
      </c>
      <c r="L26" s="13">
        <v>1520</v>
      </c>
      <c r="M26" s="13">
        <v>1490</v>
      </c>
      <c r="N26" s="13">
        <v>1510</v>
      </c>
      <c r="O26" s="13">
        <v>1470</v>
      </c>
      <c r="P26" s="13">
        <v>1490</v>
      </c>
      <c r="Q26" s="13">
        <v>1500</v>
      </c>
      <c r="R26" s="13">
        <v>1500</v>
      </c>
      <c r="S26" s="13">
        <v>1500</v>
      </c>
      <c r="T26" s="13">
        <v>1580</v>
      </c>
      <c r="U26" s="13">
        <v>1500</v>
      </c>
      <c r="V26" s="13">
        <v>1500</v>
      </c>
      <c r="W26" s="13">
        <v>1530</v>
      </c>
      <c r="X26" s="13">
        <v>1530</v>
      </c>
      <c r="Y26" s="13">
        <v>1600</v>
      </c>
      <c r="Z26" s="13">
        <v>1510</v>
      </c>
      <c r="AA26" s="13">
        <v>1500</v>
      </c>
      <c r="AB26" s="13">
        <v>1530</v>
      </c>
      <c r="AC26" s="43">
        <f>SUM(E26:AB26)</f>
        <v>28800</v>
      </c>
    </row>
    <row r="27" spans="1:29" ht="30" customHeight="1">
      <c r="A27" s="39">
        <v>16</v>
      </c>
      <c r="B27" s="5" t="s">
        <v>62</v>
      </c>
      <c r="C27" s="6" t="s">
        <v>63</v>
      </c>
      <c r="D27" s="13"/>
      <c r="E27" s="31"/>
      <c r="F27" s="31"/>
      <c r="G27" s="31"/>
      <c r="H27" s="31"/>
      <c r="I27" s="31"/>
      <c r="J27" s="31">
        <f t="shared" ref="J27:O27" si="9">J26/J25</f>
        <v>0.82725917761437473</v>
      </c>
      <c r="K27" s="31">
        <f t="shared" si="9"/>
        <v>0.64065945150432402</v>
      </c>
      <c r="L27" s="31">
        <f t="shared" si="9"/>
        <v>0.68166124309840848</v>
      </c>
      <c r="M27" s="31">
        <f t="shared" si="9"/>
        <v>0.69029718711341936</v>
      </c>
      <c r="N27" s="31">
        <f t="shared" si="9"/>
        <v>0.7113202731853624</v>
      </c>
      <c r="O27" s="31">
        <f t="shared" si="9"/>
        <v>0.68103155436871832</v>
      </c>
      <c r="P27" s="31">
        <f t="shared" ref="P27:AB27" si="10">P26/P25</f>
        <v>0.67359611739446701</v>
      </c>
      <c r="Q27" s="31">
        <f t="shared" si="10"/>
        <v>0.68923355402232622</v>
      </c>
      <c r="R27" s="31">
        <f t="shared" si="10"/>
        <v>0.68923345233216315</v>
      </c>
      <c r="S27" s="31">
        <f t="shared" si="10"/>
        <v>0.68923345233216315</v>
      </c>
      <c r="T27" s="31">
        <f t="shared" si="10"/>
        <v>0.65608203937897136</v>
      </c>
      <c r="U27" s="31">
        <f t="shared" si="10"/>
        <v>0.62286302780638525</v>
      </c>
      <c r="V27" s="31">
        <f t="shared" si="10"/>
        <v>0.67269153187767039</v>
      </c>
      <c r="W27" s="31">
        <f t="shared" si="10"/>
        <v>0.66486975997483433</v>
      </c>
      <c r="X27" s="31">
        <f t="shared" si="10"/>
        <v>0.59150498999868617</v>
      </c>
      <c r="Y27" s="31">
        <f t="shared" si="10"/>
        <v>0.59398899978114861</v>
      </c>
      <c r="Z27" s="31">
        <f t="shared" si="10"/>
        <v>0.57583027842905465</v>
      </c>
      <c r="AA27" s="31">
        <f t="shared" si="10"/>
        <v>0.55686448815109524</v>
      </c>
      <c r="AB27" s="31">
        <f t="shared" si="10"/>
        <v>0.56057639527492598</v>
      </c>
      <c r="AC27" s="35">
        <f t="shared" ref="AC27:AC32" si="11">AVERAGE(E27:AB27)</f>
        <v>0.6562524722967632</v>
      </c>
    </row>
    <row r="28" spans="1:29" ht="30" customHeight="1">
      <c r="A28" s="39">
        <v>17</v>
      </c>
      <c r="B28" s="5" t="s">
        <v>64</v>
      </c>
      <c r="C28" s="13"/>
      <c r="D28" s="13"/>
      <c r="E28" s="341">
        <f>AVERAGE(E27:AB27)</f>
        <v>0.6562524722967632</v>
      </c>
      <c r="F28" s="342"/>
      <c r="G28" s="342"/>
      <c r="H28" s="342"/>
      <c r="I28" s="342"/>
      <c r="J28" s="342"/>
      <c r="K28" s="342"/>
      <c r="L28" s="342"/>
      <c r="M28" s="342"/>
      <c r="N28" s="342"/>
      <c r="O28" s="342"/>
      <c r="P28" s="342"/>
      <c r="Q28" s="342"/>
      <c r="R28" s="342"/>
      <c r="S28" s="342"/>
      <c r="T28" s="342"/>
      <c r="U28" s="342"/>
      <c r="V28" s="342"/>
      <c r="W28" s="342"/>
      <c r="X28" s="342"/>
      <c r="Y28" s="342"/>
      <c r="Z28" s="342"/>
      <c r="AA28" s="342"/>
      <c r="AB28" s="342"/>
      <c r="AC28" s="35">
        <f t="shared" si="11"/>
        <v>0.6562524722967632</v>
      </c>
    </row>
    <row r="29" spans="1:29" ht="30" customHeight="1">
      <c r="A29" s="39">
        <v>18</v>
      </c>
      <c r="B29" s="5" t="s">
        <v>65</v>
      </c>
      <c r="C29" s="13"/>
      <c r="D29" s="13"/>
      <c r="E29" s="31"/>
      <c r="F29" s="31"/>
      <c r="G29" s="31"/>
      <c r="H29" s="31"/>
      <c r="I29" s="31"/>
      <c r="J29" s="31">
        <f t="shared" ref="J29:O29" si="12">3.516/J27</f>
        <v>4.2501795025584794</v>
      </c>
      <c r="K29" s="31">
        <f t="shared" si="12"/>
        <v>5.4880951053545326</v>
      </c>
      <c r="L29" s="31">
        <f t="shared" si="12"/>
        <v>5.1579872489426695</v>
      </c>
      <c r="M29" s="31">
        <f t="shared" si="12"/>
        <v>5.093458391019495</v>
      </c>
      <c r="N29" s="31">
        <f t="shared" si="12"/>
        <v>4.942921118014822</v>
      </c>
      <c r="O29" s="31">
        <f t="shared" si="12"/>
        <v>5.1627563766250946</v>
      </c>
      <c r="P29" s="31">
        <f t="shared" ref="P29:AB29" si="13">3.516/P27</f>
        <v>5.2197450507883243</v>
      </c>
      <c r="Q29" s="31">
        <f t="shared" si="13"/>
        <v>5.1013186741719583</v>
      </c>
      <c r="R29" s="31">
        <f t="shared" si="13"/>
        <v>5.1013194268253965</v>
      </c>
      <c r="S29" s="31">
        <f t="shared" si="13"/>
        <v>5.1013194268253965</v>
      </c>
      <c r="T29" s="31">
        <f t="shared" si="13"/>
        <v>5.3590858901245735</v>
      </c>
      <c r="U29" s="31">
        <f t="shared" si="13"/>
        <v>5.6449007936507929</v>
      </c>
      <c r="V29" s="31">
        <f t="shared" si="13"/>
        <v>5.2267641755291017</v>
      </c>
      <c r="W29" s="31">
        <f t="shared" si="13"/>
        <v>5.2882537478213516</v>
      </c>
      <c r="X29" s="31">
        <f t="shared" si="13"/>
        <v>5.9441594905358439</v>
      </c>
      <c r="Y29" s="31">
        <f t="shared" si="13"/>
        <v>5.9193015380679563</v>
      </c>
      <c r="Z29" s="31">
        <f t="shared" si="13"/>
        <v>6.1059658231104805</v>
      </c>
      <c r="AA29" s="31">
        <f t="shared" si="13"/>
        <v>6.3139238985661379</v>
      </c>
      <c r="AB29" s="31">
        <f t="shared" si="13"/>
        <v>6.2721156824229682</v>
      </c>
      <c r="AC29" s="35">
        <f t="shared" si="11"/>
        <v>5.4049248084713346</v>
      </c>
    </row>
    <row r="30" spans="1:29" ht="30" customHeight="1">
      <c r="A30" s="39">
        <v>19</v>
      </c>
      <c r="B30" s="5" t="s">
        <v>66</v>
      </c>
      <c r="C30" s="13"/>
      <c r="D30" s="13"/>
      <c r="E30" s="31"/>
      <c r="F30" s="31"/>
      <c r="G30" s="31"/>
      <c r="H30" s="31"/>
      <c r="I30" s="31"/>
      <c r="J30" s="31">
        <f t="shared" ref="J30:O30" si="14">3.413*J29</f>
        <v>14.50586264223209</v>
      </c>
      <c r="K30" s="31">
        <f t="shared" si="14"/>
        <v>18.730868594575018</v>
      </c>
      <c r="L30" s="31">
        <f t="shared" si="14"/>
        <v>17.604210480641331</v>
      </c>
      <c r="M30" s="31">
        <f t="shared" si="14"/>
        <v>17.383973488549536</v>
      </c>
      <c r="N30" s="31">
        <f t="shared" si="14"/>
        <v>16.870189775784588</v>
      </c>
      <c r="O30" s="31">
        <f t="shared" si="14"/>
        <v>17.620487513421448</v>
      </c>
      <c r="P30" s="31">
        <f t="shared" ref="P30:AB30" si="15">3.413*P29</f>
        <v>17.814989858340549</v>
      </c>
      <c r="Q30" s="31">
        <f t="shared" si="15"/>
        <v>17.410800634948892</v>
      </c>
      <c r="R30" s="31">
        <f t="shared" si="15"/>
        <v>17.410803203755076</v>
      </c>
      <c r="S30" s="31">
        <f t="shared" si="15"/>
        <v>17.410803203755076</v>
      </c>
      <c r="T30" s="31">
        <f t="shared" si="15"/>
        <v>18.290560142995169</v>
      </c>
      <c r="U30" s="31">
        <f t="shared" si="15"/>
        <v>19.266046408730155</v>
      </c>
      <c r="V30" s="31">
        <f t="shared" si="15"/>
        <v>17.838946131080824</v>
      </c>
      <c r="W30" s="31">
        <f t="shared" si="15"/>
        <v>18.048810041314272</v>
      </c>
      <c r="X30" s="31">
        <f t="shared" si="15"/>
        <v>20.287416341198835</v>
      </c>
      <c r="Y30" s="31">
        <f t="shared" si="15"/>
        <v>20.202576149425933</v>
      </c>
      <c r="Z30" s="31">
        <f t="shared" si="15"/>
        <v>20.839661354276068</v>
      </c>
      <c r="AA30" s="31">
        <f t="shared" si="15"/>
        <v>21.549422265806228</v>
      </c>
      <c r="AB30" s="31">
        <f t="shared" si="15"/>
        <v>21.406730824109591</v>
      </c>
      <c r="AC30" s="35">
        <f t="shared" si="11"/>
        <v>18.447008371312666</v>
      </c>
    </row>
    <row r="31" spans="1:29" ht="30" customHeight="1">
      <c r="A31" s="39">
        <v>20</v>
      </c>
      <c r="B31" s="5" t="s">
        <v>67</v>
      </c>
      <c r="C31" s="6" t="s">
        <v>42</v>
      </c>
      <c r="D31" s="13"/>
      <c r="E31" s="31"/>
      <c r="F31" s="31"/>
      <c r="G31" s="31"/>
      <c r="H31" s="31"/>
      <c r="I31" s="31"/>
      <c r="J31" s="31">
        <f t="shared" ref="J31:O31" si="16">(J17-J16)/LN(1+(J17-J16)/J12)</f>
        <v>3.477801084802584</v>
      </c>
      <c r="K31" s="31">
        <f t="shared" si="16"/>
        <v>3.301047051080555</v>
      </c>
      <c r="L31" s="31">
        <f t="shared" si="16"/>
        <v>2.919091677757462</v>
      </c>
      <c r="M31" s="31">
        <f t="shared" si="16"/>
        <v>3.0186156340338881</v>
      </c>
      <c r="N31" s="31">
        <f t="shared" si="16"/>
        <v>2.8827844309706929</v>
      </c>
      <c r="O31" s="31">
        <f t="shared" si="16"/>
        <v>3.0370125784040058</v>
      </c>
      <c r="P31" s="31">
        <f t="shared" ref="P31:AB31" si="17">(P17-P16)/LN(1+(P17-P16)/P12)</f>
        <v>3.0919252774581336</v>
      </c>
      <c r="Q31" s="31">
        <f t="shared" si="17"/>
        <v>3.2091856128122558</v>
      </c>
      <c r="R31" s="31">
        <f t="shared" si="17"/>
        <v>3.0919252774581336</v>
      </c>
      <c r="S31" s="31">
        <f t="shared" si="17"/>
        <v>3.2498981042689175</v>
      </c>
      <c r="T31" s="31">
        <f t="shared" si="17"/>
        <v>3.2005231442283604</v>
      </c>
      <c r="U31" s="31">
        <f t="shared" si="17"/>
        <v>3.2184694268063678</v>
      </c>
      <c r="V31" s="31">
        <f t="shared" si="17"/>
        <v>3.1721226401303166</v>
      </c>
      <c r="W31" s="31">
        <f t="shared" si="17"/>
        <v>3.4182011426176491</v>
      </c>
      <c r="X31" s="31">
        <f t="shared" si="17"/>
        <v>3.582975335843785</v>
      </c>
      <c r="Y31" s="31">
        <f t="shared" si="17"/>
        <v>3.7739986824276843</v>
      </c>
      <c r="Z31" s="31">
        <f t="shared" si="17"/>
        <v>3.8547192757287356</v>
      </c>
      <c r="AA31" s="31">
        <f t="shared" si="17"/>
        <v>3.7557847705547203</v>
      </c>
      <c r="AB31" s="31">
        <f t="shared" si="17"/>
        <v>3.8547192757287356</v>
      </c>
      <c r="AC31" s="35">
        <f t="shared" si="11"/>
        <v>3.3216210749006829</v>
      </c>
    </row>
    <row r="32" spans="1:29" ht="30" customHeight="1">
      <c r="A32" s="39">
        <v>21</v>
      </c>
      <c r="B32" s="5" t="s">
        <v>68</v>
      </c>
      <c r="C32" s="6" t="s">
        <v>42</v>
      </c>
      <c r="D32" s="17"/>
      <c r="E32" s="31"/>
      <c r="F32" s="31"/>
      <c r="G32" s="31"/>
      <c r="H32" s="31"/>
      <c r="I32" s="31"/>
      <c r="J32" s="31">
        <f t="shared" ref="J32:O32" si="18">(J14-J15)/LN(1+(J14-J15)/J13)</f>
        <v>2.0974222834696175</v>
      </c>
      <c r="K32" s="31">
        <f t="shared" si="18"/>
        <v>2.488687688146086</v>
      </c>
      <c r="L32" s="31">
        <f t="shared" si="18"/>
        <v>2.1809019686893962</v>
      </c>
      <c r="M32" s="31">
        <f t="shared" si="18"/>
        <v>2.1319723076846313</v>
      </c>
      <c r="N32" s="31">
        <f t="shared" si="18"/>
        <v>2.1073930839752726</v>
      </c>
      <c r="O32" s="31">
        <f t="shared" si="18"/>
        <v>2.1319720868204604</v>
      </c>
      <c r="P32" s="31">
        <f t="shared" ref="P32:AB32" si="19">(P14-P15)/LN(1+(P14-P15)/P13)</f>
        <v>2.3733171342016415</v>
      </c>
      <c r="Q32" s="31">
        <f t="shared" si="19"/>
        <v>2.3474610267087574</v>
      </c>
      <c r="R32" s="31">
        <f t="shared" si="19"/>
        <v>2.3474612597842541</v>
      </c>
      <c r="S32" s="31">
        <f t="shared" si="19"/>
        <v>2.3474612597842541</v>
      </c>
      <c r="T32" s="31">
        <f t="shared" si="19"/>
        <v>2.514118951231656</v>
      </c>
      <c r="U32" s="31">
        <f t="shared" si="19"/>
        <v>2.5141180370887164</v>
      </c>
      <c r="V32" s="31">
        <f t="shared" si="19"/>
        <v>2.386215694020517</v>
      </c>
      <c r="W32" s="31">
        <f t="shared" si="19"/>
        <v>2.4376065349632361</v>
      </c>
      <c r="X32" s="31">
        <f t="shared" si="19"/>
        <v>2.8367352260261351</v>
      </c>
      <c r="Y32" s="31">
        <f t="shared" si="19"/>
        <v>2.7150436130223823</v>
      </c>
      <c r="Z32" s="31">
        <f t="shared" si="19"/>
        <v>2.8628545606224574</v>
      </c>
      <c r="AA32" s="31">
        <f t="shared" si="19"/>
        <v>2.7150442840239473</v>
      </c>
      <c r="AB32" s="31">
        <f t="shared" si="19"/>
        <v>2.9407993428533907</v>
      </c>
      <c r="AC32" s="35">
        <f t="shared" si="11"/>
        <v>2.4461361233219372</v>
      </c>
    </row>
    <row r="35" spans="1:29" ht="23.25">
      <c r="A35" s="399" t="s">
        <v>26</v>
      </c>
      <c r="B35" s="399"/>
      <c r="C35" s="399"/>
      <c r="D35" s="399"/>
      <c r="E35" s="399"/>
      <c r="F35" s="399"/>
      <c r="G35" s="399"/>
      <c r="H35" s="399"/>
      <c r="I35" s="399"/>
      <c r="J35" s="399"/>
      <c r="K35" s="399"/>
      <c r="L35" s="399"/>
      <c r="M35" s="399"/>
      <c r="N35" s="399"/>
      <c r="O35" s="399"/>
      <c r="P35" s="399"/>
      <c r="Q35" s="399"/>
      <c r="R35" s="399"/>
      <c r="S35" s="399"/>
      <c r="T35" s="399"/>
      <c r="U35" s="399"/>
      <c r="V35" s="399"/>
      <c r="W35" s="399"/>
      <c r="X35" s="399"/>
      <c r="Y35" s="399"/>
      <c r="Z35" s="399"/>
      <c r="AA35" s="399"/>
      <c r="AB35" s="399"/>
      <c r="AC35" s="399"/>
    </row>
    <row r="36" spans="1:29" ht="23.25">
      <c r="A36" s="392" t="s">
        <v>104</v>
      </c>
      <c r="B36" s="392"/>
      <c r="C36" s="392"/>
      <c r="D36" s="392"/>
      <c r="E36" s="392"/>
      <c r="F36" s="392"/>
      <c r="G36" s="392"/>
      <c r="H36" s="392"/>
      <c r="I36" s="392"/>
      <c r="J36" s="392"/>
      <c r="K36" s="392"/>
      <c r="L36" s="392"/>
      <c r="M36" s="392"/>
      <c r="N36" s="392"/>
      <c r="O36" s="392"/>
      <c r="P36" s="392"/>
      <c r="Q36" s="392"/>
      <c r="R36" s="392"/>
      <c r="S36" s="392"/>
      <c r="T36" s="392"/>
      <c r="U36" s="392"/>
      <c r="V36" s="392"/>
      <c r="W36" s="392"/>
      <c r="X36" s="392"/>
      <c r="Y36" s="392"/>
      <c r="Z36" s="392"/>
      <c r="AA36" s="392"/>
      <c r="AB36" s="392"/>
      <c r="AC36" s="392"/>
    </row>
    <row r="37" spans="1:29" ht="21" customHeight="1">
      <c r="A37" s="359"/>
      <c r="B37" s="359"/>
      <c r="C37" s="359"/>
      <c r="D37" s="359"/>
      <c r="E37" s="356" t="s">
        <v>85</v>
      </c>
      <c r="F37" s="356"/>
      <c r="G37" s="356"/>
      <c r="H37" s="356"/>
      <c r="I37" s="356"/>
      <c r="J37" s="356"/>
      <c r="K37" s="356"/>
      <c r="L37" s="356"/>
      <c r="M37" s="356"/>
      <c r="N37" s="356"/>
      <c r="O37" s="356"/>
      <c r="P37" s="356"/>
      <c r="Q37" s="356"/>
      <c r="R37" s="356"/>
      <c r="S37" s="356"/>
      <c r="T37" s="356"/>
      <c r="U37" s="356"/>
      <c r="V37" s="356"/>
      <c r="W37" s="356"/>
      <c r="X37" s="356"/>
      <c r="Y37" s="356"/>
      <c r="Z37" s="356"/>
      <c r="AA37" s="356"/>
      <c r="AB37" s="356"/>
      <c r="AC37" s="356"/>
    </row>
    <row r="38" spans="1:29" ht="18.75" customHeight="1">
      <c r="A38" s="400" t="s">
        <v>105</v>
      </c>
      <c r="B38" s="400"/>
      <c r="C38" s="400"/>
      <c r="D38" s="400"/>
      <c r="E38" s="356"/>
      <c r="F38" s="356"/>
      <c r="G38" s="356"/>
      <c r="H38" s="356"/>
      <c r="I38" s="356"/>
      <c r="J38" s="356"/>
      <c r="K38" s="356"/>
      <c r="L38" s="356"/>
      <c r="M38" s="356"/>
      <c r="N38" s="356"/>
      <c r="O38" s="356"/>
      <c r="P38" s="356"/>
      <c r="Q38" s="356"/>
      <c r="R38" s="356"/>
      <c r="S38" s="356"/>
      <c r="T38" s="356"/>
      <c r="U38" s="356"/>
      <c r="V38" s="356"/>
      <c r="W38" s="356"/>
      <c r="X38" s="356"/>
      <c r="Y38" s="356"/>
      <c r="Z38" s="356"/>
      <c r="AA38" s="356"/>
      <c r="AB38" s="356"/>
      <c r="AC38" s="356"/>
    </row>
    <row r="39" spans="1:29" ht="18.75" customHeight="1">
      <c r="A39" s="400" t="s">
        <v>106</v>
      </c>
      <c r="B39" s="400"/>
      <c r="C39" s="400"/>
      <c r="D39" s="400"/>
      <c r="E39" s="356"/>
      <c r="F39" s="356"/>
      <c r="G39" s="356"/>
      <c r="H39" s="356"/>
      <c r="I39" s="356"/>
      <c r="J39" s="356"/>
      <c r="K39" s="356"/>
      <c r="L39" s="356"/>
      <c r="M39" s="356"/>
      <c r="N39" s="356"/>
      <c r="O39" s="356"/>
      <c r="P39" s="356"/>
      <c r="Q39" s="356"/>
      <c r="R39" s="356"/>
      <c r="S39" s="356"/>
      <c r="T39" s="356"/>
      <c r="U39" s="356"/>
      <c r="V39" s="356"/>
      <c r="W39" s="356"/>
      <c r="X39" s="356"/>
      <c r="Y39" s="356"/>
      <c r="Z39" s="356"/>
      <c r="AA39" s="356"/>
      <c r="AB39" s="356"/>
      <c r="AC39" s="356"/>
    </row>
    <row r="40" spans="1:29" ht="18.75" customHeight="1">
      <c r="A40" s="400" t="s">
        <v>107</v>
      </c>
      <c r="B40" s="400"/>
      <c r="C40" s="400"/>
      <c r="D40" s="400"/>
      <c r="E40" s="356"/>
      <c r="F40" s="356"/>
      <c r="G40" s="356"/>
      <c r="H40" s="356"/>
      <c r="I40" s="356"/>
      <c r="J40" s="356"/>
      <c r="K40" s="356"/>
      <c r="L40" s="356"/>
      <c r="M40" s="356"/>
      <c r="N40" s="356"/>
      <c r="O40" s="356"/>
      <c r="P40" s="356"/>
      <c r="Q40" s="356"/>
      <c r="R40" s="356"/>
      <c r="S40" s="356"/>
      <c r="T40" s="356"/>
      <c r="U40" s="356"/>
      <c r="V40" s="356"/>
      <c r="W40" s="356"/>
      <c r="X40" s="356"/>
      <c r="Y40" s="356"/>
      <c r="Z40" s="356"/>
      <c r="AA40" s="356"/>
      <c r="AB40" s="356"/>
      <c r="AC40" s="356"/>
    </row>
    <row r="41" spans="1:29" ht="18.75" customHeight="1">
      <c r="A41" s="400" t="s">
        <v>108</v>
      </c>
      <c r="B41" s="400"/>
      <c r="C41" s="400"/>
      <c r="D41" s="400"/>
      <c r="E41" s="356"/>
      <c r="F41" s="356"/>
      <c r="G41" s="356"/>
      <c r="H41" s="356"/>
      <c r="I41" s="356"/>
      <c r="J41" s="356"/>
      <c r="K41" s="356"/>
      <c r="L41" s="356"/>
      <c r="M41" s="356"/>
      <c r="N41" s="356"/>
      <c r="O41" s="356"/>
      <c r="P41" s="356"/>
      <c r="Q41" s="356"/>
      <c r="R41" s="356"/>
      <c r="S41" s="356"/>
      <c r="T41" s="356"/>
      <c r="U41" s="356"/>
      <c r="V41" s="356"/>
      <c r="W41" s="356"/>
      <c r="X41" s="356"/>
      <c r="Y41" s="356"/>
      <c r="Z41" s="356"/>
      <c r="AA41" s="356"/>
      <c r="AB41" s="356"/>
      <c r="AC41" s="356"/>
    </row>
    <row r="42" spans="1:29" ht="19.5" customHeight="1">
      <c r="A42" s="401" t="s">
        <v>109</v>
      </c>
      <c r="B42" s="401"/>
      <c r="C42" s="401"/>
      <c r="D42" s="401"/>
      <c r="E42" s="356"/>
      <c r="F42" s="356"/>
      <c r="G42" s="356"/>
      <c r="H42" s="356"/>
      <c r="I42" s="356"/>
      <c r="J42" s="356"/>
      <c r="K42" s="356"/>
      <c r="L42" s="356"/>
      <c r="M42" s="356"/>
      <c r="N42" s="356"/>
      <c r="O42" s="356"/>
      <c r="P42" s="356"/>
      <c r="Q42" s="356"/>
      <c r="R42" s="356"/>
      <c r="S42" s="356"/>
      <c r="T42" s="356"/>
      <c r="U42" s="356"/>
      <c r="V42" s="356"/>
      <c r="W42" s="356"/>
      <c r="X42" s="356"/>
      <c r="Y42" s="356"/>
      <c r="Z42" s="356"/>
      <c r="AA42" s="356"/>
      <c r="AB42" s="356"/>
      <c r="AC42" s="356"/>
    </row>
    <row r="43" spans="1:29" ht="18.75" customHeight="1">
      <c r="A43" s="401" t="s">
        <v>110</v>
      </c>
      <c r="B43" s="401"/>
      <c r="C43" s="401"/>
      <c r="D43" s="401"/>
      <c r="E43" s="356"/>
      <c r="F43" s="356"/>
      <c r="G43" s="356"/>
      <c r="H43" s="356"/>
      <c r="I43" s="356"/>
      <c r="J43" s="356"/>
      <c r="K43" s="356"/>
      <c r="L43" s="356"/>
      <c r="M43" s="356"/>
      <c r="N43" s="356"/>
      <c r="O43" s="356"/>
      <c r="P43" s="356"/>
      <c r="Q43" s="356"/>
      <c r="R43" s="356"/>
      <c r="S43" s="356"/>
      <c r="T43" s="356"/>
      <c r="U43" s="356"/>
      <c r="V43" s="356"/>
      <c r="W43" s="356"/>
      <c r="X43" s="356"/>
      <c r="Y43" s="356"/>
      <c r="Z43" s="356"/>
      <c r="AA43" s="356"/>
      <c r="AB43" s="356"/>
      <c r="AC43" s="356"/>
    </row>
    <row r="44" spans="1:29" ht="33.75" customHeight="1">
      <c r="A44" s="344" t="s">
        <v>35</v>
      </c>
      <c r="B44" s="344" t="s">
        <v>36</v>
      </c>
      <c r="C44" s="344" t="s">
        <v>37</v>
      </c>
      <c r="D44" s="344" t="s">
        <v>38</v>
      </c>
      <c r="E44" s="316" t="s">
        <v>39</v>
      </c>
      <c r="F44" s="317"/>
      <c r="G44" s="317"/>
      <c r="H44" s="317"/>
      <c r="I44" s="317"/>
      <c r="J44" s="317"/>
      <c r="K44" s="317"/>
      <c r="L44" s="317"/>
      <c r="M44" s="317"/>
      <c r="N44" s="317"/>
      <c r="O44" s="317"/>
      <c r="P44" s="317"/>
      <c r="Q44" s="317"/>
      <c r="R44" s="317"/>
      <c r="S44" s="317"/>
      <c r="T44" s="317"/>
      <c r="U44" s="317"/>
      <c r="V44" s="317"/>
      <c r="W44" s="317"/>
      <c r="X44" s="317"/>
      <c r="Y44" s="317"/>
      <c r="Z44" s="317"/>
      <c r="AA44" s="317"/>
      <c r="AB44" s="318"/>
      <c r="AC44" s="20" t="s">
        <v>25</v>
      </c>
    </row>
    <row r="45" spans="1:29" ht="15.75">
      <c r="A45" s="345"/>
      <c r="B45" s="345"/>
      <c r="C45" s="345"/>
      <c r="D45" s="345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17"/>
    </row>
    <row r="46" spans="1:29" ht="30" customHeight="1">
      <c r="A46" s="4">
        <v>1</v>
      </c>
      <c r="B46" s="5" t="s">
        <v>41</v>
      </c>
      <c r="C46" s="6" t="s">
        <v>42</v>
      </c>
      <c r="D46" s="7"/>
      <c r="E46" s="28">
        <v>1.1000000000000001</v>
      </c>
      <c r="F46" s="28">
        <v>1.2</v>
      </c>
      <c r="G46" s="28">
        <v>1.1000000000000001</v>
      </c>
      <c r="H46" s="28">
        <v>1.1000000000000001</v>
      </c>
      <c r="I46" s="28">
        <v>0.9</v>
      </c>
      <c r="J46" s="28">
        <v>1.1000000000000001</v>
      </c>
      <c r="K46" s="28">
        <v>1</v>
      </c>
      <c r="L46" s="28">
        <v>1</v>
      </c>
      <c r="M46" s="28">
        <v>0.9</v>
      </c>
      <c r="N46" s="28">
        <v>1</v>
      </c>
      <c r="O46" s="28">
        <v>0.9</v>
      </c>
      <c r="P46" s="28">
        <v>0.9</v>
      </c>
      <c r="Q46" s="28">
        <v>0.9</v>
      </c>
      <c r="R46" s="28">
        <v>1.1000000000000001</v>
      </c>
      <c r="S46" s="28">
        <v>1</v>
      </c>
      <c r="T46" s="28">
        <v>1</v>
      </c>
      <c r="U46" s="28">
        <v>0.9</v>
      </c>
      <c r="V46" s="28"/>
      <c r="W46" s="28"/>
      <c r="X46" s="28"/>
      <c r="Y46" s="28"/>
      <c r="Z46" s="28"/>
      <c r="AA46" s="28"/>
      <c r="AB46" s="28"/>
      <c r="AC46" s="35">
        <f t="shared" ref="AC46:AC58" si="20">AVERAGE(E46:AB46)</f>
        <v>1.0058823529411764</v>
      </c>
    </row>
    <row r="47" spans="1:29" ht="30" customHeight="1">
      <c r="A47" s="4">
        <v>2</v>
      </c>
      <c r="B47" s="5" t="s">
        <v>43</v>
      </c>
      <c r="C47" s="6" t="s">
        <v>42</v>
      </c>
      <c r="D47" s="7"/>
      <c r="E47" s="28">
        <v>0.6</v>
      </c>
      <c r="F47" s="28">
        <v>0.6</v>
      </c>
      <c r="G47" s="28">
        <v>0.6</v>
      </c>
      <c r="H47" s="28">
        <v>0.6</v>
      </c>
      <c r="I47" s="28">
        <v>0.5</v>
      </c>
      <c r="J47" s="28">
        <v>0.5</v>
      </c>
      <c r="K47" s="28">
        <v>0.5</v>
      </c>
      <c r="L47" s="28">
        <v>0.4</v>
      </c>
      <c r="M47" s="28">
        <v>0.4</v>
      </c>
      <c r="N47" s="28">
        <v>0.5</v>
      </c>
      <c r="O47" s="28">
        <v>0.6</v>
      </c>
      <c r="P47" s="28">
        <v>0.4</v>
      </c>
      <c r="Q47" s="28">
        <v>0.4</v>
      </c>
      <c r="R47" s="28">
        <v>0.5</v>
      </c>
      <c r="S47" s="28">
        <v>0.4</v>
      </c>
      <c r="T47" s="28">
        <v>0.4</v>
      </c>
      <c r="U47" s="28">
        <v>0.4</v>
      </c>
      <c r="V47" s="28"/>
      <c r="W47" s="28"/>
      <c r="X47" s="28"/>
      <c r="Y47" s="28"/>
      <c r="Z47" s="28"/>
      <c r="AA47" s="28"/>
      <c r="AB47" s="28"/>
      <c r="AC47" s="35">
        <f t="shared" si="20"/>
        <v>0.4882352941176471</v>
      </c>
    </row>
    <row r="48" spans="1:29" ht="30" customHeight="1">
      <c r="A48" s="4">
        <v>3</v>
      </c>
      <c r="B48" s="5" t="s">
        <v>44</v>
      </c>
      <c r="C48" s="6" t="s">
        <v>42</v>
      </c>
      <c r="D48" s="6"/>
      <c r="E48" s="41">
        <v>14.77778</v>
      </c>
      <c r="F48" s="41">
        <v>14.66667</v>
      </c>
      <c r="G48" s="41">
        <v>15.11111</v>
      </c>
      <c r="H48" s="41">
        <v>15.11111</v>
      </c>
      <c r="I48" s="41">
        <v>15.61111</v>
      </c>
      <c r="J48" s="41">
        <v>15.5</v>
      </c>
      <c r="K48" s="41">
        <v>14.88889</v>
      </c>
      <c r="L48" s="41">
        <v>14</v>
      </c>
      <c r="M48" s="41">
        <v>13.77778</v>
      </c>
      <c r="N48" s="41">
        <v>13.77778</v>
      </c>
      <c r="O48" s="41">
        <v>13.88889</v>
      </c>
      <c r="P48" s="41">
        <v>14</v>
      </c>
      <c r="Q48" s="41">
        <v>13.88889</v>
      </c>
      <c r="R48" s="41">
        <v>13.77778</v>
      </c>
      <c r="S48" s="41">
        <v>13.88889</v>
      </c>
      <c r="T48" s="41">
        <v>13.66667</v>
      </c>
      <c r="U48" s="41">
        <v>13.22222</v>
      </c>
      <c r="V48" s="28"/>
      <c r="W48" s="28"/>
      <c r="X48" s="28"/>
      <c r="Y48" s="28"/>
      <c r="Z48" s="28"/>
      <c r="AA48" s="28"/>
      <c r="AB48" s="28"/>
      <c r="AC48" s="35">
        <f t="shared" si="20"/>
        <v>14.326798235294119</v>
      </c>
    </row>
    <row r="49" spans="1:29" ht="30" customHeight="1">
      <c r="A49" s="4">
        <v>4</v>
      </c>
      <c r="B49" s="5" t="s">
        <v>45</v>
      </c>
      <c r="C49" s="6" t="s">
        <v>42</v>
      </c>
      <c r="D49" s="6"/>
      <c r="E49" s="41">
        <v>5.7777789999999998</v>
      </c>
      <c r="F49" s="41">
        <v>5.6666670000000003</v>
      </c>
      <c r="G49" s="41">
        <v>6</v>
      </c>
      <c r="H49" s="41">
        <v>6.1111110000000002</v>
      </c>
      <c r="I49" s="41">
        <v>6.3333339999999998</v>
      </c>
      <c r="J49" s="41">
        <v>7.1666679999999996</v>
      </c>
      <c r="K49" s="41">
        <v>7</v>
      </c>
      <c r="L49" s="41">
        <v>7</v>
      </c>
      <c r="M49" s="41">
        <v>7.1111110000000002</v>
      </c>
      <c r="N49" s="41">
        <v>7.1111110000000002</v>
      </c>
      <c r="O49" s="41">
        <v>7.1111110000000002</v>
      </c>
      <c r="P49" s="41">
        <v>7</v>
      </c>
      <c r="Q49" s="41">
        <v>7</v>
      </c>
      <c r="R49" s="41">
        <v>6.88889</v>
      </c>
      <c r="S49" s="41">
        <v>7.1111110000000002</v>
      </c>
      <c r="T49" s="41">
        <v>6</v>
      </c>
      <c r="U49" s="41">
        <v>5.4444439999999998</v>
      </c>
      <c r="V49" s="28"/>
      <c r="W49" s="28"/>
      <c r="X49" s="28"/>
      <c r="Y49" s="28"/>
      <c r="Z49" s="28"/>
      <c r="AA49" s="28"/>
      <c r="AB49" s="28"/>
      <c r="AC49" s="35">
        <f t="shared" si="20"/>
        <v>6.5784315882352944</v>
      </c>
    </row>
    <row r="50" spans="1:29" ht="30" customHeight="1">
      <c r="A50" s="4">
        <v>5</v>
      </c>
      <c r="B50" s="5" t="s">
        <v>46</v>
      </c>
      <c r="C50" s="6" t="s">
        <v>42</v>
      </c>
      <c r="D50" s="6"/>
      <c r="E50" s="41">
        <v>23.61111</v>
      </c>
      <c r="F50" s="41">
        <v>22.83333</v>
      </c>
      <c r="G50" s="41">
        <v>22.83333</v>
      </c>
      <c r="H50" s="41">
        <v>23.61111</v>
      </c>
      <c r="I50" s="41">
        <v>23.61111</v>
      </c>
      <c r="J50" s="41">
        <v>24.72222</v>
      </c>
      <c r="K50" s="41">
        <v>24.5</v>
      </c>
      <c r="L50" s="41">
        <v>24.27778</v>
      </c>
      <c r="M50" s="41">
        <v>24.44444</v>
      </c>
      <c r="N50" s="41">
        <v>24.66667</v>
      </c>
      <c r="O50" s="41">
        <v>24.33334</v>
      </c>
      <c r="P50" s="41">
        <v>24.55556</v>
      </c>
      <c r="Q50" s="41">
        <v>25.05556</v>
      </c>
      <c r="R50" s="41">
        <v>24.94445</v>
      </c>
      <c r="S50" s="41">
        <v>25.05556</v>
      </c>
      <c r="T50" s="41">
        <v>25.33333</v>
      </c>
      <c r="U50" s="41">
        <v>25.44445</v>
      </c>
      <c r="V50" s="28"/>
      <c r="W50" s="28"/>
      <c r="X50" s="28"/>
      <c r="Y50" s="28"/>
      <c r="Z50" s="28"/>
      <c r="AA50" s="28"/>
      <c r="AB50" s="28"/>
      <c r="AC50" s="35">
        <f t="shared" si="20"/>
        <v>24.343138235294123</v>
      </c>
    </row>
    <row r="51" spans="1:29" ht="30" customHeight="1">
      <c r="A51" s="4">
        <v>6</v>
      </c>
      <c r="B51" s="5" t="s">
        <v>47</v>
      </c>
      <c r="C51" s="6" t="s">
        <v>42</v>
      </c>
      <c r="D51" s="6"/>
      <c r="E51" s="41">
        <v>29.72222</v>
      </c>
      <c r="F51" s="41">
        <v>29.05556</v>
      </c>
      <c r="G51" s="41">
        <v>29.22222</v>
      </c>
      <c r="H51" s="41">
        <v>29.88889</v>
      </c>
      <c r="I51" s="41">
        <v>29.83333</v>
      </c>
      <c r="J51" s="41">
        <v>30.38889</v>
      </c>
      <c r="K51" s="41">
        <v>29.94445</v>
      </c>
      <c r="L51" s="41">
        <v>29</v>
      </c>
      <c r="M51" s="41">
        <v>28.88889</v>
      </c>
      <c r="N51" s="41">
        <v>29.27778</v>
      </c>
      <c r="O51" s="41">
        <v>29.05556</v>
      </c>
      <c r="P51" s="41">
        <v>29.27778</v>
      </c>
      <c r="Q51" s="41">
        <v>29.77778</v>
      </c>
      <c r="R51" s="41">
        <v>29.66667</v>
      </c>
      <c r="S51" s="41">
        <v>29.66667</v>
      </c>
      <c r="T51" s="41">
        <v>30.61111</v>
      </c>
      <c r="U51" s="41">
        <v>30.83333</v>
      </c>
      <c r="V51" s="28"/>
      <c r="W51" s="28"/>
      <c r="X51" s="28"/>
      <c r="Y51" s="28"/>
      <c r="Z51" s="28"/>
      <c r="AA51" s="28"/>
      <c r="AB51" s="28"/>
      <c r="AC51" s="35">
        <f t="shared" si="20"/>
        <v>29.653595882352942</v>
      </c>
    </row>
    <row r="52" spans="1:29" ht="30" customHeight="1">
      <c r="A52" s="4">
        <v>7</v>
      </c>
      <c r="B52" s="5" t="s">
        <v>48</v>
      </c>
      <c r="C52" s="6" t="s">
        <v>49</v>
      </c>
      <c r="D52" s="6"/>
      <c r="E52" s="28">
        <v>4.3</v>
      </c>
      <c r="F52" s="28">
        <v>4.3</v>
      </c>
      <c r="G52" s="28">
        <v>4.3</v>
      </c>
      <c r="H52" s="28">
        <v>4.3</v>
      </c>
      <c r="I52" s="28">
        <v>4.3</v>
      </c>
      <c r="J52" s="28">
        <v>4.3</v>
      </c>
      <c r="K52" s="28">
        <v>4.3</v>
      </c>
      <c r="L52" s="28">
        <v>4.3</v>
      </c>
      <c r="M52" s="28">
        <v>4.3</v>
      </c>
      <c r="N52" s="28">
        <v>4.3</v>
      </c>
      <c r="O52" s="28">
        <v>4.3</v>
      </c>
      <c r="P52" s="28">
        <v>4.3</v>
      </c>
      <c r="Q52" s="28">
        <v>4.3</v>
      </c>
      <c r="R52" s="28">
        <v>4.3</v>
      </c>
      <c r="S52" s="28">
        <v>4.3</v>
      </c>
      <c r="T52" s="28">
        <v>4.3</v>
      </c>
      <c r="U52" s="28">
        <v>4.3</v>
      </c>
      <c r="V52" s="28"/>
      <c r="W52" s="28"/>
      <c r="X52" s="28"/>
      <c r="Y52" s="28"/>
      <c r="Z52" s="28"/>
      <c r="AA52" s="28"/>
      <c r="AB52" s="28"/>
      <c r="AC52" s="35">
        <f t="shared" si="20"/>
        <v>4.2999999999999989</v>
      </c>
    </row>
    <row r="53" spans="1:29" ht="30" customHeight="1">
      <c r="A53" s="4">
        <v>8</v>
      </c>
      <c r="B53" s="5" t="s">
        <v>50</v>
      </c>
      <c r="C53" s="6" t="s">
        <v>49</v>
      </c>
      <c r="D53" s="6"/>
      <c r="E53" s="28">
        <v>3.8</v>
      </c>
      <c r="F53" s="28">
        <v>3.8</v>
      </c>
      <c r="G53" s="28">
        <v>3.8</v>
      </c>
      <c r="H53" s="28">
        <v>3.8</v>
      </c>
      <c r="I53" s="28">
        <v>3.8</v>
      </c>
      <c r="J53" s="28">
        <v>3.8</v>
      </c>
      <c r="K53" s="28">
        <v>3.8</v>
      </c>
      <c r="L53" s="28">
        <v>3.8</v>
      </c>
      <c r="M53" s="28">
        <v>3.8</v>
      </c>
      <c r="N53" s="28">
        <v>3.8</v>
      </c>
      <c r="O53" s="28">
        <v>3.8</v>
      </c>
      <c r="P53" s="28">
        <v>3.8</v>
      </c>
      <c r="Q53" s="28">
        <v>3.8</v>
      </c>
      <c r="R53" s="28">
        <v>3.8</v>
      </c>
      <c r="S53" s="28">
        <v>3.8</v>
      </c>
      <c r="T53" s="28">
        <v>3.8</v>
      </c>
      <c r="U53" s="28">
        <v>3.8</v>
      </c>
      <c r="V53" s="28"/>
      <c r="W53" s="28"/>
      <c r="X53" s="28"/>
      <c r="Y53" s="28"/>
      <c r="Z53" s="28"/>
      <c r="AA53" s="28"/>
      <c r="AB53" s="28"/>
      <c r="AC53" s="35">
        <f t="shared" si="20"/>
        <v>3.7999999999999989</v>
      </c>
    </row>
    <row r="54" spans="1:29" ht="30" customHeight="1">
      <c r="A54" s="4">
        <v>9</v>
      </c>
      <c r="B54" s="5" t="s">
        <v>51</v>
      </c>
      <c r="C54" s="6" t="s">
        <v>49</v>
      </c>
      <c r="D54" s="6"/>
      <c r="E54" s="28">
        <v>3.8</v>
      </c>
      <c r="F54" s="28">
        <v>3.8</v>
      </c>
      <c r="G54" s="28">
        <v>3.8</v>
      </c>
      <c r="H54" s="28">
        <v>3.8</v>
      </c>
      <c r="I54" s="28">
        <v>3.8</v>
      </c>
      <c r="J54" s="28">
        <v>3.8</v>
      </c>
      <c r="K54" s="28">
        <v>3.8</v>
      </c>
      <c r="L54" s="28">
        <v>3.8</v>
      </c>
      <c r="M54" s="28">
        <v>3.8</v>
      </c>
      <c r="N54" s="28">
        <v>3.8</v>
      </c>
      <c r="O54" s="28">
        <v>3.8</v>
      </c>
      <c r="P54" s="28">
        <v>3.8</v>
      </c>
      <c r="Q54" s="28">
        <v>3.8</v>
      </c>
      <c r="R54" s="28">
        <v>3.8</v>
      </c>
      <c r="S54" s="28">
        <v>3.8</v>
      </c>
      <c r="T54" s="28">
        <v>3.8</v>
      </c>
      <c r="U54" s="28">
        <v>3.8</v>
      </c>
      <c r="V54" s="28"/>
      <c r="W54" s="28"/>
      <c r="X54" s="28"/>
      <c r="Y54" s="28"/>
      <c r="Z54" s="28"/>
      <c r="AA54" s="28"/>
      <c r="AB54" s="28"/>
      <c r="AC54" s="35">
        <f t="shared" si="20"/>
        <v>3.7999999999999989</v>
      </c>
    </row>
    <row r="55" spans="1:29" ht="30" customHeight="1">
      <c r="A55" s="4">
        <v>10</v>
      </c>
      <c r="B55" s="5" t="s">
        <v>52</v>
      </c>
      <c r="C55" s="6" t="s">
        <v>49</v>
      </c>
      <c r="D55" s="6"/>
      <c r="E55" s="28">
        <v>3</v>
      </c>
      <c r="F55" s="28">
        <v>3</v>
      </c>
      <c r="G55" s="28">
        <v>3</v>
      </c>
      <c r="H55" s="28">
        <v>3</v>
      </c>
      <c r="I55" s="28">
        <v>3</v>
      </c>
      <c r="J55" s="28">
        <v>3</v>
      </c>
      <c r="K55" s="28">
        <v>3</v>
      </c>
      <c r="L55" s="28">
        <v>3</v>
      </c>
      <c r="M55" s="28">
        <v>3</v>
      </c>
      <c r="N55" s="28">
        <v>3</v>
      </c>
      <c r="O55" s="28">
        <v>3</v>
      </c>
      <c r="P55" s="28">
        <v>3</v>
      </c>
      <c r="Q55" s="28">
        <v>3</v>
      </c>
      <c r="R55" s="28">
        <v>3</v>
      </c>
      <c r="S55" s="28">
        <v>3</v>
      </c>
      <c r="T55" s="28">
        <v>3</v>
      </c>
      <c r="U55" s="28">
        <v>3</v>
      </c>
      <c r="V55" s="28"/>
      <c r="W55" s="28"/>
      <c r="X55" s="28"/>
      <c r="Y55" s="28"/>
      <c r="Z55" s="28"/>
      <c r="AA55" s="28"/>
      <c r="AB55" s="28"/>
      <c r="AC55" s="35">
        <f t="shared" si="20"/>
        <v>3</v>
      </c>
    </row>
    <row r="56" spans="1:29" ht="30" customHeight="1">
      <c r="A56" s="4">
        <v>11</v>
      </c>
      <c r="B56" s="5" t="s">
        <v>53</v>
      </c>
      <c r="C56" s="6" t="s">
        <v>49</v>
      </c>
      <c r="D56" s="13"/>
      <c r="E56" s="28">
        <f t="shared" ref="E56:U56" si="21">E52-E53</f>
        <v>0.5</v>
      </c>
      <c r="F56" s="28">
        <f t="shared" si="21"/>
        <v>0.5</v>
      </c>
      <c r="G56" s="28">
        <f t="shared" si="21"/>
        <v>0.5</v>
      </c>
      <c r="H56" s="28">
        <f t="shared" si="21"/>
        <v>0.5</v>
      </c>
      <c r="I56" s="28">
        <f t="shared" si="21"/>
        <v>0.5</v>
      </c>
      <c r="J56" s="28">
        <f t="shared" si="21"/>
        <v>0.5</v>
      </c>
      <c r="K56" s="28">
        <f t="shared" si="21"/>
        <v>0.5</v>
      </c>
      <c r="L56" s="28">
        <f t="shared" si="21"/>
        <v>0.5</v>
      </c>
      <c r="M56" s="28">
        <f t="shared" si="21"/>
        <v>0.5</v>
      </c>
      <c r="N56" s="28">
        <f t="shared" si="21"/>
        <v>0.5</v>
      </c>
      <c r="O56" s="28">
        <f t="shared" si="21"/>
        <v>0.5</v>
      </c>
      <c r="P56" s="28">
        <f t="shared" si="21"/>
        <v>0.5</v>
      </c>
      <c r="Q56" s="28">
        <f t="shared" si="21"/>
        <v>0.5</v>
      </c>
      <c r="R56" s="28">
        <f t="shared" si="21"/>
        <v>0.5</v>
      </c>
      <c r="S56" s="28">
        <f t="shared" si="21"/>
        <v>0.5</v>
      </c>
      <c r="T56" s="28">
        <f t="shared" si="21"/>
        <v>0.5</v>
      </c>
      <c r="U56" s="28">
        <f t="shared" si="21"/>
        <v>0.5</v>
      </c>
      <c r="V56" s="28"/>
      <c r="W56" s="28"/>
      <c r="X56" s="28"/>
      <c r="Y56" s="28"/>
      <c r="Z56" s="28"/>
      <c r="AA56" s="28"/>
      <c r="AB56" s="28"/>
      <c r="AC56" s="35">
        <f t="shared" si="20"/>
        <v>0.5</v>
      </c>
    </row>
    <row r="57" spans="1:29" ht="30" customHeight="1">
      <c r="A57" s="4">
        <v>12</v>
      </c>
      <c r="B57" s="5" t="s">
        <v>54</v>
      </c>
      <c r="C57" s="6" t="s">
        <v>55</v>
      </c>
      <c r="D57" s="13"/>
      <c r="E57" s="33">
        <f t="shared" ref="E57:U57" si="22">E54-E55</f>
        <v>0.79999999999999982</v>
      </c>
      <c r="F57" s="33">
        <f t="shared" si="22"/>
        <v>0.79999999999999982</v>
      </c>
      <c r="G57" s="33">
        <f t="shared" si="22"/>
        <v>0.79999999999999982</v>
      </c>
      <c r="H57" s="33">
        <f t="shared" si="22"/>
        <v>0.79999999999999982</v>
      </c>
      <c r="I57" s="33">
        <f t="shared" si="22"/>
        <v>0.79999999999999982</v>
      </c>
      <c r="J57" s="33">
        <f t="shared" si="22"/>
        <v>0.79999999999999982</v>
      </c>
      <c r="K57" s="33">
        <f t="shared" si="22"/>
        <v>0.79999999999999982</v>
      </c>
      <c r="L57" s="33">
        <f t="shared" si="22"/>
        <v>0.79999999999999982</v>
      </c>
      <c r="M57" s="33">
        <f t="shared" si="22"/>
        <v>0.79999999999999982</v>
      </c>
      <c r="N57" s="33">
        <f t="shared" si="22"/>
        <v>0.79999999999999982</v>
      </c>
      <c r="O57" s="33">
        <f t="shared" si="22"/>
        <v>0.79999999999999982</v>
      </c>
      <c r="P57" s="33">
        <f t="shared" si="22"/>
        <v>0.79999999999999982</v>
      </c>
      <c r="Q57" s="33">
        <f t="shared" si="22"/>
        <v>0.79999999999999982</v>
      </c>
      <c r="R57" s="33">
        <f t="shared" si="22"/>
        <v>0.79999999999999982</v>
      </c>
      <c r="S57" s="33">
        <f t="shared" si="22"/>
        <v>0.79999999999999982</v>
      </c>
      <c r="T57" s="33">
        <f t="shared" si="22"/>
        <v>0.79999999999999982</v>
      </c>
      <c r="U57" s="33">
        <f t="shared" si="22"/>
        <v>0.79999999999999982</v>
      </c>
      <c r="V57" s="33"/>
      <c r="W57" s="33"/>
      <c r="X57" s="33"/>
      <c r="Y57" s="33"/>
      <c r="Z57" s="33"/>
      <c r="AA57" s="33"/>
      <c r="AB57" s="33"/>
      <c r="AC57" s="35">
        <f t="shared" si="20"/>
        <v>0.8</v>
      </c>
    </row>
    <row r="58" spans="1:29" ht="30" customHeight="1">
      <c r="A58" s="4">
        <v>13</v>
      </c>
      <c r="B58" s="5" t="s">
        <v>56</v>
      </c>
      <c r="C58" s="6" t="s">
        <v>57</v>
      </c>
      <c r="D58" s="13"/>
      <c r="E58" s="29">
        <f t="shared" ref="E58:U58" si="23">SQRT(E56/0.5)*971</f>
        <v>971</v>
      </c>
      <c r="F58" s="29">
        <f t="shared" si="23"/>
        <v>971</v>
      </c>
      <c r="G58" s="29">
        <f t="shared" si="23"/>
        <v>971</v>
      </c>
      <c r="H58" s="29">
        <f t="shared" si="23"/>
        <v>971</v>
      </c>
      <c r="I58" s="29">
        <f t="shared" si="23"/>
        <v>971</v>
      </c>
      <c r="J58" s="29">
        <f t="shared" si="23"/>
        <v>971</v>
      </c>
      <c r="K58" s="29">
        <f t="shared" si="23"/>
        <v>971</v>
      </c>
      <c r="L58" s="29">
        <f t="shared" si="23"/>
        <v>971</v>
      </c>
      <c r="M58" s="29">
        <f t="shared" si="23"/>
        <v>971</v>
      </c>
      <c r="N58" s="29">
        <f t="shared" si="23"/>
        <v>971</v>
      </c>
      <c r="O58" s="29">
        <f t="shared" si="23"/>
        <v>971</v>
      </c>
      <c r="P58" s="29">
        <f t="shared" si="23"/>
        <v>971</v>
      </c>
      <c r="Q58" s="29">
        <f t="shared" si="23"/>
        <v>971</v>
      </c>
      <c r="R58" s="29">
        <f t="shared" si="23"/>
        <v>971</v>
      </c>
      <c r="S58" s="29">
        <f t="shared" si="23"/>
        <v>971</v>
      </c>
      <c r="T58" s="29">
        <f t="shared" si="23"/>
        <v>971</v>
      </c>
      <c r="U58" s="29">
        <f t="shared" si="23"/>
        <v>971</v>
      </c>
      <c r="V58" s="29"/>
      <c r="W58" s="29"/>
      <c r="X58" s="29"/>
      <c r="Y58" s="29"/>
      <c r="Z58" s="29"/>
      <c r="AA58" s="29"/>
      <c r="AB58" s="29"/>
      <c r="AC58" s="35">
        <f t="shared" si="20"/>
        <v>971</v>
      </c>
    </row>
    <row r="59" spans="1:29" ht="30" customHeight="1">
      <c r="A59" s="4">
        <v>14</v>
      </c>
      <c r="B59" s="5" t="s">
        <v>58</v>
      </c>
      <c r="C59" s="6" t="s">
        <v>59</v>
      </c>
      <c r="D59" s="13"/>
      <c r="E59" s="40">
        <f t="shared" ref="E59:U59" si="24">E58*1000*1*(E48-E49)/3024</f>
        <v>2889.8812734788362</v>
      </c>
      <c r="F59" s="40">
        <f t="shared" si="24"/>
        <v>2889.8819156746026</v>
      </c>
      <c r="G59" s="40">
        <f t="shared" si="24"/>
        <v>2925.5581382275136</v>
      </c>
      <c r="H59" s="40">
        <f t="shared" si="24"/>
        <v>2889.8806312830684</v>
      </c>
      <c r="I59" s="40">
        <f t="shared" si="24"/>
        <v>2979.0742380952379</v>
      </c>
      <c r="J59" s="40">
        <f t="shared" si="24"/>
        <v>2675.8152685185187</v>
      </c>
      <c r="K59" s="40">
        <f t="shared" si="24"/>
        <v>2533.1058829365079</v>
      </c>
      <c r="L59" s="40">
        <f t="shared" si="24"/>
        <v>2247.6851851851852</v>
      </c>
      <c r="M59" s="40">
        <f t="shared" si="24"/>
        <v>2140.6533065476187</v>
      </c>
      <c r="N59" s="40">
        <f t="shared" si="24"/>
        <v>2140.6533065476187</v>
      </c>
      <c r="O59" s="40">
        <f t="shared" si="24"/>
        <v>2176.3304923941801</v>
      </c>
      <c r="P59" s="40">
        <f t="shared" si="24"/>
        <v>2247.6851851851852</v>
      </c>
      <c r="Q59" s="40">
        <f t="shared" si="24"/>
        <v>2212.0079993386244</v>
      </c>
      <c r="R59" s="40">
        <f t="shared" si="24"/>
        <v>2212.0079993386244</v>
      </c>
      <c r="S59" s="40">
        <f t="shared" si="24"/>
        <v>2176.3304923941801</v>
      </c>
      <c r="T59" s="40">
        <f t="shared" si="24"/>
        <v>2461.7515112433862</v>
      </c>
      <c r="U59" s="40">
        <f t="shared" si="24"/>
        <v>2497.4274126984128</v>
      </c>
      <c r="V59" s="40"/>
      <c r="W59" s="40"/>
      <c r="X59" s="40"/>
      <c r="Y59" s="40"/>
      <c r="Z59" s="40"/>
      <c r="AA59" s="40"/>
      <c r="AB59" s="40"/>
      <c r="AC59" s="43">
        <f>SUM(E59:AB59)</f>
        <v>42295.730239087294</v>
      </c>
    </row>
    <row r="60" spans="1:29" ht="30" customHeight="1">
      <c r="A60" s="4">
        <v>15</v>
      </c>
      <c r="B60" s="5" t="s">
        <v>60</v>
      </c>
      <c r="C60" s="6" t="s">
        <v>61</v>
      </c>
      <c r="D60" s="13"/>
      <c r="E60" s="13">
        <v>1300</v>
      </c>
      <c r="F60" s="13">
        <v>1340</v>
      </c>
      <c r="G60" s="13">
        <v>1340</v>
      </c>
      <c r="H60" s="13">
        <v>1340</v>
      </c>
      <c r="I60" s="13">
        <v>1250</v>
      </c>
      <c r="J60" s="13">
        <v>1220</v>
      </c>
      <c r="K60" s="13">
        <v>1200</v>
      </c>
      <c r="L60" s="13">
        <v>1190</v>
      </c>
      <c r="M60" s="13">
        <v>1200</v>
      </c>
      <c r="N60" s="13">
        <v>1200</v>
      </c>
      <c r="O60" s="13">
        <v>1200</v>
      </c>
      <c r="P60" s="13">
        <v>1200</v>
      </c>
      <c r="Q60" s="13">
        <v>1200</v>
      </c>
      <c r="R60" s="13">
        <v>1200</v>
      </c>
      <c r="S60" s="13">
        <v>1200</v>
      </c>
      <c r="T60" s="13">
        <v>1220</v>
      </c>
      <c r="U60" s="13">
        <v>1200</v>
      </c>
      <c r="V60" s="42"/>
      <c r="W60" s="42"/>
      <c r="X60" s="42"/>
      <c r="Y60" s="42"/>
      <c r="Z60" s="42"/>
      <c r="AA60" s="42"/>
      <c r="AB60" s="13"/>
      <c r="AC60" s="43">
        <f>SUM(E60:AB60)</f>
        <v>21000</v>
      </c>
    </row>
    <row r="61" spans="1:29" ht="30" customHeight="1">
      <c r="A61" s="4">
        <v>16</v>
      </c>
      <c r="B61" s="5" t="s">
        <v>62</v>
      </c>
      <c r="C61" s="6" t="s">
        <v>63</v>
      </c>
      <c r="D61" s="13"/>
      <c r="E61" s="31">
        <f t="shared" ref="E61:U61" si="25">E60/E59</f>
        <v>0.44984547009955922</v>
      </c>
      <c r="F61" s="31">
        <f t="shared" si="25"/>
        <v>0.46368676613805365</v>
      </c>
      <c r="G61" s="31">
        <f t="shared" si="25"/>
        <v>0.45803225801277564</v>
      </c>
      <c r="H61" s="31">
        <f t="shared" si="25"/>
        <v>0.46368697222108374</v>
      </c>
      <c r="I61" s="31">
        <f t="shared" si="25"/>
        <v>0.41959343745633731</v>
      </c>
      <c r="J61" s="31">
        <f t="shared" si="25"/>
        <v>0.4559358093040034</v>
      </c>
      <c r="K61" s="31">
        <f t="shared" si="25"/>
        <v>0.47372674315883617</v>
      </c>
      <c r="L61" s="31">
        <f t="shared" si="25"/>
        <v>0.52943357363542742</v>
      </c>
      <c r="M61" s="31">
        <f t="shared" si="25"/>
        <v>0.5605765288239617</v>
      </c>
      <c r="N61" s="31">
        <f t="shared" si="25"/>
        <v>0.5605765288239617</v>
      </c>
      <c r="O61" s="31">
        <f t="shared" si="25"/>
        <v>0.55138684321786102</v>
      </c>
      <c r="P61" s="31">
        <f t="shared" si="25"/>
        <v>0.53388259526261583</v>
      </c>
      <c r="Q61" s="31">
        <f t="shared" si="25"/>
        <v>0.54249351736467133</v>
      </c>
      <c r="R61" s="31">
        <f t="shared" si="25"/>
        <v>0.54249351736467133</v>
      </c>
      <c r="S61" s="31">
        <f t="shared" si="25"/>
        <v>0.55138684321786102</v>
      </c>
      <c r="T61" s="31">
        <f t="shared" si="25"/>
        <v>0.49558210665372965</v>
      </c>
      <c r="U61" s="31">
        <f t="shared" si="25"/>
        <v>0.48049444556365611</v>
      </c>
      <c r="V61" s="31"/>
      <c r="W61" s="31"/>
      <c r="X61" s="31"/>
      <c r="Y61" s="31"/>
      <c r="Z61" s="31"/>
      <c r="AA61" s="31"/>
      <c r="AB61" s="31"/>
      <c r="AC61" s="35">
        <f t="shared" ref="AC61:AC66" si="26">AVERAGE(E61:AB61)</f>
        <v>0.50193023272465087</v>
      </c>
    </row>
    <row r="62" spans="1:29" ht="30" customHeight="1">
      <c r="A62" s="4">
        <v>17</v>
      </c>
      <c r="B62" s="5" t="s">
        <v>64</v>
      </c>
      <c r="C62" s="13"/>
      <c r="D62" s="13"/>
      <c r="E62" s="390">
        <f>AVERAGE(E61:AB61)</f>
        <v>0.50193023272465087</v>
      </c>
      <c r="F62" s="390"/>
      <c r="G62" s="390"/>
      <c r="H62" s="390"/>
      <c r="I62" s="390"/>
      <c r="J62" s="390"/>
      <c r="K62" s="390"/>
      <c r="L62" s="390"/>
      <c r="M62" s="390"/>
      <c r="N62" s="390"/>
      <c r="O62" s="390"/>
      <c r="P62" s="390"/>
      <c r="Q62" s="390"/>
      <c r="R62" s="390"/>
      <c r="S62" s="390"/>
      <c r="T62" s="390"/>
      <c r="U62" s="390"/>
      <c r="V62" s="390"/>
      <c r="W62" s="390"/>
      <c r="X62" s="390"/>
      <c r="Y62" s="390"/>
      <c r="Z62" s="390"/>
      <c r="AA62" s="390"/>
      <c r="AB62" s="390"/>
      <c r="AC62" s="35">
        <f t="shared" si="26"/>
        <v>0.50193023272465087</v>
      </c>
    </row>
    <row r="63" spans="1:29" ht="30" customHeight="1">
      <c r="A63" s="4">
        <v>18</v>
      </c>
      <c r="B63" s="5" t="s">
        <v>65</v>
      </c>
      <c r="C63" s="13"/>
      <c r="D63" s="13"/>
      <c r="E63" s="31">
        <f t="shared" ref="E63:U63" si="27">3.516/E61</f>
        <v>7.8160173519627607</v>
      </c>
      <c r="F63" s="31">
        <f t="shared" si="27"/>
        <v>7.5827050862029131</v>
      </c>
      <c r="G63" s="31">
        <f t="shared" si="27"/>
        <v>7.6763152343342815</v>
      </c>
      <c r="H63" s="31">
        <f t="shared" si="27"/>
        <v>7.5827017161128865</v>
      </c>
      <c r="I63" s="31">
        <f t="shared" si="27"/>
        <v>8.3795400169142855</v>
      </c>
      <c r="J63" s="31">
        <f t="shared" si="27"/>
        <v>7.7116118722222229</v>
      </c>
      <c r="K63" s="31">
        <f t="shared" si="27"/>
        <v>7.4220002370039682</v>
      </c>
      <c r="L63" s="31">
        <f t="shared" si="27"/>
        <v>6.6410597572362278</v>
      </c>
      <c r="M63" s="31">
        <f t="shared" si="27"/>
        <v>6.2721141881845224</v>
      </c>
      <c r="N63" s="31">
        <f t="shared" si="27"/>
        <v>6.2721141881845224</v>
      </c>
      <c r="O63" s="31">
        <f t="shared" si="27"/>
        <v>6.3766483427149474</v>
      </c>
      <c r="P63" s="31">
        <f t="shared" si="27"/>
        <v>6.5857175925925926</v>
      </c>
      <c r="Q63" s="31">
        <f t="shared" si="27"/>
        <v>6.4811834380621702</v>
      </c>
      <c r="R63" s="31">
        <f t="shared" si="27"/>
        <v>6.4811834380621702</v>
      </c>
      <c r="S63" s="31">
        <f t="shared" si="27"/>
        <v>6.3766483427149474</v>
      </c>
      <c r="T63" s="31">
        <f t="shared" si="27"/>
        <v>7.0946871422391364</v>
      </c>
      <c r="U63" s="31">
        <f t="shared" si="27"/>
        <v>7.3174623192063493</v>
      </c>
      <c r="V63" s="31"/>
      <c r="W63" s="31"/>
      <c r="X63" s="31"/>
      <c r="Y63" s="31"/>
      <c r="Z63" s="31"/>
      <c r="AA63" s="31"/>
      <c r="AB63" s="31"/>
      <c r="AC63" s="35">
        <f t="shared" si="26"/>
        <v>7.0629241331735821</v>
      </c>
    </row>
    <row r="64" spans="1:29" ht="30" customHeight="1">
      <c r="A64" s="4">
        <v>19</v>
      </c>
      <c r="B64" s="5" t="s">
        <v>66</v>
      </c>
      <c r="C64" s="13"/>
      <c r="D64" s="13"/>
      <c r="E64" s="31">
        <f t="shared" ref="E64:U64" si="28">3.413*E63</f>
        <v>26.6760672222489</v>
      </c>
      <c r="F64" s="31">
        <f t="shared" si="28"/>
        <v>25.879772459210542</v>
      </c>
      <c r="G64" s="31">
        <f t="shared" si="28"/>
        <v>26.199263894782902</v>
      </c>
      <c r="H64" s="31">
        <f t="shared" si="28"/>
        <v>25.879760957093279</v>
      </c>
      <c r="I64" s="31">
        <f t="shared" si="28"/>
        <v>28.599370077728455</v>
      </c>
      <c r="J64" s="31">
        <f t="shared" si="28"/>
        <v>26.319731319894444</v>
      </c>
      <c r="K64" s="31">
        <f t="shared" si="28"/>
        <v>25.331286808894543</v>
      </c>
      <c r="L64" s="31">
        <f t="shared" si="28"/>
        <v>22.665936951447243</v>
      </c>
      <c r="M64" s="31">
        <f t="shared" si="28"/>
        <v>21.406725724273773</v>
      </c>
      <c r="N64" s="31">
        <f t="shared" si="28"/>
        <v>21.406725724273773</v>
      </c>
      <c r="O64" s="31">
        <f t="shared" si="28"/>
        <v>21.763500793686113</v>
      </c>
      <c r="P64" s="31">
        <f t="shared" si="28"/>
        <v>22.477054143518519</v>
      </c>
      <c r="Q64" s="31">
        <f t="shared" si="28"/>
        <v>22.120279074106186</v>
      </c>
      <c r="R64" s="31">
        <f t="shared" si="28"/>
        <v>22.120279074106186</v>
      </c>
      <c r="S64" s="31">
        <f t="shared" si="28"/>
        <v>21.763500793686113</v>
      </c>
      <c r="T64" s="31">
        <f t="shared" si="28"/>
        <v>24.214167216462172</v>
      </c>
      <c r="U64" s="31">
        <f t="shared" si="28"/>
        <v>24.974498895451269</v>
      </c>
      <c r="V64" s="31"/>
      <c r="W64" s="31"/>
      <c r="X64" s="31"/>
      <c r="Y64" s="31"/>
      <c r="Z64" s="31"/>
      <c r="AA64" s="31"/>
      <c r="AB64" s="31"/>
      <c r="AC64" s="35">
        <f t="shared" si="26"/>
        <v>24.105760066521434</v>
      </c>
    </row>
    <row r="65" spans="1:29" ht="30" customHeight="1">
      <c r="A65" s="4">
        <v>20</v>
      </c>
      <c r="B65" s="5" t="s">
        <v>67</v>
      </c>
      <c r="C65" s="6" t="s">
        <v>42</v>
      </c>
      <c r="D65" s="13"/>
      <c r="E65" s="31">
        <f t="shared" ref="E65:U65" si="29">(E51-E50)/LN(1+(E51-E50)/E46)</f>
        <v>3.2500498238505529</v>
      </c>
      <c r="F65" s="31">
        <f t="shared" si="29"/>
        <v>3.4147587747106751</v>
      </c>
      <c r="G65" s="31">
        <f t="shared" si="29"/>
        <v>3.330824946018442</v>
      </c>
      <c r="H65" s="31">
        <f t="shared" si="29"/>
        <v>3.298604122525802</v>
      </c>
      <c r="I65" s="31">
        <f t="shared" si="29"/>
        <v>3.0079668320155295</v>
      </c>
      <c r="J65" s="31">
        <f t="shared" si="29"/>
        <v>3.1192125278589802</v>
      </c>
      <c r="K65" s="31">
        <f t="shared" si="29"/>
        <v>2.9220661324169819</v>
      </c>
      <c r="L65" s="31">
        <f t="shared" si="29"/>
        <v>2.707141042671839</v>
      </c>
      <c r="M65" s="31">
        <f t="shared" si="29"/>
        <v>2.4948928991195829</v>
      </c>
      <c r="N65" s="31">
        <f t="shared" si="29"/>
        <v>2.6734969400561694</v>
      </c>
      <c r="O65" s="31">
        <f t="shared" si="29"/>
        <v>2.5775084329257654</v>
      </c>
      <c r="P65" s="31">
        <f t="shared" si="29"/>
        <v>2.5775084329257654</v>
      </c>
      <c r="Q65" s="31">
        <f t="shared" si="29"/>
        <v>2.5775084329257654</v>
      </c>
      <c r="R65" s="31">
        <f t="shared" si="29"/>
        <v>2.8338339527454135</v>
      </c>
      <c r="S65" s="31">
        <f t="shared" si="29"/>
        <v>2.6734969400561694</v>
      </c>
      <c r="T65" s="31">
        <f t="shared" si="29"/>
        <v>2.873017332607319</v>
      </c>
      <c r="U65" s="31">
        <f t="shared" si="29"/>
        <v>2.7718529892460269</v>
      </c>
      <c r="V65" s="31"/>
      <c r="W65" s="31"/>
      <c r="X65" s="31"/>
      <c r="Y65" s="31"/>
      <c r="Z65" s="31"/>
      <c r="AA65" s="31"/>
      <c r="AB65" s="31"/>
      <c r="AC65" s="35">
        <f t="shared" si="26"/>
        <v>2.8884553267456936</v>
      </c>
    </row>
    <row r="66" spans="1:29" ht="30" customHeight="1">
      <c r="A66" s="4">
        <v>21</v>
      </c>
      <c r="B66" s="5" t="s">
        <v>68</v>
      </c>
      <c r="C66" s="6" t="s">
        <v>42</v>
      </c>
      <c r="D66" s="17"/>
      <c r="E66" s="31">
        <f t="shared" ref="E66:U66" si="30">(E48-E49)/LN(1+(E48-E49)/E47)</f>
        <v>3.2460640807187118</v>
      </c>
      <c r="F66" s="31">
        <f t="shared" si="30"/>
        <v>3.2460645581557834</v>
      </c>
      <c r="G66" s="31">
        <f t="shared" si="30"/>
        <v>3.2725557227426152</v>
      </c>
      <c r="H66" s="31">
        <f t="shared" si="30"/>
        <v>3.2460636032816184</v>
      </c>
      <c r="I66" s="31">
        <f t="shared" si="30"/>
        <v>3.1204060137199541</v>
      </c>
      <c r="J66" s="31">
        <f t="shared" si="30"/>
        <v>2.9019018576487414</v>
      </c>
      <c r="K66" s="31">
        <f t="shared" si="30"/>
        <v>2.7974237749293613</v>
      </c>
      <c r="L66" s="31">
        <f t="shared" si="30"/>
        <v>2.3990918556509144</v>
      </c>
      <c r="M66" s="31">
        <f t="shared" si="30"/>
        <v>2.321522281138523</v>
      </c>
      <c r="N66" s="31">
        <f t="shared" si="30"/>
        <v>2.503830340217291</v>
      </c>
      <c r="O66" s="31">
        <f t="shared" si="30"/>
        <v>2.7010655069911511</v>
      </c>
      <c r="P66" s="31">
        <f t="shared" si="30"/>
        <v>2.3990918556509144</v>
      </c>
      <c r="Q66" s="31">
        <f t="shared" si="30"/>
        <v>2.3733171342016415</v>
      </c>
      <c r="R66" s="31">
        <f t="shared" si="30"/>
        <v>2.557954333408043</v>
      </c>
      <c r="S66" s="31">
        <f t="shared" si="30"/>
        <v>2.3474610267087574</v>
      </c>
      <c r="T66" s="31">
        <f t="shared" si="30"/>
        <v>2.552127042130949</v>
      </c>
      <c r="U66" s="31">
        <f t="shared" si="30"/>
        <v>2.5773760627404325</v>
      </c>
      <c r="V66" s="31"/>
      <c r="W66" s="31"/>
      <c r="X66" s="31"/>
      <c r="Y66" s="31"/>
      <c r="Z66" s="31"/>
      <c r="AA66" s="31"/>
      <c r="AB66" s="31"/>
      <c r="AC66" s="35">
        <f t="shared" si="26"/>
        <v>2.739018650002083</v>
      </c>
    </row>
    <row r="69" spans="1:29" ht="23.25">
      <c r="A69" s="399" t="s">
        <v>26</v>
      </c>
      <c r="B69" s="399"/>
      <c r="C69" s="399"/>
      <c r="D69" s="399"/>
      <c r="E69" s="399"/>
      <c r="F69" s="399"/>
      <c r="G69" s="399"/>
      <c r="H69" s="399"/>
      <c r="I69" s="399"/>
      <c r="J69" s="399"/>
      <c r="K69" s="399"/>
      <c r="L69" s="399"/>
      <c r="M69" s="399"/>
      <c r="N69" s="399"/>
      <c r="O69" s="399"/>
      <c r="P69" s="399"/>
      <c r="Q69" s="399"/>
      <c r="R69" s="399"/>
      <c r="S69" s="399"/>
      <c r="T69" s="399"/>
      <c r="U69" s="399"/>
      <c r="V69" s="399"/>
      <c r="W69" s="399"/>
      <c r="X69" s="399"/>
      <c r="Y69" s="399"/>
      <c r="Z69" s="399"/>
      <c r="AA69" s="399"/>
      <c r="AB69" s="399"/>
      <c r="AC69" s="399"/>
    </row>
    <row r="70" spans="1:29" ht="23.25">
      <c r="A70" s="392" t="s">
        <v>104</v>
      </c>
      <c r="B70" s="392"/>
      <c r="C70" s="392"/>
      <c r="D70" s="392"/>
      <c r="E70" s="392"/>
      <c r="F70" s="392"/>
      <c r="G70" s="392"/>
      <c r="H70" s="392"/>
      <c r="I70" s="392"/>
      <c r="J70" s="392"/>
      <c r="K70" s="392"/>
      <c r="L70" s="392"/>
      <c r="M70" s="392"/>
      <c r="N70" s="392"/>
      <c r="O70" s="392"/>
      <c r="P70" s="392"/>
      <c r="Q70" s="392"/>
      <c r="R70" s="392"/>
      <c r="S70" s="392"/>
      <c r="T70" s="392"/>
      <c r="U70" s="392"/>
      <c r="V70" s="392"/>
      <c r="W70" s="392"/>
      <c r="X70" s="392"/>
      <c r="Y70" s="392"/>
      <c r="Z70" s="392"/>
      <c r="AA70" s="392"/>
      <c r="AB70" s="392"/>
      <c r="AC70" s="392"/>
    </row>
    <row r="71" spans="1:29" ht="21">
      <c r="A71" s="359"/>
      <c r="B71" s="359"/>
      <c r="C71" s="359"/>
      <c r="D71" s="359"/>
      <c r="E71" s="356" t="s">
        <v>80</v>
      </c>
      <c r="F71" s="356"/>
      <c r="G71" s="356"/>
      <c r="H71" s="356"/>
      <c r="I71" s="356"/>
      <c r="J71" s="356"/>
      <c r="K71" s="356"/>
      <c r="L71" s="356"/>
      <c r="M71" s="356"/>
      <c r="N71" s="356"/>
      <c r="O71" s="356"/>
      <c r="P71" s="356"/>
      <c r="Q71" s="356"/>
      <c r="R71" s="356"/>
      <c r="S71" s="356"/>
      <c r="T71" s="356"/>
      <c r="U71" s="356"/>
      <c r="V71" s="356"/>
      <c r="W71" s="356"/>
      <c r="X71" s="356"/>
      <c r="Y71" s="356"/>
      <c r="Z71" s="356"/>
      <c r="AA71" s="356"/>
      <c r="AB71" s="356"/>
      <c r="AC71" s="356"/>
    </row>
    <row r="72" spans="1:29" ht="21">
      <c r="A72" s="400" t="s">
        <v>105</v>
      </c>
      <c r="B72" s="400"/>
      <c r="C72" s="400"/>
      <c r="D72" s="400"/>
      <c r="E72" s="356"/>
      <c r="F72" s="356"/>
      <c r="G72" s="356"/>
      <c r="H72" s="356"/>
      <c r="I72" s="356"/>
      <c r="J72" s="356"/>
      <c r="K72" s="356"/>
      <c r="L72" s="356"/>
      <c r="M72" s="356"/>
      <c r="N72" s="356"/>
      <c r="O72" s="356"/>
      <c r="P72" s="356"/>
      <c r="Q72" s="356"/>
      <c r="R72" s="356"/>
      <c r="S72" s="356"/>
      <c r="T72" s="356"/>
      <c r="U72" s="356"/>
      <c r="V72" s="356"/>
      <c r="W72" s="356"/>
      <c r="X72" s="356"/>
      <c r="Y72" s="356"/>
      <c r="Z72" s="356"/>
      <c r="AA72" s="356"/>
      <c r="AB72" s="356"/>
      <c r="AC72" s="356"/>
    </row>
    <row r="73" spans="1:29" ht="21">
      <c r="A73" s="400" t="s">
        <v>106</v>
      </c>
      <c r="B73" s="400"/>
      <c r="C73" s="400"/>
      <c r="D73" s="400"/>
      <c r="E73" s="356"/>
      <c r="F73" s="356"/>
      <c r="G73" s="356"/>
      <c r="H73" s="356"/>
      <c r="I73" s="356"/>
      <c r="J73" s="356"/>
      <c r="K73" s="356"/>
      <c r="L73" s="356"/>
      <c r="M73" s="356"/>
      <c r="N73" s="356"/>
      <c r="O73" s="356"/>
      <c r="P73" s="356"/>
      <c r="Q73" s="356"/>
      <c r="R73" s="356"/>
      <c r="S73" s="356"/>
      <c r="T73" s="356"/>
      <c r="U73" s="356"/>
      <c r="V73" s="356"/>
      <c r="W73" s="356"/>
      <c r="X73" s="356"/>
      <c r="Y73" s="356"/>
      <c r="Z73" s="356"/>
      <c r="AA73" s="356"/>
      <c r="AB73" s="356"/>
      <c r="AC73" s="356"/>
    </row>
    <row r="74" spans="1:29" ht="21">
      <c r="A74" s="400" t="s">
        <v>107</v>
      </c>
      <c r="B74" s="400"/>
      <c r="C74" s="400"/>
      <c r="D74" s="400"/>
      <c r="E74" s="356"/>
      <c r="F74" s="356"/>
      <c r="G74" s="356"/>
      <c r="H74" s="356"/>
      <c r="I74" s="356"/>
      <c r="J74" s="356"/>
      <c r="K74" s="356"/>
      <c r="L74" s="356"/>
      <c r="M74" s="356"/>
      <c r="N74" s="356"/>
      <c r="O74" s="356"/>
      <c r="P74" s="356"/>
      <c r="Q74" s="356"/>
      <c r="R74" s="356"/>
      <c r="S74" s="356"/>
      <c r="T74" s="356"/>
      <c r="U74" s="356"/>
      <c r="V74" s="356"/>
      <c r="W74" s="356"/>
      <c r="X74" s="356"/>
      <c r="Y74" s="356"/>
      <c r="Z74" s="356"/>
      <c r="AA74" s="356"/>
      <c r="AB74" s="356"/>
      <c r="AC74" s="356"/>
    </row>
    <row r="75" spans="1:29" ht="21">
      <c r="A75" s="400" t="s">
        <v>108</v>
      </c>
      <c r="B75" s="400"/>
      <c r="C75" s="400"/>
      <c r="D75" s="400"/>
      <c r="E75" s="356"/>
      <c r="F75" s="356"/>
      <c r="G75" s="356"/>
      <c r="H75" s="356"/>
      <c r="I75" s="356"/>
      <c r="J75" s="356"/>
      <c r="K75" s="356"/>
      <c r="L75" s="356"/>
      <c r="M75" s="356"/>
      <c r="N75" s="356"/>
      <c r="O75" s="356"/>
      <c r="P75" s="356"/>
      <c r="Q75" s="356"/>
      <c r="R75" s="356"/>
      <c r="S75" s="356"/>
      <c r="T75" s="356"/>
      <c r="U75" s="356"/>
      <c r="V75" s="356"/>
      <c r="W75" s="356"/>
      <c r="X75" s="356"/>
      <c r="Y75" s="356"/>
      <c r="Z75" s="356"/>
      <c r="AA75" s="356"/>
      <c r="AB75" s="356"/>
      <c r="AC75" s="356"/>
    </row>
    <row r="76" spans="1:29" ht="21.75">
      <c r="A76" s="401" t="s">
        <v>109</v>
      </c>
      <c r="B76" s="401"/>
      <c r="C76" s="401"/>
      <c r="D76" s="401"/>
      <c r="E76" s="356"/>
      <c r="F76" s="356"/>
      <c r="G76" s="356"/>
      <c r="H76" s="356"/>
      <c r="I76" s="356"/>
      <c r="J76" s="356"/>
      <c r="K76" s="356"/>
      <c r="L76" s="356"/>
      <c r="M76" s="356"/>
      <c r="N76" s="356"/>
      <c r="O76" s="356"/>
      <c r="P76" s="356"/>
      <c r="Q76" s="356"/>
      <c r="R76" s="356"/>
      <c r="S76" s="356"/>
      <c r="T76" s="356"/>
      <c r="U76" s="356"/>
      <c r="V76" s="356"/>
      <c r="W76" s="356"/>
      <c r="X76" s="356"/>
      <c r="Y76" s="356"/>
      <c r="Z76" s="356"/>
      <c r="AA76" s="356"/>
      <c r="AB76" s="356"/>
      <c r="AC76" s="356"/>
    </row>
    <row r="77" spans="1:29" ht="20.25">
      <c r="A77" s="401" t="s">
        <v>110</v>
      </c>
      <c r="B77" s="401"/>
      <c r="C77" s="401"/>
      <c r="D77" s="401"/>
      <c r="E77" s="356"/>
      <c r="F77" s="356"/>
      <c r="G77" s="356"/>
      <c r="H77" s="356"/>
      <c r="I77" s="356"/>
      <c r="J77" s="356"/>
      <c r="K77" s="356"/>
      <c r="L77" s="356"/>
      <c r="M77" s="356"/>
      <c r="N77" s="356"/>
      <c r="O77" s="356"/>
      <c r="P77" s="356"/>
      <c r="Q77" s="356"/>
      <c r="R77" s="356"/>
      <c r="S77" s="356"/>
      <c r="T77" s="356"/>
      <c r="U77" s="356"/>
      <c r="V77" s="356"/>
      <c r="W77" s="356"/>
      <c r="X77" s="356"/>
      <c r="Y77" s="356"/>
      <c r="Z77" s="356"/>
      <c r="AA77" s="356"/>
      <c r="AB77" s="356"/>
      <c r="AC77" s="356"/>
    </row>
    <row r="78" spans="1:29" ht="31.5">
      <c r="A78" s="344" t="s">
        <v>35</v>
      </c>
      <c r="B78" s="344" t="s">
        <v>36</v>
      </c>
      <c r="C78" s="344" t="s">
        <v>37</v>
      </c>
      <c r="D78" s="344" t="s">
        <v>38</v>
      </c>
      <c r="E78" s="316" t="s">
        <v>39</v>
      </c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7"/>
      <c r="T78" s="317"/>
      <c r="U78" s="317"/>
      <c r="V78" s="317"/>
      <c r="W78" s="317"/>
      <c r="X78" s="317"/>
      <c r="Y78" s="317"/>
      <c r="Z78" s="317"/>
      <c r="AA78" s="317"/>
      <c r="AB78" s="318"/>
      <c r="AC78" s="20" t="s">
        <v>25</v>
      </c>
    </row>
    <row r="79" spans="1:29" ht="15.75">
      <c r="A79" s="345"/>
      <c r="B79" s="345"/>
      <c r="C79" s="345"/>
      <c r="D79" s="345"/>
      <c r="E79" s="3">
        <v>7</v>
      </c>
      <c r="F79" s="3">
        <v>8</v>
      </c>
      <c r="G79" s="3">
        <v>9</v>
      </c>
      <c r="H79" s="3">
        <v>10</v>
      </c>
      <c r="I79" s="18">
        <v>11</v>
      </c>
      <c r="J79" s="3">
        <v>12</v>
      </c>
      <c r="K79" s="3">
        <v>13</v>
      </c>
      <c r="L79" s="3">
        <v>14</v>
      </c>
      <c r="M79" s="3">
        <v>15</v>
      </c>
      <c r="N79" s="3">
        <v>16</v>
      </c>
      <c r="O79" s="3">
        <v>17</v>
      </c>
      <c r="P79" s="3">
        <v>18</v>
      </c>
      <c r="Q79" s="3">
        <v>19</v>
      </c>
      <c r="R79" s="3">
        <v>20</v>
      </c>
      <c r="S79" s="3">
        <v>21</v>
      </c>
      <c r="T79" s="3">
        <v>22</v>
      </c>
      <c r="U79" s="3">
        <v>23</v>
      </c>
      <c r="V79" s="3">
        <v>0</v>
      </c>
      <c r="W79" s="3">
        <v>1</v>
      </c>
      <c r="X79" s="3">
        <v>2</v>
      </c>
      <c r="Y79" s="3">
        <v>3</v>
      </c>
      <c r="Z79" s="3">
        <v>4</v>
      </c>
      <c r="AA79" s="3">
        <v>5</v>
      </c>
      <c r="AB79" s="3">
        <v>6</v>
      </c>
      <c r="AC79" s="17"/>
    </row>
    <row r="80" spans="1:29" ht="30" customHeight="1">
      <c r="A80" s="4">
        <v>1</v>
      </c>
      <c r="B80" s="5" t="s">
        <v>41</v>
      </c>
      <c r="C80" s="6" t="s">
        <v>42</v>
      </c>
      <c r="D80" s="7"/>
      <c r="E80" s="28"/>
      <c r="F80" s="28"/>
      <c r="G80" s="28"/>
      <c r="H80" s="28"/>
      <c r="I80" s="28">
        <v>1.2</v>
      </c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35">
        <f t="shared" ref="AC80:AC92" si="31">AVERAGE(E80:AB80)</f>
        <v>1.2</v>
      </c>
    </row>
    <row r="81" spans="1:29" ht="30" customHeight="1">
      <c r="A81" s="4">
        <v>2</v>
      </c>
      <c r="B81" s="5" t="s">
        <v>43</v>
      </c>
      <c r="C81" s="6" t="s">
        <v>42</v>
      </c>
      <c r="D81" s="7"/>
      <c r="E81" s="28"/>
      <c r="F81" s="28"/>
      <c r="G81" s="28"/>
      <c r="H81" s="28"/>
      <c r="I81" s="28">
        <v>0.5</v>
      </c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35">
        <f t="shared" si="31"/>
        <v>0.5</v>
      </c>
    </row>
    <row r="82" spans="1:29" ht="30" customHeight="1">
      <c r="A82" s="4">
        <v>3</v>
      </c>
      <c r="B82" s="5" t="s">
        <v>44</v>
      </c>
      <c r="C82" s="6" t="s">
        <v>42</v>
      </c>
      <c r="D82" s="6"/>
      <c r="E82" s="41"/>
      <c r="F82" s="41"/>
      <c r="G82" s="41"/>
      <c r="H82" s="41"/>
      <c r="I82" s="41">
        <v>15.27778</v>
      </c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28"/>
      <c r="W82" s="28"/>
      <c r="X82" s="28"/>
      <c r="Y82" s="28"/>
      <c r="Z82" s="28"/>
      <c r="AA82" s="28"/>
      <c r="AB82" s="28"/>
      <c r="AC82" s="35">
        <f t="shared" si="31"/>
        <v>15.27778</v>
      </c>
    </row>
    <row r="83" spans="1:29" ht="30" customHeight="1">
      <c r="A83" s="4">
        <v>4</v>
      </c>
      <c r="B83" s="5" t="s">
        <v>45</v>
      </c>
      <c r="C83" s="6" t="s">
        <v>42</v>
      </c>
      <c r="D83" s="6"/>
      <c r="E83" s="41"/>
      <c r="F83" s="41"/>
      <c r="G83" s="41"/>
      <c r="H83" s="41"/>
      <c r="I83" s="41">
        <v>8</v>
      </c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28"/>
      <c r="W83" s="28"/>
      <c r="X83" s="28"/>
      <c r="Y83" s="28"/>
      <c r="Z83" s="28"/>
      <c r="AA83" s="28"/>
      <c r="AB83" s="28"/>
      <c r="AC83" s="35">
        <f t="shared" si="31"/>
        <v>8</v>
      </c>
    </row>
    <row r="84" spans="1:29" ht="30" customHeight="1">
      <c r="A84" s="4">
        <v>5</v>
      </c>
      <c r="B84" s="5" t="s">
        <v>46</v>
      </c>
      <c r="C84" s="6" t="s">
        <v>42</v>
      </c>
      <c r="D84" s="6"/>
      <c r="E84" s="41"/>
      <c r="F84" s="41"/>
      <c r="G84" s="41"/>
      <c r="H84" s="41"/>
      <c r="I84" s="41">
        <v>23.72222</v>
      </c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28"/>
      <c r="W84" s="28"/>
      <c r="X84" s="28"/>
      <c r="Y84" s="28"/>
      <c r="Z84" s="28"/>
      <c r="AA84" s="28"/>
      <c r="AB84" s="28"/>
      <c r="AC84" s="35">
        <f t="shared" si="31"/>
        <v>23.72222</v>
      </c>
    </row>
    <row r="85" spans="1:29" ht="30" customHeight="1">
      <c r="A85" s="4">
        <v>6</v>
      </c>
      <c r="B85" s="5" t="s">
        <v>47</v>
      </c>
      <c r="C85" s="6" t="s">
        <v>42</v>
      </c>
      <c r="D85" s="6"/>
      <c r="E85" s="41"/>
      <c r="F85" s="41"/>
      <c r="G85" s="41"/>
      <c r="H85" s="41"/>
      <c r="I85" s="41">
        <v>22.77778</v>
      </c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28"/>
      <c r="W85" s="28"/>
      <c r="X85" s="28"/>
      <c r="Y85" s="28"/>
      <c r="Z85" s="28"/>
      <c r="AA85" s="28"/>
      <c r="AB85" s="28"/>
      <c r="AC85" s="35">
        <f t="shared" si="31"/>
        <v>22.77778</v>
      </c>
    </row>
    <row r="86" spans="1:29" ht="30" customHeight="1">
      <c r="A86" s="4">
        <v>7</v>
      </c>
      <c r="B86" s="5" t="s">
        <v>48</v>
      </c>
      <c r="C86" s="6" t="s">
        <v>49</v>
      </c>
      <c r="D86" s="6"/>
      <c r="E86" s="28"/>
      <c r="F86" s="28"/>
      <c r="G86" s="28"/>
      <c r="H86" s="28"/>
      <c r="I86" s="28">
        <v>4.3</v>
      </c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35">
        <f t="shared" si="31"/>
        <v>4.3</v>
      </c>
    </row>
    <row r="87" spans="1:29" ht="30" customHeight="1">
      <c r="A87" s="4">
        <v>8</v>
      </c>
      <c r="B87" s="5" t="s">
        <v>50</v>
      </c>
      <c r="C87" s="6" t="s">
        <v>49</v>
      </c>
      <c r="D87" s="6"/>
      <c r="E87" s="28"/>
      <c r="F87" s="28"/>
      <c r="G87" s="28"/>
      <c r="H87" s="28"/>
      <c r="I87" s="28">
        <v>3.8</v>
      </c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35">
        <f t="shared" si="31"/>
        <v>3.8</v>
      </c>
    </row>
    <row r="88" spans="1:29" ht="30" customHeight="1">
      <c r="A88" s="4">
        <v>9</v>
      </c>
      <c r="B88" s="5" t="s">
        <v>51</v>
      </c>
      <c r="C88" s="6" t="s">
        <v>49</v>
      </c>
      <c r="D88" s="6"/>
      <c r="E88" s="28"/>
      <c r="F88" s="28"/>
      <c r="G88" s="28"/>
      <c r="H88" s="28"/>
      <c r="I88" s="28">
        <v>3.8</v>
      </c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35">
        <f t="shared" si="31"/>
        <v>3.8</v>
      </c>
    </row>
    <row r="89" spans="1:29" ht="30" customHeight="1">
      <c r="A89" s="4">
        <v>10</v>
      </c>
      <c r="B89" s="5" t="s">
        <v>52</v>
      </c>
      <c r="C89" s="6" t="s">
        <v>49</v>
      </c>
      <c r="D89" s="6"/>
      <c r="E89" s="28"/>
      <c r="F89" s="28"/>
      <c r="G89" s="28"/>
      <c r="H89" s="28"/>
      <c r="I89" s="28">
        <v>3</v>
      </c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35">
        <f t="shared" si="31"/>
        <v>3</v>
      </c>
    </row>
    <row r="90" spans="1:29" ht="30" customHeight="1">
      <c r="A90" s="4">
        <v>11</v>
      </c>
      <c r="B90" s="5" t="s">
        <v>53</v>
      </c>
      <c r="C90" s="6" t="s">
        <v>49</v>
      </c>
      <c r="D90" s="13"/>
      <c r="E90" s="28"/>
      <c r="F90" s="28"/>
      <c r="G90" s="28"/>
      <c r="H90" s="28"/>
      <c r="I90" s="28">
        <f>I86-I87</f>
        <v>0.5</v>
      </c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35">
        <f t="shared" si="31"/>
        <v>0.5</v>
      </c>
    </row>
    <row r="91" spans="1:29" ht="30" customHeight="1">
      <c r="A91" s="4">
        <v>12</v>
      </c>
      <c r="B91" s="5" t="s">
        <v>54</v>
      </c>
      <c r="C91" s="6" t="s">
        <v>55</v>
      </c>
      <c r="D91" s="13"/>
      <c r="E91" s="33"/>
      <c r="F91" s="33"/>
      <c r="G91" s="33"/>
      <c r="H91" s="33"/>
      <c r="I91" s="33">
        <f>I88-I89</f>
        <v>0.79999999999999982</v>
      </c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5">
        <f t="shared" si="31"/>
        <v>0.79999999999999982</v>
      </c>
    </row>
    <row r="92" spans="1:29" ht="30" customHeight="1">
      <c r="A92" s="4">
        <v>13</v>
      </c>
      <c r="B92" s="5" t="s">
        <v>56</v>
      </c>
      <c r="C92" s="6" t="s">
        <v>57</v>
      </c>
      <c r="D92" s="13"/>
      <c r="E92" s="29"/>
      <c r="F92" s="29"/>
      <c r="G92" s="29"/>
      <c r="H92" s="29"/>
      <c r="I92" s="29">
        <f>SQRT(I90/0.5)*971</f>
        <v>971</v>
      </c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35">
        <f t="shared" si="31"/>
        <v>971</v>
      </c>
    </row>
    <row r="93" spans="1:29" ht="30" customHeight="1">
      <c r="A93" s="4">
        <v>14</v>
      </c>
      <c r="B93" s="5" t="s">
        <v>58</v>
      </c>
      <c r="C93" s="6" t="s">
        <v>59</v>
      </c>
      <c r="D93" s="13"/>
      <c r="E93" s="40"/>
      <c r="F93" s="40"/>
      <c r="G93" s="40"/>
      <c r="H93" s="40"/>
      <c r="I93" s="40">
        <f>I92*1000*1*(I82-I83)/3024</f>
        <v>2336.879755291005</v>
      </c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3">
        <f>SUM(E93:AB93)</f>
        <v>2336.879755291005</v>
      </c>
    </row>
    <row r="94" spans="1:29" ht="30" customHeight="1">
      <c r="A94" s="4">
        <v>15</v>
      </c>
      <c r="B94" s="5" t="s">
        <v>60</v>
      </c>
      <c r="C94" s="6" t="s">
        <v>61</v>
      </c>
      <c r="D94" s="13"/>
      <c r="E94" s="13"/>
      <c r="F94" s="13"/>
      <c r="G94" s="13"/>
      <c r="H94" s="13"/>
      <c r="I94" s="13">
        <v>1200</v>
      </c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42"/>
      <c r="W94" s="42"/>
      <c r="X94" s="42"/>
      <c r="Y94" s="42"/>
      <c r="Z94" s="42"/>
      <c r="AA94" s="42"/>
      <c r="AB94" s="13"/>
      <c r="AC94" s="43">
        <f>SUM(E94:AB94)</f>
        <v>1200</v>
      </c>
    </row>
    <row r="95" spans="1:29" ht="30" customHeight="1">
      <c r="A95" s="4">
        <v>16</v>
      </c>
      <c r="B95" s="5" t="s">
        <v>62</v>
      </c>
      <c r="C95" s="6" t="s">
        <v>63</v>
      </c>
      <c r="D95" s="13"/>
      <c r="E95" s="31"/>
      <c r="F95" s="31"/>
      <c r="G95" s="31"/>
      <c r="H95" s="31"/>
      <c r="I95" s="31">
        <f>I94/I93</f>
        <v>0.51350524017465649</v>
      </c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5">
        <f t="shared" ref="AC95:AC100" si="32">AVERAGE(E95:AB95)</f>
        <v>0.51350524017465649</v>
      </c>
    </row>
    <row r="96" spans="1:29" ht="30" customHeight="1">
      <c r="A96" s="4">
        <v>17</v>
      </c>
      <c r="B96" s="5" t="s">
        <v>64</v>
      </c>
      <c r="C96" s="13"/>
      <c r="D96" s="13"/>
      <c r="E96" s="390">
        <f>AVERAGE(E95:AB95)</f>
        <v>0.51350524017465649</v>
      </c>
      <c r="F96" s="390"/>
      <c r="G96" s="390"/>
      <c r="H96" s="390"/>
      <c r="I96" s="390"/>
      <c r="J96" s="390"/>
      <c r="K96" s="390"/>
      <c r="L96" s="390"/>
      <c r="M96" s="390"/>
      <c r="N96" s="390"/>
      <c r="O96" s="390"/>
      <c r="P96" s="390"/>
      <c r="Q96" s="390"/>
      <c r="R96" s="390"/>
      <c r="S96" s="390"/>
      <c r="T96" s="390"/>
      <c r="U96" s="390"/>
      <c r="V96" s="390"/>
      <c r="W96" s="390"/>
      <c r="X96" s="390"/>
      <c r="Y96" s="390"/>
      <c r="Z96" s="390"/>
      <c r="AA96" s="390"/>
      <c r="AB96" s="390"/>
      <c r="AC96" s="35">
        <f t="shared" si="32"/>
        <v>0.51350524017465649</v>
      </c>
    </row>
    <row r="97" spans="1:29" ht="30" customHeight="1">
      <c r="A97" s="4">
        <v>18</v>
      </c>
      <c r="B97" s="5" t="s">
        <v>65</v>
      </c>
      <c r="C97" s="13"/>
      <c r="D97" s="13"/>
      <c r="E97" s="31"/>
      <c r="F97" s="31"/>
      <c r="G97" s="31"/>
      <c r="H97" s="31"/>
      <c r="I97" s="31">
        <f>3.516/I95</f>
        <v>6.8470576830026451</v>
      </c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5">
        <f t="shared" si="32"/>
        <v>6.8470576830026451</v>
      </c>
    </row>
    <row r="98" spans="1:29" ht="30" customHeight="1">
      <c r="A98" s="4">
        <v>19</v>
      </c>
      <c r="B98" s="5" t="s">
        <v>66</v>
      </c>
      <c r="C98" s="13"/>
      <c r="D98" s="13"/>
      <c r="E98" s="31"/>
      <c r="F98" s="31"/>
      <c r="G98" s="31"/>
      <c r="H98" s="31"/>
      <c r="I98" s="31">
        <f>3.413*I97</f>
        <v>23.369007872088027</v>
      </c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5">
        <f t="shared" si="32"/>
        <v>23.369007872088027</v>
      </c>
    </row>
    <row r="99" spans="1:29" ht="30" customHeight="1">
      <c r="A99" s="4">
        <v>20</v>
      </c>
      <c r="B99" s="5" t="s">
        <v>67</v>
      </c>
      <c r="C99" s="6" t="s">
        <v>42</v>
      </c>
      <c r="D99" s="13"/>
      <c r="E99" s="31"/>
      <c r="F99" s="31"/>
      <c r="G99" s="31"/>
      <c r="H99" s="31"/>
      <c r="I99" s="31">
        <f>(I85-I84)/LN(1+(I85-I84)/I80)</f>
        <v>0.61064788507880408</v>
      </c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5">
        <f t="shared" si="32"/>
        <v>0.61064788507880408</v>
      </c>
    </row>
    <row r="100" spans="1:29" ht="30" customHeight="1">
      <c r="A100" s="4">
        <v>21</v>
      </c>
      <c r="B100" s="5" t="s">
        <v>68</v>
      </c>
      <c r="C100" s="6" t="s">
        <v>42</v>
      </c>
      <c r="D100" s="17"/>
      <c r="E100" s="31"/>
      <c r="F100" s="31"/>
      <c r="G100" s="31"/>
      <c r="H100" s="31"/>
      <c r="I100" s="31">
        <f>(I82-I83)/LN(1+(I82-I83)/I81)</f>
        <v>2.6518480977174388</v>
      </c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5">
        <f t="shared" si="32"/>
        <v>2.6518480977174388</v>
      </c>
    </row>
  </sheetData>
  <mergeCells count="48">
    <mergeCell ref="A77:D77"/>
    <mergeCell ref="E78:AB78"/>
    <mergeCell ref="E96:AB96"/>
    <mergeCell ref="A10:A11"/>
    <mergeCell ref="A44:A45"/>
    <mergeCell ref="A78:A79"/>
    <mergeCell ref="B10:B11"/>
    <mergeCell ref="B44:B45"/>
    <mergeCell ref="B78:B79"/>
    <mergeCell ref="C10:C11"/>
    <mergeCell ref="C44:C45"/>
    <mergeCell ref="C78:C79"/>
    <mergeCell ref="D10:D11"/>
    <mergeCell ref="D44:D45"/>
    <mergeCell ref="D78:D79"/>
    <mergeCell ref="E71:AC77"/>
    <mergeCell ref="A72:D72"/>
    <mergeCell ref="A73:D73"/>
    <mergeCell ref="A74:D74"/>
    <mergeCell ref="A75:D75"/>
    <mergeCell ref="A76:D76"/>
    <mergeCell ref="E44:AB44"/>
    <mergeCell ref="E62:AB62"/>
    <mergeCell ref="A69:AC69"/>
    <mergeCell ref="A70:AC70"/>
    <mergeCell ref="A71:D71"/>
    <mergeCell ref="E28:AB28"/>
    <mergeCell ref="A35:AC35"/>
    <mergeCell ref="A36:AC36"/>
    <mergeCell ref="A37:D37"/>
    <mergeCell ref="A38:D38"/>
    <mergeCell ref="E37:AC43"/>
    <mergeCell ref="A39:D39"/>
    <mergeCell ref="A40:D40"/>
    <mergeCell ref="A41:D41"/>
    <mergeCell ref="A42:D42"/>
    <mergeCell ref="A43:D43"/>
    <mergeCell ref="A6:D6"/>
    <mergeCell ref="A7:D7"/>
    <mergeCell ref="A8:D8"/>
    <mergeCell ref="A9:D9"/>
    <mergeCell ref="E10:AB10"/>
    <mergeCell ref="E3:AC9"/>
    <mergeCell ref="A1:AC1"/>
    <mergeCell ref="A2:AC2"/>
    <mergeCell ref="A3:D3"/>
    <mergeCell ref="A4:D4"/>
    <mergeCell ref="A5:D5"/>
  </mergeCells>
  <conditionalFormatting sqref="AB60">
    <cfRule type="cellIs" dxfId="193" priority="2" operator="greaterThan">
      <formula>90</formula>
    </cfRule>
  </conditionalFormatting>
  <conditionalFormatting sqref="AB94">
    <cfRule type="cellIs" dxfId="192" priority="1" operator="greaterThan">
      <formula>90</formula>
    </cfRule>
  </conditionalFormatting>
  <pageMargins left="0.7" right="0.7" top="0.75" bottom="0.75" header="0.3" footer="0.3"/>
  <pageSetup paperSize="9" orientation="portrait"/>
  <headerFooter>
    <oddFooter>&amp;LUnrestricted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E66"/>
  <sheetViews>
    <sheetView topLeftCell="A31" zoomScale="70" zoomScaleNormal="70" workbookViewId="0">
      <selection activeCell="AC47" sqref="AC47:AC48"/>
    </sheetView>
  </sheetViews>
  <sheetFormatPr defaultColWidth="8.85546875" defaultRowHeight="15"/>
  <cols>
    <col min="1" max="1" width="6.5703125" customWidth="1"/>
    <col min="2" max="2" width="39.140625" customWidth="1"/>
    <col min="3" max="3" width="11.42578125" customWidth="1"/>
    <col min="4" max="4" width="11.85546875" customWidth="1"/>
    <col min="5" max="5" width="9.7109375" customWidth="1"/>
    <col min="6" max="6" width="10.85546875" customWidth="1"/>
    <col min="7" max="7" width="8.7109375" customWidth="1"/>
    <col min="8" max="8" width="9.7109375" customWidth="1"/>
    <col min="9" max="9" width="8.7109375" customWidth="1"/>
    <col min="10" max="11" width="10.140625" customWidth="1"/>
    <col min="12" max="12" width="8.7109375" customWidth="1"/>
    <col min="13" max="13" width="10.42578125" customWidth="1"/>
    <col min="14" max="19" width="8.7109375" customWidth="1"/>
    <col min="20" max="20" width="11.5703125" customWidth="1"/>
    <col min="21" max="28" width="8.7109375" customWidth="1"/>
    <col min="29" max="29" width="12.42578125" customWidth="1"/>
    <col min="31" max="31" width="12.28515625" customWidth="1"/>
  </cols>
  <sheetData>
    <row r="1" spans="1:29" ht="21.6" customHeight="1"/>
    <row r="2" spans="1:29" ht="23.25">
      <c r="A2" s="301" t="s">
        <v>26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3"/>
    </row>
    <row r="3" spans="1:29" ht="21" customHeight="1">
      <c r="A3" s="304" t="s">
        <v>111</v>
      </c>
      <c r="B3" s="305"/>
      <c r="C3" s="305"/>
      <c r="D3" s="305"/>
      <c r="E3" s="305"/>
      <c r="F3" s="305"/>
      <c r="G3" s="305"/>
      <c r="H3" s="305"/>
      <c r="I3" s="305"/>
      <c r="J3" s="305"/>
      <c r="K3" s="305"/>
      <c r="L3" s="305"/>
      <c r="M3" s="305"/>
      <c r="N3" s="305"/>
      <c r="O3" s="305"/>
      <c r="P3" s="305"/>
      <c r="Q3" s="305"/>
      <c r="R3" s="305"/>
      <c r="S3" s="305"/>
      <c r="T3" s="305"/>
      <c r="U3" s="305"/>
      <c r="V3" s="305"/>
      <c r="W3" s="305"/>
      <c r="X3" s="305"/>
      <c r="Y3" s="305"/>
      <c r="Z3" s="305"/>
      <c r="AA3" s="305"/>
      <c r="AB3" s="306"/>
    </row>
    <row r="4" spans="1:29" ht="18" customHeight="1">
      <c r="A4" s="307"/>
      <c r="B4" s="308"/>
      <c r="C4" s="308"/>
      <c r="D4" s="309"/>
      <c r="E4" s="319" t="s">
        <v>72</v>
      </c>
      <c r="F4" s="320"/>
      <c r="G4" s="320"/>
      <c r="H4" s="320"/>
      <c r="I4" s="320"/>
      <c r="J4" s="320"/>
      <c r="K4" s="320"/>
      <c r="L4" s="320"/>
      <c r="M4" s="320"/>
      <c r="N4" s="320"/>
      <c r="O4" s="320"/>
      <c r="P4" s="320"/>
      <c r="Q4" s="320"/>
      <c r="R4" s="320"/>
      <c r="S4" s="320"/>
      <c r="T4" s="320"/>
      <c r="U4" s="320"/>
      <c r="V4" s="320"/>
      <c r="W4" s="320"/>
      <c r="X4" s="320"/>
      <c r="Y4" s="320"/>
      <c r="Z4" s="320"/>
      <c r="AA4" s="320"/>
      <c r="AB4" s="321"/>
    </row>
    <row r="5" spans="1:29" ht="18" customHeight="1">
      <c r="A5" s="310" t="s">
        <v>29</v>
      </c>
      <c r="B5" s="311"/>
      <c r="C5" s="311"/>
      <c r="D5" s="312"/>
      <c r="E5" s="322"/>
      <c r="F5" s="323"/>
      <c r="G5" s="323"/>
      <c r="H5" s="323"/>
      <c r="I5" s="323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4"/>
    </row>
    <row r="6" spans="1:29" ht="18" customHeight="1">
      <c r="A6" s="310" t="s">
        <v>30</v>
      </c>
      <c r="B6" s="311"/>
      <c r="C6" s="311"/>
      <c r="D6" s="312"/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3"/>
      <c r="P6" s="323"/>
      <c r="Q6" s="323"/>
      <c r="R6" s="323"/>
      <c r="S6" s="323"/>
      <c r="T6" s="323"/>
      <c r="U6" s="323"/>
      <c r="V6" s="323"/>
      <c r="W6" s="323"/>
      <c r="X6" s="323"/>
      <c r="Y6" s="323"/>
      <c r="Z6" s="323"/>
      <c r="AA6" s="323"/>
      <c r="AB6" s="324"/>
    </row>
    <row r="7" spans="1:29" ht="18" customHeight="1">
      <c r="A7" s="310" t="s">
        <v>31</v>
      </c>
      <c r="B7" s="311"/>
      <c r="C7" s="311"/>
      <c r="D7" s="312"/>
      <c r="E7" s="322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4"/>
    </row>
    <row r="8" spans="1:29" ht="18.600000000000001" customHeight="1">
      <c r="A8" s="310" t="s">
        <v>32</v>
      </c>
      <c r="B8" s="311"/>
      <c r="C8" s="311"/>
      <c r="D8" s="312"/>
      <c r="E8" s="322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323"/>
      <c r="S8" s="323"/>
      <c r="T8" s="323"/>
      <c r="U8" s="323"/>
      <c r="V8" s="323"/>
      <c r="W8" s="323"/>
      <c r="X8" s="323"/>
      <c r="Y8" s="323"/>
      <c r="Z8" s="323"/>
      <c r="AA8" s="323"/>
      <c r="AB8" s="324"/>
    </row>
    <row r="9" spans="1:29" ht="18.600000000000001" customHeight="1">
      <c r="A9" s="313" t="s">
        <v>33</v>
      </c>
      <c r="B9" s="314"/>
      <c r="C9" s="314"/>
      <c r="D9" s="315"/>
      <c r="E9" s="322"/>
      <c r="F9" s="323"/>
      <c r="G9" s="323"/>
      <c r="H9" s="323"/>
      <c r="I9" s="323"/>
      <c r="J9" s="323"/>
      <c r="K9" s="323"/>
      <c r="L9" s="323"/>
      <c r="M9" s="323"/>
      <c r="N9" s="323"/>
      <c r="O9" s="323"/>
      <c r="P9" s="323"/>
      <c r="Q9" s="323"/>
      <c r="R9" s="323"/>
      <c r="S9" s="323"/>
      <c r="T9" s="323"/>
      <c r="U9" s="323"/>
      <c r="V9" s="323"/>
      <c r="W9" s="323"/>
      <c r="X9" s="323"/>
      <c r="Y9" s="323"/>
      <c r="Z9" s="323"/>
      <c r="AA9" s="323"/>
      <c r="AB9" s="324"/>
    </row>
    <row r="10" spans="1:29" ht="16.149999999999999" customHeight="1">
      <c r="A10" s="313" t="s">
        <v>34</v>
      </c>
      <c r="B10" s="314"/>
      <c r="C10" s="314"/>
      <c r="D10" s="315"/>
      <c r="E10" s="325"/>
      <c r="F10" s="326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326"/>
      <c r="R10" s="326"/>
      <c r="S10" s="326"/>
      <c r="T10" s="326"/>
      <c r="U10" s="326"/>
      <c r="V10" s="326"/>
      <c r="W10" s="326"/>
      <c r="X10" s="326"/>
      <c r="Y10" s="326"/>
      <c r="Z10" s="326"/>
      <c r="AA10" s="326"/>
      <c r="AB10" s="327"/>
    </row>
    <row r="11" spans="1:29" ht="15.75">
      <c r="A11" s="331" t="s">
        <v>35</v>
      </c>
      <c r="B11" s="331" t="s">
        <v>36</v>
      </c>
      <c r="C11" s="333" t="s">
        <v>37</v>
      </c>
      <c r="D11" s="331" t="s">
        <v>38</v>
      </c>
      <c r="E11" s="316" t="s">
        <v>112</v>
      </c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8"/>
      <c r="AC11" s="34" t="s">
        <v>40</v>
      </c>
    </row>
    <row r="12" spans="1:29" ht="25.15" customHeight="1">
      <c r="A12" s="332"/>
      <c r="B12" s="332"/>
      <c r="C12" s="334"/>
      <c r="D12" s="332"/>
      <c r="E12" s="3">
        <v>7</v>
      </c>
      <c r="F12" s="3">
        <v>8</v>
      </c>
      <c r="G12" s="3">
        <v>9</v>
      </c>
      <c r="H12" s="3">
        <v>10</v>
      </c>
      <c r="I12" s="18">
        <v>11</v>
      </c>
      <c r="J12" s="3">
        <v>12</v>
      </c>
      <c r="K12" s="3">
        <v>13</v>
      </c>
      <c r="L12" s="3">
        <v>14</v>
      </c>
      <c r="M12" s="3">
        <v>15</v>
      </c>
      <c r="N12" s="3">
        <v>16</v>
      </c>
      <c r="O12" s="3">
        <v>17</v>
      </c>
      <c r="P12" s="3">
        <v>18</v>
      </c>
      <c r="Q12" s="3">
        <v>19</v>
      </c>
      <c r="R12" s="3">
        <v>20</v>
      </c>
      <c r="S12" s="3">
        <v>21</v>
      </c>
      <c r="T12" s="3">
        <v>22</v>
      </c>
      <c r="U12" s="3">
        <v>23</v>
      </c>
      <c r="V12" s="3">
        <v>0</v>
      </c>
      <c r="W12" s="3">
        <v>1</v>
      </c>
      <c r="X12" s="3">
        <v>2</v>
      </c>
      <c r="Y12" s="3">
        <v>3</v>
      </c>
      <c r="Z12" s="3">
        <v>4</v>
      </c>
      <c r="AA12" s="3">
        <v>5</v>
      </c>
      <c r="AB12" s="3">
        <v>6</v>
      </c>
      <c r="AC12" s="17"/>
    </row>
    <row r="13" spans="1:29" ht="25.15" customHeight="1">
      <c r="A13" s="4">
        <v>1</v>
      </c>
      <c r="B13" s="5" t="s">
        <v>41</v>
      </c>
      <c r="C13" s="6" t="s">
        <v>42</v>
      </c>
      <c r="D13" s="7"/>
      <c r="E13" s="26">
        <v>1.6</v>
      </c>
      <c r="F13" s="26">
        <v>1.7</v>
      </c>
      <c r="G13" s="26">
        <v>1.6</v>
      </c>
      <c r="H13" s="26">
        <v>1.8</v>
      </c>
      <c r="I13" s="26">
        <v>1.8</v>
      </c>
      <c r="J13" s="26">
        <v>1.7</v>
      </c>
      <c r="K13" s="26">
        <v>1.6</v>
      </c>
      <c r="L13" s="26">
        <v>1.6</v>
      </c>
      <c r="M13" s="26">
        <v>1.6</v>
      </c>
      <c r="N13" s="26">
        <v>1.6</v>
      </c>
      <c r="O13" s="26">
        <v>1.6</v>
      </c>
      <c r="P13" s="26">
        <v>1.6</v>
      </c>
      <c r="Q13" s="26">
        <v>1.5</v>
      </c>
      <c r="R13" s="26">
        <v>1.4</v>
      </c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35">
        <f t="shared" ref="AC13:AC33" si="0">AVERAGE(E13:AB13)</f>
        <v>1.6214285714285714</v>
      </c>
    </row>
    <row r="14" spans="1:29" ht="25.15" customHeight="1">
      <c r="A14" s="4">
        <v>2</v>
      </c>
      <c r="B14" s="5" t="s">
        <v>43</v>
      </c>
      <c r="C14" s="6" t="s">
        <v>42</v>
      </c>
      <c r="D14" s="7"/>
      <c r="E14" s="26">
        <v>0.4</v>
      </c>
      <c r="F14" s="26">
        <v>0.4</v>
      </c>
      <c r="G14" s="26">
        <v>0.6</v>
      </c>
      <c r="H14" s="26">
        <v>0.7</v>
      </c>
      <c r="I14" s="26">
        <v>0.7</v>
      </c>
      <c r="J14" s="26">
        <v>0.6</v>
      </c>
      <c r="K14" s="26">
        <v>0.5</v>
      </c>
      <c r="L14" s="26">
        <v>0.4</v>
      </c>
      <c r="M14" s="26">
        <v>0.4</v>
      </c>
      <c r="N14" s="26">
        <v>0.5</v>
      </c>
      <c r="O14" s="26">
        <v>0.4</v>
      </c>
      <c r="P14" s="26">
        <v>0.4</v>
      </c>
      <c r="Q14" s="26">
        <v>0.5</v>
      </c>
      <c r="R14" s="26">
        <v>0.4</v>
      </c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35">
        <f t="shared" si="0"/>
        <v>0.49285714285714294</v>
      </c>
    </row>
    <row r="15" spans="1:29" ht="25.15" customHeight="1">
      <c r="A15" s="4">
        <v>3</v>
      </c>
      <c r="B15" s="5" t="s">
        <v>44</v>
      </c>
      <c r="C15" s="6" t="s">
        <v>42</v>
      </c>
      <c r="D15" s="6"/>
      <c r="E15" s="27">
        <v>15.05556</v>
      </c>
      <c r="F15" s="27">
        <v>15.11111</v>
      </c>
      <c r="G15" s="27">
        <v>15.22222</v>
      </c>
      <c r="H15" s="27">
        <v>15.66667</v>
      </c>
      <c r="I15" s="27">
        <v>15.83333</v>
      </c>
      <c r="J15" s="27">
        <v>15.33333</v>
      </c>
      <c r="K15" s="27">
        <v>14.83333</v>
      </c>
      <c r="L15" s="27">
        <v>14.22222</v>
      </c>
      <c r="M15" s="27">
        <v>13.77778</v>
      </c>
      <c r="N15" s="27">
        <v>13.61111</v>
      </c>
      <c r="O15" s="27">
        <v>13.55556</v>
      </c>
      <c r="P15" s="27">
        <v>14.55556</v>
      </c>
      <c r="Q15" s="27">
        <v>15.27778</v>
      </c>
      <c r="R15" s="27">
        <v>15.66667</v>
      </c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35">
        <f t="shared" si="0"/>
        <v>14.837302142857144</v>
      </c>
    </row>
    <row r="16" spans="1:29" ht="25.15" customHeight="1">
      <c r="A16" s="4">
        <v>4</v>
      </c>
      <c r="B16" s="5" t="s">
        <v>45</v>
      </c>
      <c r="C16" s="6" t="s">
        <v>42</v>
      </c>
      <c r="D16" s="6"/>
      <c r="E16" s="27">
        <v>6.555555</v>
      </c>
      <c r="F16" s="27">
        <v>6.6666670000000003</v>
      </c>
      <c r="G16" s="27">
        <v>6.7222210000000002</v>
      </c>
      <c r="H16" s="27">
        <v>7.0555560000000002</v>
      </c>
      <c r="I16" s="27">
        <v>7.2777770000000004</v>
      </c>
      <c r="J16" s="27">
        <v>6.8333329999999997</v>
      </c>
      <c r="K16" s="27">
        <v>6.3888889999999998</v>
      </c>
      <c r="L16" s="27">
        <v>5.944445</v>
      </c>
      <c r="M16" s="27">
        <v>5.61111</v>
      </c>
      <c r="N16" s="27">
        <v>5.61111</v>
      </c>
      <c r="O16" s="27">
        <v>5.5000010000000001</v>
      </c>
      <c r="P16" s="27">
        <v>6.0555570000000003</v>
      </c>
      <c r="Q16" s="27">
        <v>6.3888889999999998</v>
      </c>
      <c r="R16" s="27">
        <v>7.3333339999999998</v>
      </c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35">
        <f t="shared" si="0"/>
        <v>6.4246031428571424</v>
      </c>
    </row>
    <row r="17" spans="1:31" ht="25.15" customHeight="1">
      <c r="A17" s="4">
        <v>5</v>
      </c>
      <c r="B17" s="5" t="s">
        <v>46</v>
      </c>
      <c r="C17" s="6" t="s">
        <v>42</v>
      </c>
      <c r="D17" s="6"/>
      <c r="E17" s="27">
        <v>23</v>
      </c>
      <c r="F17" s="27">
        <v>23.33333</v>
      </c>
      <c r="G17" s="27">
        <v>23.44444</v>
      </c>
      <c r="H17" s="27">
        <v>23.22223</v>
      </c>
      <c r="I17" s="27">
        <v>22.77778</v>
      </c>
      <c r="J17" s="27">
        <v>22.66667</v>
      </c>
      <c r="K17" s="27">
        <v>22.22222</v>
      </c>
      <c r="L17" s="27">
        <v>21.94444</v>
      </c>
      <c r="M17" s="27">
        <v>21.66667</v>
      </c>
      <c r="N17" s="27">
        <v>22.61111</v>
      </c>
      <c r="O17" s="27">
        <v>22.22222</v>
      </c>
      <c r="P17" s="27">
        <v>21.77778</v>
      </c>
      <c r="Q17" s="27">
        <v>20.61111</v>
      </c>
      <c r="R17" s="27">
        <v>23.61111</v>
      </c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35">
        <f t="shared" si="0"/>
        <v>22.50793642857143</v>
      </c>
    </row>
    <row r="18" spans="1:31" ht="25.15" customHeight="1">
      <c r="A18" s="4">
        <v>6</v>
      </c>
      <c r="B18" s="5" t="s">
        <v>47</v>
      </c>
      <c r="C18" s="6" t="s">
        <v>42</v>
      </c>
      <c r="D18" s="6"/>
      <c r="E18" s="27">
        <v>28.27778</v>
      </c>
      <c r="F18" s="27">
        <v>28.61111</v>
      </c>
      <c r="G18" s="27">
        <v>28.77778</v>
      </c>
      <c r="H18" s="27">
        <v>28.77778</v>
      </c>
      <c r="I18" s="27">
        <v>28.27778</v>
      </c>
      <c r="J18" s="27">
        <v>28.05556</v>
      </c>
      <c r="K18" s="27">
        <v>27.55556</v>
      </c>
      <c r="L18" s="27">
        <v>27.27778</v>
      </c>
      <c r="M18" s="27">
        <v>26.88889</v>
      </c>
      <c r="N18" s="27">
        <v>27.72222</v>
      </c>
      <c r="O18" s="27">
        <v>27.5</v>
      </c>
      <c r="P18" s="27">
        <v>27.27778</v>
      </c>
      <c r="Q18" s="27">
        <v>26.33333</v>
      </c>
      <c r="R18" s="27">
        <v>28.61111</v>
      </c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35">
        <f t="shared" si="0"/>
        <v>27.853175714285719</v>
      </c>
    </row>
    <row r="19" spans="1:31" ht="25.15" customHeight="1">
      <c r="A19" s="4">
        <v>7</v>
      </c>
      <c r="B19" s="5" t="s">
        <v>48</v>
      </c>
      <c r="C19" s="6" t="s">
        <v>49</v>
      </c>
      <c r="D19" s="6"/>
      <c r="E19" s="13">
        <v>4</v>
      </c>
      <c r="F19" s="13">
        <v>4</v>
      </c>
      <c r="G19" s="13">
        <v>4</v>
      </c>
      <c r="H19" s="13">
        <v>4</v>
      </c>
      <c r="I19" s="13">
        <v>4</v>
      </c>
      <c r="J19" s="13">
        <v>4</v>
      </c>
      <c r="K19" s="13">
        <v>4</v>
      </c>
      <c r="L19" s="13">
        <v>4</v>
      </c>
      <c r="M19" s="13">
        <v>4</v>
      </c>
      <c r="N19" s="13">
        <v>4</v>
      </c>
      <c r="O19" s="13">
        <v>4</v>
      </c>
      <c r="P19" s="13">
        <v>4</v>
      </c>
      <c r="Q19" s="13">
        <v>4</v>
      </c>
      <c r="R19" s="13">
        <v>4</v>
      </c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35">
        <f t="shared" si="0"/>
        <v>4</v>
      </c>
      <c r="AE19" s="36"/>
    </row>
    <row r="20" spans="1:31" ht="25.15" customHeight="1">
      <c r="A20" s="4">
        <v>8</v>
      </c>
      <c r="B20" s="5" t="s">
        <v>50</v>
      </c>
      <c r="C20" s="6" t="s">
        <v>49</v>
      </c>
      <c r="D20" s="6"/>
      <c r="E20" s="28">
        <v>3.5</v>
      </c>
      <c r="F20" s="28">
        <v>3.5</v>
      </c>
      <c r="G20" s="28">
        <v>3.5</v>
      </c>
      <c r="H20" s="28">
        <v>3.5</v>
      </c>
      <c r="I20" s="28">
        <v>3.5</v>
      </c>
      <c r="J20" s="28">
        <v>3.5</v>
      </c>
      <c r="K20" s="28">
        <v>3.5</v>
      </c>
      <c r="L20" s="28">
        <v>3.5</v>
      </c>
      <c r="M20" s="28">
        <v>3.5</v>
      </c>
      <c r="N20" s="28">
        <v>3.5</v>
      </c>
      <c r="O20" s="28">
        <v>3.5</v>
      </c>
      <c r="P20" s="28">
        <v>3.5</v>
      </c>
      <c r="Q20" s="28">
        <v>3.5</v>
      </c>
      <c r="R20" s="28">
        <v>3.5</v>
      </c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35">
        <f t="shared" si="0"/>
        <v>3.5</v>
      </c>
    </row>
    <row r="21" spans="1:31" ht="25.15" customHeight="1">
      <c r="A21" s="4">
        <v>9</v>
      </c>
      <c r="B21" s="5" t="s">
        <v>51</v>
      </c>
      <c r="C21" s="6" t="s">
        <v>49</v>
      </c>
      <c r="D21" s="6"/>
      <c r="E21" s="28">
        <v>3.8</v>
      </c>
      <c r="F21" s="28">
        <v>3.8</v>
      </c>
      <c r="G21" s="28">
        <v>3.8</v>
      </c>
      <c r="H21" s="28">
        <v>3.8</v>
      </c>
      <c r="I21" s="28">
        <v>3.8</v>
      </c>
      <c r="J21" s="28">
        <v>3.8</v>
      </c>
      <c r="K21" s="28">
        <v>3.8</v>
      </c>
      <c r="L21" s="28">
        <v>3.8</v>
      </c>
      <c r="M21" s="28">
        <v>3.8</v>
      </c>
      <c r="N21" s="28">
        <v>3.8</v>
      </c>
      <c r="O21" s="28">
        <v>3.8</v>
      </c>
      <c r="P21" s="28">
        <v>3.8</v>
      </c>
      <c r="Q21" s="28">
        <v>3.8</v>
      </c>
      <c r="R21" s="28">
        <v>3.8</v>
      </c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35">
        <f t="shared" si="0"/>
        <v>3.7999999999999994</v>
      </c>
    </row>
    <row r="22" spans="1:31" ht="25.15" customHeight="1">
      <c r="A22" s="4">
        <v>10</v>
      </c>
      <c r="B22" s="5" t="s">
        <v>52</v>
      </c>
      <c r="C22" s="6" t="s">
        <v>49</v>
      </c>
      <c r="D22" s="6"/>
      <c r="E22" s="28">
        <v>3</v>
      </c>
      <c r="F22" s="28">
        <v>3</v>
      </c>
      <c r="G22" s="28">
        <v>3</v>
      </c>
      <c r="H22" s="28">
        <v>3</v>
      </c>
      <c r="I22" s="28">
        <v>3</v>
      </c>
      <c r="J22" s="28">
        <v>3</v>
      </c>
      <c r="K22" s="28">
        <v>3</v>
      </c>
      <c r="L22" s="28">
        <v>3</v>
      </c>
      <c r="M22" s="28">
        <v>3</v>
      </c>
      <c r="N22" s="28">
        <v>3</v>
      </c>
      <c r="O22" s="28">
        <v>3</v>
      </c>
      <c r="P22" s="28">
        <v>3</v>
      </c>
      <c r="Q22" s="28">
        <v>3</v>
      </c>
      <c r="R22" s="28">
        <v>3</v>
      </c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35">
        <f t="shared" si="0"/>
        <v>3</v>
      </c>
    </row>
    <row r="23" spans="1:31" ht="25.15" customHeight="1">
      <c r="A23" s="4">
        <v>11</v>
      </c>
      <c r="B23" s="5" t="s">
        <v>53</v>
      </c>
      <c r="C23" s="6" t="s">
        <v>49</v>
      </c>
      <c r="D23" s="13"/>
      <c r="E23" s="13">
        <f t="shared" ref="E23:L23" si="1">E19-E20</f>
        <v>0.5</v>
      </c>
      <c r="F23" s="13">
        <f t="shared" si="1"/>
        <v>0.5</v>
      </c>
      <c r="G23" s="13">
        <f t="shared" si="1"/>
        <v>0.5</v>
      </c>
      <c r="H23" s="13">
        <f t="shared" si="1"/>
        <v>0.5</v>
      </c>
      <c r="I23" s="13">
        <f t="shared" si="1"/>
        <v>0.5</v>
      </c>
      <c r="J23" s="13">
        <f t="shared" si="1"/>
        <v>0.5</v>
      </c>
      <c r="K23" s="13">
        <f t="shared" si="1"/>
        <v>0.5</v>
      </c>
      <c r="L23" s="13">
        <f t="shared" si="1"/>
        <v>0.5</v>
      </c>
      <c r="M23" s="13">
        <f t="shared" ref="M23:R23" si="2">M19-M20</f>
        <v>0.5</v>
      </c>
      <c r="N23" s="13">
        <f t="shared" si="2"/>
        <v>0.5</v>
      </c>
      <c r="O23" s="13">
        <f t="shared" si="2"/>
        <v>0.5</v>
      </c>
      <c r="P23" s="13">
        <f t="shared" si="2"/>
        <v>0.5</v>
      </c>
      <c r="Q23" s="13">
        <f t="shared" si="2"/>
        <v>0.5</v>
      </c>
      <c r="R23" s="13">
        <f t="shared" si="2"/>
        <v>0.5</v>
      </c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35">
        <f t="shared" si="0"/>
        <v>0.5</v>
      </c>
    </row>
    <row r="24" spans="1:31" ht="25.15" customHeight="1">
      <c r="A24" s="4">
        <v>12</v>
      </c>
      <c r="B24" s="5" t="s">
        <v>54</v>
      </c>
      <c r="C24" s="6" t="s">
        <v>55</v>
      </c>
      <c r="D24" s="13"/>
      <c r="E24" s="13">
        <f t="shared" ref="E24:L24" si="3">E21-E22</f>
        <v>0.79999999999999982</v>
      </c>
      <c r="F24" s="13">
        <f t="shared" si="3"/>
        <v>0.79999999999999982</v>
      </c>
      <c r="G24" s="13">
        <f t="shared" si="3"/>
        <v>0.79999999999999982</v>
      </c>
      <c r="H24" s="13">
        <f t="shared" si="3"/>
        <v>0.79999999999999982</v>
      </c>
      <c r="I24" s="13">
        <f t="shared" si="3"/>
        <v>0.79999999999999982</v>
      </c>
      <c r="J24" s="13">
        <f t="shared" si="3"/>
        <v>0.79999999999999982</v>
      </c>
      <c r="K24" s="13">
        <f t="shared" si="3"/>
        <v>0.79999999999999982</v>
      </c>
      <c r="L24" s="13">
        <f t="shared" si="3"/>
        <v>0.79999999999999982</v>
      </c>
      <c r="M24" s="13">
        <f t="shared" ref="M24:R24" si="4">M21-M22</f>
        <v>0.79999999999999982</v>
      </c>
      <c r="N24" s="13">
        <f t="shared" si="4"/>
        <v>0.79999999999999982</v>
      </c>
      <c r="O24" s="13">
        <f t="shared" si="4"/>
        <v>0.79999999999999982</v>
      </c>
      <c r="P24" s="13">
        <f t="shared" si="4"/>
        <v>0.79999999999999982</v>
      </c>
      <c r="Q24" s="13">
        <f t="shared" si="4"/>
        <v>0.79999999999999982</v>
      </c>
      <c r="R24" s="13">
        <f t="shared" si="4"/>
        <v>0.79999999999999982</v>
      </c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35">
        <f t="shared" si="0"/>
        <v>0.79999999999999993</v>
      </c>
    </row>
    <row r="25" spans="1:31" ht="25.15" customHeight="1">
      <c r="A25" s="4">
        <v>13</v>
      </c>
      <c r="B25" s="5" t="s">
        <v>56</v>
      </c>
      <c r="C25" s="6" t="s">
        <v>57</v>
      </c>
      <c r="D25" s="13"/>
      <c r="E25" s="29">
        <f t="shared" ref="E25:L25" si="5">SQRT(E23/0.5)*971</f>
        <v>971</v>
      </c>
      <c r="F25" s="29">
        <f t="shared" si="5"/>
        <v>971</v>
      </c>
      <c r="G25" s="29">
        <f t="shared" si="5"/>
        <v>971</v>
      </c>
      <c r="H25" s="29">
        <f t="shared" si="5"/>
        <v>971</v>
      </c>
      <c r="I25" s="29">
        <f t="shared" si="5"/>
        <v>971</v>
      </c>
      <c r="J25" s="29">
        <f t="shared" si="5"/>
        <v>971</v>
      </c>
      <c r="K25" s="29">
        <f t="shared" si="5"/>
        <v>971</v>
      </c>
      <c r="L25" s="29">
        <f t="shared" si="5"/>
        <v>971</v>
      </c>
      <c r="M25" s="29">
        <f t="shared" ref="M25:R25" si="6">SQRT(M23/0.5)*971</f>
        <v>971</v>
      </c>
      <c r="N25" s="29">
        <f t="shared" si="6"/>
        <v>971</v>
      </c>
      <c r="O25" s="29">
        <f t="shared" si="6"/>
        <v>971</v>
      </c>
      <c r="P25" s="29">
        <f t="shared" si="6"/>
        <v>971</v>
      </c>
      <c r="Q25" s="29">
        <f t="shared" si="6"/>
        <v>971</v>
      </c>
      <c r="R25" s="29">
        <f t="shared" si="6"/>
        <v>971</v>
      </c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35">
        <f t="shared" si="0"/>
        <v>971</v>
      </c>
    </row>
    <row r="26" spans="1:31" ht="25.15" customHeight="1">
      <c r="A26" s="4">
        <v>14</v>
      </c>
      <c r="B26" s="5" t="s">
        <v>58</v>
      </c>
      <c r="C26" s="6" t="s">
        <v>59</v>
      </c>
      <c r="D26" s="13"/>
      <c r="E26" s="30">
        <f t="shared" ref="E26:L26" si="7">E25*1000*1*(E15-E16)/3024</f>
        <v>2729.3336160714284</v>
      </c>
      <c r="F26" s="30">
        <f t="shared" si="7"/>
        <v>2711.492775462963</v>
      </c>
      <c r="G26" s="30">
        <f t="shared" si="7"/>
        <v>2729.3316894841269</v>
      </c>
      <c r="H26" s="30">
        <f t="shared" si="7"/>
        <v>2765.0104808201058</v>
      </c>
      <c r="I26" s="30">
        <f t="shared" si="7"/>
        <v>2747.1699613095238</v>
      </c>
      <c r="J26" s="30">
        <f t="shared" si="7"/>
        <v>2729.33104728836</v>
      </c>
      <c r="K26" s="30">
        <f t="shared" si="7"/>
        <v>2711.4921332671961</v>
      </c>
      <c r="L26" s="30">
        <f t="shared" si="7"/>
        <v>2657.9760333994709</v>
      </c>
      <c r="M26" s="30">
        <f t="shared" ref="M26:R26" si="8">M25*1000*1*(M15-M16)/3024</f>
        <v>2622.3004530423282</v>
      </c>
      <c r="N26" s="30">
        <f t="shared" si="8"/>
        <v>2568.7830687830688</v>
      </c>
      <c r="O26" s="30">
        <f t="shared" si="8"/>
        <v>2586.6229460978834</v>
      </c>
      <c r="P26" s="30">
        <f t="shared" si="8"/>
        <v>2729.3329738756611</v>
      </c>
      <c r="Q26" s="30">
        <f t="shared" si="8"/>
        <v>2854.2040876322753</v>
      </c>
      <c r="R26" s="30">
        <f t="shared" si="8"/>
        <v>2675.8165529100525</v>
      </c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7">
        <f>SUM(E26:AB26)</f>
        <v>37818.197819444438</v>
      </c>
    </row>
    <row r="27" spans="1:31" ht="25.15" customHeight="1">
      <c r="A27" s="4">
        <v>15</v>
      </c>
      <c r="B27" s="5" t="s">
        <v>60</v>
      </c>
      <c r="C27" s="6" t="s">
        <v>61</v>
      </c>
      <c r="D27" s="13"/>
      <c r="E27" s="13">
        <v>1500</v>
      </c>
      <c r="F27" s="13">
        <v>1600</v>
      </c>
      <c r="G27" s="13">
        <v>1600</v>
      </c>
      <c r="H27" s="13">
        <v>1500</v>
      </c>
      <c r="I27" s="13">
        <v>1500</v>
      </c>
      <c r="J27" s="13">
        <v>1600</v>
      </c>
      <c r="K27" s="13">
        <v>1400</v>
      </c>
      <c r="L27" s="13">
        <v>1600</v>
      </c>
      <c r="M27" s="13">
        <v>1500</v>
      </c>
      <c r="N27" s="13">
        <v>1400</v>
      </c>
      <c r="O27" s="13">
        <v>1600</v>
      </c>
      <c r="P27" s="13">
        <v>1600</v>
      </c>
      <c r="Q27" s="13">
        <v>1300</v>
      </c>
      <c r="R27" s="13">
        <v>1500</v>
      </c>
      <c r="S27" s="13">
        <v>600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37">
        <f>SUM(E27:AB27)</f>
        <v>21800</v>
      </c>
    </row>
    <row r="28" spans="1:31" ht="25.15" customHeight="1">
      <c r="A28" s="4">
        <v>16</v>
      </c>
      <c r="B28" s="5" t="s">
        <v>62</v>
      </c>
      <c r="C28" s="6" t="s">
        <v>63</v>
      </c>
      <c r="D28" s="13"/>
      <c r="E28" s="31">
        <f t="shared" ref="E28:L28" si="9">E27/E26</f>
        <v>0.54958470124992742</v>
      </c>
      <c r="F28" s="31">
        <f t="shared" si="9"/>
        <v>0.59008086411988114</v>
      </c>
      <c r="G28" s="31">
        <f t="shared" si="9"/>
        <v>0.58622409513825613</v>
      </c>
      <c r="H28" s="31">
        <f t="shared" si="9"/>
        <v>0.54249342286583235</v>
      </c>
      <c r="I28" s="31">
        <f t="shared" si="9"/>
        <v>0.54601645370531737</v>
      </c>
      <c r="J28" s="31">
        <f t="shared" si="9"/>
        <v>0.58622423307338589</v>
      </c>
      <c r="K28" s="31">
        <f t="shared" si="9"/>
        <v>0.5163208783914407</v>
      </c>
      <c r="L28" s="31">
        <f t="shared" si="9"/>
        <v>0.60196178592086413</v>
      </c>
      <c r="M28" s="31">
        <f t="shared" ref="M28:R28" si="10">M27/M26</f>
        <v>0.57201683287654437</v>
      </c>
      <c r="N28" s="31">
        <f t="shared" si="10"/>
        <v>0.54500514933058708</v>
      </c>
      <c r="O28" s="31">
        <f t="shared" si="10"/>
        <v>0.61856715622728131</v>
      </c>
      <c r="P28" s="31">
        <f t="shared" si="10"/>
        <v>0.58622381926819112</v>
      </c>
      <c r="Q28" s="31">
        <f t="shared" si="10"/>
        <v>0.45546848090965492</v>
      </c>
      <c r="R28" s="31">
        <f t="shared" si="10"/>
        <v>0.56057654564125214</v>
      </c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5">
        <f t="shared" si="0"/>
        <v>0.561197458479887</v>
      </c>
    </row>
    <row r="29" spans="1:31" ht="25.15" customHeight="1">
      <c r="A29" s="4">
        <v>17</v>
      </c>
      <c r="B29" s="5" t="s">
        <v>64</v>
      </c>
      <c r="C29" s="13"/>
      <c r="D29" s="13"/>
      <c r="E29" s="341">
        <f>AVERAGE(E28:AB28)</f>
        <v>0.561197458479887</v>
      </c>
      <c r="F29" s="342"/>
      <c r="G29" s="342"/>
      <c r="H29" s="342"/>
      <c r="I29" s="342"/>
      <c r="J29" s="342"/>
      <c r="K29" s="342"/>
      <c r="L29" s="342"/>
      <c r="M29" s="342"/>
      <c r="N29" s="342"/>
      <c r="O29" s="342"/>
      <c r="P29" s="342"/>
      <c r="Q29" s="342"/>
      <c r="R29" s="342"/>
      <c r="S29" s="342"/>
      <c r="T29" s="342"/>
      <c r="U29" s="342"/>
      <c r="V29" s="342"/>
      <c r="W29" s="342"/>
      <c r="X29" s="342"/>
      <c r="Y29" s="342"/>
      <c r="Z29" s="342"/>
      <c r="AA29" s="342"/>
      <c r="AB29" s="343"/>
      <c r="AC29" s="35">
        <f t="shared" si="0"/>
        <v>0.561197458479887</v>
      </c>
    </row>
    <row r="30" spans="1:31" ht="25.15" customHeight="1">
      <c r="A30" s="4">
        <v>18</v>
      </c>
      <c r="B30" s="5" t="s">
        <v>65</v>
      </c>
      <c r="C30" s="13"/>
      <c r="D30" s="13"/>
      <c r="E30" s="31">
        <f t="shared" ref="E30:L30" si="11">3.516/E28</f>
        <v>6.3975579960714279</v>
      </c>
      <c r="F30" s="31">
        <f t="shared" si="11"/>
        <v>5.958505374079861</v>
      </c>
      <c r="G30" s="31">
        <f t="shared" si="11"/>
        <v>5.9977063876413688</v>
      </c>
      <c r="H30" s="31">
        <f t="shared" si="11"/>
        <v>6.4811845670423276</v>
      </c>
      <c r="I30" s="31">
        <f t="shared" si="11"/>
        <v>6.439366389309523</v>
      </c>
      <c r="J30" s="31">
        <f t="shared" si="11"/>
        <v>5.9977049764161716</v>
      </c>
      <c r="K30" s="31">
        <f t="shared" si="11"/>
        <v>6.8097188146910437</v>
      </c>
      <c r="L30" s="31">
        <f t="shared" si="11"/>
        <v>5.8409023333953378</v>
      </c>
      <c r="M30" s="31">
        <f t="shared" ref="M30:R30" si="12">3.516/M28</f>
        <v>6.1466722619312169</v>
      </c>
      <c r="N30" s="31">
        <f t="shared" si="12"/>
        <v>6.4513151927437633</v>
      </c>
      <c r="O30" s="31">
        <f t="shared" si="12"/>
        <v>5.6841039240500981</v>
      </c>
      <c r="P30" s="31">
        <f t="shared" si="12"/>
        <v>5.9977092100917648</v>
      </c>
      <c r="Q30" s="31">
        <f t="shared" si="12"/>
        <v>7.7195242862423692</v>
      </c>
      <c r="R30" s="31">
        <f t="shared" si="12"/>
        <v>6.2721140000211628</v>
      </c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5">
        <f t="shared" si="0"/>
        <v>6.2995775509805316</v>
      </c>
    </row>
    <row r="31" spans="1:31" ht="25.15" customHeight="1">
      <c r="A31" s="4">
        <v>19</v>
      </c>
      <c r="B31" s="5" t="s">
        <v>66</v>
      </c>
      <c r="C31" s="13"/>
      <c r="D31" s="13"/>
      <c r="E31" s="31">
        <f t="shared" ref="E31:L31" si="13">3.413*E30</f>
        <v>21.834865440591784</v>
      </c>
      <c r="F31" s="31">
        <f t="shared" si="13"/>
        <v>20.336378841734565</v>
      </c>
      <c r="G31" s="31">
        <f t="shared" si="13"/>
        <v>20.470171901019992</v>
      </c>
      <c r="H31" s="31">
        <f t="shared" si="13"/>
        <v>22.120282927315461</v>
      </c>
      <c r="I31" s="31">
        <f t="shared" si="13"/>
        <v>21.977557486713401</v>
      </c>
      <c r="J31" s="31">
        <f t="shared" si="13"/>
        <v>20.470167084508393</v>
      </c>
      <c r="K31" s="31">
        <f t="shared" si="13"/>
        <v>23.241570314540532</v>
      </c>
      <c r="L31" s="31">
        <f t="shared" si="13"/>
        <v>19.934999663878287</v>
      </c>
      <c r="M31" s="31">
        <f t="shared" ref="M31:R31" si="14">3.413*M30</f>
        <v>20.978592429971243</v>
      </c>
      <c r="N31" s="31">
        <f t="shared" si="14"/>
        <v>22.018338752834463</v>
      </c>
      <c r="O31" s="31">
        <f t="shared" si="14"/>
        <v>19.399846692782983</v>
      </c>
      <c r="P31" s="31">
        <f t="shared" si="14"/>
        <v>20.470181534043192</v>
      </c>
      <c r="Q31" s="31">
        <f t="shared" si="14"/>
        <v>26.346736388945203</v>
      </c>
      <c r="R31" s="31">
        <f t="shared" si="14"/>
        <v>21.406725082072228</v>
      </c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5">
        <f t="shared" si="0"/>
        <v>21.500458181496551</v>
      </c>
    </row>
    <row r="32" spans="1:31" ht="25.15" customHeight="1">
      <c r="A32" s="4">
        <v>20</v>
      </c>
      <c r="B32" s="5" t="s">
        <v>67</v>
      </c>
      <c r="C32" s="6" t="s">
        <v>42</v>
      </c>
      <c r="D32" s="13"/>
      <c r="E32" s="31">
        <f t="shared" ref="E32:L32" si="15">(E18-E17)/LN(1+(E18-E17)/E13)</f>
        <v>3.6191509848302856</v>
      </c>
      <c r="F32" s="31">
        <f t="shared" si="15"/>
        <v>3.7375330491170442</v>
      </c>
      <c r="G32" s="31">
        <f t="shared" si="15"/>
        <v>3.6371831662816123</v>
      </c>
      <c r="H32" s="31">
        <f t="shared" si="15"/>
        <v>3.9466324184174661</v>
      </c>
      <c r="I32" s="31">
        <f t="shared" si="15"/>
        <v>3.9283253940383194</v>
      </c>
      <c r="J32" s="31">
        <f t="shared" si="15"/>
        <v>3.773995407562289</v>
      </c>
      <c r="K32" s="31">
        <f t="shared" si="15"/>
        <v>3.6371831662816123</v>
      </c>
      <c r="L32" s="31">
        <f t="shared" si="15"/>
        <v>3.6371831662816123</v>
      </c>
      <c r="M32" s="31">
        <f t="shared" ref="M32:R32" si="16">(M18-M17)/LN(1+(M18-M17)/M13)</f>
        <v>3.6010807681628836</v>
      </c>
      <c r="N32" s="31">
        <f t="shared" si="16"/>
        <v>3.5648277171276312</v>
      </c>
      <c r="O32" s="31">
        <f t="shared" si="16"/>
        <v>3.6191509848302856</v>
      </c>
      <c r="P32" s="31">
        <f t="shared" si="16"/>
        <v>3.6910493578042529</v>
      </c>
      <c r="Q32" s="31">
        <f t="shared" si="16"/>
        <v>3.6407901729015979</v>
      </c>
      <c r="R32" s="31">
        <f t="shared" si="16"/>
        <v>3.2898508185437967</v>
      </c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5">
        <v>1.22</v>
      </c>
    </row>
    <row r="33" spans="1:29" ht="15.75">
      <c r="A33" s="4">
        <v>21</v>
      </c>
      <c r="B33" s="5" t="s">
        <v>68</v>
      </c>
      <c r="C33" s="6" t="s">
        <v>42</v>
      </c>
      <c r="D33" s="17"/>
      <c r="E33" s="31">
        <f t="shared" ref="E33:L33" si="17">(E15-E16)/LN(1+(E15-E16)/E14)</f>
        <v>2.7398666675540873</v>
      </c>
      <c r="F33" s="31">
        <f t="shared" si="17"/>
        <v>2.7274627175969726</v>
      </c>
      <c r="G33" s="31">
        <f t="shared" si="17"/>
        <v>3.1260340652988861</v>
      </c>
      <c r="H33" s="31">
        <f t="shared" si="17"/>
        <v>3.327473352865459</v>
      </c>
      <c r="I33" s="31">
        <f t="shared" si="17"/>
        <v>3.3136672635261348</v>
      </c>
      <c r="J33" s="31">
        <f t="shared" si="17"/>
        <v>3.1260335824334033</v>
      </c>
      <c r="K33" s="31">
        <f t="shared" si="17"/>
        <v>2.9278487297008438</v>
      </c>
      <c r="L33" s="31">
        <f t="shared" si="17"/>
        <v>2.6901607551085647</v>
      </c>
      <c r="M33" s="31">
        <f t="shared" ref="M33:R33" si="18">(M15-M16)/LN(1+(M15-M16)/M14)</f>
        <v>2.6652145502737108</v>
      </c>
      <c r="N33" s="31">
        <f t="shared" si="18"/>
        <v>2.8236489909180893</v>
      </c>
      <c r="O33" s="31">
        <f t="shared" si="18"/>
        <v>2.6402018466617601</v>
      </c>
      <c r="P33" s="31">
        <f t="shared" si="18"/>
        <v>2.7398662213428864</v>
      </c>
      <c r="Q33" s="31">
        <f t="shared" si="18"/>
        <v>3.0309846581833697</v>
      </c>
      <c r="R33" s="31">
        <f t="shared" si="18"/>
        <v>2.7026116852128044</v>
      </c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5">
        <f t="shared" si="0"/>
        <v>2.8986482204769262</v>
      </c>
    </row>
    <row r="34" spans="1:29">
      <c r="J34" t="s">
        <v>113</v>
      </c>
    </row>
    <row r="35" spans="1:29" ht="23.25">
      <c r="A35" s="301" t="s">
        <v>26</v>
      </c>
      <c r="B35" s="302"/>
      <c r="C35" s="302"/>
      <c r="D35" s="302"/>
      <c r="E35" s="302"/>
      <c r="F35" s="302"/>
      <c r="G35" s="302"/>
      <c r="H35" s="302"/>
      <c r="I35" s="302"/>
      <c r="J35" s="302"/>
      <c r="K35" s="302"/>
      <c r="L35" s="302"/>
      <c r="M35" s="302"/>
      <c r="N35" s="302"/>
      <c r="O35" s="302"/>
      <c r="P35" s="302"/>
      <c r="Q35" s="302"/>
      <c r="R35" s="302"/>
      <c r="S35" s="302"/>
      <c r="T35" s="302"/>
      <c r="U35" s="302"/>
      <c r="V35" s="302"/>
      <c r="W35" s="302"/>
      <c r="X35" s="302"/>
      <c r="Y35" s="302"/>
      <c r="Z35" s="302"/>
      <c r="AA35" s="302"/>
      <c r="AB35" s="303"/>
    </row>
    <row r="36" spans="1:29" ht="21" customHeight="1">
      <c r="A36" s="304" t="s">
        <v>111</v>
      </c>
      <c r="B36" s="305"/>
      <c r="C36" s="305"/>
      <c r="D36" s="305"/>
      <c r="E36" s="305"/>
      <c r="F36" s="305"/>
      <c r="G36" s="305"/>
      <c r="H36" s="305"/>
      <c r="I36" s="305"/>
      <c r="J36" s="305"/>
      <c r="K36" s="305"/>
      <c r="L36" s="305"/>
      <c r="M36" s="305"/>
      <c r="N36" s="305"/>
      <c r="O36" s="305"/>
      <c r="P36" s="305"/>
      <c r="Q36" s="305"/>
      <c r="R36" s="305"/>
      <c r="S36" s="305"/>
      <c r="T36" s="305"/>
      <c r="U36" s="305"/>
      <c r="V36" s="305"/>
      <c r="W36" s="305"/>
      <c r="X36" s="305"/>
      <c r="Y36" s="305"/>
      <c r="Z36" s="305"/>
      <c r="AA36" s="305"/>
      <c r="AB36" s="306"/>
    </row>
    <row r="37" spans="1:29" ht="18" customHeight="1">
      <c r="A37" s="307"/>
      <c r="B37" s="308"/>
      <c r="C37" s="308"/>
      <c r="D37" s="309"/>
      <c r="E37" s="319" t="s">
        <v>85</v>
      </c>
      <c r="F37" s="320"/>
      <c r="G37" s="320"/>
      <c r="H37" s="320"/>
      <c r="I37" s="320"/>
      <c r="J37" s="320"/>
      <c r="K37" s="320"/>
      <c r="L37" s="320"/>
      <c r="M37" s="320"/>
      <c r="N37" s="320"/>
      <c r="O37" s="320"/>
      <c r="P37" s="320"/>
      <c r="Q37" s="320"/>
      <c r="R37" s="320"/>
      <c r="S37" s="320"/>
      <c r="T37" s="320"/>
      <c r="U37" s="320"/>
      <c r="V37" s="320"/>
      <c r="W37" s="320"/>
      <c r="X37" s="320"/>
      <c r="Y37" s="320"/>
      <c r="Z37" s="320"/>
      <c r="AA37" s="320"/>
      <c r="AB37" s="321"/>
    </row>
    <row r="38" spans="1:29" ht="18" customHeight="1">
      <c r="A38" s="310" t="s">
        <v>29</v>
      </c>
      <c r="B38" s="311"/>
      <c r="C38" s="311"/>
      <c r="D38" s="312"/>
      <c r="E38" s="322"/>
      <c r="F38" s="323"/>
      <c r="G38" s="323"/>
      <c r="H38" s="323"/>
      <c r="I38" s="323"/>
      <c r="J38" s="323"/>
      <c r="K38" s="323"/>
      <c r="L38" s="323"/>
      <c r="M38" s="323"/>
      <c r="N38" s="323"/>
      <c r="O38" s="323"/>
      <c r="P38" s="323"/>
      <c r="Q38" s="323"/>
      <c r="R38" s="323"/>
      <c r="S38" s="323"/>
      <c r="T38" s="323"/>
      <c r="U38" s="323"/>
      <c r="V38" s="323"/>
      <c r="W38" s="323"/>
      <c r="X38" s="323"/>
      <c r="Y38" s="323"/>
      <c r="Z38" s="323"/>
      <c r="AA38" s="323"/>
      <c r="AB38" s="324"/>
    </row>
    <row r="39" spans="1:29" ht="18" customHeight="1">
      <c r="A39" s="310" t="s">
        <v>30</v>
      </c>
      <c r="B39" s="311"/>
      <c r="C39" s="311"/>
      <c r="D39" s="312"/>
      <c r="E39" s="322"/>
      <c r="F39" s="323"/>
      <c r="G39" s="323"/>
      <c r="H39" s="323"/>
      <c r="I39" s="323"/>
      <c r="J39" s="323"/>
      <c r="K39" s="323"/>
      <c r="L39" s="323"/>
      <c r="M39" s="323"/>
      <c r="N39" s="323"/>
      <c r="O39" s="323"/>
      <c r="P39" s="323"/>
      <c r="Q39" s="323"/>
      <c r="R39" s="323"/>
      <c r="S39" s="323"/>
      <c r="T39" s="323"/>
      <c r="U39" s="323"/>
      <c r="V39" s="323"/>
      <c r="W39" s="323"/>
      <c r="X39" s="323"/>
      <c r="Y39" s="323"/>
      <c r="Z39" s="323"/>
      <c r="AA39" s="323"/>
      <c r="AB39" s="324"/>
    </row>
    <row r="40" spans="1:29" ht="18" customHeight="1">
      <c r="A40" s="310" t="s">
        <v>31</v>
      </c>
      <c r="B40" s="311"/>
      <c r="C40" s="311"/>
      <c r="D40" s="312"/>
      <c r="E40" s="322"/>
      <c r="F40" s="323"/>
      <c r="G40" s="323"/>
      <c r="H40" s="323"/>
      <c r="I40" s="323"/>
      <c r="J40" s="323"/>
      <c r="K40" s="323"/>
      <c r="L40" s="323"/>
      <c r="M40" s="323"/>
      <c r="N40" s="323"/>
      <c r="O40" s="323"/>
      <c r="P40" s="323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4"/>
    </row>
    <row r="41" spans="1:29" ht="18.600000000000001" customHeight="1">
      <c r="A41" s="310" t="s">
        <v>32</v>
      </c>
      <c r="B41" s="311"/>
      <c r="C41" s="311"/>
      <c r="D41" s="312"/>
      <c r="E41" s="322"/>
      <c r="F41" s="323"/>
      <c r="G41" s="323"/>
      <c r="H41" s="323"/>
      <c r="I41" s="323"/>
      <c r="J41" s="323"/>
      <c r="K41" s="323"/>
      <c r="L41" s="323"/>
      <c r="M41" s="323"/>
      <c r="N41" s="323"/>
      <c r="O41" s="323"/>
      <c r="P41" s="323"/>
      <c r="Q41" s="323"/>
      <c r="R41" s="323"/>
      <c r="S41" s="323"/>
      <c r="T41" s="323"/>
      <c r="U41" s="323"/>
      <c r="V41" s="323"/>
      <c r="W41" s="323"/>
      <c r="X41" s="323"/>
      <c r="Y41" s="323"/>
      <c r="Z41" s="323"/>
      <c r="AA41" s="323"/>
      <c r="AB41" s="324"/>
    </row>
    <row r="42" spans="1:29" ht="18" customHeight="1">
      <c r="A42" s="313" t="s">
        <v>33</v>
      </c>
      <c r="B42" s="314"/>
      <c r="C42" s="314"/>
      <c r="D42" s="315"/>
      <c r="E42" s="322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3"/>
      <c r="T42" s="323"/>
      <c r="U42" s="323"/>
      <c r="V42" s="323"/>
      <c r="W42" s="323"/>
      <c r="X42" s="323"/>
      <c r="Y42" s="323"/>
      <c r="Z42" s="323"/>
      <c r="AA42" s="323"/>
      <c r="AB42" s="324"/>
    </row>
    <row r="43" spans="1:29" ht="16.149999999999999" customHeight="1">
      <c r="A43" s="313" t="s">
        <v>34</v>
      </c>
      <c r="B43" s="314"/>
      <c r="C43" s="314"/>
      <c r="D43" s="315"/>
      <c r="E43" s="325"/>
      <c r="F43" s="326"/>
      <c r="G43" s="326"/>
      <c r="H43" s="326"/>
      <c r="I43" s="326"/>
      <c r="J43" s="326"/>
      <c r="K43" s="326"/>
      <c r="L43" s="326"/>
      <c r="M43" s="326"/>
      <c r="N43" s="326"/>
      <c r="O43" s="326"/>
      <c r="P43" s="326"/>
      <c r="Q43" s="326"/>
      <c r="R43" s="326"/>
      <c r="S43" s="326"/>
      <c r="T43" s="326"/>
      <c r="U43" s="326"/>
      <c r="V43" s="326"/>
      <c r="W43" s="326"/>
      <c r="X43" s="326"/>
      <c r="Y43" s="326"/>
      <c r="Z43" s="326"/>
      <c r="AA43" s="326"/>
      <c r="AB43" s="327"/>
    </row>
    <row r="44" spans="1:29" ht="15.75">
      <c r="A44" s="331" t="s">
        <v>35</v>
      </c>
      <c r="B44" s="331" t="s">
        <v>36</v>
      </c>
      <c r="C44" s="333" t="s">
        <v>37</v>
      </c>
      <c r="D44" s="331" t="s">
        <v>38</v>
      </c>
      <c r="E44" s="316" t="s">
        <v>39</v>
      </c>
      <c r="F44" s="317"/>
      <c r="G44" s="317"/>
      <c r="H44" s="317"/>
      <c r="I44" s="317"/>
      <c r="J44" s="317"/>
      <c r="K44" s="317"/>
      <c r="L44" s="317"/>
      <c r="M44" s="317"/>
      <c r="N44" s="317"/>
      <c r="O44" s="317"/>
      <c r="P44" s="317"/>
      <c r="Q44" s="317"/>
      <c r="R44" s="317"/>
      <c r="S44" s="317"/>
      <c r="T44" s="317"/>
      <c r="U44" s="317"/>
      <c r="V44" s="317"/>
      <c r="W44" s="317"/>
      <c r="X44" s="317"/>
      <c r="Y44" s="317"/>
      <c r="Z44" s="317"/>
      <c r="AA44" s="317"/>
      <c r="AB44" s="318"/>
      <c r="AC44" s="34" t="s">
        <v>40</v>
      </c>
    </row>
    <row r="45" spans="1:29" ht="25.15" customHeight="1">
      <c r="A45" s="332"/>
      <c r="B45" s="332"/>
      <c r="C45" s="334"/>
      <c r="D45" s="332"/>
      <c r="E45" s="3">
        <v>7</v>
      </c>
      <c r="F45" s="3">
        <v>8</v>
      </c>
      <c r="G45" s="3">
        <v>9</v>
      </c>
      <c r="H45" s="3">
        <v>10</v>
      </c>
      <c r="I45" s="18">
        <v>11</v>
      </c>
      <c r="J45" s="3">
        <v>12</v>
      </c>
      <c r="K45" s="3">
        <v>13</v>
      </c>
      <c r="L45" s="3">
        <v>14</v>
      </c>
      <c r="M45" s="3">
        <v>15</v>
      </c>
      <c r="N45" s="3">
        <v>16</v>
      </c>
      <c r="O45" s="3">
        <v>17</v>
      </c>
      <c r="P45" s="3">
        <v>18</v>
      </c>
      <c r="Q45" s="3">
        <v>19</v>
      </c>
      <c r="R45" s="3">
        <v>20</v>
      </c>
      <c r="S45" s="3">
        <v>21</v>
      </c>
      <c r="T45" s="3">
        <v>22</v>
      </c>
      <c r="U45" s="3">
        <v>23</v>
      </c>
      <c r="V45" s="3">
        <v>0</v>
      </c>
      <c r="W45" s="3">
        <v>1</v>
      </c>
      <c r="X45" s="3">
        <v>2</v>
      </c>
      <c r="Y45" s="3">
        <v>3</v>
      </c>
      <c r="Z45" s="3">
        <v>4</v>
      </c>
      <c r="AA45" s="3">
        <v>5</v>
      </c>
      <c r="AB45" s="3">
        <v>6</v>
      </c>
      <c r="AC45" s="17"/>
    </row>
    <row r="46" spans="1:29" ht="25.15" customHeight="1">
      <c r="A46" s="4">
        <v>1</v>
      </c>
      <c r="B46" s="5" t="s">
        <v>41</v>
      </c>
      <c r="C46" s="6" t="s">
        <v>42</v>
      </c>
      <c r="D46" s="7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>
        <v>1.2</v>
      </c>
      <c r="Q46" s="26">
        <v>1.2</v>
      </c>
      <c r="R46" s="26">
        <v>0.9</v>
      </c>
      <c r="S46" s="26">
        <v>1.1000000000000001</v>
      </c>
      <c r="T46" s="26">
        <v>0.9</v>
      </c>
      <c r="U46" s="26">
        <v>1.1000000000000001</v>
      </c>
      <c r="V46" s="26">
        <v>1.1000000000000001</v>
      </c>
      <c r="W46" s="26">
        <v>1.1000000000000001</v>
      </c>
      <c r="X46" s="26">
        <v>0.9</v>
      </c>
      <c r="Y46" s="26">
        <v>1</v>
      </c>
      <c r="Z46" s="26">
        <v>1.1000000000000001</v>
      </c>
      <c r="AA46" s="26">
        <v>1.1000000000000001</v>
      </c>
      <c r="AB46" s="26">
        <v>1.1000000000000001</v>
      </c>
      <c r="AC46" s="35">
        <f>AVERAGE(E46:AB46)</f>
        <v>1.0615384615384615</v>
      </c>
    </row>
    <row r="47" spans="1:29" ht="25.15" customHeight="1">
      <c r="A47" s="4">
        <v>2</v>
      </c>
      <c r="B47" s="5" t="s">
        <v>43</v>
      </c>
      <c r="C47" s="6" t="s">
        <v>42</v>
      </c>
      <c r="D47" s="7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>
        <v>0.6</v>
      </c>
      <c r="Q47" s="26">
        <v>0.6</v>
      </c>
      <c r="R47" s="26">
        <v>0.6</v>
      </c>
      <c r="S47" s="26">
        <v>0.4</v>
      </c>
      <c r="T47" s="26">
        <v>0.4</v>
      </c>
      <c r="U47" s="26">
        <v>0.7</v>
      </c>
      <c r="V47" s="26">
        <v>0.6</v>
      </c>
      <c r="W47" s="26">
        <v>0.7</v>
      </c>
      <c r="X47" s="26">
        <v>0.6</v>
      </c>
      <c r="Y47" s="26">
        <v>0.7</v>
      </c>
      <c r="Z47" s="26">
        <v>0.7</v>
      </c>
      <c r="AA47" s="26">
        <v>0.7</v>
      </c>
      <c r="AB47" s="26">
        <v>0.7</v>
      </c>
      <c r="AC47" s="35">
        <f t="shared" ref="AC47:AC58" si="19">AVERAGE(E47:AB47)</f>
        <v>0.61538461538461542</v>
      </c>
    </row>
    <row r="48" spans="1:29" ht="25.15" customHeight="1">
      <c r="A48" s="4">
        <v>3</v>
      </c>
      <c r="B48" s="5" t="s">
        <v>44</v>
      </c>
      <c r="C48" s="6" t="s">
        <v>42</v>
      </c>
      <c r="D48" s="6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27">
        <v>15.94445</v>
      </c>
      <c r="Q48" s="27">
        <v>15.94445</v>
      </c>
      <c r="R48" s="27">
        <v>15.94445</v>
      </c>
      <c r="S48" s="27">
        <v>14.38889</v>
      </c>
      <c r="T48" s="27">
        <v>13.38889</v>
      </c>
      <c r="U48" s="27">
        <v>12.61111</v>
      </c>
      <c r="V48" s="27">
        <v>13.27778</v>
      </c>
      <c r="W48" s="27">
        <v>13.38889</v>
      </c>
      <c r="X48" s="27">
        <v>13.55556</v>
      </c>
      <c r="Y48" s="27">
        <v>13.55556</v>
      </c>
      <c r="Z48" s="27">
        <v>13.55556</v>
      </c>
      <c r="AA48" s="27">
        <v>13.38889</v>
      </c>
      <c r="AB48" s="27">
        <v>13.27778</v>
      </c>
      <c r="AC48" s="35">
        <f t="shared" si="19"/>
        <v>14.017096923076927</v>
      </c>
    </row>
    <row r="49" spans="1:29" ht="25.15" customHeight="1">
      <c r="A49" s="4">
        <v>4</v>
      </c>
      <c r="B49" s="5" t="s">
        <v>45</v>
      </c>
      <c r="C49" s="6" t="s">
        <v>42</v>
      </c>
      <c r="D49" s="6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27">
        <v>7.2777770000000004</v>
      </c>
      <c r="Q49" s="27">
        <v>7.2777770000000004</v>
      </c>
      <c r="R49" s="27">
        <v>7.2777770000000004</v>
      </c>
      <c r="S49" s="27">
        <v>6.944445</v>
      </c>
      <c r="T49" s="27">
        <v>5.8333329999999997</v>
      </c>
      <c r="U49" s="27">
        <v>5.3333329999999997</v>
      </c>
      <c r="V49" s="27">
        <v>5.6666670000000003</v>
      </c>
      <c r="W49" s="27">
        <v>5.6666670000000003</v>
      </c>
      <c r="X49" s="27">
        <v>5.6666670000000003</v>
      </c>
      <c r="Y49" s="27">
        <v>5.5555560000000002</v>
      </c>
      <c r="Z49" s="27">
        <v>5.4444439999999998</v>
      </c>
      <c r="AA49" s="27">
        <v>5.4444439999999998</v>
      </c>
      <c r="AB49" s="27">
        <v>5.5000010000000001</v>
      </c>
      <c r="AC49" s="35">
        <f t="shared" si="19"/>
        <v>6.0683760000000007</v>
      </c>
    </row>
    <row r="50" spans="1:29" ht="25.15" customHeight="1">
      <c r="A50" s="4">
        <v>5</v>
      </c>
      <c r="B50" s="5" t="s">
        <v>46</v>
      </c>
      <c r="C50" s="6" t="s">
        <v>42</v>
      </c>
      <c r="D50" s="6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27">
        <v>23</v>
      </c>
      <c r="Q50" s="27">
        <v>23</v>
      </c>
      <c r="R50" s="27">
        <v>23</v>
      </c>
      <c r="S50" s="27">
        <v>24.61111</v>
      </c>
      <c r="T50" s="27">
        <v>24.61111</v>
      </c>
      <c r="U50" s="27">
        <v>23.5</v>
      </c>
      <c r="V50" s="27">
        <v>20.11111</v>
      </c>
      <c r="W50" s="27">
        <v>20.16667</v>
      </c>
      <c r="X50" s="27">
        <v>19.77778</v>
      </c>
      <c r="Y50" s="27">
        <v>19.66667</v>
      </c>
      <c r="Z50" s="27">
        <v>19.77778</v>
      </c>
      <c r="AA50" s="27">
        <v>19.88889</v>
      </c>
      <c r="AB50" s="27">
        <v>20.33333</v>
      </c>
      <c r="AC50" s="35">
        <f t="shared" si="19"/>
        <v>21.64957307692308</v>
      </c>
    </row>
    <row r="51" spans="1:29" ht="25.15" customHeight="1">
      <c r="A51" s="4">
        <v>6</v>
      </c>
      <c r="B51" s="5" t="s">
        <v>47</v>
      </c>
      <c r="C51" s="6" t="s">
        <v>42</v>
      </c>
      <c r="D51" s="6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27">
        <v>29.11111</v>
      </c>
      <c r="Q51" s="27">
        <v>29.11111</v>
      </c>
      <c r="R51" s="27">
        <v>29.11111</v>
      </c>
      <c r="S51" s="27">
        <v>29.88889</v>
      </c>
      <c r="T51" s="27">
        <v>29.83333</v>
      </c>
      <c r="U51" s="27">
        <v>28.33333</v>
      </c>
      <c r="V51" s="27">
        <v>25.38889</v>
      </c>
      <c r="W51" s="27">
        <v>25.38889</v>
      </c>
      <c r="X51" s="27">
        <v>25.16667</v>
      </c>
      <c r="Y51" s="27">
        <v>25.05556</v>
      </c>
      <c r="Z51" s="27">
        <v>25.22222</v>
      </c>
      <c r="AA51" s="27">
        <v>25.22222</v>
      </c>
      <c r="AB51" s="27">
        <v>25.5</v>
      </c>
      <c r="AC51" s="35">
        <f t="shared" si="19"/>
        <v>27.102563846153846</v>
      </c>
    </row>
    <row r="52" spans="1:29" ht="25.15" customHeight="1">
      <c r="A52" s="4">
        <v>7</v>
      </c>
      <c r="B52" s="5" t="s">
        <v>48</v>
      </c>
      <c r="C52" s="6" t="s">
        <v>49</v>
      </c>
      <c r="D52" s="6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>
        <v>4</v>
      </c>
      <c r="Q52" s="13">
        <v>4</v>
      </c>
      <c r="R52" s="13">
        <v>4</v>
      </c>
      <c r="S52" s="13">
        <v>4</v>
      </c>
      <c r="T52" s="13">
        <v>4</v>
      </c>
      <c r="U52" s="13">
        <v>4</v>
      </c>
      <c r="V52" s="13">
        <v>4</v>
      </c>
      <c r="W52" s="13">
        <v>4</v>
      </c>
      <c r="X52" s="13">
        <v>4</v>
      </c>
      <c r="Y52" s="13">
        <v>4</v>
      </c>
      <c r="Z52" s="13">
        <v>4</v>
      </c>
      <c r="AA52" s="13">
        <v>4</v>
      </c>
      <c r="AB52" s="13">
        <v>4</v>
      </c>
      <c r="AC52" s="35">
        <f t="shared" si="19"/>
        <v>4</v>
      </c>
    </row>
    <row r="53" spans="1:29" ht="25.15" customHeight="1">
      <c r="A53" s="4">
        <v>8</v>
      </c>
      <c r="B53" s="5" t="s">
        <v>50</v>
      </c>
      <c r="C53" s="6" t="s">
        <v>49</v>
      </c>
      <c r="D53" s="6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>
        <v>3.5</v>
      </c>
      <c r="Q53" s="28">
        <v>3.5</v>
      </c>
      <c r="R53" s="28">
        <v>3.5</v>
      </c>
      <c r="S53" s="28">
        <v>3.5</v>
      </c>
      <c r="T53" s="28">
        <v>3.5</v>
      </c>
      <c r="U53" s="28">
        <v>3.5</v>
      </c>
      <c r="V53" s="28">
        <v>3.5</v>
      </c>
      <c r="W53" s="28">
        <v>3.5</v>
      </c>
      <c r="X53" s="28">
        <v>3.5</v>
      </c>
      <c r="Y53" s="28">
        <v>3.5</v>
      </c>
      <c r="Z53" s="28">
        <v>3.5</v>
      </c>
      <c r="AA53" s="28">
        <v>3.5</v>
      </c>
      <c r="AB53" s="28">
        <v>3.5</v>
      </c>
      <c r="AC53" s="35">
        <f t="shared" si="19"/>
        <v>3.5</v>
      </c>
    </row>
    <row r="54" spans="1:29" ht="25.15" customHeight="1">
      <c r="A54" s="4">
        <v>9</v>
      </c>
      <c r="B54" s="5" t="s">
        <v>51</v>
      </c>
      <c r="C54" s="6" t="s">
        <v>49</v>
      </c>
      <c r="D54" s="6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>
        <v>3.8</v>
      </c>
      <c r="Q54" s="28">
        <v>3.8</v>
      </c>
      <c r="R54" s="28">
        <v>3.8</v>
      </c>
      <c r="S54" s="28">
        <v>3.8</v>
      </c>
      <c r="T54" s="28">
        <v>3.8</v>
      </c>
      <c r="U54" s="28">
        <v>3.8</v>
      </c>
      <c r="V54" s="28">
        <v>3.8</v>
      </c>
      <c r="W54" s="28">
        <v>3.8</v>
      </c>
      <c r="X54" s="28">
        <v>3.8</v>
      </c>
      <c r="Y54" s="28">
        <v>3.8</v>
      </c>
      <c r="Z54" s="28">
        <v>3.8</v>
      </c>
      <c r="AA54" s="28">
        <v>3.8</v>
      </c>
      <c r="AB54" s="28">
        <v>3.8</v>
      </c>
      <c r="AC54" s="35">
        <f t="shared" si="19"/>
        <v>3.7999999999999994</v>
      </c>
    </row>
    <row r="55" spans="1:29" ht="25.15" customHeight="1">
      <c r="A55" s="4">
        <v>10</v>
      </c>
      <c r="B55" s="5" t="s">
        <v>52</v>
      </c>
      <c r="C55" s="6" t="s">
        <v>49</v>
      </c>
      <c r="D55" s="6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>
        <v>3</v>
      </c>
      <c r="Q55" s="28">
        <v>3</v>
      </c>
      <c r="R55" s="28">
        <v>3</v>
      </c>
      <c r="S55" s="28">
        <v>3</v>
      </c>
      <c r="T55" s="28">
        <v>3</v>
      </c>
      <c r="U55" s="28">
        <v>3</v>
      </c>
      <c r="V55" s="28">
        <v>3</v>
      </c>
      <c r="W55" s="28">
        <v>3</v>
      </c>
      <c r="X55" s="28">
        <v>3</v>
      </c>
      <c r="Y55" s="28">
        <v>3</v>
      </c>
      <c r="Z55" s="28">
        <v>3</v>
      </c>
      <c r="AA55" s="28">
        <v>3</v>
      </c>
      <c r="AB55" s="28">
        <v>3</v>
      </c>
      <c r="AC55" s="35">
        <f t="shared" si="19"/>
        <v>3</v>
      </c>
    </row>
    <row r="56" spans="1:29" ht="25.15" customHeight="1">
      <c r="A56" s="4">
        <v>11</v>
      </c>
      <c r="B56" s="5" t="s">
        <v>53</v>
      </c>
      <c r="C56" s="6" t="s">
        <v>49</v>
      </c>
      <c r="D56" s="1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>
        <f t="shared" ref="P56:AB56" si="20">P52-P53</f>
        <v>0.5</v>
      </c>
      <c r="Q56" s="33">
        <f t="shared" si="20"/>
        <v>0.5</v>
      </c>
      <c r="R56" s="33">
        <f t="shared" si="20"/>
        <v>0.5</v>
      </c>
      <c r="S56" s="33">
        <f t="shared" si="20"/>
        <v>0.5</v>
      </c>
      <c r="T56" s="33">
        <f t="shared" si="20"/>
        <v>0.5</v>
      </c>
      <c r="U56" s="33">
        <f t="shared" si="20"/>
        <v>0.5</v>
      </c>
      <c r="V56" s="33">
        <f t="shared" si="20"/>
        <v>0.5</v>
      </c>
      <c r="W56" s="33">
        <f t="shared" si="20"/>
        <v>0.5</v>
      </c>
      <c r="X56" s="33">
        <f t="shared" si="20"/>
        <v>0.5</v>
      </c>
      <c r="Y56" s="33">
        <f t="shared" si="20"/>
        <v>0.5</v>
      </c>
      <c r="Z56" s="33">
        <f t="shared" si="20"/>
        <v>0.5</v>
      </c>
      <c r="AA56" s="33">
        <f t="shared" si="20"/>
        <v>0.5</v>
      </c>
      <c r="AB56" s="33">
        <f t="shared" si="20"/>
        <v>0.5</v>
      </c>
      <c r="AC56" s="38">
        <f t="shared" si="19"/>
        <v>0.5</v>
      </c>
    </row>
    <row r="57" spans="1:29" ht="25.15" customHeight="1">
      <c r="A57" s="4">
        <v>12</v>
      </c>
      <c r="B57" s="5" t="s">
        <v>54</v>
      </c>
      <c r="C57" s="6" t="s">
        <v>55</v>
      </c>
      <c r="D57" s="1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>
        <f t="shared" ref="P57:AB57" si="21">P54-P55</f>
        <v>0.79999999999999982</v>
      </c>
      <c r="Q57" s="33">
        <f t="shared" si="21"/>
        <v>0.79999999999999982</v>
      </c>
      <c r="R57" s="33">
        <f t="shared" si="21"/>
        <v>0.79999999999999982</v>
      </c>
      <c r="S57" s="33">
        <f t="shared" si="21"/>
        <v>0.79999999999999982</v>
      </c>
      <c r="T57" s="33">
        <f t="shared" si="21"/>
        <v>0.79999999999999982</v>
      </c>
      <c r="U57" s="33">
        <f t="shared" si="21"/>
        <v>0.79999999999999982</v>
      </c>
      <c r="V57" s="33">
        <f t="shared" si="21"/>
        <v>0.79999999999999982</v>
      </c>
      <c r="W57" s="33">
        <f t="shared" si="21"/>
        <v>0.79999999999999982</v>
      </c>
      <c r="X57" s="33">
        <f t="shared" si="21"/>
        <v>0.79999999999999982</v>
      </c>
      <c r="Y57" s="33">
        <f t="shared" si="21"/>
        <v>0.79999999999999982</v>
      </c>
      <c r="Z57" s="33">
        <f t="shared" si="21"/>
        <v>0.79999999999999982</v>
      </c>
      <c r="AA57" s="33">
        <f t="shared" si="21"/>
        <v>0.79999999999999982</v>
      </c>
      <c r="AB57" s="33">
        <f t="shared" si="21"/>
        <v>0.79999999999999982</v>
      </c>
      <c r="AC57" s="38">
        <f t="shared" si="19"/>
        <v>0.79999999999999993</v>
      </c>
    </row>
    <row r="58" spans="1:29" ht="25.15" customHeight="1">
      <c r="A58" s="4">
        <v>13</v>
      </c>
      <c r="B58" s="5" t="s">
        <v>56</v>
      </c>
      <c r="C58" s="6" t="s">
        <v>57</v>
      </c>
      <c r="D58" s="13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>
        <f t="shared" ref="P58:AB58" si="22">SQRT(P56/0.5)*971</f>
        <v>971</v>
      </c>
      <c r="Q58" s="29">
        <f t="shared" si="22"/>
        <v>971</v>
      </c>
      <c r="R58" s="29">
        <f t="shared" si="22"/>
        <v>971</v>
      </c>
      <c r="S58" s="29">
        <f t="shared" si="22"/>
        <v>971</v>
      </c>
      <c r="T58" s="29">
        <f t="shared" si="22"/>
        <v>971</v>
      </c>
      <c r="U58" s="29">
        <f t="shared" si="22"/>
        <v>971</v>
      </c>
      <c r="V58" s="29">
        <f t="shared" si="22"/>
        <v>971</v>
      </c>
      <c r="W58" s="29">
        <f t="shared" si="22"/>
        <v>971</v>
      </c>
      <c r="X58" s="29">
        <f t="shared" si="22"/>
        <v>971</v>
      </c>
      <c r="Y58" s="29">
        <f t="shared" si="22"/>
        <v>971</v>
      </c>
      <c r="Z58" s="29">
        <f t="shared" si="22"/>
        <v>971</v>
      </c>
      <c r="AA58" s="29">
        <f t="shared" si="22"/>
        <v>971</v>
      </c>
      <c r="AB58" s="29">
        <f t="shared" si="22"/>
        <v>971</v>
      </c>
      <c r="AC58" s="38">
        <f t="shared" si="19"/>
        <v>971</v>
      </c>
    </row>
    <row r="59" spans="1:29" ht="25.15" customHeight="1">
      <c r="A59" s="4">
        <v>14</v>
      </c>
      <c r="B59" s="5" t="s">
        <v>58</v>
      </c>
      <c r="C59" s="6" t="s">
        <v>59</v>
      </c>
      <c r="D59" s="13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>
        <f t="shared" ref="P59:AB59" si="23">P58*1000*1*(P48-P49)/3024</f>
        <v>2782.8503581349205</v>
      </c>
      <c r="Q59" s="30">
        <f t="shared" si="23"/>
        <v>2782.8503581349205</v>
      </c>
      <c r="R59" s="30">
        <f t="shared" si="23"/>
        <v>2782.8503581349205</v>
      </c>
      <c r="S59" s="30">
        <f t="shared" si="23"/>
        <v>2390.3955340608463</v>
      </c>
      <c r="T59" s="30">
        <f t="shared" si="23"/>
        <v>2426.0733621031745</v>
      </c>
      <c r="U59" s="30">
        <f t="shared" si="23"/>
        <v>2336.8787919973547</v>
      </c>
      <c r="V59" s="30">
        <f t="shared" si="23"/>
        <v>2443.9122761243384</v>
      </c>
      <c r="W59" s="30">
        <f t="shared" si="23"/>
        <v>2479.5894619708993</v>
      </c>
      <c r="X59" s="30">
        <f t="shared" si="23"/>
        <v>2533.1068462301587</v>
      </c>
      <c r="Y59" s="30">
        <f t="shared" si="23"/>
        <v>2568.7843531746034</v>
      </c>
      <c r="Z59" s="30">
        <f t="shared" si="23"/>
        <v>2604.4621812169307</v>
      </c>
      <c r="AA59" s="30">
        <f t="shared" si="23"/>
        <v>2550.9447969576722</v>
      </c>
      <c r="AB59" s="30">
        <f t="shared" si="23"/>
        <v>2497.4283759920636</v>
      </c>
      <c r="AC59" s="37">
        <f>SUM(E59:AB59)</f>
        <v>33180.127054232806</v>
      </c>
    </row>
    <row r="60" spans="1:29" ht="25.15" customHeight="1">
      <c r="A60" s="4">
        <v>15</v>
      </c>
      <c r="B60" s="5" t="s">
        <v>60</v>
      </c>
      <c r="C60" s="6" t="s">
        <v>61</v>
      </c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>
        <v>1200</v>
      </c>
      <c r="Q60" s="13">
        <v>1300</v>
      </c>
      <c r="R60" s="13">
        <v>1400</v>
      </c>
      <c r="S60" s="13">
        <v>1300</v>
      </c>
      <c r="T60" s="13">
        <v>1300</v>
      </c>
      <c r="U60" s="13">
        <v>1200</v>
      </c>
      <c r="V60" s="13">
        <v>1400</v>
      </c>
      <c r="W60" s="13">
        <v>1300</v>
      </c>
      <c r="X60" s="13">
        <v>1300</v>
      </c>
      <c r="Y60" s="13">
        <v>1300</v>
      </c>
      <c r="Z60" s="13">
        <v>1300</v>
      </c>
      <c r="AA60" s="13">
        <v>1200</v>
      </c>
      <c r="AB60" s="13">
        <v>1200</v>
      </c>
      <c r="AC60" s="37">
        <f>SUM(E60:AB60)</f>
        <v>16700</v>
      </c>
    </row>
    <row r="61" spans="1:29" ht="25.15" customHeight="1">
      <c r="A61" s="4">
        <v>16</v>
      </c>
      <c r="B61" s="5" t="s">
        <v>62</v>
      </c>
      <c r="C61" s="6" t="s">
        <v>63</v>
      </c>
      <c r="D61" s="13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>
        <f t="shared" ref="P61:AB61" si="24">P60/P59</f>
        <v>0.43121255028755684</v>
      </c>
      <c r="Q61" s="31">
        <f t="shared" si="24"/>
        <v>0.46714692947818659</v>
      </c>
      <c r="R61" s="31">
        <f t="shared" si="24"/>
        <v>0.50308130866881628</v>
      </c>
      <c r="S61" s="31">
        <f t="shared" si="24"/>
        <v>0.54384305085758633</v>
      </c>
      <c r="T61" s="31">
        <f t="shared" si="24"/>
        <v>0.53584529648065704</v>
      </c>
      <c r="U61" s="31">
        <f t="shared" si="24"/>
        <v>0.51350545184859475</v>
      </c>
      <c r="V61" s="31">
        <f t="shared" si="24"/>
        <v>0.57285198559589068</v>
      </c>
      <c r="W61" s="31">
        <f t="shared" si="24"/>
        <v>0.52428033750663561</v>
      </c>
      <c r="X61" s="31">
        <f t="shared" si="24"/>
        <v>0.51320377659343375</v>
      </c>
      <c r="Y61" s="31">
        <f t="shared" si="24"/>
        <v>0.50607595705470942</v>
      </c>
      <c r="Z61" s="31">
        <f t="shared" si="24"/>
        <v>0.49914335841596946</v>
      </c>
      <c r="AA61" s="31">
        <f t="shared" si="24"/>
        <v>0.47041394287761673</v>
      </c>
      <c r="AB61" s="31">
        <f t="shared" si="24"/>
        <v>0.48049426023011338</v>
      </c>
      <c r="AC61" s="38">
        <f t="shared" ref="AC61:AC66" si="25">AVERAGE(E61:AB61)</f>
        <v>0.50469986199198213</v>
      </c>
    </row>
    <row r="62" spans="1:29" ht="25.15" customHeight="1">
      <c r="A62" s="4">
        <v>17</v>
      </c>
      <c r="B62" s="5" t="s">
        <v>64</v>
      </c>
      <c r="C62" s="13"/>
      <c r="D62" s="13"/>
      <c r="E62" s="341">
        <f>AVERAGE(E61:AB61)</f>
        <v>0.50469986199198213</v>
      </c>
      <c r="F62" s="342"/>
      <c r="G62" s="342"/>
      <c r="H62" s="342"/>
      <c r="I62" s="342"/>
      <c r="J62" s="342"/>
      <c r="K62" s="342"/>
      <c r="L62" s="342"/>
      <c r="M62" s="342"/>
      <c r="N62" s="342"/>
      <c r="O62" s="342"/>
      <c r="P62" s="342"/>
      <c r="Q62" s="342"/>
      <c r="R62" s="342"/>
      <c r="S62" s="342"/>
      <c r="T62" s="342"/>
      <c r="U62" s="342"/>
      <c r="V62" s="342"/>
      <c r="W62" s="342"/>
      <c r="X62" s="342"/>
      <c r="Y62" s="342"/>
      <c r="Z62" s="342"/>
      <c r="AA62" s="342"/>
      <c r="AB62" s="343"/>
      <c r="AC62" s="38">
        <f t="shared" si="25"/>
        <v>0.50469986199198213</v>
      </c>
    </row>
    <row r="63" spans="1:29" ht="25.15" customHeight="1">
      <c r="A63" s="4">
        <v>18</v>
      </c>
      <c r="B63" s="5" t="s">
        <v>65</v>
      </c>
      <c r="C63" s="13"/>
      <c r="D63" s="13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>
        <f t="shared" ref="P63:AB63" si="26">3.516/P61</f>
        <v>8.1537515493353165</v>
      </c>
      <c r="Q63" s="31">
        <f t="shared" si="26"/>
        <v>7.5265398916941386</v>
      </c>
      <c r="R63" s="31">
        <f t="shared" si="26"/>
        <v>6.9889298994302722</v>
      </c>
      <c r="S63" s="31">
        <f t="shared" si="26"/>
        <v>6.4651005367368732</v>
      </c>
      <c r="T63" s="31">
        <f t="shared" si="26"/>
        <v>6.5615953393498172</v>
      </c>
      <c r="U63" s="31">
        <f t="shared" si="26"/>
        <v>6.8470548605522499</v>
      </c>
      <c r="V63" s="31">
        <f t="shared" si="26"/>
        <v>6.1377111163236959</v>
      </c>
      <c r="W63" s="31">
        <f t="shared" si="26"/>
        <v>6.7063358063766776</v>
      </c>
      <c r="X63" s="31">
        <f t="shared" si="26"/>
        <v>6.8510797471886455</v>
      </c>
      <c r="Y63" s="31">
        <f t="shared" si="26"/>
        <v>6.9475736813553111</v>
      </c>
      <c r="Z63" s="31">
        <f t="shared" si="26"/>
        <v>7.0440684839682524</v>
      </c>
      <c r="AA63" s="31">
        <f t="shared" si="26"/>
        <v>7.4742682550859794</v>
      </c>
      <c r="AB63" s="31">
        <f t="shared" si="26"/>
        <v>7.3174651416567462</v>
      </c>
      <c r="AC63" s="38">
        <f t="shared" si="25"/>
        <v>7.0016518699272279</v>
      </c>
    </row>
    <row r="64" spans="1:29" ht="25.15" customHeight="1">
      <c r="A64" s="4">
        <v>19</v>
      </c>
      <c r="B64" s="5" t="s">
        <v>66</v>
      </c>
      <c r="C64" s="13"/>
      <c r="D64" s="13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>
        <f t="shared" ref="P64:AB64" si="27">3.413*P63</f>
        <v>27.828754037881435</v>
      </c>
      <c r="Q64" s="31">
        <f t="shared" si="27"/>
        <v>25.688080650352095</v>
      </c>
      <c r="R64" s="31">
        <f t="shared" si="27"/>
        <v>23.853217746755519</v>
      </c>
      <c r="S64" s="31">
        <f t="shared" si="27"/>
        <v>22.065388131882948</v>
      </c>
      <c r="T64" s="31">
        <f t="shared" si="27"/>
        <v>22.394724893200927</v>
      </c>
      <c r="U64" s="31">
        <f t="shared" si="27"/>
        <v>23.368998239064826</v>
      </c>
      <c r="V64" s="31">
        <f t="shared" si="27"/>
        <v>20.948008040012773</v>
      </c>
      <c r="W64" s="31">
        <f t="shared" si="27"/>
        <v>22.888724107163601</v>
      </c>
      <c r="X64" s="31">
        <f t="shared" si="27"/>
        <v>23.382735177154846</v>
      </c>
      <c r="Y64" s="31">
        <f t="shared" si="27"/>
        <v>23.712068974465677</v>
      </c>
      <c r="Z64" s="31">
        <f t="shared" si="27"/>
        <v>24.041405735783645</v>
      </c>
      <c r="AA64" s="31">
        <f t="shared" si="27"/>
        <v>25.509677554608444</v>
      </c>
      <c r="AB64" s="31">
        <f t="shared" si="27"/>
        <v>24.974508528474473</v>
      </c>
      <c r="AC64" s="38">
        <f t="shared" si="25"/>
        <v>23.896637832061632</v>
      </c>
    </row>
    <row r="65" spans="1:29" ht="25.15" customHeight="1">
      <c r="A65" s="4">
        <v>20</v>
      </c>
      <c r="B65" s="5" t="s">
        <v>67</v>
      </c>
      <c r="C65" s="6" t="s">
        <v>42</v>
      </c>
      <c r="D65" s="13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>
        <f t="shared" ref="P65:AB65" si="28">(P51-P50)/LN(1+(P51-P50)/P46)</f>
        <v>3.3817715900242122</v>
      </c>
      <c r="Q65" s="31">
        <f t="shared" si="28"/>
        <v>3.3817715900242122</v>
      </c>
      <c r="R65" s="31">
        <f t="shared" si="28"/>
        <v>2.9768811667894828</v>
      </c>
      <c r="S65" s="31">
        <f t="shared" si="28"/>
        <v>3.0029873607910642</v>
      </c>
      <c r="T65" s="31">
        <f t="shared" si="28"/>
        <v>2.7237573996634898</v>
      </c>
      <c r="U65" s="31">
        <f t="shared" si="28"/>
        <v>2.8679763096792446</v>
      </c>
      <c r="V65" s="31">
        <f t="shared" si="28"/>
        <v>3.0029873607910642</v>
      </c>
      <c r="W65" s="31">
        <f t="shared" si="28"/>
        <v>2.9862412827977431</v>
      </c>
      <c r="X65" s="31">
        <f t="shared" si="28"/>
        <v>2.7718558658097074</v>
      </c>
      <c r="Y65" s="31">
        <f t="shared" si="28"/>
        <v>2.9057503764597965</v>
      </c>
      <c r="Z65" s="31">
        <f t="shared" si="28"/>
        <v>3.0530043947137977</v>
      </c>
      <c r="AA65" s="31">
        <f t="shared" si="28"/>
        <v>3.0196942726948177</v>
      </c>
      <c r="AB65" s="31">
        <f t="shared" si="28"/>
        <v>2.969461616743017</v>
      </c>
      <c r="AC65" s="38">
        <f t="shared" si="25"/>
        <v>3.0033954297678198</v>
      </c>
    </row>
    <row r="66" spans="1:29" ht="15.75">
      <c r="A66" s="4">
        <v>21</v>
      </c>
      <c r="B66" s="5" t="s">
        <v>68</v>
      </c>
      <c r="C66" s="6" t="s">
        <v>42</v>
      </c>
      <c r="D66" s="17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>
        <f t="shared" ref="P66:AB66" si="29">(P48-P49)/LN(1+(P48-P49)/P47)</f>
        <v>3.1661970502273289</v>
      </c>
      <c r="Q66" s="31">
        <f t="shared" si="29"/>
        <v>3.1661970502273289</v>
      </c>
      <c r="R66" s="31">
        <f t="shared" si="29"/>
        <v>3.1661970502273289</v>
      </c>
      <c r="S66" s="31">
        <f t="shared" si="29"/>
        <v>2.5014126139851953</v>
      </c>
      <c r="T66" s="31">
        <f t="shared" si="29"/>
        <v>2.5268057351546935</v>
      </c>
      <c r="U66" s="31">
        <f t="shared" si="29"/>
        <v>2.990865524961114</v>
      </c>
      <c r="V66" s="31">
        <f t="shared" si="29"/>
        <v>2.909097568647705</v>
      </c>
      <c r="W66" s="31">
        <f t="shared" si="29"/>
        <v>3.1043504152574988</v>
      </c>
      <c r="X66" s="31">
        <f t="shared" si="29"/>
        <v>2.9774078966509743</v>
      </c>
      <c r="Y66" s="31">
        <f t="shared" si="29"/>
        <v>3.1746067405297111</v>
      </c>
      <c r="Z66" s="31">
        <f t="shared" si="29"/>
        <v>3.2025708010565652</v>
      </c>
      <c r="AA66" s="31">
        <f t="shared" si="29"/>
        <v>3.1605949057640581</v>
      </c>
      <c r="AB66" s="31">
        <f t="shared" si="29"/>
        <v>3.1184418730072232</v>
      </c>
      <c r="AC66" s="38">
        <f t="shared" si="25"/>
        <v>3.0126727096689785</v>
      </c>
    </row>
  </sheetData>
  <mergeCells count="32">
    <mergeCell ref="E44:AB44"/>
    <mergeCell ref="E62:AB62"/>
    <mergeCell ref="A11:A12"/>
    <mergeCell ref="A44:A45"/>
    <mergeCell ref="B11:B12"/>
    <mergeCell ref="B44:B45"/>
    <mergeCell ref="C11:C12"/>
    <mergeCell ref="C44:C45"/>
    <mergeCell ref="D11:D12"/>
    <mergeCell ref="D44:D45"/>
    <mergeCell ref="E37:AB43"/>
    <mergeCell ref="A39:D39"/>
    <mergeCell ref="A40:D40"/>
    <mergeCell ref="A41:D41"/>
    <mergeCell ref="A42:D42"/>
    <mergeCell ref="A43:D43"/>
    <mergeCell ref="E29:AB29"/>
    <mergeCell ref="A35:AB35"/>
    <mergeCell ref="A36:AB36"/>
    <mergeCell ref="A37:D37"/>
    <mergeCell ref="A38:D38"/>
    <mergeCell ref="A7:D7"/>
    <mergeCell ref="A8:D8"/>
    <mergeCell ref="A9:D9"/>
    <mergeCell ref="A10:D10"/>
    <mergeCell ref="E11:AB11"/>
    <mergeCell ref="E4:AB10"/>
    <mergeCell ref="A2:AB2"/>
    <mergeCell ref="A3:AB3"/>
    <mergeCell ref="A4:D4"/>
    <mergeCell ref="A5:D5"/>
    <mergeCell ref="A6:D6"/>
  </mergeCells>
  <conditionalFormatting sqref="E27:AB27">
    <cfRule type="cellIs" dxfId="191" priority="2" operator="greaterThan">
      <formula>90</formula>
    </cfRule>
  </conditionalFormatting>
  <conditionalFormatting sqref="E60:AB60">
    <cfRule type="cellIs" dxfId="190" priority="1" operator="greaterThan">
      <formula>90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73143711661124"/>
  </sheetPr>
  <dimension ref="A1:ED95"/>
  <sheetViews>
    <sheetView zoomScale="51" zoomScaleNormal="51" workbookViewId="0">
      <pane xSplit="1" topLeftCell="B1" activePane="topRight" state="frozen"/>
      <selection activeCell="E24" sqref="E24"/>
      <selection pane="topRight" activeCell="B34" sqref="B34:H34"/>
    </sheetView>
  </sheetViews>
  <sheetFormatPr defaultColWidth="9.140625" defaultRowHeight="24" customHeight="1"/>
  <cols>
    <col min="1" max="1" width="31" style="125" customWidth="1"/>
    <col min="2" max="2" width="22.42578125" style="126" customWidth="1"/>
    <col min="3" max="3" width="37.140625" style="126" customWidth="1"/>
    <col min="4" max="4" width="22.42578125" style="126" customWidth="1"/>
    <col min="5" max="5" width="27.5703125" style="126" customWidth="1"/>
    <col min="6" max="6" width="27.28515625" style="126" customWidth="1"/>
    <col min="7" max="7" width="32.7109375" style="126" customWidth="1"/>
    <col min="8" max="8" width="28.5703125" style="126" customWidth="1"/>
    <col min="9" max="9" width="19.28515625" style="126" customWidth="1"/>
    <col min="10" max="10" width="21.85546875" style="126" customWidth="1"/>
    <col min="11" max="11" width="22" style="126" customWidth="1"/>
    <col min="12" max="12" width="21.140625" style="126" customWidth="1"/>
    <col min="13" max="17" width="15.7109375" style="126" customWidth="1"/>
    <col min="18" max="18" width="20.5703125" style="126" customWidth="1"/>
    <col min="19" max="27" width="21.140625" style="126" customWidth="1"/>
    <col min="28" max="28" width="18.42578125" style="126" customWidth="1"/>
    <col min="29" max="29" width="23" style="126" customWidth="1"/>
    <col min="30" max="30" width="21.140625" style="126" customWidth="1"/>
    <col min="31" max="31" width="26.85546875" style="127" customWidth="1"/>
    <col min="32" max="32" width="16.85546875" style="126" customWidth="1"/>
    <col min="33" max="33" width="15.7109375" style="126" customWidth="1"/>
    <col min="34" max="34" width="21.5703125" style="126" customWidth="1"/>
    <col min="35" max="35" width="22.85546875" style="126" customWidth="1"/>
    <col min="36" max="36" width="20" style="126" customWidth="1"/>
    <col min="37" max="37" width="22.140625" style="127" customWidth="1"/>
    <col min="38" max="46" width="22" style="127" customWidth="1"/>
    <col min="47" max="47" width="19.28515625" style="126" customWidth="1"/>
    <col min="48" max="48" width="21" style="126" customWidth="1"/>
    <col min="49" max="49" width="24.28515625" style="126" customWidth="1"/>
    <col min="50" max="50" width="22.7109375" style="127" customWidth="1"/>
    <col min="51" max="51" width="15.7109375" style="126" customWidth="1"/>
    <col min="52" max="52" width="16.42578125" style="126" customWidth="1"/>
    <col min="53" max="53" width="20.7109375" style="126" customWidth="1"/>
    <col min="54" max="54" width="21.28515625" style="126" customWidth="1"/>
    <col min="55" max="55" width="15.7109375" style="126" customWidth="1"/>
    <col min="56" max="56" width="20.7109375" style="126" customWidth="1"/>
    <col min="57" max="65" width="20.85546875" style="126" customWidth="1"/>
    <col min="66" max="66" width="17.140625" style="126" customWidth="1"/>
    <col min="67" max="67" width="26.7109375" style="126" customWidth="1"/>
    <col min="68" max="68" width="21.42578125" style="126" customWidth="1"/>
    <col min="69" max="69" width="21.5703125" style="126" customWidth="1"/>
    <col min="70" max="70" width="20" style="126" customWidth="1"/>
    <col min="71" max="71" width="18" style="126" customWidth="1"/>
    <col min="72" max="72" width="20.7109375" style="126" customWidth="1"/>
    <col min="73" max="73" width="21.140625" style="126" customWidth="1"/>
    <col min="74" max="74" width="16.7109375" style="126" customWidth="1"/>
    <col min="75" max="75" width="23.5703125" style="126" customWidth="1"/>
    <col min="76" max="84" width="22.28515625" style="126" customWidth="1"/>
    <col min="85" max="85" width="15.7109375" style="126" customWidth="1"/>
    <col min="86" max="86" width="29.7109375" style="126" customWidth="1"/>
    <col min="87" max="87" width="26.85546875" style="126" customWidth="1"/>
    <col min="88" max="88" width="21.140625" style="127" customWidth="1"/>
    <col min="89" max="93" width="15.7109375" style="126" customWidth="1"/>
    <col min="94" max="94" width="22.85546875" style="126" customWidth="1"/>
    <col min="95" max="103" width="24.42578125" style="126" customWidth="1"/>
    <col min="104" max="104" width="20.28515625" style="126" customWidth="1"/>
    <col min="105" max="105" width="24.7109375" style="126" customWidth="1"/>
    <col min="106" max="106" width="22.42578125" style="126" customWidth="1"/>
    <col min="107" max="107" width="26.42578125" style="127" customWidth="1"/>
    <col min="108" max="108" width="20.7109375" style="126" customWidth="1"/>
    <col min="109" max="114" width="15.7109375" style="126" customWidth="1"/>
    <col min="115" max="115" width="23.140625" style="126" customWidth="1"/>
    <col min="116" max="116" width="20.85546875" style="126" customWidth="1"/>
    <col min="117" max="117" width="22.28515625" style="126" customWidth="1"/>
    <col min="118" max="118" width="19.7109375" style="126" customWidth="1"/>
    <col min="119" max="122" width="23.42578125" style="126" customWidth="1"/>
    <col min="123" max="123" width="24.7109375" style="126" customWidth="1"/>
    <col min="124" max="124" width="28.7109375" style="126" customWidth="1"/>
    <col min="125" max="125" width="26.42578125" style="126" customWidth="1"/>
    <col min="126" max="126" width="21.7109375" style="126" customWidth="1"/>
    <col min="127" max="127" width="16.5703125" style="126" customWidth="1"/>
    <col min="128" max="128" width="21" style="126" customWidth="1"/>
    <col min="129" max="129" width="21.85546875" style="127" customWidth="1"/>
    <col min="130" max="133" width="8.85546875" style="126"/>
    <col min="134" max="134" width="11" style="126" customWidth="1"/>
    <col min="135" max="16384" width="9.140625" style="126"/>
  </cols>
  <sheetData>
    <row r="1" spans="1:134" ht="30.6" customHeight="1" thickBot="1">
      <c r="A1" s="409" t="s">
        <v>0</v>
      </c>
      <c r="B1" s="407" t="s">
        <v>14</v>
      </c>
      <c r="C1" s="407" t="s">
        <v>1</v>
      </c>
      <c r="D1" s="407" t="s">
        <v>2</v>
      </c>
      <c r="E1" s="407" t="s">
        <v>3</v>
      </c>
      <c r="F1" s="407" t="s">
        <v>4</v>
      </c>
      <c r="G1" s="407" t="s">
        <v>5</v>
      </c>
      <c r="H1" s="411" t="s">
        <v>6</v>
      </c>
      <c r="I1" s="413" t="s">
        <v>7</v>
      </c>
      <c r="J1" s="414"/>
      <c r="K1" s="414"/>
      <c r="L1" s="414"/>
      <c r="M1" s="414"/>
      <c r="N1" s="414"/>
      <c r="O1" s="414"/>
      <c r="P1" s="414"/>
      <c r="Q1" s="414"/>
      <c r="R1" s="414"/>
      <c r="S1" s="414"/>
      <c r="T1" s="414"/>
      <c r="U1" s="414"/>
      <c r="V1" s="414"/>
      <c r="W1" s="414"/>
      <c r="X1" s="414"/>
      <c r="Y1" s="414"/>
      <c r="Z1" s="414"/>
      <c r="AA1" s="415"/>
      <c r="AB1" s="413" t="s">
        <v>123</v>
      </c>
      <c r="AC1" s="414"/>
      <c r="AD1" s="414"/>
      <c r="AE1" s="414"/>
      <c r="AF1" s="414"/>
      <c r="AG1" s="414"/>
      <c r="AH1" s="414"/>
      <c r="AI1" s="414"/>
      <c r="AJ1" s="414"/>
      <c r="AK1" s="414"/>
      <c r="AL1" s="414"/>
      <c r="AM1" s="414"/>
      <c r="AN1" s="414"/>
      <c r="AO1" s="414"/>
      <c r="AP1" s="414"/>
      <c r="AQ1" s="414"/>
      <c r="AR1" s="414"/>
      <c r="AS1" s="414"/>
      <c r="AT1" s="415"/>
      <c r="AU1" s="405" t="s">
        <v>124</v>
      </c>
      <c r="AV1" s="406"/>
      <c r="AW1" s="406"/>
      <c r="AX1" s="406"/>
      <c r="AY1" s="406"/>
      <c r="AZ1" s="406"/>
      <c r="BA1" s="406"/>
      <c r="BB1" s="406"/>
      <c r="BC1" s="406"/>
      <c r="BD1" s="406"/>
      <c r="BE1" s="406"/>
      <c r="BF1" s="406"/>
      <c r="BG1" s="406"/>
      <c r="BH1" s="406"/>
      <c r="BI1" s="150"/>
      <c r="BJ1" s="150"/>
      <c r="BK1" s="152"/>
      <c r="BL1" s="173"/>
      <c r="BM1" s="173"/>
      <c r="BN1" s="405" t="s">
        <v>125</v>
      </c>
      <c r="BO1" s="406"/>
      <c r="BP1" s="406"/>
      <c r="BQ1" s="406"/>
      <c r="BR1" s="406"/>
      <c r="BS1" s="406"/>
      <c r="BT1" s="406"/>
      <c r="BU1" s="406"/>
      <c r="BV1" s="406"/>
      <c r="BW1" s="406"/>
      <c r="BX1" s="406"/>
      <c r="BY1" s="406"/>
      <c r="BZ1" s="406"/>
      <c r="CA1" s="406"/>
      <c r="CB1" s="150"/>
      <c r="CC1" s="150"/>
      <c r="CD1" s="152"/>
      <c r="CE1" s="173"/>
      <c r="CF1" s="173"/>
      <c r="CG1" s="405" t="s">
        <v>126</v>
      </c>
      <c r="CH1" s="406"/>
      <c r="CI1" s="406"/>
      <c r="CJ1" s="406"/>
      <c r="CK1" s="406"/>
      <c r="CL1" s="406"/>
      <c r="CM1" s="406"/>
      <c r="CN1" s="406"/>
      <c r="CO1" s="406"/>
      <c r="CP1" s="406"/>
      <c r="CQ1" s="406"/>
      <c r="CR1" s="406"/>
      <c r="CS1" s="406"/>
      <c r="CT1" s="406"/>
      <c r="CU1" s="150"/>
      <c r="CV1" s="150"/>
      <c r="CW1" s="152"/>
      <c r="CX1" s="173"/>
      <c r="CY1" s="173"/>
      <c r="CZ1" s="405" t="s">
        <v>127</v>
      </c>
      <c r="DA1" s="406"/>
      <c r="DB1" s="406"/>
      <c r="DC1" s="406"/>
      <c r="DD1" s="406"/>
      <c r="DE1" s="406"/>
      <c r="DF1" s="406"/>
      <c r="DG1" s="406"/>
      <c r="DH1" s="406"/>
      <c r="DI1" s="406"/>
      <c r="DJ1" s="406"/>
      <c r="DK1" s="406"/>
      <c r="DL1" s="406"/>
      <c r="DM1" s="406"/>
      <c r="DN1" s="150"/>
      <c r="DO1" s="150"/>
      <c r="DP1" s="151"/>
      <c r="DQ1" s="173"/>
      <c r="DR1" s="173"/>
      <c r="DS1" s="420" t="s">
        <v>8</v>
      </c>
      <c r="DT1" s="422" t="s">
        <v>9</v>
      </c>
      <c r="DU1" s="422" t="s">
        <v>10</v>
      </c>
      <c r="DV1" s="422" t="s">
        <v>9</v>
      </c>
      <c r="DW1" s="422" t="s">
        <v>11</v>
      </c>
      <c r="DX1" s="416" t="s">
        <v>12</v>
      </c>
      <c r="DY1" s="418" t="s">
        <v>13</v>
      </c>
    </row>
    <row r="2" spans="1:134" ht="157.5" customHeight="1" thickBot="1">
      <c r="A2" s="410"/>
      <c r="B2" s="408"/>
      <c r="C2" s="408"/>
      <c r="D2" s="408"/>
      <c r="E2" s="408"/>
      <c r="F2" s="408"/>
      <c r="G2" s="408"/>
      <c r="H2" s="412"/>
      <c r="I2" s="161" t="s">
        <v>15</v>
      </c>
      <c r="J2" s="162" t="s">
        <v>16</v>
      </c>
      <c r="K2" s="162" t="s">
        <v>10</v>
      </c>
      <c r="L2" s="162" t="s">
        <v>17</v>
      </c>
      <c r="M2" s="162" t="s">
        <v>18</v>
      </c>
      <c r="N2" s="162" t="s">
        <v>19</v>
      </c>
      <c r="O2" s="162" t="s">
        <v>20</v>
      </c>
      <c r="P2" s="162" t="s">
        <v>21</v>
      </c>
      <c r="Q2" s="162" t="s">
        <v>22</v>
      </c>
      <c r="R2" s="162" t="s">
        <v>23</v>
      </c>
      <c r="S2" s="162" t="s">
        <v>24</v>
      </c>
      <c r="T2" s="162" t="s">
        <v>128</v>
      </c>
      <c r="U2" s="162" t="s">
        <v>129</v>
      </c>
      <c r="V2" s="162" t="s">
        <v>130</v>
      </c>
      <c r="W2" s="162" t="s">
        <v>131</v>
      </c>
      <c r="X2" s="162" t="s">
        <v>132</v>
      </c>
      <c r="Y2" s="164" t="s">
        <v>133</v>
      </c>
      <c r="Z2" s="176" t="s">
        <v>137</v>
      </c>
      <c r="AA2" s="175" t="s">
        <v>135</v>
      </c>
      <c r="AB2" s="174" t="s">
        <v>15</v>
      </c>
      <c r="AC2" s="162" t="s">
        <v>16</v>
      </c>
      <c r="AD2" s="162" t="s">
        <v>10</v>
      </c>
      <c r="AE2" s="162" t="s">
        <v>17</v>
      </c>
      <c r="AF2" s="162" t="s">
        <v>18</v>
      </c>
      <c r="AG2" s="162" t="s">
        <v>19</v>
      </c>
      <c r="AH2" s="162" t="s">
        <v>20</v>
      </c>
      <c r="AI2" s="162" t="s">
        <v>21</v>
      </c>
      <c r="AJ2" s="162" t="s">
        <v>22</v>
      </c>
      <c r="AK2" s="162" t="s">
        <v>23</v>
      </c>
      <c r="AL2" s="162" t="s">
        <v>24</v>
      </c>
      <c r="AM2" s="162" t="s">
        <v>128</v>
      </c>
      <c r="AN2" s="162" t="s">
        <v>129</v>
      </c>
      <c r="AO2" s="162" t="s">
        <v>130</v>
      </c>
      <c r="AP2" s="162" t="s">
        <v>131</v>
      </c>
      <c r="AQ2" s="162" t="s">
        <v>132</v>
      </c>
      <c r="AR2" s="164" t="s">
        <v>133</v>
      </c>
      <c r="AS2" s="260" t="s">
        <v>137</v>
      </c>
      <c r="AT2" s="261" t="s">
        <v>135</v>
      </c>
      <c r="AU2" s="174" t="s">
        <v>15</v>
      </c>
      <c r="AV2" s="162" t="s">
        <v>16</v>
      </c>
      <c r="AW2" s="162" t="s">
        <v>10</v>
      </c>
      <c r="AX2" s="162" t="s">
        <v>17</v>
      </c>
      <c r="AY2" s="162" t="s">
        <v>18</v>
      </c>
      <c r="AZ2" s="162" t="s">
        <v>19</v>
      </c>
      <c r="BA2" s="162" t="s">
        <v>20</v>
      </c>
      <c r="BB2" s="162" t="s">
        <v>21</v>
      </c>
      <c r="BC2" s="162" t="s">
        <v>22</v>
      </c>
      <c r="BD2" s="162" t="s">
        <v>23</v>
      </c>
      <c r="BE2" s="162" t="s">
        <v>24</v>
      </c>
      <c r="BF2" s="162" t="s">
        <v>128</v>
      </c>
      <c r="BG2" s="162" t="s">
        <v>129</v>
      </c>
      <c r="BH2" s="162" t="s">
        <v>130</v>
      </c>
      <c r="BI2" s="162" t="s">
        <v>131</v>
      </c>
      <c r="BJ2" s="162" t="s">
        <v>132</v>
      </c>
      <c r="BK2" s="164" t="s">
        <v>133</v>
      </c>
      <c r="BL2" s="260" t="s">
        <v>137</v>
      </c>
      <c r="BM2" s="261" t="s">
        <v>135</v>
      </c>
      <c r="BN2" s="161" t="s">
        <v>15</v>
      </c>
      <c r="BO2" s="162" t="s">
        <v>16</v>
      </c>
      <c r="BP2" s="162" t="s">
        <v>10</v>
      </c>
      <c r="BQ2" s="162" t="s">
        <v>17</v>
      </c>
      <c r="BR2" s="162" t="s">
        <v>18</v>
      </c>
      <c r="BS2" s="162" t="s">
        <v>19</v>
      </c>
      <c r="BT2" s="162" t="s">
        <v>20</v>
      </c>
      <c r="BU2" s="162" t="s">
        <v>21</v>
      </c>
      <c r="BV2" s="162" t="s">
        <v>22</v>
      </c>
      <c r="BW2" s="162" t="s">
        <v>23</v>
      </c>
      <c r="BX2" s="162" t="s">
        <v>24</v>
      </c>
      <c r="BY2" s="162" t="s">
        <v>128</v>
      </c>
      <c r="BZ2" s="162" t="s">
        <v>129</v>
      </c>
      <c r="CA2" s="162" t="s">
        <v>130</v>
      </c>
      <c r="CB2" s="162" t="s">
        <v>131</v>
      </c>
      <c r="CC2" s="162" t="s">
        <v>132</v>
      </c>
      <c r="CD2" s="164" t="s">
        <v>133</v>
      </c>
      <c r="CE2" s="260" t="s">
        <v>137</v>
      </c>
      <c r="CF2" s="261" t="s">
        <v>135</v>
      </c>
      <c r="CG2" s="161" t="s">
        <v>15</v>
      </c>
      <c r="CH2" s="162" t="s">
        <v>16</v>
      </c>
      <c r="CI2" s="162" t="s">
        <v>10</v>
      </c>
      <c r="CJ2" s="162" t="s">
        <v>17</v>
      </c>
      <c r="CK2" s="162" t="s">
        <v>18</v>
      </c>
      <c r="CL2" s="162" t="s">
        <v>19</v>
      </c>
      <c r="CM2" s="162" t="s">
        <v>20</v>
      </c>
      <c r="CN2" s="162" t="s">
        <v>21</v>
      </c>
      <c r="CO2" s="162" t="s">
        <v>22</v>
      </c>
      <c r="CP2" s="162" t="s">
        <v>23</v>
      </c>
      <c r="CQ2" s="162" t="s">
        <v>24</v>
      </c>
      <c r="CR2" s="162" t="s">
        <v>128</v>
      </c>
      <c r="CS2" s="162" t="s">
        <v>129</v>
      </c>
      <c r="CT2" s="162" t="s">
        <v>130</v>
      </c>
      <c r="CU2" s="162" t="s">
        <v>131</v>
      </c>
      <c r="CV2" s="162" t="s">
        <v>132</v>
      </c>
      <c r="CW2" s="164" t="s">
        <v>133</v>
      </c>
      <c r="CX2" s="260" t="s">
        <v>137</v>
      </c>
      <c r="CY2" s="261" t="s">
        <v>135</v>
      </c>
      <c r="CZ2" s="161" t="s">
        <v>15</v>
      </c>
      <c r="DA2" s="162" t="s">
        <v>16</v>
      </c>
      <c r="DB2" s="162" t="s">
        <v>10</v>
      </c>
      <c r="DC2" s="162" t="s">
        <v>17</v>
      </c>
      <c r="DD2" s="162" t="s">
        <v>18</v>
      </c>
      <c r="DE2" s="162" t="s">
        <v>19</v>
      </c>
      <c r="DF2" s="162" t="s">
        <v>20</v>
      </c>
      <c r="DG2" s="162" t="s">
        <v>21</v>
      </c>
      <c r="DH2" s="162" t="s">
        <v>22</v>
      </c>
      <c r="DI2" s="162" t="s">
        <v>23</v>
      </c>
      <c r="DJ2" s="162" t="s">
        <v>24</v>
      </c>
      <c r="DK2" s="162" t="s">
        <v>128</v>
      </c>
      <c r="DL2" s="162" t="s">
        <v>129</v>
      </c>
      <c r="DM2" s="162" t="s">
        <v>130</v>
      </c>
      <c r="DN2" s="162" t="s">
        <v>131</v>
      </c>
      <c r="DO2" s="162" t="s">
        <v>132</v>
      </c>
      <c r="DP2" s="163" t="s">
        <v>133</v>
      </c>
      <c r="DQ2" s="260" t="s">
        <v>137</v>
      </c>
      <c r="DR2" s="261" t="s">
        <v>135</v>
      </c>
      <c r="DS2" s="421"/>
      <c r="DT2" s="423"/>
      <c r="DU2" s="423"/>
      <c r="DV2" s="423"/>
      <c r="DW2" s="423"/>
      <c r="DX2" s="417"/>
      <c r="DY2" s="419"/>
    </row>
    <row r="3" spans="1:134" ht="24" customHeight="1">
      <c r="A3" s="215" t="s">
        <v>165</v>
      </c>
      <c r="B3" s="217">
        <v>39.61249999999999</v>
      </c>
      <c r="C3" s="218">
        <v>30.566666666666674</v>
      </c>
      <c r="D3" s="218">
        <v>20.345833333333335</v>
      </c>
      <c r="E3" s="218">
        <v>14.141666666666667</v>
      </c>
      <c r="F3" s="218">
        <v>9.1916666666666664</v>
      </c>
      <c r="G3" s="218">
        <v>31.291666666666671</v>
      </c>
      <c r="H3" s="219">
        <v>26.650000000000002</v>
      </c>
      <c r="I3" s="242">
        <v>1</v>
      </c>
      <c r="J3" s="188"/>
      <c r="K3" s="188">
        <v>1800</v>
      </c>
      <c r="L3" s="188"/>
      <c r="M3" s="188"/>
      <c r="N3" s="188"/>
      <c r="O3" s="188"/>
      <c r="P3" s="188"/>
      <c r="Q3" s="202">
        <v>81</v>
      </c>
      <c r="R3" s="188"/>
      <c r="S3" s="188"/>
      <c r="T3" s="188"/>
      <c r="U3" s="188"/>
      <c r="V3" s="188"/>
      <c r="W3" s="188"/>
      <c r="X3" s="188"/>
      <c r="Y3" s="188"/>
      <c r="Z3" s="189"/>
      <c r="AA3" s="243"/>
      <c r="AB3" s="217"/>
      <c r="AC3" s="218"/>
      <c r="AD3" s="218"/>
      <c r="AE3" s="218"/>
      <c r="AF3" s="218"/>
      <c r="AG3" s="218"/>
      <c r="AH3" s="218"/>
      <c r="AI3" s="218"/>
      <c r="AJ3" s="218"/>
      <c r="AK3" s="218"/>
      <c r="AL3" s="262"/>
      <c r="AM3" s="262"/>
      <c r="AN3" s="262"/>
      <c r="AO3" s="262"/>
      <c r="AP3" s="262"/>
      <c r="AQ3" s="262"/>
      <c r="AR3" s="263"/>
      <c r="AS3" s="262"/>
      <c r="AT3" s="264"/>
      <c r="AU3" s="265">
        <v>24</v>
      </c>
      <c r="AV3" s="193">
        <v>61104.927248677246</v>
      </c>
      <c r="AW3" s="193">
        <v>35900</v>
      </c>
      <c r="AX3" s="193">
        <v>0.58905779118033152</v>
      </c>
      <c r="AY3" s="193">
        <v>5.999730604498299</v>
      </c>
      <c r="AZ3" s="193">
        <v>20.477080553152692</v>
      </c>
      <c r="BA3" s="193">
        <v>2.2620427379624934</v>
      </c>
      <c r="BB3" s="193">
        <v>2.8952168930361957</v>
      </c>
      <c r="BC3" s="194">
        <v>89.9</v>
      </c>
      <c r="BD3" s="193">
        <v>0.68749999999999989</v>
      </c>
      <c r="BE3" s="193">
        <v>0.54999999999999993</v>
      </c>
      <c r="BF3" s="193">
        <v>14.141666666666664</v>
      </c>
      <c r="BG3" s="193">
        <v>6.2124999999999986</v>
      </c>
      <c r="BH3" s="193">
        <v>7.9291666666666663</v>
      </c>
      <c r="BI3" s="193">
        <v>26.770833333333339</v>
      </c>
      <c r="BJ3" s="193">
        <v>31.404166666666669</v>
      </c>
      <c r="BK3" s="195">
        <v>4.6333333333333329</v>
      </c>
      <c r="BL3" s="266">
        <v>256.56666666666666</v>
      </c>
      <c r="BM3" s="267">
        <v>715.32916666666654</v>
      </c>
      <c r="BN3" s="196"/>
      <c r="BO3" s="197"/>
      <c r="BP3" s="197"/>
      <c r="BQ3" s="197"/>
      <c r="BR3" s="197"/>
      <c r="BS3" s="197"/>
      <c r="BT3" s="197"/>
      <c r="BU3" s="197"/>
      <c r="BV3" s="198"/>
      <c r="BW3" s="197"/>
      <c r="BX3" s="197"/>
      <c r="BY3" s="197"/>
      <c r="BZ3" s="197"/>
      <c r="CA3" s="197"/>
      <c r="CB3" s="197"/>
      <c r="CC3" s="197"/>
      <c r="CD3" s="199"/>
      <c r="CE3" s="197"/>
      <c r="CF3" s="200"/>
      <c r="CG3" s="277"/>
      <c r="CH3" s="193"/>
      <c r="CI3" s="193"/>
      <c r="CJ3" s="193"/>
      <c r="CK3" s="193"/>
      <c r="CL3" s="193"/>
      <c r="CM3" s="193"/>
      <c r="CN3" s="193"/>
      <c r="CO3" s="266"/>
      <c r="CP3" s="193"/>
      <c r="CQ3" s="193"/>
      <c r="CR3" s="193"/>
      <c r="CS3" s="193"/>
      <c r="CT3" s="193"/>
      <c r="CU3" s="193"/>
      <c r="CV3" s="193"/>
      <c r="CW3" s="195"/>
      <c r="CX3" s="197"/>
      <c r="CY3" s="200"/>
      <c r="CZ3" s="196">
        <v>19</v>
      </c>
      <c r="DA3" s="197">
        <v>44664.715608465616</v>
      </c>
      <c r="DB3" s="197">
        <v>27500</v>
      </c>
      <c r="DC3" s="197">
        <v>0.61412807672697567</v>
      </c>
      <c r="DD3" s="197">
        <v>5.9062073541989895</v>
      </c>
      <c r="DE3" s="197">
        <v>20.157885699881156</v>
      </c>
      <c r="DF3" s="197">
        <v>3.0811025093887623</v>
      </c>
      <c r="DG3" s="197">
        <v>2.6280753601817857</v>
      </c>
      <c r="DH3" s="198">
        <v>83.3</v>
      </c>
      <c r="DI3" s="197">
        <v>1.2105263157894737</v>
      </c>
      <c r="DJ3" s="197">
        <v>0.48421052631578954</v>
      </c>
      <c r="DK3" s="197">
        <v>13.915789473684208</v>
      </c>
      <c r="DL3" s="197">
        <v>6.5947368421052639</v>
      </c>
      <c r="DM3" s="197">
        <v>7.3210526315789473</v>
      </c>
      <c r="DN3" s="197">
        <v>27.731578947368426</v>
      </c>
      <c r="DO3" s="197">
        <v>32.810526315789474</v>
      </c>
      <c r="DP3" s="200">
        <v>5.0789473684210522</v>
      </c>
      <c r="DQ3" s="197">
        <v>262.36315789473684</v>
      </c>
      <c r="DR3" s="200">
        <v>760.09473684210536</v>
      </c>
      <c r="DS3" s="278">
        <v>105769.64285714287</v>
      </c>
      <c r="DT3" s="279">
        <v>-1316.5013227513118</v>
      </c>
      <c r="DU3" s="280">
        <v>65200</v>
      </c>
      <c r="DV3" s="280">
        <v>700</v>
      </c>
      <c r="DW3" s="280">
        <v>44</v>
      </c>
      <c r="DX3" s="281">
        <v>84.733333333333334</v>
      </c>
      <c r="DY3" s="282">
        <v>0.61643396194560274</v>
      </c>
    </row>
    <row r="4" spans="1:134" s="124" customFormat="1" ht="24" customHeight="1">
      <c r="A4" s="216">
        <v>45717</v>
      </c>
      <c r="B4" s="220">
        <v>41.4</v>
      </c>
      <c r="C4" s="201">
        <v>29.887499999999992</v>
      </c>
      <c r="D4" s="201">
        <v>20.162499999999998</v>
      </c>
      <c r="E4" s="201">
        <v>13.433333333333335</v>
      </c>
      <c r="F4" s="201">
        <v>8.6916666666666664</v>
      </c>
      <c r="G4" s="201">
        <v>30.554166666666664</v>
      </c>
      <c r="H4" s="221">
        <v>26.191666666666663</v>
      </c>
      <c r="I4" s="242">
        <v>18</v>
      </c>
      <c r="J4" s="188">
        <v>44247.288359788356</v>
      </c>
      <c r="K4" s="188">
        <v>25500</v>
      </c>
      <c r="L4" s="188">
        <v>0.5756880943535726</v>
      </c>
      <c r="M4" s="188">
        <v>6.1561353579988491</v>
      </c>
      <c r="N4" s="188">
        <v>21.010889976850077</v>
      </c>
      <c r="O4" s="188">
        <v>3.922948732608011</v>
      </c>
      <c r="P4" s="188">
        <v>3.3293270162472659</v>
      </c>
      <c r="Q4" s="202">
        <v>84.7</v>
      </c>
      <c r="R4" s="188">
        <v>1.8166666666666669</v>
      </c>
      <c r="S4" s="188">
        <v>0.86111111111111116</v>
      </c>
      <c r="T4" s="188">
        <v>13.244444444444445</v>
      </c>
      <c r="U4" s="188">
        <v>5.5888888888888886</v>
      </c>
      <c r="V4" s="188">
        <v>7.6555555555555559</v>
      </c>
      <c r="W4" s="188">
        <v>26.644444444444442</v>
      </c>
      <c r="X4" s="188">
        <v>32.072222222222223</v>
      </c>
      <c r="Y4" s="188">
        <v>5.4277777777777789</v>
      </c>
      <c r="Z4" s="189">
        <v>244.64444444444447</v>
      </c>
      <c r="AA4" s="243">
        <v>759.87222222222215</v>
      </c>
      <c r="AB4" s="250"/>
      <c r="AC4" s="83"/>
      <c r="AD4" s="83"/>
      <c r="AE4" s="83"/>
      <c r="AF4" s="83"/>
      <c r="AG4" s="83"/>
      <c r="AH4" s="83"/>
      <c r="AI4" s="83"/>
      <c r="AJ4" s="203"/>
      <c r="AK4" s="83"/>
      <c r="AL4" s="83"/>
      <c r="AM4" s="83"/>
      <c r="AN4" s="83"/>
      <c r="AO4" s="83"/>
      <c r="AP4" s="83"/>
      <c r="AQ4" s="83"/>
      <c r="AR4" s="83"/>
      <c r="AS4" s="83"/>
      <c r="AT4" s="251"/>
      <c r="AU4" s="268">
        <v>24</v>
      </c>
      <c r="AV4" s="188">
        <v>58311.375661375663</v>
      </c>
      <c r="AW4" s="188">
        <v>34300</v>
      </c>
      <c r="AX4" s="188">
        <v>0.58983704421481731</v>
      </c>
      <c r="AY4" s="188">
        <v>5.9950341224492822</v>
      </c>
      <c r="AZ4" s="188">
        <v>20.4610514599194</v>
      </c>
      <c r="BA4" s="188">
        <v>2.1730968123768624</v>
      </c>
      <c r="BB4" s="188">
        <v>2.7107273396151936</v>
      </c>
      <c r="BC4" s="202">
        <v>85.8</v>
      </c>
      <c r="BD4" s="188">
        <v>0.67916666666666659</v>
      </c>
      <c r="BE4" s="188">
        <v>0.49583333333333329</v>
      </c>
      <c r="BF4" s="188">
        <v>13.4375</v>
      </c>
      <c r="BG4" s="188">
        <v>5.8708333333333336</v>
      </c>
      <c r="BH4" s="188">
        <v>7.5666666666666655</v>
      </c>
      <c r="BI4" s="188">
        <v>26.300000000000008</v>
      </c>
      <c r="BJ4" s="188">
        <v>30.658333333333331</v>
      </c>
      <c r="BK4" s="188">
        <v>4.3583333333333334</v>
      </c>
      <c r="BL4" s="189">
        <v>252.88749999999996</v>
      </c>
      <c r="BM4" s="243">
        <v>701.34583333333342</v>
      </c>
      <c r="BN4" s="250"/>
      <c r="BO4" s="83"/>
      <c r="BP4" s="83"/>
      <c r="BQ4" s="83"/>
      <c r="BR4" s="83"/>
      <c r="BS4" s="83"/>
      <c r="BT4" s="83"/>
      <c r="BU4" s="83"/>
      <c r="BV4" s="187"/>
      <c r="BW4" s="83"/>
      <c r="BX4" s="83"/>
      <c r="BY4" s="83"/>
      <c r="BZ4" s="83"/>
      <c r="CA4" s="83"/>
      <c r="CB4" s="83"/>
      <c r="CC4" s="83"/>
      <c r="CD4" s="83"/>
      <c r="CE4" s="83"/>
      <c r="CF4" s="251"/>
      <c r="CG4" s="242"/>
      <c r="CH4" s="188"/>
      <c r="CI4" s="188">
        <v>1200</v>
      </c>
      <c r="CJ4" s="188"/>
      <c r="CK4" s="188"/>
      <c r="CL4" s="188"/>
      <c r="CM4" s="188"/>
      <c r="CN4" s="188"/>
      <c r="CO4" s="204"/>
      <c r="CP4" s="188"/>
      <c r="CQ4" s="188"/>
      <c r="CR4" s="188"/>
      <c r="CS4" s="188"/>
      <c r="CT4" s="188"/>
      <c r="CU4" s="188"/>
      <c r="CV4" s="188"/>
      <c r="CW4" s="188"/>
      <c r="CX4" s="83"/>
      <c r="CY4" s="251"/>
      <c r="CZ4" s="250"/>
      <c r="DA4" s="83"/>
      <c r="DB4" s="83"/>
      <c r="DC4" s="83"/>
      <c r="DD4" s="83"/>
      <c r="DE4" s="83"/>
      <c r="DF4" s="83"/>
      <c r="DG4" s="83"/>
      <c r="DH4" s="203"/>
      <c r="DI4" s="83"/>
      <c r="DJ4" s="83"/>
      <c r="DK4" s="83"/>
      <c r="DL4" s="83"/>
      <c r="DM4" s="83"/>
      <c r="DN4" s="83"/>
      <c r="DO4" s="83"/>
      <c r="DP4" s="83"/>
      <c r="DQ4" s="83"/>
      <c r="DR4" s="251"/>
      <c r="DS4" s="283">
        <f t="shared" ref="DS4:DS34" si="0">J4+AC4+AV4+BO4+CH4+DA4</f>
        <v>102558.66402116402</v>
      </c>
      <c r="DT4" s="205">
        <f t="shared" ref="DT4" si="1">DS4-DS3</f>
        <v>-3210.9788359788508</v>
      </c>
      <c r="DU4" s="206">
        <f t="shared" ref="DU4:DU34" si="2">K4+AD4+AW4+BP4+CI4+DB4</f>
        <v>61000</v>
      </c>
      <c r="DV4" s="206">
        <f t="shared" ref="DV4" si="3">DU4-DU3</f>
        <v>-4200</v>
      </c>
      <c r="DW4" s="206">
        <f t="shared" ref="DW4:DW34" si="4">I4+AB4+AU4+BN4+CG4+CZ4</f>
        <v>42</v>
      </c>
      <c r="DX4" s="207">
        <f t="shared" ref="DX4:DX34" si="5">AVERAGE(Q4,AJ4,BC4,BV4,CO4,DH4)</f>
        <v>85.25</v>
      </c>
      <c r="DY4" s="284">
        <f t="shared" ref="DY4" si="6">DU4/DS4</f>
        <v>0.59478153876314177</v>
      </c>
      <c r="EB4" s="133"/>
    </row>
    <row r="5" spans="1:134" ht="24" customHeight="1">
      <c r="A5" s="216">
        <v>45718</v>
      </c>
      <c r="B5" s="222">
        <v>36.087499999999999</v>
      </c>
      <c r="C5" s="184">
        <v>29.86666666666666</v>
      </c>
      <c r="D5" s="184">
        <v>19.05</v>
      </c>
      <c r="E5" s="184">
        <v>13.545833333333334</v>
      </c>
      <c r="F5" s="184">
        <v>8.5333333333333332</v>
      </c>
      <c r="G5" s="184">
        <v>30.150000000000002</v>
      </c>
      <c r="H5" s="223">
        <v>25.620833333333341</v>
      </c>
      <c r="I5" s="242"/>
      <c r="J5" s="188"/>
      <c r="K5" s="188"/>
      <c r="L5" s="188"/>
      <c r="M5" s="188"/>
      <c r="N5" s="188"/>
      <c r="O5" s="188"/>
      <c r="P5" s="188"/>
      <c r="Q5" s="208"/>
      <c r="R5" s="188"/>
      <c r="S5" s="188"/>
      <c r="T5" s="188"/>
      <c r="U5" s="188"/>
      <c r="V5" s="188"/>
      <c r="W5" s="188"/>
      <c r="X5" s="188"/>
      <c r="Y5" s="188"/>
      <c r="Z5" s="189"/>
      <c r="AA5" s="243"/>
      <c r="AB5" s="250"/>
      <c r="AC5" s="83"/>
      <c r="AD5" s="83"/>
      <c r="AE5" s="83"/>
      <c r="AF5" s="83"/>
      <c r="AG5" s="83"/>
      <c r="AH5" s="83"/>
      <c r="AI5" s="83"/>
      <c r="AJ5" s="187"/>
      <c r="AK5" s="83"/>
      <c r="AL5" s="83"/>
      <c r="AM5" s="83"/>
      <c r="AN5" s="83"/>
      <c r="AO5" s="83"/>
      <c r="AP5" s="83"/>
      <c r="AQ5" s="83"/>
      <c r="AR5" s="83"/>
      <c r="AS5" s="83"/>
      <c r="AT5" s="251"/>
      <c r="AU5" s="268">
        <v>24</v>
      </c>
      <c r="AV5" s="188">
        <v>59627.876984126982</v>
      </c>
      <c r="AW5" s="188">
        <v>34800</v>
      </c>
      <c r="AX5" s="188">
        <v>0.58589479540216005</v>
      </c>
      <c r="AY5" s="188">
        <v>6.0377746684170459</v>
      </c>
      <c r="AZ5" s="188">
        <v>20.606924943307376</v>
      </c>
      <c r="BA5" s="188">
        <v>2.2610807291792558</v>
      </c>
      <c r="BB5" s="188">
        <v>2.7871019376759922</v>
      </c>
      <c r="BC5" s="208">
        <v>87.8</v>
      </c>
      <c r="BD5" s="188">
        <v>0.72083333333333321</v>
      </c>
      <c r="BE5" s="188">
        <v>0.51666666666666661</v>
      </c>
      <c r="BF5" s="188">
        <v>13.533333333333331</v>
      </c>
      <c r="BG5" s="188">
        <v>5.7958333333333334</v>
      </c>
      <c r="BH5" s="188">
        <v>7.7374999999999998</v>
      </c>
      <c r="BI5" s="188">
        <v>25.716666666666665</v>
      </c>
      <c r="BJ5" s="188">
        <v>30.183333333333337</v>
      </c>
      <c r="BK5" s="188">
        <v>4.4666666666666659</v>
      </c>
      <c r="BL5" s="189">
        <v>251.6875</v>
      </c>
      <c r="BM5" s="243">
        <v>690.19166666666661</v>
      </c>
      <c r="BN5" s="252"/>
      <c r="BO5" s="83"/>
      <c r="BP5" s="83"/>
      <c r="BQ5" s="83"/>
      <c r="BR5" s="83"/>
      <c r="BS5" s="83"/>
      <c r="BT5" s="83"/>
      <c r="BU5" s="83"/>
      <c r="BV5" s="187"/>
      <c r="BW5" s="83"/>
      <c r="BX5" s="83"/>
      <c r="BY5" s="83"/>
      <c r="BZ5" s="83"/>
      <c r="CA5" s="83"/>
      <c r="CB5" s="83"/>
      <c r="CC5" s="83"/>
      <c r="CD5" s="83"/>
      <c r="CE5" s="83"/>
      <c r="CF5" s="251"/>
      <c r="CG5" s="242">
        <v>18</v>
      </c>
      <c r="CH5" s="188">
        <v>41261.078042328045</v>
      </c>
      <c r="CI5" s="188">
        <v>24900</v>
      </c>
      <c r="CJ5" s="188">
        <v>0.5964073465141384</v>
      </c>
      <c r="CK5" s="188">
        <v>5.9188049785191836</v>
      </c>
      <c r="CL5" s="188">
        <v>20.200881391685972</v>
      </c>
      <c r="CM5" s="188">
        <v>2.2129036191850608</v>
      </c>
      <c r="CN5" s="188">
        <v>3.237616060109739</v>
      </c>
      <c r="CO5" s="204">
        <v>94.8</v>
      </c>
      <c r="CP5" s="188">
        <v>0.64117647058823513</v>
      </c>
      <c r="CQ5" s="188">
        <v>0.81176470588235305</v>
      </c>
      <c r="CR5" s="188">
        <v>13.564705882352941</v>
      </c>
      <c r="CS5" s="188">
        <v>6.0058823529411782</v>
      </c>
      <c r="CT5" s="188">
        <v>7.5588235294117645</v>
      </c>
      <c r="CU5" s="188">
        <v>27.264705882352942</v>
      </c>
      <c r="CV5" s="188">
        <v>31.958823529411763</v>
      </c>
      <c r="CW5" s="188">
        <v>4.6941176470588237</v>
      </c>
      <c r="CX5" s="83">
        <v>250.67647058823536</v>
      </c>
      <c r="CY5" s="251">
        <v>726.5823529411764</v>
      </c>
      <c r="CZ5" s="252"/>
      <c r="DA5" s="83"/>
      <c r="DB5" s="83"/>
      <c r="DC5" s="83"/>
      <c r="DD5" s="83"/>
      <c r="DE5" s="83"/>
      <c r="DF5" s="83"/>
      <c r="DG5" s="83"/>
      <c r="DH5" s="187"/>
      <c r="DI5" s="83"/>
      <c r="DJ5" s="83"/>
      <c r="DK5" s="83"/>
      <c r="DL5" s="83"/>
      <c r="DM5" s="83"/>
      <c r="DN5" s="83"/>
      <c r="DO5" s="83"/>
      <c r="DP5" s="83"/>
      <c r="DQ5" s="83"/>
      <c r="DR5" s="251"/>
      <c r="DS5" s="283">
        <f t="shared" si="0"/>
        <v>100888.95502645502</v>
      </c>
      <c r="DT5" s="205">
        <f t="shared" ref="DT5:DT6" si="7">DS5-DS4</f>
        <v>-1669.7089947089989</v>
      </c>
      <c r="DU5" s="206">
        <f t="shared" si="2"/>
        <v>59700</v>
      </c>
      <c r="DV5" s="206">
        <f t="shared" ref="DV5:DV6" si="8">DU5-DU4</f>
        <v>-1300</v>
      </c>
      <c r="DW5" s="206">
        <f t="shared" si="4"/>
        <v>42</v>
      </c>
      <c r="DX5" s="209">
        <f t="shared" si="5"/>
        <v>91.3</v>
      </c>
      <c r="DY5" s="284">
        <f t="shared" ref="DY5:DY6" si="9">DU5/DS5</f>
        <v>0.59173970019161681</v>
      </c>
      <c r="EB5" s="133"/>
      <c r="ED5" s="124"/>
    </row>
    <row r="6" spans="1:134" ht="24" customHeight="1">
      <c r="A6" s="216">
        <v>45719</v>
      </c>
      <c r="B6" s="222">
        <v>38.379166666666663</v>
      </c>
      <c r="C6" s="184">
        <v>30.012500000000006</v>
      </c>
      <c r="D6" s="184">
        <v>19.654166666666665</v>
      </c>
      <c r="E6" s="184">
        <v>13.570833333333333</v>
      </c>
      <c r="F6" s="184">
        <v>8.5416666666666696</v>
      </c>
      <c r="G6" s="184">
        <v>30.012500000000006</v>
      </c>
      <c r="H6" s="223">
        <v>24.899999999999995</v>
      </c>
      <c r="I6" s="242"/>
      <c r="J6" s="188"/>
      <c r="K6" s="188"/>
      <c r="L6" s="188"/>
      <c r="M6" s="188"/>
      <c r="N6" s="188"/>
      <c r="O6" s="188"/>
      <c r="P6" s="188"/>
      <c r="Q6" s="208"/>
      <c r="R6" s="188"/>
      <c r="S6" s="188"/>
      <c r="T6" s="188"/>
      <c r="U6" s="188"/>
      <c r="V6" s="188"/>
      <c r="W6" s="188"/>
      <c r="X6" s="188"/>
      <c r="Y6" s="188"/>
      <c r="Z6" s="189"/>
      <c r="AA6" s="243"/>
      <c r="AB6" s="252"/>
      <c r="AC6" s="83"/>
      <c r="AD6" s="83"/>
      <c r="AE6" s="83"/>
      <c r="AF6" s="83"/>
      <c r="AG6" s="83"/>
      <c r="AH6" s="83"/>
      <c r="AI6" s="83"/>
      <c r="AJ6" s="187"/>
      <c r="AK6" s="83"/>
      <c r="AL6" s="83"/>
      <c r="AM6" s="83"/>
      <c r="AN6" s="83"/>
      <c r="AO6" s="83"/>
      <c r="AP6" s="83"/>
      <c r="AQ6" s="83"/>
      <c r="AR6" s="83"/>
      <c r="AS6" s="83"/>
      <c r="AT6" s="251"/>
      <c r="AU6" s="268">
        <v>24</v>
      </c>
      <c r="AV6" s="188">
        <v>60494.841269841279</v>
      </c>
      <c r="AW6" s="188">
        <v>34400</v>
      </c>
      <c r="AX6" s="188">
        <v>0.57026723065948026</v>
      </c>
      <c r="AY6" s="188">
        <v>6.1993880370655861</v>
      </c>
      <c r="AZ6" s="188">
        <v>21.158511370504844</v>
      </c>
      <c r="BA6" s="188">
        <v>2.3236583961359898</v>
      </c>
      <c r="BB6" s="188">
        <v>2.8532911532558374</v>
      </c>
      <c r="BC6" s="208">
        <v>87.3</v>
      </c>
      <c r="BD6" s="188">
        <v>0.76666666666666661</v>
      </c>
      <c r="BE6" s="188">
        <v>0.53749999999999998</v>
      </c>
      <c r="BF6" s="188">
        <v>13.612499999999997</v>
      </c>
      <c r="BG6" s="188">
        <v>5.7624999999999993</v>
      </c>
      <c r="BH6" s="188">
        <v>7.8500000000000005</v>
      </c>
      <c r="BI6" s="188">
        <v>25.033333333333331</v>
      </c>
      <c r="BJ6" s="188">
        <v>29.500000000000004</v>
      </c>
      <c r="BK6" s="188">
        <v>4.4666666666666677</v>
      </c>
      <c r="BL6" s="189">
        <v>251.05833333333339</v>
      </c>
      <c r="BM6" s="243">
        <v>674.62083333333351</v>
      </c>
      <c r="BN6" s="252"/>
      <c r="BO6" s="83"/>
      <c r="BP6" s="83"/>
      <c r="BQ6" s="83"/>
      <c r="BR6" s="83"/>
      <c r="BS6" s="83"/>
      <c r="BT6" s="83"/>
      <c r="BU6" s="83"/>
      <c r="BV6" s="187"/>
      <c r="BW6" s="83"/>
      <c r="BX6" s="83"/>
      <c r="BY6" s="83"/>
      <c r="BZ6" s="83"/>
      <c r="CA6" s="83"/>
      <c r="CB6" s="83"/>
      <c r="CC6" s="83"/>
      <c r="CD6" s="83"/>
      <c r="CE6" s="83"/>
      <c r="CF6" s="251"/>
      <c r="CG6" s="242">
        <v>6</v>
      </c>
      <c r="CH6" s="188">
        <v>15155.820105820107</v>
      </c>
      <c r="CI6" s="188">
        <v>9100</v>
      </c>
      <c r="CJ6" s="188">
        <v>0.57392117988695757</v>
      </c>
      <c r="CK6" s="188">
        <v>6.1824445095167695</v>
      </c>
      <c r="CL6" s="188">
        <v>21.100683110980736</v>
      </c>
      <c r="CM6" s="188">
        <v>2.3213715699750215</v>
      </c>
      <c r="CN6" s="188">
        <v>3.4048043964771892</v>
      </c>
      <c r="CO6" s="204">
        <v>93.5</v>
      </c>
      <c r="CP6" s="188">
        <v>0.66666666666666663</v>
      </c>
      <c r="CQ6" s="188">
        <v>0.8666666666666667</v>
      </c>
      <c r="CR6" s="188">
        <v>13.750000000000002</v>
      </c>
      <c r="CS6" s="188">
        <v>5.8833333333333329</v>
      </c>
      <c r="CT6" s="188">
        <v>7.8666666666666663</v>
      </c>
      <c r="CU6" s="188">
        <v>26.400000000000002</v>
      </c>
      <c r="CV6" s="188">
        <v>31.349999999999998</v>
      </c>
      <c r="CW6" s="188">
        <v>4.95</v>
      </c>
      <c r="CX6" s="83">
        <v>246.61666666666665</v>
      </c>
      <c r="CY6" s="251">
        <v>713.15000000000009</v>
      </c>
      <c r="CZ6" s="252">
        <v>12</v>
      </c>
      <c r="DA6" s="83">
        <v>23921.792328042327</v>
      </c>
      <c r="DB6" s="83">
        <v>17800</v>
      </c>
      <c r="DC6" s="83">
        <v>0.59350232141216819</v>
      </c>
      <c r="DD6" s="83">
        <v>5.9413821490711669</v>
      </c>
      <c r="DE6" s="83">
        <v>20.277937274779891</v>
      </c>
      <c r="DF6" s="83">
        <v>3.002956216510134</v>
      </c>
      <c r="DG6" s="83">
        <v>2.9025697930485501</v>
      </c>
      <c r="DH6" s="187">
        <v>82.6</v>
      </c>
      <c r="DI6" s="83">
        <v>1.1699999999999997</v>
      </c>
      <c r="DJ6" s="83">
        <v>0.61999999999999988</v>
      </c>
      <c r="DK6" s="83">
        <v>13.280000000000001</v>
      </c>
      <c r="DL6" s="83">
        <v>5.83</v>
      </c>
      <c r="DM6" s="83">
        <v>7.45</v>
      </c>
      <c r="DN6" s="83">
        <v>25.589999999999996</v>
      </c>
      <c r="DO6" s="83">
        <v>30.580000000000002</v>
      </c>
      <c r="DP6" s="83">
        <v>4.99</v>
      </c>
      <c r="DQ6" s="83">
        <v>250.88000000000002</v>
      </c>
      <c r="DR6" s="251">
        <v>709.47</v>
      </c>
      <c r="DS6" s="283">
        <f t="shared" si="0"/>
        <v>99572.453703703708</v>
      </c>
      <c r="DT6" s="205">
        <f t="shared" si="7"/>
        <v>-1316.5013227513118</v>
      </c>
      <c r="DU6" s="206">
        <f t="shared" si="2"/>
        <v>61300</v>
      </c>
      <c r="DV6" s="206">
        <f t="shared" si="8"/>
        <v>1600</v>
      </c>
      <c r="DW6" s="206">
        <f t="shared" si="4"/>
        <v>42</v>
      </c>
      <c r="DX6" s="209">
        <f t="shared" si="5"/>
        <v>87.8</v>
      </c>
      <c r="DY6" s="284">
        <f t="shared" si="9"/>
        <v>0.61563211229492765</v>
      </c>
      <c r="EB6" s="133"/>
      <c r="ED6" s="124"/>
    </row>
    <row r="7" spans="1:134" ht="24" customHeight="1">
      <c r="A7" s="216">
        <v>45720</v>
      </c>
      <c r="B7" s="222">
        <v>36.274999999999999</v>
      </c>
      <c r="C7" s="184">
        <v>30.004166666666666</v>
      </c>
      <c r="D7" s="184">
        <v>19.137499999999999</v>
      </c>
      <c r="E7" s="184">
        <v>13.479166666666666</v>
      </c>
      <c r="F7" s="184">
        <v>8.4249999999999989</v>
      </c>
      <c r="G7" s="184">
        <v>28.729166666666657</v>
      </c>
      <c r="H7" s="223">
        <v>24.241666666666664</v>
      </c>
      <c r="I7" s="242"/>
      <c r="J7" s="188"/>
      <c r="K7" s="188"/>
      <c r="L7" s="188"/>
      <c r="M7" s="188"/>
      <c r="N7" s="188"/>
      <c r="O7" s="188"/>
      <c r="P7" s="188"/>
      <c r="Q7" s="208"/>
      <c r="R7" s="188"/>
      <c r="S7" s="188"/>
      <c r="T7" s="188"/>
      <c r="U7" s="188"/>
      <c r="V7" s="188"/>
      <c r="W7" s="188"/>
      <c r="X7" s="188"/>
      <c r="Y7" s="188"/>
      <c r="Z7" s="189"/>
      <c r="AA7" s="243"/>
      <c r="AB7" s="252"/>
      <c r="AC7" s="83"/>
      <c r="AD7" s="83"/>
      <c r="AE7" s="83"/>
      <c r="AF7" s="83"/>
      <c r="AG7" s="83"/>
      <c r="AH7" s="83"/>
      <c r="AI7" s="83"/>
      <c r="AJ7" s="187"/>
      <c r="AK7" s="83"/>
      <c r="AL7" s="83"/>
      <c r="AM7" s="83"/>
      <c r="AN7" s="83"/>
      <c r="AO7" s="83"/>
      <c r="AP7" s="83"/>
      <c r="AQ7" s="83"/>
      <c r="AR7" s="83"/>
      <c r="AS7" s="83"/>
      <c r="AT7" s="251"/>
      <c r="AU7" s="242">
        <v>19</v>
      </c>
      <c r="AV7" s="188">
        <v>44054.62962962962</v>
      </c>
      <c r="AW7" s="188">
        <v>25500</v>
      </c>
      <c r="AX7" s="188">
        <v>0.56568001870423867</v>
      </c>
      <c r="AY7" s="188">
        <v>6.2552461472991387</v>
      </c>
      <c r="AZ7" s="188">
        <v>21.349155100731952</v>
      </c>
      <c r="BA7" s="188">
        <v>2.2417561720981878</v>
      </c>
      <c r="BB7" s="188">
        <v>2.7616266255253512</v>
      </c>
      <c r="BC7" s="208">
        <v>85.9</v>
      </c>
      <c r="BD7" s="188">
        <v>0.75000000000000022</v>
      </c>
      <c r="BE7" s="188">
        <v>0.5166666666666665</v>
      </c>
      <c r="BF7" s="188">
        <v>13.56111111111111</v>
      </c>
      <c r="BG7" s="188">
        <v>5.9388888888888882</v>
      </c>
      <c r="BH7" s="188">
        <v>7.62222222222222</v>
      </c>
      <c r="BI7" s="188">
        <v>25.18888888888889</v>
      </c>
      <c r="BJ7" s="188">
        <v>29.450000000000003</v>
      </c>
      <c r="BK7" s="188">
        <v>4.2611111111111111</v>
      </c>
      <c r="BL7" s="189">
        <v>253.37777777777785</v>
      </c>
      <c r="BM7" s="243">
        <v>673.4666666666667</v>
      </c>
      <c r="BN7" s="252"/>
      <c r="BO7" s="83"/>
      <c r="BP7" s="83"/>
      <c r="BQ7" s="83"/>
      <c r="BR7" s="83"/>
      <c r="BS7" s="83"/>
      <c r="BT7" s="83"/>
      <c r="BU7" s="83"/>
      <c r="BV7" s="187"/>
      <c r="BW7" s="83"/>
      <c r="BX7" s="83"/>
      <c r="BY7" s="83"/>
      <c r="BZ7" s="83"/>
      <c r="CA7" s="83"/>
      <c r="CB7" s="83"/>
      <c r="CC7" s="83"/>
      <c r="CD7" s="83"/>
      <c r="CE7" s="83"/>
      <c r="CF7" s="251"/>
      <c r="CG7" s="242"/>
      <c r="CH7" s="188"/>
      <c r="CI7" s="188"/>
      <c r="CJ7" s="188"/>
      <c r="CK7" s="188"/>
      <c r="CL7" s="188"/>
      <c r="CM7" s="188"/>
      <c r="CN7" s="188"/>
      <c r="CO7" s="204"/>
      <c r="CP7" s="188"/>
      <c r="CQ7" s="188"/>
      <c r="CR7" s="188"/>
      <c r="CS7" s="188"/>
      <c r="CT7" s="188"/>
      <c r="CU7" s="188"/>
      <c r="CV7" s="188"/>
      <c r="CW7" s="188"/>
      <c r="CX7" s="83"/>
      <c r="CY7" s="251"/>
      <c r="CZ7" s="252">
        <v>24</v>
      </c>
      <c r="DA7" s="83">
        <v>56416.898148148139</v>
      </c>
      <c r="DB7" s="83">
        <v>33100</v>
      </c>
      <c r="DC7" s="83">
        <v>0.58805570174722999</v>
      </c>
      <c r="DD7" s="83">
        <v>6.022790450225755</v>
      </c>
      <c r="DE7" s="83">
        <v>20.555783806620507</v>
      </c>
      <c r="DF7" s="83">
        <v>2.9131141882389975</v>
      </c>
      <c r="DG7" s="83">
        <v>2.8990481075676549</v>
      </c>
      <c r="DH7" s="187">
        <v>84</v>
      </c>
      <c r="DI7" s="83">
        <v>1.1416666666666671</v>
      </c>
      <c r="DJ7" s="83">
        <v>0.6416666666666665</v>
      </c>
      <c r="DK7" s="83">
        <v>13.408333333333331</v>
      </c>
      <c r="DL7" s="83">
        <v>6.0874999999999995</v>
      </c>
      <c r="DM7" s="83">
        <v>7.3208333333333329</v>
      </c>
      <c r="DN7" s="83">
        <v>24.483333333333338</v>
      </c>
      <c r="DO7" s="83">
        <v>29.299999999999994</v>
      </c>
      <c r="DP7" s="83">
        <v>4.8166666666666664</v>
      </c>
      <c r="DQ7" s="83">
        <v>253.72916666666663</v>
      </c>
      <c r="DR7" s="251">
        <v>679.9375</v>
      </c>
      <c r="DS7" s="283">
        <f t="shared" si="0"/>
        <v>100471.52777777775</v>
      </c>
      <c r="DT7" s="205">
        <f t="shared" ref="DT7:DT34" si="10">DS7-DS6</f>
        <v>899.07407407404389</v>
      </c>
      <c r="DU7" s="206">
        <f t="shared" si="2"/>
        <v>58600</v>
      </c>
      <c r="DV7" s="206">
        <f t="shared" ref="DV7" si="11">DU7-DU6</f>
        <v>-2700</v>
      </c>
      <c r="DW7" s="206">
        <f t="shared" si="4"/>
        <v>43</v>
      </c>
      <c r="DX7" s="209">
        <f t="shared" si="5"/>
        <v>84.95</v>
      </c>
      <c r="DY7" s="284">
        <f t="shared" ref="DY7" si="12">DU7/DS7</f>
        <v>0.58324981510792873</v>
      </c>
      <c r="EB7" s="133"/>
      <c r="ED7" s="124"/>
    </row>
    <row r="8" spans="1:134" ht="24" customHeight="1">
      <c r="A8" s="216">
        <v>45721</v>
      </c>
      <c r="B8" s="222">
        <v>28.954166666666669</v>
      </c>
      <c r="C8" s="184">
        <v>30.3125</v>
      </c>
      <c r="D8" s="184">
        <v>17.787499999999998</v>
      </c>
      <c r="E8" s="184">
        <v>13.291666666666666</v>
      </c>
      <c r="F8" s="184">
        <v>8.4166666666666661</v>
      </c>
      <c r="G8" s="184">
        <v>27.620833333333334</v>
      </c>
      <c r="H8" s="223">
        <v>22.987500000000001</v>
      </c>
      <c r="I8" s="242">
        <v>22</v>
      </c>
      <c r="J8" s="188">
        <v>54104.993386243397</v>
      </c>
      <c r="K8" s="188">
        <v>29700</v>
      </c>
      <c r="L8" s="188">
        <v>0.53807327438849528</v>
      </c>
      <c r="M8" s="188">
        <v>6.5686823233809841</v>
      </c>
      <c r="N8" s="188">
        <v>22.418912769699293</v>
      </c>
      <c r="O8" s="188">
        <v>3.8391118295281217</v>
      </c>
      <c r="P8" s="188">
        <v>3.6945370030030018</v>
      </c>
      <c r="Q8" s="208">
        <v>84.4</v>
      </c>
      <c r="R8" s="188">
        <v>1.7590909090909088</v>
      </c>
      <c r="S8" s="188">
        <v>1.1136363636363635</v>
      </c>
      <c r="T8" s="188">
        <v>13.28181818181818</v>
      </c>
      <c r="U8" s="188">
        <v>5.622727272727273</v>
      </c>
      <c r="V8" s="188">
        <v>7.6590909090909092</v>
      </c>
      <c r="W8" s="188">
        <v>22.822727272727271</v>
      </c>
      <c r="X8" s="188">
        <v>28.2</v>
      </c>
      <c r="Y8" s="188">
        <v>5.3772727272727261</v>
      </c>
      <c r="Z8" s="189">
        <v>241.45909090909089</v>
      </c>
      <c r="AA8" s="243">
        <v>668.65909090909099</v>
      </c>
      <c r="AB8" s="252"/>
      <c r="AC8" s="83"/>
      <c r="AD8" s="83"/>
      <c r="AE8" s="83"/>
      <c r="AF8" s="83"/>
      <c r="AG8" s="83"/>
      <c r="AH8" s="83"/>
      <c r="AI8" s="83"/>
      <c r="AJ8" s="187"/>
      <c r="AK8" s="83"/>
      <c r="AL8" s="83"/>
      <c r="AM8" s="83"/>
      <c r="AN8" s="83"/>
      <c r="AO8" s="83"/>
      <c r="AP8" s="83"/>
      <c r="AQ8" s="83"/>
      <c r="AR8" s="83"/>
      <c r="AS8" s="83"/>
      <c r="AT8" s="251"/>
      <c r="AU8" s="242"/>
      <c r="AV8" s="188"/>
      <c r="AW8" s="188"/>
      <c r="AX8" s="188"/>
      <c r="AY8" s="188"/>
      <c r="AZ8" s="188"/>
      <c r="BA8" s="188"/>
      <c r="BB8" s="188"/>
      <c r="BC8" s="208"/>
      <c r="BD8" s="188"/>
      <c r="BE8" s="188"/>
      <c r="BF8" s="188"/>
      <c r="BG8" s="188"/>
      <c r="BH8" s="188"/>
      <c r="BI8" s="188"/>
      <c r="BJ8" s="188"/>
      <c r="BK8" s="188"/>
      <c r="BL8" s="189"/>
      <c r="BM8" s="243"/>
      <c r="BN8" s="252">
        <v>5</v>
      </c>
      <c r="BO8" s="83">
        <v>12362.268518518518</v>
      </c>
      <c r="BP8" s="83">
        <v>7200</v>
      </c>
      <c r="BQ8" s="83">
        <v>0.52334887006711006</v>
      </c>
      <c r="BR8" s="83">
        <v>6.8343413550206407</v>
      </c>
      <c r="BS8" s="83">
        <v>23.325607044685437</v>
      </c>
      <c r="BT8" s="83">
        <v>3.6353291035751121</v>
      </c>
      <c r="BU8" s="83">
        <v>3.0642081599696911</v>
      </c>
      <c r="BV8" s="187">
        <v>86.2</v>
      </c>
      <c r="BW8" s="83">
        <v>1.8199999999999998</v>
      </c>
      <c r="BX8" s="83">
        <v>0.68</v>
      </c>
      <c r="BY8" s="83">
        <v>13.5</v>
      </c>
      <c r="BZ8" s="83">
        <v>5.8</v>
      </c>
      <c r="CA8" s="83">
        <v>7.6999999999999984</v>
      </c>
      <c r="CB8" s="83">
        <v>23.8</v>
      </c>
      <c r="CC8" s="83">
        <v>28.360000000000003</v>
      </c>
      <c r="CD8" s="83">
        <v>4.5600000000000005</v>
      </c>
      <c r="CE8" s="83">
        <v>250.28000000000003</v>
      </c>
      <c r="CF8" s="251">
        <v>672.6400000000001</v>
      </c>
      <c r="CG8" s="242"/>
      <c r="CH8" s="188"/>
      <c r="CI8" s="188"/>
      <c r="CJ8" s="188"/>
      <c r="CK8" s="188"/>
      <c r="CL8" s="188"/>
      <c r="CM8" s="188"/>
      <c r="CN8" s="188"/>
      <c r="CO8" s="204"/>
      <c r="CP8" s="188"/>
      <c r="CQ8" s="188"/>
      <c r="CR8" s="188"/>
      <c r="CS8" s="188"/>
      <c r="CT8" s="188"/>
      <c r="CU8" s="188"/>
      <c r="CV8" s="188"/>
      <c r="CW8" s="188"/>
      <c r="CX8" s="83"/>
      <c r="CY8" s="251"/>
      <c r="CZ8" s="252">
        <v>12</v>
      </c>
      <c r="DA8" s="83">
        <v>26843.783068783072</v>
      </c>
      <c r="DB8" s="83">
        <v>15000</v>
      </c>
      <c r="DC8" s="83">
        <v>0.53193396614241972</v>
      </c>
      <c r="DD8" s="83">
        <v>7.8962045710281012</v>
      </c>
      <c r="DE8" s="83">
        <v>26.949746200918902</v>
      </c>
      <c r="DF8" s="83">
        <v>2.9310953309589438</v>
      </c>
      <c r="DG8" s="83">
        <v>2.8269427629757882</v>
      </c>
      <c r="DH8" s="187">
        <v>75.8</v>
      </c>
      <c r="DI8" s="83">
        <v>1.1636363636363634</v>
      </c>
      <c r="DJ8" s="83">
        <v>0.5636363636363636</v>
      </c>
      <c r="DK8" s="83">
        <v>13.2</v>
      </c>
      <c r="DL8" s="83">
        <v>5.6000000000000005</v>
      </c>
      <c r="DM8" s="83">
        <v>7.6</v>
      </c>
      <c r="DN8" s="83">
        <v>24.281818181818185</v>
      </c>
      <c r="DO8" s="83">
        <v>29.063636363636363</v>
      </c>
      <c r="DP8" s="83">
        <v>4.7818181818181813</v>
      </c>
      <c r="DQ8" s="83">
        <v>248.52727272727273</v>
      </c>
      <c r="DR8" s="251">
        <v>673.80000000000007</v>
      </c>
      <c r="DS8" s="283">
        <f t="shared" si="0"/>
        <v>93311.044973544995</v>
      </c>
      <c r="DT8" s="205">
        <f t="shared" si="10"/>
        <v>-7160.4828042327572</v>
      </c>
      <c r="DU8" s="206">
        <f t="shared" si="2"/>
        <v>51900</v>
      </c>
      <c r="DV8" s="206">
        <f t="shared" ref="DV8:DV34" si="13">DU8-DU7</f>
        <v>-6700</v>
      </c>
      <c r="DW8" s="206">
        <f t="shared" si="4"/>
        <v>39</v>
      </c>
      <c r="DX8" s="209">
        <f t="shared" si="5"/>
        <v>82.13333333333334</v>
      </c>
      <c r="DY8" s="284">
        <f t="shared" ref="DY8:DY34" si="14">DU8/DS8</f>
        <v>0.55620425229097359</v>
      </c>
      <c r="EB8" s="133"/>
      <c r="ED8" s="124"/>
    </row>
    <row r="9" spans="1:134" ht="24" customHeight="1">
      <c r="A9" s="216">
        <v>45722</v>
      </c>
      <c r="B9" s="222">
        <v>27.508333333333336</v>
      </c>
      <c r="C9" s="184">
        <v>29.425000000000008</v>
      </c>
      <c r="D9" s="184">
        <v>16.750000000000004</v>
      </c>
      <c r="E9" s="184">
        <v>13.237499999999999</v>
      </c>
      <c r="F9" s="184">
        <v>8.3999999999999986</v>
      </c>
      <c r="G9" s="184">
        <v>26.516666666666669</v>
      </c>
      <c r="H9" s="223">
        <v>22.033333333333335</v>
      </c>
      <c r="I9" s="242">
        <v>24</v>
      </c>
      <c r="J9" s="188">
        <v>59178.339947089946</v>
      </c>
      <c r="K9" s="188">
        <v>30800</v>
      </c>
      <c r="L9" s="188">
        <v>0.5222139535764555</v>
      </c>
      <c r="M9" s="188">
        <v>6.7581059014756191</v>
      </c>
      <c r="N9" s="188">
        <v>23.065415441736281</v>
      </c>
      <c r="O9" s="188">
        <v>3.9257847725918182</v>
      </c>
      <c r="P9" s="188">
        <v>4.0440396463496375</v>
      </c>
      <c r="Q9" s="208">
        <v>84.5</v>
      </c>
      <c r="R9" s="188">
        <v>1.8375000000000001</v>
      </c>
      <c r="S9" s="188">
        <v>1.3583333333333332</v>
      </c>
      <c r="T9" s="188">
        <v>13.383333333333328</v>
      </c>
      <c r="U9" s="188">
        <v>5.7041666666666666</v>
      </c>
      <c r="V9" s="188">
        <v>7.6791666666666663</v>
      </c>
      <c r="W9" s="188">
        <v>21.662499999999998</v>
      </c>
      <c r="X9" s="188">
        <v>27.024999999999995</v>
      </c>
      <c r="Y9" s="188">
        <v>5.3624999999999998</v>
      </c>
      <c r="Z9" s="189">
        <v>241.14166666666665</v>
      </c>
      <c r="AA9" s="243">
        <v>644.48333333333323</v>
      </c>
      <c r="AB9" s="252"/>
      <c r="AC9" s="83"/>
      <c r="AD9" s="83"/>
      <c r="AE9" s="83"/>
      <c r="AF9" s="83"/>
      <c r="AG9" s="83"/>
      <c r="AH9" s="83"/>
      <c r="AI9" s="83"/>
      <c r="AJ9" s="187"/>
      <c r="AK9" s="83"/>
      <c r="AL9" s="83"/>
      <c r="AM9" s="83"/>
      <c r="AN9" s="83"/>
      <c r="AO9" s="83"/>
      <c r="AP9" s="83"/>
      <c r="AQ9" s="83"/>
      <c r="AR9" s="83"/>
      <c r="AS9" s="83"/>
      <c r="AT9" s="251"/>
      <c r="AU9" s="242"/>
      <c r="AV9" s="188"/>
      <c r="AW9" s="188"/>
      <c r="AX9" s="188"/>
      <c r="AY9" s="188"/>
      <c r="AZ9" s="188"/>
      <c r="BA9" s="188"/>
      <c r="BB9" s="188"/>
      <c r="BC9" s="208"/>
      <c r="BD9" s="188"/>
      <c r="BE9" s="188"/>
      <c r="BF9" s="188"/>
      <c r="BG9" s="188"/>
      <c r="BH9" s="188"/>
      <c r="BI9" s="188"/>
      <c r="BJ9" s="188"/>
      <c r="BK9" s="188"/>
      <c r="BL9" s="189"/>
      <c r="BM9" s="243"/>
      <c r="BN9" s="252"/>
      <c r="BO9" s="83"/>
      <c r="BP9" s="83"/>
      <c r="BQ9" s="83"/>
      <c r="BR9" s="83"/>
      <c r="BS9" s="83"/>
      <c r="BT9" s="83"/>
      <c r="BU9" s="83"/>
      <c r="BV9" s="187"/>
      <c r="BW9" s="83"/>
      <c r="BX9" s="83"/>
      <c r="BY9" s="83"/>
      <c r="BZ9" s="83"/>
      <c r="CA9" s="83"/>
      <c r="CB9" s="83"/>
      <c r="CC9" s="83"/>
      <c r="CD9" s="83"/>
      <c r="CE9" s="83"/>
      <c r="CF9" s="251"/>
      <c r="CG9" s="242"/>
      <c r="CH9" s="188"/>
      <c r="CI9" s="188"/>
      <c r="CJ9" s="188"/>
      <c r="CK9" s="188"/>
      <c r="CL9" s="188"/>
      <c r="CM9" s="188"/>
      <c r="CN9" s="188"/>
      <c r="CO9" s="204"/>
      <c r="CP9" s="188"/>
      <c r="CQ9" s="188"/>
      <c r="CR9" s="188"/>
      <c r="CS9" s="188"/>
      <c r="CT9" s="188"/>
      <c r="CU9" s="188"/>
      <c r="CV9" s="188"/>
      <c r="CW9" s="188"/>
      <c r="CX9" s="83"/>
      <c r="CY9" s="251"/>
      <c r="CZ9" s="252">
        <v>14</v>
      </c>
      <c r="DA9" s="83">
        <v>29701.554232804236</v>
      </c>
      <c r="DB9" s="83">
        <v>17900</v>
      </c>
      <c r="DC9" s="83">
        <v>0.55861750772285823</v>
      </c>
      <c r="DD9" s="83">
        <v>6.3208689517543908</v>
      </c>
      <c r="DE9" s="83">
        <v>21.57312573233774</v>
      </c>
      <c r="DF9" s="83">
        <v>2.6818903068980768</v>
      </c>
      <c r="DG9" s="83">
        <v>2.5331614733470955</v>
      </c>
      <c r="DH9" s="187">
        <v>72.900000000000006</v>
      </c>
      <c r="DI9" s="83">
        <v>1.0846153846153845</v>
      </c>
      <c r="DJ9" s="83">
        <v>0.46153846153846162</v>
      </c>
      <c r="DK9" s="83">
        <v>12.738461538461538</v>
      </c>
      <c r="DL9" s="83">
        <v>5.6230769230769235</v>
      </c>
      <c r="DM9" s="83">
        <v>7.1153846153846168</v>
      </c>
      <c r="DN9" s="83">
        <v>23.661538461538459</v>
      </c>
      <c r="DO9" s="83">
        <v>27.96153846153846</v>
      </c>
      <c r="DP9" s="83">
        <v>4.2999999999999989</v>
      </c>
      <c r="DQ9" s="83">
        <v>250.54615384615383</v>
      </c>
      <c r="DR9" s="251">
        <v>648.20000000000005</v>
      </c>
      <c r="DS9" s="283">
        <f t="shared" si="0"/>
        <v>88879.894179894181</v>
      </c>
      <c r="DT9" s="205">
        <f t="shared" si="10"/>
        <v>-4431.1507936508133</v>
      </c>
      <c r="DU9" s="206">
        <f t="shared" si="2"/>
        <v>48700</v>
      </c>
      <c r="DV9" s="206">
        <f t="shared" si="13"/>
        <v>-3200</v>
      </c>
      <c r="DW9" s="206">
        <f t="shared" si="4"/>
        <v>38</v>
      </c>
      <c r="DX9" s="209">
        <f t="shared" si="5"/>
        <v>78.7</v>
      </c>
      <c r="DY9" s="284">
        <f t="shared" si="14"/>
        <v>0.54793044534268343</v>
      </c>
      <c r="EB9" s="133"/>
      <c r="ED9" s="124"/>
    </row>
    <row r="10" spans="1:134" ht="22.5" customHeight="1">
      <c r="A10" s="216">
        <v>45723</v>
      </c>
      <c r="B10" s="222">
        <v>28.720833333333335</v>
      </c>
      <c r="C10" s="184">
        <v>29.875</v>
      </c>
      <c r="D10" s="184">
        <v>17.329166666666666</v>
      </c>
      <c r="E10" s="184">
        <v>13.191666666666665</v>
      </c>
      <c r="F10" s="184">
        <v>8.30833333333333</v>
      </c>
      <c r="G10" s="184">
        <v>27.037500000000009</v>
      </c>
      <c r="H10" s="223">
        <v>22.566666666666666</v>
      </c>
      <c r="I10" s="242">
        <v>24</v>
      </c>
      <c r="J10" s="188">
        <v>58279.265873015873</v>
      </c>
      <c r="K10" s="188">
        <v>30900</v>
      </c>
      <c r="L10" s="188">
        <v>0.53149209945792097</v>
      </c>
      <c r="M10" s="188">
        <v>6.6384672058024918</v>
      </c>
      <c r="N10" s="188">
        <v>22.657088573403907</v>
      </c>
      <c r="O10" s="188">
        <v>4.080468951625801</v>
      </c>
      <c r="P10" s="188">
        <v>3.8448487302870142</v>
      </c>
      <c r="Q10" s="208">
        <v>85.5</v>
      </c>
      <c r="R10" s="188">
        <v>1.9791666666666663</v>
      </c>
      <c r="S10" s="188">
        <v>1.2375</v>
      </c>
      <c r="T10" s="188">
        <v>13.33333333333333</v>
      </c>
      <c r="U10" s="188">
        <v>5.770833333333333</v>
      </c>
      <c r="V10" s="188">
        <v>7.5625</v>
      </c>
      <c r="W10" s="188">
        <v>22.208333333333332</v>
      </c>
      <c r="X10" s="188">
        <v>27.541666666666657</v>
      </c>
      <c r="Y10" s="188">
        <v>5.3333333333333348</v>
      </c>
      <c r="Z10" s="189">
        <v>242.19583333333333</v>
      </c>
      <c r="AA10" s="243">
        <v>657.36666666666656</v>
      </c>
      <c r="AB10" s="252"/>
      <c r="AC10" s="83"/>
      <c r="AD10" s="83"/>
      <c r="AE10" s="83"/>
      <c r="AF10" s="83"/>
      <c r="AG10" s="83"/>
      <c r="AH10" s="83"/>
      <c r="AI10" s="83"/>
      <c r="AJ10" s="187"/>
      <c r="AK10" s="83"/>
      <c r="AL10" s="83"/>
      <c r="AM10" s="83"/>
      <c r="AN10" s="83"/>
      <c r="AO10" s="83"/>
      <c r="AP10" s="83"/>
      <c r="AQ10" s="83"/>
      <c r="AR10" s="83"/>
      <c r="AS10" s="83"/>
      <c r="AT10" s="251"/>
      <c r="AU10" s="242"/>
      <c r="AV10" s="188"/>
      <c r="AW10" s="188"/>
      <c r="AX10" s="188"/>
      <c r="AY10" s="188"/>
      <c r="AZ10" s="188"/>
      <c r="BA10" s="188"/>
      <c r="BB10" s="188"/>
      <c r="BC10" s="208"/>
      <c r="BD10" s="188"/>
      <c r="BE10" s="188"/>
      <c r="BF10" s="188"/>
      <c r="BG10" s="188"/>
      <c r="BH10" s="188"/>
      <c r="BI10" s="188"/>
      <c r="BJ10" s="188"/>
      <c r="BK10" s="188"/>
      <c r="BL10" s="189"/>
      <c r="BM10" s="243"/>
      <c r="BN10" s="252"/>
      <c r="BO10" s="83"/>
      <c r="BP10" s="83"/>
      <c r="BQ10" s="83"/>
      <c r="BR10" s="83"/>
      <c r="BS10" s="83"/>
      <c r="BT10" s="83"/>
      <c r="BU10" s="83"/>
      <c r="BV10" s="187"/>
      <c r="BW10" s="83"/>
      <c r="BX10" s="83"/>
      <c r="BY10" s="83"/>
      <c r="BZ10" s="83"/>
      <c r="CA10" s="83"/>
      <c r="CB10" s="83"/>
      <c r="CC10" s="83"/>
      <c r="CD10" s="83"/>
      <c r="CE10" s="83"/>
      <c r="CF10" s="251"/>
      <c r="CG10" s="242"/>
      <c r="CH10" s="188"/>
      <c r="CI10" s="188"/>
      <c r="CJ10" s="188"/>
      <c r="CK10" s="188"/>
      <c r="CL10" s="188"/>
      <c r="CM10" s="188"/>
      <c r="CN10" s="188"/>
      <c r="CO10" s="204"/>
      <c r="CP10" s="188"/>
      <c r="CQ10" s="188"/>
      <c r="CR10" s="188"/>
      <c r="CS10" s="188"/>
      <c r="CT10" s="188"/>
      <c r="CU10" s="188"/>
      <c r="CV10" s="188"/>
      <c r="CW10" s="188"/>
      <c r="CX10" s="83"/>
      <c r="CY10" s="251"/>
      <c r="CZ10" s="252">
        <v>14</v>
      </c>
      <c r="DA10" s="83">
        <v>32430.886243386241</v>
      </c>
      <c r="DB10" s="83">
        <v>18900</v>
      </c>
      <c r="DC10" s="83">
        <v>0.54958241170607303</v>
      </c>
      <c r="DD10" s="83">
        <v>6.4359670026071827</v>
      </c>
      <c r="DE10" s="83">
        <v>21.965955379898308</v>
      </c>
      <c r="DF10" s="83">
        <v>2.7655627912025933</v>
      </c>
      <c r="DG10" s="83">
        <v>2.5834388671811768</v>
      </c>
      <c r="DH10" s="187">
        <v>77.400000000000006</v>
      </c>
      <c r="DI10" s="83">
        <v>1.1214285714285712</v>
      </c>
      <c r="DJ10" s="83">
        <v>0.4785714285714287</v>
      </c>
      <c r="DK10" s="83">
        <v>12.799999999999999</v>
      </c>
      <c r="DL10" s="83">
        <v>5.5857142857142863</v>
      </c>
      <c r="DM10" s="83">
        <v>7.2142857142857135</v>
      </c>
      <c r="DN10" s="83">
        <v>23.792857142857144</v>
      </c>
      <c r="DO10" s="83">
        <v>28.214285714285715</v>
      </c>
      <c r="DP10" s="83">
        <v>4.4214285714285708</v>
      </c>
      <c r="DQ10" s="83">
        <v>249.59285714285716</v>
      </c>
      <c r="DR10" s="251">
        <v>652.57857142857131</v>
      </c>
      <c r="DS10" s="283">
        <f t="shared" si="0"/>
        <v>90710.152116402111</v>
      </c>
      <c r="DT10" s="205">
        <f t="shared" si="10"/>
        <v>1830.2579365079291</v>
      </c>
      <c r="DU10" s="210">
        <f>K10+AD10+AW10+BP10+CI10+DB10</f>
        <v>49800</v>
      </c>
      <c r="DV10" s="206">
        <f t="shared" si="13"/>
        <v>1100</v>
      </c>
      <c r="DW10" s="206">
        <f t="shared" si="4"/>
        <v>38</v>
      </c>
      <c r="DX10" s="209">
        <f t="shared" si="5"/>
        <v>81.45</v>
      </c>
      <c r="DY10" s="284">
        <f t="shared" si="14"/>
        <v>0.54900139442049534</v>
      </c>
      <c r="EB10" s="133"/>
      <c r="ED10" s="124"/>
    </row>
    <row r="11" spans="1:134" ht="24" customHeight="1">
      <c r="A11" s="216">
        <v>45724</v>
      </c>
      <c r="B11" s="222">
        <v>45.295833333333341</v>
      </c>
      <c r="C11" s="184">
        <v>29.670833333333334</v>
      </c>
      <c r="D11" s="184">
        <v>20.337500000000002</v>
      </c>
      <c r="E11" s="184">
        <v>13.487499999999997</v>
      </c>
      <c r="F11" s="184">
        <v>8.2458333333333336</v>
      </c>
      <c r="G11" s="184">
        <v>30.025000000000002</v>
      </c>
      <c r="H11" s="223">
        <v>25.033333333333342</v>
      </c>
      <c r="I11" s="242">
        <v>24</v>
      </c>
      <c r="J11" s="188">
        <v>58150.826719576726</v>
      </c>
      <c r="K11" s="188">
        <v>31900</v>
      </c>
      <c r="L11" s="188">
        <v>0.54939892783947342</v>
      </c>
      <c r="M11" s="188">
        <v>6.4384271304505676</v>
      </c>
      <c r="N11" s="188">
        <v>21.974351796227793</v>
      </c>
      <c r="O11" s="188">
        <v>3.9767843645322727</v>
      </c>
      <c r="P11" s="188">
        <v>3.3086294533445479</v>
      </c>
      <c r="Q11" s="208">
        <v>85.6</v>
      </c>
      <c r="R11" s="188">
        <v>1.9041666666666661</v>
      </c>
      <c r="S11" s="188">
        <v>0.88249999999999995</v>
      </c>
      <c r="T11" s="188">
        <v>13.591666666666663</v>
      </c>
      <c r="U11" s="188">
        <v>6.0458333333333334</v>
      </c>
      <c r="V11" s="188">
        <v>7.5458333333333316</v>
      </c>
      <c r="W11" s="188">
        <v>24.741666666666664</v>
      </c>
      <c r="X11" s="188">
        <v>30.025000000000002</v>
      </c>
      <c r="Y11" s="188">
        <v>5.2833333333333332</v>
      </c>
      <c r="Z11" s="189">
        <v>249.9375</v>
      </c>
      <c r="AA11" s="243">
        <v>715.27083333333337</v>
      </c>
      <c r="AB11" s="252"/>
      <c r="AC11" s="83"/>
      <c r="AD11" s="83"/>
      <c r="AE11" s="83"/>
      <c r="AF11" s="83"/>
      <c r="AG11" s="83"/>
      <c r="AH11" s="83"/>
      <c r="AI11" s="83"/>
      <c r="AJ11" s="187"/>
      <c r="AK11" s="83"/>
      <c r="AL11" s="83"/>
      <c r="AM11" s="83"/>
      <c r="AN11" s="83"/>
      <c r="AO11" s="83"/>
      <c r="AP11" s="83"/>
      <c r="AQ11" s="83"/>
      <c r="AR11" s="83"/>
      <c r="AS11" s="83"/>
      <c r="AT11" s="251"/>
      <c r="AU11" s="242"/>
      <c r="AV11" s="188"/>
      <c r="AW11" s="188"/>
      <c r="AX11" s="188"/>
      <c r="AY11" s="188"/>
      <c r="AZ11" s="188"/>
      <c r="BA11" s="188"/>
      <c r="BB11" s="188"/>
      <c r="BC11" s="208"/>
      <c r="BD11" s="188"/>
      <c r="BE11" s="188"/>
      <c r="BF11" s="188"/>
      <c r="BG11" s="188"/>
      <c r="BH11" s="188"/>
      <c r="BI11" s="188"/>
      <c r="BJ11" s="188"/>
      <c r="BK11" s="188"/>
      <c r="BL11" s="189"/>
      <c r="BM11" s="243"/>
      <c r="BN11" s="252"/>
      <c r="BO11" s="83"/>
      <c r="BP11" s="83"/>
      <c r="BQ11" s="83"/>
      <c r="BR11" s="83"/>
      <c r="BS11" s="83"/>
      <c r="BT11" s="83"/>
      <c r="BU11" s="83"/>
      <c r="BV11" s="187"/>
      <c r="BW11" s="83"/>
      <c r="BX11" s="83"/>
      <c r="BY11" s="83"/>
      <c r="BZ11" s="83"/>
      <c r="CA11" s="83"/>
      <c r="CB11" s="83"/>
      <c r="CC11" s="83"/>
      <c r="CD11" s="83"/>
      <c r="CE11" s="83"/>
      <c r="CF11" s="251"/>
      <c r="CG11" s="242"/>
      <c r="CH11" s="188"/>
      <c r="CI11" s="188"/>
      <c r="CJ11" s="188"/>
      <c r="CK11" s="188"/>
      <c r="CL11" s="188"/>
      <c r="CM11" s="188"/>
      <c r="CN11" s="188"/>
      <c r="CO11" s="204"/>
      <c r="CP11" s="188"/>
      <c r="CQ11" s="188"/>
      <c r="CR11" s="188"/>
      <c r="CS11" s="188"/>
      <c r="CT11" s="188"/>
      <c r="CU11" s="188"/>
      <c r="CV11" s="188"/>
      <c r="CW11" s="188"/>
      <c r="CX11" s="83"/>
      <c r="CY11" s="251"/>
      <c r="CZ11" s="252">
        <v>20</v>
      </c>
      <c r="DA11" s="83">
        <v>47329.828042328052</v>
      </c>
      <c r="DB11" s="83">
        <v>28400</v>
      </c>
      <c r="DC11" s="83">
        <v>0.57482996139747145</v>
      </c>
      <c r="DD11" s="83">
        <v>6.1520424028649918</v>
      </c>
      <c r="DE11" s="83">
        <v>20.996920720978217</v>
      </c>
      <c r="DF11" s="83">
        <v>2.8528662243568368</v>
      </c>
      <c r="DG11" s="83">
        <v>2.5779618692524444</v>
      </c>
      <c r="DH11" s="187">
        <v>79.3</v>
      </c>
      <c r="DI11" s="83">
        <v>1.1199999999999999</v>
      </c>
      <c r="DJ11" s="83">
        <v>0.45</v>
      </c>
      <c r="DK11" s="83">
        <v>13.354999999999999</v>
      </c>
      <c r="DL11" s="83">
        <v>5.9849999999999985</v>
      </c>
      <c r="DM11" s="83">
        <v>7.37</v>
      </c>
      <c r="DN11" s="83">
        <v>25.405000000000001</v>
      </c>
      <c r="DO11" s="83">
        <v>30.110000000000003</v>
      </c>
      <c r="DP11" s="83">
        <v>4.705000000000001</v>
      </c>
      <c r="DQ11" s="83">
        <v>260.93999999999994</v>
      </c>
      <c r="DR11" s="251">
        <v>697.03</v>
      </c>
      <c r="DS11" s="283">
        <f t="shared" si="0"/>
        <v>105480.65476190478</v>
      </c>
      <c r="DT11" s="205">
        <f t="shared" si="10"/>
        <v>14770.502645502667</v>
      </c>
      <c r="DU11" s="210">
        <f>K11+AD11+AW11+BP11+CI11+DB11</f>
        <v>60300</v>
      </c>
      <c r="DV11" s="206">
        <f t="shared" si="13"/>
        <v>10500</v>
      </c>
      <c r="DW11" s="206">
        <f t="shared" si="4"/>
        <v>44</v>
      </c>
      <c r="DX11" s="209">
        <f t="shared" si="5"/>
        <v>82.449999999999989</v>
      </c>
      <c r="DY11" s="284">
        <f t="shared" si="14"/>
        <v>0.57166880634284656</v>
      </c>
      <c r="EB11" s="133"/>
      <c r="ED11" s="124"/>
    </row>
    <row r="12" spans="1:134" ht="24" customHeight="1">
      <c r="A12" s="216">
        <v>45725</v>
      </c>
      <c r="B12" s="222">
        <v>47.274999999999999</v>
      </c>
      <c r="C12" s="184">
        <v>29.962499999999995</v>
      </c>
      <c r="D12" s="184">
        <v>21.258333333333333</v>
      </c>
      <c r="E12" s="184">
        <v>13.533333333333331</v>
      </c>
      <c r="F12" s="184">
        <v>8.091666666666665</v>
      </c>
      <c r="G12" s="184">
        <v>30.883333333333326</v>
      </c>
      <c r="H12" s="223">
        <v>25.954166666666666</v>
      </c>
      <c r="I12" s="242">
        <v>24</v>
      </c>
      <c r="J12" s="188">
        <v>58054.497354497355</v>
      </c>
      <c r="K12" s="188">
        <v>32500</v>
      </c>
      <c r="L12" s="188">
        <v>0.5606161866868492</v>
      </c>
      <c r="M12" s="188">
        <v>6.2990457326073397</v>
      </c>
      <c r="N12" s="188">
        <v>21.498643085388846</v>
      </c>
      <c r="O12" s="188">
        <v>4.0099905519274195</v>
      </c>
      <c r="P12" s="188">
        <v>3.2516908325583103</v>
      </c>
      <c r="Q12" s="208">
        <v>88.6</v>
      </c>
      <c r="R12" s="188">
        <v>1.9416666666666664</v>
      </c>
      <c r="S12" s="188">
        <v>0.84166666666666679</v>
      </c>
      <c r="T12" s="188">
        <v>13.6</v>
      </c>
      <c r="U12" s="188">
        <v>6.0666666666666655</v>
      </c>
      <c r="V12" s="188">
        <v>7.5333333333333323</v>
      </c>
      <c r="W12" s="188">
        <v>25.629166666666666</v>
      </c>
      <c r="X12" s="188">
        <v>30.883333333333326</v>
      </c>
      <c r="Y12" s="188">
        <v>5.2541666666666655</v>
      </c>
      <c r="Z12" s="189">
        <v>251.89166666666668</v>
      </c>
      <c r="AA12" s="243">
        <v>734.82083333333321</v>
      </c>
      <c r="AB12" s="252"/>
      <c r="AC12" s="83"/>
      <c r="AD12" s="83"/>
      <c r="AE12" s="83"/>
      <c r="AF12" s="83"/>
      <c r="AG12" s="83"/>
      <c r="AH12" s="83"/>
      <c r="AI12" s="83"/>
      <c r="AJ12" s="187"/>
      <c r="AK12" s="83"/>
      <c r="AL12" s="83"/>
      <c r="AM12" s="83"/>
      <c r="AN12" s="83"/>
      <c r="AO12" s="83"/>
      <c r="AP12" s="83"/>
      <c r="AQ12" s="83"/>
      <c r="AR12" s="83"/>
      <c r="AS12" s="83"/>
      <c r="AT12" s="251"/>
      <c r="AU12" s="242"/>
      <c r="AV12" s="188"/>
      <c r="AW12" s="188"/>
      <c r="AX12" s="188"/>
      <c r="AY12" s="188"/>
      <c r="AZ12" s="188"/>
      <c r="BA12" s="188"/>
      <c r="BB12" s="188"/>
      <c r="BC12" s="208"/>
      <c r="BD12" s="188"/>
      <c r="BE12" s="188"/>
      <c r="BF12" s="188"/>
      <c r="BG12" s="188"/>
      <c r="BH12" s="188"/>
      <c r="BI12" s="188"/>
      <c r="BJ12" s="188"/>
      <c r="BK12" s="188"/>
      <c r="BL12" s="189"/>
      <c r="BM12" s="243"/>
      <c r="BN12" s="252"/>
      <c r="BO12" s="83"/>
      <c r="BP12" s="83"/>
      <c r="BQ12" s="83"/>
      <c r="BR12" s="83"/>
      <c r="BS12" s="83"/>
      <c r="BT12" s="83"/>
      <c r="BU12" s="83"/>
      <c r="BV12" s="187"/>
      <c r="BW12" s="83"/>
      <c r="BX12" s="83"/>
      <c r="BY12" s="83"/>
      <c r="BZ12" s="83"/>
      <c r="CA12" s="83"/>
      <c r="CB12" s="83"/>
      <c r="CC12" s="83"/>
      <c r="CD12" s="83"/>
      <c r="CE12" s="83"/>
      <c r="CF12" s="251"/>
      <c r="CG12" s="242"/>
      <c r="CH12" s="188"/>
      <c r="CI12" s="188"/>
      <c r="CJ12" s="188"/>
      <c r="CK12" s="188"/>
      <c r="CL12" s="188"/>
      <c r="CM12" s="188"/>
      <c r="CN12" s="188"/>
      <c r="CO12" s="204"/>
      <c r="CP12" s="188"/>
      <c r="CQ12" s="188"/>
      <c r="CR12" s="188"/>
      <c r="CS12" s="188"/>
      <c r="CT12" s="188"/>
      <c r="CU12" s="188"/>
      <c r="CV12" s="188"/>
      <c r="CW12" s="188"/>
      <c r="CX12" s="83"/>
      <c r="CY12" s="251"/>
      <c r="CZ12" s="252">
        <v>21</v>
      </c>
      <c r="DA12" s="83">
        <v>52371.064814814818</v>
      </c>
      <c r="DB12" s="83">
        <v>30700</v>
      </c>
      <c r="DC12" s="83">
        <v>0.58671985781735647</v>
      </c>
      <c r="DD12" s="83">
        <v>6.0214927849324509</v>
      </c>
      <c r="DE12" s="83">
        <v>20.551354874974454</v>
      </c>
      <c r="DF12" s="83">
        <v>3.0337428672156719</v>
      </c>
      <c r="DG12" s="83">
        <v>2.7469925179244901</v>
      </c>
      <c r="DH12" s="187">
        <v>79.599999999999994</v>
      </c>
      <c r="DI12" s="83">
        <v>1.1857142857142857</v>
      </c>
      <c r="DJ12" s="83">
        <v>0.4904761904761904</v>
      </c>
      <c r="DK12" s="83">
        <v>13.547619047619047</v>
      </c>
      <c r="DL12" s="83">
        <v>5.7809523809523808</v>
      </c>
      <c r="DM12" s="83">
        <v>7.7666666666666666</v>
      </c>
      <c r="DN12" s="83">
        <v>26.290476190476191</v>
      </c>
      <c r="DO12" s="83">
        <v>31.314285714285717</v>
      </c>
      <c r="DP12" s="83">
        <v>5.0238095238095237</v>
      </c>
      <c r="DQ12" s="83">
        <v>251.62380952380948</v>
      </c>
      <c r="DR12" s="251">
        <v>725.07142857142856</v>
      </c>
      <c r="DS12" s="283">
        <f t="shared" si="0"/>
        <v>110425.56216931218</v>
      </c>
      <c r="DT12" s="205">
        <f t="shared" si="10"/>
        <v>4944.9074074074015</v>
      </c>
      <c r="DU12" s="206">
        <f t="shared" si="2"/>
        <v>63200</v>
      </c>
      <c r="DV12" s="206">
        <f t="shared" si="13"/>
        <v>2900</v>
      </c>
      <c r="DW12" s="206">
        <f t="shared" si="4"/>
        <v>45</v>
      </c>
      <c r="DX12" s="209">
        <f t="shared" si="5"/>
        <v>84.1</v>
      </c>
      <c r="DY12" s="284">
        <f t="shared" si="14"/>
        <v>0.57233124974358152</v>
      </c>
      <c r="EB12" s="133"/>
      <c r="ED12" s="124"/>
    </row>
    <row r="13" spans="1:134" ht="25.5" customHeight="1">
      <c r="A13" s="216">
        <v>45726</v>
      </c>
      <c r="B13" s="224">
        <v>34.608333333333334</v>
      </c>
      <c r="C13" s="185">
        <v>31.974999999999998</v>
      </c>
      <c r="D13" s="185">
        <v>20.18333333333333</v>
      </c>
      <c r="E13" s="184">
        <v>13.375</v>
      </c>
      <c r="F13" s="184">
        <v>8.0916666666666668</v>
      </c>
      <c r="G13" s="185">
        <v>30.083333333333339</v>
      </c>
      <c r="H13" s="225">
        <v>25.024999999999995</v>
      </c>
      <c r="I13" s="242">
        <v>24</v>
      </c>
      <c r="J13" s="188">
        <v>59403.108465608479</v>
      </c>
      <c r="K13" s="188">
        <v>32700</v>
      </c>
      <c r="L13" s="188">
        <v>0.55096186174082595</v>
      </c>
      <c r="M13" s="188">
        <v>6.414214530285494</v>
      </c>
      <c r="N13" s="188">
        <v>21.891714191864391</v>
      </c>
      <c r="O13" s="188">
        <v>4.0171900108553809</v>
      </c>
      <c r="P13" s="188">
        <v>3.1456724552063027</v>
      </c>
      <c r="Q13" s="211">
        <v>87.8</v>
      </c>
      <c r="R13" s="188">
        <v>1.9083333333333323</v>
      </c>
      <c r="S13" s="188">
        <v>0.73749999999999971</v>
      </c>
      <c r="T13" s="188">
        <v>13.466666666666669</v>
      </c>
      <c r="U13" s="188">
        <v>5.7583333333333337</v>
      </c>
      <c r="V13" s="188">
        <v>7.708333333333333</v>
      </c>
      <c r="W13" s="188">
        <v>24.691666666666666</v>
      </c>
      <c r="X13" s="188">
        <v>30.083333333333339</v>
      </c>
      <c r="Y13" s="188">
        <v>5.3916666666666666</v>
      </c>
      <c r="Z13" s="189">
        <v>247.90416666666667</v>
      </c>
      <c r="AA13" s="243">
        <v>716.53750000000002</v>
      </c>
      <c r="AB13" s="253"/>
      <c r="AC13" s="83"/>
      <c r="AD13" s="83"/>
      <c r="AE13" s="83"/>
      <c r="AF13" s="83"/>
      <c r="AG13" s="83"/>
      <c r="AH13" s="83"/>
      <c r="AI13" s="83"/>
      <c r="AJ13" s="187"/>
      <c r="AK13" s="83"/>
      <c r="AL13" s="83"/>
      <c r="AM13" s="83"/>
      <c r="AN13" s="83"/>
      <c r="AO13" s="83"/>
      <c r="AP13" s="83"/>
      <c r="AQ13" s="83"/>
      <c r="AR13" s="83"/>
      <c r="AS13" s="83"/>
      <c r="AT13" s="251"/>
      <c r="AU13" s="242"/>
      <c r="AV13" s="188"/>
      <c r="AW13" s="188"/>
      <c r="AX13" s="188"/>
      <c r="AY13" s="188"/>
      <c r="AZ13" s="188"/>
      <c r="BA13" s="188"/>
      <c r="BB13" s="188"/>
      <c r="BC13" s="208"/>
      <c r="BD13" s="188"/>
      <c r="BE13" s="188"/>
      <c r="BF13" s="188"/>
      <c r="BG13" s="188"/>
      <c r="BH13" s="188"/>
      <c r="BI13" s="188"/>
      <c r="BJ13" s="188"/>
      <c r="BK13" s="188"/>
      <c r="BL13" s="189"/>
      <c r="BM13" s="243"/>
      <c r="BN13" s="252"/>
      <c r="BO13" s="83"/>
      <c r="BP13" s="83"/>
      <c r="BQ13" s="83"/>
      <c r="BR13" s="83"/>
      <c r="BS13" s="83"/>
      <c r="BT13" s="83"/>
      <c r="BU13" s="83"/>
      <c r="BV13" s="187"/>
      <c r="BW13" s="83"/>
      <c r="BX13" s="83"/>
      <c r="BY13" s="83"/>
      <c r="BZ13" s="83"/>
      <c r="CA13" s="83"/>
      <c r="CB13" s="83"/>
      <c r="CC13" s="83"/>
      <c r="CD13" s="83"/>
      <c r="CE13" s="83"/>
      <c r="CF13" s="251"/>
      <c r="CG13" s="242"/>
      <c r="CH13" s="188"/>
      <c r="CI13" s="188"/>
      <c r="CJ13" s="188"/>
      <c r="CK13" s="188"/>
      <c r="CL13" s="188"/>
      <c r="CM13" s="188"/>
      <c r="CN13" s="188"/>
      <c r="CO13" s="204"/>
      <c r="CP13" s="188"/>
      <c r="CQ13" s="188"/>
      <c r="CR13" s="188"/>
      <c r="CS13" s="188"/>
      <c r="CT13" s="188"/>
      <c r="CU13" s="188"/>
      <c r="CV13" s="188"/>
      <c r="CW13" s="188"/>
      <c r="CX13" s="83"/>
      <c r="CY13" s="251"/>
      <c r="CZ13" s="253">
        <v>19</v>
      </c>
      <c r="DA13" s="83">
        <v>46238.095238095237</v>
      </c>
      <c r="DB13" s="83">
        <v>26700</v>
      </c>
      <c r="DC13" s="83">
        <v>0.57838097457377824</v>
      </c>
      <c r="DD13" s="83">
        <v>6.1426805187217708</v>
      </c>
      <c r="DE13" s="83">
        <v>20.964968610397406</v>
      </c>
      <c r="DF13" s="83">
        <v>2.9848067092624495</v>
      </c>
      <c r="DG13" s="83">
        <v>2.6124725164105431</v>
      </c>
      <c r="DH13" s="212">
        <v>80.099999999999994</v>
      </c>
      <c r="DI13" s="83">
        <v>1.2052631578947366</v>
      </c>
      <c r="DJ13" s="83">
        <v>0.44210526315789478</v>
      </c>
      <c r="DK13" s="83">
        <v>13.184210526315786</v>
      </c>
      <c r="DL13" s="83">
        <v>5.6052631578947372</v>
      </c>
      <c r="DM13" s="83">
        <v>7.5789473684210522</v>
      </c>
      <c r="DN13" s="83">
        <v>25.526315789473685</v>
      </c>
      <c r="DO13" s="83">
        <v>30.315789473684209</v>
      </c>
      <c r="DP13" s="83">
        <v>4.7894736842105265</v>
      </c>
      <c r="DQ13" s="83">
        <v>256.48421052631579</v>
      </c>
      <c r="DR13" s="251">
        <v>702.2421052631579</v>
      </c>
      <c r="DS13" s="283">
        <f t="shared" si="0"/>
        <v>105641.20370370371</v>
      </c>
      <c r="DT13" s="205">
        <f t="shared" si="10"/>
        <v>-4784.3584656084713</v>
      </c>
      <c r="DU13" s="206">
        <f t="shared" si="2"/>
        <v>59400</v>
      </c>
      <c r="DV13" s="206">
        <f t="shared" si="13"/>
        <v>-3800</v>
      </c>
      <c r="DW13" s="206">
        <f t="shared" si="4"/>
        <v>43</v>
      </c>
      <c r="DX13" s="213">
        <f t="shared" si="5"/>
        <v>83.949999999999989</v>
      </c>
      <c r="DY13" s="284">
        <f t="shared" si="14"/>
        <v>0.56228060564892524</v>
      </c>
      <c r="EB13" s="133"/>
      <c r="ED13" s="124"/>
    </row>
    <row r="14" spans="1:134" ht="24" customHeight="1">
      <c r="A14" s="216">
        <v>45727</v>
      </c>
      <c r="B14" s="224">
        <v>40.045833333333334</v>
      </c>
      <c r="C14" s="185">
        <v>31.825000000000006</v>
      </c>
      <c r="D14" s="185">
        <v>21.291666666666664</v>
      </c>
      <c r="E14" s="185">
        <v>13.370833333333332</v>
      </c>
      <c r="F14" s="185">
        <v>7.7250000000000005</v>
      </c>
      <c r="G14" s="185">
        <v>29.812499999999996</v>
      </c>
      <c r="H14" s="225">
        <v>25.270833333333332</v>
      </c>
      <c r="I14" s="242">
        <v>24</v>
      </c>
      <c r="J14" s="188">
        <v>57861.838624338634</v>
      </c>
      <c r="K14" s="188">
        <v>32100</v>
      </c>
      <c r="L14" s="188">
        <v>0.55580825381724053</v>
      </c>
      <c r="M14" s="188">
        <v>6.3509230225489901</v>
      </c>
      <c r="N14" s="188">
        <v>21.675700275959695</v>
      </c>
      <c r="O14" s="188">
        <v>2.5705535597123386</v>
      </c>
      <c r="P14" s="188">
        <v>4.9163444018044808</v>
      </c>
      <c r="Q14" s="211">
        <v>85.7</v>
      </c>
      <c r="R14" s="188">
        <v>2.0833333333333335</v>
      </c>
      <c r="S14" s="188">
        <v>0.80833333333333324</v>
      </c>
      <c r="T14" s="188">
        <v>13.458333333333336</v>
      </c>
      <c r="U14" s="188">
        <v>5.9499999999999993</v>
      </c>
      <c r="V14" s="188">
        <v>7.5083333333333329</v>
      </c>
      <c r="W14" s="188">
        <v>24.941666666666666</v>
      </c>
      <c r="X14" s="188">
        <v>30.170833333333331</v>
      </c>
      <c r="Y14" s="188">
        <v>5.229166666666667</v>
      </c>
      <c r="Z14" s="189">
        <v>249.68749999999997</v>
      </c>
      <c r="AA14" s="243">
        <v>720.09583333333319</v>
      </c>
      <c r="AB14" s="253"/>
      <c r="AC14" s="83"/>
      <c r="AD14" s="83"/>
      <c r="AE14" s="83"/>
      <c r="AF14" s="83"/>
      <c r="AG14" s="83"/>
      <c r="AH14" s="83"/>
      <c r="AI14" s="83"/>
      <c r="AJ14" s="187"/>
      <c r="AK14" s="83"/>
      <c r="AL14" s="83"/>
      <c r="AM14" s="83"/>
      <c r="AN14" s="83"/>
      <c r="AO14" s="83"/>
      <c r="AP14" s="83"/>
      <c r="AQ14" s="83"/>
      <c r="AR14" s="83"/>
      <c r="AS14" s="83"/>
      <c r="AT14" s="251"/>
      <c r="AU14" s="242"/>
      <c r="AV14" s="188"/>
      <c r="AW14" s="188"/>
      <c r="AX14" s="188"/>
      <c r="AY14" s="188"/>
      <c r="AZ14" s="188"/>
      <c r="BA14" s="188"/>
      <c r="BB14" s="188"/>
      <c r="BC14" s="208"/>
      <c r="BD14" s="188"/>
      <c r="BE14" s="188"/>
      <c r="BF14" s="188"/>
      <c r="BG14" s="188"/>
      <c r="BH14" s="188"/>
      <c r="BI14" s="188"/>
      <c r="BJ14" s="188"/>
      <c r="BK14" s="188"/>
      <c r="BL14" s="189"/>
      <c r="BM14" s="243"/>
      <c r="BN14" s="253"/>
      <c r="BO14" s="83"/>
      <c r="BP14" s="83"/>
      <c r="BQ14" s="83"/>
      <c r="BR14" s="83"/>
      <c r="BS14" s="83"/>
      <c r="BT14" s="83"/>
      <c r="BU14" s="83"/>
      <c r="BV14" s="212"/>
      <c r="BW14" s="83"/>
      <c r="BX14" s="83"/>
      <c r="BY14" s="83"/>
      <c r="BZ14" s="83"/>
      <c r="CA14" s="83"/>
      <c r="CB14" s="83"/>
      <c r="CC14" s="83"/>
      <c r="CD14" s="83"/>
      <c r="CE14" s="83"/>
      <c r="CF14" s="251"/>
      <c r="CG14" s="242"/>
      <c r="CH14" s="188"/>
      <c r="CI14" s="188"/>
      <c r="CJ14" s="188"/>
      <c r="CK14" s="188"/>
      <c r="CL14" s="188"/>
      <c r="CM14" s="188"/>
      <c r="CN14" s="188"/>
      <c r="CO14" s="204"/>
      <c r="CP14" s="188"/>
      <c r="CQ14" s="188"/>
      <c r="CR14" s="188"/>
      <c r="CS14" s="188"/>
      <c r="CT14" s="188"/>
      <c r="CU14" s="188"/>
      <c r="CV14" s="188"/>
      <c r="CW14" s="188"/>
      <c r="CX14" s="83"/>
      <c r="CY14" s="251"/>
      <c r="CZ14" s="253">
        <v>24</v>
      </c>
      <c r="DA14" s="83">
        <v>58600.363756613755</v>
      </c>
      <c r="DB14" s="83">
        <v>33400</v>
      </c>
      <c r="DC14" s="83">
        <v>0.56970734201808237</v>
      </c>
      <c r="DD14" s="83">
        <v>6.1986626617111975</v>
      </c>
      <c r="DE14" s="83">
        <v>21.156035664420312</v>
      </c>
      <c r="DF14" s="83">
        <v>3.0183682907352547</v>
      </c>
      <c r="DG14" s="83">
        <v>2.711477870260957</v>
      </c>
      <c r="DH14" s="212">
        <v>81.3</v>
      </c>
      <c r="DI14" s="83">
        <v>1.2458333333333331</v>
      </c>
      <c r="DJ14" s="83">
        <v>0.4916666666666667</v>
      </c>
      <c r="DK14" s="83">
        <v>13.570833333333335</v>
      </c>
      <c r="DL14" s="83">
        <v>5.9666666666666659</v>
      </c>
      <c r="DM14" s="83">
        <v>7.604166666666667</v>
      </c>
      <c r="DN14" s="83">
        <v>25.525000000000006</v>
      </c>
      <c r="DO14" s="83">
        <v>30.262500000000003</v>
      </c>
      <c r="DP14" s="83">
        <v>4.7374999999999998</v>
      </c>
      <c r="DQ14" s="83">
        <v>254.12916666666669</v>
      </c>
      <c r="DR14" s="251">
        <v>703.36666666666679</v>
      </c>
      <c r="DS14" s="283">
        <f t="shared" si="0"/>
        <v>116462.2023809524</v>
      </c>
      <c r="DT14" s="205">
        <f t="shared" si="10"/>
        <v>10820.998677248688</v>
      </c>
      <c r="DU14" s="206">
        <f t="shared" si="2"/>
        <v>65500</v>
      </c>
      <c r="DV14" s="206">
        <f t="shared" si="13"/>
        <v>6100</v>
      </c>
      <c r="DW14" s="206">
        <f t="shared" si="4"/>
        <v>48</v>
      </c>
      <c r="DX14" s="213">
        <f t="shared" si="5"/>
        <v>83.5</v>
      </c>
      <c r="DY14" s="284">
        <f t="shared" si="14"/>
        <v>0.56241423106311306</v>
      </c>
      <c r="EA14" s="133"/>
      <c r="EC14" s="124"/>
    </row>
    <row r="15" spans="1:134" ht="22.5" customHeight="1">
      <c r="A15" s="216">
        <v>45728</v>
      </c>
      <c r="B15" s="224">
        <v>42.241666666666674</v>
      </c>
      <c r="C15" s="185">
        <v>31.895833333333332</v>
      </c>
      <c r="D15" s="185">
        <v>21.741666666666664</v>
      </c>
      <c r="E15" s="186">
        <v>13.6</v>
      </c>
      <c r="F15" s="186">
        <v>8.0166666666666657</v>
      </c>
      <c r="G15" s="186">
        <v>30.187499999999996</v>
      </c>
      <c r="H15" s="226">
        <v>25.529166666666665</v>
      </c>
      <c r="I15" s="242">
        <v>24</v>
      </c>
      <c r="J15" s="188">
        <v>58375.595238095251</v>
      </c>
      <c r="K15" s="188">
        <v>31600</v>
      </c>
      <c r="L15" s="188">
        <v>0.5420687244740674</v>
      </c>
      <c r="M15" s="188">
        <v>6.5282691821956691</v>
      </c>
      <c r="N15" s="188">
        <v>22.280982718833823</v>
      </c>
      <c r="O15" s="188">
        <v>4.0925093089719633</v>
      </c>
      <c r="P15" s="188">
        <v>3.0833750302841412</v>
      </c>
      <c r="Q15" s="211">
        <v>87</v>
      </c>
      <c r="R15" s="188">
        <v>2.0833333333333335</v>
      </c>
      <c r="S15" s="188">
        <v>0.72916666666666663</v>
      </c>
      <c r="T15" s="188">
        <v>13.7125</v>
      </c>
      <c r="U15" s="188">
        <v>6.1374999999999993</v>
      </c>
      <c r="V15" s="188">
        <v>7.5750000000000002</v>
      </c>
      <c r="W15" s="188">
        <v>25.133333333333329</v>
      </c>
      <c r="X15" s="188">
        <v>30.187499999999996</v>
      </c>
      <c r="Y15" s="188">
        <v>5.054166666666668</v>
      </c>
      <c r="Z15" s="189">
        <v>258.88333333333333</v>
      </c>
      <c r="AA15" s="243">
        <v>710.1</v>
      </c>
      <c r="AB15" s="253"/>
      <c r="AC15" s="83"/>
      <c r="AD15" s="83"/>
      <c r="AE15" s="83"/>
      <c r="AF15" s="83"/>
      <c r="AG15" s="83"/>
      <c r="AH15" s="83"/>
      <c r="AI15" s="83"/>
      <c r="AJ15" s="187"/>
      <c r="AK15" s="83"/>
      <c r="AL15" s="83"/>
      <c r="AM15" s="83"/>
      <c r="AN15" s="83"/>
      <c r="AO15" s="83"/>
      <c r="AP15" s="83"/>
      <c r="AQ15" s="83"/>
      <c r="AR15" s="83"/>
      <c r="AS15" s="83"/>
      <c r="AT15" s="251"/>
      <c r="AU15" s="242"/>
      <c r="AV15" s="188"/>
      <c r="AW15" s="188"/>
      <c r="AX15" s="188"/>
      <c r="AY15" s="188"/>
      <c r="AZ15" s="188"/>
      <c r="BA15" s="188"/>
      <c r="BB15" s="188"/>
      <c r="BC15" s="208"/>
      <c r="BD15" s="188"/>
      <c r="BE15" s="188"/>
      <c r="BF15" s="188"/>
      <c r="BG15" s="188"/>
      <c r="BH15" s="188"/>
      <c r="BI15" s="188"/>
      <c r="BJ15" s="188"/>
      <c r="BK15" s="188"/>
      <c r="BL15" s="189"/>
      <c r="BM15" s="243"/>
      <c r="BN15" s="253"/>
      <c r="BO15" s="83"/>
      <c r="BP15" s="83"/>
      <c r="BQ15" s="83"/>
      <c r="BR15" s="83"/>
      <c r="BS15" s="83"/>
      <c r="BT15" s="83"/>
      <c r="BU15" s="83"/>
      <c r="BV15" s="212"/>
      <c r="BW15" s="83"/>
      <c r="BX15" s="83"/>
      <c r="BY15" s="83"/>
      <c r="BZ15" s="83"/>
      <c r="CA15" s="83"/>
      <c r="CB15" s="83"/>
      <c r="CC15" s="83"/>
      <c r="CD15" s="83"/>
      <c r="CE15" s="83"/>
      <c r="CF15" s="251"/>
      <c r="CG15" s="242"/>
      <c r="CH15" s="188"/>
      <c r="CI15" s="188"/>
      <c r="CJ15" s="188"/>
      <c r="CK15" s="188"/>
      <c r="CL15" s="188"/>
      <c r="CM15" s="188"/>
      <c r="CN15" s="188"/>
      <c r="CO15" s="204"/>
      <c r="CP15" s="188"/>
      <c r="CQ15" s="188"/>
      <c r="CR15" s="188"/>
      <c r="CS15" s="188"/>
      <c r="CT15" s="188"/>
      <c r="CU15" s="188"/>
      <c r="CV15" s="188"/>
      <c r="CW15" s="188"/>
      <c r="CX15" s="83"/>
      <c r="CY15" s="251"/>
      <c r="CZ15" s="253">
        <v>24</v>
      </c>
      <c r="DA15" s="83">
        <v>59370.998677248674</v>
      </c>
      <c r="DB15" s="83">
        <v>34400</v>
      </c>
      <c r="DC15" s="83">
        <v>0.57990269048260301</v>
      </c>
      <c r="DD15" s="83">
        <v>6.0850259555607336</v>
      </c>
      <c r="DE15" s="83">
        <v>20.768193586328774</v>
      </c>
      <c r="DF15" s="83">
        <v>3.0613296236812069</v>
      </c>
      <c r="DG15" s="83">
        <v>2.7265325950451431</v>
      </c>
      <c r="DH15" s="212">
        <v>80.5</v>
      </c>
      <c r="DI15" s="83">
        <v>1.2791666666666663</v>
      </c>
      <c r="DJ15" s="83">
        <v>0.48749999999999999</v>
      </c>
      <c r="DK15" s="83">
        <v>13.754166666666665</v>
      </c>
      <c r="DL15" s="83">
        <v>6.0500000000000007</v>
      </c>
      <c r="DM15" s="83">
        <v>7.7041666666666657</v>
      </c>
      <c r="DN15" s="83">
        <v>25.870833333333337</v>
      </c>
      <c r="DO15" s="83">
        <v>30.616666666666664</v>
      </c>
      <c r="DP15" s="83">
        <v>4.7458333333333336</v>
      </c>
      <c r="DQ15" s="83">
        <v>255.21666666666667</v>
      </c>
      <c r="DR15" s="251">
        <v>712.04999999999984</v>
      </c>
      <c r="DS15" s="283">
        <f t="shared" si="0"/>
        <v>117746.59391534392</v>
      </c>
      <c r="DT15" s="205">
        <f t="shared" si="10"/>
        <v>1284.3915343915287</v>
      </c>
      <c r="DU15" s="206">
        <f t="shared" si="2"/>
        <v>66000</v>
      </c>
      <c r="DV15" s="206">
        <f t="shared" si="13"/>
        <v>500</v>
      </c>
      <c r="DW15" s="206">
        <f t="shared" si="4"/>
        <v>48</v>
      </c>
      <c r="DX15" s="213">
        <f t="shared" si="5"/>
        <v>83.75</v>
      </c>
      <c r="DY15" s="284">
        <f>DU15/DS15</f>
        <v>0.56052576813773414</v>
      </c>
      <c r="EA15" s="133"/>
      <c r="EC15" s="124"/>
    </row>
    <row r="16" spans="1:134" ht="24" customHeight="1">
      <c r="A16" s="216">
        <v>45729</v>
      </c>
      <c r="B16" s="224">
        <v>62.158333333333331</v>
      </c>
      <c r="C16" s="185">
        <v>30.420833333333334</v>
      </c>
      <c r="D16" s="185">
        <v>24.216666666666665</v>
      </c>
      <c r="E16" s="185">
        <v>14.175000000000002</v>
      </c>
      <c r="F16" s="185">
        <v>8.2750000000000004</v>
      </c>
      <c r="G16" s="185">
        <v>32.470833333333331</v>
      </c>
      <c r="H16" s="225">
        <v>27.491666666666664</v>
      </c>
      <c r="I16" s="242">
        <v>24</v>
      </c>
      <c r="J16" s="188">
        <v>57733.399470899465</v>
      </c>
      <c r="K16" s="188">
        <v>33700</v>
      </c>
      <c r="L16" s="188">
        <v>0.58469045003849496</v>
      </c>
      <c r="M16" s="188">
        <v>6.0487563124657804</v>
      </c>
      <c r="N16" s="188">
        <v>20.644405294445708</v>
      </c>
      <c r="O16" s="188">
        <v>4.056347676083738</v>
      </c>
      <c r="P16" s="188">
        <v>3.0871078472101185</v>
      </c>
      <c r="Q16" s="211">
        <v>93.1</v>
      </c>
      <c r="R16" s="188">
        <v>1.9708333333333332</v>
      </c>
      <c r="S16" s="188">
        <v>0.73749999999999993</v>
      </c>
      <c r="T16" s="188">
        <v>14.225000000000003</v>
      </c>
      <c r="U16" s="188">
        <v>6.7333333333333316</v>
      </c>
      <c r="V16" s="188">
        <v>7.4916666666666671</v>
      </c>
      <c r="W16" s="188">
        <v>27.179166666666664</v>
      </c>
      <c r="X16" s="188">
        <v>32.470833333333331</v>
      </c>
      <c r="Y16" s="188">
        <v>5.2916666666666679</v>
      </c>
      <c r="Z16" s="189">
        <v>260.61666666666662</v>
      </c>
      <c r="AA16" s="243">
        <v>772.94166666666695</v>
      </c>
      <c r="AB16" s="253"/>
      <c r="AC16" s="83"/>
      <c r="AD16" s="83"/>
      <c r="AE16" s="83"/>
      <c r="AF16" s="83"/>
      <c r="AG16" s="83"/>
      <c r="AH16" s="83"/>
      <c r="AI16" s="83"/>
      <c r="AJ16" s="187"/>
      <c r="AK16" s="83"/>
      <c r="AL16" s="83"/>
      <c r="AM16" s="83"/>
      <c r="AN16" s="83"/>
      <c r="AO16" s="83"/>
      <c r="AP16" s="83"/>
      <c r="AQ16" s="83"/>
      <c r="AR16" s="83"/>
      <c r="AS16" s="83"/>
      <c r="AT16" s="254"/>
      <c r="AU16" s="242"/>
      <c r="AV16" s="188"/>
      <c r="AW16" s="188"/>
      <c r="AX16" s="188"/>
      <c r="AY16" s="188"/>
      <c r="AZ16" s="188"/>
      <c r="BA16" s="188"/>
      <c r="BB16" s="188"/>
      <c r="BC16" s="208"/>
      <c r="BD16" s="188"/>
      <c r="BE16" s="188"/>
      <c r="BF16" s="188"/>
      <c r="BG16" s="188"/>
      <c r="BH16" s="188"/>
      <c r="BI16" s="188"/>
      <c r="BJ16" s="188"/>
      <c r="BK16" s="188"/>
      <c r="BL16" s="189"/>
      <c r="BM16" s="243"/>
      <c r="BN16" s="253">
        <v>10</v>
      </c>
      <c r="BO16" s="83">
        <v>24242.890211640213</v>
      </c>
      <c r="BP16" s="83">
        <v>16500</v>
      </c>
      <c r="BQ16" s="83">
        <v>0.61949671493030634</v>
      </c>
      <c r="BR16" s="83">
        <v>5.6913368227985641</v>
      </c>
      <c r="BS16" s="83">
        <v>19.424532576211497</v>
      </c>
      <c r="BT16" s="83">
        <v>3.4184409842134444</v>
      </c>
      <c r="BU16" s="83">
        <v>2.6387581906285216</v>
      </c>
      <c r="BV16" s="212">
        <v>92.2</v>
      </c>
      <c r="BW16" s="83">
        <v>1.64</v>
      </c>
      <c r="BX16" s="83">
        <v>0.45999999999999996</v>
      </c>
      <c r="BY16" s="83">
        <v>14.55</v>
      </c>
      <c r="BZ16" s="83">
        <v>7</v>
      </c>
      <c r="CA16" s="83">
        <v>7.5499999999999989</v>
      </c>
      <c r="CB16" s="83">
        <v>28.740000000000002</v>
      </c>
      <c r="CC16" s="83">
        <v>33.270000000000003</v>
      </c>
      <c r="CD16" s="83">
        <v>4.5299999999999994</v>
      </c>
      <c r="CE16" s="83">
        <v>266.54000000000002</v>
      </c>
      <c r="CF16" s="251">
        <v>785.31000000000006</v>
      </c>
      <c r="CG16" s="242"/>
      <c r="CH16" s="188"/>
      <c r="CI16" s="188"/>
      <c r="CJ16" s="188"/>
      <c r="CK16" s="188"/>
      <c r="CL16" s="188"/>
      <c r="CM16" s="188"/>
      <c r="CN16" s="188"/>
      <c r="CO16" s="204"/>
      <c r="CP16" s="188"/>
      <c r="CQ16" s="188"/>
      <c r="CR16" s="188"/>
      <c r="CS16" s="188"/>
      <c r="CT16" s="188"/>
      <c r="CU16" s="188"/>
      <c r="CV16" s="188"/>
      <c r="CW16" s="188"/>
      <c r="CX16" s="83"/>
      <c r="CY16" s="251"/>
      <c r="CZ16" s="253">
        <v>17</v>
      </c>
      <c r="DA16" s="83">
        <v>42224.371693121691</v>
      </c>
      <c r="DB16" s="83">
        <v>23800</v>
      </c>
      <c r="DC16" s="83">
        <v>0.5626137867290335</v>
      </c>
      <c r="DD16" s="83">
        <v>10.489909657613044</v>
      </c>
      <c r="DE16" s="83">
        <v>35.802061661433321</v>
      </c>
      <c r="DF16" s="83">
        <v>3.2463721695280698</v>
      </c>
      <c r="DG16" s="83">
        <v>2.7126839365551563</v>
      </c>
      <c r="DH16" s="212">
        <v>80.7</v>
      </c>
      <c r="DI16" s="83">
        <v>1.358823529411765</v>
      </c>
      <c r="DJ16" s="83">
        <v>0.4764705882352942</v>
      </c>
      <c r="DK16" s="83">
        <v>14.288235294117648</v>
      </c>
      <c r="DL16" s="83">
        <v>6.552941176470588</v>
      </c>
      <c r="DM16" s="83">
        <v>7.7352941176470571</v>
      </c>
      <c r="DN16" s="83">
        <v>27.376470588235296</v>
      </c>
      <c r="DO16" s="83">
        <v>32.4</v>
      </c>
      <c r="DP16" s="83">
        <v>5.0235294117647058</v>
      </c>
      <c r="DQ16" s="83">
        <v>261.19411764705882</v>
      </c>
      <c r="DR16" s="251">
        <v>755.18235294117653</v>
      </c>
      <c r="DS16" s="283">
        <f>J16+AC16+AV16+BO16+CH16+DA16</f>
        <v>124200.66137566137</v>
      </c>
      <c r="DT16" s="205">
        <f t="shared" si="10"/>
        <v>6454.0674603174411</v>
      </c>
      <c r="DU16" s="206">
        <f t="shared" si="2"/>
        <v>74000</v>
      </c>
      <c r="DV16" s="206">
        <f t="shared" si="13"/>
        <v>8000</v>
      </c>
      <c r="DW16" s="206">
        <f t="shared" si="4"/>
        <v>51</v>
      </c>
      <c r="DX16" s="213">
        <f t="shared" si="5"/>
        <v>88.666666666666671</v>
      </c>
      <c r="DY16" s="284">
        <f t="shared" si="14"/>
        <v>0.59581003176929304</v>
      </c>
      <c r="EA16" s="133"/>
      <c r="EC16" s="124"/>
    </row>
    <row r="17" spans="1:134" ht="24" customHeight="1">
      <c r="A17" s="216">
        <v>45730</v>
      </c>
      <c r="B17" s="224">
        <v>54.920833333333327</v>
      </c>
      <c r="C17" s="185">
        <v>30.354166666666661</v>
      </c>
      <c r="D17" s="185">
        <v>22.858333333333334</v>
      </c>
      <c r="E17" s="185">
        <v>13.9</v>
      </c>
      <c r="F17" s="185">
        <v>8.1</v>
      </c>
      <c r="G17" s="185">
        <v>31.1</v>
      </c>
      <c r="H17" s="225">
        <v>26.654166666666665</v>
      </c>
      <c r="I17" s="242">
        <v>6</v>
      </c>
      <c r="J17" s="188">
        <v>14642.063492063493</v>
      </c>
      <c r="K17" s="188">
        <v>7500</v>
      </c>
      <c r="L17" s="188">
        <v>0.51507660301470459</v>
      </c>
      <c r="M17" s="188">
        <v>8.0598706838575893</v>
      </c>
      <c r="N17" s="188">
        <v>27.508338644005949</v>
      </c>
      <c r="O17" s="188">
        <v>4.1267340161132857</v>
      </c>
      <c r="P17" s="188">
        <v>3.0148376822063452</v>
      </c>
      <c r="Q17" s="211">
        <v>92</v>
      </c>
      <c r="R17" s="188">
        <v>2</v>
      </c>
      <c r="S17" s="188">
        <v>0.66666666666666663</v>
      </c>
      <c r="T17" s="188">
        <v>14.966666666666667</v>
      </c>
      <c r="U17" s="188">
        <v>7.3666666666666671</v>
      </c>
      <c r="V17" s="188">
        <v>7.7833333333333341</v>
      </c>
      <c r="W17" s="188">
        <v>27.183333333333337</v>
      </c>
      <c r="X17" s="188">
        <v>32.583333333333329</v>
      </c>
      <c r="Y17" s="188">
        <v>5.5000000000000027</v>
      </c>
      <c r="Z17" s="189">
        <v>268.78333333333336</v>
      </c>
      <c r="AA17" s="243">
        <v>776.11666666666667</v>
      </c>
      <c r="AB17" s="253">
        <v>5</v>
      </c>
      <c r="AC17" s="83">
        <v>11880.621693121691</v>
      </c>
      <c r="AD17" s="83">
        <v>7200</v>
      </c>
      <c r="AE17" s="83">
        <v>0.55227031347514743</v>
      </c>
      <c r="AF17" s="83">
        <v>6.6428386125283456</v>
      </c>
      <c r="AG17" s="83">
        <v>22.672008184559239</v>
      </c>
      <c r="AH17" s="83">
        <v>2.1197195159182463</v>
      </c>
      <c r="AI17" s="83">
        <v>2.6952251816986919</v>
      </c>
      <c r="AJ17" s="187">
        <v>89.8</v>
      </c>
      <c r="AK17" s="83">
        <v>0.77999999999999992</v>
      </c>
      <c r="AL17" s="83">
        <v>0.54</v>
      </c>
      <c r="AM17" s="83">
        <v>13.866666666666667</v>
      </c>
      <c r="AN17" s="83">
        <v>6.5666666666666664</v>
      </c>
      <c r="AO17" s="83">
        <v>7.3</v>
      </c>
      <c r="AP17" s="83">
        <v>27.150000000000002</v>
      </c>
      <c r="AQ17" s="83">
        <v>31.166666666666668</v>
      </c>
      <c r="AR17" s="83">
        <v>4.0166666666666666</v>
      </c>
      <c r="AS17" s="83">
        <v>258.09999999999997</v>
      </c>
      <c r="AT17" s="251">
        <v>724.86666666666679</v>
      </c>
      <c r="AU17" s="242">
        <v>17</v>
      </c>
      <c r="AV17" s="188">
        <v>38820.734126984134</v>
      </c>
      <c r="AW17" s="188">
        <v>24900</v>
      </c>
      <c r="AX17" s="188">
        <v>0.59276040256768281</v>
      </c>
      <c r="AY17" s="188">
        <v>5.945454929485817</v>
      </c>
      <c r="AZ17" s="188">
        <v>20.291837674335092</v>
      </c>
      <c r="BA17" s="188">
        <v>2.2399205662322643</v>
      </c>
      <c r="BB17" s="188">
        <v>2.6769716177463714</v>
      </c>
      <c r="BC17" s="208">
        <v>82.7</v>
      </c>
      <c r="BD17" s="188">
        <v>0.74375000000000002</v>
      </c>
      <c r="BE17" s="188">
        <v>0.48125000000000001</v>
      </c>
      <c r="BF17" s="188">
        <v>13.418749999999998</v>
      </c>
      <c r="BG17" s="188">
        <v>5.8624999999999998</v>
      </c>
      <c r="BH17" s="188">
        <v>7.5562499999999986</v>
      </c>
      <c r="BI17" s="188">
        <v>26.324999999999999</v>
      </c>
      <c r="BJ17" s="188">
        <v>30.606249999999999</v>
      </c>
      <c r="BK17" s="188">
        <v>4.28125</v>
      </c>
      <c r="BL17" s="189">
        <v>252.61250000000001</v>
      </c>
      <c r="BM17" s="243">
        <v>698.34999999999991</v>
      </c>
      <c r="BN17" s="253">
        <v>24</v>
      </c>
      <c r="BO17" s="83">
        <v>59114.120370370372</v>
      </c>
      <c r="BP17" s="83">
        <v>35100</v>
      </c>
      <c r="BQ17" s="83">
        <v>0.59400748484814148</v>
      </c>
      <c r="BR17" s="83">
        <v>5.9359422980926695</v>
      </c>
      <c r="BS17" s="83">
        <v>20.259371063390287</v>
      </c>
      <c r="BT17" s="83">
        <v>3.5300637662912018</v>
      </c>
      <c r="BU17" s="83">
        <v>2.7879506388504045</v>
      </c>
      <c r="BV17" s="212">
        <v>90.7</v>
      </c>
      <c r="BW17" s="83">
        <v>1.7250000000000003</v>
      </c>
      <c r="BX17" s="83">
        <v>0.52500000000000002</v>
      </c>
      <c r="BY17" s="83">
        <v>14.150000000000004</v>
      </c>
      <c r="BZ17" s="83">
        <v>6.4791666666666643</v>
      </c>
      <c r="CA17" s="83">
        <v>7.6708333333333307</v>
      </c>
      <c r="CB17" s="83">
        <v>26.762500000000003</v>
      </c>
      <c r="CC17" s="83">
        <v>31.333333333333332</v>
      </c>
      <c r="CD17" s="83">
        <v>4.5708333333333329</v>
      </c>
      <c r="CE17" s="83">
        <v>260.31249999999994</v>
      </c>
      <c r="CF17" s="251">
        <v>739.5625</v>
      </c>
      <c r="CG17" s="242"/>
      <c r="CH17" s="188"/>
      <c r="CI17" s="188"/>
      <c r="CJ17" s="188"/>
      <c r="CK17" s="188"/>
      <c r="CL17" s="188"/>
      <c r="CM17" s="188"/>
      <c r="CN17" s="188"/>
      <c r="CO17" s="204"/>
      <c r="CP17" s="188"/>
      <c r="CQ17" s="188"/>
      <c r="CR17" s="188"/>
      <c r="CS17" s="188"/>
      <c r="CT17" s="188"/>
      <c r="CU17" s="188"/>
      <c r="CV17" s="188"/>
      <c r="CW17" s="188"/>
      <c r="CX17" s="83"/>
      <c r="CY17" s="251"/>
      <c r="CZ17" s="253"/>
      <c r="DA17" s="83"/>
      <c r="DB17" s="83"/>
      <c r="DC17" s="83"/>
      <c r="DD17" s="83"/>
      <c r="DE17" s="83"/>
      <c r="DF17" s="83"/>
      <c r="DG17" s="83"/>
      <c r="DH17" s="212"/>
      <c r="DI17" s="83"/>
      <c r="DJ17" s="83"/>
      <c r="DK17" s="83"/>
      <c r="DL17" s="83"/>
      <c r="DM17" s="83"/>
      <c r="DN17" s="83"/>
      <c r="DO17" s="83"/>
      <c r="DP17" s="83"/>
      <c r="DQ17" s="83"/>
      <c r="DR17" s="251"/>
      <c r="DS17" s="283">
        <f>J17+AC17+AV17+BO17+CH17+DA17</f>
        <v>124457.53968253969</v>
      </c>
      <c r="DT17" s="205">
        <f t="shared" si="10"/>
        <v>256.8783068783232</v>
      </c>
      <c r="DU17" s="206">
        <f t="shared" si="2"/>
        <v>74700</v>
      </c>
      <c r="DV17" s="206">
        <f t="shared" si="13"/>
        <v>700</v>
      </c>
      <c r="DW17" s="206">
        <f t="shared" si="4"/>
        <v>52</v>
      </c>
      <c r="DX17" s="213">
        <f t="shared" si="5"/>
        <v>88.8</v>
      </c>
      <c r="DY17" s="284">
        <f t="shared" si="14"/>
        <v>0.60020469784748409</v>
      </c>
      <c r="EB17" s="133"/>
      <c r="ED17" s="124"/>
    </row>
    <row r="18" spans="1:134" ht="24" customHeight="1">
      <c r="A18" s="216">
        <v>45731</v>
      </c>
      <c r="B18" s="224">
        <v>47.754166666666684</v>
      </c>
      <c r="C18" s="185">
        <v>30.245833333333334</v>
      </c>
      <c r="D18" s="185">
        <v>21.541666666666668</v>
      </c>
      <c r="E18" s="185">
        <v>13.7</v>
      </c>
      <c r="F18" s="185">
        <v>8</v>
      </c>
      <c r="G18" s="185">
        <v>29.4</v>
      </c>
      <c r="H18" s="225">
        <v>25</v>
      </c>
      <c r="I18" s="242"/>
      <c r="J18" s="188"/>
      <c r="K18" s="188"/>
      <c r="L18" s="188"/>
      <c r="M18" s="188"/>
      <c r="N18" s="188"/>
      <c r="O18" s="188"/>
      <c r="P18" s="188"/>
      <c r="Q18" s="211"/>
      <c r="R18" s="188"/>
      <c r="S18" s="188"/>
      <c r="T18" s="188"/>
      <c r="U18" s="188"/>
      <c r="V18" s="188"/>
      <c r="W18" s="188"/>
      <c r="X18" s="188"/>
      <c r="Y18" s="188"/>
      <c r="Z18" s="189"/>
      <c r="AA18" s="243"/>
      <c r="AB18" s="253"/>
      <c r="AC18" s="83"/>
      <c r="AD18" s="83"/>
      <c r="AE18" s="83"/>
      <c r="AF18" s="83"/>
      <c r="AG18" s="83"/>
      <c r="AH18" s="83"/>
      <c r="AI18" s="83"/>
      <c r="AJ18" s="187"/>
      <c r="AK18" s="83"/>
      <c r="AL18" s="83"/>
      <c r="AM18" s="83"/>
      <c r="AN18" s="83"/>
      <c r="AO18" s="83"/>
      <c r="AP18" s="83"/>
      <c r="AQ18" s="83"/>
      <c r="AR18" s="83"/>
      <c r="AS18" s="83"/>
      <c r="AT18" s="251"/>
      <c r="AU18" s="242">
        <v>24</v>
      </c>
      <c r="AV18" s="188">
        <v>60077.414021164004</v>
      </c>
      <c r="AW18" s="188">
        <v>34000</v>
      </c>
      <c r="AX18" s="188">
        <v>0.56608435495124365</v>
      </c>
      <c r="AY18" s="188">
        <v>6.2299167598819265</v>
      </c>
      <c r="AZ18" s="188">
        <v>21.262705901477009</v>
      </c>
      <c r="BA18" s="188">
        <v>2.2802159252262304</v>
      </c>
      <c r="BB18" s="188">
        <v>2.8333451725799992</v>
      </c>
      <c r="BC18" s="208">
        <v>87</v>
      </c>
      <c r="BD18" s="188">
        <v>0.75</v>
      </c>
      <c r="BE18" s="188">
        <v>0.53333333333333333</v>
      </c>
      <c r="BF18" s="188">
        <v>13.679166666666667</v>
      </c>
      <c r="BG18" s="188">
        <v>5.8833333333333329</v>
      </c>
      <c r="BH18" s="188">
        <v>7.7958333333333316</v>
      </c>
      <c r="BI18" s="188">
        <v>25.112500000000001</v>
      </c>
      <c r="BJ18" s="188">
        <v>29.504166666666659</v>
      </c>
      <c r="BK18" s="188">
        <v>4.3916666666666666</v>
      </c>
      <c r="BL18" s="189">
        <v>252.60833333333332</v>
      </c>
      <c r="BM18" s="243">
        <v>674.22083333333342</v>
      </c>
      <c r="BN18" s="253">
        <v>24</v>
      </c>
      <c r="BO18" s="83">
        <v>60494.841269841272</v>
      </c>
      <c r="BP18" s="83">
        <v>34900</v>
      </c>
      <c r="BQ18" s="83">
        <v>0.57714673180528675</v>
      </c>
      <c r="BR18" s="83">
        <v>6.115035649775848</v>
      </c>
      <c r="BS18" s="83">
        <v>20.870616672684964</v>
      </c>
      <c r="BT18" s="83">
        <v>3.6680138104411757</v>
      </c>
      <c r="BU18" s="83">
        <v>2.962184408846579</v>
      </c>
      <c r="BV18" s="212">
        <v>87</v>
      </c>
      <c r="BW18" s="83">
        <v>1.8083333333333338</v>
      </c>
      <c r="BX18" s="83">
        <v>0.59999999999999987</v>
      </c>
      <c r="BY18" s="83">
        <v>13.866666666666665</v>
      </c>
      <c r="BZ18" s="83">
        <v>6.0166666666666657</v>
      </c>
      <c r="CA18" s="83">
        <v>7.8500000000000014</v>
      </c>
      <c r="CB18" s="83">
        <v>25.066666666666666</v>
      </c>
      <c r="CC18" s="83">
        <v>29.762499999999999</v>
      </c>
      <c r="CD18" s="83">
        <v>4.6958333333333337</v>
      </c>
      <c r="CE18" s="83">
        <v>253.57500000000002</v>
      </c>
      <c r="CF18" s="251">
        <v>704.64166666666677</v>
      </c>
      <c r="CG18" s="242"/>
      <c r="CH18" s="188"/>
      <c r="CI18" s="188"/>
      <c r="CJ18" s="188"/>
      <c r="CK18" s="188"/>
      <c r="CL18" s="188"/>
      <c r="CM18" s="188"/>
      <c r="CN18" s="188"/>
      <c r="CO18" s="204"/>
      <c r="CP18" s="188"/>
      <c r="CQ18" s="188"/>
      <c r="CR18" s="188"/>
      <c r="CS18" s="188"/>
      <c r="CT18" s="188"/>
      <c r="CU18" s="188"/>
      <c r="CV18" s="188"/>
      <c r="CW18" s="188"/>
      <c r="CX18" s="83"/>
      <c r="CY18" s="251"/>
      <c r="CZ18" s="253"/>
      <c r="DA18" s="83"/>
      <c r="DB18" s="83"/>
      <c r="DC18" s="83"/>
      <c r="DD18" s="83"/>
      <c r="DE18" s="83"/>
      <c r="DF18" s="83"/>
      <c r="DG18" s="83"/>
      <c r="DH18" s="212"/>
      <c r="DI18" s="83"/>
      <c r="DJ18" s="83"/>
      <c r="DK18" s="83"/>
      <c r="DL18" s="83"/>
      <c r="DM18" s="83"/>
      <c r="DN18" s="83"/>
      <c r="DO18" s="83"/>
      <c r="DP18" s="83"/>
      <c r="DQ18" s="83"/>
      <c r="DR18" s="251"/>
      <c r="DS18" s="283">
        <f t="shared" si="0"/>
        <v>120572.25529100528</v>
      </c>
      <c r="DT18" s="205">
        <f t="shared" si="10"/>
        <v>-3885.2843915344129</v>
      </c>
      <c r="DU18" s="206">
        <f t="shared" si="2"/>
        <v>68900</v>
      </c>
      <c r="DV18" s="206">
        <f t="shared" si="13"/>
        <v>-5800</v>
      </c>
      <c r="DW18" s="206">
        <f t="shared" si="4"/>
        <v>48</v>
      </c>
      <c r="DX18" s="213">
        <f t="shared" si="5"/>
        <v>87</v>
      </c>
      <c r="DY18" s="284">
        <f t="shared" si="14"/>
        <v>0.57144157943888074</v>
      </c>
      <c r="EB18" s="133"/>
      <c r="ED18" s="124"/>
    </row>
    <row r="19" spans="1:134" ht="24" customHeight="1">
      <c r="A19" s="216">
        <v>45732</v>
      </c>
      <c r="B19" s="224">
        <v>53.295833333333327</v>
      </c>
      <c r="C19" s="185">
        <v>29.858333333333331</v>
      </c>
      <c r="D19" s="185">
        <v>22.320833333333336</v>
      </c>
      <c r="E19" s="185">
        <v>13.445833333333333</v>
      </c>
      <c r="F19" s="185">
        <v>7.7833333333333341</v>
      </c>
      <c r="G19" s="185">
        <v>29.654166666666665</v>
      </c>
      <c r="H19" s="225">
        <v>25.254166666666666</v>
      </c>
      <c r="I19" s="242">
        <v>1</v>
      </c>
      <c r="J19" s="188">
        <v>2408.2341269841268</v>
      </c>
      <c r="K19" s="188">
        <v>1800</v>
      </c>
      <c r="L19" s="188">
        <v>0.53981462409886716</v>
      </c>
      <c r="M19" s="188">
        <v>6.5133470695970699</v>
      </c>
      <c r="N19" s="188">
        <v>22.230053548534798</v>
      </c>
      <c r="O19" s="188">
        <v>3.7953919198120301</v>
      </c>
      <c r="P19" s="188">
        <v>2.5141180370887164</v>
      </c>
      <c r="Q19" s="211">
        <v>87</v>
      </c>
      <c r="R19" s="188">
        <v>1.8</v>
      </c>
      <c r="S19" s="188">
        <v>0.4</v>
      </c>
      <c r="T19" s="188">
        <v>13.1</v>
      </c>
      <c r="U19" s="188">
        <v>5.6</v>
      </c>
      <c r="V19" s="188">
        <v>7.5</v>
      </c>
      <c r="W19" s="188">
        <v>24.8</v>
      </c>
      <c r="X19" s="188">
        <v>29.9</v>
      </c>
      <c r="Y19" s="188">
        <v>5.0999999999999979</v>
      </c>
      <c r="Z19" s="189">
        <v>248.2</v>
      </c>
      <c r="AA19" s="243">
        <v>706.7</v>
      </c>
      <c r="AB19" s="253"/>
      <c r="AC19" s="83"/>
      <c r="AD19" s="83"/>
      <c r="AE19" s="83"/>
      <c r="AF19" s="83"/>
      <c r="AG19" s="83"/>
      <c r="AH19" s="83"/>
      <c r="AI19" s="83"/>
      <c r="AJ19" s="187"/>
      <c r="AK19" s="83"/>
      <c r="AL19" s="83"/>
      <c r="AM19" s="83"/>
      <c r="AN19" s="83"/>
      <c r="AO19" s="83"/>
      <c r="AP19" s="83"/>
      <c r="AQ19" s="83"/>
      <c r="AR19" s="83"/>
      <c r="AS19" s="83"/>
      <c r="AT19" s="251"/>
      <c r="AU19" s="242">
        <v>24</v>
      </c>
      <c r="AV19" s="188">
        <v>59403.108465608457</v>
      </c>
      <c r="AW19" s="188">
        <v>34200</v>
      </c>
      <c r="AX19" s="188">
        <v>0.57578359554740433</v>
      </c>
      <c r="AY19" s="188">
        <v>6.1210385261921729</v>
      </c>
      <c r="AZ19" s="188">
        <v>20.89110448989388</v>
      </c>
      <c r="BA19" s="188">
        <v>2.2701774694074901</v>
      </c>
      <c r="BB19" s="188">
        <v>2.74374535361614</v>
      </c>
      <c r="BC19" s="211">
        <v>87.7</v>
      </c>
      <c r="BD19" s="188">
        <v>0.75416666666666676</v>
      </c>
      <c r="BE19" s="188">
        <v>0.49583333333333329</v>
      </c>
      <c r="BF19" s="188">
        <v>13.475000000000001</v>
      </c>
      <c r="BG19" s="188">
        <v>5.7666666666666666</v>
      </c>
      <c r="BH19" s="188">
        <v>7.708333333333333</v>
      </c>
      <c r="BI19" s="188">
        <v>25.349999999999998</v>
      </c>
      <c r="BJ19" s="188">
        <v>29.687500000000004</v>
      </c>
      <c r="BK19" s="188">
        <v>4.3374999999999986</v>
      </c>
      <c r="BL19" s="189">
        <v>251.26250000000005</v>
      </c>
      <c r="BM19" s="243">
        <v>679.60416666666674</v>
      </c>
      <c r="BN19" s="253">
        <v>23</v>
      </c>
      <c r="BO19" s="83">
        <v>58022.387566137557</v>
      </c>
      <c r="BP19" s="83">
        <v>33400</v>
      </c>
      <c r="BQ19" s="83">
        <v>0.57582271482614544</v>
      </c>
      <c r="BR19" s="83">
        <v>6.1898057048946784</v>
      </c>
      <c r="BS19" s="83">
        <v>21.125806870805537</v>
      </c>
      <c r="BT19" s="83">
        <v>3.6993185910975797</v>
      </c>
      <c r="BU19" s="83">
        <v>2.9433390102049071</v>
      </c>
      <c r="BV19" s="212">
        <v>89.4</v>
      </c>
      <c r="BW19" s="83">
        <v>1.8304347826086949</v>
      </c>
      <c r="BX19" s="83">
        <v>0.58695652173913038</v>
      </c>
      <c r="BY19" s="83">
        <v>13.643478260869568</v>
      </c>
      <c r="BZ19" s="83">
        <v>5.7869565217391301</v>
      </c>
      <c r="CA19" s="83">
        <v>7.8565217391304341</v>
      </c>
      <c r="CB19" s="83">
        <v>25.334782608695654</v>
      </c>
      <c r="CC19" s="83">
        <v>30.047826086956523</v>
      </c>
      <c r="CD19" s="83">
        <v>4.713043478260869</v>
      </c>
      <c r="CE19" s="83">
        <v>251.23043478260865</v>
      </c>
      <c r="CF19" s="251">
        <v>711.64347826086976</v>
      </c>
      <c r="CG19" s="242"/>
      <c r="CH19" s="188"/>
      <c r="CI19" s="188"/>
      <c r="CJ19" s="188"/>
      <c r="CK19" s="188"/>
      <c r="CL19" s="188"/>
      <c r="CM19" s="188"/>
      <c r="CN19" s="188"/>
      <c r="CO19" s="204"/>
      <c r="CP19" s="188"/>
      <c r="CQ19" s="188"/>
      <c r="CR19" s="188"/>
      <c r="CS19" s="188"/>
      <c r="CT19" s="188"/>
      <c r="CU19" s="188"/>
      <c r="CV19" s="188"/>
      <c r="CW19" s="188"/>
      <c r="CX19" s="83"/>
      <c r="CY19" s="251"/>
      <c r="CZ19" s="253"/>
      <c r="DA19" s="83"/>
      <c r="DB19" s="83"/>
      <c r="DC19" s="83"/>
      <c r="DD19" s="83"/>
      <c r="DE19" s="83"/>
      <c r="DF19" s="83"/>
      <c r="DG19" s="83"/>
      <c r="DH19" s="212"/>
      <c r="DI19" s="83"/>
      <c r="DJ19" s="83"/>
      <c r="DK19" s="83"/>
      <c r="DL19" s="83"/>
      <c r="DM19" s="83"/>
      <c r="DN19" s="83"/>
      <c r="DO19" s="83"/>
      <c r="DP19" s="83"/>
      <c r="DQ19" s="83"/>
      <c r="DR19" s="251"/>
      <c r="DS19" s="283">
        <f t="shared" si="0"/>
        <v>119833.73015873015</v>
      </c>
      <c r="DT19" s="205">
        <f t="shared" si="10"/>
        <v>-738.52513227512827</v>
      </c>
      <c r="DU19" s="206">
        <f t="shared" si="2"/>
        <v>69400</v>
      </c>
      <c r="DV19" s="206">
        <f t="shared" si="13"/>
        <v>500</v>
      </c>
      <c r="DW19" s="206">
        <f t="shared" si="4"/>
        <v>48</v>
      </c>
      <c r="DX19" s="213">
        <f>AVERAGE(Q19,AJ19,BC19,BV19,CO19,DH19)</f>
        <v>88.033333333333346</v>
      </c>
      <c r="DY19" s="284">
        <f t="shared" si="14"/>
        <v>0.57913577344270006</v>
      </c>
      <c r="EB19" s="133"/>
      <c r="ED19" s="124"/>
    </row>
    <row r="20" spans="1:134" ht="24" customHeight="1">
      <c r="A20" s="216">
        <v>45733</v>
      </c>
      <c r="B20" s="224">
        <v>54.1</v>
      </c>
      <c r="C20" s="185">
        <v>29.7</v>
      </c>
      <c r="D20" s="185">
        <v>22.2</v>
      </c>
      <c r="E20" s="185">
        <v>13.3</v>
      </c>
      <c r="F20" s="185">
        <v>7.6</v>
      </c>
      <c r="G20" s="185">
        <v>29.5</v>
      </c>
      <c r="H20" s="225">
        <v>25.2</v>
      </c>
      <c r="I20" s="242">
        <v>23</v>
      </c>
      <c r="J20" s="188">
        <v>54522.420634920651</v>
      </c>
      <c r="K20" s="188">
        <v>30700</v>
      </c>
      <c r="L20" s="188">
        <v>0.54901930132489296</v>
      </c>
      <c r="M20" s="188">
        <v>6.4231248661181288</v>
      </c>
      <c r="N20" s="188">
        <v>21.922125168061172</v>
      </c>
      <c r="O20" s="188">
        <v>3.9932633207708932</v>
      </c>
      <c r="P20" s="188">
        <v>3.0476230486224734</v>
      </c>
      <c r="Q20" s="211">
        <v>89.7</v>
      </c>
      <c r="R20" s="188">
        <v>1.8772727272727274</v>
      </c>
      <c r="S20" s="188">
        <v>0.67272727272727262</v>
      </c>
      <c r="T20" s="188">
        <v>12.7</v>
      </c>
      <c r="U20" s="188">
        <v>13.3</v>
      </c>
      <c r="V20" s="188">
        <v>7.7181818181818196</v>
      </c>
      <c r="W20" s="188">
        <v>21.8</v>
      </c>
      <c r="X20" s="188">
        <v>21.8</v>
      </c>
      <c r="Y20" s="188">
        <v>5.4272727272727268</v>
      </c>
      <c r="Z20" s="189">
        <v>247.82727272727271</v>
      </c>
      <c r="AA20" s="243">
        <v>718.66363636363621</v>
      </c>
      <c r="AB20" s="253"/>
      <c r="AC20" s="83"/>
      <c r="AD20" s="83"/>
      <c r="AE20" s="83"/>
      <c r="AF20" s="83"/>
      <c r="AG20" s="83"/>
      <c r="AH20" s="83"/>
      <c r="AI20" s="83"/>
      <c r="AJ20" s="187"/>
      <c r="AK20" s="83"/>
      <c r="AL20" s="83"/>
      <c r="AM20" s="83"/>
      <c r="AN20" s="83"/>
      <c r="AO20" s="83"/>
      <c r="AP20" s="83"/>
      <c r="AQ20" s="83"/>
      <c r="AR20" s="83"/>
      <c r="AS20" s="83"/>
      <c r="AT20" s="251"/>
      <c r="AU20" s="269">
        <v>24</v>
      </c>
      <c r="AV20" s="188">
        <v>58600.363756613777</v>
      </c>
      <c r="AW20" s="188">
        <v>33300</v>
      </c>
      <c r="AX20" s="188">
        <v>0.57330693256682941</v>
      </c>
      <c r="AY20" s="188">
        <v>6.1532071417511327</v>
      </c>
      <c r="AZ20" s="188">
        <v>21.00089597479662</v>
      </c>
      <c r="BA20" s="188">
        <v>2.2693198337433156</v>
      </c>
      <c r="BB20" s="188">
        <v>2.7322682236943181</v>
      </c>
      <c r="BC20" s="211">
        <v>87.9</v>
      </c>
      <c r="BD20" s="188">
        <v>0.77916666666666667</v>
      </c>
      <c r="BE20" s="188">
        <v>0.50416666666666665</v>
      </c>
      <c r="BF20" s="188">
        <v>13.329166666666667</v>
      </c>
      <c r="BG20" s="188">
        <v>5.7249999999999988</v>
      </c>
      <c r="BH20" s="188">
        <v>7.604166666666667</v>
      </c>
      <c r="BI20" s="188">
        <v>25.329166666666669</v>
      </c>
      <c r="BJ20" s="188">
        <v>29.549999999999997</v>
      </c>
      <c r="BK20" s="188">
        <v>4.2208333333333332</v>
      </c>
      <c r="BL20" s="189">
        <v>251.28749999999999</v>
      </c>
      <c r="BM20" s="243">
        <v>675.51249999999993</v>
      </c>
      <c r="BN20" s="253">
        <v>1</v>
      </c>
      <c r="BO20" s="83">
        <v>2151.3558201058204</v>
      </c>
      <c r="BP20" s="83">
        <v>1800</v>
      </c>
      <c r="BQ20" s="83">
        <v>0.60427010160320938</v>
      </c>
      <c r="BR20" s="83">
        <v>5.8185900488400497</v>
      </c>
      <c r="BS20" s="83">
        <v>19.858847836691087</v>
      </c>
      <c r="BT20" s="83">
        <v>3.1585482801416629</v>
      </c>
      <c r="BU20" s="83">
        <v>2.3293122437566285</v>
      </c>
      <c r="BV20" s="212">
        <v>85</v>
      </c>
      <c r="BW20" s="83">
        <v>1.6</v>
      </c>
      <c r="BX20" s="83">
        <v>0.4</v>
      </c>
      <c r="BY20" s="83">
        <v>14.9</v>
      </c>
      <c r="BZ20" s="83">
        <v>6.3</v>
      </c>
      <c r="CA20" s="83">
        <v>6.7000000000000011</v>
      </c>
      <c r="CB20" s="83">
        <v>21.8</v>
      </c>
      <c r="CC20" s="83">
        <v>27.2</v>
      </c>
      <c r="CD20" s="83">
        <v>3.9000000000000021</v>
      </c>
      <c r="CE20" s="83">
        <v>252.3</v>
      </c>
      <c r="CF20" s="251">
        <v>641.9</v>
      </c>
      <c r="CG20" s="242"/>
      <c r="CH20" s="188"/>
      <c r="CI20" s="188"/>
      <c r="CJ20" s="188"/>
      <c r="CK20" s="188"/>
      <c r="CL20" s="188"/>
      <c r="CM20" s="188"/>
      <c r="CN20" s="188"/>
      <c r="CO20" s="214"/>
      <c r="CP20" s="188"/>
      <c r="CQ20" s="188"/>
      <c r="CR20" s="188"/>
      <c r="CS20" s="188"/>
      <c r="CT20" s="188"/>
      <c r="CU20" s="188"/>
      <c r="CV20" s="188"/>
      <c r="CW20" s="188"/>
      <c r="CX20" s="83"/>
      <c r="CY20" s="251"/>
      <c r="CZ20" s="253"/>
      <c r="DA20" s="83"/>
      <c r="DB20" s="83"/>
      <c r="DC20" s="83"/>
      <c r="DD20" s="83"/>
      <c r="DE20" s="83"/>
      <c r="DF20" s="83"/>
      <c r="DG20" s="83"/>
      <c r="DH20" s="212"/>
      <c r="DI20" s="83"/>
      <c r="DJ20" s="83"/>
      <c r="DK20" s="83"/>
      <c r="DL20" s="83"/>
      <c r="DM20" s="83"/>
      <c r="DN20" s="83"/>
      <c r="DO20" s="83"/>
      <c r="DP20" s="83"/>
      <c r="DQ20" s="83"/>
      <c r="DR20" s="251"/>
      <c r="DS20" s="283">
        <f t="shared" si="0"/>
        <v>115274.14021164025</v>
      </c>
      <c r="DT20" s="205">
        <f t="shared" si="10"/>
        <v>-4559.5899470899021</v>
      </c>
      <c r="DU20" s="206">
        <f t="shared" si="2"/>
        <v>65800</v>
      </c>
      <c r="DV20" s="206">
        <f t="shared" si="13"/>
        <v>-3600</v>
      </c>
      <c r="DW20" s="206">
        <f t="shared" si="4"/>
        <v>48</v>
      </c>
      <c r="DX20" s="213">
        <f>AVERAGE(Q20,AJ20,BC20,BV20,CO20,DH20)</f>
        <v>87.533333333333346</v>
      </c>
      <c r="DY20" s="284">
        <f t="shared" si="14"/>
        <v>0.57081319261365082</v>
      </c>
      <c r="EB20" s="133"/>
      <c r="ED20" s="124"/>
    </row>
    <row r="21" spans="1:134" s="123" customFormat="1" ht="24" customHeight="1">
      <c r="A21" s="216">
        <v>45734</v>
      </c>
      <c r="B21" s="224">
        <v>55.295833333333341</v>
      </c>
      <c r="C21" s="185">
        <v>29.033333333333331</v>
      </c>
      <c r="D21" s="185">
        <v>21.862500000000001</v>
      </c>
      <c r="E21" s="185">
        <v>13.3</v>
      </c>
      <c r="F21" s="185">
        <v>7.7</v>
      </c>
      <c r="G21" s="185">
        <v>29.220833333333335</v>
      </c>
      <c r="H21" s="225">
        <v>24.862500000000001</v>
      </c>
      <c r="I21" s="242">
        <v>1</v>
      </c>
      <c r="J21" s="188">
        <v>1958.69708994709</v>
      </c>
      <c r="K21" s="188">
        <v>1500</v>
      </c>
      <c r="L21" s="188">
        <v>0.61265215849808374</v>
      </c>
      <c r="M21" s="188">
        <v>5.7389824735449739</v>
      </c>
      <c r="N21" s="188">
        <v>19.587147182208994</v>
      </c>
      <c r="O21" s="188">
        <v>3.523140171479207</v>
      </c>
      <c r="P21" s="188">
        <v>2.1878754401618967</v>
      </c>
      <c r="Q21" s="211">
        <v>77</v>
      </c>
      <c r="R21" s="188">
        <v>1.8</v>
      </c>
      <c r="S21" s="188">
        <v>0.4</v>
      </c>
      <c r="T21" s="188">
        <v>12.7</v>
      </c>
      <c r="U21" s="188">
        <v>6.6</v>
      </c>
      <c r="V21" s="188">
        <v>6.1</v>
      </c>
      <c r="W21" s="188">
        <v>24.6</v>
      </c>
      <c r="X21" s="188">
        <v>28.9</v>
      </c>
      <c r="Y21" s="188">
        <v>4.2999999999999972</v>
      </c>
      <c r="Z21" s="189">
        <v>263.39999999999998</v>
      </c>
      <c r="AA21" s="243">
        <v>675.7</v>
      </c>
      <c r="AB21" s="253"/>
      <c r="AC21" s="83"/>
      <c r="AD21" s="83"/>
      <c r="AE21" s="83"/>
      <c r="AF21" s="83"/>
      <c r="AG21" s="83"/>
      <c r="AH21" s="83"/>
      <c r="AI21" s="83"/>
      <c r="AJ21" s="187"/>
      <c r="AK21" s="83"/>
      <c r="AL21" s="83"/>
      <c r="AM21" s="83"/>
      <c r="AN21" s="83"/>
      <c r="AO21" s="83"/>
      <c r="AP21" s="83"/>
      <c r="AQ21" s="83"/>
      <c r="AR21" s="83"/>
      <c r="AS21" s="83"/>
      <c r="AT21" s="251"/>
      <c r="AU21" s="269">
        <v>23</v>
      </c>
      <c r="AV21" s="168">
        <v>56994.874338624351</v>
      </c>
      <c r="AW21" s="168">
        <v>32100</v>
      </c>
      <c r="AX21" s="168">
        <v>0.56413321410519368</v>
      </c>
      <c r="AY21" s="168">
        <v>6.2980764334512411</v>
      </c>
      <c r="AZ21" s="168">
        <v>21.495334867369078</v>
      </c>
      <c r="BA21" s="168">
        <v>2.2050903855545552</v>
      </c>
      <c r="BB21" s="168">
        <v>2.7502323715379946</v>
      </c>
      <c r="BC21" s="211">
        <v>87.4</v>
      </c>
      <c r="BD21" s="188">
        <v>0.70869565217391295</v>
      </c>
      <c r="BE21" s="188">
        <v>0.49999999999999983</v>
      </c>
      <c r="BF21" s="188">
        <v>13.369565217391301</v>
      </c>
      <c r="BG21" s="188">
        <v>5.6521739130434785</v>
      </c>
      <c r="BH21" s="188">
        <v>7.7173913043478262</v>
      </c>
      <c r="BI21" s="188">
        <v>24.982608695652175</v>
      </c>
      <c r="BJ21" s="188">
        <v>29.30869565217391</v>
      </c>
      <c r="BK21" s="188">
        <v>4.3260869565217384</v>
      </c>
      <c r="BL21" s="189">
        <v>249.91304347826079</v>
      </c>
      <c r="BM21" s="243">
        <v>670.09130434782594</v>
      </c>
      <c r="BN21" s="253">
        <v>24</v>
      </c>
      <c r="BO21" s="83">
        <v>59531.547619047618</v>
      </c>
      <c r="BP21" s="83">
        <v>34300</v>
      </c>
      <c r="BQ21" s="83">
        <v>0.57722198495538102</v>
      </c>
      <c r="BR21" s="83">
        <v>6.1197741959243643</v>
      </c>
      <c r="BS21" s="83">
        <v>20.886789330689847</v>
      </c>
      <c r="BT21" s="83">
        <v>3.5711769212892075</v>
      </c>
      <c r="BU21" s="83">
        <v>2.7098573270416999</v>
      </c>
      <c r="BV21" s="212">
        <v>86</v>
      </c>
      <c r="BW21" s="83">
        <v>1.7500000000000007</v>
      </c>
      <c r="BX21" s="83">
        <v>0.47916666666666674</v>
      </c>
      <c r="BY21" s="83">
        <v>13.487499999999997</v>
      </c>
      <c r="BZ21" s="83">
        <v>5.7624999999999993</v>
      </c>
      <c r="CA21" s="83">
        <v>7.7249999999999979</v>
      </c>
      <c r="CB21" s="83">
        <v>24.975000000000005</v>
      </c>
      <c r="CC21" s="83">
        <v>29.583333333333332</v>
      </c>
      <c r="CD21" s="83">
        <v>4.6083333333333334</v>
      </c>
      <c r="CE21" s="83">
        <v>250.9166666666666</v>
      </c>
      <c r="CF21" s="251">
        <v>697.83749999999998</v>
      </c>
      <c r="CG21" s="242"/>
      <c r="CH21" s="188"/>
      <c r="CI21" s="188"/>
      <c r="CJ21" s="188"/>
      <c r="CK21" s="188"/>
      <c r="CL21" s="188"/>
      <c r="CM21" s="188"/>
      <c r="CN21" s="188"/>
      <c r="CO21" s="214"/>
      <c r="CP21" s="188"/>
      <c r="CQ21" s="188"/>
      <c r="CR21" s="188"/>
      <c r="CS21" s="188"/>
      <c r="CT21" s="188"/>
      <c r="CU21" s="188"/>
      <c r="CV21" s="188"/>
      <c r="CW21" s="188"/>
      <c r="CX21" s="83"/>
      <c r="CY21" s="251"/>
      <c r="CZ21" s="253"/>
      <c r="DA21" s="83"/>
      <c r="DB21" s="83"/>
      <c r="DC21" s="83"/>
      <c r="DD21" s="83"/>
      <c r="DE21" s="83"/>
      <c r="DF21" s="83"/>
      <c r="DG21" s="83"/>
      <c r="DH21" s="212"/>
      <c r="DI21" s="83"/>
      <c r="DJ21" s="83"/>
      <c r="DK21" s="83"/>
      <c r="DL21" s="83"/>
      <c r="DM21" s="83"/>
      <c r="DN21" s="83"/>
      <c r="DO21" s="83"/>
      <c r="DP21" s="83"/>
      <c r="DQ21" s="83"/>
      <c r="DR21" s="251"/>
      <c r="DS21" s="283">
        <f t="shared" si="0"/>
        <v>118485.11904761905</v>
      </c>
      <c r="DT21" s="205">
        <f t="shared" si="10"/>
        <v>3210.9788359788072</v>
      </c>
      <c r="DU21" s="206">
        <f t="shared" si="2"/>
        <v>67900</v>
      </c>
      <c r="DV21" s="206">
        <f t="shared" si="13"/>
        <v>2100</v>
      </c>
      <c r="DW21" s="206">
        <f t="shared" si="4"/>
        <v>48</v>
      </c>
      <c r="DX21" s="213">
        <f t="shared" si="5"/>
        <v>83.466666666666669</v>
      </c>
      <c r="DY21" s="284">
        <f t="shared" si="14"/>
        <v>0.57306774509557656</v>
      </c>
      <c r="EB21" s="147"/>
      <c r="ED21" s="124"/>
    </row>
    <row r="22" spans="1:134" s="123" customFormat="1" ht="24" customHeight="1">
      <c r="A22" s="216">
        <v>45735</v>
      </c>
      <c r="B22" s="222">
        <v>54.37916666666667</v>
      </c>
      <c r="C22" s="184">
        <v>29.045833333333334</v>
      </c>
      <c r="D22" s="184">
        <v>21.845833333333331</v>
      </c>
      <c r="E22" s="184">
        <v>13.4</v>
      </c>
      <c r="F22" s="184">
        <v>7.3</v>
      </c>
      <c r="G22" s="184">
        <v>29.3</v>
      </c>
      <c r="H22" s="223">
        <v>24.8</v>
      </c>
      <c r="I22" s="242">
        <v>24</v>
      </c>
      <c r="J22" s="188">
        <v>58825.132275132273</v>
      </c>
      <c r="K22" s="188">
        <v>31600</v>
      </c>
      <c r="L22" s="188">
        <v>0.53775410827048098</v>
      </c>
      <c r="M22" s="188">
        <v>6.5811801409438502</v>
      </c>
      <c r="N22" s="188">
        <v>22.461567821041356</v>
      </c>
      <c r="O22" s="188">
        <v>3.6443571216131736</v>
      </c>
      <c r="P22" s="188">
        <v>3.1565144051364573</v>
      </c>
      <c r="Q22" s="208">
        <v>86.3</v>
      </c>
      <c r="R22" s="188">
        <v>1.6250000000000002</v>
      </c>
      <c r="S22" s="188">
        <v>0.76666666666666661</v>
      </c>
      <c r="T22" s="188">
        <v>13.495833333333332</v>
      </c>
      <c r="U22" s="188">
        <v>5.8624999999999998</v>
      </c>
      <c r="V22" s="188">
        <v>7.6333333333333329</v>
      </c>
      <c r="W22" s="188">
        <v>24.495833333333334</v>
      </c>
      <c r="X22" s="188">
        <v>29.762500000000003</v>
      </c>
      <c r="Y22" s="188">
        <v>5.2666666666666657</v>
      </c>
      <c r="Z22" s="189">
        <v>249.21666666666673</v>
      </c>
      <c r="AA22" s="243">
        <v>700.42500000000007</v>
      </c>
      <c r="AB22" s="253"/>
      <c r="AC22" s="83"/>
      <c r="AD22" s="83"/>
      <c r="AE22" s="83"/>
      <c r="AF22" s="83"/>
      <c r="AG22" s="83"/>
      <c r="AH22" s="83"/>
      <c r="AI22" s="83"/>
      <c r="AJ22" s="187"/>
      <c r="AK22" s="83"/>
      <c r="AL22" s="83"/>
      <c r="AM22" s="83"/>
      <c r="AN22" s="83"/>
      <c r="AO22" s="83"/>
      <c r="AP22" s="83"/>
      <c r="AQ22" s="83"/>
      <c r="AR22" s="83"/>
      <c r="AS22" s="83"/>
      <c r="AT22" s="251"/>
      <c r="AU22" s="269"/>
      <c r="AV22" s="188"/>
      <c r="AW22" s="188"/>
      <c r="AX22" s="188"/>
      <c r="AY22" s="188"/>
      <c r="AZ22" s="188"/>
      <c r="BA22" s="188"/>
      <c r="BB22" s="188"/>
      <c r="BC22" s="208"/>
      <c r="BD22" s="188"/>
      <c r="BE22" s="188"/>
      <c r="BF22" s="188"/>
      <c r="BG22" s="188"/>
      <c r="BH22" s="188"/>
      <c r="BI22" s="188"/>
      <c r="BJ22" s="188"/>
      <c r="BK22" s="188"/>
      <c r="BL22" s="189"/>
      <c r="BM22" s="243"/>
      <c r="BN22" s="253">
        <v>4</v>
      </c>
      <c r="BO22" s="83">
        <v>9857.7050264550271</v>
      </c>
      <c r="BP22" s="83">
        <v>5600</v>
      </c>
      <c r="BQ22" s="83">
        <v>0.56856251810031333</v>
      </c>
      <c r="BR22" s="83">
        <v>6.2078400760945414</v>
      </c>
      <c r="BS22" s="83">
        <v>21.187358179710667</v>
      </c>
      <c r="BT22" s="83">
        <v>3.3993682754617933</v>
      </c>
      <c r="BU22" s="83">
        <v>2.6950576254358691</v>
      </c>
      <c r="BV22" s="212">
        <v>80</v>
      </c>
      <c r="BW22" s="83">
        <v>1.625</v>
      </c>
      <c r="BX22" s="83">
        <v>0.47499999999999998</v>
      </c>
      <c r="BY22" s="83">
        <v>13.350000000000001</v>
      </c>
      <c r="BZ22" s="83">
        <v>5.6750000000000007</v>
      </c>
      <c r="CA22" s="83">
        <v>7.6750000000000007</v>
      </c>
      <c r="CB22" s="83">
        <v>24.274999999999999</v>
      </c>
      <c r="CC22" s="83">
        <v>28.799999999999997</v>
      </c>
      <c r="CD22" s="83">
        <v>4.5250000000000004</v>
      </c>
      <c r="CE22" s="83">
        <v>249.57499999999999</v>
      </c>
      <c r="CF22" s="251">
        <v>679.82499999999993</v>
      </c>
      <c r="CG22" s="242"/>
      <c r="CH22" s="188"/>
      <c r="CI22" s="188"/>
      <c r="CJ22" s="188"/>
      <c r="CK22" s="188"/>
      <c r="CL22" s="188"/>
      <c r="CM22" s="188"/>
      <c r="CN22" s="188"/>
      <c r="CO22" s="189"/>
      <c r="CP22" s="188"/>
      <c r="CQ22" s="188"/>
      <c r="CR22" s="188"/>
      <c r="CS22" s="188"/>
      <c r="CT22" s="188"/>
      <c r="CU22" s="188"/>
      <c r="CV22" s="188"/>
      <c r="CW22" s="188"/>
      <c r="CX22" s="83"/>
      <c r="CY22" s="251"/>
      <c r="CZ22" s="252">
        <v>20</v>
      </c>
      <c r="DA22" s="83">
        <v>47137.169312169324</v>
      </c>
      <c r="DB22" s="83">
        <v>27900</v>
      </c>
      <c r="DC22" s="83">
        <v>0.56629358526310813</v>
      </c>
      <c r="DD22" s="83">
        <v>6.2295104225478983</v>
      </c>
      <c r="DE22" s="83">
        <v>21.261319072155981</v>
      </c>
      <c r="DF22" s="83">
        <v>3.2250944488541609</v>
      </c>
      <c r="DG22" s="83">
        <v>2.7933283116791023</v>
      </c>
      <c r="DH22" s="187">
        <v>84.5</v>
      </c>
      <c r="DI22" s="83">
        <v>1.2894736842105268</v>
      </c>
      <c r="DJ22" s="83">
        <v>0.52105263157894743</v>
      </c>
      <c r="DK22" s="83">
        <v>13.57894736842105</v>
      </c>
      <c r="DL22" s="83">
        <v>5.852631578947368</v>
      </c>
      <c r="DM22" s="83">
        <v>7.7263157894736834</v>
      </c>
      <c r="DN22" s="83">
        <v>24.810526315789474</v>
      </c>
      <c r="DO22" s="83">
        <v>30.036842105263162</v>
      </c>
      <c r="DP22" s="83">
        <v>5.2263157894736851</v>
      </c>
      <c r="DQ22" s="83">
        <v>253.0736842105263</v>
      </c>
      <c r="DR22" s="251">
        <v>699.26315789473676</v>
      </c>
      <c r="DS22" s="283">
        <f t="shared" si="0"/>
        <v>115820.00661375663</v>
      </c>
      <c r="DT22" s="205">
        <f t="shared" si="10"/>
        <v>-2665.1124338624213</v>
      </c>
      <c r="DU22" s="206">
        <f>K22+AD22+AW22+BP22+CI22+DB22</f>
        <v>65100</v>
      </c>
      <c r="DV22" s="206">
        <f t="shared" si="13"/>
        <v>-2800</v>
      </c>
      <c r="DW22" s="206">
        <f t="shared" si="4"/>
        <v>48</v>
      </c>
      <c r="DX22" s="209">
        <f t="shared" si="5"/>
        <v>83.600000000000009</v>
      </c>
      <c r="DY22" s="284">
        <f t="shared" si="14"/>
        <v>0.56207905614354958</v>
      </c>
      <c r="EB22" s="147"/>
      <c r="ED22" s="124"/>
    </row>
    <row r="23" spans="1:134" s="123" customFormat="1" ht="24" customHeight="1">
      <c r="A23" s="216">
        <v>45736</v>
      </c>
      <c r="B23" s="222">
        <v>45.141666666666659</v>
      </c>
      <c r="C23" s="184">
        <v>30.079166666666666</v>
      </c>
      <c r="D23" s="184">
        <v>20.712500000000006</v>
      </c>
      <c r="E23" s="184">
        <v>13.2875</v>
      </c>
      <c r="F23" s="184">
        <v>7.5499999999999972</v>
      </c>
      <c r="G23" s="184">
        <v>28.091666666666669</v>
      </c>
      <c r="H23" s="223">
        <v>23.816666666666666</v>
      </c>
      <c r="I23" s="242">
        <v>23</v>
      </c>
      <c r="J23" s="188">
        <v>53270.138888888898</v>
      </c>
      <c r="K23" s="188">
        <v>27800</v>
      </c>
      <c r="L23" s="188">
        <v>0.52692775604293196</v>
      </c>
      <c r="M23" s="188">
        <v>6.7990059057172401</v>
      </c>
      <c r="N23" s="188">
        <v>23.20500715621294</v>
      </c>
      <c r="O23" s="188">
        <v>3.346331533145829</v>
      </c>
      <c r="P23" s="188">
        <v>3.2294022779740201</v>
      </c>
      <c r="Q23" s="208">
        <v>81</v>
      </c>
      <c r="R23" s="188">
        <v>1.4478260869565218</v>
      </c>
      <c r="S23" s="188">
        <v>0.89565217391304341</v>
      </c>
      <c r="T23" s="188">
        <v>13.417391304347827</v>
      </c>
      <c r="U23" s="188">
        <v>6.2043478260869565</v>
      </c>
      <c r="V23" s="188">
        <v>7.213043478260869</v>
      </c>
      <c r="W23" s="188">
        <v>23.434782608695652</v>
      </c>
      <c r="X23" s="188">
        <v>28.439130434782616</v>
      </c>
      <c r="Y23" s="188">
        <v>5.0043478260869572</v>
      </c>
      <c r="Z23" s="189">
        <v>251.93043478260873</v>
      </c>
      <c r="AA23" s="243">
        <v>667.50000000000011</v>
      </c>
      <c r="AB23" s="253"/>
      <c r="AC23" s="83"/>
      <c r="AD23" s="83"/>
      <c r="AE23" s="83"/>
      <c r="AF23" s="83"/>
      <c r="AG23" s="83"/>
      <c r="AH23" s="83"/>
      <c r="AI23" s="83"/>
      <c r="AJ23" s="187"/>
      <c r="AK23" s="83"/>
      <c r="AL23" s="83"/>
      <c r="AM23" s="83"/>
      <c r="AN23" s="83"/>
      <c r="AO23" s="83"/>
      <c r="AP23" s="83"/>
      <c r="AQ23" s="83"/>
      <c r="AR23" s="83"/>
      <c r="AS23" s="83"/>
      <c r="AT23" s="251"/>
      <c r="AU23" s="242">
        <v>1</v>
      </c>
      <c r="AV23" s="188">
        <v>2022.9166666666667</v>
      </c>
      <c r="AW23" s="188">
        <v>1200</v>
      </c>
      <c r="AX23" s="188">
        <v>0.5437693099897013</v>
      </c>
      <c r="AY23" s="188">
        <v>6.4659772727272733</v>
      </c>
      <c r="AZ23" s="188">
        <v>22.068380431818184</v>
      </c>
      <c r="BA23" s="188">
        <v>1.8576729047546587</v>
      </c>
      <c r="BB23" s="188">
        <v>2.4137285591055173</v>
      </c>
      <c r="BC23" s="208">
        <v>69</v>
      </c>
      <c r="BD23" s="188">
        <v>0.72</v>
      </c>
      <c r="BE23" s="188">
        <v>0.5</v>
      </c>
      <c r="BF23" s="188">
        <v>13.1</v>
      </c>
      <c r="BG23" s="188">
        <v>6.8</v>
      </c>
      <c r="BH23" s="188">
        <v>6.3</v>
      </c>
      <c r="BI23" s="188">
        <v>24.1</v>
      </c>
      <c r="BJ23" s="188">
        <v>27.2</v>
      </c>
      <c r="BK23" s="188">
        <v>3.0999999999999979</v>
      </c>
      <c r="BL23" s="189">
        <v>266.8</v>
      </c>
      <c r="BM23" s="243">
        <v>625.4</v>
      </c>
      <c r="BN23" s="253"/>
      <c r="BO23" s="83"/>
      <c r="BP23" s="83"/>
      <c r="BQ23" s="83"/>
      <c r="BR23" s="83"/>
      <c r="BS23" s="83"/>
      <c r="BT23" s="83"/>
      <c r="BU23" s="83"/>
      <c r="BV23" s="212"/>
      <c r="BW23" s="83"/>
      <c r="BX23" s="83"/>
      <c r="BY23" s="83"/>
      <c r="BZ23" s="83"/>
      <c r="CA23" s="83"/>
      <c r="CB23" s="83"/>
      <c r="CC23" s="83"/>
      <c r="CD23" s="83"/>
      <c r="CE23" s="83"/>
      <c r="CF23" s="251"/>
      <c r="CG23" s="242"/>
      <c r="CH23" s="188"/>
      <c r="CI23" s="188"/>
      <c r="CJ23" s="188"/>
      <c r="CK23" s="188"/>
      <c r="CL23" s="188"/>
      <c r="CM23" s="188"/>
      <c r="CN23" s="188"/>
      <c r="CO23" s="189"/>
      <c r="CP23" s="188"/>
      <c r="CQ23" s="188"/>
      <c r="CR23" s="188"/>
      <c r="CS23" s="188"/>
      <c r="CT23" s="188"/>
      <c r="CU23" s="188"/>
      <c r="CV23" s="188"/>
      <c r="CW23" s="188"/>
      <c r="CX23" s="83"/>
      <c r="CY23" s="251"/>
      <c r="CZ23" s="252">
        <v>24</v>
      </c>
      <c r="DA23" s="83">
        <v>57155.423280423282</v>
      </c>
      <c r="DB23" s="83">
        <v>31700</v>
      </c>
      <c r="DC23" s="83">
        <v>0.55548011757259907</v>
      </c>
      <c r="DD23" s="83">
        <v>6.3580864511563169</v>
      </c>
      <c r="DE23" s="83">
        <v>21.700149057796509</v>
      </c>
      <c r="DF23" s="83">
        <v>3.1790407800438238</v>
      </c>
      <c r="DG23" s="83">
        <v>2.6849532630108643</v>
      </c>
      <c r="DH23" s="187">
        <v>81.5</v>
      </c>
      <c r="DI23" s="83">
        <v>1.3083333333333333</v>
      </c>
      <c r="DJ23" s="83">
        <v>0.50416666666666676</v>
      </c>
      <c r="DK23" s="83">
        <v>13.454166666666667</v>
      </c>
      <c r="DL23" s="83">
        <v>6.0374999999999988</v>
      </c>
      <c r="DM23" s="83">
        <v>7.416666666666667</v>
      </c>
      <c r="DN23" s="83">
        <v>23.645833333333332</v>
      </c>
      <c r="DO23" s="83">
        <v>28.650000000000002</v>
      </c>
      <c r="DP23" s="83">
        <v>5.0041666666666673</v>
      </c>
      <c r="DQ23" s="83">
        <v>254.75833333333333</v>
      </c>
      <c r="DR23" s="251">
        <v>667.8416666666667</v>
      </c>
      <c r="DS23" s="283">
        <f t="shared" si="0"/>
        <v>112448.47883597884</v>
      </c>
      <c r="DT23" s="205">
        <f t="shared" si="10"/>
        <v>-3371.5277777777956</v>
      </c>
      <c r="DU23" s="206">
        <f t="shared" si="2"/>
        <v>60700</v>
      </c>
      <c r="DV23" s="206">
        <f t="shared" si="13"/>
        <v>-4400</v>
      </c>
      <c r="DW23" s="206">
        <f t="shared" si="4"/>
        <v>48</v>
      </c>
      <c r="DX23" s="209">
        <f t="shared" si="5"/>
        <v>77.166666666666671</v>
      </c>
      <c r="DY23" s="284">
        <f t="shared" si="14"/>
        <v>0.53980276681678441</v>
      </c>
      <c r="EB23" s="147"/>
      <c r="ED23" s="124"/>
    </row>
    <row r="24" spans="1:134" s="123" customFormat="1" ht="24" customHeight="1">
      <c r="A24" s="216">
        <v>45737</v>
      </c>
      <c r="B24" s="222">
        <v>50.237500000000011</v>
      </c>
      <c r="C24" s="184">
        <v>29.008333333333336</v>
      </c>
      <c r="D24" s="184">
        <v>20.791666666666668</v>
      </c>
      <c r="E24" s="184">
        <v>13.741666666666665</v>
      </c>
      <c r="F24" s="184">
        <v>8.1166666666666654</v>
      </c>
      <c r="G24" s="184">
        <v>28.129166666666666</v>
      </c>
      <c r="H24" s="223">
        <v>23.816666666666666</v>
      </c>
      <c r="I24" s="242"/>
      <c r="J24" s="188"/>
      <c r="K24" s="188"/>
      <c r="L24" s="188"/>
      <c r="M24" s="188"/>
      <c r="N24" s="188"/>
      <c r="O24" s="188"/>
      <c r="P24" s="188"/>
      <c r="Q24" s="208"/>
      <c r="R24" s="188"/>
      <c r="S24" s="188"/>
      <c r="T24" s="188"/>
      <c r="U24" s="188"/>
      <c r="V24" s="188"/>
      <c r="W24" s="188"/>
      <c r="X24" s="188"/>
      <c r="Y24" s="188"/>
      <c r="Z24" s="189"/>
      <c r="AA24" s="243"/>
      <c r="AB24" s="253"/>
      <c r="AC24" s="83"/>
      <c r="AD24" s="83"/>
      <c r="AE24" s="83"/>
      <c r="AF24" s="83"/>
      <c r="AG24" s="83"/>
      <c r="AH24" s="83"/>
      <c r="AI24" s="83"/>
      <c r="AJ24" s="187"/>
      <c r="AK24" s="83"/>
      <c r="AL24" s="83"/>
      <c r="AM24" s="83"/>
      <c r="AN24" s="83"/>
      <c r="AO24" s="83"/>
      <c r="AP24" s="83"/>
      <c r="AQ24" s="83"/>
      <c r="AR24" s="83"/>
      <c r="AS24" s="83"/>
      <c r="AT24" s="251"/>
      <c r="AU24" s="242">
        <v>24</v>
      </c>
      <c r="AV24" s="188">
        <v>58664.583333333328</v>
      </c>
      <c r="AW24" s="188">
        <v>32000</v>
      </c>
      <c r="AX24" s="188">
        <v>0.54604655762419496</v>
      </c>
      <c r="AY24" s="188">
        <v>6.4860474690214422</v>
      </c>
      <c r="AZ24" s="188">
        <v>22.13688001177017</v>
      </c>
      <c r="BA24" s="188">
        <v>2.1201500681093832</v>
      </c>
      <c r="BB24" s="188">
        <v>2.6494676631485645</v>
      </c>
      <c r="BC24" s="208">
        <v>84.6</v>
      </c>
      <c r="BD24" s="188">
        <v>0.67499999999999982</v>
      </c>
      <c r="BE24" s="188">
        <v>0.45833333333333331</v>
      </c>
      <c r="BF24" s="188">
        <v>13.737500000000002</v>
      </c>
      <c r="BG24" s="188">
        <v>6.1250000000000009</v>
      </c>
      <c r="BH24" s="188">
        <v>7.612499999999998</v>
      </c>
      <c r="BI24" s="188">
        <v>23.970833333333335</v>
      </c>
      <c r="BJ24" s="188">
        <v>28.162499999999998</v>
      </c>
      <c r="BK24" s="188">
        <v>4.1916666666666655</v>
      </c>
      <c r="BL24" s="189">
        <v>256.56666666666666</v>
      </c>
      <c r="BM24" s="243">
        <v>643.67083333333346</v>
      </c>
      <c r="BN24" s="252"/>
      <c r="BO24" s="83"/>
      <c r="BP24" s="83"/>
      <c r="BQ24" s="83"/>
      <c r="BR24" s="83"/>
      <c r="BS24" s="83"/>
      <c r="BT24" s="83"/>
      <c r="BU24" s="83"/>
      <c r="BV24" s="187"/>
      <c r="BW24" s="83"/>
      <c r="BX24" s="83"/>
      <c r="BY24" s="83"/>
      <c r="BZ24" s="83"/>
      <c r="CA24" s="83"/>
      <c r="CB24" s="83"/>
      <c r="CC24" s="83"/>
      <c r="CD24" s="83"/>
      <c r="CE24" s="83"/>
      <c r="CF24" s="251"/>
      <c r="CG24" s="242"/>
      <c r="CH24" s="188"/>
      <c r="CI24" s="188"/>
      <c r="CJ24" s="188"/>
      <c r="CK24" s="188"/>
      <c r="CL24" s="188"/>
      <c r="CM24" s="188"/>
      <c r="CN24" s="188"/>
      <c r="CO24" s="189"/>
      <c r="CP24" s="188"/>
      <c r="CQ24" s="188"/>
      <c r="CR24" s="188"/>
      <c r="CS24" s="188"/>
      <c r="CT24" s="188"/>
      <c r="CU24" s="188"/>
      <c r="CV24" s="188"/>
      <c r="CW24" s="188"/>
      <c r="CX24" s="83"/>
      <c r="CY24" s="251"/>
      <c r="CZ24" s="252">
        <v>21</v>
      </c>
      <c r="DA24" s="83">
        <v>48582.10978835979</v>
      </c>
      <c r="DB24" s="83">
        <v>27800</v>
      </c>
      <c r="DC24" s="83">
        <v>0.54626884968372269</v>
      </c>
      <c r="DD24" s="83">
        <v>6.4869500733733672</v>
      </c>
      <c r="DE24" s="83">
        <v>22.139960600423297</v>
      </c>
      <c r="DF24" s="83">
        <v>3.2313551173372446</v>
      </c>
      <c r="DG24" s="83">
        <v>2.8579109985836948</v>
      </c>
      <c r="DH24" s="187">
        <v>82.1</v>
      </c>
      <c r="DI24" s="83">
        <v>1.31</v>
      </c>
      <c r="DJ24" s="83">
        <v>0.57999999999999996</v>
      </c>
      <c r="DK24" s="83">
        <v>13.775</v>
      </c>
      <c r="DL24" s="83">
        <v>6.2100000000000017</v>
      </c>
      <c r="DM24" s="83">
        <v>7.5649999999999977</v>
      </c>
      <c r="DN24" s="83">
        <v>23.42</v>
      </c>
      <c r="DO24" s="83">
        <v>28.584999999999997</v>
      </c>
      <c r="DP24" s="83">
        <v>5.1649999999999991</v>
      </c>
      <c r="DQ24" s="83">
        <v>256.40500000000003</v>
      </c>
      <c r="DR24" s="251">
        <v>667.03499999999997</v>
      </c>
      <c r="DS24" s="283">
        <f t="shared" si="0"/>
        <v>107246.69312169313</v>
      </c>
      <c r="DT24" s="205">
        <f t="shared" si="10"/>
        <v>-5201.7857142857101</v>
      </c>
      <c r="DU24" s="206">
        <f t="shared" si="2"/>
        <v>59800</v>
      </c>
      <c r="DV24" s="206">
        <f t="shared" si="13"/>
        <v>-900</v>
      </c>
      <c r="DW24" s="206">
        <f t="shared" si="4"/>
        <v>45</v>
      </c>
      <c r="DX24" s="209">
        <f t="shared" si="5"/>
        <v>83.35</v>
      </c>
      <c r="DY24" s="284">
        <f t="shared" si="14"/>
        <v>0.55759295004224296</v>
      </c>
      <c r="EB24" s="147"/>
      <c r="ED24" s="124"/>
    </row>
    <row r="25" spans="1:134" s="123" customFormat="1" ht="24" customHeight="1">
      <c r="A25" s="216">
        <v>45738</v>
      </c>
      <c r="B25" s="222">
        <v>60.462499999999999</v>
      </c>
      <c r="C25" s="184">
        <v>29.070833333333336</v>
      </c>
      <c r="D25" s="184">
        <v>22.758333333333336</v>
      </c>
      <c r="E25" s="184">
        <v>14.025</v>
      </c>
      <c r="F25" s="184">
        <v>8.1166666666666671</v>
      </c>
      <c r="G25" s="184">
        <v>30.112500000000001</v>
      </c>
      <c r="H25" s="223">
        <v>25.520833333333332</v>
      </c>
      <c r="I25" s="242"/>
      <c r="J25" s="188"/>
      <c r="K25" s="188"/>
      <c r="L25" s="188"/>
      <c r="M25" s="188"/>
      <c r="N25" s="188"/>
      <c r="O25" s="188"/>
      <c r="P25" s="188"/>
      <c r="Q25" s="208"/>
      <c r="R25" s="188"/>
      <c r="S25" s="188"/>
      <c r="T25" s="188"/>
      <c r="U25" s="188"/>
      <c r="V25" s="188"/>
      <c r="W25" s="188"/>
      <c r="X25" s="188"/>
      <c r="Y25" s="188"/>
      <c r="Z25" s="189"/>
      <c r="AA25" s="243"/>
      <c r="AB25" s="252"/>
      <c r="AC25" s="83"/>
      <c r="AD25" s="83"/>
      <c r="AE25" s="83"/>
      <c r="AF25" s="83"/>
      <c r="AG25" s="83"/>
      <c r="AH25" s="83"/>
      <c r="AI25" s="83"/>
      <c r="AJ25" s="187"/>
      <c r="AK25" s="83"/>
      <c r="AL25" s="83"/>
      <c r="AM25" s="83"/>
      <c r="AN25" s="83"/>
      <c r="AO25" s="83"/>
      <c r="AP25" s="83"/>
      <c r="AQ25" s="83"/>
      <c r="AR25" s="83"/>
      <c r="AS25" s="83"/>
      <c r="AT25" s="251"/>
      <c r="AU25" s="242">
        <v>24</v>
      </c>
      <c r="AV25" s="188">
        <v>61522.354497354485</v>
      </c>
      <c r="AW25" s="188">
        <v>35000</v>
      </c>
      <c r="AX25" s="188">
        <v>0.56842904409521822</v>
      </c>
      <c r="AY25" s="188">
        <v>6.2080108664744396</v>
      </c>
      <c r="AZ25" s="188">
        <v>21.187941087277256</v>
      </c>
      <c r="BA25" s="188">
        <v>2.1914470885718802</v>
      </c>
      <c r="BB25" s="188">
        <v>2.8637338504559389</v>
      </c>
      <c r="BC25" s="208">
        <v>87.9</v>
      </c>
      <c r="BD25" s="188">
        <v>0.68333333333333313</v>
      </c>
      <c r="BE25" s="188">
        <v>0.5249999999999998</v>
      </c>
      <c r="BF25" s="188">
        <v>14.066666666666665</v>
      </c>
      <c r="BG25" s="188">
        <v>6.083333333333333</v>
      </c>
      <c r="BH25" s="188">
        <v>7.9833333333333334</v>
      </c>
      <c r="BI25" s="188">
        <v>25.675000000000001</v>
      </c>
      <c r="BJ25" s="188">
        <v>30.079166666666669</v>
      </c>
      <c r="BK25" s="188">
        <v>4.4041666666666668</v>
      </c>
      <c r="BL25" s="189">
        <v>255.33333333333329</v>
      </c>
      <c r="BM25" s="243">
        <v>686.08333333333337</v>
      </c>
      <c r="BN25" s="252"/>
      <c r="BO25" s="83"/>
      <c r="BP25" s="83"/>
      <c r="BQ25" s="83"/>
      <c r="BR25" s="83"/>
      <c r="BS25" s="83"/>
      <c r="BT25" s="83"/>
      <c r="BU25" s="83"/>
      <c r="BV25" s="187"/>
      <c r="BW25" s="83"/>
      <c r="BX25" s="83"/>
      <c r="BY25" s="83"/>
      <c r="BZ25" s="83"/>
      <c r="CA25" s="83"/>
      <c r="CB25" s="83"/>
      <c r="CC25" s="83"/>
      <c r="CD25" s="83"/>
      <c r="CE25" s="83"/>
      <c r="CF25" s="251"/>
      <c r="CG25" s="242"/>
      <c r="CH25" s="188"/>
      <c r="CI25" s="188">
        <v>1400</v>
      </c>
      <c r="CJ25" s="188"/>
      <c r="CK25" s="188"/>
      <c r="CL25" s="188"/>
      <c r="CM25" s="188"/>
      <c r="CN25" s="188"/>
      <c r="CO25" s="189"/>
      <c r="CP25" s="188"/>
      <c r="CQ25" s="188"/>
      <c r="CR25" s="188"/>
      <c r="CS25" s="188"/>
      <c r="CT25" s="188"/>
      <c r="CU25" s="188"/>
      <c r="CV25" s="188"/>
      <c r="CW25" s="188"/>
      <c r="CX25" s="83"/>
      <c r="CY25" s="251"/>
      <c r="CZ25" s="252">
        <v>24</v>
      </c>
      <c r="DA25" s="83">
        <v>58728.802910052917</v>
      </c>
      <c r="DB25" s="83">
        <v>33400</v>
      </c>
      <c r="DC25" s="83">
        <v>0.56846151549239354</v>
      </c>
      <c r="DD25" s="83">
        <v>6.2123688526111867</v>
      </c>
      <c r="DE25" s="83">
        <v>21.202814893961971</v>
      </c>
      <c r="DF25" s="83">
        <v>3.2062333538049441</v>
      </c>
      <c r="DG25" s="83">
        <v>2.808057089701383</v>
      </c>
      <c r="DH25" s="187">
        <v>88.5</v>
      </c>
      <c r="DI25" s="83">
        <v>1.2304347826086957</v>
      </c>
      <c r="DJ25" s="83">
        <v>0.5</v>
      </c>
      <c r="DK25" s="83">
        <v>14.239130434782613</v>
      </c>
      <c r="DL25" s="83">
        <v>6.286956521739131</v>
      </c>
      <c r="DM25" s="83">
        <v>7.952173913043481</v>
      </c>
      <c r="DN25" s="83">
        <v>25.334782608695651</v>
      </c>
      <c r="DO25" s="83">
        <v>30.739130434782613</v>
      </c>
      <c r="DP25" s="83">
        <v>5.4043478260869566</v>
      </c>
      <c r="DQ25" s="83">
        <v>257.95217391304345</v>
      </c>
      <c r="DR25" s="251">
        <v>713.48260869565206</v>
      </c>
      <c r="DS25" s="283">
        <f t="shared" si="0"/>
        <v>120251.1574074074</v>
      </c>
      <c r="DT25" s="205">
        <f t="shared" si="10"/>
        <v>13004.464285714275</v>
      </c>
      <c r="DU25" s="206">
        <f t="shared" si="2"/>
        <v>69800</v>
      </c>
      <c r="DV25" s="206">
        <f t="shared" si="13"/>
        <v>10000</v>
      </c>
      <c r="DW25" s="206">
        <f t="shared" si="4"/>
        <v>48</v>
      </c>
      <c r="DX25" s="209">
        <f t="shared" si="5"/>
        <v>88.2</v>
      </c>
      <c r="DY25" s="284">
        <f t="shared" si="14"/>
        <v>0.58045179360328025</v>
      </c>
      <c r="EB25" s="147"/>
      <c r="ED25" s="124"/>
    </row>
    <row r="26" spans="1:134" s="123" customFormat="1" ht="24" customHeight="1">
      <c r="A26" s="216">
        <v>45739</v>
      </c>
      <c r="B26" s="222">
        <v>64.341666666666683</v>
      </c>
      <c r="C26" s="184">
        <v>30.008333333333329</v>
      </c>
      <c r="D26" s="184">
        <v>24.362500000000001</v>
      </c>
      <c r="E26" s="184">
        <v>14.308333333333335</v>
      </c>
      <c r="F26" s="184">
        <v>8.1083333333333325</v>
      </c>
      <c r="G26" s="184">
        <v>31.862499999999997</v>
      </c>
      <c r="H26" s="223">
        <v>27.150000000000006</v>
      </c>
      <c r="I26" s="242"/>
      <c r="J26" s="188"/>
      <c r="K26" s="188"/>
      <c r="L26" s="188"/>
      <c r="M26" s="188"/>
      <c r="N26" s="188"/>
      <c r="O26" s="188"/>
      <c r="P26" s="188"/>
      <c r="Q26" s="208"/>
      <c r="R26" s="188"/>
      <c r="S26" s="188"/>
      <c r="T26" s="188"/>
      <c r="U26" s="188"/>
      <c r="V26" s="188"/>
      <c r="W26" s="188"/>
      <c r="X26" s="188"/>
      <c r="Y26" s="188"/>
      <c r="Z26" s="189"/>
      <c r="AA26" s="243"/>
      <c r="AB26" s="252">
        <v>4</v>
      </c>
      <c r="AC26" s="83">
        <v>7192.5925925925912</v>
      </c>
      <c r="AD26" s="83">
        <v>5800</v>
      </c>
      <c r="AE26" s="83">
        <v>0.54564129398839467</v>
      </c>
      <c r="AF26" s="83">
        <v>6.6003796725761008</v>
      </c>
      <c r="AG26" s="83">
        <v>22.527095822502229</v>
      </c>
      <c r="AH26" s="83">
        <v>2.317410920384571</v>
      </c>
      <c r="AI26" s="83">
        <v>3.1957934133731083</v>
      </c>
      <c r="AJ26" s="187">
        <v>85.5</v>
      </c>
      <c r="AK26" s="83">
        <v>0.69999999999999984</v>
      </c>
      <c r="AL26" s="83">
        <v>0.79999999999999993</v>
      </c>
      <c r="AM26" s="83">
        <v>14.200000000000001</v>
      </c>
      <c r="AN26" s="83">
        <v>6.7333333333333334</v>
      </c>
      <c r="AO26" s="83">
        <v>7.4666666666666659</v>
      </c>
      <c r="AP26" s="83">
        <v>28.433333333333334</v>
      </c>
      <c r="AQ26" s="83">
        <v>33.200000000000003</v>
      </c>
      <c r="AR26" s="83">
        <v>4.7666666666666666</v>
      </c>
      <c r="AS26" s="83">
        <v>260.16666666666669</v>
      </c>
      <c r="AT26" s="251">
        <v>756.13333333333333</v>
      </c>
      <c r="AU26" s="242">
        <v>24</v>
      </c>
      <c r="AV26" s="188">
        <v>62004.001322751319</v>
      </c>
      <c r="AW26" s="188">
        <v>37100</v>
      </c>
      <c r="AX26" s="188">
        <v>0.59908136809013468</v>
      </c>
      <c r="AY26" s="188">
        <v>5.8842490673815817</v>
      </c>
      <c r="AZ26" s="188">
        <v>20.082942066973335</v>
      </c>
      <c r="BA26" s="188">
        <v>2.2588142634730408</v>
      </c>
      <c r="BB26" s="188">
        <v>2.9531915053715783</v>
      </c>
      <c r="BC26" s="208">
        <v>92.3</v>
      </c>
      <c r="BD26" s="188">
        <v>0.69999999999999984</v>
      </c>
      <c r="BE26" s="188">
        <v>0.56666666666666654</v>
      </c>
      <c r="BF26" s="188">
        <v>14.341666666666663</v>
      </c>
      <c r="BG26" s="188">
        <v>6.2958333333333334</v>
      </c>
      <c r="BH26" s="188">
        <v>8.0458333333333325</v>
      </c>
      <c r="BI26" s="188">
        <v>27.304166666666671</v>
      </c>
      <c r="BJ26" s="188">
        <v>31.862500000000001</v>
      </c>
      <c r="BK26" s="188">
        <v>4.5583333333333327</v>
      </c>
      <c r="BL26" s="189">
        <v>257.41666666666669</v>
      </c>
      <c r="BM26" s="243">
        <v>726.37083333333339</v>
      </c>
      <c r="BN26" s="252"/>
      <c r="BO26" s="83"/>
      <c r="BP26" s="83"/>
      <c r="BQ26" s="83"/>
      <c r="BR26" s="83"/>
      <c r="BS26" s="83"/>
      <c r="BT26" s="83"/>
      <c r="BU26" s="83"/>
      <c r="BV26" s="187"/>
      <c r="BW26" s="83"/>
      <c r="BX26" s="83"/>
      <c r="BY26" s="83"/>
      <c r="BZ26" s="83"/>
      <c r="CA26" s="83"/>
      <c r="CB26" s="83"/>
      <c r="CC26" s="83"/>
      <c r="CD26" s="83"/>
      <c r="CE26" s="83"/>
      <c r="CF26" s="251"/>
      <c r="CG26" s="242">
        <v>24</v>
      </c>
      <c r="CH26" s="188">
        <v>61811.342592592591</v>
      </c>
      <c r="CI26" s="188">
        <v>36700</v>
      </c>
      <c r="CJ26" s="188">
        <v>0.59338425035275477</v>
      </c>
      <c r="CK26" s="188">
        <v>5.9451621067610327</v>
      </c>
      <c r="CL26" s="188">
        <v>20.29083827037541</v>
      </c>
      <c r="CM26" s="188">
        <v>2.2399894154139903</v>
      </c>
      <c r="CN26" s="188">
        <v>3.658388380968661</v>
      </c>
      <c r="CO26" s="189">
        <v>97.1</v>
      </c>
      <c r="CP26" s="188">
        <v>0.5874999999999998</v>
      </c>
      <c r="CQ26" s="188">
        <v>1.0125000000000002</v>
      </c>
      <c r="CR26" s="188">
        <v>14.508333333333333</v>
      </c>
      <c r="CS26" s="188">
        <v>6.4874999999999998</v>
      </c>
      <c r="CT26" s="188">
        <v>8.0208333333333321</v>
      </c>
      <c r="CU26" s="188">
        <v>27.320833333333336</v>
      </c>
      <c r="CV26" s="188">
        <v>32.400000000000006</v>
      </c>
      <c r="CW26" s="188">
        <v>5.0791666666666657</v>
      </c>
      <c r="CX26" s="83">
        <v>254.05000000000004</v>
      </c>
      <c r="CY26" s="251">
        <v>736.9083333333333</v>
      </c>
      <c r="CZ26" s="252"/>
      <c r="DA26" s="83"/>
      <c r="DB26" s="83"/>
      <c r="DC26" s="83"/>
      <c r="DD26" s="83"/>
      <c r="DE26" s="83"/>
      <c r="DF26" s="83"/>
      <c r="DG26" s="83"/>
      <c r="DH26" s="187"/>
      <c r="DI26" s="83"/>
      <c r="DJ26" s="83"/>
      <c r="DK26" s="83"/>
      <c r="DL26" s="83"/>
      <c r="DM26" s="83"/>
      <c r="DN26" s="83"/>
      <c r="DO26" s="83"/>
      <c r="DP26" s="83"/>
      <c r="DQ26" s="83"/>
      <c r="DR26" s="251"/>
      <c r="DS26" s="283">
        <f t="shared" si="0"/>
        <v>131007.93650793651</v>
      </c>
      <c r="DT26" s="205">
        <f t="shared" si="10"/>
        <v>10756.779100529107</v>
      </c>
      <c r="DU26" s="206">
        <f t="shared" si="2"/>
        <v>79600</v>
      </c>
      <c r="DV26" s="206">
        <f t="shared" si="13"/>
        <v>9800</v>
      </c>
      <c r="DW26" s="206">
        <f t="shared" si="4"/>
        <v>52</v>
      </c>
      <c r="DX26" s="209">
        <f t="shared" si="5"/>
        <v>91.633333333333326</v>
      </c>
      <c r="DY26" s="284">
        <f t="shared" si="14"/>
        <v>0.60759677712485616</v>
      </c>
      <c r="EB26" s="147"/>
      <c r="ED26" s="124"/>
    </row>
    <row r="27" spans="1:134" s="123" customFormat="1" ht="24" customHeight="1">
      <c r="A27" s="216">
        <v>45740</v>
      </c>
      <c r="B27" s="222">
        <v>61.016666666666673</v>
      </c>
      <c r="C27" s="184">
        <v>29.808333333333326</v>
      </c>
      <c r="D27" s="184">
        <v>23.766666666666666</v>
      </c>
      <c r="E27" s="184">
        <v>14.133333333333333</v>
      </c>
      <c r="F27" s="184">
        <v>7.9416666666666664</v>
      </c>
      <c r="G27" s="184">
        <v>31.879166666666663</v>
      </c>
      <c r="H27" s="223">
        <v>27.129166666666663</v>
      </c>
      <c r="I27" s="242"/>
      <c r="J27" s="188"/>
      <c r="K27" s="188"/>
      <c r="L27" s="188"/>
      <c r="M27" s="188"/>
      <c r="N27" s="188"/>
      <c r="O27" s="188"/>
      <c r="P27" s="188"/>
      <c r="Q27" s="208"/>
      <c r="R27" s="188"/>
      <c r="S27" s="188"/>
      <c r="T27" s="188"/>
      <c r="U27" s="188"/>
      <c r="V27" s="188"/>
      <c r="W27" s="188"/>
      <c r="X27" s="188"/>
      <c r="Y27" s="188"/>
      <c r="Z27" s="189"/>
      <c r="AA27" s="243"/>
      <c r="AB27" s="252"/>
      <c r="AC27" s="83"/>
      <c r="AD27" s="83"/>
      <c r="AE27" s="83"/>
      <c r="AF27" s="83"/>
      <c r="AG27" s="83"/>
      <c r="AH27" s="83"/>
      <c r="AI27" s="83"/>
      <c r="AJ27" s="187"/>
      <c r="AK27" s="83"/>
      <c r="AL27" s="83"/>
      <c r="AM27" s="83"/>
      <c r="AN27" s="83"/>
      <c r="AO27" s="83"/>
      <c r="AP27" s="83"/>
      <c r="AQ27" s="83"/>
      <c r="AR27" s="83"/>
      <c r="AS27" s="83"/>
      <c r="AT27" s="251"/>
      <c r="AU27" s="242">
        <v>24</v>
      </c>
      <c r="AV27" s="188">
        <v>60462.731481481474</v>
      </c>
      <c r="AW27" s="188">
        <v>35900</v>
      </c>
      <c r="AX27" s="188">
        <v>0.59414020642069143</v>
      </c>
      <c r="AY27" s="188">
        <v>5.9407014961936531</v>
      </c>
      <c r="AZ27" s="188">
        <v>20.27561420650893</v>
      </c>
      <c r="BA27" s="188">
        <v>2.1395475668791595</v>
      </c>
      <c r="BB27" s="188">
        <v>2.845338695955141</v>
      </c>
      <c r="BC27" s="208">
        <v>92</v>
      </c>
      <c r="BD27" s="188">
        <v>0.63749999999999962</v>
      </c>
      <c r="BE27" s="188">
        <v>0.53333333333333333</v>
      </c>
      <c r="BF27" s="188">
        <v>14.170833333333333</v>
      </c>
      <c r="BG27" s="188">
        <v>6.3249999999999993</v>
      </c>
      <c r="BH27" s="188">
        <v>7.8458333333333323</v>
      </c>
      <c r="BI27" s="188">
        <v>27.270833333333332</v>
      </c>
      <c r="BJ27" s="188">
        <v>31.720833333333331</v>
      </c>
      <c r="BK27" s="188">
        <v>4.4500000000000028</v>
      </c>
      <c r="BL27" s="189">
        <v>258.35416666666669</v>
      </c>
      <c r="BM27" s="243">
        <v>722.05833333333328</v>
      </c>
      <c r="BN27" s="252">
        <v>3</v>
      </c>
      <c r="BO27" s="83">
        <v>7674.2394179894181</v>
      </c>
      <c r="BP27" s="83">
        <v>5100</v>
      </c>
      <c r="BQ27" s="83">
        <v>0.58613722566398962</v>
      </c>
      <c r="BR27" s="83">
        <v>6.0628902299951308</v>
      </c>
      <c r="BS27" s="83">
        <v>20.692644354973382</v>
      </c>
      <c r="BT27" s="83">
        <v>3.5512718971780082</v>
      </c>
      <c r="BU27" s="83">
        <v>2.8759814245565245</v>
      </c>
      <c r="BV27" s="187">
        <v>96.3</v>
      </c>
      <c r="BW27" s="83">
        <v>1.6666666666666667</v>
      </c>
      <c r="BX27" s="83">
        <v>0.53333333333333333</v>
      </c>
      <c r="BY27" s="83">
        <v>15.066666666666668</v>
      </c>
      <c r="BZ27" s="83">
        <v>7.1000000000000005</v>
      </c>
      <c r="CA27" s="83">
        <v>7.9666666666666659</v>
      </c>
      <c r="CB27" s="83">
        <v>29.400000000000002</v>
      </c>
      <c r="CC27" s="83">
        <v>34.233333333333334</v>
      </c>
      <c r="CD27" s="83">
        <v>4.8333333333333348</v>
      </c>
      <c r="CE27" s="83">
        <v>267.53333333333336</v>
      </c>
      <c r="CF27" s="251">
        <v>807.4</v>
      </c>
      <c r="CG27" s="242">
        <v>24</v>
      </c>
      <c r="CH27" s="188">
        <v>62581.977513227517</v>
      </c>
      <c r="CI27" s="188">
        <v>37200</v>
      </c>
      <c r="CJ27" s="188">
        <v>0.59448546358160226</v>
      </c>
      <c r="CK27" s="188">
        <v>5.9449043585690156</v>
      </c>
      <c r="CL27" s="188">
        <v>20.289958575796046</v>
      </c>
      <c r="CM27" s="188">
        <v>2.3196097807586238</v>
      </c>
      <c r="CN27" s="188">
        <v>3.7749378318870108</v>
      </c>
      <c r="CO27" s="189">
        <v>94.8</v>
      </c>
      <c r="CP27" s="188">
        <v>0.62499999999999978</v>
      </c>
      <c r="CQ27" s="188">
        <v>1.0708333333333331</v>
      </c>
      <c r="CR27" s="188">
        <v>14.350000000000001</v>
      </c>
      <c r="CS27" s="188">
        <v>6.2291666666666679</v>
      </c>
      <c r="CT27" s="188">
        <v>8.1208333333333336</v>
      </c>
      <c r="CU27" s="188">
        <v>27.283333333333331</v>
      </c>
      <c r="CV27" s="188">
        <v>32.449999999999996</v>
      </c>
      <c r="CW27" s="188">
        <v>5.1666666666666679</v>
      </c>
      <c r="CX27" s="83">
        <v>250.39166666666665</v>
      </c>
      <c r="CY27" s="251">
        <v>739.48749999999984</v>
      </c>
      <c r="CZ27" s="252"/>
      <c r="DA27" s="83"/>
      <c r="DB27" s="83"/>
      <c r="DC27" s="83"/>
      <c r="DD27" s="83"/>
      <c r="DE27" s="83"/>
      <c r="DF27" s="83"/>
      <c r="DG27" s="83"/>
      <c r="DH27" s="187"/>
      <c r="DI27" s="83"/>
      <c r="DJ27" s="83"/>
      <c r="DK27" s="83"/>
      <c r="DL27" s="83"/>
      <c r="DM27" s="83"/>
      <c r="DN27" s="83"/>
      <c r="DO27" s="83"/>
      <c r="DP27" s="83"/>
      <c r="DQ27" s="83"/>
      <c r="DR27" s="251"/>
      <c r="DS27" s="283">
        <f t="shared" si="0"/>
        <v>130718.9484126984</v>
      </c>
      <c r="DT27" s="205">
        <f t="shared" si="10"/>
        <v>-288.98809523810633</v>
      </c>
      <c r="DU27" s="206">
        <f t="shared" si="2"/>
        <v>78200</v>
      </c>
      <c r="DV27" s="206">
        <f t="shared" si="13"/>
        <v>-1400</v>
      </c>
      <c r="DW27" s="206">
        <f t="shared" si="4"/>
        <v>51</v>
      </c>
      <c r="DX27" s="209">
        <f t="shared" si="5"/>
        <v>94.366666666666674</v>
      </c>
      <c r="DY27" s="284">
        <f t="shared" si="14"/>
        <v>0.59823002670669767</v>
      </c>
      <c r="EB27" s="147"/>
      <c r="ED27" s="124"/>
    </row>
    <row r="28" spans="1:134" s="123" customFormat="1" ht="24" customHeight="1">
      <c r="A28" s="216">
        <v>45741</v>
      </c>
      <c r="B28" s="222">
        <v>64.45</v>
      </c>
      <c r="C28" s="184">
        <v>29.875000000000004</v>
      </c>
      <c r="D28" s="184">
        <v>24.324999999999999</v>
      </c>
      <c r="E28" s="184">
        <v>14.079166666666667</v>
      </c>
      <c r="F28" s="184">
        <v>7.8291666666666684</v>
      </c>
      <c r="G28" s="184">
        <v>32.437499999999993</v>
      </c>
      <c r="H28" s="223">
        <v>27.812500000000004</v>
      </c>
      <c r="I28" s="242"/>
      <c r="J28" s="188"/>
      <c r="K28" s="188"/>
      <c r="L28" s="188"/>
      <c r="M28" s="188"/>
      <c r="N28" s="188"/>
      <c r="O28" s="188"/>
      <c r="P28" s="188"/>
      <c r="Q28" s="208"/>
      <c r="R28" s="188"/>
      <c r="S28" s="188"/>
      <c r="T28" s="188"/>
      <c r="U28" s="188"/>
      <c r="V28" s="188"/>
      <c r="W28" s="188"/>
      <c r="X28" s="188"/>
      <c r="Y28" s="188"/>
      <c r="Z28" s="189"/>
      <c r="AA28" s="243"/>
      <c r="AB28" s="252"/>
      <c r="AC28" s="83"/>
      <c r="AD28" s="83"/>
      <c r="AE28" s="83"/>
      <c r="AF28" s="83"/>
      <c r="AG28" s="83"/>
      <c r="AH28" s="83"/>
      <c r="AI28" s="83"/>
      <c r="AJ28" s="187"/>
      <c r="AK28" s="83"/>
      <c r="AL28" s="83"/>
      <c r="AM28" s="83"/>
      <c r="AN28" s="83"/>
      <c r="AO28" s="83"/>
      <c r="AP28" s="83"/>
      <c r="AQ28" s="83"/>
      <c r="AR28" s="83"/>
      <c r="AS28" s="83"/>
      <c r="AT28" s="251"/>
      <c r="AU28" s="242">
        <v>24</v>
      </c>
      <c r="AV28" s="188">
        <v>59306.779100529086</v>
      </c>
      <c r="AW28" s="188">
        <v>35700</v>
      </c>
      <c r="AX28" s="188">
        <v>0.60274686021462387</v>
      </c>
      <c r="AY28" s="188">
        <v>5.8542626857999247</v>
      </c>
      <c r="AZ28" s="188">
        <v>19.980598546635139</v>
      </c>
      <c r="BA28" s="188">
        <v>2.1229357210067383</v>
      </c>
      <c r="BB28" s="188">
        <v>2.7831636361558192</v>
      </c>
      <c r="BC28" s="208">
        <v>89</v>
      </c>
      <c r="BD28" s="188">
        <v>0.63749999999999984</v>
      </c>
      <c r="BE28" s="188">
        <v>0.52083333333333337</v>
      </c>
      <c r="BF28" s="188">
        <v>14.12083333333333</v>
      </c>
      <c r="BG28" s="188">
        <v>6.4249999999999998</v>
      </c>
      <c r="BH28" s="188">
        <v>7.695833333333332</v>
      </c>
      <c r="BI28" s="188">
        <v>27.937499999999996</v>
      </c>
      <c r="BJ28" s="188">
        <v>32.337499999999999</v>
      </c>
      <c r="BK28" s="188">
        <v>4.4000000000000012</v>
      </c>
      <c r="BL28" s="189">
        <v>259.63749999999999</v>
      </c>
      <c r="BM28" s="243">
        <v>735.83749999999998</v>
      </c>
      <c r="BN28" s="252">
        <v>6</v>
      </c>
      <c r="BO28" s="83">
        <v>12522.817460317461</v>
      </c>
      <c r="BP28" s="83">
        <v>10300</v>
      </c>
      <c r="BQ28" s="83">
        <v>0.61495590300533665</v>
      </c>
      <c r="BR28" s="83">
        <v>5.7638311054699658</v>
      </c>
      <c r="BS28" s="83">
        <v>19.671955562968993</v>
      </c>
      <c r="BT28" s="83">
        <v>3.2291456150972109</v>
      </c>
      <c r="BU28" s="83">
        <v>2.6989001045954204</v>
      </c>
      <c r="BV28" s="187">
        <v>92.5</v>
      </c>
      <c r="BW28" s="83">
        <v>1.42</v>
      </c>
      <c r="BX28" s="83">
        <v>0.45999999999999996</v>
      </c>
      <c r="BY28" s="83">
        <v>14.76</v>
      </c>
      <c r="BZ28" s="83">
        <v>6.9599999999999991</v>
      </c>
      <c r="CA28" s="83">
        <v>7.8</v>
      </c>
      <c r="CB28" s="83">
        <v>29.259999999999998</v>
      </c>
      <c r="CC28" s="83">
        <v>33.999999999999993</v>
      </c>
      <c r="CD28" s="83">
        <v>4.74</v>
      </c>
      <c r="CE28" s="83">
        <v>266.68</v>
      </c>
      <c r="CF28" s="251">
        <v>795.54</v>
      </c>
      <c r="CG28" s="242">
        <v>24</v>
      </c>
      <c r="CH28" s="188">
        <v>60526.951058201055</v>
      </c>
      <c r="CI28" s="188">
        <v>36600</v>
      </c>
      <c r="CJ28" s="188">
        <v>0.60499694895478251</v>
      </c>
      <c r="CK28" s="188">
        <v>5.8343472351730057</v>
      </c>
      <c r="CL28" s="188">
        <v>19.912627113645467</v>
      </c>
      <c r="CM28" s="188">
        <v>2.2369557932893032</v>
      </c>
      <c r="CN28" s="188">
        <v>3.4298545243844174</v>
      </c>
      <c r="CO28" s="189">
        <v>93.1</v>
      </c>
      <c r="CP28" s="188">
        <v>0.59999999999999976</v>
      </c>
      <c r="CQ28" s="188">
        <v>0.88750000000000007</v>
      </c>
      <c r="CR28" s="188">
        <v>14.258333333333333</v>
      </c>
      <c r="CS28" s="188">
        <v>6.4041666666666686</v>
      </c>
      <c r="CT28" s="188">
        <v>7.854166666666667</v>
      </c>
      <c r="CU28" s="188">
        <v>27.970833333333331</v>
      </c>
      <c r="CV28" s="188">
        <v>32.966666666666661</v>
      </c>
      <c r="CW28" s="188">
        <v>4.9958333333333345</v>
      </c>
      <c r="CX28" s="83">
        <v>254.39166666666665</v>
      </c>
      <c r="CY28" s="251">
        <v>750.78750000000002</v>
      </c>
      <c r="CZ28" s="252"/>
      <c r="DA28" s="83"/>
      <c r="DB28" s="83"/>
      <c r="DC28" s="83"/>
      <c r="DD28" s="83"/>
      <c r="DE28" s="83"/>
      <c r="DF28" s="83"/>
      <c r="DG28" s="83"/>
      <c r="DH28" s="187"/>
      <c r="DI28" s="83"/>
      <c r="DJ28" s="83"/>
      <c r="DK28" s="83"/>
      <c r="DL28" s="83"/>
      <c r="DM28" s="83"/>
      <c r="DN28" s="83"/>
      <c r="DO28" s="83"/>
      <c r="DP28" s="83"/>
      <c r="DQ28" s="83"/>
      <c r="DR28" s="251"/>
      <c r="DS28" s="283">
        <f t="shared" si="0"/>
        <v>132356.5476190476</v>
      </c>
      <c r="DT28" s="205">
        <f t="shared" si="10"/>
        <v>1637.5992063492013</v>
      </c>
      <c r="DU28" s="206">
        <f t="shared" si="2"/>
        <v>82600</v>
      </c>
      <c r="DV28" s="206">
        <f t="shared" si="13"/>
        <v>4400</v>
      </c>
      <c r="DW28" s="206">
        <f t="shared" si="4"/>
        <v>54</v>
      </c>
      <c r="DX28" s="209">
        <f t="shared" si="5"/>
        <v>91.533333333333346</v>
      </c>
      <c r="DY28" s="284">
        <f t="shared" si="14"/>
        <v>0.62407188375554856</v>
      </c>
      <c r="EB28" s="147"/>
      <c r="ED28" s="124"/>
    </row>
    <row r="29" spans="1:134" s="123" customFormat="1" ht="25.5" customHeight="1">
      <c r="A29" s="216">
        <v>45742</v>
      </c>
      <c r="B29" s="227">
        <v>64.75833333333334</v>
      </c>
      <c r="C29" s="178">
        <v>28.933333333333334</v>
      </c>
      <c r="D29" s="178">
        <v>23.566666666666666</v>
      </c>
      <c r="E29" s="178">
        <v>14.037500000000001</v>
      </c>
      <c r="F29" s="178">
        <v>7.8083333333333336</v>
      </c>
      <c r="G29" s="178">
        <v>31.679166666666671</v>
      </c>
      <c r="H29" s="228">
        <v>27.087500000000002</v>
      </c>
      <c r="I29" s="244">
        <v>17</v>
      </c>
      <c r="J29" s="179">
        <v>43829.861111111109</v>
      </c>
      <c r="K29" s="179">
        <v>24500</v>
      </c>
      <c r="L29" s="179">
        <v>0.55002673528509871</v>
      </c>
      <c r="M29" s="179">
        <v>6.4120982753037108</v>
      </c>
      <c r="N29" s="179">
        <v>21.884491413611563</v>
      </c>
      <c r="O29" s="179">
        <v>2.0583334924208683</v>
      </c>
      <c r="P29" s="179">
        <v>2.9632075110699092</v>
      </c>
      <c r="Q29" s="180">
        <v>91.9</v>
      </c>
      <c r="R29" s="179">
        <v>0.42352941176470593</v>
      </c>
      <c r="S29" s="179">
        <v>0.57647058823529407</v>
      </c>
      <c r="T29" s="179">
        <v>13.929411764705881</v>
      </c>
      <c r="U29" s="179">
        <v>5.8999999999999995</v>
      </c>
      <c r="V29" s="179">
        <v>8.0294117647058805</v>
      </c>
      <c r="W29" s="179">
        <v>26.617647058823536</v>
      </c>
      <c r="X29" s="179">
        <v>32.029411764705884</v>
      </c>
      <c r="Y29" s="179">
        <v>5.4117647058823533</v>
      </c>
      <c r="Z29" s="181">
        <v>252.25294117647056</v>
      </c>
      <c r="AA29" s="245">
        <v>723.87058823529424</v>
      </c>
      <c r="AB29" s="229"/>
      <c r="AC29" s="183"/>
      <c r="AD29" s="183"/>
      <c r="AE29" s="183"/>
      <c r="AF29" s="183"/>
      <c r="AG29" s="183"/>
      <c r="AH29" s="183"/>
      <c r="AI29" s="183"/>
      <c r="AJ29" s="182"/>
      <c r="AK29" s="183"/>
      <c r="AL29" s="83"/>
      <c r="AM29" s="83"/>
      <c r="AN29" s="83"/>
      <c r="AO29" s="83"/>
      <c r="AP29" s="83"/>
      <c r="AQ29" s="83"/>
      <c r="AR29" s="83"/>
      <c r="AS29" s="83"/>
      <c r="AT29" s="251"/>
      <c r="AU29" s="242">
        <v>24</v>
      </c>
      <c r="AV29" s="188">
        <v>60912.268518518511</v>
      </c>
      <c r="AW29" s="188">
        <v>36000</v>
      </c>
      <c r="AX29" s="188">
        <v>0.59140611168452828</v>
      </c>
      <c r="AY29" s="188">
        <v>5.9768419062118268</v>
      </c>
      <c r="AZ29" s="188">
        <v>20.398961425900954</v>
      </c>
      <c r="BA29" s="188">
        <v>2.136205593996392</v>
      </c>
      <c r="BB29" s="188">
        <v>2.896477097498392</v>
      </c>
      <c r="BC29" s="208">
        <v>93.3</v>
      </c>
      <c r="BD29" s="188">
        <v>0.63333333333333319</v>
      </c>
      <c r="BE29" s="188">
        <v>0.55416666666666659</v>
      </c>
      <c r="BF29" s="188">
        <v>14.091666666666669</v>
      </c>
      <c r="BG29" s="188">
        <v>6.1875000000000009</v>
      </c>
      <c r="BH29" s="188">
        <v>7.9041666666666677</v>
      </c>
      <c r="BI29" s="188">
        <v>27.195833333333329</v>
      </c>
      <c r="BJ29" s="188">
        <v>31.650000000000002</v>
      </c>
      <c r="BK29" s="188">
        <v>4.4541666666666666</v>
      </c>
      <c r="BL29" s="189">
        <v>256.13749999999999</v>
      </c>
      <c r="BM29" s="243">
        <v>720.52083333333337</v>
      </c>
      <c r="BN29" s="252"/>
      <c r="BO29" s="83"/>
      <c r="BP29" s="83"/>
      <c r="BQ29" s="83"/>
      <c r="BR29" s="83"/>
      <c r="BS29" s="83"/>
      <c r="BT29" s="83"/>
      <c r="BU29" s="83"/>
      <c r="BV29" s="187"/>
      <c r="BW29" s="83"/>
      <c r="BX29" s="83"/>
      <c r="BY29" s="83"/>
      <c r="BZ29" s="83"/>
      <c r="CA29" s="83"/>
      <c r="CB29" s="83"/>
      <c r="CC29" s="83"/>
      <c r="CD29" s="83"/>
      <c r="CE29" s="83"/>
      <c r="CF29" s="251"/>
      <c r="CG29" s="242">
        <v>11</v>
      </c>
      <c r="CH29" s="188">
        <v>27742.857142857141</v>
      </c>
      <c r="CI29" s="188">
        <v>15600</v>
      </c>
      <c r="CJ29" s="188">
        <v>0.56092000883479887</v>
      </c>
      <c r="CK29" s="188">
        <v>6.4054285585148332</v>
      </c>
      <c r="CL29" s="188">
        <v>21.861727670211124</v>
      </c>
      <c r="CM29" s="188">
        <v>2.2002528074191399</v>
      </c>
      <c r="CN29" s="188">
        <v>3.3959424037997734</v>
      </c>
      <c r="CO29" s="189">
        <v>96</v>
      </c>
      <c r="CP29" s="188">
        <v>0.58181818181818179</v>
      </c>
      <c r="CQ29" s="188">
        <v>0.86363636363636376</v>
      </c>
      <c r="CR29" s="188">
        <v>14.609090909090908</v>
      </c>
      <c r="CS29" s="188">
        <v>6.754545454545454</v>
      </c>
      <c r="CT29" s="188">
        <v>7.8545454545454536</v>
      </c>
      <c r="CU29" s="188">
        <v>27.881818181818179</v>
      </c>
      <c r="CV29" s="188">
        <v>32.845454545454544</v>
      </c>
      <c r="CW29" s="188">
        <v>4.963636363636363</v>
      </c>
      <c r="CX29" s="83">
        <v>258.99090909090904</v>
      </c>
      <c r="CY29" s="251">
        <v>747.51818181818169</v>
      </c>
      <c r="CZ29" s="252"/>
      <c r="DA29" s="83"/>
      <c r="DB29" s="83"/>
      <c r="DC29" s="83"/>
      <c r="DD29" s="83"/>
      <c r="DE29" s="83"/>
      <c r="DF29" s="83"/>
      <c r="DG29" s="83"/>
      <c r="DH29" s="187"/>
      <c r="DI29" s="83"/>
      <c r="DJ29" s="83"/>
      <c r="DK29" s="83"/>
      <c r="DL29" s="83"/>
      <c r="DM29" s="83"/>
      <c r="DN29" s="83"/>
      <c r="DO29" s="83"/>
      <c r="DP29" s="83"/>
      <c r="DQ29" s="83"/>
      <c r="DR29" s="251"/>
      <c r="DS29" s="283">
        <f t="shared" si="0"/>
        <v>132484.98677248677</v>
      </c>
      <c r="DT29" s="205">
        <f t="shared" si="10"/>
        <v>128.4391534391616</v>
      </c>
      <c r="DU29" s="206">
        <f t="shared" si="2"/>
        <v>76100</v>
      </c>
      <c r="DV29" s="206">
        <f t="shared" si="13"/>
        <v>-6500</v>
      </c>
      <c r="DW29" s="206">
        <f t="shared" si="4"/>
        <v>52</v>
      </c>
      <c r="DX29" s="209">
        <f t="shared" si="5"/>
        <v>93.733333333333334</v>
      </c>
      <c r="DY29" s="284">
        <f t="shared" si="14"/>
        <v>0.57440470693245171</v>
      </c>
      <c r="EB29" s="147"/>
      <c r="ED29" s="124"/>
    </row>
    <row r="30" spans="1:134" s="123" customFormat="1" ht="24" customHeight="1">
      <c r="A30" s="216">
        <v>45743</v>
      </c>
      <c r="B30" s="229">
        <v>63.587499999999999</v>
      </c>
      <c r="C30" s="182">
        <v>28.008333333333329</v>
      </c>
      <c r="D30" s="182">
        <v>22.595833333333331</v>
      </c>
      <c r="E30" s="182">
        <v>13.625000000000002</v>
      </c>
      <c r="F30" s="182">
        <v>7.6083333333333307</v>
      </c>
      <c r="G30" s="182">
        <v>30.324999999999992</v>
      </c>
      <c r="H30" s="230">
        <v>25.791666666666668</v>
      </c>
      <c r="I30" s="244">
        <v>24</v>
      </c>
      <c r="J30" s="179">
        <v>62517.757936507936</v>
      </c>
      <c r="K30" s="179">
        <v>33600</v>
      </c>
      <c r="L30" s="179">
        <v>0.53719679079507743</v>
      </c>
      <c r="M30" s="179">
        <v>6.5814362574051009</v>
      </c>
      <c r="N30" s="179">
        <v>22.462441946523608</v>
      </c>
      <c r="O30" s="179">
        <v>2.0703793629149163</v>
      </c>
      <c r="P30" s="179">
        <v>3.0735568705096674</v>
      </c>
      <c r="Q30" s="180">
        <v>87.8</v>
      </c>
      <c r="R30" s="179">
        <v>0.42500000000000004</v>
      </c>
      <c r="S30" s="179">
        <v>0.62499999999999967</v>
      </c>
      <c r="T30" s="179">
        <v>13.779166666666663</v>
      </c>
      <c r="U30" s="179">
        <v>5.666666666666667</v>
      </c>
      <c r="V30" s="179">
        <v>8.1124999999999989</v>
      </c>
      <c r="W30" s="179">
        <v>25.475000000000009</v>
      </c>
      <c r="X30" s="179">
        <v>30.925000000000011</v>
      </c>
      <c r="Y30" s="179">
        <v>5.4499999999999993</v>
      </c>
      <c r="Z30" s="181">
        <v>248.60416666666671</v>
      </c>
      <c r="AA30" s="245">
        <v>699.53333333333319</v>
      </c>
      <c r="AB30" s="255">
        <v>1</v>
      </c>
      <c r="AC30" s="183">
        <v>2279.7949735449733</v>
      </c>
      <c r="AD30" s="183">
        <v>1700</v>
      </c>
      <c r="AE30" s="183">
        <v>0.57022671559739491</v>
      </c>
      <c r="AF30" s="183">
        <v>6.1659685592185589</v>
      </c>
      <c r="AG30" s="183">
        <v>21.044450692612941</v>
      </c>
      <c r="AH30" s="183">
        <v>2.3213328276725762</v>
      </c>
      <c r="AI30" s="183">
        <v>2.4222213199475116</v>
      </c>
      <c r="AJ30" s="183">
        <v>78</v>
      </c>
      <c r="AK30" s="183">
        <v>0.8</v>
      </c>
      <c r="AL30" s="83">
        <v>0.4</v>
      </c>
      <c r="AM30" s="83">
        <v>12.6</v>
      </c>
      <c r="AN30" s="83">
        <v>5.5</v>
      </c>
      <c r="AO30" s="83">
        <v>7.1</v>
      </c>
      <c r="AP30" s="83">
        <v>24.5</v>
      </c>
      <c r="AQ30" s="83">
        <v>28.8</v>
      </c>
      <c r="AR30" s="83">
        <v>4.3000000000000007</v>
      </c>
      <c r="AS30" s="83">
        <v>248.9</v>
      </c>
      <c r="AT30" s="251">
        <v>653.6</v>
      </c>
      <c r="AU30" s="242">
        <v>23</v>
      </c>
      <c r="AV30" s="188">
        <v>58632.473544973553</v>
      </c>
      <c r="AW30" s="188">
        <v>33500</v>
      </c>
      <c r="AX30" s="188">
        <v>0.57061816538434318</v>
      </c>
      <c r="AY30" s="188">
        <v>6.2523717451320007</v>
      </c>
      <c r="AZ30" s="188">
        <v>21.339344766135508</v>
      </c>
      <c r="BA30" s="188">
        <v>2.0917716804787934</v>
      </c>
      <c r="BB30" s="188">
        <v>2.9261195148891339</v>
      </c>
      <c r="BC30" s="208">
        <v>89.8</v>
      </c>
      <c r="BD30" s="188">
        <v>0.59999999999999987</v>
      </c>
      <c r="BE30" s="188">
        <v>0.56521739130434767</v>
      </c>
      <c r="BF30" s="188">
        <v>13.686956521739134</v>
      </c>
      <c r="BG30" s="188">
        <v>5.747826086956521</v>
      </c>
      <c r="BH30" s="188">
        <v>7.9391304347826095</v>
      </c>
      <c r="BI30" s="188">
        <v>25.995652173913047</v>
      </c>
      <c r="BJ30" s="188">
        <v>30.460869565217386</v>
      </c>
      <c r="BK30" s="188">
        <v>4.4652173913043489</v>
      </c>
      <c r="BL30" s="189">
        <v>250.69130434782608</v>
      </c>
      <c r="BM30" s="243">
        <v>692.6521739130435</v>
      </c>
      <c r="BN30" s="252"/>
      <c r="BO30" s="83"/>
      <c r="BP30" s="83"/>
      <c r="BQ30" s="83"/>
      <c r="BR30" s="83"/>
      <c r="BS30" s="83"/>
      <c r="BT30" s="83"/>
      <c r="BU30" s="83"/>
      <c r="BV30" s="187"/>
      <c r="BW30" s="83"/>
      <c r="BX30" s="83"/>
      <c r="BY30" s="83"/>
      <c r="BZ30" s="83"/>
      <c r="CA30" s="83"/>
      <c r="CB30" s="83"/>
      <c r="CC30" s="83"/>
      <c r="CD30" s="83"/>
      <c r="CE30" s="83"/>
      <c r="CF30" s="251"/>
      <c r="CG30" s="242"/>
      <c r="CH30" s="188"/>
      <c r="CI30" s="188"/>
      <c r="CJ30" s="188"/>
      <c r="CK30" s="188"/>
      <c r="CL30" s="188"/>
      <c r="CM30" s="188"/>
      <c r="CN30" s="188"/>
      <c r="CO30" s="189"/>
      <c r="CP30" s="188"/>
      <c r="CQ30" s="188"/>
      <c r="CR30" s="188"/>
      <c r="CS30" s="188"/>
      <c r="CT30" s="188"/>
      <c r="CU30" s="188"/>
      <c r="CV30" s="188"/>
      <c r="CW30" s="188"/>
      <c r="CX30" s="83"/>
      <c r="CY30" s="251"/>
      <c r="CZ30" s="252"/>
      <c r="DA30" s="83"/>
      <c r="DB30" s="83"/>
      <c r="DC30" s="83"/>
      <c r="DD30" s="83"/>
      <c r="DE30" s="83"/>
      <c r="DF30" s="83"/>
      <c r="DG30" s="83"/>
      <c r="DH30" s="187"/>
      <c r="DI30" s="83"/>
      <c r="DJ30" s="83"/>
      <c r="DK30" s="83"/>
      <c r="DL30" s="83"/>
      <c r="DM30" s="83"/>
      <c r="DN30" s="83"/>
      <c r="DO30" s="83"/>
      <c r="DP30" s="83"/>
      <c r="DQ30" s="83"/>
      <c r="DR30" s="251"/>
      <c r="DS30" s="283">
        <f t="shared" si="0"/>
        <v>123430.02645502647</v>
      </c>
      <c r="DT30" s="205">
        <f t="shared" si="10"/>
        <v>-9054.9603174602962</v>
      </c>
      <c r="DU30" s="206">
        <f t="shared" si="2"/>
        <v>68800</v>
      </c>
      <c r="DV30" s="206">
        <f t="shared" si="13"/>
        <v>-7300</v>
      </c>
      <c r="DW30" s="206">
        <f t="shared" si="4"/>
        <v>48</v>
      </c>
      <c r="DX30" s="209">
        <f t="shared" si="5"/>
        <v>85.2</v>
      </c>
      <c r="DY30" s="284">
        <f t="shared" si="14"/>
        <v>0.55740083653849237</v>
      </c>
      <c r="EB30" s="147"/>
      <c r="ED30" s="124"/>
    </row>
    <row r="31" spans="1:134" s="123" customFormat="1" ht="24" customHeight="1">
      <c r="A31" s="216">
        <v>45744</v>
      </c>
      <c r="B31" s="229">
        <v>43.479166666666664</v>
      </c>
      <c r="C31" s="182">
        <v>29.862499999999994</v>
      </c>
      <c r="D31" s="182">
        <v>20.5625</v>
      </c>
      <c r="E31" s="182">
        <v>13.60416666666667</v>
      </c>
      <c r="F31" s="182">
        <v>7.8916666666666666</v>
      </c>
      <c r="G31" s="182">
        <v>28.758333333333336</v>
      </c>
      <c r="H31" s="230">
        <v>24.100000000000005</v>
      </c>
      <c r="I31" s="244">
        <v>24</v>
      </c>
      <c r="J31" s="179">
        <v>62774.636243386238</v>
      </c>
      <c r="K31" s="179">
        <v>33300</v>
      </c>
      <c r="L31" s="179">
        <v>0.53065040314432321</v>
      </c>
      <c r="M31" s="179">
        <v>6.6635529124665842</v>
      </c>
      <c r="N31" s="179">
        <v>22.742706090248451</v>
      </c>
      <c r="O31" s="179">
        <v>2.0723581668770215</v>
      </c>
      <c r="P31" s="179">
        <v>3.3587167750472378</v>
      </c>
      <c r="Q31" s="180">
        <v>84.2</v>
      </c>
      <c r="R31" s="179">
        <v>0.4291666666666667</v>
      </c>
      <c r="S31" s="179">
        <v>0.80833333333333313</v>
      </c>
      <c r="T31" s="179">
        <v>13.720833333333331</v>
      </c>
      <c r="U31" s="179">
        <v>5.5749999999999993</v>
      </c>
      <c r="V31" s="179">
        <v>8.1458333333333339</v>
      </c>
      <c r="W31" s="179">
        <v>23.762499999999999</v>
      </c>
      <c r="X31" s="179">
        <v>29.200000000000006</v>
      </c>
      <c r="Y31" s="179">
        <v>5.4375</v>
      </c>
      <c r="Z31" s="181">
        <v>245.18750000000003</v>
      </c>
      <c r="AA31" s="245">
        <v>662.66666666666663</v>
      </c>
      <c r="AB31" s="255">
        <v>19</v>
      </c>
      <c r="AC31" s="183">
        <v>48164.682539682537</v>
      </c>
      <c r="AD31" s="183">
        <v>27400</v>
      </c>
      <c r="AE31" s="183">
        <v>0.56668939436000343</v>
      </c>
      <c r="AF31" s="183">
        <v>6.4354688678385097</v>
      </c>
      <c r="AG31" s="183">
        <v>21.964255245932836</v>
      </c>
      <c r="AH31" s="183">
        <v>2.3088287532664187</v>
      </c>
      <c r="AI31" s="183">
        <v>3.3825583849303387</v>
      </c>
      <c r="AJ31" s="183">
        <v>89.4</v>
      </c>
      <c r="AK31" s="183">
        <v>0.64210526315789462</v>
      </c>
      <c r="AL31" s="83">
        <v>0.84736842105263188</v>
      </c>
      <c r="AM31" s="83">
        <v>13.521052631578948</v>
      </c>
      <c r="AN31" s="83">
        <v>5.6263157894736846</v>
      </c>
      <c r="AO31" s="83">
        <v>7.8947368421052646</v>
      </c>
      <c r="AP31" s="83">
        <v>24.721052631578949</v>
      </c>
      <c r="AQ31" s="83">
        <v>29.752631578947376</v>
      </c>
      <c r="AR31" s="83">
        <v>5.0315789473684216</v>
      </c>
      <c r="AS31" s="83">
        <v>245.44210526315788</v>
      </c>
      <c r="AT31" s="251">
        <v>677.31578947368416</v>
      </c>
      <c r="AU31" s="242"/>
      <c r="AV31" s="188"/>
      <c r="AW31" s="188"/>
      <c r="AX31" s="188"/>
      <c r="AY31" s="188"/>
      <c r="AZ31" s="188"/>
      <c r="BA31" s="188"/>
      <c r="BB31" s="188"/>
      <c r="BC31" s="208"/>
      <c r="BD31" s="188"/>
      <c r="BE31" s="188"/>
      <c r="BF31" s="188"/>
      <c r="BG31" s="188"/>
      <c r="BH31" s="188"/>
      <c r="BI31" s="188"/>
      <c r="BJ31" s="188"/>
      <c r="BK31" s="188"/>
      <c r="BL31" s="189"/>
      <c r="BM31" s="243"/>
      <c r="BN31" s="252"/>
      <c r="BO31" s="83"/>
      <c r="BP31" s="83">
        <v>100</v>
      </c>
      <c r="BQ31" s="83"/>
      <c r="BR31" s="83"/>
      <c r="BS31" s="83"/>
      <c r="BT31" s="83"/>
      <c r="BU31" s="83"/>
      <c r="BV31" s="187"/>
      <c r="BW31" s="83"/>
      <c r="BX31" s="83"/>
      <c r="BY31" s="83"/>
      <c r="BZ31" s="83"/>
      <c r="CA31" s="83"/>
      <c r="CB31" s="83"/>
      <c r="CC31" s="83"/>
      <c r="CD31" s="83"/>
      <c r="CE31" s="83"/>
      <c r="CF31" s="251"/>
      <c r="CG31" s="242"/>
      <c r="CH31" s="188"/>
      <c r="CI31" s="188"/>
      <c r="CJ31" s="188"/>
      <c r="CK31" s="188"/>
      <c r="CL31" s="188"/>
      <c r="CM31" s="188"/>
      <c r="CN31" s="188"/>
      <c r="CO31" s="189"/>
      <c r="CP31" s="188"/>
      <c r="CQ31" s="188"/>
      <c r="CR31" s="188"/>
      <c r="CS31" s="188"/>
      <c r="CT31" s="188"/>
      <c r="CU31" s="188"/>
      <c r="CV31" s="188"/>
      <c r="CW31" s="188"/>
      <c r="CX31" s="83"/>
      <c r="CY31" s="251"/>
      <c r="CZ31" s="252"/>
      <c r="DA31" s="83"/>
      <c r="DB31" s="83"/>
      <c r="DC31" s="83"/>
      <c r="DD31" s="83"/>
      <c r="DE31" s="83"/>
      <c r="DF31" s="83"/>
      <c r="DG31" s="83"/>
      <c r="DH31" s="187"/>
      <c r="DI31" s="83"/>
      <c r="DJ31" s="83"/>
      <c r="DK31" s="83"/>
      <c r="DL31" s="83"/>
      <c r="DM31" s="83"/>
      <c r="DN31" s="83"/>
      <c r="DO31" s="83"/>
      <c r="DP31" s="83"/>
      <c r="DQ31" s="83"/>
      <c r="DR31" s="251"/>
      <c r="DS31" s="283">
        <f t="shared" si="0"/>
        <v>110939.31878306877</v>
      </c>
      <c r="DT31" s="205">
        <f t="shared" si="10"/>
        <v>-12490.707671957702</v>
      </c>
      <c r="DU31" s="206">
        <f t="shared" si="2"/>
        <v>60800</v>
      </c>
      <c r="DV31" s="206">
        <f t="shared" si="13"/>
        <v>-8000</v>
      </c>
      <c r="DW31" s="206">
        <f t="shared" si="4"/>
        <v>43</v>
      </c>
      <c r="DX31" s="209">
        <f t="shared" si="5"/>
        <v>86.800000000000011</v>
      </c>
      <c r="DY31" s="284">
        <f t="shared" si="14"/>
        <v>0.54804735297580642</v>
      </c>
      <c r="EB31" s="147"/>
      <c r="ED31" s="124"/>
    </row>
    <row r="32" spans="1:134" s="123" customFormat="1" ht="24" customHeight="1">
      <c r="A32" s="216">
        <v>45745</v>
      </c>
      <c r="B32" s="229">
        <v>43.854166666666657</v>
      </c>
      <c r="C32" s="182">
        <v>30.895833333333339</v>
      </c>
      <c r="D32" s="182">
        <v>21.212499999999999</v>
      </c>
      <c r="E32" s="182">
        <v>13.616666666666669</v>
      </c>
      <c r="F32" s="182">
        <v>7.991666666666668</v>
      </c>
      <c r="G32" s="182">
        <v>28.595833333333331</v>
      </c>
      <c r="H32" s="230">
        <v>24.299999999999997</v>
      </c>
      <c r="I32" s="244">
        <v>24</v>
      </c>
      <c r="J32" s="179">
        <v>57733.399470899458</v>
      </c>
      <c r="K32" s="179">
        <v>29900</v>
      </c>
      <c r="L32" s="179">
        <v>0.51878014865137245</v>
      </c>
      <c r="M32" s="179">
        <v>6.8309557617013708</v>
      </c>
      <c r="N32" s="179">
        <v>23.314052014686776</v>
      </c>
      <c r="O32" s="179">
        <v>1.9834418140881132</v>
      </c>
      <c r="P32" s="179">
        <v>3.6811512513521243</v>
      </c>
      <c r="Q32" s="180">
        <v>79.5</v>
      </c>
      <c r="R32" s="179">
        <v>0.42916666666666675</v>
      </c>
      <c r="S32" s="179">
        <v>1.1624999999999999</v>
      </c>
      <c r="T32" s="179">
        <v>13.770833333333334</v>
      </c>
      <c r="U32" s="179">
        <v>6.2791666666666659</v>
      </c>
      <c r="V32" s="179">
        <v>7.491666666666668</v>
      </c>
      <c r="W32" s="179">
        <v>23.979166666666661</v>
      </c>
      <c r="X32" s="179">
        <v>29.058333333333334</v>
      </c>
      <c r="Y32" s="179">
        <v>5.0791666666666666</v>
      </c>
      <c r="Z32" s="181">
        <v>251.25</v>
      </c>
      <c r="AA32" s="245">
        <v>658.55833333333328</v>
      </c>
      <c r="AB32" s="255"/>
      <c r="AC32" s="183"/>
      <c r="AD32" s="183"/>
      <c r="AE32" s="183"/>
      <c r="AF32" s="183"/>
      <c r="AG32" s="183"/>
      <c r="AH32" s="183"/>
      <c r="AI32" s="183"/>
      <c r="AJ32" s="183"/>
      <c r="AK32" s="183"/>
      <c r="AL32" s="83"/>
      <c r="AM32" s="83"/>
      <c r="AN32" s="83"/>
      <c r="AO32" s="83"/>
      <c r="AP32" s="83"/>
      <c r="AQ32" s="83"/>
      <c r="AR32" s="83"/>
      <c r="AS32" s="83"/>
      <c r="AT32" s="251"/>
      <c r="AU32" s="242"/>
      <c r="AV32" s="188"/>
      <c r="AW32" s="188"/>
      <c r="AX32" s="188"/>
      <c r="AY32" s="188"/>
      <c r="AZ32" s="188"/>
      <c r="BA32" s="188"/>
      <c r="BB32" s="188"/>
      <c r="BC32" s="208"/>
      <c r="BD32" s="188"/>
      <c r="BE32" s="188"/>
      <c r="BF32" s="188"/>
      <c r="BG32" s="188"/>
      <c r="BH32" s="188"/>
      <c r="BI32" s="188"/>
      <c r="BJ32" s="188"/>
      <c r="BK32" s="188"/>
      <c r="BL32" s="189"/>
      <c r="BM32" s="243"/>
      <c r="BN32" s="252">
        <v>24</v>
      </c>
      <c r="BO32" s="83">
        <v>54008.664021164033</v>
      </c>
      <c r="BP32" s="83">
        <v>31700</v>
      </c>
      <c r="BQ32" s="83">
        <v>0.56544539950659345</v>
      </c>
      <c r="BR32" s="83">
        <v>6.2631027958986047</v>
      </c>
      <c r="BS32" s="83">
        <v>21.375969842401926</v>
      </c>
      <c r="BT32" s="83">
        <v>2.9528657644756828</v>
      </c>
      <c r="BU32" s="83">
        <v>2.949217625240613</v>
      </c>
      <c r="BV32" s="187">
        <v>84.5</v>
      </c>
      <c r="BW32" s="83">
        <v>1.3</v>
      </c>
      <c r="BX32" s="83">
        <v>0.67826086956521725</v>
      </c>
      <c r="BY32" s="83">
        <v>13.786956521739132</v>
      </c>
      <c r="BZ32" s="83">
        <v>6.4739130434782588</v>
      </c>
      <c r="CA32" s="83">
        <v>7.3130434782608686</v>
      </c>
      <c r="CB32" s="83">
        <v>24.57826086956522</v>
      </c>
      <c r="CC32" s="83">
        <v>28.917391304347824</v>
      </c>
      <c r="CD32" s="83">
        <v>4.3391304347826098</v>
      </c>
      <c r="CE32" s="83">
        <v>258.8478260869565</v>
      </c>
      <c r="CF32" s="251">
        <v>672.92173913043484</v>
      </c>
      <c r="CG32" s="242"/>
      <c r="CH32" s="188"/>
      <c r="CI32" s="188"/>
      <c r="CJ32" s="188"/>
      <c r="CK32" s="188"/>
      <c r="CL32" s="188"/>
      <c r="CM32" s="188"/>
      <c r="CN32" s="188"/>
      <c r="CO32" s="189"/>
      <c r="CP32" s="188"/>
      <c r="CQ32" s="188"/>
      <c r="CR32" s="188"/>
      <c r="CS32" s="188"/>
      <c r="CT32" s="188"/>
      <c r="CU32" s="188"/>
      <c r="CV32" s="188"/>
      <c r="CW32" s="188"/>
      <c r="CX32" s="83"/>
      <c r="CY32" s="251"/>
      <c r="CZ32" s="252"/>
      <c r="DA32" s="83"/>
      <c r="DB32" s="83"/>
      <c r="DC32" s="83"/>
      <c r="DD32" s="83"/>
      <c r="DE32" s="83"/>
      <c r="DF32" s="83"/>
      <c r="DG32" s="83"/>
      <c r="DH32" s="187"/>
      <c r="DI32" s="83"/>
      <c r="DJ32" s="83"/>
      <c r="DK32" s="83"/>
      <c r="DL32" s="83"/>
      <c r="DM32" s="83"/>
      <c r="DN32" s="83"/>
      <c r="DO32" s="83"/>
      <c r="DP32" s="83"/>
      <c r="DQ32" s="83"/>
      <c r="DR32" s="251"/>
      <c r="DS32" s="283">
        <f t="shared" si="0"/>
        <v>111742.06349206349</v>
      </c>
      <c r="DT32" s="205">
        <f t="shared" si="10"/>
        <v>802.74470899472362</v>
      </c>
      <c r="DU32" s="206">
        <f t="shared" si="2"/>
        <v>61600</v>
      </c>
      <c r="DV32" s="206">
        <f t="shared" si="13"/>
        <v>800</v>
      </c>
      <c r="DW32" s="206">
        <f t="shared" si="4"/>
        <v>48</v>
      </c>
      <c r="DX32" s="209">
        <f t="shared" si="5"/>
        <v>82</v>
      </c>
      <c r="DY32" s="284">
        <f t="shared" si="14"/>
        <v>0.55126957633438689</v>
      </c>
      <c r="EB32" s="147"/>
      <c r="ED32" s="124"/>
    </row>
    <row r="33" spans="1:134" s="123" customFormat="1" ht="24" customHeight="1">
      <c r="A33" s="216">
        <v>45746</v>
      </c>
      <c r="B33" s="229">
        <v>48.970833333333339</v>
      </c>
      <c r="C33" s="182">
        <v>31.329166666666669</v>
      </c>
      <c r="D33" s="182">
        <v>22.625</v>
      </c>
      <c r="E33" s="182">
        <v>13.637499999999998</v>
      </c>
      <c r="F33" s="182">
        <v>7.6833333333333327</v>
      </c>
      <c r="G33" s="182">
        <v>30.650000000000009</v>
      </c>
      <c r="H33" s="230">
        <v>25.537499999999998</v>
      </c>
      <c r="I33" s="244">
        <v>24</v>
      </c>
      <c r="J33" s="179">
        <v>62068.220899470907</v>
      </c>
      <c r="K33" s="179">
        <v>33500</v>
      </c>
      <c r="L33" s="179">
        <v>0.53968714772585924</v>
      </c>
      <c r="M33" s="179">
        <v>6.5493486634796545</v>
      </c>
      <c r="N33" s="179">
        <v>22.352926988456051</v>
      </c>
      <c r="O33" s="179">
        <v>2.184340895293869</v>
      </c>
      <c r="P33" s="179">
        <v>3.2383198956706756</v>
      </c>
      <c r="Q33" s="180">
        <v>85</v>
      </c>
      <c r="R33" s="179">
        <v>0.5</v>
      </c>
      <c r="S33" s="179">
        <v>0.73750000000000016</v>
      </c>
      <c r="T33" s="179">
        <v>13.766666666666666</v>
      </c>
      <c r="U33" s="179">
        <v>5.7125000000000012</v>
      </c>
      <c r="V33" s="179">
        <v>8.0541666666666654</v>
      </c>
      <c r="W33" s="179">
        <v>25.245833333333337</v>
      </c>
      <c r="X33" s="179">
        <v>30.650000000000009</v>
      </c>
      <c r="Y33" s="179">
        <v>5.4041666666666686</v>
      </c>
      <c r="Z33" s="181">
        <v>246.14583333333337</v>
      </c>
      <c r="AA33" s="245">
        <v>694.04999999999984</v>
      </c>
      <c r="AB33" s="255"/>
      <c r="AC33" s="183"/>
      <c r="AD33" s="183"/>
      <c r="AE33" s="183"/>
      <c r="AF33" s="183"/>
      <c r="AG33" s="183"/>
      <c r="AH33" s="183"/>
      <c r="AI33" s="183"/>
      <c r="AJ33" s="183"/>
      <c r="AK33" s="183"/>
      <c r="AL33" s="83"/>
      <c r="AM33" s="83"/>
      <c r="AN33" s="83"/>
      <c r="AO33" s="83"/>
      <c r="AP33" s="83"/>
      <c r="AQ33" s="83"/>
      <c r="AR33" s="83"/>
      <c r="AS33" s="83"/>
      <c r="AT33" s="251"/>
      <c r="AU33" s="242"/>
      <c r="AV33" s="188"/>
      <c r="AW33" s="188"/>
      <c r="AX33" s="188"/>
      <c r="AY33" s="188"/>
      <c r="AZ33" s="188"/>
      <c r="BA33" s="188"/>
      <c r="BB33" s="188"/>
      <c r="BC33" s="208"/>
      <c r="BD33" s="188"/>
      <c r="BE33" s="188"/>
      <c r="BF33" s="188"/>
      <c r="BG33" s="188"/>
      <c r="BH33" s="188"/>
      <c r="BI33" s="188"/>
      <c r="BJ33" s="188"/>
      <c r="BK33" s="188"/>
      <c r="BL33" s="189"/>
      <c r="BM33" s="243"/>
      <c r="BN33" s="252">
        <v>24</v>
      </c>
      <c r="BO33" s="83">
        <v>59627.876984126997</v>
      </c>
      <c r="BP33" s="83">
        <v>34300</v>
      </c>
      <c r="BQ33" s="83">
        <v>0.57601718475126151</v>
      </c>
      <c r="BR33" s="83">
        <v>6.1249930583415706</v>
      </c>
      <c r="BS33" s="83">
        <v>20.904601308119783</v>
      </c>
      <c r="BT33" s="83">
        <v>2.957670221991004</v>
      </c>
      <c r="BU33" s="83">
        <v>2.8589951363534531</v>
      </c>
      <c r="BV33" s="187">
        <v>89.2</v>
      </c>
      <c r="BW33" s="83">
        <v>1.220833333333333</v>
      </c>
      <c r="BX33" s="83">
        <v>0.55833333333333324</v>
      </c>
      <c r="BY33" s="83">
        <v>13.8125</v>
      </c>
      <c r="BZ33" s="83">
        <v>6.0749999999999984</v>
      </c>
      <c r="CA33" s="83">
        <v>7.7374999999999998</v>
      </c>
      <c r="CB33" s="83">
        <v>25.637499999999999</v>
      </c>
      <c r="CC33" s="83">
        <v>30.279166666666665</v>
      </c>
      <c r="CD33" s="83">
        <v>4.6416666666666675</v>
      </c>
      <c r="CE33" s="83">
        <v>254.64583333333334</v>
      </c>
      <c r="CF33" s="251">
        <v>702.30416666666667</v>
      </c>
      <c r="CG33" s="242"/>
      <c r="CH33" s="188"/>
      <c r="CI33" s="188"/>
      <c r="CJ33" s="188"/>
      <c r="CK33" s="188"/>
      <c r="CL33" s="188"/>
      <c r="CM33" s="188"/>
      <c r="CN33" s="188"/>
      <c r="CO33" s="189"/>
      <c r="CP33" s="188"/>
      <c r="CQ33" s="188"/>
      <c r="CR33" s="188"/>
      <c r="CS33" s="188"/>
      <c r="CT33" s="188"/>
      <c r="CU33" s="188"/>
      <c r="CV33" s="188"/>
      <c r="CW33" s="188"/>
      <c r="CX33" s="83"/>
      <c r="CY33" s="251"/>
      <c r="CZ33" s="252"/>
      <c r="DA33" s="83"/>
      <c r="DB33" s="83"/>
      <c r="DC33" s="83"/>
      <c r="DD33" s="83"/>
      <c r="DE33" s="83"/>
      <c r="DF33" s="83"/>
      <c r="DG33" s="83"/>
      <c r="DH33" s="187"/>
      <c r="DI33" s="83"/>
      <c r="DJ33" s="83"/>
      <c r="DK33" s="83"/>
      <c r="DL33" s="83"/>
      <c r="DM33" s="83"/>
      <c r="DN33" s="83"/>
      <c r="DO33" s="83"/>
      <c r="DP33" s="83"/>
      <c r="DQ33" s="83"/>
      <c r="DR33" s="251"/>
      <c r="DS33" s="283">
        <f t="shared" si="0"/>
        <v>121696.0978835979</v>
      </c>
      <c r="DT33" s="205">
        <f t="shared" si="10"/>
        <v>9954.0343915344129</v>
      </c>
      <c r="DU33" s="206">
        <f t="shared" si="2"/>
        <v>67800</v>
      </c>
      <c r="DV33" s="206">
        <f t="shared" si="13"/>
        <v>6200</v>
      </c>
      <c r="DW33" s="206">
        <f t="shared" si="4"/>
        <v>48</v>
      </c>
      <c r="DX33" s="209">
        <f t="shared" si="5"/>
        <v>87.1</v>
      </c>
      <c r="DY33" s="284">
        <f t="shared" si="14"/>
        <v>0.55712550508275605</v>
      </c>
      <c r="EB33" s="147"/>
      <c r="ED33" s="124"/>
    </row>
    <row r="34" spans="1:134" s="123" customFormat="1" ht="24" customHeight="1" thickBot="1">
      <c r="A34" s="231">
        <v>45747</v>
      </c>
      <c r="B34" s="190">
        <v>56.57500000000001</v>
      </c>
      <c r="C34" s="191">
        <v>30.770833333333343</v>
      </c>
      <c r="D34" s="191">
        <v>23.766666666666669</v>
      </c>
      <c r="E34" s="191">
        <v>13.758333333333335</v>
      </c>
      <c r="F34" s="191">
        <v>7.383333333333332</v>
      </c>
      <c r="G34" s="191">
        <v>31.704166666666662</v>
      </c>
      <c r="H34" s="192">
        <v>26.504166666666663</v>
      </c>
      <c r="I34" s="246">
        <v>24</v>
      </c>
      <c r="J34" s="232">
        <v>63320.502645502645</v>
      </c>
      <c r="K34" s="232">
        <v>34700</v>
      </c>
      <c r="L34" s="232">
        <v>0.54752179519711397</v>
      </c>
      <c r="M34" s="232">
        <v>6.4383634200026769</v>
      </c>
      <c r="N34" s="232">
        <v>21.974134352469125</v>
      </c>
      <c r="O34" s="232">
        <v>2.1947360196442935</v>
      </c>
      <c r="P34" s="232">
        <v>3.2607317306618504</v>
      </c>
      <c r="Q34" s="233">
        <v>86.6</v>
      </c>
      <c r="R34" s="232">
        <v>0.49166666666666675</v>
      </c>
      <c r="S34" s="232">
        <v>0.72083333333333333</v>
      </c>
      <c r="T34" s="232">
        <v>13.883333333333335</v>
      </c>
      <c r="U34" s="232">
        <v>5.6666666666666652</v>
      </c>
      <c r="V34" s="232">
        <v>8.2166666666666668</v>
      </c>
      <c r="W34" s="232">
        <v>26.204166666666666</v>
      </c>
      <c r="X34" s="232">
        <v>31.704166666666662</v>
      </c>
      <c r="Y34" s="232">
        <v>5.5</v>
      </c>
      <c r="Z34" s="234">
        <v>247.05833333333339</v>
      </c>
      <c r="AA34" s="247">
        <v>718.97499999999991</v>
      </c>
      <c r="AB34" s="256"/>
      <c r="AC34" s="257"/>
      <c r="AD34" s="257"/>
      <c r="AE34" s="257"/>
      <c r="AF34" s="257"/>
      <c r="AG34" s="257"/>
      <c r="AH34" s="257"/>
      <c r="AI34" s="257"/>
      <c r="AJ34" s="257"/>
      <c r="AK34" s="257"/>
      <c r="AL34" s="258"/>
      <c r="AM34" s="258"/>
      <c r="AN34" s="258"/>
      <c r="AO34" s="258"/>
      <c r="AP34" s="258"/>
      <c r="AQ34" s="258"/>
      <c r="AR34" s="258"/>
      <c r="AS34" s="258"/>
      <c r="AT34" s="259"/>
      <c r="AU34" s="270">
        <v>12</v>
      </c>
      <c r="AV34" s="271">
        <v>29926.322751322754</v>
      </c>
      <c r="AW34" s="271">
        <v>19700</v>
      </c>
      <c r="AX34" s="271">
        <v>0.58130431243786573</v>
      </c>
      <c r="AY34" s="271">
        <v>6.0640855092562314</v>
      </c>
      <c r="AZ34" s="271">
        <v>20.696723843091515</v>
      </c>
      <c r="BA34" s="271">
        <v>1.9841967903576581</v>
      </c>
      <c r="BB34" s="271">
        <v>2.9018870648805013</v>
      </c>
      <c r="BC34" s="272">
        <v>83.7</v>
      </c>
      <c r="BD34" s="271">
        <v>0.54999999999999993</v>
      </c>
      <c r="BE34" s="271">
        <v>0.57499999999999996</v>
      </c>
      <c r="BF34" s="271">
        <v>13.266666666666664</v>
      </c>
      <c r="BG34" s="271">
        <v>5.5</v>
      </c>
      <c r="BH34" s="271">
        <v>7.7666666666666666</v>
      </c>
      <c r="BI34" s="271">
        <v>26.108333333333331</v>
      </c>
      <c r="BJ34" s="271">
        <v>30.45</v>
      </c>
      <c r="BK34" s="271">
        <v>4.3416666666666659</v>
      </c>
      <c r="BL34" s="273">
        <v>247.44166666666669</v>
      </c>
      <c r="BM34" s="274">
        <v>692.41666666666652</v>
      </c>
      <c r="BN34" s="275">
        <v>2</v>
      </c>
      <c r="BO34" s="258">
        <v>4944.9074074074078</v>
      </c>
      <c r="BP34" s="258">
        <v>1100</v>
      </c>
      <c r="BQ34" s="258">
        <v>0.22432735566238737</v>
      </c>
      <c r="BR34" s="258">
        <v>26.781918209876547</v>
      </c>
      <c r="BS34" s="258">
        <v>91.406686850308645</v>
      </c>
      <c r="BT34" s="258">
        <v>2.7626388294460416</v>
      </c>
      <c r="BU34" s="258">
        <v>2.6566665987888065</v>
      </c>
      <c r="BV34" s="276">
        <v>85</v>
      </c>
      <c r="BW34" s="258">
        <v>1.1499999999999999</v>
      </c>
      <c r="BX34" s="258">
        <v>0.45</v>
      </c>
      <c r="BY34" s="258">
        <v>13.3</v>
      </c>
      <c r="BZ34" s="258">
        <v>5.6</v>
      </c>
      <c r="CA34" s="258">
        <v>7.7</v>
      </c>
      <c r="CB34" s="258">
        <v>26.7</v>
      </c>
      <c r="CC34" s="258">
        <v>31</v>
      </c>
      <c r="CD34" s="258">
        <v>4.3000000000000007</v>
      </c>
      <c r="CE34" s="258">
        <v>249.6</v>
      </c>
      <c r="CF34" s="259">
        <v>717.1</v>
      </c>
      <c r="CG34" s="270"/>
      <c r="CH34" s="271"/>
      <c r="CI34" s="271"/>
      <c r="CJ34" s="271"/>
      <c r="CK34" s="271"/>
      <c r="CL34" s="271"/>
      <c r="CM34" s="271"/>
      <c r="CN34" s="271"/>
      <c r="CO34" s="273"/>
      <c r="CP34" s="271"/>
      <c r="CQ34" s="271"/>
      <c r="CR34" s="271"/>
      <c r="CS34" s="271"/>
      <c r="CT34" s="271"/>
      <c r="CU34" s="271"/>
      <c r="CV34" s="271"/>
      <c r="CW34" s="271"/>
      <c r="CX34" s="258"/>
      <c r="CY34" s="259"/>
      <c r="CZ34" s="275">
        <v>11</v>
      </c>
      <c r="DA34" s="258">
        <v>28577.711640211637</v>
      </c>
      <c r="DB34" s="258">
        <v>17000</v>
      </c>
      <c r="DC34" s="258">
        <v>0.5952495567725582</v>
      </c>
      <c r="DD34" s="258">
        <v>5.9240229540427292</v>
      </c>
      <c r="DE34" s="258">
        <v>20.218690342147827</v>
      </c>
      <c r="DF34" s="258">
        <v>3.1576969308331773</v>
      </c>
      <c r="DG34" s="258">
        <v>2.9424331308434351</v>
      </c>
      <c r="DH34" s="276">
        <v>86.1</v>
      </c>
      <c r="DI34" s="258">
        <v>1.1454545454545453</v>
      </c>
      <c r="DJ34" s="258">
        <v>0.55454545454545456</v>
      </c>
      <c r="DK34" s="258">
        <v>14.581818181818182</v>
      </c>
      <c r="DL34" s="258">
        <v>6.4909090909090912</v>
      </c>
      <c r="DM34" s="258">
        <v>8.0909090909090899</v>
      </c>
      <c r="DN34" s="258">
        <v>27</v>
      </c>
      <c r="DO34" s="258">
        <v>32.599999999999994</v>
      </c>
      <c r="DP34" s="258">
        <v>5.5999999999999988</v>
      </c>
      <c r="DQ34" s="258">
        <v>259.93636363636369</v>
      </c>
      <c r="DR34" s="259">
        <v>754.91818181818189</v>
      </c>
      <c r="DS34" s="285">
        <f t="shared" si="0"/>
        <v>126769.44444444444</v>
      </c>
      <c r="DT34" s="286">
        <f t="shared" si="10"/>
        <v>5073.346560846534</v>
      </c>
      <c r="DU34" s="287">
        <f t="shared" si="2"/>
        <v>72500</v>
      </c>
      <c r="DV34" s="287">
        <f t="shared" si="13"/>
        <v>4700</v>
      </c>
      <c r="DW34" s="287">
        <f t="shared" si="4"/>
        <v>49</v>
      </c>
      <c r="DX34" s="288">
        <f t="shared" si="5"/>
        <v>85.35</v>
      </c>
      <c r="DY34" s="289">
        <f t="shared" si="14"/>
        <v>0.57190437583539677</v>
      </c>
      <c r="EB34" s="147"/>
      <c r="ED34" s="124"/>
    </row>
    <row r="35" spans="1:134" ht="24" customHeight="1" thickBot="1">
      <c r="A35" s="240" t="s">
        <v>25</v>
      </c>
      <c r="B35" s="166">
        <f t="shared" ref="B35:H35" si="15">AVERAGE(B4:B34)</f>
        <v>48.244220430107546</v>
      </c>
      <c r="C35" s="165">
        <f t="shared" si="15"/>
        <v>30.03293010752688</v>
      </c>
      <c r="D35" s="165">
        <f t="shared" si="15"/>
        <v>21.373387096774195</v>
      </c>
      <c r="E35" s="165">
        <f t="shared" si="15"/>
        <v>13.619086021505376</v>
      </c>
      <c r="F35" s="165">
        <f t="shared" si="15"/>
        <v>8.0088709677419363</v>
      </c>
      <c r="G35" s="165">
        <f t="shared" si="15"/>
        <v>29.886559139784943</v>
      </c>
      <c r="H35" s="241">
        <f t="shared" si="15"/>
        <v>25.26397849462365</v>
      </c>
      <c r="I35" s="248">
        <f>SUM(I4:I34)</f>
        <v>447</v>
      </c>
      <c r="J35" s="235">
        <f>SUM(J4:J34)</f>
        <v>1103260.2182539681</v>
      </c>
      <c r="K35" s="235">
        <f>SUM(K4:K34)</f>
        <v>601800</v>
      </c>
      <c r="L35" s="236">
        <f t="shared" ref="L35:S35" si="16">AVERAGE(L4:L34)</f>
        <v>0.54618724538282726</v>
      </c>
      <c r="M35" s="236">
        <f t="shared" si="16"/>
        <v>6.5360133240613516</v>
      </c>
      <c r="N35" s="236">
        <f t="shared" si="16"/>
        <v>22.307413475021391</v>
      </c>
      <c r="O35" s="236">
        <f t="shared" si="16"/>
        <v>3.3402044360277445</v>
      </c>
      <c r="P35" s="236">
        <f t="shared" si="16"/>
        <v>3.2923466973543722</v>
      </c>
      <c r="Q35" s="236">
        <f t="shared" si="16"/>
        <v>86.13181818181819</v>
      </c>
      <c r="R35" s="236">
        <f t="shared" si="16"/>
        <v>1.4787599606856758</v>
      </c>
      <c r="S35" s="236">
        <f t="shared" si="16"/>
        <v>0.80634534134650404</v>
      </c>
      <c r="T35" s="236">
        <f t="shared" ref="T35:AA35" si="17">AVERAGE(T4:T34)</f>
        <v>13.569419652817407</v>
      </c>
      <c r="U35" s="236">
        <f t="shared" si="17"/>
        <v>6.3232635145925657</v>
      </c>
      <c r="V35" s="236">
        <f t="shared" si="17"/>
        <v>7.6325886451118956</v>
      </c>
      <c r="W35" s="236">
        <f t="shared" si="17"/>
        <v>24.693315214455648</v>
      </c>
      <c r="X35" s="236">
        <f t="shared" si="17"/>
        <v>29.709618079774724</v>
      </c>
      <c r="Y35" s="236">
        <f t="shared" si="17"/>
        <v>5.2675425347405698</v>
      </c>
      <c r="Z35" s="236">
        <f t="shared" si="17"/>
        <v>250.37356139575249</v>
      </c>
      <c r="AA35" s="249">
        <f t="shared" si="17"/>
        <v>704.67760019985951</v>
      </c>
      <c r="AB35" s="239">
        <f>SUM(AB4:AB34)</f>
        <v>29</v>
      </c>
      <c r="AC35" s="165">
        <f>SUM(AC4:AC34)</f>
        <v>69517.691798941785</v>
      </c>
      <c r="AD35" s="165">
        <f>SUM(AD4:AD34)</f>
        <v>42100</v>
      </c>
      <c r="AE35" s="167">
        <f t="shared" ref="AE35:AT35" si="18">AVERAGE(AE4:AE34)</f>
        <v>0.55870692935523514</v>
      </c>
      <c r="AF35" s="165">
        <f t="shared" si="18"/>
        <v>6.4611639280403788</v>
      </c>
      <c r="AG35" s="165">
        <f t="shared" si="18"/>
        <v>22.051952486401809</v>
      </c>
      <c r="AH35" s="165">
        <f t="shared" si="18"/>
        <v>2.2668230043104529</v>
      </c>
      <c r="AI35" s="165">
        <f t="shared" si="18"/>
        <v>2.9239495749874127</v>
      </c>
      <c r="AJ35" s="165">
        <f t="shared" si="18"/>
        <v>85.675000000000011</v>
      </c>
      <c r="AK35" s="167">
        <f t="shared" si="18"/>
        <v>0.73052631578947358</v>
      </c>
      <c r="AL35" s="167">
        <f t="shared" si="18"/>
        <v>0.64684210526315788</v>
      </c>
      <c r="AM35" s="167">
        <f t="shared" si="18"/>
        <v>13.546929824561404</v>
      </c>
      <c r="AN35" s="167">
        <f t="shared" si="18"/>
        <v>6.1065789473684209</v>
      </c>
      <c r="AO35" s="167">
        <f t="shared" si="18"/>
        <v>7.4403508771929827</v>
      </c>
      <c r="AP35" s="167">
        <f t="shared" si="18"/>
        <v>26.201096491228071</v>
      </c>
      <c r="AQ35" s="167">
        <f t="shared" si="18"/>
        <v>30.729824561403511</v>
      </c>
      <c r="AR35" s="167">
        <f t="shared" si="18"/>
        <v>4.5287280701754389</v>
      </c>
      <c r="AS35" s="167">
        <f t="shared" si="18"/>
        <v>253.15219298245614</v>
      </c>
      <c r="AT35" s="167">
        <f t="shared" si="18"/>
        <v>702.97894736842102</v>
      </c>
      <c r="AU35" s="235">
        <f>SUM(AU4:AU34)</f>
        <v>383</v>
      </c>
      <c r="AV35" s="235">
        <f>SUM(AV4:AV34)</f>
        <v>949839.64947089937</v>
      </c>
      <c r="AW35" s="235">
        <f>SUM(AW4:AW34)</f>
        <v>553600</v>
      </c>
      <c r="AX35" s="236">
        <f t="shared" ref="AX35:BM35" si="19">AVERAGE(AX4:AX34)</f>
        <v>0.57673830692557515</v>
      </c>
      <c r="AY35" s="235">
        <f t="shared" si="19"/>
        <v>6.1315380435662066</v>
      </c>
      <c r="AZ35" s="235">
        <f t="shared" si="19"/>
        <v>20.926939342691455</v>
      </c>
      <c r="BA35" s="235">
        <f t="shared" si="19"/>
        <v>2.1759476648656584</v>
      </c>
      <c r="BB35" s="235">
        <f t="shared" si="19"/>
        <v>2.7823565212615438</v>
      </c>
      <c r="BC35" s="235">
        <f t="shared" si="19"/>
        <v>86.727777777777774</v>
      </c>
      <c r="BD35" s="236">
        <f t="shared" si="19"/>
        <v>0.69383957326892098</v>
      </c>
      <c r="BE35" s="236">
        <f t="shared" si="19"/>
        <v>0.52110004025764889</v>
      </c>
      <c r="BF35" s="236">
        <f t="shared" si="19"/>
        <v>13.666604602791194</v>
      </c>
      <c r="BG35" s="236">
        <f t="shared" si="19"/>
        <v>5.9859567901234563</v>
      </c>
      <c r="BH35" s="236">
        <f t="shared" si="19"/>
        <v>7.6806478126677398</v>
      </c>
      <c r="BI35" s="236">
        <f t="shared" si="19"/>
        <v>25.827573134728937</v>
      </c>
      <c r="BJ35" s="236">
        <f t="shared" si="19"/>
        <v>30.131758252818031</v>
      </c>
      <c r="BK35" s="236">
        <f t="shared" si="19"/>
        <v>4.3041851180891033</v>
      </c>
      <c r="BL35" s="237">
        <f t="shared" si="19"/>
        <v>254.17076623725174</v>
      </c>
      <c r="BM35" s="237">
        <f t="shared" si="19"/>
        <v>687.9119061996779</v>
      </c>
      <c r="BN35" s="235">
        <f>SUM(BN4:BN34)</f>
        <v>174</v>
      </c>
      <c r="BO35" s="235">
        <f>SUM(BO4:BO34)</f>
        <v>424555.62169312174</v>
      </c>
      <c r="BP35" s="235">
        <f>SUM(BP4:BP34)</f>
        <v>251400</v>
      </c>
      <c r="BQ35" s="236">
        <f t="shared" ref="BQ35:BX35" si="20">AVERAGE(BQ4:BQ34)</f>
        <v>0.55436616844042008</v>
      </c>
      <c r="BR35" s="235">
        <f t="shared" si="20"/>
        <v>7.6853385808479384</v>
      </c>
      <c r="BS35" s="235">
        <f t="shared" si="20"/>
        <v>26.230060576434003</v>
      </c>
      <c r="BT35" s="235">
        <f t="shared" si="20"/>
        <v>3.3487578508230089</v>
      </c>
      <c r="BU35" s="235">
        <f t="shared" si="20"/>
        <v>2.7823406534053166</v>
      </c>
      <c r="BV35" s="235">
        <f t="shared" si="20"/>
        <v>88</v>
      </c>
      <c r="BW35" s="236">
        <f t="shared" si="20"/>
        <v>1.581251393534002</v>
      </c>
      <c r="BX35" s="236">
        <f t="shared" si="20"/>
        <v>0.52969620958751384</v>
      </c>
      <c r="BY35" s="236">
        <f t="shared" ref="BY35" si="21">AVERAGE(BY4:BY34)</f>
        <v>14.013366778149388</v>
      </c>
      <c r="BZ35" s="236">
        <f t="shared" ref="BZ35" si="22">AVERAGE(BZ4:BZ34)</f>
        <v>6.2330156075808247</v>
      </c>
      <c r="CA35" s="236">
        <f t="shared" ref="CA35" si="23">AVERAGE(CA4:CA34)</f>
        <v>7.634197324414715</v>
      </c>
      <c r="CB35" s="236">
        <f t="shared" ref="CB35" si="24">AVERAGE(CB4:CB34)</f>
        <v>25.871516164994429</v>
      </c>
      <c r="CC35" s="236">
        <f t="shared" ref="CC35" si="25">AVERAGE(CC4:CC34)</f>
        <v>30.522068004459307</v>
      </c>
      <c r="CD35" s="236">
        <f t="shared" ref="CD35" si="26">AVERAGE(CD4:CD34)</f>
        <v>4.5351672240802685</v>
      </c>
      <c r="CE35" s="167">
        <f t="shared" ref="CE35" si="27">AVERAGE(CE4:CE34)</f>
        <v>256.3105072463768</v>
      </c>
      <c r="CF35" s="167">
        <f t="shared" ref="CF35" si="28">AVERAGE(CF4:CF34)</f>
        <v>717.58661928651054</v>
      </c>
      <c r="CG35" s="235">
        <f>SUM(CG4:CG34)</f>
        <v>107</v>
      </c>
      <c r="CH35" s="235">
        <f>SUM(CH4:CH34)</f>
        <v>269080.02645502647</v>
      </c>
      <c r="CI35" s="235">
        <f>SUM(CI4:CI34)</f>
        <v>162700</v>
      </c>
      <c r="CJ35" s="236">
        <f t="shared" ref="CJ35:CQ35" si="29">AVERAGE(CJ4:CJ34)</f>
        <v>0.58735253302083912</v>
      </c>
      <c r="CK35" s="235">
        <f t="shared" si="29"/>
        <v>6.0385152911756395</v>
      </c>
      <c r="CL35" s="235">
        <f t="shared" si="29"/>
        <v>20.609452688782458</v>
      </c>
      <c r="CM35" s="235">
        <f t="shared" si="29"/>
        <v>2.2551804976735235</v>
      </c>
      <c r="CN35" s="235">
        <f t="shared" si="29"/>
        <v>3.4835905996044652</v>
      </c>
      <c r="CO35" s="235">
        <f t="shared" si="29"/>
        <v>94.883333333333326</v>
      </c>
      <c r="CP35" s="236">
        <f t="shared" si="29"/>
        <v>0.61702688651218052</v>
      </c>
      <c r="CQ35" s="236">
        <f t="shared" si="29"/>
        <v>0.91881684491978621</v>
      </c>
      <c r="CR35" s="236">
        <f t="shared" ref="CR35" si="30">AVERAGE(CR4:CR34)</f>
        <v>14.173410576351754</v>
      </c>
      <c r="CS35" s="236">
        <f t="shared" ref="CS35" si="31">AVERAGE(CS4:CS34)</f>
        <v>6.2940990790255498</v>
      </c>
      <c r="CT35" s="236">
        <f t="shared" ref="CT35" si="32">AVERAGE(CT4:CT34)</f>
        <v>7.8793114973262028</v>
      </c>
      <c r="CU35" s="236">
        <f t="shared" ref="CU35" si="33">AVERAGE(CU4:CU34)</f>
        <v>27.353587344028522</v>
      </c>
      <c r="CV35" s="236">
        <f t="shared" ref="CV35" si="34">AVERAGE(CV4:CV34)</f>
        <v>32.328490790255493</v>
      </c>
      <c r="CW35" s="236">
        <f t="shared" ref="CW35" si="35">AVERAGE(CW4:CW34)</f>
        <v>4.9749034462269757</v>
      </c>
      <c r="CX35" s="167">
        <f t="shared" ref="CX35" si="36">AVERAGE(CX4:CX34)</f>
        <v>252.51956327985741</v>
      </c>
      <c r="CY35" s="167">
        <f t="shared" ref="CY35" si="37">AVERAGE(CY4:CY34)</f>
        <v>735.73897801544854</v>
      </c>
      <c r="CZ35" s="235">
        <f>SUM(CZ4:CZ34)</f>
        <v>301</v>
      </c>
      <c r="DA35" s="235">
        <f>SUM(DA4:DA34)</f>
        <v>715630.85317460331</v>
      </c>
      <c r="DB35" s="235">
        <f>SUM(DB4:DB34)</f>
        <v>417900</v>
      </c>
      <c r="DC35" s="236">
        <f t="shared" ref="DC35:DJ35" si="38">AVERAGE(DC4:DC34)</f>
        <v>0.56910000915834102</v>
      </c>
      <c r="DD35" s="235">
        <f t="shared" si="38"/>
        <v>6.5573728662388922</v>
      </c>
      <c r="DE35" s="235">
        <f t="shared" si="38"/>
        <v>22.380313592473343</v>
      </c>
      <c r="DF35" s="235">
        <f t="shared" si="38"/>
        <v>3.0307203343413494</v>
      </c>
      <c r="DG35" s="235">
        <f t="shared" si="38"/>
        <v>2.7449978189617172</v>
      </c>
      <c r="DH35" s="235">
        <f t="shared" si="38"/>
        <v>81.056249999999977</v>
      </c>
      <c r="DI35" s="236">
        <f t="shared" si="38"/>
        <v>1.2099902690609297</v>
      </c>
      <c r="DJ35" s="236">
        <f t="shared" si="38"/>
        <v>0.51646227385875221</v>
      </c>
      <c r="DK35" s="236">
        <f t="shared" ref="DK35" si="39">AVERAGE(DK4:DK34)</f>
        <v>13.547245149470994</v>
      </c>
      <c r="DL35" s="236">
        <f t="shared" ref="DL35" si="40">AVERAGE(DL4:DL34)</f>
        <v>5.9715694863981978</v>
      </c>
      <c r="DM35" s="236">
        <f t="shared" ref="DM35" si="41">AVERAGE(DM4:DM34)</f>
        <v>7.5756756630727935</v>
      </c>
      <c r="DN35" s="236">
        <f t="shared" ref="DN35" si="42">AVERAGE(DN4:DN34)</f>
        <v>25.125924079930261</v>
      </c>
      <c r="DO35" s="236">
        <f t="shared" ref="DO35" si="43">AVERAGE(DO4:DO34)</f>
        <v>30.046854683383927</v>
      </c>
      <c r="DP35" s="236">
        <f t="shared" ref="DP35" si="44">AVERAGE(DP4:DP34)</f>
        <v>4.9209306034536766</v>
      </c>
      <c r="DQ35" s="167">
        <f t="shared" ref="DQ35" si="45">AVERAGE(DQ4:DQ34)</f>
        <v>254.68681103167089</v>
      </c>
      <c r="DR35" s="167">
        <f t="shared" ref="DR35" si="46">AVERAGE(DR4:DR34)</f>
        <v>697.59182749664001</v>
      </c>
      <c r="DS35" s="235">
        <f>SUM(DS4:DS34)</f>
        <v>3531884.0608465606</v>
      </c>
      <c r="DT35" s="235">
        <f>SUM(DT4:DT34)</f>
        <v>20999.801587301568</v>
      </c>
      <c r="DU35" s="235">
        <f>SUM(DU4:DU34)</f>
        <v>2029500</v>
      </c>
      <c r="DV35" s="235">
        <f>SUM(DV4:DV34)</f>
        <v>7300</v>
      </c>
      <c r="DW35" s="235">
        <f>SUM(DW4:DW34)</f>
        <v>1441</v>
      </c>
      <c r="DX35" s="235">
        <f>AVERAGE(DX4:DX34)</f>
        <v>85.898924731182788</v>
      </c>
      <c r="DY35" s="238">
        <f>AVERAGE(DY4:DY34)</f>
        <v>0.57381324346605822</v>
      </c>
    </row>
    <row r="36" spans="1:134" ht="24" customHeight="1">
      <c r="E36" s="128"/>
      <c r="F36" s="124"/>
      <c r="G36" s="129"/>
      <c r="H36" s="130"/>
      <c r="I36" s="124"/>
      <c r="J36" s="130"/>
      <c r="K36" s="132"/>
      <c r="L36" s="153"/>
      <c r="N36" s="133"/>
      <c r="O36" s="133"/>
      <c r="P36" s="134"/>
      <c r="Q36" s="136"/>
      <c r="R36" s="136"/>
      <c r="S36" s="136"/>
      <c r="T36" s="138"/>
      <c r="U36" s="138"/>
      <c r="V36" s="138"/>
      <c r="W36" s="138"/>
      <c r="X36" s="138"/>
      <c r="Y36" s="138"/>
      <c r="Z36" s="138"/>
      <c r="AA36" s="138"/>
      <c r="AB36" s="124"/>
      <c r="AD36" s="139"/>
      <c r="AE36" s="138"/>
      <c r="AF36" s="140"/>
      <c r="AG36" s="142"/>
      <c r="AH36" s="128"/>
      <c r="AI36" s="124"/>
      <c r="AJ36" s="157"/>
      <c r="AK36" s="157"/>
      <c r="AL36" s="157"/>
      <c r="AM36" s="133"/>
      <c r="AN36" s="133"/>
      <c r="AO36" s="133"/>
      <c r="AP36" s="133"/>
      <c r="AQ36" s="133"/>
      <c r="AR36" s="133"/>
      <c r="AS36" s="133"/>
      <c r="AT36" s="133"/>
      <c r="AU36" s="129"/>
      <c r="AV36" s="129"/>
      <c r="AX36" s="137"/>
      <c r="AZ36" s="129"/>
      <c r="BA36" s="129"/>
      <c r="BB36" s="124"/>
      <c r="BC36" s="155"/>
      <c r="BD36" s="155"/>
      <c r="BE36" s="155"/>
      <c r="BF36" s="124"/>
      <c r="BG36" s="124"/>
      <c r="BH36" s="124"/>
      <c r="BI36" s="124"/>
      <c r="BJ36" s="124"/>
      <c r="BK36" s="124"/>
      <c r="BL36" s="124"/>
      <c r="BM36" s="124"/>
      <c r="BN36" s="124"/>
      <c r="BO36" s="132"/>
      <c r="BP36" s="124"/>
      <c r="BQ36" s="153"/>
      <c r="BR36" s="138"/>
      <c r="BS36" s="130"/>
      <c r="BT36" s="132"/>
      <c r="BU36" s="132"/>
      <c r="BV36" s="156"/>
      <c r="BW36" s="156"/>
      <c r="BX36" s="156"/>
      <c r="BY36" s="129"/>
      <c r="BZ36" s="129"/>
      <c r="CA36" s="129"/>
      <c r="CB36" s="129"/>
      <c r="CC36" s="129"/>
      <c r="CD36" s="129"/>
      <c r="CE36" s="129"/>
      <c r="CF36" s="129"/>
      <c r="CG36" s="124"/>
      <c r="CI36" s="130"/>
      <c r="CJ36" s="153"/>
      <c r="CK36" s="132"/>
      <c r="CM36" s="128"/>
      <c r="CN36" s="140"/>
      <c r="CO36" s="142"/>
      <c r="CP36" s="142"/>
      <c r="CQ36" s="142"/>
      <c r="CR36" s="128"/>
      <c r="CS36" s="128"/>
      <c r="CT36" s="128"/>
      <c r="CU36" s="128"/>
      <c r="CV36" s="128"/>
      <c r="CW36" s="128"/>
      <c r="CX36" s="128"/>
      <c r="CY36" s="128"/>
      <c r="CZ36" s="129"/>
      <c r="DB36" s="124"/>
      <c r="DC36" s="153"/>
      <c r="DH36" s="155"/>
      <c r="DI36" s="155"/>
      <c r="DJ36" s="155"/>
      <c r="DT36" s="127"/>
      <c r="DY36" s="126"/>
    </row>
    <row r="37" spans="1:134" ht="24" customHeight="1">
      <c r="D37" s="131"/>
      <c r="E37" s="128"/>
      <c r="F37" s="124"/>
      <c r="G37" s="129"/>
      <c r="H37" s="130"/>
      <c r="I37" s="124"/>
      <c r="J37" s="160"/>
      <c r="K37" s="132"/>
      <c r="N37" s="133"/>
      <c r="O37" s="133"/>
      <c r="P37" s="135"/>
      <c r="Q37" s="136"/>
      <c r="R37" s="137"/>
      <c r="S37" s="138"/>
      <c r="T37" s="138"/>
      <c r="U37" s="138"/>
      <c r="V37" s="138"/>
      <c r="W37" s="138"/>
      <c r="X37" s="138"/>
      <c r="Y37" s="138"/>
      <c r="Z37" s="138"/>
      <c r="AA37" s="138"/>
      <c r="AB37" s="124"/>
      <c r="AC37" s="158"/>
      <c r="AD37" s="139"/>
      <c r="AE37" s="138"/>
      <c r="AF37" s="140"/>
      <c r="AG37" s="142"/>
      <c r="AH37" s="128"/>
      <c r="AI37" s="124"/>
      <c r="AJ37" s="142"/>
      <c r="AK37" s="143"/>
      <c r="AL37" s="133"/>
      <c r="AM37" s="133"/>
      <c r="AN37" s="133"/>
      <c r="AO37" s="133"/>
      <c r="AP37" s="133"/>
      <c r="AQ37" s="133"/>
      <c r="AR37" s="133"/>
      <c r="AS37" s="133"/>
      <c r="AT37" s="133"/>
      <c r="AU37" s="129"/>
      <c r="AV37" s="155"/>
      <c r="AX37" s="126"/>
      <c r="AZ37" s="129"/>
      <c r="BA37" s="129"/>
      <c r="BB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  <c r="BN37" s="124"/>
      <c r="BO37" s="159"/>
      <c r="BP37" s="124"/>
      <c r="BR37" s="138"/>
      <c r="BS37" s="130"/>
      <c r="BT37" s="132"/>
      <c r="BU37" s="132"/>
      <c r="BV37" s="133"/>
      <c r="BW37" s="133"/>
      <c r="BX37" s="129"/>
      <c r="BY37" s="129"/>
      <c r="BZ37" s="129"/>
      <c r="CA37" s="129"/>
      <c r="CB37" s="129"/>
      <c r="CC37" s="129"/>
      <c r="CD37" s="129"/>
      <c r="CE37" s="129"/>
      <c r="CF37" s="129"/>
      <c r="CG37" s="124"/>
      <c r="CH37" s="154"/>
      <c r="CI37" s="130"/>
      <c r="CJ37" s="126"/>
      <c r="CK37" s="132"/>
      <c r="CM37" s="128"/>
      <c r="CN37" s="140"/>
      <c r="CO37" s="142"/>
      <c r="CP37" s="124"/>
      <c r="CQ37" s="128"/>
      <c r="CR37" s="128"/>
      <c r="CS37" s="128"/>
      <c r="CT37" s="128"/>
      <c r="CU37" s="128"/>
      <c r="CV37" s="128"/>
      <c r="CW37" s="128"/>
      <c r="CX37" s="128"/>
      <c r="CY37" s="128"/>
      <c r="CZ37" s="129"/>
      <c r="DA37" s="155"/>
      <c r="DB37" s="124"/>
      <c r="DC37" s="126"/>
      <c r="DT37" s="127"/>
      <c r="DY37" s="126"/>
    </row>
    <row r="38" spans="1:134" ht="24" customHeight="1">
      <c r="H38" s="160"/>
      <c r="I38" s="124"/>
      <c r="J38" s="128"/>
      <c r="K38" s="124"/>
      <c r="L38" s="129"/>
      <c r="M38" s="130"/>
      <c r="P38" s="132"/>
      <c r="R38" s="129"/>
      <c r="S38" s="129"/>
      <c r="T38" s="129"/>
      <c r="U38" s="129"/>
      <c r="V38" s="129"/>
      <c r="W38" s="129"/>
      <c r="X38" s="133"/>
      <c r="Y38" s="133"/>
      <c r="Z38" s="133"/>
      <c r="AA38" s="133"/>
      <c r="AB38" s="133"/>
      <c r="AC38" s="135"/>
      <c r="AD38" s="136"/>
      <c r="AE38" s="137"/>
      <c r="AF38" s="138"/>
      <c r="AG38" s="124"/>
      <c r="AI38" s="139"/>
      <c r="AJ38" s="138"/>
      <c r="AK38" s="140"/>
      <c r="AL38" s="142"/>
      <c r="AM38" s="142"/>
      <c r="AN38" s="142"/>
      <c r="AO38" s="142"/>
      <c r="AP38" s="142"/>
      <c r="AQ38" s="142"/>
      <c r="AR38" s="142"/>
      <c r="AS38" s="142"/>
      <c r="AT38" s="142"/>
      <c r="AU38" s="128"/>
      <c r="AV38" s="124"/>
      <c r="AW38" s="142"/>
      <c r="AX38" s="143"/>
      <c r="AY38" s="133"/>
      <c r="AZ38" s="129"/>
      <c r="BA38" s="129"/>
      <c r="BB38" s="129"/>
      <c r="BE38" s="129"/>
      <c r="BF38" s="129"/>
      <c r="BG38" s="129"/>
      <c r="BH38" s="129"/>
      <c r="BI38" s="129"/>
      <c r="BJ38" s="129"/>
      <c r="BK38" s="129"/>
      <c r="BL38" s="129"/>
      <c r="BM38" s="129"/>
      <c r="BN38" s="129"/>
      <c r="BO38" s="124"/>
      <c r="BP38" s="124"/>
      <c r="BQ38" s="124"/>
      <c r="BR38" s="124"/>
      <c r="BS38" s="124"/>
      <c r="BT38" s="132"/>
      <c r="BU38" s="146"/>
      <c r="BW38" s="138"/>
      <c r="BX38" s="130"/>
      <c r="BY38" s="130"/>
      <c r="BZ38" s="130"/>
      <c r="CA38" s="130"/>
      <c r="CB38" s="130"/>
      <c r="CC38" s="130"/>
      <c r="CD38" s="130"/>
      <c r="CE38" s="130"/>
      <c r="CF38" s="130"/>
      <c r="CG38" s="132"/>
      <c r="CH38" s="132"/>
      <c r="CI38" s="130"/>
      <c r="CJ38" s="133"/>
      <c r="CK38" s="132"/>
      <c r="CL38" s="124"/>
      <c r="CP38" s="124"/>
      <c r="CQ38" s="130"/>
      <c r="CR38" s="130"/>
      <c r="CS38" s="130"/>
      <c r="CT38" s="130"/>
      <c r="CU38" s="130"/>
      <c r="CV38" s="130"/>
      <c r="CW38" s="130"/>
      <c r="CX38" s="130"/>
      <c r="CY38" s="130"/>
      <c r="CZ38" s="128"/>
      <c r="DA38" s="140"/>
      <c r="DB38" s="142"/>
      <c r="DC38" s="132"/>
      <c r="DD38" s="138"/>
      <c r="DE38" s="129"/>
      <c r="DG38" s="124"/>
    </row>
    <row r="39" spans="1:134" ht="24" customHeight="1">
      <c r="I39" s="124"/>
      <c r="J39" s="128"/>
      <c r="K39" s="124"/>
      <c r="L39" s="129"/>
      <c r="M39" s="130"/>
      <c r="P39" s="132"/>
      <c r="S39" s="133"/>
      <c r="T39" s="133"/>
      <c r="U39" s="133"/>
      <c r="V39" s="133"/>
      <c r="W39" s="133"/>
      <c r="X39" s="133"/>
      <c r="Y39" s="133"/>
      <c r="Z39" s="133"/>
      <c r="AA39" s="133"/>
      <c r="AB39" s="133"/>
      <c r="AC39" s="135"/>
      <c r="AD39" s="136"/>
      <c r="AE39" s="137"/>
      <c r="AF39" s="138"/>
      <c r="AG39" s="124"/>
      <c r="AI39" s="139"/>
      <c r="AJ39" s="138"/>
      <c r="AK39" s="140"/>
      <c r="AL39" s="142"/>
      <c r="AM39" s="142"/>
      <c r="AN39" s="142"/>
      <c r="AO39" s="142"/>
      <c r="AP39" s="142"/>
      <c r="AQ39" s="142"/>
      <c r="AR39" s="142"/>
      <c r="AS39" s="142"/>
      <c r="AT39" s="142"/>
      <c r="AU39" s="128"/>
      <c r="AV39" s="124"/>
      <c r="AW39" s="142"/>
      <c r="AX39" s="143"/>
      <c r="AY39" s="133"/>
      <c r="AZ39" s="129"/>
      <c r="BA39" s="129"/>
      <c r="BE39" s="129"/>
      <c r="BF39" s="129"/>
      <c r="BG39" s="129"/>
      <c r="BH39" s="129"/>
      <c r="BI39" s="129"/>
      <c r="BJ39" s="129"/>
      <c r="BK39" s="129"/>
      <c r="BL39" s="129"/>
      <c r="BM39" s="129"/>
      <c r="BN39" s="129"/>
      <c r="BO39" s="124"/>
      <c r="BP39" s="124"/>
      <c r="BQ39" s="124"/>
      <c r="BR39" s="124"/>
      <c r="BS39" s="124"/>
      <c r="BT39" s="132"/>
      <c r="BU39" s="146"/>
      <c r="BW39" s="138"/>
      <c r="BX39" s="130"/>
      <c r="BY39" s="130"/>
      <c r="BZ39" s="130"/>
      <c r="CA39" s="130"/>
      <c r="CB39" s="130"/>
      <c r="CC39" s="130"/>
      <c r="CD39" s="130"/>
      <c r="CE39" s="130"/>
      <c r="CF39" s="130"/>
      <c r="CG39" s="132"/>
      <c r="CH39" s="132"/>
      <c r="CI39" s="130"/>
      <c r="CJ39" s="133"/>
      <c r="CK39" s="132"/>
      <c r="CL39" s="124"/>
      <c r="CP39" s="124"/>
      <c r="CQ39" s="130"/>
      <c r="CR39" s="130"/>
      <c r="CS39" s="130"/>
      <c r="CT39" s="130"/>
      <c r="CU39" s="130"/>
      <c r="CV39" s="130"/>
      <c r="CW39" s="130"/>
      <c r="CX39" s="130"/>
      <c r="CY39" s="130"/>
      <c r="CZ39" s="128"/>
      <c r="DA39" s="140"/>
    </row>
    <row r="40" spans="1:134" ht="24" customHeight="1">
      <c r="I40" s="124"/>
      <c r="J40" s="128"/>
      <c r="K40" s="124"/>
      <c r="L40" s="129"/>
      <c r="M40" s="130"/>
      <c r="P40" s="132"/>
      <c r="S40" s="133"/>
      <c r="T40" s="133"/>
      <c r="U40" s="133"/>
      <c r="V40" s="133"/>
      <c r="W40" s="133"/>
      <c r="X40" s="133"/>
      <c r="Y40" s="133"/>
      <c r="Z40" s="133"/>
      <c r="AA40" s="133"/>
      <c r="AB40" s="133"/>
      <c r="AC40" s="135"/>
      <c r="AD40" s="136"/>
      <c r="AE40" s="137"/>
      <c r="AF40" s="138"/>
      <c r="AG40" s="124"/>
      <c r="AI40" s="139"/>
      <c r="AJ40" s="138"/>
      <c r="AK40" s="140"/>
      <c r="AL40" s="142"/>
      <c r="AM40" s="142"/>
      <c r="AN40" s="142"/>
      <c r="AO40" s="142"/>
      <c r="AP40" s="142"/>
      <c r="AQ40" s="142"/>
      <c r="AR40" s="142"/>
      <c r="AS40" s="142"/>
      <c r="AT40" s="142"/>
      <c r="AU40" s="128"/>
      <c r="AV40" s="124"/>
      <c r="AW40" s="142"/>
      <c r="AX40" s="143"/>
      <c r="AY40" s="133"/>
      <c r="AZ40" s="129"/>
      <c r="BA40" s="129"/>
      <c r="BE40" s="129"/>
      <c r="BF40" s="129"/>
      <c r="BG40" s="129"/>
      <c r="BH40" s="129"/>
      <c r="BI40" s="129"/>
      <c r="BJ40" s="129"/>
      <c r="BK40" s="129"/>
      <c r="BL40" s="129"/>
      <c r="BM40" s="129"/>
      <c r="BN40" s="129"/>
      <c r="BO40" s="124"/>
      <c r="BP40" s="124"/>
      <c r="BQ40" s="124"/>
      <c r="BR40" s="124"/>
      <c r="BS40" s="124"/>
      <c r="BT40" s="132"/>
      <c r="BU40" s="146"/>
      <c r="BW40" s="138"/>
      <c r="BX40" s="130"/>
      <c r="BY40" s="130"/>
      <c r="BZ40" s="130"/>
      <c r="CA40" s="130"/>
      <c r="CB40" s="130"/>
      <c r="CC40" s="130"/>
      <c r="CD40" s="130"/>
      <c r="CE40" s="130"/>
      <c r="CF40" s="130"/>
      <c r="CG40" s="132"/>
      <c r="CH40" s="132"/>
      <c r="CI40" s="130"/>
      <c r="CJ40" s="133"/>
      <c r="CK40" s="132"/>
      <c r="CL40" s="124"/>
      <c r="CP40" s="124"/>
      <c r="CQ40" s="130"/>
      <c r="CR40" s="130"/>
      <c r="CS40" s="130"/>
      <c r="CT40" s="130"/>
      <c r="CU40" s="130"/>
      <c r="CV40" s="130"/>
      <c r="CW40" s="130"/>
      <c r="CX40" s="130"/>
      <c r="CY40" s="130"/>
      <c r="CZ40" s="128"/>
      <c r="DA40" s="140"/>
    </row>
    <row r="41" spans="1:134" ht="24" customHeight="1">
      <c r="I41" s="124"/>
      <c r="J41" s="128"/>
      <c r="K41" s="124"/>
      <c r="L41" s="129"/>
      <c r="M41" s="130"/>
      <c r="P41" s="132"/>
      <c r="S41" s="133"/>
      <c r="T41" s="133"/>
      <c r="U41" s="133"/>
      <c r="V41" s="133"/>
      <c r="W41" s="133"/>
      <c r="X41" s="133"/>
      <c r="Y41" s="133"/>
      <c r="Z41" s="133"/>
      <c r="AA41" s="133"/>
      <c r="AB41" s="133"/>
      <c r="AC41" s="135"/>
      <c r="AD41" s="136"/>
      <c r="AE41" s="137"/>
      <c r="AF41" s="138"/>
      <c r="AG41" s="124"/>
      <c r="AI41" s="139"/>
      <c r="AJ41" s="138"/>
      <c r="AK41" s="140"/>
      <c r="AL41" s="142"/>
      <c r="AM41" s="142"/>
      <c r="AN41" s="142"/>
      <c r="AO41" s="142"/>
      <c r="AP41" s="142"/>
      <c r="AQ41" s="142"/>
      <c r="AR41" s="142"/>
      <c r="AS41" s="142"/>
      <c r="AT41" s="142"/>
      <c r="AU41" s="128"/>
      <c r="AV41" s="124"/>
      <c r="AW41" s="142"/>
      <c r="AX41" s="143"/>
      <c r="AY41" s="133"/>
      <c r="AZ41" s="129"/>
      <c r="BA41" s="129"/>
      <c r="BE41" s="129"/>
      <c r="BF41" s="129"/>
      <c r="BG41" s="129"/>
      <c r="BH41" s="129"/>
      <c r="BI41" s="129"/>
      <c r="BJ41" s="129"/>
      <c r="BK41" s="129"/>
      <c r="BL41" s="129"/>
      <c r="BM41" s="129"/>
      <c r="BN41" s="129"/>
      <c r="BO41" s="124"/>
      <c r="BP41" s="124"/>
      <c r="BQ41" s="124"/>
      <c r="BR41" s="124"/>
      <c r="BS41" s="124"/>
      <c r="BT41" s="132"/>
      <c r="BU41" s="146"/>
      <c r="BW41" s="138"/>
      <c r="BX41" s="130"/>
      <c r="BY41" s="130"/>
      <c r="BZ41" s="130"/>
      <c r="CA41" s="130"/>
      <c r="CB41" s="130"/>
      <c r="CC41" s="130"/>
      <c r="CD41" s="130"/>
      <c r="CE41" s="130"/>
      <c r="CF41" s="130"/>
      <c r="CG41" s="132"/>
      <c r="CH41" s="132"/>
      <c r="CI41" s="130"/>
      <c r="CJ41" s="133"/>
      <c r="CK41" s="132"/>
      <c r="CL41" s="124"/>
      <c r="CP41" s="124"/>
      <c r="CQ41" s="130"/>
      <c r="CR41" s="130"/>
      <c r="CS41" s="130"/>
      <c r="CT41" s="130"/>
      <c r="CU41" s="130"/>
      <c r="CV41" s="130"/>
      <c r="CW41" s="130"/>
      <c r="CX41" s="130"/>
      <c r="CY41" s="130"/>
      <c r="CZ41" s="128"/>
      <c r="DA41" s="140"/>
      <c r="DB41" s="142"/>
      <c r="DC41" s="132"/>
      <c r="DD41" s="138"/>
      <c r="DE41" s="129"/>
      <c r="DG41" s="124"/>
    </row>
    <row r="42" spans="1:134" ht="24" customHeight="1">
      <c r="I42" s="124"/>
      <c r="J42" s="128"/>
      <c r="K42" s="124"/>
      <c r="L42" s="129"/>
      <c r="M42" s="130"/>
      <c r="P42" s="132"/>
      <c r="S42" s="133"/>
      <c r="T42" s="133"/>
      <c r="U42" s="133"/>
      <c r="V42" s="133"/>
      <c r="W42" s="133"/>
      <c r="X42" s="133"/>
      <c r="Y42" s="133"/>
      <c r="Z42" s="133"/>
      <c r="AA42" s="133"/>
      <c r="AB42" s="133"/>
      <c r="AC42" s="135"/>
      <c r="AD42" s="136"/>
      <c r="AE42" s="137"/>
      <c r="AF42" s="138"/>
      <c r="AG42" s="124"/>
      <c r="AI42" s="139"/>
      <c r="AJ42" s="138"/>
      <c r="AK42" s="140"/>
      <c r="AL42" s="142"/>
      <c r="AM42" s="142"/>
      <c r="AN42" s="142"/>
      <c r="AO42" s="142"/>
      <c r="AP42" s="142"/>
      <c r="AQ42" s="142"/>
      <c r="AR42" s="142"/>
      <c r="AS42" s="142"/>
      <c r="AT42" s="142"/>
      <c r="AU42" s="128"/>
      <c r="AV42" s="124"/>
      <c r="AW42" s="142"/>
      <c r="AX42" s="143"/>
      <c r="AY42" s="133"/>
      <c r="AZ42" s="129"/>
      <c r="BA42" s="129"/>
      <c r="BE42" s="129"/>
      <c r="BF42" s="129"/>
      <c r="BG42" s="129"/>
      <c r="BH42" s="129"/>
      <c r="BI42" s="129"/>
      <c r="BJ42" s="129"/>
      <c r="BK42" s="129"/>
      <c r="BL42" s="129"/>
      <c r="BM42" s="129"/>
      <c r="BN42" s="129"/>
      <c r="BO42" s="124"/>
      <c r="BP42" s="124"/>
      <c r="BQ42" s="124"/>
      <c r="BR42" s="124"/>
      <c r="BS42" s="124"/>
      <c r="BT42" s="132"/>
      <c r="BU42" s="146"/>
      <c r="BW42" s="138"/>
      <c r="BX42" s="130"/>
      <c r="BY42" s="130"/>
      <c r="BZ42" s="130"/>
      <c r="CA42" s="130"/>
      <c r="CB42" s="130"/>
      <c r="CC42" s="130"/>
      <c r="CD42" s="130"/>
      <c r="CE42" s="130"/>
      <c r="CF42" s="130"/>
      <c r="CG42" s="132"/>
      <c r="CH42" s="132"/>
      <c r="CI42" s="130"/>
      <c r="CJ42" s="133"/>
      <c r="CK42" s="132"/>
      <c r="CL42" s="124"/>
      <c r="CP42" s="124"/>
      <c r="CQ42" s="130"/>
      <c r="CR42" s="130"/>
      <c r="CS42" s="130"/>
      <c r="CT42" s="130"/>
      <c r="CU42" s="130"/>
      <c r="CV42" s="130"/>
      <c r="CW42" s="130"/>
      <c r="CX42" s="130"/>
      <c r="CY42" s="130"/>
      <c r="CZ42" s="128"/>
      <c r="DA42" s="140"/>
      <c r="DB42" s="142"/>
      <c r="DC42" s="132"/>
      <c r="DD42" s="138"/>
      <c r="DE42" s="129"/>
      <c r="DG42" s="124"/>
    </row>
    <row r="43" spans="1:134" ht="24" customHeight="1">
      <c r="I43" s="124"/>
      <c r="J43" s="128"/>
      <c r="K43" s="124"/>
      <c r="L43" s="129"/>
      <c r="M43" s="130"/>
      <c r="P43" s="132"/>
      <c r="S43" s="133"/>
      <c r="T43" s="133"/>
      <c r="U43" s="133"/>
      <c r="V43" s="133"/>
      <c r="W43" s="133"/>
      <c r="X43" s="133"/>
      <c r="Y43" s="133"/>
      <c r="Z43" s="133"/>
      <c r="AA43" s="133"/>
      <c r="AB43" s="133"/>
      <c r="AC43" s="135"/>
      <c r="AD43" s="136"/>
      <c r="AE43" s="137"/>
      <c r="AF43" s="138"/>
      <c r="AG43" s="124"/>
      <c r="AI43" s="139"/>
      <c r="AJ43" s="138"/>
      <c r="AK43" s="140"/>
      <c r="AL43" s="142"/>
      <c r="AM43" s="142"/>
      <c r="AN43" s="142"/>
      <c r="AO43" s="142"/>
      <c r="AP43" s="142"/>
      <c r="AQ43" s="142"/>
      <c r="AR43" s="142"/>
      <c r="AS43" s="142"/>
      <c r="AT43" s="142"/>
      <c r="AU43" s="128"/>
      <c r="AV43" s="124"/>
      <c r="AW43" s="142"/>
      <c r="AX43" s="143"/>
      <c r="AY43" s="133"/>
      <c r="AZ43" s="129"/>
      <c r="BA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4"/>
      <c r="BP43" s="124"/>
      <c r="BQ43" s="124"/>
      <c r="BR43" s="124"/>
      <c r="BS43" s="124"/>
      <c r="BT43" s="132"/>
      <c r="BU43" s="146"/>
      <c r="BW43" s="138"/>
      <c r="BX43" s="130"/>
      <c r="BY43" s="130"/>
      <c r="BZ43" s="130"/>
      <c r="CA43" s="130"/>
      <c r="CB43" s="130"/>
      <c r="CC43" s="130"/>
      <c r="CD43" s="130"/>
      <c r="CE43" s="130"/>
      <c r="CF43" s="130"/>
      <c r="CG43" s="132"/>
      <c r="CH43" s="132"/>
      <c r="CI43" s="130"/>
      <c r="CJ43" s="133"/>
      <c r="CK43" s="132"/>
      <c r="CL43" s="124"/>
      <c r="CP43" s="124"/>
      <c r="CQ43" s="130"/>
      <c r="CR43" s="130"/>
      <c r="CS43" s="130"/>
      <c r="CT43" s="130"/>
      <c r="CU43" s="130"/>
      <c r="CV43" s="130"/>
      <c r="CW43" s="130"/>
      <c r="CX43" s="130"/>
      <c r="CY43" s="130"/>
      <c r="CZ43" s="128"/>
      <c r="DA43" s="140"/>
      <c r="DB43" s="142"/>
      <c r="DC43" s="132"/>
      <c r="DD43" s="138"/>
      <c r="DE43" s="129"/>
      <c r="DG43" s="124"/>
    </row>
    <row r="44" spans="1:134" ht="24" customHeight="1">
      <c r="G44" s="402">
        <v>45717</v>
      </c>
      <c r="H44" s="403"/>
      <c r="I44" s="403"/>
      <c r="J44" s="404"/>
      <c r="K44" s="124"/>
      <c r="L44" s="402">
        <v>45352</v>
      </c>
      <c r="M44" s="403"/>
      <c r="N44" s="403"/>
      <c r="O44" s="404"/>
      <c r="P44" s="132"/>
      <c r="S44" s="133"/>
      <c r="T44" s="133"/>
      <c r="U44" s="133"/>
      <c r="V44" s="133"/>
      <c r="W44" s="133"/>
      <c r="X44" s="133"/>
      <c r="Y44" s="133"/>
      <c r="Z44" s="133"/>
      <c r="AA44" s="133"/>
      <c r="AB44" s="133"/>
      <c r="AC44" s="135"/>
      <c r="AD44" s="136"/>
      <c r="AE44" s="137"/>
      <c r="AJ44" s="138"/>
      <c r="AK44" s="124"/>
      <c r="AL44" s="126"/>
      <c r="AM44" s="139"/>
      <c r="AN44" s="138"/>
      <c r="AO44" s="140"/>
      <c r="AP44" s="142"/>
      <c r="AQ44" s="142"/>
      <c r="AR44" s="142"/>
      <c r="AS44" s="142"/>
      <c r="AT44" s="142"/>
      <c r="AU44" s="142"/>
      <c r="AV44" s="142"/>
      <c r="AW44" s="142"/>
      <c r="AX44" s="142"/>
      <c r="AY44" s="128"/>
      <c r="AZ44" s="129"/>
      <c r="BA44" s="129"/>
      <c r="BE44" s="129"/>
      <c r="BF44" s="129"/>
      <c r="BG44" s="129"/>
      <c r="BH44" s="129"/>
      <c r="BI44" s="129"/>
      <c r="BJ44" s="129"/>
      <c r="BK44" s="129"/>
      <c r="BL44" s="129"/>
      <c r="BM44" s="129"/>
      <c r="BN44" s="129"/>
      <c r="BO44" s="124"/>
      <c r="BP44" s="124"/>
      <c r="BQ44" s="124"/>
      <c r="BR44" s="124"/>
      <c r="BS44" s="124"/>
      <c r="BT44" s="132"/>
      <c r="BU44" s="146"/>
      <c r="BW44" s="138"/>
      <c r="BX44" s="130"/>
      <c r="BY44" s="130"/>
      <c r="BZ44" s="130"/>
      <c r="CA44" s="130"/>
      <c r="CB44" s="130"/>
      <c r="CC44" s="130"/>
      <c r="CD44" s="130"/>
      <c r="CE44" s="130"/>
      <c r="CF44" s="130"/>
      <c r="CG44" s="132"/>
      <c r="CH44" s="132"/>
      <c r="CI44" s="130"/>
      <c r="CJ44" s="133"/>
      <c r="CK44" s="132"/>
      <c r="CL44" s="124"/>
      <c r="CP44" s="124"/>
      <c r="CQ44" s="130"/>
      <c r="CR44" s="130"/>
      <c r="CS44" s="130"/>
      <c r="CT44" s="130"/>
      <c r="CU44" s="130"/>
      <c r="CV44" s="130"/>
      <c r="CW44" s="130"/>
      <c r="CX44" s="130"/>
      <c r="CY44" s="130"/>
      <c r="CZ44" s="128"/>
      <c r="DA44" s="140"/>
      <c r="DB44" s="142"/>
      <c r="DC44" s="132"/>
      <c r="DD44" s="138"/>
      <c r="DE44" s="129"/>
      <c r="DG44" s="124"/>
    </row>
    <row r="45" spans="1:134" ht="24" customHeight="1">
      <c r="G45" s="294">
        <v>20.345833333333335</v>
      </c>
      <c r="H45" s="295">
        <v>65200</v>
      </c>
      <c r="I45" s="296">
        <f>H45/G45</f>
        <v>3204.5873438459962</v>
      </c>
      <c r="J45" s="297">
        <f>I45/H45*100</f>
        <v>4.9150112635674787</v>
      </c>
      <c r="K45" s="124"/>
      <c r="L45" s="178">
        <v>21.654166666666665</v>
      </c>
      <c r="M45" s="298">
        <v>61900</v>
      </c>
      <c r="N45" s="178">
        <f>M45/L45</f>
        <v>2858.5722532230134</v>
      </c>
      <c r="O45" s="296">
        <f>N45/M45*100</f>
        <v>4.6180488743505874</v>
      </c>
      <c r="P45" s="132"/>
      <c r="S45" s="133"/>
      <c r="T45" s="133"/>
      <c r="U45" s="133"/>
      <c r="V45" s="133"/>
      <c r="W45" s="133"/>
      <c r="X45" s="133"/>
      <c r="Y45" s="133"/>
      <c r="Z45" s="133"/>
      <c r="AA45" s="133"/>
      <c r="AB45" s="133"/>
      <c r="AC45" s="135"/>
      <c r="AD45" s="136"/>
      <c r="AE45" s="137"/>
      <c r="AF45" s="138"/>
      <c r="AG45" s="124"/>
      <c r="AI45" s="139"/>
      <c r="AJ45" s="138"/>
      <c r="AK45" s="140"/>
      <c r="AL45" s="142"/>
      <c r="AM45" s="142"/>
      <c r="AN45" s="142"/>
      <c r="AO45" s="142"/>
      <c r="AP45" s="142"/>
      <c r="AQ45" s="142"/>
      <c r="AR45" s="142"/>
      <c r="AS45" s="142"/>
      <c r="AT45" s="142"/>
      <c r="AU45" s="128"/>
      <c r="AV45" s="124"/>
      <c r="AW45" s="142"/>
      <c r="AX45" s="143"/>
      <c r="AY45" s="133"/>
      <c r="AZ45" s="129"/>
      <c r="BA45" s="129"/>
      <c r="BE45" s="129"/>
      <c r="BF45" s="129"/>
      <c r="BG45" s="129"/>
      <c r="BH45" s="129"/>
      <c r="BI45" s="129"/>
      <c r="BJ45" s="129"/>
      <c r="BK45" s="129"/>
      <c r="BL45" s="129"/>
      <c r="BM45" s="129"/>
      <c r="BN45" s="129"/>
      <c r="BO45" s="124"/>
      <c r="BP45" s="124"/>
      <c r="BQ45" s="124"/>
      <c r="BR45" s="124"/>
      <c r="BS45" s="124"/>
      <c r="BT45" s="132"/>
      <c r="BU45" s="146"/>
      <c r="BW45" s="138"/>
      <c r="BX45" s="130"/>
      <c r="BY45" s="130"/>
      <c r="BZ45" s="130"/>
      <c r="CA45" s="130"/>
      <c r="CB45" s="130"/>
      <c r="CC45" s="130"/>
      <c r="CD45" s="130"/>
      <c r="CE45" s="130"/>
      <c r="CF45" s="130"/>
      <c r="CG45" s="132"/>
      <c r="CH45" s="132"/>
      <c r="CI45" s="130"/>
      <c r="CJ45" s="133"/>
      <c r="CK45" s="132"/>
      <c r="CL45" s="124"/>
      <c r="CP45" s="124"/>
      <c r="CQ45" s="130"/>
      <c r="CR45" s="130"/>
      <c r="CS45" s="130"/>
      <c r="CT45" s="130"/>
      <c r="CU45" s="130"/>
      <c r="CV45" s="130"/>
      <c r="CW45" s="130"/>
      <c r="CX45" s="130"/>
      <c r="CY45" s="130"/>
      <c r="CZ45" s="128"/>
      <c r="DA45" s="140"/>
      <c r="DB45" s="142"/>
      <c r="DC45" s="132"/>
      <c r="DD45" s="138"/>
      <c r="DE45" s="129"/>
      <c r="DG45" s="124"/>
    </row>
    <row r="46" spans="1:134" ht="24" customHeight="1">
      <c r="G46" s="294">
        <v>20.162499999999998</v>
      </c>
      <c r="H46" s="295">
        <v>61000</v>
      </c>
      <c r="I46" s="296">
        <f t="shared" ref="I46:I75" si="47">H46/G46</f>
        <v>3025.4184748915068</v>
      </c>
      <c r="J46" s="297">
        <f t="shared" ref="J46:J75" si="48">I46/H46*100</f>
        <v>4.9597024178549294</v>
      </c>
      <c r="K46" s="124"/>
      <c r="L46" s="178">
        <v>22.1</v>
      </c>
      <c r="M46" s="298">
        <v>63800</v>
      </c>
      <c r="N46" s="178">
        <f t="shared" ref="N46:N76" si="49">M46/L46</f>
        <v>2886.8778280542983</v>
      </c>
      <c r="O46" s="296">
        <f t="shared" ref="O46:O76" si="50">N46/M46*100</f>
        <v>4.5248868778280533</v>
      </c>
      <c r="P46" s="132"/>
      <c r="S46" s="133"/>
      <c r="T46" s="133"/>
      <c r="U46" s="133"/>
      <c r="V46" s="133"/>
      <c r="W46" s="133"/>
      <c r="X46" s="133"/>
      <c r="Y46" s="133"/>
      <c r="Z46" s="133"/>
      <c r="AA46" s="133"/>
      <c r="AB46" s="133"/>
      <c r="AC46" s="141"/>
      <c r="AD46" s="136"/>
      <c r="AE46" s="137"/>
      <c r="AF46" s="138"/>
      <c r="AG46" s="124"/>
      <c r="AI46" s="139"/>
      <c r="AJ46" s="138"/>
      <c r="AK46" s="140"/>
      <c r="AL46" s="142"/>
      <c r="AM46" s="142"/>
      <c r="AN46" s="142"/>
      <c r="AO46" s="142"/>
      <c r="AP46" s="142"/>
      <c r="AQ46" s="142"/>
      <c r="AR46" s="142"/>
      <c r="AS46" s="142"/>
      <c r="AT46" s="142"/>
      <c r="AU46" s="128"/>
      <c r="AV46" s="124"/>
      <c r="AW46" s="142"/>
      <c r="AX46" s="143"/>
      <c r="AY46" s="133"/>
      <c r="AZ46" s="129"/>
      <c r="BA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4"/>
      <c r="BP46" s="124"/>
      <c r="BQ46" s="124"/>
      <c r="BR46" s="124"/>
      <c r="BS46" s="124"/>
      <c r="BT46" s="132"/>
      <c r="BU46" s="146"/>
      <c r="BW46" s="138"/>
      <c r="BX46" s="130"/>
      <c r="BY46" s="130"/>
      <c r="BZ46" s="130"/>
      <c r="CA46" s="130"/>
      <c r="CB46" s="130"/>
      <c r="CC46" s="130"/>
      <c r="CD46" s="130"/>
      <c r="CE46" s="130"/>
      <c r="CF46" s="130"/>
      <c r="CG46" s="132"/>
      <c r="CH46" s="132"/>
      <c r="CI46" s="130"/>
      <c r="CJ46" s="133"/>
      <c r="CK46" s="132"/>
      <c r="CL46" s="124"/>
      <c r="CP46" s="124"/>
      <c r="CQ46" s="130"/>
      <c r="CR46" s="130"/>
      <c r="CS46" s="130"/>
      <c r="CT46" s="130"/>
      <c r="CU46" s="130"/>
      <c r="CV46" s="130"/>
      <c r="CW46" s="130"/>
      <c r="CX46" s="130"/>
      <c r="CY46" s="130"/>
      <c r="CZ46" s="128"/>
      <c r="DA46" s="140"/>
      <c r="DB46" s="142"/>
      <c r="DC46" s="132"/>
      <c r="DD46" s="138"/>
      <c r="DE46" s="129"/>
      <c r="DG46" s="124"/>
    </row>
    <row r="47" spans="1:134" ht="24" customHeight="1">
      <c r="G47" s="294">
        <v>19.05</v>
      </c>
      <c r="H47" s="295">
        <v>59700</v>
      </c>
      <c r="I47" s="296">
        <f t="shared" si="47"/>
        <v>3133.8582677165355</v>
      </c>
      <c r="J47" s="297">
        <f t="shared" si="48"/>
        <v>5.2493438320209975</v>
      </c>
      <c r="K47" s="124"/>
      <c r="L47" s="178">
        <v>23.049999999999997</v>
      </c>
      <c r="M47" s="298">
        <v>67800</v>
      </c>
      <c r="N47" s="178">
        <f t="shared" si="49"/>
        <v>2941.431670281996</v>
      </c>
      <c r="O47" s="296">
        <f t="shared" si="50"/>
        <v>4.3383947939262484</v>
      </c>
      <c r="P47" s="132"/>
      <c r="S47" s="133"/>
      <c r="T47" s="133"/>
      <c r="U47" s="133"/>
      <c r="V47" s="133"/>
      <c r="W47" s="133"/>
      <c r="X47" s="133"/>
      <c r="Y47" s="133"/>
      <c r="Z47" s="133"/>
      <c r="AA47" s="133"/>
      <c r="AB47" s="133"/>
      <c r="AC47" s="135"/>
      <c r="AD47" s="136"/>
      <c r="AE47" s="137"/>
      <c r="AF47" s="138"/>
      <c r="AG47" s="124"/>
      <c r="AI47" s="139"/>
      <c r="AJ47" s="138"/>
      <c r="AK47" s="140"/>
      <c r="AL47" s="142"/>
      <c r="AM47" s="142"/>
      <c r="AN47" s="142"/>
      <c r="AO47" s="142"/>
      <c r="AP47" s="142"/>
      <c r="AQ47" s="142"/>
      <c r="AR47" s="142"/>
      <c r="AS47" s="142"/>
      <c r="AT47" s="142"/>
      <c r="AU47" s="128"/>
      <c r="AV47" s="124"/>
      <c r="AW47" s="142"/>
      <c r="AX47" s="143"/>
      <c r="AY47" s="133"/>
      <c r="AZ47" s="129"/>
      <c r="BA47" s="129"/>
      <c r="BE47" s="129"/>
      <c r="BF47" s="129"/>
      <c r="BG47" s="129"/>
      <c r="BH47" s="129"/>
      <c r="BI47" s="129"/>
      <c r="BJ47" s="129"/>
      <c r="BK47" s="129"/>
      <c r="BL47" s="129"/>
      <c r="BM47" s="129"/>
      <c r="BN47" s="129"/>
      <c r="BO47" s="124"/>
      <c r="BP47" s="124"/>
      <c r="BQ47" s="124"/>
      <c r="BR47" s="124"/>
      <c r="BS47" s="124"/>
      <c r="BT47" s="132"/>
      <c r="BU47" s="146"/>
      <c r="BW47" s="138"/>
      <c r="BX47" s="130"/>
      <c r="BY47" s="130"/>
      <c r="BZ47" s="130"/>
      <c r="CA47" s="130"/>
      <c r="CB47" s="130"/>
      <c r="CC47" s="130"/>
      <c r="CD47" s="130"/>
      <c r="CE47" s="130"/>
      <c r="CF47" s="130"/>
      <c r="CG47" s="132"/>
      <c r="CH47" s="132"/>
      <c r="CI47" s="130"/>
      <c r="CJ47" s="133"/>
      <c r="CK47" s="132"/>
      <c r="CL47" s="124"/>
      <c r="CP47" s="124"/>
      <c r="CQ47" s="130"/>
      <c r="CR47" s="130"/>
      <c r="CS47" s="130"/>
      <c r="CT47" s="130"/>
      <c r="CU47" s="130"/>
      <c r="CV47" s="130"/>
      <c r="CW47" s="130"/>
      <c r="CX47" s="130"/>
      <c r="CY47" s="130"/>
      <c r="CZ47" s="128"/>
      <c r="DA47" s="140"/>
      <c r="DB47" s="142"/>
      <c r="DC47" s="132"/>
      <c r="DD47" s="138"/>
      <c r="DE47" s="129"/>
      <c r="DG47" s="124"/>
    </row>
    <row r="48" spans="1:134" ht="24" customHeight="1">
      <c r="G48" s="294">
        <v>19.654166666666665</v>
      </c>
      <c r="H48" s="295">
        <v>61300</v>
      </c>
      <c r="I48" s="296">
        <f t="shared" si="47"/>
        <v>3118.9315242739031</v>
      </c>
      <c r="J48" s="297">
        <f t="shared" si="48"/>
        <v>5.0879796480814079</v>
      </c>
      <c r="K48" s="124"/>
      <c r="L48" s="178">
        <v>19.820833333333329</v>
      </c>
      <c r="M48" s="298">
        <v>50500</v>
      </c>
      <c r="N48" s="178">
        <f t="shared" si="49"/>
        <v>2547.8242589867568</v>
      </c>
      <c r="O48" s="296">
        <f t="shared" si="50"/>
        <v>5.0451965524490241</v>
      </c>
      <c r="P48" s="132"/>
      <c r="S48" s="133"/>
      <c r="T48" s="133"/>
      <c r="U48" s="133"/>
      <c r="V48" s="133"/>
      <c r="W48" s="133"/>
      <c r="X48" s="133"/>
      <c r="Y48" s="133"/>
      <c r="Z48" s="133"/>
      <c r="AA48" s="133"/>
      <c r="AB48" s="133"/>
      <c r="AC48" s="135"/>
      <c r="AD48" s="136"/>
      <c r="AE48" s="137"/>
      <c r="AF48" s="138"/>
      <c r="AG48" s="124"/>
      <c r="AI48" s="139"/>
      <c r="AJ48" s="138"/>
      <c r="AK48" s="140"/>
      <c r="AL48" s="142"/>
      <c r="AM48" s="142"/>
      <c r="AN48" s="142"/>
      <c r="AO48" s="142"/>
      <c r="AP48" s="142"/>
      <c r="AQ48" s="142"/>
      <c r="AR48" s="142"/>
      <c r="AS48" s="142"/>
      <c r="AT48" s="142"/>
      <c r="AU48" s="128"/>
      <c r="AV48" s="124"/>
      <c r="AW48" s="142"/>
      <c r="AX48" s="143"/>
      <c r="AY48" s="133"/>
      <c r="AZ48" s="129"/>
      <c r="BA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4"/>
      <c r="BP48" s="124"/>
      <c r="BQ48" s="124"/>
      <c r="BR48" s="124"/>
      <c r="BS48" s="124"/>
      <c r="BT48" s="132"/>
      <c r="BU48" s="146"/>
      <c r="BW48" s="138"/>
      <c r="BX48" s="130"/>
      <c r="BY48" s="130"/>
      <c r="BZ48" s="130"/>
      <c r="CA48" s="130"/>
      <c r="CB48" s="130"/>
      <c r="CC48" s="130"/>
      <c r="CD48" s="130"/>
      <c r="CE48" s="130"/>
      <c r="CF48" s="130"/>
      <c r="CG48" s="132"/>
      <c r="CH48" s="132"/>
      <c r="CI48" s="130"/>
      <c r="CJ48" s="133"/>
      <c r="CK48" s="132"/>
      <c r="CL48" s="124"/>
      <c r="CP48" s="124"/>
      <c r="CQ48" s="130"/>
      <c r="CR48" s="130"/>
      <c r="CS48" s="130"/>
      <c r="CT48" s="130"/>
      <c r="CU48" s="130"/>
      <c r="CV48" s="130"/>
      <c r="CW48" s="130"/>
      <c r="CX48" s="130"/>
      <c r="CY48" s="130"/>
      <c r="CZ48" s="128"/>
      <c r="DA48" s="140"/>
      <c r="DB48" s="142"/>
      <c r="DC48" s="132"/>
      <c r="DD48" s="138"/>
      <c r="DE48" s="129"/>
      <c r="DG48" s="124"/>
    </row>
    <row r="49" spans="7:111" ht="24" customHeight="1">
      <c r="G49" s="294">
        <v>19.137499999999999</v>
      </c>
      <c r="H49" s="295">
        <v>58600</v>
      </c>
      <c r="I49" s="296">
        <f t="shared" si="47"/>
        <v>3062.050947093403</v>
      </c>
      <c r="J49" s="297">
        <f t="shared" si="48"/>
        <v>5.2253429131286744</v>
      </c>
      <c r="K49" s="124"/>
      <c r="L49" s="178">
        <v>18.337500000000002</v>
      </c>
      <c r="M49" s="298">
        <v>45400</v>
      </c>
      <c r="N49" s="178">
        <f t="shared" si="49"/>
        <v>2475.8009543285616</v>
      </c>
      <c r="O49" s="296">
        <f t="shared" si="50"/>
        <v>5.4533060668029991</v>
      </c>
      <c r="P49" s="132"/>
      <c r="S49" s="133"/>
      <c r="T49" s="133"/>
      <c r="U49" s="133"/>
      <c r="V49" s="133"/>
      <c r="W49" s="133"/>
      <c r="X49" s="133"/>
      <c r="Y49" s="133"/>
      <c r="Z49" s="133"/>
      <c r="AA49" s="133"/>
      <c r="AB49" s="133"/>
      <c r="AC49" s="135"/>
      <c r="AD49" s="136"/>
      <c r="AE49" s="137"/>
      <c r="AF49" s="138"/>
      <c r="AG49" s="124"/>
      <c r="AI49" s="139"/>
      <c r="AJ49" s="138"/>
      <c r="AK49" s="140"/>
      <c r="AL49" s="142"/>
      <c r="AM49" s="142"/>
      <c r="AN49" s="142"/>
      <c r="AO49" s="142"/>
      <c r="AP49" s="142"/>
      <c r="AQ49" s="142"/>
      <c r="AR49" s="142"/>
      <c r="AS49" s="142"/>
      <c r="AT49" s="142"/>
      <c r="AU49" s="128"/>
      <c r="AV49" s="124"/>
      <c r="AW49" s="142"/>
      <c r="AX49" s="143"/>
      <c r="AY49" s="133"/>
      <c r="AZ49" s="129"/>
      <c r="BA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4"/>
      <c r="BP49" s="124"/>
      <c r="BQ49" s="124"/>
      <c r="BR49" s="124"/>
      <c r="BS49" s="124"/>
      <c r="BT49" s="132"/>
      <c r="BU49" s="146"/>
      <c r="BW49" s="138"/>
      <c r="BX49" s="130"/>
      <c r="BY49" s="130"/>
      <c r="BZ49" s="130"/>
      <c r="CA49" s="130"/>
      <c r="CB49" s="130"/>
      <c r="CC49" s="130"/>
      <c r="CD49" s="130"/>
      <c r="CE49" s="130"/>
      <c r="CF49" s="130"/>
      <c r="CG49" s="132"/>
      <c r="CH49" s="132"/>
      <c r="CI49" s="130"/>
      <c r="CJ49" s="133"/>
      <c r="CK49" s="132"/>
      <c r="CL49" s="124"/>
      <c r="CP49" s="124"/>
      <c r="CQ49" s="130"/>
      <c r="CR49" s="130"/>
      <c r="CS49" s="130"/>
      <c r="CT49" s="130"/>
      <c r="CU49" s="130"/>
      <c r="CV49" s="130"/>
      <c r="CW49" s="130"/>
      <c r="CX49" s="130"/>
      <c r="CY49" s="130"/>
      <c r="CZ49" s="128"/>
      <c r="DA49" s="140"/>
      <c r="DB49" s="142"/>
      <c r="DC49" s="132"/>
      <c r="DD49" s="138"/>
      <c r="DE49" s="129"/>
      <c r="DG49" s="124"/>
    </row>
    <row r="50" spans="7:111" ht="24" customHeight="1">
      <c r="G50" s="294">
        <v>17.787499999999998</v>
      </c>
      <c r="H50" s="295">
        <v>51900</v>
      </c>
      <c r="I50" s="296">
        <f t="shared" si="47"/>
        <v>2917.7793394237528</v>
      </c>
      <c r="J50" s="297">
        <f t="shared" si="48"/>
        <v>5.6219255094869993</v>
      </c>
      <c r="K50" s="124"/>
      <c r="L50" s="178">
        <v>16.912500000000005</v>
      </c>
      <c r="M50" s="299">
        <v>40400</v>
      </c>
      <c r="N50" s="178">
        <f t="shared" si="49"/>
        <v>2388.7657058388759</v>
      </c>
      <c r="O50" s="296">
        <f t="shared" si="50"/>
        <v>5.9127864005912771</v>
      </c>
      <c r="P50" s="132"/>
      <c r="S50" s="133"/>
      <c r="T50" s="133"/>
      <c r="U50" s="133"/>
      <c r="V50" s="133"/>
      <c r="W50" s="133"/>
      <c r="X50" s="133"/>
      <c r="Y50" s="133"/>
      <c r="Z50" s="133"/>
      <c r="AA50" s="133"/>
      <c r="AB50" s="133"/>
      <c r="AC50" s="135"/>
      <c r="AD50" s="136"/>
      <c r="AE50" s="137"/>
      <c r="AF50" s="138"/>
      <c r="AG50" s="124"/>
      <c r="AI50" s="139"/>
      <c r="AJ50" s="138"/>
      <c r="AK50" s="140"/>
      <c r="AL50" s="142"/>
      <c r="AM50" s="142"/>
      <c r="AN50" s="142"/>
      <c r="AO50" s="142"/>
      <c r="AP50" s="142"/>
      <c r="AQ50" s="142"/>
      <c r="AR50" s="142"/>
      <c r="AS50" s="142"/>
      <c r="AT50" s="142"/>
      <c r="AU50" s="128"/>
      <c r="AV50" s="124"/>
      <c r="AW50" s="142"/>
      <c r="AX50" s="143"/>
      <c r="AY50" s="133"/>
      <c r="AZ50" s="129"/>
      <c r="BA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4"/>
      <c r="BP50" s="124"/>
      <c r="BQ50" s="124"/>
      <c r="BR50" s="124"/>
      <c r="BS50" s="124"/>
      <c r="BT50" s="132"/>
      <c r="BU50" s="146"/>
      <c r="BW50" s="138"/>
      <c r="BX50" s="130"/>
      <c r="BY50" s="130"/>
      <c r="BZ50" s="130"/>
      <c r="CA50" s="130"/>
      <c r="CB50" s="130"/>
      <c r="CC50" s="130"/>
      <c r="CD50" s="130"/>
      <c r="CE50" s="130"/>
      <c r="CF50" s="130"/>
      <c r="CG50" s="132"/>
      <c r="CH50" s="132"/>
      <c r="CI50" s="130"/>
      <c r="CJ50" s="133"/>
      <c r="CK50" s="132"/>
      <c r="CL50" s="124"/>
      <c r="CP50" s="124"/>
      <c r="CQ50" s="130"/>
      <c r="CR50" s="130"/>
      <c r="CS50" s="130"/>
      <c r="CT50" s="130"/>
      <c r="CU50" s="130"/>
      <c r="CV50" s="130"/>
      <c r="CW50" s="130"/>
      <c r="CX50" s="130"/>
      <c r="CY50" s="130"/>
      <c r="CZ50" s="128"/>
      <c r="DA50" s="140"/>
      <c r="DB50" s="142"/>
      <c r="DC50" s="132"/>
      <c r="DD50" s="138"/>
      <c r="DE50" s="129"/>
      <c r="DG50" s="124"/>
    </row>
    <row r="51" spans="7:111" ht="24" customHeight="1">
      <c r="G51" s="294">
        <v>16.750000000000004</v>
      </c>
      <c r="H51" s="295">
        <v>48700</v>
      </c>
      <c r="I51" s="296">
        <f t="shared" si="47"/>
        <v>2907.4626865671635</v>
      </c>
      <c r="J51" s="297">
        <f t="shared" si="48"/>
        <v>5.9701492537313419</v>
      </c>
      <c r="K51" s="124"/>
      <c r="L51" s="178">
        <v>16.7</v>
      </c>
      <c r="M51" s="299">
        <v>38700</v>
      </c>
      <c r="N51" s="178">
        <f t="shared" si="49"/>
        <v>2317.3652694610778</v>
      </c>
      <c r="O51" s="296">
        <f t="shared" si="50"/>
        <v>5.9880239520958085</v>
      </c>
      <c r="P51" s="132"/>
      <c r="S51" s="133"/>
      <c r="T51" s="133"/>
      <c r="U51" s="133"/>
      <c r="V51" s="133"/>
      <c r="W51" s="133"/>
      <c r="X51" s="133"/>
      <c r="Y51" s="133"/>
      <c r="Z51" s="133"/>
      <c r="AA51" s="133"/>
      <c r="AB51" s="133"/>
      <c r="AC51" s="135"/>
      <c r="AD51" s="136"/>
      <c r="AE51" s="137"/>
      <c r="AF51" s="138"/>
      <c r="AG51" s="124"/>
      <c r="AI51" s="139"/>
      <c r="AJ51" s="138"/>
      <c r="AK51" s="140"/>
      <c r="AL51" s="142"/>
      <c r="AM51" s="142"/>
      <c r="AN51" s="142"/>
      <c r="AO51" s="142"/>
      <c r="AP51" s="142"/>
      <c r="AQ51" s="142"/>
      <c r="AR51" s="142"/>
      <c r="AS51" s="142"/>
      <c r="AT51" s="142"/>
      <c r="AU51" s="128"/>
      <c r="AV51" s="124"/>
      <c r="AW51" s="142"/>
      <c r="AX51" s="143"/>
      <c r="AY51" s="133"/>
      <c r="AZ51" s="129"/>
      <c r="BA51" s="129"/>
      <c r="BE51" s="129"/>
      <c r="BF51" s="129"/>
      <c r="BG51" s="129"/>
      <c r="BH51" s="129"/>
      <c r="BI51" s="129"/>
      <c r="BJ51" s="129"/>
      <c r="BK51" s="129"/>
      <c r="BL51" s="129"/>
      <c r="BM51" s="129"/>
      <c r="BN51" s="129"/>
      <c r="BO51" s="124"/>
      <c r="BP51" s="124"/>
      <c r="BQ51" s="124"/>
      <c r="BR51" s="124"/>
      <c r="BS51" s="124"/>
      <c r="BT51" s="132"/>
      <c r="BU51" s="146"/>
      <c r="BW51" s="138"/>
      <c r="BX51" s="130"/>
      <c r="BY51" s="130"/>
      <c r="BZ51" s="130"/>
      <c r="CA51" s="130"/>
      <c r="CB51" s="130"/>
      <c r="CC51" s="130"/>
      <c r="CD51" s="130"/>
      <c r="CE51" s="130"/>
      <c r="CF51" s="130"/>
      <c r="CG51" s="132"/>
      <c r="CH51" s="132"/>
      <c r="CI51" s="130"/>
      <c r="CJ51" s="133"/>
      <c r="CK51" s="132"/>
      <c r="CL51" s="124"/>
      <c r="CP51" s="124"/>
      <c r="CQ51" s="130"/>
      <c r="CR51" s="130"/>
      <c r="CS51" s="130"/>
      <c r="CT51" s="130"/>
      <c r="CU51" s="130"/>
      <c r="CV51" s="130"/>
      <c r="CW51" s="130"/>
      <c r="CX51" s="130"/>
      <c r="CY51" s="130"/>
      <c r="CZ51" s="128"/>
      <c r="DA51" s="140"/>
      <c r="DB51" s="142"/>
      <c r="DC51" s="132"/>
      <c r="DD51" s="138"/>
      <c r="DG51" s="124"/>
    </row>
    <row r="52" spans="7:111" ht="24" customHeight="1">
      <c r="G52" s="294">
        <v>17.329166666666666</v>
      </c>
      <c r="H52" s="295">
        <v>49800</v>
      </c>
      <c r="I52" s="296">
        <f t="shared" si="47"/>
        <v>2873.7677326280359</v>
      </c>
      <c r="J52" s="297">
        <f t="shared" si="48"/>
        <v>5.7706179370040882</v>
      </c>
      <c r="K52" s="124"/>
      <c r="L52" s="178">
        <v>17.966666666666661</v>
      </c>
      <c r="M52" s="298">
        <v>43900</v>
      </c>
      <c r="N52" s="178">
        <f t="shared" si="49"/>
        <v>2443.4137291280153</v>
      </c>
      <c r="O52" s="296">
        <f t="shared" si="50"/>
        <v>5.5658627087198527</v>
      </c>
      <c r="P52" s="132"/>
      <c r="S52" s="133"/>
      <c r="T52" s="133"/>
      <c r="U52" s="133"/>
      <c r="V52" s="133"/>
      <c r="W52" s="133"/>
      <c r="X52" s="133"/>
      <c r="Y52" s="133"/>
      <c r="Z52" s="133"/>
      <c r="AA52" s="133"/>
      <c r="AB52" s="133"/>
      <c r="AC52" s="135"/>
      <c r="AD52" s="136"/>
      <c r="AE52" s="126"/>
      <c r="AF52" s="138"/>
      <c r="AG52" s="124"/>
      <c r="AI52" s="139"/>
      <c r="AJ52" s="138"/>
      <c r="AK52" s="140"/>
      <c r="AL52" s="142"/>
      <c r="AM52" s="142"/>
      <c r="AN52" s="142"/>
      <c r="AO52" s="142"/>
      <c r="AP52" s="142"/>
      <c r="AQ52" s="142"/>
      <c r="AR52" s="142"/>
      <c r="AS52" s="142"/>
      <c r="AT52" s="142"/>
      <c r="AU52" s="128"/>
      <c r="AV52" s="124"/>
      <c r="AW52" s="142"/>
      <c r="AX52" s="143"/>
      <c r="AY52" s="133"/>
      <c r="AZ52" s="129"/>
      <c r="BA52" s="129"/>
      <c r="BE52" s="129"/>
      <c r="BF52" s="129"/>
      <c r="BG52" s="129"/>
      <c r="BH52" s="129"/>
      <c r="BI52" s="129"/>
      <c r="BJ52" s="129"/>
      <c r="BK52" s="129"/>
      <c r="BL52" s="129"/>
      <c r="BM52" s="129"/>
      <c r="BN52" s="129"/>
      <c r="BO52" s="124"/>
      <c r="BP52" s="129"/>
      <c r="BQ52" s="124"/>
      <c r="BR52" s="124"/>
      <c r="BS52" s="124"/>
      <c r="BT52" s="132"/>
      <c r="BU52" s="146"/>
      <c r="BW52" s="138"/>
      <c r="BX52" s="130"/>
      <c r="BY52" s="130"/>
      <c r="BZ52" s="130"/>
      <c r="CA52" s="130"/>
      <c r="CB52" s="130"/>
      <c r="CC52" s="130"/>
      <c r="CD52" s="130"/>
      <c r="CE52" s="130"/>
      <c r="CF52" s="130"/>
      <c r="CG52" s="132"/>
      <c r="CH52" s="132"/>
      <c r="CI52" s="130"/>
      <c r="CJ52" s="126"/>
      <c r="CK52" s="132"/>
      <c r="CL52" s="124"/>
      <c r="CP52" s="124"/>
      <c r="CQ52" s="130"/>
      <c r="CR52" s="130"/>
      <c r="CS52" s="130"/>
      <c r="CT52" s="130"/>
      <c r="CU52" s="130"/>
      <c r="CV52" s="130"/>
      <c r="CW52" s="130"/>
      <c r="CX52" s="130"/>
      <c r="CY52" s="130"/>
      <c r="CZ52" s="128"/>
      <c r="DA52" s="140"/>
      <c r="DB52" s="142"/>
      <c r="DC52" s="132"/>
      <c r="DD52" s="138"/>
      <c r="DG52" s="124"/>
    </row>
    <row r="53" spans="7:111" ht="24" customHeight="1">
      <c r="G53" s="294">
        <v>20.337500000000002</v>
      </c>
      <c r="H53" s="295">
        <v>60300</v>
      </c>
      <c r="I53" s="296">
        <f t="shared" si="47"/>
        <v>2964.9661954517514</v>
      </c>
      <c r="J53" s="297">
        <f t="shared" si="48"/>
        <v>4.9170251997541481</v>
      </c>
      <c r="K53" s="124"/>
      <c r="L53" s="178">
        <v>17.108333333333331</v>
      </c>
      <c r="M53" s="298">
        <v>45100</v>
      </c>
      <c r="N53" s="178">
        <f t="shared" si="49"/>
        <v>2636.1422308816368</v>
      </c>
      <c r="O53" s="296">
        <f t="shared" si="50"/>
        <v>5.8451047247929866</v>
      </c>
      <c r="S53" s="133"/>
      <c r="T53" s="133"/>
      <c r="U53" s="133"/>
      <c r="V53" s="133"/>
      <c r="W53" s="133"/>
      <c r="X53" s="133"/>
      <c r="Y53" s="133"/>
      <c r="Z53" s="133"/>
      <c r="AA53" s="133"/>
      <c r="AB53" s="133"/>
      <c r="AC53" s="135"/>
      <c r="AD53" s="136"/>
      <c r="AE53" s="126"/>
      <c r="AF53" s="138"/>
      <c r="AG53" s="124"/>
      <c r="AH53" s="144"/>
      <c r="AJ53" s="138"/>
      <c r="AK53" s="140"/>
      <c r="AL53" s="142"/>
      <c r="AM53" s="142"/>
      <c r="AN53" s="142"/>
      <c r="AO53" s="142"/>
      <c r="AP53" s="142"/>
      <c r="AQ53" s="142"/>
      <c r="AR53" s="142"/>
      <c r="AS53" s="142"/>
      <c r="AT53" s="142"/>
      <c r="AU53" s="128"/>
      <c r="AV53" s="124"/>
      <c r="AW53" s="142"/>
      <c r="AX53" s="143"/>
      <c r="AZ53" s="129"/>
      <c r="BE53" s="129"/>
      <c r="BF53" s="129"/>
      <c r="BG53" s="129"/>
      <c r="BH53" s="129"/>
      <c r="BI53" s="129"/>
      <c r="BJ53" s="129"/>
      <c r="BK53" s="129"/>
      <c r="BL53" s="129"/>
      <c r="BM53" s="129"/>
      <c r="BN53" s="129"/>
      <c r="BO53" s="124"/>
      <c r="BP53" s="129"/>
      <c r="BQ53" s="124"/>
      <c r="BS53" s="124"/>
      <c r="BT53" s="132"/>
      <c r="BU53" s="146"/>
      <c r="BW53" s="138"/>
      <c r="BX53" s="130"/>
      <c r="BY53" s="130"/>
      <c r="BZ53" s="130"/>
      <c r="CA53" s="130"/>
      <c r="CB53" s="130"/>
      <c r="CC53" s="130"/>
      <c r="CD53" s="130"/>
      <c r="CE53" s="130"/>
      <c r="CF53" s="130"/>
      <c r="CG53" s="132"/>
      <c r="CH53" s="132"/>
      <c r="CI53" s="132"/>
      <c r="CJ53" s="126"/>
      <c r="CP53" s="124"/>
      <c r="CQ53" s="130"/>
      <c r="CR53" s="130"/>
      <c r="CS53" s="130"/>
      <c r="CT53" s="130"/>
      <c r="CU53" s="130"/>
      <c r="CV53" s="130"/>
      <c r="CW53" s="130"/>
      <c r="CX53" s="130"/>
      <c r="CY53" s="130"/>
      <c r="DA53" s="140"/>
      <c r="DB53" s="142"/>
      <c r="DC53" s="132"/>
      <c r="DD53" s="138"/>
      <c r="DG53" s="124"/>
    </row>
    <row r="54" spans="7:111" ht="24" customHeight="1">
      <c r="G54" s="294">
        <v>21.258333333333333</v>
      </c>
      <c r="H54" s="295">
        <v>63200</v>
      </c>
      <c r="I54" s="296">
        <f t="shared" si="47"/>
        <v>2972.9517836142691</v>
      </c>
      <c r="J54" s="297">
        <f t="shared" si="48"/>
        <v>4.7040376323010582</v>
      </c>
      <c r="K54" s="124"/>
      <c r="L54" s="178">
        <v>17.925000000000001</v>
      </c>
      <c r="M54" s="298">
        <v>46900</v>
      </c>
      <c r="N54" s="178">
        <f t="shared" si="49"/>
        <v>2616.4574616457462</v>
      </c>
      <c r="O54" s="296">
        <f t="shared" si="50"/>
        <v>5.5788005578800561</v>
      </c>
      <c r="S54" s="133"/>
      <c r="T54" s="133"/>
      <c r="U54" s="133"/>
      <c r="V54" s="133"/>
      <c r="W54" s="133"/>
      <c r="X54" s="133"/>
      <c r="Y54" s="133"/>
      <c r="Z54" s="133"/>
      <c r="AA54" s="133"/>
      <c r="AB54" s="133"/>
      <c r="AE54" s="126"/>
      <c r="AF54" s="138"/>
      <c r="AG54" s="124"/>
      <c r="AJ54" s="138"/>
      <c r="AK54" s="140"/>
      <c r="AL54" s="142"/>
      <c r="AM54" s="142"/>
      <c r="AN54" s="142"/>
      <c r="AO54" s="142"/>
      <c r="AP54" s="142"/>
      <c r="AQ54" s="142"/>
      <c r="AR54" s="142"/>
      <c r="AS54" s="142"/>
      <c r="AT54" s="142"/>
      <c r="AU54" s="128"/>
      <c r="AV54" s="128"/>
      <c r="AW54" s="142"/>
      <c r="AX54" s="143"/>
      <c r="AZ54" s="129"/>
      <c r="BE54" s="129"/>
      <c r="BF54" s="129"/>
      <c r="BG54" s="129"/>
      <c r="BH54" s="129"/>
      <c r="BI54" s="129"/>
      <c r="BJ54" s="129"/>
      <c r="BK54" s="129"/>
      <c r="BL54" s="129"/>
      <c r="BM54" s="129"/>
      <c r="BN54" s="145"/>
      <c r="BO54" s="36"/>
      <c r="BP54" s="129"/>
      <c r="BS54" s="124"/>
      <c r="BT54" s="132"/>
      <c r="BU54" s="146"/>
      <c r="BW54" s="138"/>
      <c r="BX54" s="130"/>
      <c r="BY54" s="130"/>
      <c r="BZ54" s="130"/>
      <c r="CA54" s="130"/>
      <c r="CB54" s="130"/>
      <c r="CC54" s="130"/>
      <c r="CD54" s="130"/>
      <c r="CE54" s="130"/>
      <c r="CF54" s="130"/>
      <c r="CG54" s="132"/>
      <c r="CP54" s="124"/>
      <c r="CQ54" s="130"/>
      <c r="CR54" s="130"/>
      <c r="CS54" s="130"/>
      <c r="CT54" s="130"/>
      <c r="CU54" s="130"/>
      <c r="CV54" s="130"/>
      <c r="CW54" s="130"/>
      <c r="CX54" s="130"/>
      <c r="CY54" s="130"/>
      <c r="DA54" s="140"/>
      <c r="DB54" s="142"/>
      <c r="DC54" s="132"/>
      <c r="DD54" s="138"/>
      <c r="DG54" s="124"/>
    </row>
    <row r="55" spans="7:111" ht="24" customHeight="1">
      <c r="G55" s="294">
        <v>20.18333333333333</v>
      </c>
      <c r="H55" s="295">
        <v>59400</v>
      </c>
      <c r="I55" s="296">
        <f t="shared" si="47"/>
        <v>2943.022295623452</v>
      </c>
      <c r="J55" s="297">
        <f t="shared" si="48"/>
        <v>4.954582989265071</v>
      </c>
      <c r="K55" s="124"/>
      <c r="L55" s="178">
        <v>18.270833333333332</v>
      </c>
      <c r="M55" s="298">
        <v>46600</v>
      </c>
      <c r="N55" s="178">
        <f t="shared" si="49"/>
        <v>2550.5131128848348</v>
      </c>
      <c r="O55" s="296">
        <f t="shared" si="50"/>
        <v>5.4732041049030791</v>
      </c>
      <c r="S55" s="133"/>
      <c r="T55" s="133"/>
      <c r="U55" s="133"/>
      <c r="V55" s="133"/>
      <c r="W55" s="133"/>
      <c r="X55" s="133"/>
      <c r="Y55" s="133"/>
      <c r="Z55" s="133"/>
      <c r="AA55" s="133"/>
      <c r="AB55" s="133"/>
      <c r="AE55" s="126"/>
      <c r="AF55" s="138"/>
      <c r="AG55" s="124"/>
      <c r="AJ55" s="138"/>
      <c r="AK55" s="140"/>
      <c r="AL55" s="142"/>
      <c r="AM55" s="142"/>
      <c r="AN55" s="142"/>
      <c r="AO55" s="142"/>
      <c r="AP55" s="142"/>
      <c r="AQ55" s="142"/>
      <c r="AR55" s="142"/>
      <c r="AS55" s="142"/>
      <c r="AT55" s="142"/>
      <c r="AU55" s="128"/>
      <c r="AV55" s="128"/>
      <c r="AW55" s="142"/>
      <c r="AX55" s="143"/>
      <c r="BE55" s="129"/>
      <c r="BF55" s="129"/>
      <c r="BG55" s="129"/>
      <c r="BH55" s="129"/>
      <c r="BI55" s="129"/>
      <c r="BJ55" s="129"/>
      <c r="BK55" s="129"/>
      <c r="BL55" s="129"/>
      <c r="BM55" s="129"/>
      <c r="BO55" s="36"/>
      <c r="BP55" s="129"/>
      <c r="BS55" s="124"/>
      <c r="BT55" s="132"/>
      <c r="BU55" s="146"/>
      <c r="BW55" s="138"/>
      <c r="BX55" s="130"/>
      <c r="BY55" s="130"/>
      <c r="BZ55" s="130"/>
      <c r="CA55" s="130"/>
      <c r="CB55" s="130"/>
      <c r="CC55" s="130"/>
      <c r="CD55" s="130"/>
      <c r="CE55" s="130"/>
      <c r="CF55" s="130"/>
      <c r="CP55" s="124"/>
      <c r="CQ55" s="130"/>
      <c r="CR55" s="130"/>
      <c r="CS55" s="130"/>
      <c r="CT55" s="130"/>
      <c r="CU55" s="130"/>
      <c r="CV55" s="130"/>
      <c r="CW55" s="130"/>
      <c r="CX55" s="130"/>
      <c r="CY55" s="130"/>
      <c r="DA55" s="140"/>
      <c r="DB55" s="142"/>
      <c r="DC55" s="143"/>
      <c r="DD55" s="138"/>
      <c r="DG55" s="124"/>
    </row>
    <row r="56" spans="7:111" ht="24" customHeight="1">
      <c r="G56" s="294">
        <v>21.291666666666664</v>
      </c>
      <c r="H56" s="295">
        <v>65500</v>
      </c>
      <c r="I56" s="296">
        <f t="shared" si="47"/>
        <v>3076.3209393346383</v>
      </c>
      <c r="J56" s="297">
        <f t="shared" si="48"/>
        <v>4.6966731898238754</v>
      </c>
      <c r="K56" s="124"/>
      <c r="L56" s="178">
        <v>18.520833333333339</v>
      </c>
      <c r="M56" s="298">
        <v>50600</v>
      </c>
      <c r="N56" s="178">
        <f t="shared" si="49"/>
        <v>2732.058492688413</v>
      </c>
      <c r="O56" s="296">
        <f t="shared" si="50"/>
        <v>5.3993250843644525</v>
      </c>
      <c r="S56" s="133"/>
      <c r="T56" s="133"/>
      <c r="U56" s="133"/>
      <c r="V56" s="133"/>
      <c r="W56" s="133"/>
      <c r="X56" s="133"/>
      <c r="Y56" s="133"/>
      <c r="Z56" s="133"/>
      <c r="AA56" s="133"/>
      <c r="AB56" s="133"/>
      <c r="AE56" s="126"/>
      <c r="AF56" s="138"/>
      <c r="AG56" s="124"/>
      <c r="AJ56" s="138"/>
      <c r="AK56" s="140"/>
      <c r="AL56" s="142"/>
      <c r="AM56" s="142"/>
      <c r="AN56" s="142"/>
      <c r="AO56" s="142"/>
      <c r="AP56" s="142"/>
      <c r="AQ56" s="142"/>
      <c r="AR56" s="142"/>
      <c r="AS56" s="142"/>
      <c r="AT56" s="142"/>
      <c r="AU56" s="130"/>
      <c r="AV56" s="140"/>
      <c r="AW56" s="143"/>
      <c r="AX56" s="143"/>
      <c r="BE56" s="129"/>
      <c r="BF56" s="129"/>
      <c r="BG56" s="129"/>
      <c r="BH56" s="129"/>
      <c r="BI56" s="129"/>
      <c r="BJ56" s="129"/>
      <c r="BK56" s="129"/>
      <c r="BL56" s="129"/>
      <c r="BM56" s="129"/>
      <c r="BP56" s="129"/>
      <c r="BS56" s="124"/>
      <c r="BT56" s="132"/>
      <c r="BW56" s="138"/>
      <c r="BX56" s="130"/>
      <c r="BY56" s="130"/>
      <c r="BZ56" s="130"/>
      <c r="CA56" s="130"/>
      <c r="CB56" s="130"/>
      <c r="CC56" s="130"/>
      <c r="CD56" s="130"/>
      <c r="CE56" s="130"/>
      <c r="CF56" s="130"/>
      <c r="CP56" s="124"/>
      <c r="DA56" s="124"/>
      <c r="DB56" s="142"/>
      <c r="DD56" s="138"/>
      <c r="DG56" s="124"/>
    </row>
    <row r="57" spans="7:111" ht="24" customHeight="1">
      <c r="G57" s="294">
        <v>21.741666666666664</v>
      </c>
      <c r="H57" s="295">
        <v>66000</v>
      </c>
      <c r="I57" s="296">
        <f t="shared" si="47"/>
        <v>3035.6458413185132</v>
      </c>
      <c r="J57" s="297">
        <f t="shared" si="48"/>
        <v>4.5994633959371418</v>
      </c>
      <c r="K57" s="124"/>
      <c r="L57" s="178">
        <v>20.5</v>
      </c>
      <c r="M57" s="298">
        <v>55000</v>
      </c>
      <c r="N57" s="178">
        <f t="shared" si="49"/>
        <v>2682.9268292682927</v>
      </c>
      <c r="O57" s="296">
        <f t="shared" si="50"/>
        <v>4.8780487804878048</v>
      </c>
      <c r="S57" s="133"/>
      <c r="T57" s="133"/>
      <c r="U57" s="133"/>
      <c r="V57" s="133"/>
      <c r="W57" s="133"/>
      <c r="X57" s="133"/>
      <c r="Y57" s="133"/>
      <c r="Z57" s="133"/>
      <c r="AA57" s="133"/>
      <c r="AB57" s="133"/>
      <c r="AE57" s="126"/>
      <c r="AF57" s="138"/>
      <c r="AG57" s="124"/>
      <c r="AJ57" s="138"/>
      <c r="AK57" s="140"/>
      <c r="AL57" s="142"/>
      <c r="AM57" s="142"/>
      <c r="AN57" s="142"/>
      <c r="AO57" s="142"/>
      <c r="AP57" s="142"/>
      <c r="AQ57" s="142"/>
      <c r="AR57" s="142"/>
      <c r="AS57" s="142"/>
      <c r="AT57" s="142"/>
      <c r="AU57" s="130"/>
      <c r="AV57" s="127"/>
      <c r="AW57" s="143"/>
      <c r="AX57" s="143"/>
      <c r="BE57" s="129"/>
      <c r="BF57" s="129"/>
      <c r="BG57" s="129"/>
      <c r="BH57" s="129"/>
      <c r="BI57" s="129"/>
      <c r="BJ57" s="129"/>
      <c r="BK57" s="129"/>
      <c r="BL57" s="129"/>
      <c r="BM57" s="129"/>
      <c r="BS57" s="124"/>
      <c r="BT57" s="132"/>
      <c r="BW57" s="138"/>
      <c r="BX57" s="130"/>
      <c r="BY57" s="130"/>
      <c r="BZ57" s="130"/>
      <c r="CA57" s="130"/>
      <c r="CB57" s="130"/>
      <c r="CC57" s="130"/>
      <c r="CD57" s="130"/>
      <c r="CE57" s="130"/>
      <c r="CF57" s="130"/>
      <c r="CP57" s="124"/>
      <c r="DA57" s="124"/>
      <c r="DD57" s="138"/>
    </row>
    <row r="58" spans="7:111" ht="24" customHeight="1">
      <c r="G58" s="294">
        <v>24.216666666666665</v>
      </c>
      <c r="H58" s="295">
        <v>74000</v>
      </c>
      <c r="I58" s="296">
        <f t="shared" si="47"/>
        <v>3055.7467309015833</v>
      </c>
      <c r="J58" s="297">
        <f t="shared" si="48"/>
        <v>4.1293874741913292</v>
      </c>
      <c r="K58" s="124"/>
      <c r="L58" s="178">
        <v>21</v>
      </c>
      <c r="M58" s="298">
        <v>56000</v>
      </c>
      <c r="N58" s="178">
        <f t="shared" si="49"/>
        <v>2666.6666666666665</v>
      </c>
      <c r="O58" s="296">
        <f t="shared" si="50"/>
        <v>4.7619047619047619</v>
      </c>
      <c r="S58" s="133"/>
      <c r="T58" s="133"/>
      <c r="U58" s="133"/>
      <c r="V58" s="133"/>
      <c r="W58" s="133"/>
      <c r="X58" s="133"/>
      <c r="Y58" s="133"/>
      <c r="Z58" s="133"/>
      <c r="AA58" s="133"/>
      <c r="AB58" s="133"/>
      <c r="AE58" s="126"/>
      <c r="AF58" s="138"/>
      <c r="AG58" s="124"/>
      <c r="AJ58" s="138"/>
      <c r="AK58" s="140"/>
      <c r="AL58" s="142"/>
      <c r="AM58" s="142"/>
      <c r="AN58" s="142"/>
      <c r="AO58" s="142"/>
      <c r="AP58" s="142"/>
      <c r="AQ58" s="142"/>
      <c r="AR58" s="142"/>
      <c r="AS58" s="142"/>
      <c r="AT58" s="142"/>
      <c r="AV58" s="127"/>
      <c r="AW58" s="143"/>
      <c r="AX58" s="143"/>
      <c r="BE58" s="129"/>
      <c r="BF58" s="129"/>
      <c r="BG58" s="129"/>
      <c r="BH58" s="129"/>
      <c r="BI58" s="129"/>
      <c r="BJ58" s="129"/>
      <c r="BK58" s="129"/>
      <c r="BL58" s="129"/>
      <c r="BM58" s="129"/>
      <c r="BS58" s="124"/>
      <c r="BT58" s="132"/>
      <c r="BW58" s="138"/>
      <c r="BX58" s="130"/>
      <c r="BY58" s="130"/>
      <c r="BZ58" s="130"/>
      <c r="CA58" s="130"/>
      <c r="CB58" s="130"/>
      <c r="CC58" s="130"/>
      <c r="CD58" s="130"/>
      <c r="CE58" s="130"/>
      <c r="CF58" s="130"/>
      <c r="CP58" s="124"/>
    </row>
    <row r="59" spans="7:111" ht="24" customHeight="1">
      <c r="G59" s="294">
        <v>22.858333333333334</v>
      </c>
      <c r="H59" s="295">
        <v>74700</v>
      </c>
      <c r="I59" s="296">
        <f t="shared" si="47"/>
        <v>3267.9547940211446</v>
      </c>
      <c r="J59" s="297">
        <f t="shared" si="48"/>
        <v>4.3747721472839958</v>
      </c>
      <c r="K59" s="124"/>
      <c r="L59" s="178">
        <v>21.5</v>
      </c>
      <c r="M59" s="298">
        <v>55100</v>
      </c>
      <c r="N59" s="178">
        <f t="shared" si="49"/>
        <v>2562.7906976744184</v>
      </c>
      <c r="O59" s="296">
        <f t="shared" si="50"/>
        <v>4.6511627906976747</v>
      </c>
      <c r="S59" s="133"/>
      <c r="T59" s="133"/>
      <c r="U59" s="133"/>
      <c r="V59" s="133"/>
      <c r="W59" s="133"/>
      <c r="X59" s="133"/>
      <c r="Y59" s="133"/>
      <c r="Z59" s="133"/>
      <c r="AA59" s="133"/>
      <c r="AB59" s="133"/>
      <c r="AE59" s="126"/>
      <c r="AF59" s="138"/>
      <c r="AG59" s="124"/>
      <c r="AJ59" s="138"/>
      <c r="AK59" s="140"/>
      <c r="AL59" s="142"/>
      <c r="AM59" s="142"/>
      <c r="AN59" s="142"/>
      <c r="AO59" s="142"/>
      <c r="AP59" s="142"/>
      <c r="AQ59" s="142"/>
      <c r="AR59" s="142"/>
      <c r="AS59" s="142"/>
      <c r="AT59" s="142"/>
      <c r="AW59" s="143"/>
      <c r="BE59" s="129"/>
      <c r="BF59" s="129"/>
      <c r="BG59" s="129"/>
      <c r="BH59" s="129"/>
      <c r="BI59" s="129"/>
      <c r="BJ59" s="129"/>
      <c r="BK59" s="129"/>
      <c r="BL59" s="129"/>
      <c r="BM59" s="129"/>
      <c r="BS59" s="124"/>
      <c r="BT59" s="132"/>
      <c r="BW59" s="138"/>
      <c r="BX59" s="130"/>
      <c r="BY59" s="130"/>
      <c r="BZ59" s="130"/>
      <c r="CA59" s="130"/>
      <c r="CB59" s="130"/>
      <c r="CC59" s="130"/>
      <c r="CD59" s="130"/>
      <c r="CE59" s="130"/>
      <c r="CF59" s="130"/>
      <c r="CP59" s="124"/>
    </row>
    <row r="60" spans="7:111" ht="24" customHeight="1">
      <c r="G60" s="294">
        <v>21.541666666666668</v>
      </c>
      <c r="H60" s="295">
        <v>68900</v>
      </c>
      <c r="I60" s="296">
        <f t="shared" si="47"/>
        <v>3198.4526112185686</v>
      </c>
      <c r="J60" s="297">
        <f t="shared" si="48"/>
        <v>4.6421663442940035</v>
      </c>
      <c r="K60" s="124"/>
      <c r="L60" s="178">
        <v>20.8</v>
      </c>
      <c r="M60" s="298">
        <v>52900</v>
      </c>
      <c r="N60" s="178">
        <f t="shared" si="49"/>
        <v>2543.2692307692305</v>
      </c>
      <c r="O60" s="296">
        <f t="shared" si="50"/>
        <v>4.8076923076923075</v>
      </c>
      <c r="S60" s="133"/>
      <c r="T60" s="133"/>
      <c r="U60" s="133"/>
      <c r="V60" s="133"/>
      <c r="W60" s="133"/>
      <c r="X60" s="133"/>
      <c r="Y60" s="133"/>
      <c r="Z60" s="133"/>
      <c r="AA60" s="133"/>
      <c r="AB60" s="133"/>
      <c r="AE60" s="126"/>
      <c r="AF60" s="138"/>
      <c r="AG60" s="124"/>
      <c r="AJ60" s="138"/>
      <c r="AK60" s="140"/>
      <c r="AL60" s="142"/>
      <c r="AM60" s="142"/>
      <c r="AN60" s="142"/>
      <c r="AO60" s="142"/>
      <c r="AP60" s="142"/>
      <c r="AQ60" s="142"/>
      <c r="AR60" s="142"/>
      <c r="AS60" s="142"/>
      <c r="AT60" s="142"/>
      <c r="AW60" s="143"/>
      <c r="BE60" s="129"/>
      <c r="BF60" s="129"/>
      <c r="BG60" s="129"/>
      <c r="BH60" s="129"/>
      <c r="BI60" s="129"/>
      <c r="BJ60" s="129"/>
      <c r="BK60" s="129"/>
      <c r="BL60" s="129"/>
      <c r="BM60" s="129"/>
      <c r="BS60" s="124"/>
      <c r="BT60" s="132"/>
      <c r="BW60" s="138"/>
      <c r="BX60" s="130"/>
      <c r="BY60" s="130"/>
      <c r="BZ60" s="130"/>
      <c r="CA60" s="130"/>
      <c r="CB60" s="130"/>
      <c r="CC60" s="130"/>
      <c r="CD60" s="130"/>
      <c r="CE60" s="130"/>
      <c r="CF60" s="130"/>
      <c r="CP60" s="124"/>
    </row>
    <row r="61" spans="7:111" ht="24" customHeight="1">
      <c r="G61" s="294">
        <v>22.320833333333336</v>
      </c>
      <c r="H61" s="295">
        <v>69400</v>
      </c>
      <c r="I61" s="296">
        <f t="shared" si="47"/>
        <v>3109.2029120776551</v>
      </c>
      <c r="J61" s="297">
        <f t="shared" si="48"/>
        <v>4.4801194698525286</v>
      </c>
      <c r="K61" s="124"/>
      <c r="L61" s="178">
        <v>21.3</v>
      </c>
      <c r="M61" s="298">
        <v>55200</v>
      </c>
      <c r="N61" s="178">
        <f t="shared" si="49"/>
        <v>2591.5492957746478</v>
      </c>
      <c r="O61" s="296">
        <f t="shared" si="50"/>
        <v>4.6948356807511731</v>
      </c>
      <c r="S61" s="133"/>
      <c r="T61" s="133"/>
      <c r="U61" s="133"/>
      <c r="V61" s="133"/>
      <c r="W61" s="133"/>
      <c r="X61" s="133"/>
      <c r="Y61" s="133"/>
      <c r="Z61" s="133"/>
      <c r="AA61" s="133"/>
      <c r="AB61" s="133"/>
      <c r="AE61" s="126"/>
      <c r="AF61" s="138"/>
      <c r="AG61" s="124"/>
      <c r="AJ61" s="138"/>
      <c r="AK61" s="140"/>
      <c r="AW61" s="143"/>
      <c r="BE61" s="129"/>
      <c r="BF61" s="129"/>
      <c r="BG61" s="129"/>
      <c r="BH61" s="129"/>
      <c r="BI61" s="129"/>
      <c r="BJ61" s="129"/>
      <c r="BK61" s="129"/>
      <c r="BL61" s="129"/>
      <c r="BM61" s="129"/>
      <c r="BS61" s="124"/>
      <c r="BT61" s="132"/>
      <c r="BW61" s="138"/>
      <c r="BX61" s="130"/>
      <c r="BY61" s="130"/>
      <c r="BZ61" s="130"/>
      <c r="CA61" s="130"/>
      <c r="CB61" s="130"/>
      <c r="CC61" s="130"/>
      <c r="CD61" s="130"/>
      <c r="CE61" s="130"/>
      <c r="CF61" s="130"/>
      <c r="CP61" s="124"/>
    </row>
    <row r="62" spans="7:111" ht="24" customHeight="1">
      <c r="G62" s="294">
        <v>22.2</v>
      </c>
      <c r="H62" s="295">
        <v>65800</v>
      </c>
      <c r="I62" s="296">
        <f t="shared" si="47"/>
        <v>2963.963963963964</v>
      </c>
      <c r="J62" s="297">
        <f t="shared" si="48"/>
        <v>4.5045045045045047</v>
      </c>
      <c r="K62" s="124"/>
      <c r="L62" s="178">
        <v>22.1</v>
      </c>
      <c r="M62" s="298">
        <v>60700</v>
      </c>
      <c r="N62" s="178">
        <f t="shared" si="49"/>
        <v>2746.6063348416287</v>
      </c>
      <c r="O62" s="296">
        <f t="shared" si="50"/>
        <v>4.5248868778280542</v>
      </c>
      <c r="S62" s="133"/>
      <c r="T62" s="133"/>
      <c r="U62" s="133"/>
      <c r="V62" s="133"/>
      <c r="W62" s="133"/>
      <c r="X62" s="133"/>
      <c r="Y62" s="133"/>
      <c r="Z62" s="133"/>
      <c r="AA62" s="133"/>
      <c r="AB62" s="133"/>
      <c r="AE62" s="126"/>
      <c r="AF62" s="138"/>
      <c r="AG62" s="124"/>
      <c r="AJ62" s="138"/>
      <c r="BS62" s="124"/>
      <c r="BT62" s="132"/>
      <c r="BW62" s="138"/>
      <c r="BX62" s="130"/>
      <c r="BY62" s="130"/>
      <c r="BZ62" s="130"/>
      <c r="CA62" s="130"/>
      <c r="CB62" s="130"/>
      <c r="CC62" s="130"/>
      <c r="CD62" s="130"/>
      <c r="CE62" s="130"/>
      <c r="CF62" s="130"/>
      <c r="CP62" s="124"/>
    </row>
    <row r="63" spans="7:111" ht="24" customHeight="1">
      <c r="G63" s="294">
        <v>21.862500000000001</v>
      </c>
      <c r="H63" s="295">
        <v>67900</v>
      </c>
      <c r="I63" s="296">
        <f t="shared" si="47"/>
        <v>3105.7747284162378</v>
      </c>
      <c r="J63" s="297">
        <f t="shared" si="48"/>
        <v>4.5740423098913663</v>
      </c>
      <c r="K63" s="124"/>
      <c r="L63" s="178">
        <v>22.9</v>
      </c>
      <c r="M63" s="298">
        <v>62400</v>
      </c>
      <c r="N63" s="178">
        <f t="shared" si="49"/>
        <v>2724.8908296943232</v>
      </c>
      <c r="O63" s="296">
        <f t="shared" si="50"/>
        <v>4.3668122270742353</v>
      </c>
      <c r="S63" s="133"/>
      <c r="T63" s="133"/>
      <c r="U63" s="133"/>
      <c r="V63" s="133"/>
      <c r="W63" s="133"/>
      <c r="X63" s="133"/>
      <c r="Y63" s="133"/>
      <c r="Z63" s="133"/>
      <c r="AA63" s="133"/>
      <c r="AE63" s="126"/>
      <c r="AG63" s="124"/>
      <c r="BS63" s="124"/>
      <c r="BT63" s="132"/>
      <c r="BW63" s="138"/>
      <c r="BX63" s="130"/>
      <c r="BY63" s="130"/>
      <c r="BZ63" s="130"/>
      <c r="CA63" s="130"/>
      <c r="CB63" s="130"/>
      <c r="CC63" s="130"/>
      <c r="CD63" s="130"/>
      <c r="CE63" s="130"/>
      <c r="CF63" s="130"/>
      <c r="CP63" s="124"/>
    </row>
    <row r="64" spans="7:111" ht="24" customHeight="1">
      <c r="G64" s="294">
        <v>21.845833333333331</v>
      </c>
      <c r="H64" s="295">
        <v>65100</v>
      </c>
      <c r="I64" s="296">
        <f t="shared" si="47"/>
        <v>2979.9732977303074</v>
      </c>
      <c r="J64" s="297">
        <f t="shared" si="48"/>
        <v>4.5775319473583833</v>
      </c>
      <c r="K64" s="124"/>
      <c r="L64" s="178">
        <v>21.395833333333332</v>
      </c>
      <c r="M64" s="298">
        <v>59200</v>
      </c>
      <c r="N64" s="178">
        <f t="shared" si="49"/>
        <v>2766.8938656280429</v>
      </c>
      <c r="O64" s="296">
        <f t="shared" si="50"/>
        <v>4.6738072054527748</v>
      </c>
      <c r="S64" s="133"/>
      <c r="T64" s="133"/>
      <c r="U64" s="133"/>
      <c r="V64" s="133"/>
      <c r="W64" s="133"/>
      <c r="X64" s="133"/>
      <c r="Y64" s="133"/>
      <c r="Z64" s="133"/>
      <c r="AA64" s="133"/>
      <c r="AE64" s="126"/>
      <c r="AG64" s="124"/>
      <c r="BS64" s="124"/>
      <c r="BT64" s="132"/>
      <c r="BW64" s="138"/>
      <c r="BX64" s="130"/>
      <c r="BY64" s="130"/>
      <c r="BZ64" s="130"/>
      <c r="CA64" s="130"/>
      <c r="CB64" s="130"/>
      <c r="CC64" s="130"/>
      <c r="CD64" s="130"/>
      <c r="CE64" s="130"/>
      <c r="CF64" s="130"/>
      <c r="CP64" s="124"/>
    </row>
    <row r="65" spans="7:94" ht="24" customHeight="1">
      <c r="G65" s="294">
        <v>20.712500000000006</v>
      </c>
      <c r="H65" s="295">
        <v>60700</v>
      </c>
      <c r="I65" s="296">
        <f t="shared" si="47"/>
        <v>2930.597465298732</v>
      </c>
      <c r="J65" s="297">
        <f t="shared" si="48"/>
        <v>4.8280024140012063</v>
      </c>
      <c r="K65" s="124"/>
      <c r="L65" s="178">
        <v>18.2</v>
      </c>
      <c r="M65" s="298">
        <v>49200</v>
      </c>
      <c r="N65" s="178">
        <f t="shared" si="49"/>
        <v>2703.2967032967035</v>
      </c>
      <c r="O65" s="296">
        <f t="shared" si="50"/>
        <v>5.4945054945054954</v>
      </c>
      <c r="S65" s="133"/>
      <c r="T65" s="133"/>
      <c r="U65" s="133"/>
      <c r="V65" s="133"/>
      <c r="W65" s="133"/>
      <c r="X65" s="133"/>
      <c r="Y65" s="133"/>
      <c r="Z65" s="133"/>
      <c r="AA65" s="133"/>
      <c r="AE65" s="126"/>
      <c r="AG65" s="124"/>
      <c r="BS65" s="124"/>
      <c r="BT65" s="132"/>
      <c r="BW65" s="138"/>
      <c r="BX65" s="130"/>
      <c r="BY65" s="130"/>
      <c r="BZ65" s="130"/>
      <c r="CA65" s="130"/>
      <c r="CB65" s="130"/>
      <c r="CC65" s="130"/>
      <c r="CD65" s="130"/>
      <c r="CE65" s="130"/>
      <c r="CF65" s="130"/>
      <c r="CP65" s="124"/>
    </row>
    <row r="66" spans="7:94" ht="24" customHeight="1">
      <c r="G66" s="294">
        <v>20.791666666666668</v>
      </c>
      <c r="H66" s="295">
        <v>59800</v>
      </c>
      <c r="I66" s="296">
        <f t="shared" si="47"/>
        <v>2876.1523046092184</v>
      </c>
      <c r="J66" s="297">
        <f t="shared" si="48"/>
        <v>4.8096192384769543</v>
      </c>
      <c r="K66" s="124"/>
      <c r="L66" s="178">
        <v>18.899999999999999</v>
      </c>
      <c r="M66" s="298">
        <v>51000</v>
      </c>
      <c r="N66" s="178">
        <f t="shared" si="49"/>
        <v>2698.4126984126988</v>
      </c>
      <c r="O66" s="296">
        <f t="shared" si="50"/>
        <v>5.2910052910052912</v>
      </c>
      <c r="S66" s="133"/>
      <c r="T66" s="133"/>
      <c r="U66" s="133"/>
      <c r="V66" s="133"/>
      <c r="W66" s="133"/>
      <c r="X66" s="133"/>
      <c r="Y66" s="133"/>
      <c r="Z66" s="133"/>
      <c r="AA66" s="133"/>
      <c r="AE66" s="126"/>
      <c r="BS66" s="124"/>
      <c r="BT66" s="132"/>
      <c r="BW66" s="138"/>
      <c r="BX66" s="130"/>
      <c r="BY66" s="130"/>
      <c r="BZ66" s="130"/>
      <c r="CA66" s="130"/>
      <c r="CB66" s="130"/>
      <c r="CC66" s="130"/>
      <c r="CD66" s="130"/>
      <c r="CE66" s="130"/>
      <c r="CF66" s="130"/>
      <c r="CP66" s="124"/>
    </row>
    <row r="67" spans="7:94" ht="24" customHeight="1">
      <c r="G67" s="294">
        <v>22.758333333333336</v>
      </c>
      <c r="H67" s="295">
        <v>69800</v>
      </c>
      <c r="I67" s="296">
        <f t="shared" si="47"/>
        <v>3067.0084218235074</v>
      </c>
      <c r="J67" s="297">
        <f t="shared" si="48"/>
        <v>4.3939948736726464</v>
      </c>
      <c r="K67" s="124"/>
      <c r="L67" s="178">
        <v>24</v>
      </c>
      <c r="M67" s="298">
        <v>394700</v>
      </c>
      <c r="N67" s="178">
        <f t="shared" si="49"/>
        <v>16445.833333333332</v>
      </c>
      <c r="O67" s="296">
        <f t="shared" si="50"/>
        <v>4.1666666666666661</v>
      </c>
      <c r="S67" s="133"/>
      <c r="T67" s="133"/>
      <c r="U67" s="133"/>
      <c r="V67" s="133"/>
      <c r="W67" s="133"/>
      <c r="X67" s="133"/>
      <c r="Y67" s="133"/>
      <c r="Z67" s="133"/>
      <c r="AA67" s="133"/>
      <c r="AE67" s="126"/>
      <c r="BS67" s="124"/>
      <c r="BT67" s="132"/>
      <c r="BW67" s="138"/>
      <c r="BX67" s="130"/>
      <c r="BY67" s="130"/>
      <c r="BZ67" s="130"/>
      <c r="CA67" s="130"/>
      <c r="CB67" s="130"/>
      <c r="CC67" s="130"/>
      <c r="CD67" s="130"/>
      <c r="CE67" s="130"/>
      <c r="CF67" s="130"/>
      <c r="CP67" s="124"/>
    </row>
    <row r="68" spans="7:94" ht="24" customHeight="1">
      <c r="G68" s="294">
        <v>24.362500000000001</v>
      </c>
      <c r="H68" s="295">
        <v>79600</v>
      </c>
      <c r="I68" s="296">
        <f t="shared" si="47"/>
        <v>3267.316572601334</v>
      </c>
      <c r="J68" s="297">
        <f t="shared" si="48"/>
        <v>4.1046690610569518</v>
      </c>
      <c r="K68" s="124"/>
      <c r="L68" s="178">
        <v>23.6</v>
      </c>
      <c r="M68" s="298">
        <v>70100</v>
      </c>
      <c r="N68" s="178">
        <f t="shared" si="49"/>
        <v>2970.3389830508472</v>
      </c>
      <c r="O68" s="296">
        <f t="shared" si="50"/>
        <v>4.2372881355932197</v>
      </c>
      <c r="S68" s="133"/>
      <c r="T68" s="133"/>
      <c r="U68" s="133"/>
      <c r="V68" s="133"/>
      <c r="W68" s="133"/>
      <c r="X68" s="133"/>
      <c r="Y68" s="133"/>
      <c r="Z68" s="133"/>
      <c r="AA68" s="133"/>
      <c r="AE68" s="126"/>
      <c r="BS68" s="124"/>
      <c r="BT68" s="132"/>
      <c r="BW68" s="138"/>
      <c r="BX68" s="130"/>
      <c r="BY68" s="130"/>
      <c r="BZ68" s="130"/>
      <c r="CA68" s="130"/>
      <c r="CB68" s="130"/>
      <c r="CC68" s="130"/>
      <c r="CD68" s="130"/>
      <c r="CE68" s="130"/>
      <c r="CF68" s="130"/>
      <c r="CP68" s="124"/>
    </row>
    <row r="69" spans="7:94" ht="24" customHeight="1">
      <c r="G69" s="294">
        <v>23.766666666666666</v>
      </c>
      <c r="H69" s="295">
        <v>78200</v>
      </c>
      <c r="I69" s="296">
        <f t="shared" si="47"/>
        <v>3290.3225806451615</v>
      </c>
      <c r="J69" s="297">
        <f t="shared" si="48"/>
        <v>4.2075736325385691</v>
      </c>
      <c r="K69" s="124"/>
      <c r="L69" s="178">
        <v>23.474999999999998</v>
      </c>
      <c r="M69" s="298">
        <v>72100</v>
      </c>
      <c r="N69" s="178">
        <f t="shared" si="49"/>
        <v>3071.352502662407</v>
      </c>
      <c r="O69" s="296">
        <f t="shared" si="50"/>
        <v>4.2598509052183173</v>
      </c>
      <c r="S69" s="133"/>
      <c r="T69" s="133"/>
      <c r="U69" s="133"/>
      <c r="V69" s="133"/>
      <c r="W69" s="133"/>
      <c r="X69" s="133"/>
      <c r="Y69" s="133"/>
      <c r="Z69" s="133"/>
      <c r="AA69" s="133"/>
      <c r="AE69" s="126"/>
      <c r="BS69" s="124"/>
      <c r="BT69" s="132"/>
      <c r="BW69" s="138"/>
      <c r="BX69" s="130"/>
      <c r="BY69" s="130"/>
      <c r="BZ69" s="130"/>
      <c r="CA69" s="130"/>
      <c r="CB69" s="130"/>
      <c r="CC69" s="130"/>
      <c r="CD69" s="130"/>
      <c r="CE69" s="130"/>
      <c r="CF69" s="130"/>
      <c r="CP69" s="124"/>
    </row>
    <row r="70" spans="7:94" ht="24" customHeight="1">
      <c r="G70" s="294">
        <v>24.324999999999999</v>
      </c>
      <c r="H70" s="295">
        <v>82600</v>
      </c>
      <c r="I70" s="296">
        <f t="shared" si="47"/>
        <v>3395.68345323741</v>
      </c>
      <c r="J70" s="297">
        <f t="shared" si="48"/>
        <v>4.1109969167523124</v>
      </c>
      <c r="K70" s="124"/>
      <c r="L70" s="178">
        <v>23.679166666666664</v>
      </c>
      <c r="M70" s="298">
        <v>74200</v>
      </c>
      <c r="N70" s="178">
        <f t="shared" si="49"/>
        <v>3133.5562203061768</v>
      </c>
      <c r="O70" s="296">
        <f t="shared" si="50"/>
        <v>4.2231215907091331</v>
      </c>
      <c r="S70" s="133"/>
      <c r="T70" s="133"/>
      <c r="U70" s="133"/>
      <c r="V70" s="133"/>
      <c r="W70" s="133"/>
      <c r="X70" s="133"/>
      <c r="Y70" s="133"/>
      <c r="Z70" s="133"/>
      <c r="AA70" s="133"/>
      <c r="AE70" s="126"/>
      <c r="BS70" s="124"/>
      <c r="BT70" s="132"/>
      <c r="BW70" s="138"/>
      <c r="BX70" s="130"/>
      <c r="BY70" s="130"/>
      <c r="BZ70" s="130"/>
      <c r="CA70" s="130"/>
      <c r="CB70" s="130"/>
      <c r="CC70" s="130"/>
      <c r="CD70" s="130"/>
      <c r="CE70" s="130"/>
      <c r="CF70" s="130"/>
      <c r="CP70" s="124"/>
    </row>
    <row r="71" spans="7:94" ht="24" customHeight="1">
      <c r="G71" s="294">
        <v>23.566666666666666</v>
      </c>
      <c r="H71" s="295">
        <v>76100</v>
      </c>
      <c r="I71" s="296">
        <f t="shared" si="47"/>
        <v>3229.1371994342294</v>
      </c>
      <c r="J71" s="297">
        <f t="shared" si="48"/>
        <v>4.2432814710042432</v>
      </c>
      <c r="K71" s="124"/>
      <c r="L71" s="178">
        <v>24.3</v>
      </c>
      <c r="M71" s="298">
        <v>74200</v>
      </c>
      <c r="N71" s="178">
        <f t="shared" si="49"/>
        <v>3053.4979423868313</v>
      </c>
      <c r="O71" s="296">
        <f t="shared" si="50"/>
        <v>4.1152263374485596</v>
      </c>
      <c r="S71" s="133"/>
      <c r="T71" s="133"/>
      <c r="U71" s="133"/>
      <c r="V71" s="133"/>
      <c r="W71" s="133"/>
      <c r="X71" s="133"/>
      <c r="Y71" s="133"/>
      <c r="Z71" s="133"/>
      <c r="AA71" s="133"/>
      <c r="AE71" s="126"/>
      <c r="BS71" s="124"/>
      <c r="BT71" s="132"/>
      <c r="BW71" s="138"/>
      <c r="BX71" s="130"/>
      <c r="BY71" s="130"/>
      <c r="BZ71" s="130"/>
      <c r="CA71" s="130"/>
      <c r="CB71" s="130"/>
      <c r="CC71" s="130"/>
      <c r="CD71" s="130"/>
      <c r="CE71" s="130"/>
      <c r="CF71" s="130"/>
      <c r="CP71" s="124"/>
    </row>
    <row r="72" spans="7:94" ht="24" customHeight="1">
      <c r="G72" s="294">
        <v>22.595833333333331</v>
      </c>
      <c r="H72" s="295">
        <v>68800</v>
      </c>
      <c r="I72" s="296">
        <f t="shared" si="47"/>
        <v>3044.8091462290249</v>
      </c>
      <c r="J72" s="297">
        <f t="shared" si="48"/>
        <v>4.4255946892863731</v>
      </c>
      <c r="K72" s="124"/>
      <c r="L72" s="178">
        <v>24.7</v>
      </c>
      <c r="M72" s="298">
        <v>72500</v>
      </c>
      <c r="N72" s="178">
        <f t="shared" si="49"/>
        <v>2935.2226720647773</v>
      </c>
      <c r="O72" s="296">
        <f t="shared" si="50"/>
        <v>4.048582995951417</v>
      </c>
      <c r="S72" s="133"/>
      <c r="T72" s="133"/>
      <c r="U72" s="133"/>
      <c r="V72" s="133"/>
      <c r="W72" s="133"/>
      <c r="X72" s="133"/>
      <c r="Y72" s="133"/>
      <c r="Z72" s="133"/>
      <c r="AA72" s="133"/>
      <c r="AE72" s="126"/>
      <c r="BS72" s="124"/>
      <c r="BT72" s="132"/>
      <c r="BW72" s="138"/>
      <c r="BX72" s="130"/>
      <c r="BY72" s="130"/>
      <c r="BZ72" s="130"/>
      <c r="CA72" s="130"/>
      <c r="CB72" s="130"/>
      <c r="CC72" s="130"/>
      <c r="CD72" s="130"/>
      <c r="CE72" s="130"/>
      <c r="CF72" s="130"/>
      <c r="CP72" s="124"/>
    </row>
    <row r="73" spans="7:94" ht="24" customHeight="1">
      <c r="G73" s="294">
        <v>20.5625</v>
      </c>
      <c r="H73" s="295">
        <v>60800</v>
      </c>
      <c r="I73" s="296">
        <f t="shared" si="47"/>
        <v>2956.838905775076</v>
      </c>
      <c r="J73" s="297">
        <f t="shared" si="48"/>
        <v>4.86322188449848</v>
      </c>
      <c r="K73" s="124"/>
      <c r="L73" s="178">
        <v>24.391666666666666</v>
      </c>
      <c r="M73" s="298">
        <v>72800</v>
      </c>
      <c r="N73" s="178">
        <f t="shared" si="49"/>
        <v>2984.6258968226853</v>
      </c>
      <c r="O73" s="296">
        <f t="shared" si="50"/>
        <v>4.0997608472839087</v>
      </c>
      <c r="S73" s="133"/>
      <c r="T73" s="133"/>
      <c r="U73" s="133"/>
      <c r="V73" s="133"/>
      <c r="W73" s="133"/>
      <c r="X73" s="133"/>
      <c r="Y73" s="133"/>
      <c r="Z73" s="133"/>
      <c r="AA73" s="133"/>
      <c r="AE73" s="126"/>
      <c r="BS73" s="124"/>
      <c r="BW73" s="138"/>
      <c r="BX73" s="130"/>
      <c r="BY73" s="130"/>
      <c r="BZ73" s="130"/>
      <c r="CA73" s="130"/>
      <c r="CB73" s="130"/>
      <c r="CC73" s="130"/>
      <c r="CD73" s="130"/>
      <c r="CE73" s="130"/>
      <c r="CF73" s="130"/>
      <c r="CP73" s="124"/>
    </row>
    <row r="74" spans="7:94" ht="24" customHeight="1">
      <c r="G74" s="294">
        <v>21.212499999999999</v>
      </c>
      <c r="H74" s="295">
        <v>61600</v>
      </c>
      <c r="I74" s="296">
        <f t="shared" si="47"/>
        <v>2903.9481437831469</v>
      </c>
      <c r="J74" s="297">
        <f t="shared" si="48"/>
        <v>4.7142015321154984</v>
      </c>
      <c r="L74" s="178">
        <v>24.333333333333332</v>
      </c>
      <c r="M74" s="298">
        <v>71600</v>
      </c>
      <c r="N74" s="178">
        <f t="shared" si="49"/>
        <v>2942.4657534246576</v>
      </c>
      <c r="O74" s="296">
        <f t="shared" si="50"/>
        <v>4.10958904109589</v>
      </c>
      <c r="AE74" s="126"/>
      <c r="BS74" s="124"/>
      <c r="BX74" s="130"/>
      <c r="BY74" s="130"/>
      <c r="BZ74" s="130"/>
      <c r="CA74" s="130"/>
      <c r="CB74" s="130"/>
      <c r="CC74" s="130"/>
      <c r="CD74" s="130"/>
      <c r="CE74" s="130"/>
      <c r="CF74" s="130"/>
      <c r="CP74" s="124"/>
    </row>
    <row r="75" spans="7:94" ht="24" customHeight="1">
      <c r="G75" s="294">
        <v>22.625</v>
      </c>
      <c r="H75" s="295">
        <v>67800</v>
      </c>
      <c r="I75" s="296">
        <f t="shared" si="47"/>
        <v>2996.685082872928</v>
      </c>
      <c r="J75" s="297">
        <f t="shared" si="48"/>
        <v>4.4198895027624303</v>
      </c>
      <c r="L75" s="178">
        <v>23.841666666666665</v>
      </c>
      <c r="M75" s="298">
        <v>71300</v>
      </c>
      <c r="N75" s="178">
        <f t="shared" si="49"/>
        <v>2990.5627403005942</v>
      </c>
      <c r="O75" s="296">
        <f t="shared" si="50"/>
        <v>4.1943376441803562</v>
      </c>
      <c r="AE75" s="126"/>
      <c r="BS75" s="129"/>
    </row>
    <row r="76" spans="7:94" ht="24" customHeight="1">
      <c r="G76" s="294"/>
      <c r="H76" s="295">
        <v>0</v>
      </c>
      <c r="I76" s="293"/>
      <c r="J76" s="292"/>
      <c r="L76" s="178">
        <v>22.916666666666668</v>
      </c>
      <c r="M76" s="298">
        <v>66700</v>
      </c>
      <c r="N76" s="178">
        <f t="shared" si="49"/>
        <v>2910.5454545454545</v>
      </c>
      <c r="O76" s="296">
        <f t="shared" si="50"/>
        <v>4.3636363636363633</v>
      </c>
      <c r="AE76" s="126"/>
    </row>
    <row r="77" spans="7:94" ht="24" customHeight="1">
      <c r="G77" s="300">
        <f>AVERAGE(G45:G75)</f>
        <v>21.263037634408605</v>
      </c>
      <c r="H77" s="292"/>
      <c r="I77" s="292"/>
      <c r="J77" s="178">
        <f>AVERAGE(J45:J75)</f>
        <v>4.7443685353386771</v>
      </c>
      <c r="L77" s="294">
        <f>AVERAGE(L45:L75)</f>
        <v>21.073655913978499</v>
      </c>
      <c r="M77" s="294"/>
      <c r="N77" s="294"/>
      <c r="O77" s="294">
        <f>AVERAGE(O45:O75)</f>
        <v>4.8174847187177887</v>
      </c>
      <c r="AE77" s="126"/>
    </row>
    <row r="78" spans="7:94" ht="24" customHeight="1">
      <c r="AE78" s="126"/>
    </row>
    <row r="79" spans="7:94" ht="24" customHeight="1">
      <c r="AE79" s="126"/>
    </row>
    <row r="80" spans="7:94" ht="24" customHeight="1">
      <c r="AE80" s="126"/>
    </row>
    <row r="81" spans="5:65" ht="24" customHeight="1">
      <c r="AE81" s="126"/>
    </row>
    <row r="82" spans="5:65" ht="24" customHeight="1">
      <c r="AE82" s="126"/>
    </row>
    <row r="83" spans="5:65" ht="24" customHeight="1">
      <c r="E83" s="126">
        <v>0</v>
      </c>
      <c r="F83" s="126">
        <v>0</v>
      </c>
      <c r="G83" s="126">
        <v>0</v>
      </c>
      <c r="H83" s="126">
        <v>0</v>
      </c>
      <c r="I83" s="126">
        <v>0</v>
      </c>
      <c r="J83" s="126">
        <v>0</v>
      </c>
      <c r="K83" s="126">
        <v>0</v>
      </c>
      <c r="L83" s="126">
        <v>0</v>
      </c>
      <c r="M83" s="126">
        <v>0</v>
      </c>
      <c r="N83" s="126">
        <v>0</v>
      </c>
      <c r="O83" s="126">
        <v>0</v>
      </c>
      <c r="P83" s="126">
        <v>0</v>
      </c>
      <c r="Q83" s="126">
        <v>0</v>
      </c>
      <c r="R83" s="126">
        <v>0</v>
      </c>
      <c r="S83" s="126">
        <v>0</v>
      </c>
      <c r="T83" s="126">
        <v>0</v>
      </c>
      <c r="U83" s="126">
        <v>0</v>
      </c>
      <c r="V83" s="126">
        <v>0</v>
      </c>
      <c r="W83" s="126">
        <v>0</v>
      </c>
      <c r="X83" s="126">
        <v>0</v>
      </c>
      <c r="Y83" s="126">
        <v>0</v>
      </c>
      <c r="Z83" s="126">
        <v>0</v>
      </c>
      <c r="AA83" s="126">
        <v>0</v>
      </c>
      <c r="AB83" s="126">
        <v>100</v>
      </c>
      <c r="AE83" s="126"/>
    </row>
    <row r="84" spans="5:65" ht="24" customHeight="1">
      <c r="AE84" s="126"/>
    </row>
    <row r="85" spans="5:65" ht="24" customHeight="1">
      <c r="AE85" s="126"/>
    </row>
    <row r="86" spans="5:65" ht="24" customHeight="1">
      <c r="AB86" s="133"/>
      <c r="AE86" s="126"/>
      <c r="AY86" s="133"/>
      <c r="BE86" s="129"/>
      <c r="BF86" s="129"/>
      <c r="BG86" s="129"/>
      <c r="BH86" s="129"/>
      <c r="BI86" s="129"/>
      <c r="BJ86" s="129"/>
      <c r="BK86" s="129"/>
      <c r="BL86" s="129"/>
      <c r="BM86" s="129"/>
    </row>
    <row r="87" spans="5:65" ht="24" customHeight="1">
      <c r="AE87" s="126"/>
      <c r="AX87" s="140"/>
      <c r="AY87" s="133"/>
      <c r="BE87" s="129"/>
      <c r="BF87" s="129"/>
      <c r="BG87" s="129"/>
      <c r="BH87" s="129"/>
      <c r="BI87" s="129"/>
      <c r="BJ87" s="129"/>
      <c r="BK87" s="129"/>
      <c r="BL87" s="129"/>
      <c r="BM87" s="129"/>
    </row>
    <row r="88" spans="5:65" ht="24" customHeight="1">
      <c r="AE88" s="126"/>
      <c r="AK88" s="148"/>
      <c r="AL88" s="142"/>
      <c r="AM88" s="142"/>
      <c r="AN88" s="142"/>
      <c r="AO88" s="142"/>
      <c r="AP88" s="142"/>
      <c r="AQ88" s="142"/>
      <c r="AR88" s="142"/>
      <c r="AS88" s="142"/>
      <c r="AT88" s="142"/>
      <c r="AX88" s="140"/>
      <c r="AY88" s="133"/>
    </row>
    <row r="89" spans="5:65" ht="24" customHeight="1">
      <c r="AE89" s="126"/>
      <c r="AK89" s="148"/>
      <c r="AY89" s="133"/>
    </row>
    <row r="90" spans="5:65" ht="24" customHeight="1">
      <c r="AE90" s="126"/>
      <c r="AK90" s="148"/>
      <c r="AY90" s="133"/>
    </row>
    <row r="91" spans="5:65" ht="24" customHeight="1">
      <c r="AE91" s="126"/>
      <c r="AY91" s="133"/>
    </row>
    <row r="92" spans="5:65" ht="24" customHeight="1">
      <c r="AE92" s="126"/>
      <c r="AY92" s="133"/>
    </row>
    <row r="93" spans="5:65" ht="24" customHeight="1">
      <c r="AE93" s="126"/>
    </row>
    <row r="95" spans="5:65" ht="24" customHeight="1">
      <c r="L95" s="129"/>
    </row>
  </sheetData>
  <sheetProtection selectLockedCells="1" selectUnlockedCells="1"/>
  <mergeCells count="23">
    <mergeCell ref="DX1:DX2"/>
    <mergeCell ref="DY1:DY2"/>
    <mergeCell ref="DS1:DS2"/>
    <mergeCell ref="DT1:DT2"/>
    <mergeCell ref="DU1:DU2"/>
    <mergeCell ref="DV1:DV2"/>
    <mergeCell ref="DW1:DW2"/>
    <mergeCell ref="F1:F2"/>
    <mergeCell ref="G1:G2"/>
    <mergeCell ref="H1:H2"/>
    <mergeCell ref="AU1:BH1"/>
    <mergeCell ref="I1:AA1"/>
    <mergeCell ref="AB1:AT1"/>
    <mergeCell ref="B1:B2"/>
    <mergeCell ref="A1:A2"/>
    <mergeCell ref="C1:C2"/>
    <mergeCell ref="D1:D2"/>
    <mergeCell ref="E1:E2"/>
    <mergeCell ref="G44:J44"/>
    <mergeCell ref="L44:O44"/>
    <mergeCell ref="BN1:CA1"/>
    <mergeCell ref="CG1:CT1"/>
    <mergeCell ref="CZ1:DM1"/>
  </mergeCells>
  <phoneticPr fontId="136" type="noConversion"/>
  <conditionalFormatting sqref="AC46">
    <cfRule type="cellIs" dxfId="189" priority="4" operator="greaterThan">
      <formula>90</formula>
    </cfRule>
  </conditionalFormatting>
  <pageMargins left="0.7" right="0.7" top="0.75" bottom="0.75" header="0.3" footer="0.3"/>
  <pageSetup paperSize="9" scale="86" orientation="portrait"/>
  <headerFooter>
    <oddFooter>&amp;LUnrestricted</oddFooter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4ED81-645C-4468-9F17-4F6376B1F066}">
  <dimension ref="A1:BF176"/>
  <sheetViews>
    <sheetView topLeftCell="A153" zoomScale="60" zoomScaleNormal="60" workbookViewId="0">
      <selection activeCell="E82" sqref="E82:AB83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138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>
        <v>1.9</v>
      </c>
      <c r="F7" s="8">
        <v>1.7</v>
      </c>
      <c r="G7" s="8">
        <v>2</v>
      </c>
      <c r="H7" s="8">
        <v>1.7</v>
      </c>
      <c r="I7" s="8">
        <v>1.6</v>
      </c>
      <c r="J7" s="8">
        <v>1.5</v>
      </c>
      <c r="K7" s="8">
        <v>1.7</v>
      </c>
      <c r="L7" s="8">
        <v>1.9</v>
      </c>
      <c r="M7" s="8">
        <v>1.8</v>
      </c>
      <c r="N7" s="8">
        <v>2</v>
      </c>
      <c r="O7" s="8">
        <v>1.8</v>
      </c>
      <c r="P7" s="8">
        <v>1.8</v>
      </c>
      <c r="Q7" s="8">
        <v>2.1</v>
      </c>
      <c r="R7" s="8">
        <v>1.9</v>
      </c>
      <c r="S7" s="8">
        <v>1.8</v>
      </c>
      <c r="T7" s="8">
        <v>1.8</v>
      </c>
      <c r="U7" s="8">
        <v>1.9</v>
      </c>
      <c r="V7" s="8">
        <v>1.8</v>
      </c>
      <c r="W7" s="8"/>
      <c r="X7" s="8"/>
      <c r="Y7" s="8"/>
      <c r="Z7" s="8"/>
      <c r="AA7" s="8"/>
      <c r="AB7" s="8"/>
      <c r="AC7" s="23">
        <f>AVERAGE(E7:AB7)</f>
        <v>1.8166666666666669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>
        <v>0.6</v>
      </c>
      <c r="F8" s="9">
        <v>1.1000000000000001</v>
      </c>
      <c r="G8" s="9">
        <v>1.3</v>
      </c>
      <c r="H8" s="9">
        <v>0.9</v>
      </c>
      <c r="I8" s="9">
        <v>1</v>
      </c>
      <c r="J8" s="9">
        <v>1.2</v>
      </c>
      <c r="K8" s="9">
        <v>0.9</v>
      </c>
      <c r="L8" s="9">
        <v>0.9</v>
      </c>
      <c r="M8" s="9">
        <v>0.8</v>
      </c>
      <c r="N8" s="9">
        <v>0.7</v>
      </c>
      <c r="O8" s="9">
        <v>0.7</v>
      </c>
      <c r="P8" s="9">
        <v>0.7</v>
      </c>
      <c r="Q8" s="9">
        <v>0.8</v>
      </c>
      <c r="R8" s="9">
        <v>0.8</v>
      </c>
      <c r="S8" s="9">
        <v>0.8</v>
      </c>
      <c r="T8" s="9">
        <v>0.7</v>
      </c>
      <c r="U8" s="9">
        <v>0.8</v>
      </c>
      <c r="V8" s="9">
        <v>0.8</v>
      </c>
      <c r="W8" s="9"/>
      <c r="X8" s="9"/>
      <c r="Y8" s="9"/>
      <c r="Z8" s="9"/>
      <c r="AA8" s="9"/>
      <c r="AB8" s="9"/>
      <c r="AC8" s="23">
        <f>AVERAGE(E8:AB8)</f>
        <v>0.86111111111111116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>
        <v>13.7</v>
      </c>
      <c r="F9" s="10">
        <v>13.1</v>
      </c>
      <c r="G9" s="10">
        <v>12.8</v>
      </c>
      <c r="H9" s="10">
        <v>12.6</v>
      </c>
      <c r="I9" s="10">
        <v>12.6</v>
      </c>
      <c r="J9" s="10">
        <v>12.6</v>
      </c>
      <c r="K9" s="10">
        <v>12.9</v>
      </c>
      <c r="L9" s="10">
        <v>13.3</v>
      </c>
      <c r="M9" s="10">
        <v>13.5</v>
      </c>
      <c r="N9" s="10">
        <v>13.6</v>
      </c>
      <c r="O9" s="10">
        <v>13.9</v>
      </c>
      <c r="P9" s="10">
        <v>13.9</v>
      </c>
      <c r="Q9" s="10">
        <v>13.8</v>
      </c>
      <c r="R9" s="10">
        <v>13.6</v>
      </c>
      <c r="S9" s="10">
        <v>13.4</v>
      </c>
      <c r="T9" s="10">
        <v>13.3</v>
      </c>
      <c r="U9" s="10">
        <v>13.1</v>
      </c>
      <c r="V9" s="10">
        <v>12.7</v>
      </c>
      <c r="W9" s="10"/>
      <c r="X9" s="10"/>
      <c r="Y9" s="10"/>
      <c r="Z9" s="10"/>
      <c r="AA9" s="10"/>
      <c r="AB9" s="10"/>
      <c r="AC9" s="24">
        <f t="shared" ref="AC9:AC23" si="0">AVERAGE(E9:AB9)</f>
        <v>13.244444444444445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>
        <v>6.4</v>
      </c>
      <c r="F10" s="10">
        <v>5.7</v>
      </c>
      <c r="G10" s="10">
        <v>5.5</v>
      </c>
      <c r="H10" s="10">
        <v>5.4</v>
      </c>
      <c r="I10" s="10">
        <v>5.4</v>
      </c>
      <c r="J10" s="10">
        <v>5.5</v>
      </c>
      <c r="K10" s="10">
        <v>5.7</v>
      </c>
      <c r="L10" s="10">
        <v>5.6</v>
      </c>
      <c r="M10" s="10">
        <v>5.4</v>
      </c>
      <c r="N10" s="10">
        <v>5.7</v>
      </c>
      <c r="O10" s="10">
        <v>5.7</v>
      </c>
      <c r="P10" s="10">
        <v>5.7</v>
      </c>
      <c r="Q10" s="10">
        <v>5.6</v>
      </c>
      <c r="R10" s="10">
        <v>5.4</v>
      </c>
      <c r="S10" s="10">
        <v>5.3</v>
      </c>
      <c r="T10" s="10">
        <v>5.4</v>
      </c>
      <c r="U10" s="10">
        <v>5.6</v>
      </c>
      <c r="V10" s="10">
        <v>5.6</v>
      </c>
      <c r="W10" s="10"/>
      <c r="X10" s="10"/>
      <c r="Y10" s="10"/>
      <c r="Z10" s="10"/>
      <c r="AA10" s="10"/>
      <c r="AB10" s="10"/>
      <c r="AC10" s="24">
        <f t="shared" si="0"/>
        <v>5.5888888888888886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7.2999999999999989</v>
      </c>
      <c r="F11" s="10">
        <f t="shared" ref="F11:V11" si="1">F9-F10</f>
        <v>7.3999999999999995</v>
      </c>
      <c r="G11" s="10">
        <f t="shared" si="1"/>
        <v>7.3000000000000007</v>
      </c>
      <c r="H11" s="10">
        <f t="shared" si="1"/>
        <v>7.1999999999999993</v>
      </c>
      <c r="I11" s="10">
        <f t="shared" si="1"/>
        <v>7.1999999999999993</v>
      </c>
      <c r="J11" s="10">
        <f t="shared" si="1"/>
        <v>7.1</v>
      </c>
      <c r="K11" s="10">
        <f t="shared" si="1"/>
        <v>7.2</v>
      </c>
      <c r="L11" s="10">
        <f t="shared" si="1"/>
        <v>7.7000000000000011</v>
      </c>
      <c r="M11" s="10">
        <f t="shared" si="1"/>
        <v>8.1</v>
      </c>
      <c r="N11" s="10">
        <f t="shared" si="1"/>
        <v>7.8999999999999995</v>
      </c>
      <c r="O11" s="10">
        <f t="shared" si="1"/>
        <v>8.1999999999999993</v>
      </c>
      <c r="P11" s="10">
        <f t="shared" si="1"/>
        <v>8.1999999999999993</v>
      </c>
      <c r="Q11" s="10">
        <f t="shared" si="1"/>
        <v>8.2000000000000011</v>
      </c>
      <c r="R11" s="10">
        <f t="shared" si="1"/>
        <v>8.1999999999999993</v>
      </c>
      <c r="S11" s="10">
        <f t="shared" si="1"/>
        <v>8.1000000000000014</v>
      </c>
      <c r="T11" s="10">
        <f t="shared" si="1"/>
        <v>7.9</v>
      </c>
      <c r="U11" s="10">
        <f t="shared" si="1"/>
        <v>7.5</v>
      </c>
      <c r="V11" s="10">
        <f t="shared" si="1"/>
        <v>7.1</v>
      </c>
      <c r="W11" s="10"/>
      <c r="X11" s="10"/>
      <c r="Y11" s="10"/>
      <c r="Z11" s="10"/>
      <c r="AA11" s="10"/>
      <c r="AB11" s="10"/>
      <c r="AC11" s="24">
        <f t="shared" si="0"/>
        <v>7.6555555555555559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>
        <v>23.7</v>
      </c>
      <c r="F12" s="10">
        <v>24.2</v>
      </c>
      <c r="G12" s="10">
        <v>23.8</v>
      </c>
      <c r="H12" s="10">
        <v>25.1</v>
      </c>
      <c r="I12" s="10">
        <v>26.4</v>
      </c>
      <c r="J12" s="10">
        <v>27.2</v>
      </c>
      <c r="K12" s="10">
        <v>28.5</v>
      </c>
      <c r="L12" s="10">
        <v>28.6</v>
      </c>
      <c r="M12" s="10">
        <v>28.2</v>
      </c>
      <c r="N12" s="10">
        <v>28.2</v>
      </c>
      <c r="O12" s="10">
        <v>27.9</v>
      </c>
      <c r="P12" s="10">
        <v>27.7</v>
      </c>
      <c r="Q12" s="10">
        <v>27.2</v>
      </c>
      <c r="R12" s="10">
        <v>27.2</v>
      </c>
      <c r="S12" s="10">
        <v>27.1</v>
      </c>
      <c r="T12" s="10">
        <v>26.3</v>
      </c>
      <c r="U12" s="10">
        <v>26.3</v>
      </c>
      <c r="V12" s="10">
        <v>26</v>
      </c>
      <c r="W12" s="10"/>
      <c r="X12" s="10"/>
      <c r="Y12" s="10"/>
      <c r="Z12" s="10"/>
      <c r="AA12" s="10"/>
      <c r="AB12" s="10"/>
      <c r="AC12" s="24">
        <f t="shared" si="0"/>
        <v>26.644444444444442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>
        <v>28.9</v>
      </c>
      <c r="F13" s="10">
        <v>29.3</v>
      </c>
      <c r="G13" s="10">
        <v>29.1</v>
      </c>
      <c r="H13" s="10">
        <v>30.2</v>
      </c>
      <c r="I13" s="10">
        <v>31.5</v>
      </c>
      <c r="J13" s="10">
        <v>32.5</v>
      </c>
      <c r="K13" s="10">
        <v>33.9</v>
      </c>
      <c r="L13" s="10">
        <v>34</v>
      </c>
      <c r="M13" s="10">
        <v>33.9</v>
      </c>
      <c r="N13" s="10">
        <v>34.1</v>
      </c>
      <c r="O13" s="10">
        <v>33.700000000000003</v>
      </c>
      <c r="P13" s="10">
        <v>33.299999999999997</v>
      </c>
      <c r="Q13" s="10">
        <v>32.700000000000003</v>
      </c>
      <c r="R13" s="10">
        <v>32.9</v>
      </c>
      <c r="S13" s="10">
        <v>32.6</v>
      </c>
      <c r="T13" s="10">
        <v>32.1</v>
      </c>
      <c r="U13" s="10">
        <v>31.5</v>
      </c>
      <c r="V13" s="10">
        <v>31.1</v>
      </c>
      <c r="W13" s="10"/>
      <c r="X13" s="10"/>
      <c r="Y13" s="10"/>
      <c r="Z13" s="10"/>
      <c r="AA13" s="10"/>
      <c r="AB13" s="10"/>
      <c r="AC13" s="24">
        <f t="shared" si="0"/>
        <v>32.072222222222223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5.1999999999999993</v>
      </c>
      <c r="F14" s="10">
        <f t="shared" ref="F14:V14" si="2">F13-F12</f>
        <v>5.1000000000000014</v>
      </c>
      <c r="G14" s="10">
        <f t="shared" si="2"/>
        <v>5.3000000000000007</v>
      </c>
      <c r="H14" s="10">
        <f t="shared" si="2"/>
        <v>5.0999999999999979</v>
      </c>
      <c r="I14" s="10">
        <f t="shared" si="2"/>
        <v>5.1000000000000014</v>
      </c>
      <c r="J14" s="10">
        <f t="shared" si="2"/>
        <v>5.3000000000000007</v>
      </c>
      <c r="K14" s="10">
        <f t="shared" si="2"/>
        <v>5.3999999999999986</v>
      </c>
      <c r="L14" s="10">
        <f t="shared" si="2"/>
        <v>5.3999999999999986</v>
      </c>
      <c r="M14" s="10">
        <f t="shared" si="2"/>
        <v>5.6999999999999993</v>
      </c>
      <c r="N14" s="10">
        <f t="shared" si="2"/>
        <v>5.9000000000000021</v>
      </c>
      <c r="O14" s="10">
        <f t="shared" si="2"/>
        <v>5.8000000000000043</v>
      </c>
      <c r="P14" s="10">
        <f t="shared" si="2"/>
        <v>5.5999999999999979</v>
      </c>
      <c r="Q14" s="10">
        <f t="shared" si="2"/>
        <v>5.5000000000000036</v>
      </c>
      <c r="R14" s="10">
        <f t="shared" si="2"/>
        <v>5.6999999999999993</v>
      </c>
      <c r="S14" s="10">
        <f t="shared" si="2"/>
        <v>5.5</v>
      </c>
      <c r="T14" s="10">
        <f t="shared" si="2"/>
        <v>5.8000000000000007</v>
      </c>
      <c r="U14" s="10">
        <f t="shared" si="2"/>
        <v>5.1999999999999993</v>
      </c>
      <c r="V14" s="10">
        <f t="shared" si="2"/>
        <v>5.1000000000000014</v>
      </c>
      <c r="W14" s="10"/>
      <c r="X14" s="10"/>
      <c r="Y14" s="10"/>
      <c r="Z14" s="10"/>
      <c r="AA14" s="10"/>
      <c r="AB14" s="10"/>
      <c r="AC14" s="24">
        <f>AVERAGE(E14:AB14)</f>
        <v>5.4277777777777789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>
        <v>253.7</v>
      </c>
      <c r="F15" s="172">
        <v>242</v>
      </c>
      <c r="G15" s="172">
        <v>243.4</v>
      </c>
      <c r="H15" s="172">
        <v>240.6</v>
      </c>
      <c r="I15" s="172">
        <v>242</v>
      </c>
      <c r="J15" s="172">
        <v>239.9</v>
      </c>
      <c r="K15" s="172">
        <v>243.4</v>
      </c>
      <c r="L15" s="172">
        <v>246.1</v>
      </c>
      <c r="M15" s="172">
        <v>245.5</v>
      </c>
      <c r="N15" s="172">
        <v>248.9</v>
      </c>
      <c r="O15" s="172">
        <v>247.5</v>
      </c>
      <c r="P15" s="172">
        <v>246.1</v>
      </c>
      <c r="Q15" s="172">
        <v>246.1</v>
      </c>
      <c r="R15" s="172">
        <v>243.4</v>
      </c>
      <c r="S15" s="172">
        <v>243.4</v>
      </c>
      <c r="T15" s="172">
        <v>245.5</v>
      </c>
      <c r="U15" s="172">
        <v>243.4</v>
      </c>
      <c r="V15" s="172">
        <v>242.7</v>
      </c>
      <c r="W15" s="172"/>
      <c r="X15" s="172"/>
      <c r="Y15" s="172"/>
      <c r="Z15" s="172"/>
      <c r="AA15" s="172"/>
      <c r="AB15" s="172"/>
      <c r="AC15" s="24">
        <f t="shared" ref="AC15:AC16" si="3">AVERAGE(E15:AB15)</f>
        <v>244.64444444444447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>
        <v>690.9</v>
      </c>
      <c r="F16" s="172">
        <v>691.5</v>
      </c>
      <c r="G16" s="172">
        <v>686</v>
      </c>
      <c r="H16" s="172">
        <v>714.3</v>
      </c>
      <c r="I16" s="172">
        <v>740.5</v>
      </c>
      <c r="J16" s="172">
        <v>764.6</v>
      </c>
      <c r="K16" s="172">
        <v>798.4</v>
      </c>
      <c r="L16" s="172">
        <v>803.2</v>
      </c>
      <c r="M16" s="172">
        <v>803.9</v>
      </c>
      <c r="N16" s="172">
        <v>803.2</v>
      </c>
      <c r="O16" s="172">
        <v>805.3</v>
      </c>
      <c r="P16" s="172">
        <v>795</v>
      </c>
      <c r="Q16" s="172">
        <v>780.5</v>
      </c>
      <c r="R16" s="172">
        <v>781.9</v>
      </c>
      <c r="S16" s="172">
        <v>779.8</v>
      </c>
      <c r="T16" s="172">
        <v>758.4</v>
      </c>
      <c r="U16" s="172">
        <v>744.6</v>
      </c>
      <c r="V16" s="172">
        <v>735.7</v>
      </c>
      <c r="W16" s="172"/>
      <c r="X16" s="172"/>
      <c r="Y16" s="172"/>
      <c r="Z16" s="172"/>
      <c r="AA16" s="172"/>
      <c r="AB16" s="172"/>
      <c r="AC16" s="24">
        <f t="shared" si="3"/>
        <v>759.87222222222215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/>
      <c r="X17" s="11"/>
      <c r="Y17" s="11"/>
      <c r="Z17" s="11"/>
      <c r="AA17" s="11"/>
      <c r="AB17" s="11"/>
      <c r="AC17" s="24">
        <f t="shared" si="0"/>
        <v>4.2000000000000011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/>
      <c r="X18" s="12"/>
      <c r="Y18" s="12"/>
      <c r="Z18" s="12"/>
      <c r="AA18" s="12"/>
      <c r="AB18" s="12"/>
      <c r="AC18" s="24">
        <f t="shared" si="0"/>
        <v>3.7000000000000011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/>
      <c r="X19" s="12"/>
      <c r="Y19" s="12"/>
      <c r="Z19" s="12"/>
      <c r="AA19" s="12"/>
      <c r="AB19" s="12"/>
      <c r="AC19" s="24">
        <f t="shared" si="0"/>
        <v>3.7999999999999989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/>
      <c r="X20" s="12"/>
      <c r="Y20" s="12"/>
      <c r="Z20" s="12"/>
      <c r="AA20" s="12"/>
      <c r="AB20" s="12"/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V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/>
      <c r="X21" s="11"/>
      <c r="Y21" s="11"/>
      <c r="Z21" s="11"/>
      <c r="AA21" s="11"/>
      <c r="AB21" s="11"/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V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/>
      <c r="X22" s="11"/>
      <c r="Y22" s="11"/>
      <c r="Z22" s="11"/>
      <c r="AA22" s="11"/>
      <c r="AB22" s="11"/>
      <c r="AC22" s="24">
        <f t="shared" si="0"/>
        <v>0.80000000000000016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V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/>
      <c r="X23" s="14"/>
      <c r="Y23" s="14"/>
      <c r="Z23" s="14"/>
      <c r="AA23" s="14"/>
      <c r="AB23" s="14"/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V24" si="7">E23*1000*1*(E9-E10)/3024</f>
        <v>2344.0145502645501</v>
      </c>
      <c r="F24" s="14">
        <f t="shared" si="7"/>
        <v>2376.1243386243382</v>
      </c>
      <c r="G24" s="14">
        <f t="shared" si="7"/>
        <v>2344.0145502645505</v>
      </c>
      <c r="H24" s="14">
        <f t="shared" si="7"/>
        <v>2311.9047619047615</v>
      </c>
      <c r="I24" s="14">
        <f t="shared" si="7"/>
        <v>2311.9047619047615</v>
      </c>
      <c r="J24" s="14">
        <f t="shared" si="7"/>
        <v>2279.7949735449733</v>
      </c>
      <c r="K24" s="14">
        <f t="shared" si="7"/>
        <v>2311.9047619047619</v>
      </c>
      <c r="L24" s="14">
        <f t="shared" si="7"/>
        <v>2472.4537037037039</v>
      </c>
      <c r="M24" s="14">
        <f t="shared" si="7"/>
        <v>2600.8928571428573</v>
      </c>
      <c r="N24" s="14">
        <f t="shared" si="7"/>
        <v>2536.6732804232802</v>
      </c>
      <c r="O24" s="14">
        <f t="shared" si="7"/>
        <v>2633.002645502645</v>
      </c>
      <c r="P24" s="14">
        <f t="shared" si="7"/>
        <v>2633.002645502645</v>
      </c>
      <c r="Q24" s="14">
        <f t="shared" si="7"/>
        <v>2633.0026455026459</v>
      </c>
      <c r="R24" s="14">
        <f t="shared" si="7"/>
        <v>2633.002645502645</v>
      </c>
      <c r="S24" s="14">
        <f t="shared" si="7"/>
        <v>2600.8928571428573</v>
      </c>
      <c r="T24" s="14">
        <f t="shared" si="7"/>
        <v>2536.6732804232806</v>
      </c>
      <c r="U24" s="14">
        <f t="shared" si="7"/>
        <v>2408.2341269841268</v>
      </c>
      <c r="V24" s="14">
        <f t="shared" si="7"/>
        <v>2279.7949735449733</v>
      </c>
      <c r="W24" s="14"/>
      <c r="X24" s="14"/>
      <c r="Y24" s="14"/>
      <c r="Z24" s="14"/>
      <c r="AA24" s="14"/>
      <c r="AB24" s="14"/>
      <c r="AC24" s="24">
        <f>SUM(E24:AB24)</f>
        <v>44247.288359788356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>
        <v>1300</v>
      </c>
      <c r="F25" s="15">
        <v>1300</v>
      </c>
      <c r="G25" s="15">
        <v>1200</v>
      </c>
      <c r="H25" s="15">
        <v>1400</v>
      </c>
      <c r="I25" s="15">
        <v>1300</v>
      </c>
      <c r="J25" s="15">
        <v>1400</v>
      </c>
      <c r="K25" s="15">
        <v>1500</v>
      </c>
      <c r="L25" s="15">
        <v>1500</v>
      </c>
      <c r="M25" s="15">
        <v>1500</v>
      </c>
      <c r="N25" s="15">
        <v>1600</v>
      </c>
      <c r="O25" s="15">
        <v>1600</v>
      </c>
      <c r="P25" s="15">
        <v>1600</v>
      </c>
      <c r="Q25" s="15">
        <v>1400</v>
      </c>
      <c r="R25" s="15">
        <v>1500</v>
      </c>
      <c r="S25" s="15">
        <v>1600</v>
      </c>
      <c r="T25" s="15">
        <v>1400</v>
      </c>
      <c r="U25" s="15">
        <v>1400</v>
      </c>
      <c r="V25" s="15">
        <v>1000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25">
        <f>SUM(E25:AB25)</f>
        <v>25500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>
        <f t="shared" ref="E26:V26" si="8">E25/E24</f>
        <v>0.55460406585500055</v>
      </c>
      <c r="F26" s="16">
        <f t="shared" si="8"/>
        <v>0.54710941631641952</v>
      </c>
      <c r="G26" s="16">
        <f t="shared" si="8"/>
        <v>0.51194221463538503</v>
      </c>
      <c r="H26" s="16">
        <f t="shared" si="8"/>
        <v>0.60556127703398566</v>
      </c>
      <c r="I26" s="16">
        <f t="shared" si="8"/>
        <v>0.56230690010298667</v>
      </c>
      <c r="J26" s="16">
        <f t="shared" si="8"/>
        <v>0.61409030910488682</v>
      </c>
      <c r="K26" s="16">
        <f t="shared" si="8"/>
        <v>0.64881565396498453</v>
      </c>
      <c r="L26" s="16">
        <f t="shared" si="8"/>
        <v>0.60668476734388166</v>
      </c>
      <c r="M26" s="16">
        <f t="shared" si="8"/>
        <v>0.57672502574665285</v>
      </c>
      <c r="N26" s="16">
        <f t="shared" si="8"/>
        <v>0.63074736993051672</v>
      </c>
      <c r="O26" s="16">
        <f t="shared" si="8"/>
        <v>0.60767124664037586</v>
      </c>
      <c r="P26" s="16">
        <f t="shared" si="8"/>
        <v>0.60767124664037586</v>
      </c>
      <c r="Q26" s="16">
        <f t="shared" si="8"/>
        <v>0.5317123408103287</v>
      </c>
      <c r="R26" s="16">
        <f t="shared" si="8"/>
        <v>0.56969179372535239</v>
      </c>
      <c r="S26" s="16">
        <f t="shared" si="8"/>
        <v>0.6151733607964297</v>
      </c>
      <c r="T26" s="16">
        <f t="shared" si="8"/>
        <v>0.55190394868920201</v>
      </c>
      <c r="U26" s="16">
        <f t="shared" si="8"/>
        <v>0.5813388259526262</v>
      </c>
      <c r="V26" s="16">
        <f t="shared" si="8"/>
        <v>0.43863593507491916</v>
      </c>
      <c r="W26" s="16"/>
      <c r="X26" s="16"/>
      <c r="Y26" s="16"/>
      <c r="Z26" s="16"/>
      <c r="AA26" s="16"/>
      <c r="AB26" s="16"/>
      <c r="AC26" s="24">
        <f t="shared" ref="AC26:AC31" si="9">AVERAGE(E26:AB26)</f>
        <v>0.5756880943535726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0.5756880943535726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9"/>
        <v>0.5756880943535726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>
        <f t="shared" ref="E28:V28" si="10">3.516/E26</f>
        <v>6.339657814407814</v>
      </c>
      <c r="F28" s="16">
        <f t="shared" si="10"/>
        <v>6.426502442002441</v>
      </c>
      <c r="G28" s="16">
        <f t="shared" si="10"/>
        <v>6.867962632275133</v>
      </c>
      <c r="H28" s="16">
        <f t="shared" ref="H28:J28" si="11">3.516/H26</f>
        <v>5.8061836734693868</v>
      </c>
      <c r="I28" s="16">
        <f t="shared" si="11"/>
        <v>6.252813186813186</v>
      </c>
      <c r="J28" s="16">
        <f t="shared" si="11"/>
        <v>5.7255422335600903</v>
      </c>
      <c r="K28" s="16">
        <f t="shared" si="10"/>
        <v>5.4191047619047623</v>
      </c>
      <c r="L28" s="16">
        <f t="shared" si="10"/>
        <v>5.7954314814814811</v>
      </c>
      <c r="M28" s="16">
        <f t="shared" si="10"/>
        <v>6.0964928571428576</v>
      </c>
      <c r="N28" s="16">
        <f t="shared" si="10"/>
        <v>5.574339533730158</v>
      </c>
      <c r="O28" s="16">
        <f t="shared" si="10"/>
        <v>5.7860233134920627</v>
      </c>
      <c r="P28" s="16">
        <f t="shared" si="10"/>
        <v>5.7860233134920627</v>
      </c>
      <c r="Q28" s="16">
        <f t="shared" si="10"/>
        <v>6.6125980725623599</v>
      </c>
      <c r="R28" s="16">
        <f t="shared" si="10"/>
        <v>6.1717582010581999</v>
      </c>
      <c r="S28" s="16">
        <f t="shared" si="10"/>
        <v>5.7154620535714296</v>
      </c>
      <c r="T28" s="16">
        <f t="shared" si="10"/>
        <v>6.3706737528344677</v>
      </c>
      <c r="U28" s="16">
        <f t="shared" si="10"/>
        <v>6.0481079931972781</v>
      </c>
      <c r="V28" s="16">
        <f t="shared" si="10"/>
        <v>8.0157591269841273</v>
      </c>
      <c r="W28" s="16"/>
      <c r="X28" s="16"/>
      <c r="Y28" s="16"/>
      <c r="Z28" s="16"/>
      <c r="AA28" s="16"/>
      <c r="AB28" s="16"/>
      <c r="AC28" s="24">
        <f t="shared" si="9"/>
        <v>6.1561353579988491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>
        <f t="shared" ref="E29:V29" si="12">3.413*E28</f>
        <v>21.637252120573869</v>
      </c>
      <c r="F29" s="16">
        <f t="shared" si="12"/>
        <v>21.93365283455433</v>
      </c>
      <c r="G29" s="16">
        <f t="shared" si="12"/>
        <v>23.440356463955027</v>
      </c>
      <c r="H29" s="16">
        <f t="shared" ref="H29:J29" si="13">3.413*H28</f>
        <v>19.816504877551015</v>
      </c>
      <c r="I29" s="16">
        <f t="shared" si="13"/>
        <v>21.340851406593401</v>
      </c>
      <c r="J29" s="16">
        <f t="shared" si="13"/>
        <v>19.541275643140587</v>
      </c>
      <c r="K29" s="16">
        <f t="shared" si="12"/>
        <v>18.495404552380954</v>
      </c>
      <c r="L29" s="16">
        <f t="shared" si="12"/>
        <v>19.779807646296295</v>
      </c>
      <c r="M29" s="16">
        <f t="shared" si="12"/>
        <v>20.807330121428571</v>
      </c>
      <c r="N29" s="16">
        <f t="shared" si="12"/>
        <v>19.025220828621027</v>
      </c>
      <c r="O29" s="16">
        <f t="shared" si="12"/>
        <v>19.747697568948407</v>
      </c>
      <c r="P29" s="16">
        <f t="shared" si="12"/>
        <v>19.747697568948407</v>
      </c>
      <c r="Q29" s="16">
        <f t="shared" si="12"/>
        <v>22.568797221655334</v>
      </c>
      <c r="R29" s="16">
        <f t="shared" si="12"/>
        <v>21.064210740211635</v>
      </c>
      <c r="S29" s="16">
        <f t="shared" si="12"/>
        <v>19.506871988839286</v>
      </c>
      <c r="T29" s="16">
        <f t="shared" si="12"/>
        <v>21.743109518424038</v>
      </c>
      <c r="U29" s="16">
        <f t="shared" si="12"/>
        <v>20.642192580782311</v>
      </c>
      <c r="V29" s="16">
        <f t="shared" si="12"/>
        <v>27.357785900396824</v>
      </c>
      <c r="W29" s="16"/>
      <c r="X29" s="16"/>
      <c r="Y29" s="16"/>
      <c r="Z29" s="16"/>
      <c r="AA29" s="16"/>
      <c r="AB29" s="16"/>
      <c r="AC29" s="24">
        <f t="shared" si="9"/>
        <v>21.010889976850077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>
        <f t="shared" ref="E30:V30" si="14">(E13-E12)/LN(1+(E13-E12)/E7)</f>
        <v>3.9446507905974366</v>
      </c>
      <c r="F30" s="16">
        <f t="shared" si="14"/>
        <v>3.6788723542668573</v>
      </c>
      <c r="G30" s="16">
        <f t="shared" si="14"/>
        <v>4.0935265225394062</v>
      </c>
      <c r="H30" s="16">
        <f t="shared" ref="H30:J30" si="15">(H13-H12)/LN(1+(H13-H12)/H7)</f>
        <v>3.678872354266856</v>
      </c>
      <c r="I30" s="16">
        <f t="shared" si="15"/>
        <v>3.5611941355268879</v>
      </c>
      <c r="J30" s="16">
        <f t="shared" si="15"/>
        <v>3.5065491326846319</v>
      </c>
      <c r="K30" s="16">
        <f t="shared" si="14"/>
        <v>3.7776330367968733</v>
      </c>
      <c r="L30" s="16">
        <f t="shared" si="14"/>
        <v>4.0118260847600773</v>
      </c>
      <c r="M30" s="16">
        <f t="shared" si="14"/>
        <v>3.9940681623280914</v>
      </c>
      <c r="N30" s="16">
        <f t="shared" si="14"/>
        <v>4.2949210816029684</v>
      </c>
      <c r="O30" s="16">
        <f t="shared" si="14"/>
        <v>4.0267666611708428</v>
      </c>
      <c r="P30" s="16">
        <f t="shared" si="14"/>
        <v>3.9612551464564358</v>
      </c>
      <c r="Q30" s="16">
        <f t="shared" si="14"/>
        <v>4.2761260917946533</v>
      </c>
      <c r="R30" s="16">
        <f t="shared" si="14"/>
        <v>4.1116808665335451</v>
      </c>
      <c r="S30" s="16">
        <f t="shared" si="14"/>
        <v>3.9283253940383194</v>
      </c>
      <c r="T30" s="16">
        <f t="shared" si="14"/>
        <v>4.0267666611708419</v>
      </c>
      <c r="U30" s="16">
        <f t="shared" si="14"/>
        <v>3.9446507905974366</v>
      </c>
      <c r="V30" s="16">
        <f t="shared" si="14"/>
        <v>3.7953919198120305</v>
      </c>
      <c r="W30" s="16"/>
      <c r="X30" s="16"/>
      <c r="Y30" s="16"/>
      <c r="Z30" s="16"/>
      <c r="AA30" s="16"/>
      <c r="AB30" s="16"/>
      <c r="AC30" s="24">
        <f t="shared" si="9"/>
        <v>3.922948732608011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>
        <f t="shared" ref="E31:V31" si="16">(E9-E10)/LN(1+(E9-E10)/E8)</f>
        <v>2.8319947622323776</v>
      </c>
      <c r="F31" s="16">
        <f t="shared" si="16"/>
        <v>3.6190137400350317</v>
      </c>
      <c r="G31" s="16">
        <f t="shared" si="16"/>
        <v>3.8636646362954221</v>
      </c>
      <c r="H31" s="16">
        <f t="shared" ref="H31:J31" si="17">(H9-H10)/LN(1+(H9-H10)/H8)</f>
        <v>3.2768612158566142</v>
      </c>
      <c r="I31" s="16">
        <f t="shared" si="17"/>
        <v>3.4218350504829047</v>
      </c>
      <c r="J31" s="16">
        <f t="shared" si="17"/>
        <v>3.6712732462234552</v>
      </c>
      <c r="K31" s="16">
        <f t="shared" si="16"/>
        <v>3.2768612158566146</v>
      </c>
      <c r="L31" s="16">
        <f t="shared" si="16"/>
        <v>3.4114228417733474</v>
      </c>
      <c r="M31" s="16">
        <f t="shared" si="16"/>
        <v>3.3621191219924649</v>
      </c>
      <c r="N31" s="16">
        <f t="shared" si="16"/>
        <v>3.1493713162492134</v>
      </c>
      <c r="O31" s="16">
        <f t="shared" si="16"/>
        <v>3.2248851383682635</v>
      </c>
      <c r="P31" s="16">
        <f t="shared" si="16"/>
        <v>3.2248851383682635</v>
      </c>
      <c r="Q31" s="16">
        <f t="shared" si="16"/>
        <v>3.3879143849792102</v>
      </c>
      <c r="R31" s="16">
        <f t="shared" si="16"/>
        <v>3.3879143849792102</v>
      </c>
      <c r="S31" s="16">
        <f t="shared" si="16"/>
        <v>3.3621191219924658</v>
      </c>
      <c r="T31" s="16">
        <f t="shared" si="16"/>
        <v>3.1493713162492138</v>
      </c>
      <c r="U31" s="16">
        <f t="shared" si="16"/>
        <v>3.2059515234608829</v>
      </c>
      <c r="V31" s="16">
        <f t="shared" si="16"/>
        <v>3.1004281370558266</v>
      </c>
      <c r="W31" s="16"/>
      <c r="X31" s="16"/>
      <c r="Y31" s="16"/>
      <c r="Z31" s="16"/>
      <c r="AA31" s="16"/>
      <c r="AB31" s="16"/>
      <c r="AC31" s="24">
        <f t="shared" si="9"/>
        <v>3.3293270162472659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8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8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0</v>
      </c>
      <c r="F40" s="10">
        <f t="shared" ref="F40:AB40" si="19">F38-F39</f>
        <v>0</v>
      </c>
      <c r="G40" s="10">
        <f t="shared" si="19"/>
        <v>0</v>
      </c>
      <c r="H40" s="10">
        <f t="shared" si="19"/>
        <v>0</v>
      </c>
      <c r="I40" s="10">
        <f t="shared" si="19"/>
        <v>0</v>
      </c>
      <c r="J40" s="10">
        <f t="shared" si="19"/>
        <v>0</v>
      </c>
      <c r="K40" s="10">
        <f t="shared" si="19"/>
        <v>0</v>
      </c>
      <c r="L40" s="10">
        <f t="shared" si="19"/>
        <v>0</v>
      </c>
      <c r="M40" s="10">
        <f t="shared" si="19"/>
        <v>0</v>
      </c>
      <c r="N40" s="10">
        <f t="shared" si="19"/>
        <v>0</v>
      </c>
      <c r="O40" s="10">
        <f t="shared" si="19"/>
        <v>0</v>
      </c>
      <c r="P40" s="10">
        <f t="shared" si="19"/>
        <v>0</v>
      </c>
      <c r="Q40" s="10">
        <f t="shared" si="19"/>
        <v>0</v>
      </c>
      <c r="R40" s="10">
        <f t="shared" si="19"/>
        <v>0</v>
      </c>
      <c r="S40" s="10">
        <f t="shared" si="19"/>
        <v>0</v>
      </c>
      <c r="T40" s="10">
        <f t="shared" si="19"/>
        <v>0</v>
      </c>
      <c r="U40" s="10">
        <f t="shared" si="19"/>
        <v>0</v>
      </c>
      <c r="V40" s="10">
        <f t="shared" si="19"/>
        <v>0</v>
      </c>
      <c r="W40" s="10">
        <f t="shared" si="19"/>
        <v>0</v>
      </c>
      <c r="X40" s="10">
        <f t="shared" si="19"/>
        <v>0</v>
      </c>
      <c r="Y40" s="10">
        <f t="shared" si="19"/>
        <v>0</v>
      </c>
      <c r="Z40" s="10">
        <f t="shared" si="19"/>
        <v>0</v>
      </c>
      <c r="AA40" s="10">
        <f t="shared" si="19"/>
        <v>0</v>
      </c>
      <c r="AB40" s="10">
        <f t="shared" si="19"/>
        <v>0</v>
      </c>
      <c r="AC40" s="24">
        <f t="shared" si="18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8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8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0</v>
      </c>
      <c r="F43" s="10">
        <f t="shared" ref="F43:AB43" si="20">F42-F41</f>
        <v>0</v>
      </c>
      <c r="G43" s="10">
        <f t="shared" si="20"/>
        <v>0</v>
      </c>
      <c r="H43" s="10">
        <f t="shared" si="20"/>
        <v>0</v>
      </c>
      <c r="I43" s="10">
        <f t="shared" si="20"/>
        <v>0</v>
      </c>
      <c r="J43" s="10">
        <f t="shared" si="20"/>
        <v>0</v>
      </c>
      <c r="K43" s="10">
        <f t="shared" si="20"/>
        <v>0</v>
      </c>
      <c r="L43" s="10">
        <f t="shared" si="20"/>
        <v>0</v>
      </c>
      <c r="M43" s="10">
        <f t="shared" si="20"/>
        <v>0</v>
      </c>
      <c r="N43" s="10">
        <f t="shared" si="20"/>
        <v>0</v>
      </c>
      <c r="O43" s="10">
        <f t="shared" si="20"/>
        <v>0</v>
      </c>
      <c r="P43" s="10">
        <f t="shared" si="20"/>
        <v>0</v>
      </c>
      <c r="Q43" s="10">
        <f t="shared" si="20"/>
        <v>0</v>
      </c>
      <c r="R43" s="10">
        <f t="shared" si="20"/>
        <v>0</v>
      </c>
      <c r="S43" s="10">
        <f t="shared" si="20"/>
        <v>0</v>
      </c>
      <c r="T43" s="10">
        <f t="shared" si="20"/>
        <v>0</v>
      </c>
      <c r="U43" s="10">
        <f t="shared" si="20"/>
        <v>0</v>
      </c>
      <c r="V43" s="10">
        <f t="shared" si="20"/>
        <v>0</v>
      </c>
      <c r="W43" s="10">
        <f t="shared" si="20"/>
        <v>0</v>
      </c>
      <c r="X43" s="10">
        <f t="shared" si="20"/>
        <v>0</v>
      </c>
      <c r="Y43" s="10">
        <f t="shared" si="20"/>
        <v>0</v>
      </c>
      <c r="Z43" s="10">
        <f t="shared" si="20"/>
        <v>0</v>
      </c>
      <c r="AA43" s="10">
        <f t="shared" si="20"/>
        <v>0</v>
      </c>
      <c r="AB43" s="10">
        <f t="shared" si="20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21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21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21"/>
        <v>4.200000000000002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21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21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21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AB50" si="22">E46-E47</f>
        <v>0.5</v>
      </c>
      <c r="F50" s="11">
        <f t="shared" si="22"/>
        <v>0.5</v>
      </c>
      <c r="G50" s="11">
        <f t="shared" si="22"/>
        <v>0.5</v>
      </c>
      <c r="H50" s="11">
        <f t="shared" si="22"/>
        <v>0.5</v>
      </c>
      <c r="I50" s="11">
        <f t="shared" si="22"/>
        <v>0.5</v>
      </c>
      <c r="J50" s="11">
        <f t="shared" si="22"/>
        <v>0.5</v>
      </c>
      <c r="K50" s="11">
        <f t="shared" si="22"/>
        <v>0.5</v>
      </c>
      <c r="L50" s="11">
        <f t="shared" si="22"/>
        <v>0.5</v>
      </c>
      <c r="M50" s="11">
        <f t="shared" si="22"/>
        <v>0.5</v>
      </c>
      <c r="N50" s="11">
        <f t="shared" si="22"/>
        <v>0.5</v>
      </c>
      <c r="O50" s="11">
        <f t="shared" si="22"/>
        <v>0.5</v>
      </c>
      <c r="P50" s="11">
        <f t="shared" si="22"/>
        <v>0.5</v>
      </c>
      <c r="Q50" s="11">
        <f t="shared" si="22"/>
        <v>0.5</v>
      </c>
      <c r="R50" s="11">
        <f t="shared" si="22"/>
        <v>0.5</v>
      </c>
      <c r="S50" s="11">
        <f t="shared" si="22"/>
        <v>0.5</v>
      </c>
      <c r="T50" s="11">
        <f t="shared" si="22"/>
        <v>0.5</v>
      </c>
      <c r="U50" s="11">
        <f t="shared" si="22"/>
        <v>0.5</v>
      </c>
      <c r="V50" s="11">
        <f t="shared" si="22"/>
        <v>0.5</v>
      </c>
      <c r="W50" s="11">
        <f t="shared" si="22"/>
        <v>0.5</v>
      </c>
      <c r="X50" s="11">
        <f t="shared" si="22"/>
        <v>0.5</v>
      </c>
      <c r="Y50" s="11">
        <f t="shared" si="22"/>
        <v>0.5</v>
      </c>
      <c r="Z50" s="11">
        <f t="shared" si="22"/>
        <v>0.5</v>
      </c>
      <c r="AA50" s="11">
        <f t="shared" si="22"/>
        <v>0.5</v>
      </c>
      <c r="AB50" s="11">
        <f t="shared" si="22"/>
        <v>0.5</v>
      </c>
      <c r="AC50" s="24">
        <f t="shared" si="21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AB51" si="23">E48-E49</f>
        <v>0.79999999999999982</v>
      </c>
      <c r="F51" s="11">
        <f t="shared" si="23"/>
        <v>0.79999999999999982</v>
      </c>
      <c r="G51" s="11">
        <f t="shared" si="23"/>
        <v>0.79999999999999982</v>
      </c>
      <c r="H51" s="11">
        <f t="shared" si="23"/>
        <v>0.79999999999999982</v>
      </c>
      <c r="I51" s="11">
        <f t="shared" si="23"/>
        <v>0.79999999999999982</v>
      </c>
      <c r="J51" s="11">
        <f t="shared" si="23"/>
        <v>0.79999999999999982</v>
      </c>
      <c r="K51" s="11">
        <f t="shared" si="23"/>
        <v>0.79999999999999982</v>
      </c>
      <c r="L51" s="11">
        <f t="shared" si="23"/>
        <v>0.79999999999999982</v>
      </c>
      <c r="M51" s="11">
        <f t="shared" si="23"/>
        <v>0.79999999999999982</v>
      </c>
      <c r="N51" s="11">
        <f t="shared" si="23"/>
        <v>0.79999999999999982</v>
      </c>
      <c r="O51" s="11">
        <f t="shared" si="23"/>
        <v>0.79999999999999982</v>
      </c>
      <c r="P51" s="11">
        <f t="shared" si="23"/>
        <v>0.79999999999999982</v>
      </c>
      <c r="Q51" s="11">
        <f t="shared" si="23"/>
        <v>0.79999999999999982</v>
      </c>
      <c r="R51" s="11">
        <f t="shared" si="23"/>
        <v>0.79999999999999982</v>
      </c>
      <c r="S51" s="11">
        <f t="shared" si="23"/>
        <v>0.79999999999999982</v>
      </c>
      <c r="T51" s="11">
        <f t="shared" si="23"/>
        <v>0.79999999999999982</v>
      </c>
      <c r="U51" s="11">
        <f t="shared" si="23"/>
        <v>0.79999999999999982</v>
      </c>
      <c r="V51" s="11">
        <f t="shared" si="23"/>
        <v>0.79999999999999982</v>
      </c>
      <c r="W51" s="11">
        <f t="shared" si="23"/>
        <v>0.79999999999999982</v>
      </c>
      <c r="X51" s="11">
        <f t="shared" si="23"/>
        <v>0.79999999999999982</v>
      </c>
      <c r="Y51" s="11">
        <f t="shared" si="23"/>
        <v>0.79999999999999982</v>
      </c>
      <c r="Z51" s="11">
        <f t="shared" si="23"/>
        <v>0.79999999999999982</v>
      </c>
      <c r="AA51" s="11">
        <f t="shared" si="23"/>
        <v>0.79999999999999982</v>
      </c>
      <c r="AB51" s="11">
        <f t="shared" si="23"/>
        <v>0.79999999999999982</v>
      </c>
      <c r="AC51" s="24">
        <f t="shared" si="21"/>
        <v>0.80000000000000027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AB52" si="24">SQRT(E50/0.5)*971</f>
        <v>971</v>
      </c>
      <c r="F52" s="14">
        <f t="shared" si="24"/>
        <v>971</v>
      </c>
      <c r="G52" s="14">
        <f t="shared" si="24"/>
        <v>971</v>
      </c>
      <c r="H52" s="14">
        <f t="shared" si="24"/>
        <v>971</v>
      </c>
      <c r="I52" s="14">
        <f t="shared" si="24"/>
        <v>971</v>
      </c>
      <c r="J52" s="14">
        <f t="shared" si="24"/>
        <v>971</v>
      </c>
      <c r="K52" s="14">
        <f t="shared" si="24"/>
        <v>971</v>
      </c>
      <c r="L52" s="14">
        <f t="shared" si="24"/>
        <v>971</v>
      </c>
      <c r="M52" s="14">
        <f t="shared" si="24"/>
        <v>971</v>
      </c>
      <c r="N52" s="14">
        <f t="shared" si="24"/>
        <v>971</v>
      </c>
      <c r="O52" s="14">
        <f t="shared" si="24"/>
        <v>971</v>
      </c>
      <c r="P52" s="14">
        <f t="shared" si="24"/>
        <v>971</v>
      </c>
      <c r="Q52" s="14">
        <f t="shared" si="24"/>
        <v>971</v>
      </c>
      <c r="R52" s="14">
        <f t="shared" si="24"/>
        <v>971</v>
      </c>
      <c r="S52" s="14">
        <f t="shared" si="24"/>
        <v>971</v>
      </c>
      <c r="T52" s="14">
        <f t="shared" si="24"/>
        <v>971</v>
      </c>
      <c r="U52" s="14">
        <f t="shared" si="24"/>
        <v>971</v>
      </c>
      <c r="V52" s="14">
        <f t="shared" si="24"/>
        <v>971</v>
      </c>
      <c r="W52" s="14">
        <f t="shared" si="24"/>
        <v>971</v>
      </c>
      <c r="X52" s="14">
        <f t="shared" si="24"/>
        <v>971</v>
      </c>
      <c r="Y52" s="14">
        <f t="shared" si="24"/>
        <v>971</v>
      </c>
      <c r="Z52" s="14">
        <f t="shared" si="24"/>
        <v>971</v>
      </c>
      <c r="AA52" s="14">
        <f t="shared" si="24"/>
        <v>971</v>
      </c>
      <c r="AB52" s="14">
        <f t="shared" si="24"/>
        <v>971</v>
      </c>
      <c r="AC52" s="24">
        <f t="shared" si="21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AB53" si="25">E52*1000*1*(E38-E39)/3024</f>
        <v>0</v>
      </c>
      <c r="F53" s="14">
        <f t="shared" si="25"/>
        <v>0</v>
      </c>
      <c r="G53" s="14">
        <f t="shared" si="25"/>
        <v>0</v>
      </c>
      <c r="H53" s="14">
        <f t="shared" si="25"/>
        <v>0</v>
      </c>
      <c r="I53" s="14">
        <f t="shared" si="25"/>
        <v>0</v>
      </c>
      <c r="J53" s="14">
        <f t="shared" si="25"/>
        <v>0</v>
      </c>
      <c r="K53" s="14">
        <f t="shared" si="25"/>
        <v>0</v>
      </c>
      <c r="L53" s="14">
        <f t="shared" si="25"/>
        <v>0</v>
      </c>
      <c r="M53" s="14">
        <f t="shared" si="25"/>
        <v>0</v>
      </c>
      <c r="N53" s="14">
        <f t="shared" si="25"/>
        <v>0</v>
      </c>
      <c r="O53" s="14">
        <f t="shared" si="25"/>
        <v>0</v>
      </c>
      <c r="P53" s="14">
        <f t="shared" si="25"/>
        <v>0</v>
      </c>
      <c r="Q53" s="14">
        <f t="shared" si="25"/>
        <v>0</v>
      </c>
      <c r="R53" s="14">
        <f t="shared" si="25"/>
        <v>0</v>
      </c>
      <c r="S53" s="14">
        <f t="shared" si="25"/>
        <v>0</v>
      </c>
      <c r="T53" s="14">
        <f t="shared" si="25"/>
        <v>0</v>
      </c>
      <c r="U53" s="14">
        <f t="shared" si="25"/>
        <v>0</v>
      </c>
      <c r="V53" s="14">
        <f t="shared" si="25"/>
        <v>0</v>
      </c>
      <c r="W53" s="14">
        <f t="shared" si="25"/>
        <v>0</v>
      </c>
      <c r="X53" s="14">
        <f t="shared" si="25"/>
        <v>0</v>
      </c>
      <c r="Y53" s="14">
        <f t="shared" si="25"/>
        <v>0</v>
      </c>
      <c r="Z53" s="14">
        <f t="shared" si="25"/>
        <v>0</v>
      </c>
      <c r="AA53" s="14">
        <f t="shared" si="25"/>
        <v>0</v>
      </c>
      <c r="AB53" s="14">
        <f t="shared" si="25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 t="e">
        <f t="shared" ref="E55:AB55" si="26">E54/E53</f>
        <v>#DIV/0!</v>
      </c>
      <c r="F55" s="16" t="e">
        <f t="shared" si="26"/>
        <v>#DIV/0!</v>
      </c>
      <c r="G55" s="16" t="e">
        <f t="shared" si="26"/>
        <v>#DIV/0!</v>
      </c>
      <c r="H55" s="16" t="e">
        <f t="shared" si="26"/>
        <v>#DIV/0!</v>
      </c>
      <c r="I55" s="16" t="e">
        <f t="shared" si="26"/>
        <v>#DIV/0!</v>
      </c>
      <c r="J55" s="16" t="e">
        <f t="shared" si="26"/>
        <v>#DIV/0!</v>
      </c>
      <c r="K55" s="16" t="e">
        <f t="shared" si="26"/>
        <v>#DIV/0!</v>
      </c>
      <c r="L55" s="16" t="e">
        <f t="shared" si="26"/>
        <v>#DIV/0!</v>
      </c>
      <c r="M55" s="16" t="e">
        <f t="shared" si="26"/>
        <v>#DIV/0!</v>
      </c>
      <c r="N55" s="16" t="e">
        <f t="shared" si="26"/>
        <v>#DIV/0!</v>
      </c>
      <c r="O55" s="16" t="e">
        <f t="shared" si="26"/>
        <v>#DIV/0!</v>
      </c>
      <c r="P55" s="16" t="e">
        <f t="shared" si="26"/>
        <v>#DIV/0!</v>
      </c>
      <c r="Q55" s="16" t="e">
        <f t="shared" si="26"/>
        <v>#DIV/0!</v>
      </c>
      <c r="R55" s="16" t="e">
        <f t="shared" si="26"/>
        <v>#DIV/0!</v>
      </c>
      <c r="S55" s="16" t="e">
        <f t="shared" si="26"/>
        <v>#DIV/0!</v>
      </c>
      <c r="T55" s="16" t="e">
        <f t="shared" si="26"/>
        <v>#DIV/0!</v>
      </c>
      <c r="U55" s="16" t="e">
        <f t="shared" si="26"/>
        <v>#DIV/0!</v>
      </c>
      <c r="V55" s="16" t="e">
        <f t="shared" si="26"/>
        <v>#DIV/0!</v>
      </c>
      <c r="W55" s="16" t="e">
        <f t="shared" si="26"/>
        <v>#DIV/0!</v>
      </c>
      <c r="X55" s="16" t="e">
        <f t="shared" si="26"/>
        <v>#DIV/0!</v>
      </c>
      <c r="Y55" s="16" t="e">
        <f t="shared" si="26"/>
        <v>#DIV/0!</v>
      </c>
      <c r="Z55" s="16" t="e">
        <f t="shared" si="26"/>
        <v>#DIV/0!</v>
      </c>
      <c r="AA55" s="16" t="e">
        <f t="shared" si="26"/>
        <v>#DIV/0!</v>
      </c>
      <c r="AB55" s="16" t="e">
        <f t="shared" si="26"/>
        <v>#DIV/0!</v>
      </c>
      <c r="AC55" s="24" t="e">
        <f t="shared" ref="AC55:AC60" si="27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27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 t="e">
        <f t="shared" ref="E57:AB57" si="28">3.516/E55</f>
        <v>#DIV/0!</v>
      </c>
      <c r="F57" s="16" t="e">
        <f t="shared" si="28"/>
        <v>#DIV/0!</v>
      </c>
      <c r="G57" s="16" t="e">
        <f t="shared" si="28"/>
        <v>#DIV/0!</v>
      </c>
      <c r="H57" s="16" t="e">
        <f t="shared" si="28"/>
        <v>#DIV/0!</v>
      </c>
      <c r="I57" s="16" t="e">
        <f t="shared" si="28"/>
        <v>#DIV/0!</v>
      </c>
      <c r="J57" s="16" t="e">
        <f t="shared" si="28"/>
        <v>#DIV/0!</v>
      </c>
      <c r="K57" s="16" t="e">
        <f t="shared" si="28"/>
        <v>#DIV/0!</v>
      </c>
      <c r="L57" s="16" t="e">
        <f t="shared" si="28"/>
        <v>#DIV/0!</v>
      </c>
      <c r="M57" s="16" t="e">
        <f t="shared" si="28"/>
        <v>#DIV/0!</v>
      </c>
      <c r="N57" s="16" t="e">
        <f t="shared" si="28"/>
        <v>#DIV/0!</v>
      </c>
      <c r="O57" s="16" t="e">
        <f t="shared" si="28"/>
        <v>#DIV/0!</v>
      </c>
      <c r="P57" s="16" t="e">
        <f t="shared" si="28"/>
        <v>#DIV/0!</v>
      </c>
      <c r="Q57" s="16" t="e">
        <f t="shared" si="28"/>
        <v>#DIV/0!</v>
      </c>
      <c r="R57" s="16" t="e">
        <f t="shared" si="28"/>
        <v>#DIV/0!</v>
      </c>
      <c r="S57" s="16" t="e">
        <f t="shared" si="28"/>
        <v>#DIV/0!</v>
      </c>
      <c r="T57" s="16" t="e">
        <f t="shared" si="28"/>
        <v>#DIV/0!</v>
      </c>
      <c r="U57" s="16" t="e">
        <f t="shared" si="28"/>
        <v>#DIV/0!</v>
      </c>
      <c r="V57" s="16" t="e">
        <f t="shared" si="28"/>
        <v>#DIV/0!</v>
      </c>
      <c r="W57" s="16" t="e">
        <f t="shared" si="28"/>
        <v>#DIV/0!</v>
      </c>
      <c r="X57" s="16" t="e">
        <f t="shared" si="28"/>
        <v>#DIV/0!</v>
      </c>
      <c r="Y57" s="16" t="e">
        <f t="shared" si="28"/>
        <v>#DIV/0!</v>
      </c>
      <c r="Z57" s="16" t="e">
        <f t="shared" si="28"/>
        <v>#DIV/0!</v>
      </c>
      <c r="AA57" s="16" t="e">
        <f t="shared" si="28"/>
        <v>#DIV/0!</v>
      </c>
      <c r="AB57" s="16" t="e">
        <f t="shared" si="28"/>
        <v>#DIV/0!</v>
      </c>
      <c r="AC57" s="24" t="e">
        <f t="shared" si="27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 t="e">
        <f t="shared" ref="E58:AB58" si="29">3.413*E57</f>
        <v>#DIV/0!</v>
      </c>
      <c r="F58" s="16" t="e">
        <f t="shared" si="29"/>
        <v>#DIV/0!</v>
      </c>
      <c r="G58" s="16" t="e">
        <f t="shared" si="29"/>
        <v>#DIV/0!</v>
      </c>
      <c r="H58" s="16" t="e">
        <f t="shared" si="29"/>
        <v>#DIV/0!</v>
      </c>
      <c r="I58" s="16" t="e">
        <f t="shared" si="29"/>
        <v>#DIV/0!</v>
      </c>
      <c r="J58" s="16" t="e">
        <f t="shared" si="29"/>
        <v>#DIV/0!</v>
      </c>
      <c r="K58" s="16" t="e">
        <f t="shared" si="29"/>
        <v>#DIV/0!</v>
      </c>
      <c r="L58" s="16" t="e">
        <f t="shared" si="29"/>
        <v>#DIV/0!</v>
      </c>
      <c r="M58" s="16" t="e">
        <f t="shared" si="29"/>
        <v>#DIV/0!</v>
      </c>
      <c r="N58" s="16" t="e">
        <f t="shared" si="29"/>
        <v>#DIV/0!</v>
      </c>
      <c r="O58" s="16" t="e">
        <f t="shared" si="29"/>
        <v>#DIV/0!</v>
      </c>
      <c r="P58" s="16" t="e">
        <f t="shared" si="29"/>
        <v>#DIV/0!</v>
      </c>
      <c r="Q58" s="16" t="e">
        <f t="shared" si="29"/>
        <v>#DIV/0!</v>
      </c>
      <c r="R58" s="16" t="e">
        <f t="shared" si="29"/>
        <v>#DIV/0!</v>
      </c>
      <c r="S58" s="16" t="e">
        <f t="shared" si="29"/>
        <v>#DIV/0!</v>
      </c>
      <c r="T58" s="16" t="e">
        <f t="shared" si="29"/>
        <v>#DIV/0!</v>
      </c>
      <c r="U58" s="16" t="e">
        <f t="shared" si="29"/>
        <v>#DIV/0!</v>
      </c>
      <c r="V58" s="16" t="e">
        <f t="shared" si="29"/>
        <v>#DIV/0!</v>
      </c>
      <c r="W58" s="16" t="e">
        <f t="shared" si="29"/>
        <v>#DIV/0!</v>
      </c>
      <c r="X58" s="16" t="e">
        <f t="shared" si="29"/>
        <v>#DIV/0!</v>
      </c>
      <c r="Y58" s="16" t="e">
        <f t="shared" si="29"/>
        <v>#DIV/0!</v>
      </c>
      <c r="Z58" s="16" t="e">
        <f t="shared" si="29"/>
        <v>#DIV/0!</v>
      </c>
      <c r="AA58" s="16" t="e">
        <f t="shared" si="29"/>
        <v>#DIV/0!</v>
      </c>
      <c r="AB58" s="16" t="e">
        <f t="shared" si="29"/>
        <v>#DIV/0!</v>
      </c>
      <c r="AC58" s="24" t="e">
        <f t="shared" si="27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 t="e">
        <f t="shared" ref="E59:AB59" si="30">(E42-E41)/LN(1+(E42-E41)/E36)</f>
        <v>#DIV/0!</v>
      </c>
      <c r="F59" s="16" t="e">
        <f t="shared" si="30"/>
        <v>#DIV/0!</v>
      </c>
      <c r="G59" s="16" t="e">
        <f t="shared" si="30"/>
        <v>#DIV/0!</v>
      </c>
      <c r="H59" s="16" t="e">
        <f t="shared" si="30"/>
        <v>#DIV/0!</v>
      </c>
      <c r="I59" s="16" t="e">
        <f t="shared" si="30"/>
        <v>#DIV/0!</v>
      </c>
      <c r="J59" s="16" t="e">
        <f t="shared" si="30"/>
        <v>#DIV/0!</v>
      </c>
      <c r="K59" s="16" t="e">
        <f t="shared" si="30"/>
        <v>#DIV/0!</v>
      </c>
      <c r="L59" s="16" t="e">
        <f t="shared" si="30"/>
        <v>#DIV/0!</v>
      </c>
      <c r="M59" s="16" t="e">
        <f t="shared" si="30"/>
        <v>#DIV/0!</v>
      </c>
      <c r="N59" s="16" t="e">
        <f t="shared" si="30"/>
        <v>#DIV/0!</v>
      </c>
      <c r="O59" s="16" t="e">
        <f t="shared" si="30"/>
        <v>#DIV/0!</v>
      </c>
      <c r="P59" s="16" t="e">
        <f t="shared" si="30"/>
        <v>#DIV/0!</v>
      </c>
      <c r="Q59" s="16" t="e">
        <f t="shared" si="30"/>
        <v>#DIV/0!</v>
      </c>
      <c r="R59" s="16" t="e">
        <f t="shared" si="30"/>
        <v>#DIV/0!</v>
      </c>
      <c r="S59" s="16" t="e">
        <f t="shared" si="30"/>
        <v>#DIV/0!</v>
      </c>
      <c r="T59" s="16" t="e">
        <f t="shared" si="30"/>
        <v>#DIV/0!</v>
      </c>
      <c r="U59" s="16" t="e">
        <f t="shared" si="30"/>
        <v>#DIV/0!</v>
      </c>
      <c r="V59" s="16" t="e">
        <f t="shared" si="30"/>
        <v>#DIV/0!</v>
      </c>
      <c r="W59" s="16" t="e">
        <f t="shared" si="30"/>
        <v>#DIV/0!</v>
      </c>
      <c r="X59" s="16" t="e">
        <f t="shared" si="30"/>
        <v>#DIV/0!</v>
      </c>
      <c r="Y59" s="16" t="e">
        <f t="shared" si="30"/>
        <v>#DIV/0!</v>
      </c>
      <c r="Z59" s="16" t="e">
        <f t="shared" si="30"/>
        <v>#DIV/0!</v>
      </c>
      <c r="AA59" s="16" t="e">
        <f t="shared" si="30"/>
        <v>#DIV/0!</v>
      </c>
      <c r="AB59" s="16" t="e">
        <f t="shared" si="30"/>
        <v>#DIV/0!</v>
      </c>
      <c r="AC59" s="24" t="e">
        <f t="shared" si="27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 t="e">
        <f t="shared" ref="E60:AB60" si="31">(E38-E39)/LN(1+(E38-E39)/E37)</f>
        <v>#DIV/0!</v>
      </c>
      <c r="F60" s="16" t="e">
        <f t="shared" si="31"/>
        <v>#DIV/0!</v>
      </c>
      <c r="G60" s="16" t="e">
        <f t="shared" si="31"/>
        <v>#DIV/0!</v>
      </c>
      <c r="H60" s="16" t="e">
        <f t="shared" si="31"/>
        <v>#DIV/0!</v>
      </c>
      <c r="I60" s="16" t="e">
        <f t="shared" si="31"/>
        <v>#DIV/0!</v>
      </c>
      <c r="J60" s="16" t="e">
        <f t="shared" si="31"/>
        <v>#DIV/0!</v>
      </c>
      <c r="K60" s="16" t="e">
        <f t="shared" si="31"/>
        <v>#DIV/0!</v>
      </c>
      <c r="L60" s="16" t="e">
        <f t="shared" si="31"/>
        <v>#DIV/0!</v>
      </c>
      <c r="M60" s="16" t="e">
        <f t="shared" si="31"/>
        <v>#DIV/0!</v>
      </c>
      <c r="N60" s="16" t="e">
        <f t="shared" si="31"/>
        <v>#DIV/0!</v>
      </c>
      <c r="O60" s="16" t="e">
        <f t="shared" si="31"/>
        <v>#DIV/0!</v>
      </c>
      <c r="P60" s="16" t="e">
        <f t="shared" si="31"/>
        <v>#DIV/0!</v>
      </c>
      <c r="Q60" s="16" t="e">
        <f t="shared" si="31"/>
        <v>#DIV/0!</v>
      </c>
      <c r="R60" s="16" t="e">
        <f t="shared" si="31"/>
        <v>#DIV/0!</v>
      </c>
      <c r="S60" s="16" t="e">
        <f t="shared" si="31"/>
        <v>#DIV/0!</v>
      </c>
      <c r="T60" s="16" t="e">
        <f t="shared" si="31"/>
        <v>#DIV/0!</v>
      </c>
      <c r="U60" s="16" t="e">
        <f t="shared" si="31"/>
        <v>#DIV/0!</v>
      </c>
      <c r="V60" s="16" t="e">
        <f t="shared" si="31"/>
        <v>#DIV/0!</v>
      </c>
      <c r="W60" s="16" t="e">
        <f t="shared" si="31"/>
        <v>#DIV/0!</v>
      </c>
      <c r="X60" s="16" t="e">
        <f t="shared" si="31"/>
        <v>#DIV/0!</v>
      </c>
      <c r="Y60" s="16" t="e">
        <f t="shared" si="31"/>
        <v>#DIV/0!</v>
      </c>
      <c r="Z60" s="16" t="e">
        <f t="shared" si="31"/>
        <v>#DIV/0!</v>
      </c>
      <c r="AA60" s="16" t="e">
        <f t="shared" si="31"/>
        <v>#DIV/0!</v>
      </c>
      <c r="AB60" s="16" t="e">
        <f t="shared" si="31"/>
        <v>#DIV/0!</v>
      </c>
      <c r="AC60" s="24" t="e">
        <f t="shared" si="27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>
        <v>0.7</v>
      </c>
      <c r="F65" s="8">
        <v>0.7</v>
      </c>
      <c r="G65" s="8">
        <v>0.7</v>
      </c>
      <c r="H65" s="8">
        <v>0.6</v>
      </c>
      <c r="I65" s="8">
        <v>0.6</v>
      </c>
      <c r="J65" s="8">
        <v>0.6</v>
      </c>
      <c r="K65" s="8">
        <v>0.8</v>
      </c>
      <c r="L65" s="8">
        <v>0.6</v>
      </c>
      <c r="M65" s="8">
        <v>0.6</v>
      </c>
      <c r="N65" s="8">
        <v>0.5</v>
      </c>
      <c r="O65" s="8">
        <v>0.6</v>
      </c>
      <c r="P65" s="8">
        <v>0.7</v>
      </c>
      <c r="Q65" s="8">
        <v>0.7</v>
      </c>
      <c r="R65" s="8">
        <v>0.6</v>
      </c>
      <c r="S65" s="8">
        <v>0.7</v>
      </c>
      <c r="T65" s="8">
        <v>0.6</v>
      </c>
      <c r="U65" s="8">
        <v>0.7</v>
      </c>
      <c r="V65" s="8">
        <v>0.7</v>
      </c>
      <c r="W65" s="8">
        <v>0.8</v>
      </c>
      <c r="X65" s="8">
        <v>0.6</v>
      </c>
      <c r="Y65" s="8">
        <v>0.8</v>
      </c>
      <c r="Z65" s="8">
        <v>0.8</v>
      </c>
      <c r="AA65" s="8">
        <v>0.8</v>
      </c>
      <c r="AB65" s="8">
        <v>0.8</v>
      </c>
      <c r="AC65" s="23">
        <f>AVERAGE(E65:AB65)</f>
        <v>0.67916666666666659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>
        <v>0.4</v>
      </c>
      <c r="F66" s="9">
        <v>0.5</v>
      </c>
      <c r="G66" s="9">
        <v>0.4</v>
      </c>
      <c r="H66" s="9">
        <v>0.5</v>
      </c>
      <c r="I66" s="9">
        <v>0.5</v>
      </c>
      <c r="J66" s="9">
        <v>0.4</v>
      </c>
      <c r="K66" s="9">
        <v>0.4</v>
      </c>
      <c r="L66" s="9">
        <v>0.5</v>
      </c>
      <c r="M66" s="9">
        <v>0.5</v>
      </c>
      <c r="N66" s="9">
        <v>0.6</v>
      </c>
      <c r="O66" s="9">
        <v>0.5</v>
      </c>
      <c r="P66" s="9">
        <v>0.5</v>
      </c>
      <c r="Q66" s="9">
        <v>0.6</v>
      </c>
      <c r="R66" s="9">
        <v>0.5</v>
      </c>
      <c r="S66" s="9">
        <v>0.6</v>
      </c>
      <c r="T66" s="9">
        <v>0.5</v>
      </c>
      <c r="U66" s="9">
        <v>0.5</v>
      </c>
      <c r="V66" s="9">
        <v>0.4</v>
      </c>
      <c r="W66" s="9">
        <v>0.5</v>
      </c>
      <c r="X66" s="9">
        <v>0.4</v>
      </c>
      <c r="Y66" s="9">
        <v>0.5</v>
      </c>
      <c r="Z66" s="9">
        <v>0.5</v>
      </c>
      <c r="AA66" s="9">
        <v>0.6</v>
      </c>
      <c r="AB66" s="9">
        <v>0.6</v>
      </c>
      <c r="AC66" s="23">
        <f>AVERAGE(E66:AB66)</f>
        <v>0.49583333333333329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>
        <v>13.9</v>
      </c>
      <c r="F67" s="10">
        <v>13.1</v>
      </c>
      <c r="G67" s="10">
        <v>12.8</v>
      </c>
      <c r="H67" s="10">
        <v>12.7</v>
      </c>
      <c r="I67" s="10">
        <v>12.7</v>
      </c>
      <c r="J67" s="10">
        <v>12.5</v>
      </c>
      <c r="K67" s="10">
        <v>12.9</v>
      </c>
      <c r="L67" s="10">
        <v>13.2</v>
      </c>
      <c r="M67" s="10">
        <v>13.6</v>
      </c>
      <c r="N67" s="10">
        <v>13.6</v>
      </c>
      <c r="O67" s="10">
        <v>13.8</v>
      </c>
      <c r="P67" s="10">
        <v>13.7</v>
      </c>
      <c r="Q67" s="10">
        <v>13.8</v>
      </c>
      <c r="R67" s="10">
        <v>13.5</v>
      </c>
      <c r="S67" s="10">
        <v>13.3</v>
      </c>
      <c r="T67" s="10">
        <v>13.3</v>
      </c>
      <c r="U67" s="10">
        <v>12.8</v>
      </c>
      <c r="V67" s="10">
        <v>12.6</v>
      </c>
      <c r="W67" s="10">
        <v>12.2</v>
      </c>
      <c r="X67" s="10">
        <v>13</v>
      </c>
      <c r="Y67" s="10">
        <v>14.1</v>
      </c>
      <c r="Z67" s="10">
        <v>14.7</v>
      </c>
      <c r="AA67" s="10">
        <v>15.2</v>
      </c>
      <c r="AB67" s="10">
        <v>15.5</v>
      </c>
      <c r="AC67" s="24">
        <f t="shared" ref="AC67:AC71" si="32">AVERAGE(E67:AB67)</f>
        <v>13.4375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>
        <v>6.3</v>
      </c>
      <c r="F68" s="10">
        <v>5.7</v>
      </c>
      <c r="G68" s="10">
        <v>5.5</v>
      </c>
      <c r="H68" s="10">
        <v>5.5</v>
      </c>
      <c r="I68" s="10">
        <v>5.7</v>
      </c>
      <c r="J68" s="10">
        <v>5.4</v>
      </c>
      <c r="K68" s="10">
        <v>5.6</v>
      </c>
      <c r="L68" s="10">
        <v>5.9</v>
      </c>
      <c r="M68" s="10">
        <v>6</v>
      </c>
      <c r="N68" s="10">
        <v>6.1</v>
      </c>
      <c r="O68" s="10">
        <v>6.2</v>
      </c>
      <c r="P68" s="10">
        <v>6.2</v>
      </c>
      <c r="Q68" s="10">
        <v>6</v>
      </c>
      <c r="R68" s="10">
        <v>6</v>
      </c>
      <c r="S68" s="10">
        <v>5.8</v>
      </c>
      <c r="T68" s="10">
        <v>5.7</v>
      </c>
      <c r="U68" s="10">
        <v>5.5</v>
      </c>
      <c r="V68" s="10">
        <v>5.6</v>
      </c>
      <c r="W68" s="10">
        <v>5.6</v>
      </c>
      <c r="X68" s="10">
        <v>5.6</v>
      </c>
      <c r="Y68" s="10">
        <v>5.7</v>
      </c>
      <c r="Z68" s="10">
        <v>6.2</v>
      </c>
      <c r="AA68" s="10">
        <v>6.5</v>
      </c>
      <c r="AB68" s="10">
        <v>6.6</v>
      </c>
      <c r="AC68" s="24">
        <f t="shared" si="32"/>
        <v>5.8708333333333336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7.6000000000000005</v>
      </c>
      <c r="F69" s="10">
        <f t="shared" ref="F69" si="33">F67-F68</f>
        <v>7.3999999999999995</v>
      </c>
      <c r="G69" s="10">
        <f t="shared" ref="G69:AB69" si="34">G67-G68</f>
        <v>7.3000000000000007</v>
      </c>
      <c r="H69" s="10">
        <f t="shared" si="34"/>
        <v>7.1999999999999993</v>
      </c>
      <c r="I69" s="10">
        <f t="shared" si="34"/>
        <v>6.9999999999999991</v>
      </c>
      <c r="J69" s="10">
        <f t="shared" si="34"/>
        <v>7.1</v>
      </c>
      <c r="K69" s="10">
        <f t="shared" si="34"/>
        <v>7.3000000000000007</v>
      </c>
      <c r="L69" s="10">
        <f t="shared" si="34"/>
        <v>7.2999999999999989</v>
      </c>
      <c r="M69" s="10">
        <f t="shared" si="34"/>
        <v>7.6</v>
      </c>
      <c r="N69" s="10">
        <f t="shared" si="34"/>
        <v>7.5</v>
      </c>
      <c r="O69" s="10">
        <f t="shared" si="34"/>
        <v>7.6000000000000005</v>
      </c>
      <c r="P69" s="10">
        <f t="shared" si="34"/>
        <v>7.4999999999999991</v>
      </c>
      <c r="Q69" s="10">
        <f t="shared" si="34"/>
        <v>7.8000000000000007</v>
      </c>
      <c r="R69" s="10">
        <f t="shared" si="34"/>
        <v>7.5</v>
      </c>
      <c r="S69" s="10">
        <f t="shared" si="34"/>
        <v>7.5000000000000009</v>
      </c>
      <c r="T69" s="10">
        <f t="shared" si="34"/>
        <v>7.6000000000000005</v>
      </c>
      <c r="U69" s="10">
        <f t="shared" si="34"/>
        <v>7.3000000000000007</v>
      </c>
      <c r="V69" s="10">
        <f t="shared" si="34"/>
        <v>7</v>
      </c>
      <c r="W69" s="10">
        <f t="shared" si="34"/>
        <v>6.6</v>
      </c>
      <c r="X69" s="10">
        <f t="shared" si="34"/>
        <v>7.4</v>
      </c>
      <c r="Y69" s="10">
        <f t="shared" si="34"/>
        <v>8.3999999999999986</v>
      </c>
      <c r="Z69" s="10">
        <f t="shared" si="34"/>
        <v>8.5</v>
      </c>
      <c r="AA69" s="10">
        <f t="shared" si="34"/>
        <v>8.6999999999999993</v>
      </c>
      <c r="AB69" s="10">
        <f t="shared" si="34"/>
        <v>8.9</v>
      </c>
      <c r="AC69" s="24">
        <f t="shared" si="32"/>
        <v>7.5666666666666655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>
        <v>24.2</v>
      </c>
      <c r="F70" s="10">
        <v>24.4</v>
      </c>
      <c r="G70" s="10">
        <v>24.3</v>
      </c>
      <c r="H70" s="10">
        <v>25.5</v>
      </c>
      <c r="I70" s="10">
        <v>26.8</v>
      </c>
      <c r="J70" s="10">
        <v>27.6</v>
      </c>
      <c r="K70" s="10">
        <v>29</v>
      </c>
      <c r="L70" s="10">
        <v>28.9</v>
      </c>
      <c r="M70" s="10">
        <v>28.6</v>
      </c>
      <c r="N70" s="10">
        <v>28.6</v>
      </c>
      <c r="O70" s="10">
        <v>28.6</v>
      </c>
      <c r="P70" s="10">
        <v>27.8</v>
      </c>
      <c r="Q70" s="10">
        <v>27.4</v>
      </c>
      <c r="R70" s="10">
        <v>27.7</v>
      </c>
      <c r="S70" s="10">
        <v>27.6</v>
      </c>
      <c r="T70" s="10">
        <v>27.1</v>
      </c>
      <c r="U70" s="10">
        <v>26.8</v>
      </c>
      <c r="V70" s="10">
        <v>26.3</v>
      </c>
      <c r="W70" s="10">
        <v>26.2</v>
      </c>
      <c r="X70" s="10">
        <v>23.1</v>
      </c>
      <c r="Y70" s="10">
        <v>23.1</v>
      </c>
      <c r="Z70" s="10">
        <v>23.7</v>
      </c>
      <c r="AA70" s="10">
        <v>24.1</v>
      </c>
      <c r="AB70" s="10">
        <v>23.8</v>
      </c>
      <c r="AC70" s="24">
        <f t="shared" si="32"/>
        <v>26.300000000000008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>
        <v>28.5</v>
      </c>
      <c r="F71" s="10">
        <v>28.6</v>
      </c>
      <c r="G71" s="10">
        <v>28.3</v>
      </c>
      <c r="H71" s="10">
        <v>29.7</v>
      </c>
      <c r="I71" s="10">
        <v>30.8</v>
      </c>
      <c r="J71" s="10">
        <v>31.8</v>
      </c>
      <c r="K71" s="10">
        <v>33.200000000000003</v>
      </c>
      <c r="L71" s="10">
        <v>33.200000000000003</v>
      </c>
      <c r="M71" s="10">
        <v>32.9</v>
      </c>
      <c r="N71" s="10">
        <v>33.1</v>
      </c>
      <c r="O71" s="10">
        <v>32.9</v>
      </c>
      <c r="P71" s="10">
        <v>32.6</v>
      </c>
      <c r="Q71" s="10">
        <v>31.8</v>
      </c>
      <c r="R71" s="10">
        <v>31.9</v>
      </c>
      <c r="S71" s="10">
        <v>31.9</v>
      </c>
      <c r="T71" s="10">
        <v>31.4</v>
      </c>
      <c r="U71" s="10">
        <v>31.1</v>
      </c>
      <c r="V71" s="10">
        <v>30.6</v>
      </c>
      <c r="W71" s="10">
        <v>29.9</v>
      </c>
      <c r="X71" s="10">
        <v>27.1</v>
      </c>
      <c r="Y71" s="10">
        <v>27.8</v>
      </c>
      <c r="Z71" s="10">
        <v>28.5</v>
      </c>
      <c r="AA71" s="10">
        <v>29.1</v>
      </c>
      <c r="AB71" s="10">
        <v>29.1</v>
      </c>
      <c r="AC71" s="24">
        <f t="shared" si="32"/>
        <v>30.658333333333331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4.3000000000000007</v>
      </c>
      <c r="F72" s="10">
        <f t="shared" ref="F72:AB72" si="35">F71-F70</f>
        <v>4.2000000000000028</v>
      </c>
      <c r="G72" s="10">
        <f t="shared" si="35"/>
        <v>4</v>
      </c>
      <c r="H72" s="10">
        <f t="shared" si="35"/>
        <v>4.1999999999999993</v>
      </c>
      <c r="I72" s="10">
        <f t="shared" si="35"/>
        <v>4</v>
      </c>
      <c r="J72" s="10">
        <f t="shared" si="35"/>
        <v>4.1999999999999993</v>
      </c>
      <c r="K72" s="10">
        <f t="shared" si="35"/>
        <v>4.2000000000000028</v>
      </c>
      <c r="L72" s="10">
        <f t="shared" si="35"/>
        <v>4.3000000000000043</v>
      </c>
      <c r="M72" s="10">
        <f t="shared" si="35"/>
        <v>4.2999999999999972</v>
      </c>
      <c r="N72" s="10">
        <f t="shared" si="35"/>
        <v>4.5</v>
      </c>
      <c r="O72" s="10">
        <f t="shared" si="35"/>
        <v>4.2999999999999972</v>
      </c>
      <c r="P72" s="10">
        <f t="shared" si="35"/>
        <v>4.8000000000000007</v>
      </c>
      <c r="Q72" s="10">
        <f t="shared" si="35"/>
        <v>4.4000000000000021</v>
      </c>
      <c r="R72" s="10">
        <f t="shared" si="35"/>
        <v>4.1999999999999993</v>
      </c>
      <c r="S72" s="10">
        <f t="shared" si="35"/>
        <v>4.2999999999999972</v>
      </c>
      <c r="T72" s="10">
        <f t="shared" si="35"/>
        <v>4.2999999999999972</v>
      </c>
      <c r="U72" s="10">
        <f t="shared" si="35"/>
        <v>4.3000000000000007</v>
      </c>
      <c r="V72" s="10">
        <f t="shared" si="35"/>
        <v>4.3000000000000007</v>
      </c>
      <c r="W72" s="10">
        <f t="shared" si="35"/>
        <v>3.6999999999999993</v>
      </c>
      <c r="X72" s="10">
        <f t="shared" si="35"/>
        <v>4</v>
      </c>
      <c r="Y72" s="10">
        <f t="shared" si="35"/>
        <v>4.6999999999999993</v>
      </c>
      <c r="Z72" s="10">
        <f t="shared" si="35"/>
        <v>4.8000000000000007</v>
      </c>
      <c r="AA72" s="10">
        <f t="shared" si="35"/>
        <v>5</v>
      </c>
      <c r="AB72" s="10">
        <f t="shared" si="35"/>
        <v>5.3000000000000007</v>
      </c>
      <c r="AC72" s="24">
        <f>AVERAGE(E72:AB72)</f>
        <v>4.3583333333333334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>
        <v>259.2</v>
      </c>
      <c r="F73" s="172">
        <v>252.3</v>
      </c>
      <c r="G73" s="172">
        <v>249.6</v>
      </c>
      <c r="H73" s="172">
        <v>248.9</v>
      </c>
      <c r="I73" s="172">
        <v>250.3</v>
      </c>
      <c r="J73" s="172">
        <v>247.5</v>
      </c>
      <c r="K73" s="172">
        <v>248.9</v>
      </c>
      <c r="L73" s="172">
        <v>253</v>
      </c>
      <c r="M73" s="172">
        <v>254.4</v>
      </c>
      <c r="N73" s="172">
        <v>255.8</v>
      </c>
      <c r="O73" s="172">
        <v>257.2</v>
      </c>
      <c r="P73" s="172">
        <v>257.2</v>
      </c>
      <c r="Q73" s="172">
        <v>254.4</v>
      </c>
      <c r="R73" s="172">
        <v>253.7</v>
      </c>
      <c r="S73" s="172">
        <v>253</v>
      </c>
      <c r="T73" s="172">
        <v>251</v>
      </c>
      <c r="U73" s="172">
        <v>248.2</v>
      </c>
      <c r="V73" s="172">
        <v>248.9</v>
      </c>
      <c r="W73" s="172">
        <v>250.3</v>
      </c>
      <c r="X73" s="172">
        <v>250.3</v>
      </c>
      <c r="Y73" s="172">
        <v>249.6</v>
      </c>
      <c r="Z73" s="172">
        <v>256.5</v>
      </c>
      <c r="AA73" s="172">
        <v>259.2</v>
      </c>
      <c r="AB73" s="172">
        <v>259.89999999999998</v>
      </c>
      <c r="AC73" s="24">
        <f t="shared" ref="AC73:AC81" si="36">AVERAGE(E73:AB73)</f>
        <v>252.88749999999996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>
        <v>651.6</v>
      </c>
      <c r="F74" s="172">
        <v>649.5</v>
      </c>
      <c r="G74" s="172">
        <v>650.20000000000005</v>
      </c>
      <c r="H74" s="172">
        <v>675.7</v>
      </c>
      <c r="I74" s="172">
        <v>697.1</v>
      </c>
      <c r="J74" s="172">
        <v>723.3</v>
      </c>
      <c r="K74" s="172">
        <v>757.7</v>
      </c>
      <c r="L74" s="172">
        <v>757</v>
      </c>
      <c r="M74" s="172">
        <v>752.2</v>
      </c>
      <c r="N74" s="172">
        <v>753.6</v>
      </c>
      <c r="O74" s="172">
        <v>752.9</v>
      </c>
      <c r="P74" s="172">
        <v>741.9</v>
      </c>
      <c r="Q74" s="172">
        <v>730.2</v>
      </c>
      <c r="R74" s="172">
        <v>728.8</v>
      </c>
      <c r="S74" s="172">
        <v>727.4</v>
      </c>
      <c r="T74" s="172">
        <v>715</v>
      </c>
      <c r="U74" s="172">
        <v>706.7</v>
      </c>
      <c r="V74" s="172">
        <v>697.1</v>
      </c>
      <c r="W74" s="172">
        <v>682.6</v>
      </c>
      <c r="X74" s="172">
        <v>624</v>
      </c>
      <c r="Y74" s="172">
        <v>639.1</v>
      </c>
      <c r="Z74" s="172">
        <v>653.6</v>
      </c>
      <c r="AA74" s="172">
        <v>666.7</v>
      </c>
      <c r="AB74" s="172">
        <v>698.4</v>
      </c>
      <c r="AC74" s="24">
        <f t="shared" si="36"/>
        <v>701.34583333333342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36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36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36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36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F79" si="37">E75-E76</f>
        <v>0.5</v>
      </c>
      <c r="F79" s="11">
        <f t="shared" si="37"/>
        <v>0.5</v>
      </c>
      <c r="G79" s="11">
        <f t="shared" ref="G79:AB79" si="38">G75-G76</f>
        <v>0.5</v>
      </c>
      <c r="H79" s="11">
        <f t="shared" si="38"/>
        <v>0.5</v>
      </c>
      <c r="I79" s="11">
        <f t="shared" si="38"/>
        <v>0.5</v>
      </c>
      <c r="J79" s="11">
        <f t="shared" si="38"/>
        <v>0.5</v>
      </c>
      <c r="K79" s="11">
        <f t="shared" si="38"/>
        <v>0.5</v>
      </c>
      <c r="L79" s="11">
        <f t="shared" si="38"/>
        <v>0.5</v>
      </c>
      <c r="M79" s="11">
        <f t="shared" si="38"/>
        <v>0.5</v>
      </c>
      <c r="N79" s="11">
        <f t="shared" si="38"/>
        <v>0.5</v>
      </c>
      <c r="O79" s="11">
        <f t="shared" si="38"/>
        <v>0.5</v>
      </c>
      <c r="P79" s="11">
        <f t="shared" si="38"/>
        <v>0.5</v>
      </c>
      <c r="Q79" s="11">
        <f t="shared" si="38"/>
        <v>0.5</v>
      </c>
      <c r="R79" s="11">
        <f t="shared" si="38"/>
        <v>0.5</v>
      </c>
      <c r="S79" s="11">
        <f t="shared" si="38"/>
        <v>0.5</v>
      </c>
      <c r="T79" s="11">
        <f t="shared" si="38"/>
        <v>0.5</v>
      </c>
      <c r="U79" s="11">
        <f t="shared" si="38"/>
        <v>0.5</v>
      </c>
      <c r="V79" s="11">
        <f t="shared" si="38"/>
        <v>0.5</v>
      </c>
      <c r="W79" s="11">
        <f t="shared" si="38"/>
        <v>0.5</v>
      </c>
      <c r="X79" s="11">
        <f t="shared" si="38"/>
        <v>0.5</v>
      </c>
      <c r="Y79" s="11">
        <f t="shared" si="38"/>
        <v>0.5</v>
      </c>
      <c r="Z79" s="11">
        <f t="shared" si="38"/>
        <v>0.5</v>
      </c>
      <c r="AA79" s="11">
        <f t="shared" si="38"/>
        <v>0.5</v>
      </c>
      <c r="AB79" s="11">
        <f t="shared" si="38"/>
        <v>0.5</v>
      </c>
      <c r="AC79" s="24">
        <f t="shared" si="36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F80" si="39">E77-E78</f>
        <v>0.79999999999999982</v>
      </c>
      <c r="F80" s="11">
        <f t="shared" si="39"/>
        <v>0.79999999999999982</v>
      </c>
      <c r="G80" s="11">
        <f t="shared" ref="G80:AB80" si="40">G77-G78</f>
        <v>0.79999999999999982</v>
      </c>
      <c r="H80" s="11">
        <f t="shared" si="40"/>
        <v>0.79999999999999982</v>
      </c>
      <c r="I80" s="11">
        <f t="shared" si="40"/>
        <v>0.79999999999999982</v>
      </c>
      <c r="J80" s="11">
        <f t="shared" si="40"/>
        <v>0.79999999999999982</v>
      </c>
      <c r="K80" s="11">
        <f t="shared" si="40"/>
        <v>0.79999999999999982</v>
      </c>
      <c r="L80" s="11">
        <f t="shared" si="40"/>
        <v>0.79999999999999982</v>
      </c>
      <c r="M80" s="11">
        <f t="shared" si="40"/>
        <v>0.79999999999999982</v>
      </c>
      <c r="N80" s="11">
        <f t="shared" si="40"/>
        <v>0.79999999999999982</v>
      </c>
      <c r="O80" s="11">
        <f t="shared" si="40"/>
        <v>0.79999999999999982</v>
      </c>
      <c r="P80" s="11">
        <f t="shared" si="40"/>
        <v>0.79999999999999982</v>
      </c>
      <c r="Q80" s="11">
        <f t="shared" si="40"/>
        <v>0.79999999999999982</v>
      </c>
      <c r="R80" s="11">
        <f t="shared" si="40"/>
        <v>0.79999999999999982</v>
      </c>
      <c r="S80" s="11">
        <f t="shared" si="40"/>
        <v>0.79999999999999982</v>
      </c>
      <c r="T80" s="11">
        <f t="shared" si="40"/>
        <v>0.79999999999999982</v>
      </c>
      <c r="U80" s="11">
        <f t="shared" si="40"/>
        <v>0.79999999999999982</v>
      </c>
      <c r="V80" s="11">
        <f t="shared" si="40"/>
        <v>0.79999999999999982</v>
      </c>
      <c r="W80" s="11">
        <f t="shared" si="40"/>
        <v>0.79999999999999982</v>
      </c>
      <c r="X80" s="11">
        <f t="shared" si="40"/>
        <v>0.79999999999999982</v>
      </c>
      <c r="Y80" s="11">
        <f t="shared" si="40"/>
        <v>0.79999999999999982</v>
      </c>
      <c r="Z80" s="11">
        <f t="shared" si="40"/>
        <v>0.79999999999999982</v>
      </c>
      <c r="AA80" s="11">
        <f t="shared" si="40"/>
        <v>0.79999999999999982</v>
      </c>
      <c r="AB80" s="11">
        <f t="shared" si="40"/>
        <v>0.79999999999999982</v>
      </c>
      <c r="AC80" s="24">
        <f t="shared" si="36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F81" si="41">SQRT(E79/0.5)*971</f>
        <v>971</v>
      </c>
      <c r="F81" s="14">
        <f t="shared" si="41"/>
        <v>971</v>
      </c>
      <c r="G81" s="14">
        <f t="shared" ref="G81:AB81" si="42">SQRT(G79/0.5)*971</f>
        <v>971</v>
      </c>
      <c r="H81" s="14">
        <f t="shared" si="42"/>
        <v>971</v>
      </c>
      <c r="I81" s="14">
        <f t="shared" si="42"/>
        <v>971</v>
      </c>
      <c r="J81" s="14">
        <f t="shared" si="42"/>
        <v>971</v>
      </c>
      <c r="K81" s="14">
        <f t="shared" si="42"/>
        <v>971</v>
      </c>
      <c r="L81" s="14">
        <f t="shared" si="42"/>
        <v>971</v>
      </c>
      <c r="M81" s="14">
        <f t="shared" si="42"/>
        <v>971</v>
      </c>
      <c r="N81" s="14">
        <f t="shared" si="42"/>
        <v>971</v>
      </c>
      <c r="O81" s="14">
        <f t="shared" si="42"/>
        <v>971</v>
      </c>
      <c r="P81" s="14">
        <f t="shared" si="42"/>
        <v>971</v>
      </c>
      <c r="Q81" s="14">
        <f t="shared" si="42"/>
        <v>971</v>
      </c>
      <c r="R81" s="14">
        <f t="shared" si="42"/>
        <v>971</v>
      </c>
      <c r="S81" s="14">
        <f t="shared" si="42"/>
        <v>971</v>
      </c>
      <c r="T81" s="14">
        <f t="shared" si="42"/>
        <v>971</v>
      </c>
      <c r="U81" s="14">
        <f t="shared" si="42"/>
        <v>971</v>
      </c>
      <c r="V81" s="14">
        <f t="shared" si="42"/>
        <v>971</v>
      </c>
      <c r="W81" s="14">
        <f t="shared" si="42"/>
        <v>971</v>
      </c>
      <c r="X81" s="14">
        <f t="shared" si="42"/>
        <v>971</v>
      </c>
      <c r="Y81" s="14">
        <f t="shared" si="42"/>
        <v>971</v>
      </c>
      <c r="Z81" s="14">
        <f t="shared" si="42"/>
        <v>971</v>
      </c>
      <c r="AA81" s="14">
        <f t="shared" si="42"/>
        <v>971</v>
      </c>
      <c r="AB81" s="14">
        <f t="shared" si="42"/>
        <v>971</v>
      </c>
      <c r="AC81" s="24">
        <f t="shared" si="36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F82" si="43">E81*1000*1*(E67-E68)/3024</f>
        <v>2440.3439153439158</v>
      </c>
      <c r="F82" s="14">
        <f t="shared" si="43"/>
        <v>2376.1243386243382</v>
      </c>
      <c r="G82" s="14">
        <f t="shared" ref="G82:AB82" si="44">G81*1000*1*(G67-G68)/3024</f>
        <v>2344.0145502645505</v>
      </c>
      <c r="H82" s="14">
        <f t="shared" si="44"/>
        <v>2311.9047619047615</v>
      </c>
      <c r="I82" s="14">
        <f t="shared" si="44"/>
        <v>2247.6851851851848</v>
      </c>
      <c r="J82" s="14">
        <f t="shared" si="44"/>
        <v>2279.7949735449733</v>
      </c>
      <c r="K82" s="14">
        <f t="shared" si="44"/>
        <v>2344.0145502645505</v>
      </c>
      <c r="L82" s="14">
        <f t="shared" si="44"/>
        <v>2344.0145502645501</v>
      </c>
      <c r="M82" s="14">
        <f t="shared" si="44"/>
        <v>2440.3439153439153</v>
      </c>
      <c r="N82" s="14">
        <f t="shared" si="44"/>
        <v>2408.2341269841268</v>
      </c>
      <c r="O82" s="14">
        <f t="shared" si="44"/>
        <v>2440.3439153439158</v>
      </c>
      <c r="P82" s="14">
        <f t="shared" si="44"/>
        <v>2408.2341269841268</v>
      </c>
      <c r="Q82" s="14">
        <f t="shared" si="44"/>
        <v>2504.5634920634925</v>
      </c>
      <c r="R82" s="14">
        <f t="shared" si="44"/>
        <v>2408.2341269841268</v>
      </c>
      <c r="S82" s="14">
        <f t="shared" si="44"/>
        <v>2408.2341269841272</v>
      </c>
      <c r="T82" s="14">
        <f t="shared" si="44"/>
        <v>2440.3439153439158</v>
      </c>
      <c r="U82" s="14">
        <f t="shared" si="44"/>
        <v>2344.0145502645505</v>
      </c>
      <c r="V82" s="14">
        <f t="shared" si="44"/>
        <v>2247.6851851851852</v>
      </c>
      <c r="W82" s="14">
        <f t="shared" si="44"/>
        <v>2119.2460317460318</v>
      </c>
      <c r="X82" s="14">
        <f t="shared" si="44"/>
        <v>2376.1243386243386</v>
      </c>
      <c r="Y82" s="14">
        <f t="shared" si="44"/>
        <v>2697.2222222222217</v>
      </c>
      <c r="Z82" s="14">
        <f t="shared" si="44"/>
        <v>2729.3320105820108</v>
      </c>
      <c r="AA82" s="14">
        <f t="shared" si="44"/>
        <v>2793.5515873015875</v>
      </c>
      <c r="AB82" s="14">
        <f t="shared" si="44"/>
        <v>2857.7711640211642</v>
      </c>
      <c r="AC82" s="24">
        <f>SUM(E82:AB82)</f>
        <v>58311.375661375663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>
        <v>1300</v>
      </c>
      <c r="F83" s="15">
        <v>1300</v>
      </c>
      <c r="G83" s="15">
        <v>1300</v>
      </c>
      <c r="H83" s="15">
        <v>1400</v>
      </c>
      <c r="I83" s="15">
        <v>1300</v>
      </c>
      <c r="J83" s="15">
        <v>1500</v>
      </c>
      <c r="K83" s="15">
        <v>1500</v>
      </c>
      <c r="L83" s="15">
        <v>1500</v>
      </c>
      <c r="M83" s="15">
        <v>1400</v>
      </c>
      <c r="N83" s="15">
        <v>1600</v>
      </c>
      <c r="O83" s="15">
        <v>1500</v>
      </c>
      <c r="P83" s="15">
        <v>1500</v>
      </c>
      <c r="Q83" s="15">
        <v>1400</v>
      </c>
      <c r="R83" s="15">
        <v>1600</v>
      </c>
      <c r="S83" s="15">
        <v>1500</v>
      </c>
      <c r="T83" s="15">
        <v>1300</v>
      </c>
      <c r="U83" s="15">
        <v>1400</v>
      </c>
      <c r="V83" s="15">
        <v>1300</v>
      </c>
      <c r="W83" s="15">
        <v>1300</v>
      </c>
      <c r="X83" s="15">
        <v>1400</v>
      </c>
      <c r="Y83" s="15">
        <v>1400</v>
      </c>
      <c r="Z83" s="15">
        <v>1600</v>
      </c>
      <c r="AA83" s="15">
        <v>1500</v>
      </c>
      <c r="AB83" s="15">
        <v>1500</v>
      </c>
      <c r="AC83" s="25">
        <f>SUM(E83:AB83)</f>
        <v>34300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>
        <f t="shared" ref="E84:F84" si="45">E83/E82</f>
        <v>0.53271180009756613</v>
      </c>
      <c r="F84" s="16">
        <f t="shared" si="45"/>
        <v>0.54710941631641952</v>
      </c>
      <c r="G84" s="16">
        <f t="shared" ref="G84:AB84" si="46">G83/G82</f>
        <v>0.55460406585500044</v>
      </c>
      <c r="H84" s="16">
        <f t="shared" si="46"/>
        <v>0.60556127703398566</v>
      </c>
      <c r="I84" s="16">
        <f t="shared" si="46"/>
        <v>0.5783728115345006</v>
      </c>
      <c r="J84" s="16">
        <f t="shared" si="46"/>
        <v>0.65795390261237874</v>
      </c>
      <c r="K84" s="16">
        <f t="shared" si="46"/>
        <v>0.63992776829423126</v>
      </c>
      <c r="L84" s="16">
        <f t="shared" si="46"/>
        <v>0.63992776829423137</v>
      </c>
      <c r="M84" s="16">
        <f t="shared" si="46"/>
        <v>0.57368963087430214</v>
      </c>
      <c r="N84" s="16">
        <f t="shared" si="46"/>
        <v>0.6643872296601443</v>
      </c>
      <c r="O84" s="16">
        <f t="shared" si="46"/>
        <v>0.61466746165103792</v>
      </c>
      <c r="P84" s="16">
        <f t="shared" si="46"/>
        <v>0.62286302780638525</v>
      </c>
      <c r="Q84" s="16">
        <f t="shared" si="46"/>
        <v>0.55897964033906355</v>
      </c>
      <c r="R84" s="16">
        <f t="shared" si="46"/>
        <v>0.6643872296601443</v>
      </c>
      <c r="S84" s="16">
        <f t="shared" si="46"/>
        <v>0.62286302780638514</v>
      </c>
      <c r="T84" s="16">
        <f t="shared" si="46"/>
        <v>0.53271180009756613</v>
      </c>
      <c r="U84" s="16">
        <f t="shared" si="46"/>
        <v>0.59726591707461585</v>
      </c>
      <c r="V84" s="16">
        <f t="shared" si="46"/>
        <v>0.57837281153450049</v>
      </c>
      <c r="W84" s="16">
        <f t="shared" si="46"/>
        <v>0.61342570920325812</v>
      </c>
      <c r="X84" s="16">
        <f t="shared" si="46"/>
        <v>0.58919475603306704</v>
      </c>
      <c r="Y84" s="16">
        <f t="shared" si="46"/>
        <v>0.51905252317198769</v>
      </c>
      <c r="Z84" s="16">
        <f t="shared" si="46"/>
        <v>0.58622402617071545</v>
      </c>
      <c r="AA84" s="16">
        <f t="shared" si="46"/>
        <v>0.5369508860399872</v>
      </c>
      <c r="AB84" s="16">
        <f t="shared" si="46"/>
        <v>0.52488457399414479</v>
      </c>
      <c r="AC84" s="24">
        <f t="shared" ref="AC84:AC89" si="47">AVERAGE(E84:AB84)</f>
        <v>0.58983704421481731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>
        <f>AVERAGE(E84:AB84)</f>
        <v>0.58983704421481731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>
        <f t="shared" si="47"/>
        <v>0.58983704421481731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>
        <f t="shared" ref="E86:F86" si="48">3.516/E84</f>
        <v>6.6001916971916987</v>
      </c>
      <c r="F86" s="16">
        <f t="shared" si="48"/>
        <v>6.426502442002441</v>
      </c>
      <c r="G86" s="16">
        <f t="shared" ref="G86:AB86" si="49">3.516/G84</f>
        <v>6.3396578144078148</v>
      </c>
      <c r="H86" s="16">
        <f t="shared" si="49"/>
        <v>5.8061836734693868</v>
      </c>
      <c r="I86" s="16">
        <f t="shared" si="49"/>
        <v>6.0791239316239309</v>
      </c>
      <c r="J86" s="16">
        <f t="shared" si="49"/>
        <v>5.3438394179894173</v>
      </c>
      <c r="K86" s="16">
        <f t="shared" si="49"/>
        <v>5.4943701058201064</v>
      </c>
      <c r="L86" s="16">
        <f t="shared" si="49"/>
        <v>5.4943701058201055</v>
      </c>
      <c r="M86" s="16">
        <f t="shared" si="49"/>
        <v>6.1287494331065755</v>
      </c>
      <c r="N86" s="16">
        <f t="shared" si="49"/>
        <v>5.2920944940476184</v>
      </c>
      <c r="O86" s="16">
        <f t="shared" si="49"/>
        <v>5.7201661375661379</v>
      </c>
      <c r="P86" s="16">
        <f t="shared" si="49"/>
        <v>5.6449007936507929</v>
      </c>
      <c r="Q86" s="16">
        <f t="shared" si="49"/>
        <v>6.2900323129251712</v>
      </c>
      <c r="R86" s="16">
        <f t="shared" si="49"/>
        <v>5.2920944940476184</v>
      </c>
      <c r="S86" s="16">
        <f t="shared" si="49"/>
        <v>5.6449007936507938</v>
      </c>
      <c r="T86" s="16">
        <f t="shared" si="49"/>
        <v>6.6001916971916987</v>
      </c>
      <c r="U86" s="16">
        <f t="shared" si="49"/>
        <v>5.8868251133786851</v>
      </c>
      <c r="V86" s="16">
        <f t="shared" si="49"/>
        <v>6.0791239316239318</v>
      </c>
      <c r="W86" s="16">
        <f t="shared" si="49"/>
        <v>5.7317454212454217</v>
      </c>
      <c r="X86" s="16">
        <f t="shared" si="49"/>
        <v>5.9674665532879825</v>
      </c>
      <c r="Y86" s="16">
        <f t="shared" si="49"/>
        <v>6.773880952380952</v>
      </c>
      <c r="Z86" s="16">
        <f t="shared" si="49"/>
        <v>5.9977070932539682</v>
      </c>
      <c r="AA86" s="16">
        <f t="shared" si="49"/>
        <v>6.5480849206349205</v>
      </c>
      <c r="AB86" s="16">
        <f t="shared" si="49"/>
        <v>6.6986156084656088</v>
      </c>
      <c r="AC86" s="24">
        <f t="shared" si="47"/>
        <v>5.9950341224492822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>
        <f t="shared" ref="E87:F87" si="50">3.413*E86</f>
        <v>22.526454262515266</v>
      </c>
      <c r="F87" s="16">
        <f t="shared" si="50"/>
        <v>21.93365283455433</v>
      </c>
      <c r="G87" s="16">
        <f t="shared" ref="G87:AB87" si="51">3.413*G86</f>
        <v>21.637252120573869</v>
      </c>
      <c r="H87" s="16">
        <f t="shared" si="51"/>
        <v>19.816504877551015</v>
      </c>
      <c r="I87" s="16">
        <f t="shared" si="51"/>
        <v>20.748049978632476</v>
      </c>
      <c r="J87" s="16">
        <f t="shared" si="51"/>
        <v>18.238523933597879</v>
      </c>
      <c r="K87" s="16">
        <f t="shared" si="51"/>
        <v>18.752285171164022</v>
      </c>
      <c r="L87" s="16">
        <f t="shared" si="51"/>
        <v>18.752285171164019</v>
      </c>
      <c r="M87" s="16">
        <f t="shared" si="51"/>
        <v>20.917421815192743</v>
      </c>
      <c r="N87" s="16">
        <f t="shared" si="51"/>
        <v>18.061918508184522</v>
      </c>
      <c r="O87" s="16">
        <f t="shared" si="51"/>
        <v>19.522927027513227</v>
      </c>
      <c r="P87" s="16">
        <f t="shared" si="51"/>
        <v>19.266046408730155</v>
      </c>
      <c r="Q87" s="16">
        <f t="shared" si="51"/>
        <v>21.467880284013606</v>
      </c>
      <c r="R87" s="16">
        <f t="shared" si="51"/>
        <v>18.061918508184522</v>
      </c>
      <c r="S87" s="16">
        <f t="shared" si="51"/>
        <v>19.266046408730158</v>
      </c>
      <c r="T87" s="16">
        <f t="shared" si="51"/>
        <v>22.526454262515266</v>
      </c>
      <c r="U87" s="16">
        <f t="shared" si="51"/>
        <v>20.091734111961451</v>
      </c>
      <c r="V87" s="16">
        <f t="shared" si="51"/>
        <v>20.74804997863248</v>
      </c>
      <c r="W87" s="16">
        <f t="shared" si="51"/>
        <v>19.562447122710623</v>
      </c>
      <c r="X87" s="16">
        <f t="shared" si="51"/>
        <v>20.366963346371882</v>
      </c>
      <c r="Y87" s="16">
        <f t="shared" si="51"/>
        <v>23.119255690476187</v>
      </c>
      <c r="Z87" s="16">
        <f t="shared" si="51"/>
        <v>20.470174309275791</v>
      </c>
      <c r="AA87" s="16">
        <f t="shared" si="51"/>
        <v>22.348613834126983</v>
      </c>
      <c r="AB87" s="16">
        <f t="shared" si="51"/>
        <v>22.862375071693123</v>
      </c>
      <c r="AC87" s="24">
        <f t="shared" si="47"/>
        <v>20.4610514599194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>
        <f t="shared" ref="E88:F88" si="52">(E71-E70)/LN(1+(E71-E70)/E65)</f>
        <v>2.1870565497103867</v>
      </c>
      <c r="F88" s="16">
        <f t="shared" si="52"/>
        <v>2.1583730379529538</v>
      </c>
      <c r="G88" s="16">
        <f t="shared" ref="G88:AB88" si="53">(G71-G70)/LN(1+(G71-G70)/G65)</f>
        <v>2.1005783676943754</v>
      </c>
      <c r="H88" s="16">
        <f t="shared" si="53"/>
        <v>2.0197730572445485</v>
      </c>
      <c r="I88" s="16">
        <f t="shared" si="53"/>
        <v>1.9637858957189191</v>
      </c>
      <c r="J88" s="16">
        <f t="shared" si="53"/>
        <v>2.0197730572445485</v>
      </c>
      <c r="K88" s="16">
        <f t="shared" si="53"/>
        <v>2.2918490026683127</v>
      </c>
      <c r="L88" s="16">
        <f t="shared" si="53"/>
        <v>2.0475597377281702</v>
      </c>
      <c r="M88" s="16">
        <f t="shared" si="53"/>
        <v>2.0475597377281685</v>
      </c>
      <c r="N88" s="16">
        <f t="shared" si="53"/>
        <v>1.954325168564633</v>
      </c>
      <c r="O88" s="16">
        <f t="shared" si="53"/>
        <v>2.0475597377281685</v>
      </c>
      <c r="P88" s="16">
        <f t="shared" si="53"/>
        <v>2.3284885808307672</v>
      </c>
      <c r="Q88" s="16">
        <f t="shared" si="53"/>
        <v>2.2156028472424851</v>
      </c>
      <c r="R88" s="16">
        <f t="shared" si="53"/>
        <v>2.0197730572445485</v>
      </c>
      <c r="S88" s="16">
        <f t="shared" si="53"/>
        <v>2.1870565497103853</v>
      </c>
      <c r="T88" s="16">
        <f t="shared" si="53"/>
        <v>2.0475597377281685</v>
      </c>
      <c r="U88" s="16">
        <f t="shared" si="53"/>
        <v>2.1870565497103867</v>
      </c>
      <c r="V88" s="16">
        <f t="shared" si="53"/>
        <v>2.1870565497103867</v>
      </c>
      <c r="W88" s="16">
        <f t="shared" si="53"/>
        <v>2.142169479874886</v>
      </c>
      <c r="X88" s="16">
        <f t="shared" si="53"/>
        <v>1.9637858957189191</v>
      </c>
      <c r="Y88" s="16">
        <f t="shared" si="53"/>
        <v>2.4378963494748302</v>
      </c>
      <c r="Z88" s="16">
        <f t="shared" si="53"/>
        <v>2.4667120433748035</v>
      </c>
      <c r="AA88" s="16">
        <f t="shared" si="53"/>
        <v>2.5239759175245418</v>
      </c>
      <c r="AB88" s="16">
        <f t="shared" si="53"/>
        <v>2.6089965889164013</v>
      </c>
      <c r="AC88" s="24">
        <f t="shared" si="47"/>
        <v>2.1730968123768624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>
        <f t="shared" ref="E89:F89" si="54">(E67-E68)/LN(1+(E67-E68)/E66)</f>
        <v>2.5369423252845391</v>
      </c>
      <c r="F89" s="16">
        <f t="shared" si="54"/>
        <v>2.6811497642329987</v>
      </c>
      <c r="G89" s="16">
        <f t="shared" ref="G89:AB89" si="55">(G67-G68)/LN(1+(G67-G68)/G66)</f>
        <v>2.4682916986923407</v>
      </c>
      <c r="H89" s="16">
        <f t="shared" si="55"/>
        <v>2.6331500704264599</v>
      </c>
      <c r="I89" s="16">
        <f t="shared" si="55"/>
        <v>2.5848856114819854</v>
      </c>
      <c r="J89" s="16">
        <f t="shared" si="55"/>
        <v>2.4222213199475116</v>
      </c>
      <c r="K89" s="16">
        <f t="shared" si="55"/>
        <v>2.4682916986923407</v>
      </c>
      <c r="L89" s="16">
        <f t="shared" si="55"/>
        <v>2.6571824286132677</v>
      </c>
      <c r="M89" s="16">
        <f t="shared" si="55"/>
        <v>2.7288938316427807</v>
      </c>
      <c r="N89" s="16">
        <f t="shared" si="55"/>
        <v>2.8816343500125905</v>
      </c>
      <c r="O89" s="16">
        <f t="shared" si="55"/>
        <v>2.7288938316427807</v>
      </c>
      <c r="P89" s="16">
        <f t="shared" si="55"/>
        <v>2.7050532016668063</v>
      </c>
      <c r="Q89" s="16">
        <f t="shared" si="55"/>
        <v>2.9556008171816193</v>
      </c>
      <c r="R89" s="16">
        <f t="shared" si="55"/>
        <v>2.7050532016668063</v>
      </c>
      <c r="S89" s="16">
        <f t="shared" si="55"/>
        <v>2.8816343500125905</v>
      </c>
      <c r="T89" s="16">
        <f t="shared" si="55"/>
        <v>2.7288938316427807</v>
      </c>
      <c r="U89" s="16">
        <f t="shared" si="55"/>
        <v>2.6571824286132681</v>
      </c>
      <c r="V89" s="16">
        <f t="shared" si="55"/>
        <v>2.3990918556509144</v>
      </c>
      <c r="W89" s="16">
        <f t="shared" si="55"/>
        <v>2.4875228448970583</v>
      </c>
      <c r="X89" s="16">
        <f t="shared" si="55"/>
        <v>2.4912348380247811</v>
      </c>
      <c r="Y89" s="16">
        <f t="shared" si="55"/>
        <v>2.9174786401778334</v>
      </c>
      <c r="Z89" s="16">
        <f t="shared" si="55"/>
        <v>2.9407981782201453</v>
      </c>
      <c r="AA89" s="16">
        <f t="shared" si="55"/>
        <v>3.174209338763446</v>
      </c>
      <c r="AB89" s="16">
        <f t="shared" si="55"/>
        <v>3.2221656935770162</v>
      </c>
      <c r="AC89" s="24">
        <f t="shared" si="47"/>
        <v>2.7107273396151936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 t="e">
        <f>AVERAGE(E94:AB94)</f>
        <v>#DIV/0!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 t="e">
        <f>AVERAGE(E95:AB95)</f>
        <v>#DIV/0!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 t="e">
        <f t="shared" ref="AC96:AC100" si="56">AVERAGE(E96:AB96)</f>
        <v>#DIV/0!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 t="e">
        <f t="shared" si="56"/>
        <v>#DIV/0!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0</v>
      </c>
      <c r="F98" s="10">
        <f t="shared" ref="F98:AB98" si="57">F96-F97</f>
        <v>0</v>
      </c>
      <c r="G98" s="10">
        <f t="shared" si="57"/>
        <v>0</v>
      </c>
      <c r="H98" s="10">
        <f t="shared" si="57"/>
        <v>0</v>
      </c>
      <c r="I98" s="10">
        <f t="shared" si="57"/>
        <v>0</v>
      </c>
      <c r="J98" s="10">
        <f t="shared" si="57"/>
        <v>0</v>
      </c>
      <c r="K98" s="10">
        <f t="shared" si="57"/>
        <v>0</v>
      </c>
      <c r="L98" s="10">
        <f t="shared" si="57"/>
        <v>0</v>
      </c>
      <c r="M98" s="10">
        <f t="shared" si="57"/>
        <v>0</v>
      </c>
      <c r="N98" s="10">
        <f t="shared" si="57"/>
        <v>0</v>
      </c>
      <c r="O98" s="10">
        <f t="shared" si="57"/>
        <v>0</v>
      </c>
      <c r="P98" s="10">
        <f t="shared" si="57"/>
        <v>0</v>
      </c>
      <c r="Q98" s="10">
        <f t="shared" si="57"/>
        <v>0</v>
      </c>
      <c r="R98" s="10">
        <f t="shared" si="57"/>
        <v>0</v>
      </c>
      <c r="S98" s="10">
        <f t="shared" si="57"/>
        <v>0</v>
      </c>
      <c r="T98" s="10">
        <f t="shared" si="57"/>
        <v>0</v>
      </c>
      <c r="U98" s="10">
        <f t="shared" si="57"/>
        <v>0</v>
      </c>
      <c r="V98" s="10">
        <f t="shared" si="57"/>
        <v>0</v>
      </c>
      <c r="W98" s="10">
        <f t="shared" si="57"/>
        <v>0</v>
      </c>
      <c r="X98" s="10">
        <f t="shared" si="57"/>
        <v>0</v>
      </c>
      <c r="Y98" s="10">
        <f t="shared" si="57"/>
        <v>0</v>
      </c>
      <c r="Z98" s="10">
        <f t="shared" si="57"/>
        <v>0</v>
      </c>
      <c r="AA98" s="10">
        <f t="shared" si="57"/>
        <v>0</v>
      </c>
      <c r="AB98" s="10">
        <f t="shared" si="57"/>
        <v>0</v>
      </c>
      <c r="AC98" s="24">
        <f t="shared" si="56"/>
        <v>0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 t="e">
        <f t="shared" si="56"/>
        <v>#DIV/0!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 t="e">
        <f t="shared" si="56"/>
        <v>#DIV/0!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0</v>
      </c>
      <c r="F101" s="10">
        <f t="shared" ref="F101" si="58">F100-F99</f>
        <v>0</v>
      </c>
      <c r="G101" s="10">
        <f t="shared" ref="G101" si="59">G100-G99</f>
        <v>0</v>
      </c>
      <c r="H101" s="10">
        <f t="shared" ref="H101" si="60">H100-H99</f>
        <v>0</v>
      </c>
      <c r="I101" s="10">
        <f t="shared" ref="I101" si="61">I100-I99</f>
        <v>0</v>
      </c>
      <c r="J101" s="10">
        <f t="shared" ref="J101" si="62">J100-J99</f>
        <v>0</v>
      </c>
      <c r="K101" s="10">
        <f t="shared" ref="K101" si="63">K100-K99</f>
        <v>0</v>
      </c>
      <c r="L101" s="10">
        <f t="shared" ref="L101" si="64">L100-L99</f>
        <v>0</v>
      </c>
      <c r="M101" s="10">
        <f t="shared" ref="M101" si="65">M100-M99</f>
        <v>0</v>
      </c>
      <c r="N101" s="10">
        <f t="shared" ref="N101" si="66">N100-N99</f>
        <v>0</v>
      </c>
      <c r="O101" s="10">
        <f t="shared" ref="O101" si="67">O100-O99</f>
        <v>0</v>
      </c>
      <c r="P101" s="10">
        <f t="shared" ref="P101" si="68">P100-P99</f>
        <v>0</v>
      </c>
      <c r="Q101" s="10">
        <f t="shared" ref="Q101" si="69">Q100-Q99</f>
        <v>0</v>
      </c>
      <c r="R101" s="10">
        <f t="shared" ref="R101" si="70">R100-R99</f>
        <v>0</v>
      </c>
      <c r="S101" s="10">
        <f t="shared" ref="S101" si="71">S100-S99</f>
        <v>0</v>
      </c>
      <c r="T101" s="10">
        <f t="shared" ref="T101" si="72">T100-T99</f>
        <v>0</v>
      </c>
      <c r="U101" s="10">
        <f t="shared" ref="U101" si="73">U100-U99</f>
        <v>0</v>
      </c>
      <c r="V101" s="10">
        <f t="shared" ref="V101" si="74">V100-V99</f>
        <v>0</v>
      </c>
      <c r="W101" s="10">
        <f t="shared" ref="W101" si="75">W100-W99</f>
        <v>0</v>
      </c>
      <c r="X101" s="10">
        <f t="shared" ref="X101" si="76">X100-X99</f>
        <v>0</v>
      </c>
      <c r="Y101" s="10">
        <f t="shared" ref="Y101" si="77">Y100-Y99</f>
        <v>0</v>
      </c>
      <c r="Z101" s="10">
        <f t="shared" ref="Z101" si="78">Z100-Z99</f>
        <v>0</v>
      </c>
      <c r="AA101" s="10">
        <f t="shared" ref="AA101" si="79">AA100-AA99</f>
        <v>0</v>
      </c>
      <c r="AB101" s="10">
        <f t="shared" ref="AB101" si="80">AB100-AB99</f>
        <v>0</v>
      </c>
      <c r="AC101" s="24">
        <f>AVERAGE(E101:AB101)</f>
        <v>0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 t="e">
        <f t="shared" ref="AC102:AC110" si="81">AVERAGE(E102:AB102)</f>
        <v>#DIV/0!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 t="e">
        <f t="shared" si="81"/>
        <v>#DIV/0!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>
        <v>4.2</v>
      </c>
      <c r="M104" s="11">
        <v>4.2</v>
      </c>
      <c r="N104" s="11">
        <v>4.2</v>
      </c>
      <c r="O104" s="11">
        <v>4.2</v>
      </c>
      <c r="P104" s="11">
        <v>4.2</v>
      </c>
      <c r="Q104" s="11">
        <v>4.2</v>
      </c>
      <c r="R104" s="11">
        <v>4.2</v>
      </c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>
        <v>4.2</v>
      </c>
      <c r="AC104" s="24">
        <f t="shared" si="81"/>
        <v>4.200000000000002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>
        <v>3.7</v>
      </c>
      <c r="M105" s="12">
        <v>3.7</v>
      </c>
      <c r="N105" s="12">
        <v>3.7</v>
      </c>
      <c r="O105" s="12">
        <v>3.7</v>
      </c>
      <c r="P105" s="12">
        <v>3.7</v>
      </c>
      <c r="Q105" s="12">
        <v>3.7</v>
      </c>
      <c r="R105" s="12">
        <v>3.7</v>
      </c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>
        <v>3.7</v>
      </c>
      <c r="AC105" s="24">
        <f t="shared" si="81"/>
        <v>3.7000000000000015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>
        <v>3.8</v>
      </c>
      <c r="M106" s="12">
        <v>3.8</v>
      </c>
      <c r="N106" s="12">
        <v>3.8</v>
      </c>
      <c r="O106" s="12">
        <v>3.8</v>
      </c>
      <c r="P106" s="12">
        <v>3.8</v>
      </c>
      <c r="Q106" s="12">
        <v>3.8</v>
      </c>
      <c r="R106" s="12">
        <v>3.8</v>
      </c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>
        <v>3.8</v>
      </c>
      <c r="AC106" s="24">
        <f t="shared" si="81"/>
        <v>3.7999999999999985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>
        <v>3</v>
      </c>
      <c r="M107" s="12">
        <v>3</v>
      </c>
      <c r="N107" s="12">
        <v>3</v>
      </c>
      <c r="O107" s="12">
        <v>3</v>
      </c>
      <c r="P107" s="12">
        <v>3</v>
      </c>
      <c r="Q107" s="12">
        <v>3</v>
      </c>
      <c r="R107" s="12">
        <v>3</v>
      </c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>
        <v>3</v>
      </c>
      <c r="AC107" s="24">
        <f t="shared" si="81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AB108" si="82">E104-E105</f>
        <v>0.5</v>
      </c>
      <c r="F108" s="11">
        <f t="shared" si="82"/>
        <v>0.5</v>
      </c>
      <c r="G108" s="11">
        <f t="shared" si="82"/>
        <v>0.5</v>
      </c>
      <c r="H108" s="11">
        <f t="shared" si="82"/>
        <v>0.5</v>
      </c>
      <c r="I108" s="11">
        <f t="shared" si="82"/>
        <v>0.5</v>
      </c>
      <c r="J108" s="11">
        <f t="shared" si="82"/>
        <v>0.5</v>
      </c>
      <c r="K108" s="11">
        <f t="shared" si="82"/>
        <v>0.5</v>
      </c>
      <c r="L108" s="11">
        <f t="shared" si="82"/>
        <v>0.5</v>
      </c>
      <c r="M108" s="11">
        <f t="shared" si="82"/>
        <v>0.5</v>
      </c>
      <c r="N108" s="11">
        <f t="shared" si="82"/>
        <v>0.5</v>
      </c>
      <c r="O108" s="11">
        <f t="shared" si="82"/>
        <v>0.5</v>
      </c>
      <c r="P108" s="11">
        <f t="shared" si="82"/>
        <v>0.5</v>
      </c>
      <c r="Q108" s="11">
        <f t="shared" si="82"/>
        <v>0.5</v>
      </c>
      <c r="R108" s="11">
        <f t="shared" si="82"/>
        <v>0.5</v>
      </c>
      <c r="S108" s="11">
        <f t="shared" si="82"/>
        <v>0.5</v>
      </c>
      <c r="T108" s="11">
        <f t="shared" si="82"/>
        <v>0.5</v>
      </c>
      <c r="U108" s="11">
        <f t="shared" si="82"/>
        <v>0.5</v>
      </c>
      <c r="V108" s="11">
        <f t="shared" si="82"/>
        <v>0.5</v>
      </c>
      <c r="W108" s="11">
        <f t="shared" si="82"/>
        <v>0.5</v>
      </c>
      <c r="X108" s="11">
        <f t="shared" si="82"/>
        <v>0.5</v>
      </c>
      <c r="Y108" s="11">
        <f t="shared" si="82"/>
        <v>0.5</v>
      </c>
      <c r="Z108" s="11">
        <f t="shared" si="82"/>
        <v>0.5</v>
      </c>
      <c r="AA108" s="11">
        <f t="shared" si="82"/>
        <v>0.5</v>
      </c>
      <c r="AB108" s="11">
        <f t="shared" si="82"/>
        <v>0.5</v>
      </c>
      <c r="AC108" s="24">
        <f t="shared" si="81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AB109" si="83">E106-E107</f>
        <v>0.79999999999999982</v>
      </c>
      <c r="F109" s="11">
        <f t="shared" si="83"/>
        <v>0.79999999999999982</v>
      </c>
      <c r="G109" s="11">
        <f t="shared" si="83"/>
        <v>0.79999999999999982</v>
      </c>
      <c r="H109" s="11">
        <f t="shared" si="83"/>
        <v>0.79999999999999982</v>
      </c>
      <c r="I109" s="11">
        <f t="shared" si="83"/>
        <v>0.79999999999999982</v>
      </c>
      <c r="J109" s="11">
        <f t="shared" si="83"/>
        <v>0.79999999999999982</v>
      </c>
      <c r="K109" s="11">
        <f t="shared" si="83"/>
        <v>0.79999999999999982</v>
      </c>
      <c r="L109" s="11">
        <f t="shared" si="83"/>
        <v>0.79999999999999982</v>
      </c>
      <c r="M109" s="11">
        <f t="shared" si="83"/>
        <v>0.79999999999999982</v>
      </c>
      <c r="N109" s="11">
        <f t="shared" si="83"/>
        <v>0.79999999999999982</v>
      </c>
      <c r="O109" s="11">
        <f t="shared" si="83"/>
        <v>0.79999999999999982</v>
      </c>
      <c r="P109" s="11">
        <f t="shared" si="83"/>
        <v>0.79999999999999982</v>
      </c>
      <c r="Q109" s="11">
        <f t="shared" si="83"/>
        <v>0.79999999999999982</v>
      </c>
      <c r="R109" s="11">
        <f t="shared" si="83"/>
        <v>0.79999999999999982</v>
      </c>
      <c r="S109" s="11">
        <f t="shared" si="83"/>
        <v>0.79999999999999982</v>
      </c>
      <c r="T109" s="11">
        <f t="shared" si="83"/>
        <v>0.79999999999999982</v>
      </c>
      <c r="U109" s="11">
        <f t="shared" si="83"/>
        <v>0.79999999999999982</v>
      </c>
      <c r="V109" s="11">
        <f t="shared" si="83"/>
        <v>0.79999999999999982</v>
      </c>
      <c r="W109" s="11">
        <f t="shared" si="83"/>
        <v>0.79999999999999982</v>
      </c>
      <c r="X109" s="11">
        <f t="shared" si="83"/>
        <v>0.79999999999999982</v>
      </c>
      <c r="Y109" s="11">
        <f t="shared" si="83"/>
        <v>0.79999999999999982</v>
      </c>
      <c r="Z109" s="11">
        <f t="shared" si="83"/>
        <v>0.79999999999999982</v>
      </c>
      <c r="AA109" s="11">
        <f t="shared" si="83"/>
        <v>0.79999999999999982</v>
      </c>
      <c r="AB109" s="11">
        <f t="shared" si="83"/>
        <v>0.79999999999999982</v>
      </c>
      <c r="AC109" s="24">
        <f t="shared" si="81"/>
        <v>0.80000000000000027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AB110" si="84">SQRT(E108/0.5)*971</f>
        <v>971</v>
      </c>
      <c r="F110" s="14">
        <f t="shared" si="84"/>
        <v>971</v>
      </c>
      <c r="G110" s="14">
        <f t="shared" si="84"/>
        <v>971</v>
      </c>
      <c r="H110" s="14">
        <f t="shared" si="84"/>
        <v>971</v>
      </c>
      <c r="I110" s="14">
        <f t="shared" si="84"/>
        <v>971</v>
      </c>
      <c r="J110" s="14">
        <f t="shared" si="84"/>
        <v>971</v>
      </c>
      <c r="K110" s="14">
        <f t="shared" si="84"/>
        <v>971</v>
      </c>
      <c r="L110" s="14">
        <f t="shared" si="84"/>
        <v>971</v>
      </c>
      <c r="M110" s="14">
        <f t="shared" si="84"/>
        <v>971</v>
      </c>
      <c r="N110" s="14">
        <f t="shared" si="84"/>
        <v>971</v>
      </c>
      <c r="O110" s="14">
        <f t="shared" si="84"/>
        <v>971</v>
      </c>
      <c r="P110" s="14">
        <f t="shared" si="84"/>
        <v>971</v>
      </c>
      <c r="Q110" s="14">
        <f t="shared" si="84"/>
        <v>971</v>
      </c>
      <c r="R110" s="14">
        <f t="shared" si="84"/>
        <v>971</v>
      </c>
      <c r="S110" s="14">
        <f t="shared" si="84"/>
        <v>971</v>
      </c>
      <c r="T110" s="14">
        <f t="shared" si="84"/>
        <v>971</v>
      </c>
      <c r="U110" s="14">
        <f t="shared" si="84"/>
        <v>971</v>
      </c>
      <c r="V110" s="14">
        <f t="shared" si="84"/>
        <v>971</v>
      </c>
      <c r="W110" s="14">
        <f t="shared" si="84"/>
        <v>971</v>
      </c>
      <c r="X110" s="14">
        <f t="shared" si="84"/>
        <v>971</v>
      </c>
      <c r="Y110" s="14">
        <f t="shared" si="84"/>
        <v>971</v>
      </c>
      <c r="Z110" s="14">
        <f t="shared" si="84"/>
        <v>971</v>
      </c>
      <c r="AA110" s="14">
        <f t="shared" si="84"/>
        <v>971</v>
      </c>
      <c r="AB110" s="14">
        <f t="shared" si="84"/>
        <v>971</v>
      </c>
      <c r="AC110" s="24">
        <f t="shared" si="81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AB111" si="85">E110*1000*1*(E96-E97)/3024</f>
        <v>0</v>
      </c>
      <c r="F111" s="14">
        <f t="shared" si="85"/>
        <v>0</v>
      </c>
      <c r="G111" s="14">
        <f t="shared" si="85"/>
        <v>0</v>
      </c>
      <c r="H111" s="14">
        <f t="shared" si="85"/>
        <v>0</v>
      </c>
      <c r="I111" s="14">
        <f t="shared" si="85"/>
        <v>0</v>
      </c>
      <c r="J111" s="14">
        <f t="shared" si="85"/>
        <v>0</v>
      </c>
      <c r="K111" s="14">
        <f t="shared" si="85"/>
        <v>0</v>
      </c>
      <c r="L111" s="14">
        <f t="shared" si="85"/>
        <v>0</v>
      </c>
      <c r="M111" s="14">
        <f t="shared" si="85"/>
        <v>0</v>
      </c>
      <c r="N111" s="14">
        <f t="shared" si="85"/>
        <v>0</v>
      </c>
      <c r="O111" s="14">
        <f t="shared" si="85"/>
        <v>0</v>
      </c>
      <c r="P111" s="14">
        <f t="shared" si="85"/>
        <v>0</v>
      </c>
      <c r="Q111" s="14">
        <f t="shared" si="85"/>
        <v>0</v>
      </c>
      <c r="R111" s="14">
        <f t="shared" si="85"/>
        <v>0</v>
      </c>
      <c r="S111" s="14">
        <f t="shared" si="85"/>
        <v>0</v>
      </c>
      <c r="T111" s="14">
        <f t="shared" si="85"/>
        <v>0</v>
      </c>
      <c r="U111" s="14">
        <f t="shared" si="85"/>
        <v>0</v>
      </c>
      <c r="V111" s="14">
        <f t="shared" si="85"/>
        <v>0</v>
      </c>
      <c r="W111" s="14">
        <f t="shared" si="85"/>
        <v>0</v>
      </c>
      <c r="X111" s="14">
        <f t="shared" si="85"/>
        <v>0</v>
      </c>
      <c r="Y111" s="14">
        <f t="shared" si="85"/>
        <v>0</v>
      </c>
      <c r="Z111" s="14">
        <f t="shared" si="85"/>
        <v>0</v>
      </c>
      <c r="AA111" s="14">
        <f t="shared" si="85"/>
        <v>0</v>
      </c>
      <c r="AB111" s="14">
        <f t="shared" si="85"/>
        <v>0</v>
      </c>
      <c r="AC111" s="24">
        <f>SUM(E111:AB111)</f>
        <v>0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25">
        <f>SUM(E112:AB112)</f>
        <v>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 t="e">
        <f t="shared" ref="E113:AB113" si="86">E112/E111</f>
        <v>#DIV/0!</v>
      </c>
      <c r="F113" s="16" t="e">
        <f t="shared" si="86"/>
        <v>#DIV/0!</v>
      </c>
      <c r="G113" s="16" t="e">
        <f t="shared" si="86"/>
        <v>#DIV/0!</v>
      </c>
      <c r="H113" s="16" t="e">
        <f t="shared" si="86"/>
        <v>#DIV/0!</v>
      </c>
      <c r="I113" s="16" t="e">
        <f t="shared" si="86"/>
        <v>#DIV/0!</v>
      </c>
      <c r="J113" s="16" t="e">
        <f t="shared" si="86"/>
        <v>#DIV/0!</v>
      </c>
      <c r="K113" s="16" t="e">
        <f t="shared" si="86"/>
        <v>#DIV/0!</v>
      </c>
      <c r="L113" s="16" t="e">
        <f t="shared" si="86"/>
        <v>#DIV/0!</v>
      </c>
      <c r="M113" s="16" t="e">
        <f t="shared" si="86"/>
        <v>#DIV/0!</v>
      </c>
      <c r="N113" s="16" t="e">
        <f t="shared" si="86"/>
        <v>#DIV/0!</v>
      </c>
      <c r="O113" s="16" t="e">
        <f t="shared" si="86"/>
        <v>#DIV/0!</v>
      </c>
      <c r="P113" s="16" t="e">
        <f t="shared" si="86"/>
        <v>#DIV/0!</v>
      </c>
      <c r="Q113" s="16" t="e">
        <f t="shared" si="86"/>
        <v>#DIV/0!</v>
      </c>
      <c r="R113" s="16" t="e">
        <f t="shared" si="86"/>
        <v>#DIV/0!</v>
      </c>
      <c r="S113" s="16" t="e">
        <f t="shared" si="86"/>
        <v>#DIV/0!</v>
      </c>
      <c r="T113" s="16" t="e">
        <f t="shared" si="86"/>
        <v>#DIV/0!</v>
      </c>
      <c r="U113" s="16" t="e">
        <f t="shared" si="86"/>
        <v>#DIV/0!</v>
      </c>
      <c r="V113" s="16" t="e">
        <f t="shared" si="86"/>
        <v>#DIV/0!</v>
      </c>
      <c r="W113" s="16" t="e">
        <f t="shared" si="86"/>
        <v>#DIV/0!</v>
      </c>
      <c r="X113" s="16" t="e">
        <f t="shared" si="86"/>
        <v>#DIV/0!</v>
      </c>
      <c r="Y113" s="16" t="e">
        <f t="shared" si="86"/>
        <v>#DIV/0!</v>
      </c>
      <c r="Z113" s="16" t="e">
        <f t="shared" si="86"/>
        <v>#DIV/0!</v>
      </c>
      <c r="AA113" s="16" t="e">
        <f t="shared" si="86"/>
        <v>#DIV/0!</v>
      </c>
      <c r="AB113" s="16" t="e">
        <f t="shared" si="86"/>
        <v>#DIV/0!</v>
      </c>
      <c r="AC113" s="24" t="e">
        <f t="shared" ref="AC113:AC118" si="87">AVERAGE(E113:AB113)</f>
        <v>#DIV/0!</v>
      </c>
    </row>
    <row r="114" spans="1:35" ht="30" customHeight="1">
      <c r="A114" s="4">
        <v>17</v>
      </c>
      <c r="B114" s="5" t="s">
        <v>64</v>
      </c>
      <c r="C114" s="13"/>
      <c r="D114" s="13"/>
      <c r="E114" s="427" t="e">
        <f>AVERAGE(E113:AB113)</f>
        <v>#DIV/0!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 t="e">
        <f t="shared" si="87"/>
        <v>#DIV/0!</v>
      </c>
    </row>
    <row r="115" spans="1:35" ht="30" customHeight="1">
      <c r="A115" s="4">
        <v>18</v>
      </c>
      <c r="B115" s="5" t="s">
        <v>65</v>
      </c>
      <c r="C115" s="13"/>
      <c r="D115" s="13"/>
      <c r="E115" s="16" t="e">
        <f t="shared" ref="E115:J115" si="88">3.516/E113</f>
        <v>#DIV/0!</v>
      </c>
      <c r="F115" s="16" t="e">
        <f t="shared" si="88"/>
        <v>#DIV/0!</v>
      </c>
      <c r="G115" s="16" t="e">
        <f t="shared" si="88"/>
        <v>#DIV/0!</v>
      </c>
      <c r="H115" s="16" t="e">
        <f t="shared" si="88"/>
        <v>#DIV/0!</v>
      </c>
      <c r="I115" s="16" t="e">
        <f t="shared" si="88"/>
        <v>#DIV/0!</v>
      </c>
      <c r="J115" s="16" t="e">
        <f t="shared" si="88"/>
        <v>#DIV/0!</v>
      </c>
      <c r="K115" s="16" t="e">
        <f t="shared" ref="K115:X115" si="89">3.516/K113</f>
        <v>#DIV/0!</v>
      </c>
      <c r="L115" s="16" t="e">
        <f t="shared" si="89"/>
        <v>#DIV/0!</v>
      </c>
      <c r="M115" s="16" t="e">
        <f t="shared" si="89"/>
        <v>#DIV/0!</v>
      </c>
      <c r="N115" s="16" t="e">
        <f t="shared" si="89"/>
        <v>#DIV/0!</v>
      </c>
      <c r="O115" s="16" t="e">
        <f t="shared" si="89"/>
        <v>#DIV/0!</v>
      </c>
      <c r="P115" s="16" t="e">
        <f t="shared" si="89"/>
        <v>#DIV/0!</v>
      </c>
      <c r="Q115" s="16" t="e">
        <f t="shared" si="89"/>
        <v>#DIV/0!</v>
      </c>
      <c r="R115" s="16" t="e">
        <f t="shared" si="89"/>
        <v>#DIV/0!</v>
      </c>
      <c r="S115" s="16" t="e">
        <f t="shared" si="89"/>
        <v>#DIV/0!</v>
      </c>
      <c r="T115" s="16" t="e">
        <f t="shared" si="89"/>
        <v>#DIV/0!</v>
      </c>
      <c r="U115" s="16" t="e">
        <f t="shared" si="89"/>
        <v>#DIV/0!</v>
      </c>
      <c r="V115" s="16" t="e">
        <f t="shared" si="89"/>
        <v>#DIV/0!</v>
      </c>
      <c r="W115" s="16" t="e">
        <f t="shared" si="89"/>
        <v>#DIV/0!</v>
      </c>
      <c r="X115" s="16" t="e">
        <f t="shared" si="89"/>
        <v>#DIV/0!</v>
      </c>
      <c r="Y115" s="16" t="e">
        <f t="shared" ref="Y115:AB115" si="90">3.516/Y113</f>
        <v>#DIV/0!</v>
      </c>
      <c r="Z115" s="16" t="e">
        <f t="shared" si="90"/>
        <v>#DIV/0!</v>
      </c>
      <c r="AA115" s="16" t="e">
        <f t="shared" si="90"/>
        <v>#DIV/0!</v>
      </c>
      <c r="AB115" s="16" t="e">
        <f t="shared" si="90"/>
        <v>#DIV/0!</v>
      </c>
      <c r="AC115" s="24" t="e">
        <f t="shared" si="87"/>
        <v>#DIV/0!</v>
      </c>
    </row>
    <row r="116" spans="1:35" ht="30" customHeight="1">
      <c r="A116" s="4">
        <v>19</v>
      </c>
      <c r="B116" s="5" t="s">
        <v>66</v>
      </c>
      <c r="C116" s="13"/>
      <c r="D116" s="13"/>
      <c r="E116" s="16" t="e">
        <f t="shared" ref="E116:J116" si="91">3.413*E115</f>
        <v>#DIV/0!</v>
      </c>
      <c r="F116" s="16" t="e">
        <f t="shared" si="91"/>
        <v>#DIV/0!</v>
      </c>
      <c r="G116" s="16" t="e">
        <f t="shared" si="91"/>
        <v>#DIV/0!</v>
      </c>
      <c r="H116" s="16" t="e">
        <f t="shared" si="91"/>
        <v>#DIV/0!</v>
      </c>
      <c r="I116" s="16" t="e">
        <f t="shared" si="91"/>
        <v>#DIV/0!</v>
      </c>
      <c r="J116" s="16" t="e">
        <f t="shared" si="91"/>
        <v>#DIV/0!</v>
      </c>
      <c r="K116" s="16" t="e">
        <f t="shared" ref="K116:X116" si="92">3.413*K115</f>
        <v>#DIV/0!</v>
      </c>
      <c r="L116" s="16" t="e">
        <f t="shared" si="92"/>
        <v>#DIV/0!</v>
      </c>
      <c r="M116" s="16" t="e">
        <f t="shared" si="92"/>
        <v>#DIV/0!</v>
      </c>
      <c r="N116" s="16" t="e">
        <f t="shared" si="92"/>
        <v>#DIV/0!</v>
      </c>
      <c r="O116" s="16" t="e">
        <f t="shared" si="92"/>
        <v>#DIV/0!</v>
      </c>
      <c r="P116" s="16" t="e">
        <f t="shared" si="92"/>
        <v>#DIV/0!</v>
      </c>
      <c r="Q116" s="16" t="e">
        <f t="shared" si="92"/>
        <v>#DIV/0!</v>
      </c>
      <c r="R116" s="16" t="e">
        <f t="shared" si="92"/>
        <v>#DIV/0!</v>
      </c>
      <c r="S116" s="16" t="e">
        <f t="shared" si="92"/>
        <v>#DIV/0!</v>
      </c>
      <c r="T116" s="16" t="e">
        <f t="shared" si="92"/>
        <v>#DIV/0!</v>
      </c>
      <c r="U116" s="16" t="e">
        <f t="shared" si="92"/>
        <v>#DIV/0!</v>
      </c>
      <c r="V116" s="16" t="e">
        <f t="shared" si="92"/>
        <v>#DIV/0!</v>
      </c>
      <c r="W116" s="16" t="e">
        <f t="shared" si="92"/>
        <v>#DIV/0!</v>
      </c>
      <c r="X116" s="16" t="e">
        <f t="shared" si="92"/>
        <v>#DIV/0!</v>
      </c>
      <c r="Y116" s="16" t="e">
        <f t="shared" ref="Y116:AB116" si="93">3.413*Y115</f>
        <v>#DIV/0!</v>
      </c>
      <c r="Z116" s="16" t="e">
        <f t="shared" si="93"/>
        <v>#DIV/0!</v>
      </c>
      <c r="AA116" s="16" t="e">
        <f t="shared" si="93"/>
        <v>#DIV/0!</v>
      </c>
      <c r="AB116" s="16" t="e">
        <f t="shared" si="93"/>
        <v>#DIV/0!</v>
      </c>
      <c r="AC116" s="24" t="e">
        <f t="shared" si="87"/>
        <v>#DIV/0!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 t="e">
        <f t="shared" ref="E117:J117" si="94">(E100-E99)/LN(1+(E100-E99)/E94)</f>
        <v>#DIV/0!</v>
      </c>
      <c r="F117" s="16" t="e">
        <f t="shared" si="94"/>
        <v>#DIV/0!</v>
      </c>
      <c r="G117" s="16" t="e">
        <f t="shared" si="94"/>
        <v>#DIV/0!</v>
      </c>
      <c r="H117" s="16" t="e">
        <f t="shared" si="94"/>
        <v>#DIV/0!</v>
      </c>
      <c r="I117" s="16" t="e">
        <f t="shared" si="94"/>
        <v>#DIV/0!</v>
      </c>
      <c r="J117" s="16" t="e">
        <f t="shared" si="94"/>
        <v>#DIV/0!</v>
      </c>
      <c r="K117" s="16" t="e">
        <f>(K100-K99)/LN(1+(K100-K99)/K94)</f>
        <v>#DIV/0!</v>
      </c>
      <c r="L117" s="16" t="e">
        <f t="shared" ref="L117:X117" si="95">(L100-L99)/LN(1+(L100-L99)/L94)</f>
        <v>#DIV/0!</v>
      </c>
      <c r="M117" s="16" t="e">
        <f t="shared" si="95"/>
        <v>#DIV/0!</v>
      </c>
      <c r="N117" s="16" t="e">
        <f t="shared" si="95"/>
        <v>#DIV/0!</v>
      </c>
      <c r="O117" s="16" t="e">
        <f t="shared" si="95"/>
        <v>#DIV/0!</v>
      </c>
      <c r="P117" s="16" t="e">
        <f t="shared" si="95"/>
        <v>#DIV/0!</v>
      </c>
      <c r="Q117" s="16" t="e">
        <f t="shared" si="95"/>
        <v>#DIV/0!</v>
      </c>
      <c r="R117" s="16" t="e">
        <f t="shared" si="95"/>
        <v>#DIV/0!</v>
      </c>
      <c r="S117" s="16" t="e">
        <f t="shared" si="95"/>
        <v>#DIV/0!</v>
      </c>
      <c r="T117" s="16" t="e">
        <f t="shared" si="95"/>
        <v>#DIV/0!</v>
      </c>
      <c r="U117" s="16" t="e">
        <f t="shared" si="95"/>
        <v>#DIV/0!</v>
      </c>
      <c r="V117" s="16" t="e">
        <f t="shared" si="95"/>
        <v>#DIV/0!</v>
      </c>
      <c r="W117" s="16" t="e">
        <f t="shared" si="95"/>
        <v>#DIV/0!</v>
      </c>
      <c r="X117" s="16" t="e">
        <f t="shared" si="95"/>
        <v>#DIV/0!</v>
      </c>
      <c r="Y117" s="16" t="e">
        <f t="shared" ref="Y117:AB117" si="96">(Y100-Y99)/LN(1+(Y100-Y99)/Y94)</f>
        <v>#DIV/0!</v>
      </c>
      <c r="Z117" s="16" t="e">
        <f t="shared" si="96"/>
        <v>#DIV/0!</v>
      </c>
      <c r="AA117" s="16" t="e">
        <f t="shared" si="96"/>
        <v>#DIV/0!</v>
      </c>
      <c r="AB117" s="16" t="e">
        <f t="shared" si="96"/>
        <v>#DIV/0!</v>
      </c>
      <c r="AC117" s="24" t="e">
        <f t="shared" si="87"/>
        <v>#DIV/0!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 t="e">
        <f t="shared" ref="E118:J118" si="97">(E96-E97)/LN(1+(E96-E97)/E95)</f>
        <v>#DIV/0!</v>
      </c>
      <c r="F118" s="16" t="e">
        <f t="shared" si="97"/>
        <v>#DIV/0!</v>
      </c>
      <c r="G118" s="16" t="e">
        <f t="shared" si="97"/>
        <v>#DIV/0!</v>
      </c>
      <c r="H118" s="16" t="e">
        <f t="shared" si="97"/>
        <v>#DIV/0!</v>
      </c>
      <c r="I118" s="16" t="e">
        <f t="shared" si="97"/>
        <v>#DIV/0!</v>
      </c>
      <c r="J118" s="16" t="e">
        <f t="shared" si="97"/>
        <v>#DIV/0!</v>
      </c>
      <c r="K118" s="16" t="e">
        <f t="shared" ref="K118:X118" si="98">(K96-K97)/LN(1+(K96-K97)/K95)</f>
        <v>#DIV/0!</v>
      </c>
      <c r="L118" s="16" t="e">
        <f t="shared" si="98"/>
        <v>#DIV/0!</v>
      </c>
      <c r="M118" s="16" t="e">
        <f t="shared" si="98"/>
        <v>#DIV/0!</v>
      </c>
      <c r="N118" s="16" t="e">
        <f t="shared" si="98"/>
        <v>#DIV/0!</v>
      </c>
      <c r="O118" s="16" t="e">
        <f t="shared" si="98"/>
        <v>#DIV/0!</v>
      </c>
      <c r="P118" s="16" t="e">
        <f t="shared" si="98"/>
        <v>#DIV/0!</v>
      </c>
      <c r="Q118" s="16" t="e">
        <f t="shared" si="98"/>
        <v>#DIV/0!</v>
      </c>
      <c r="R118" s="16" t="e">
        <f t="shared" si="98"/>
        <v>#DIV/0!</v>
      </c>
      <c r="S118" s="16" t="e">
        <f t="shared" si="98"/>
        <v>#DIV/0!</v>
      </c>
      <c r="T118" s="16" t="e">
        <f t="shared" si="98"/>
        <v>#DIV/0!</v>
      </c>
      <c r="U118" s="16" t="e">
        <f t="shared" si="98"/>
        <v>#DIV/0!</v>
      </c>
      <c r="V118" s="16" t="e">
        <f t="shared" si="98"/>
        <v>#DIV/0!</v>
      </c>
      <c r="W118" s="16" t="e">
        <f t="shared" si="98"/>
        <v>#DIV/0!</v>
      </c>
      <c r="X118" s="16" t="e">
        <f t="shared" si="98"/>
        <v>#DIV/0!</v>
      </c>
      <c r="Y118" s="16" t="e">
        <f t="shared" ref="Y118:AB118" si="99">(Y96-Y97)/LN(1+(Y96-Y97)/Y95)</f>
        <v>#DIV/0!</v>
      </c>
      <c r="Z118" s="16" t="e">
        <f t="shared" si="99"/>
        <v>#DIV/0!</v>
      </c>
      <c r="AA118" s="16" t="e">
        <f t="shared" si="99"/>
        <v>#DIV/0!</v>
      </c>
      <c r="AB118" s="16" t="e">
        <f t="shared" si="99"/>
        <v>#DIV/0!</v>
      </c>
      <c r="AC118" s="24" t="e">
        <f t="shared" si="87"/>
        <v>#DIV/0!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100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100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0</v>
      </c>
      <c r="F127" s="10">
        <f t="shared" ref="F127:AB127" si="101">F125-F126</f>
        <v>0</v>
      </c>
      <c r="G127" s="10">
        <f t="shared" si="101"/>
        <v>0</v>
      </c>
      <c r="H127" s="10">
        <f t="shared" si="101"/>
        <v>0</v>
      </c>
      <c r="I127" s="10">
        <f t="shared" si="101"/>
        <v>0</v>
      </c>
      <c r="J127" s="10">
        <f t="shared" si="101"/>
        <v>0</v>
      </c>
      <c r="K127" s="10">
        <f t="shared" si="101"/>
        <v>0</v>
      </c>
      <c r="L127" s="10">
        <f t="shared" si="101"/>
        <v>0</v>
      </c>
      <c r="M127" s="10">
        <f t="shared" si="101"/>
        <v>0</v>
      </c>
      <c r="N127" s="10">
        <f t="shared" si="101"/>
        <v>0</v>
      </c>
      <c r="O127" s="10">
        <f t="shared" si="101"/>
        <v>0</v>
      </c>
      <c r="P127" s="10">
        <f t="shared" si="101"/>
        <v>0</v>
      </c>
      <c r="Q127" s="10">
        <f t="shared" si="101"/>
        <v>0</v>
      </c>
      <c r="R127" s="10">
        <f t="shared" si="101"/>
        <v>0</v>
      </c>
      <c r="S127" s="10">
        <f t="shared" si="101"/>
        <v>0</v>
      </c>
      <c r="T127" s="10">
        <f t="shared" si="101"/>
        <v>0</v>
      </c>
      <c r="U127" s="10">
        <f t="shared" si="101"/>
        <v>0</v>
      </c>
      <c r="V127" s="10">
        <f t="shared" si="101"/>
        <v>0</v>
      </c>
      <c r="W127" s="10">
        <f t="shared" si="101"/>
        <v>0</v>
      </c>
      <c r="X127" s="10">
        <f t="shared" si="101"/>
        <v>0</v>
      </c>
      <c r="Y127" s="10">
        <f t="shared" si="101"/>
        <v>0</v>
      </c>
      <c r="Z127" s="10">
        <f t="shared" si="101"/>
        <v>0</v>
      </c>
      <c r="AA127" s="10">
        <f t="shared" si="101"/>
        <v>0</v>
      </c>
      <c r="AB127" s="10">
        <f t="shared" si="101"/>
        <v>0</v>
      </c>
      <c r="AC127" s="24">
        <f t="shared" si="100"/>
        <v>0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100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100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0</v>
      </c>
      <c r="F130" s="10">
        <f t="shared" ref="F130:AB130" si="102">F129-F128</f>
        <v>0</v>
      </c>
      <c r="G130" s="10">
        <f t="shared" si="102"/>
        <v>0</v>
      </c>
      <c r="H130" s="10">
        <f t="shared" si="102"/>
        <v>0</v>
      </c>
      <c r="I130" s="10">
        <f t="shared" si="102"/>
        <v>0</v>
      </c>
      <c r="J130" s="10">
        <f t="shared" si="102"/>
        <v>0</v>
      </c>
      <c r="K130" s="10">
        <f t="shared" si="102"/>
        <v>0</v>
      </c>
      <c r="L130" s="10">
        <f t="shared" si="102"/>
        <v>0</v>
      </c>
      <c r="M130" s="10">
        <f t="shared" si="102"/>
        <v>0</v>
      </c>
      <c r="N130" s="10">
        <f t="shared" si="102"/>
        <v>0</v>
      </c>
      <c r="O130" s="10">
        <f t="shared" si="102"/>
        <v>0</v>
      </c>
      <c r="P130" s="10">
        <f t="shared" si="102"/>
        <v>0</v>
      </c>
      <c r="Q130" s="10">
        <f t="shared" si="102"/>
        <v>0</v>
      </c>
      <c r="R130" s="10">
        <f t="shared" si="102"/>
        <v>0</v>
      </c>
      <c r="S130" s="10">
        <f t="shared" si="102"/>
        <v>0</v>
      </c>
      <c r="T130" s="10">
        <f t="shared" si="102"/>
        <v>0</v>
      </c>
      <c r="U130" s="10">
        <f t="shared" si="102"/>
        <v>0</v>
      </c>
      <c r="V130" s="10">
        <f t="shared" si="102"/>
        <v>0</v>
      </c>
      <c r="W130" s="10">
        <f t="shared" si="102"/>
        <v>0</v>
      </c>
      <c r="X130" s="10">
        <f t="shared" si="102"/>
        <v>0</v>
      </c>
      <c r="Y130" s="10">
        <f t="shared" si="102"/>
        <v>0</v>
      </c>
      <c r="Z130" s="10">
        <f t="shared" si="102"/>
        <v>0</v>
      </c>
      <c r="AA130" s="10">
        <f t="shared" si="102"/>
        <v>0</v>
      </c>
      <c r="AB130" s="10">
        <f t="shared" si="102"/>
        <v>0</v>
      </c>
      <c r="AC130" s="24">
        <f>AVERAGE(E130:AB130)</f>
        <v>0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103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103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>
        <v>4.2</v>
      </c>
      <c r="Y133" s="11">
        <v>4.2</v>
      </c>
      <c r="Z133" s="11">
        <v>4.2</v>
      </c>
      <c r="AA133" s="11">
        <v>4.2</v>
      </c>
      <c r="AB133" s="11">
        <v>4.2</v>
      </c>
      <c r="AC133" s="24">
        <f t="shared" si="103"/>
        <v>4.200000000000002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>
        <v>3.7</v>
      </c>
      <c r="Y134" s="12">
        <v>3.7</v>
      </c>
      <c r="Z134" s="12">
        <v>3.7</v>
      </c>
      <c r="AA134" s="12">
        <v>3.7</v>
      </c>
      <c r="AB134" s="12">
        <v>3.7</v>
      </c>
      <c r="AC134" s="24">
        <f t="shared" si="103"/>
        <v>3.7000000000000015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>
        <v>3.8</v>
      </c>
      <c r="Y135" s="12">
        <v>3.8</v>
      </c>
      <c r="Z135" s="12">
        <v>3.8</v>
      </c>
      <c r="AA135" s="12">
        <v>3.8</v>
      </c>
      <c r="AB135" s="12">
        <v>3.8</v>
      </c>
      <c r="AC135" s="24">
        <f t="shared" si="103"/>
        <v>3.7999999999999985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24">
        <f t="shared" si="103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AB137" si="104">E133-E134</f>
        <v>0.5</v>
      </c>
      <c r="F137" s="11">
        <f t="shared" si="104"/>
        <v>0.5</v>
      </c>
      <c r="G137" s="11">
        <f t="shared" si="104"/>
        <v>0.5</v>
      </c>
      <c r="H137" s="11">
        <f t="shared" si="104"/>
        <v>0.5</v>
      </c>
      <c r="I137" s="11">
        <f t="shared" si="104"/>
        <v>0.5</v>
      </c>
      <c r="J137" s="11">
        <f t="shared" si="104"/>
        <v>0.5</v>
      </c>
      <c r="K137" s="11">
        <f t="shared" si="104"/>
        <v>0.5</v>
      </c>
      <c r="L137" s="11">
        <f t="shared" si="104"/>
        <v>0.5</v>
      </c>
      <c r="M137" s="11">
        <f t="shared" si="104"/>
        <v>0.5</v>
      </c>
      <c r="N137" s="11">
        <f t="shared" si="104"/>
        <v>0.5</v>
      </c>
      <c r="O137" s="11">
        <f t="shared" si="104"/>
        <v>0.5</v>
      </c>
      <c r="P137" s="11">
        <f t="shared" si="104"/>
        <v>0.5</v>
      </c>
      <c r="Q137" s="11">
        <f t="shared" si="104"/>
        <v>0.5</v>
      </c>
      <c r="R137" s="11">
        <f t="shared" si="104"/>
        <v>0.5</v>
      </c>
      <c r="S137" s="11">
        <f t="shared" si="104"/>
        <v>0.5</v>
      </c>
      <c r="T137" s="11">
        <f t="shared" si="104"/>
        <v>0.5</v>
      </c>
      <c r="U137" s="11">
        <f t="shared" si="104"/>
        <v>0.5</v>
      </c>
      <c r="V137" s="11">
        <f t="shared" si="104"/>
        <v>0.5</v>
      </c>
      <c r="W137" s="11">
        <f t="shared" si="104"/>
        <v>0.5</v>
      </c>
      <c r="X137" s="11">
        <f t="shared" si="104"/>
        <v>0.5</v>
      </c>
      <c r="Y137" s="11">
        <f t="shared" si="104"/>
        <v>0.5</v>
      </c>
      <c r="Z137" s="11">
        <f t="shared" si="104"/>
        <v>0.5</v>
      </c>
      <c r="AA137" s="11">
        <f t="shared" si="104"/>
        <v>0.5</v>
      </c>
      <c r="AB137" s="11">
        <f t="shared" si="104"/>
        <v>0.5</v>
      </c>
      <c r="AC137" s="24">
        <f t="shared" si="103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AB138" si="105">E135-E136</f>
        <v>0.79999999999999982</v>
      </c>
      <c r="F138" s="11">
        <f t="shared" si="105"/>
        <v>0.79999999999999982</v>
      </c>
      <c r="G138" s="11">
        <f t="shared" si="105"/>
        <v>0.79999999999999982</v>
      </c>
      <c r="H138" s="11">
        <f t="shared" si="105"/>
        <v>0.79999999999999982</v>
      </c>
      <c r="I138" s="11">
        <f t="shared" si="105"/>
        <v>0.79999999999999982</v>
      </c>
      <c r="J138" s="11">
        <f t="shared" si="105"/>
        <v>0.79999999999999982</v>
      </c>
      <c r="K138" s="11">
        <f t="shared" si="105"/>
        <v>0.79999999999999982</v>
      </c>
      <c r="L138" s="11">
        <f t="shared" si="105"/>
        <v>0.79999999999999982</v>
      </c>
      <c r="M138" s="11">
        <f t="shared" si="105"/>
        <v>0.79999999999999982</v>
      </c>
      <c r="N138" s="11">
        <f t="shared" si="105"/>
        <v>0.79999999999999982</v>
      </c>
      <c r="O138" s="11">
        <f t="shared" si="105"/>
        <v>0.79999999999999982</v>
      </c>
      <c r="P138" s="11">
        <f t="shared" si="105"/>
        <v>0.79999999999999982</v>
      </c>
      <c r="Q138" s="11">
        <f t="shared" si="105"/>
        <v>0.79999999999999982</v>
      </c>
      <c r="R138" s="11">
        <f t="shared" si="105"/>
        <v>0.79999999999999982</v>
      </c>
      <c r="S138" s="11">
        <f t="shared" si="105"/>
        <v>0.79999999999999982</v>
      </c>
      <c r="T138" s="11">
        <f t="shared" si="105"/>
        <v>0.79999999999999982</v>
      </c>
      <c r="U138" s="11">
        <f t="shared" si="105"/>
        <v>0.79999999999999982</v>
      </c>
      <c r="V138" s="11">
        <f t="shared" si="105"/>
        <v>0.79999999999999982</v>
      </c>
      <c r="W138" s="11">
        <f t="shared" si="105"/>
        <v>0.79999999999999982</v>
      </c>
      <c r="X138" s="11">
        <f t="shared" si="105"/>
        <v>0.79999999999999982</v>
      </c>
      <c r="Y138" s="11">
        <f t="shared" si="105"/>
        <v>0.79999999999999982</v>
      </c>
      <c r="Z138" s="11">
        <f t="shared" si="105"/>
        <v>0.79999999999999982</v>
      </c>
      <c r="AA138" s="11">
        <f t="shared" si="105"/>
        <v>0.79999999999999982</v>
      </c>
      <c r="AB138" s="11">
        <f t="shared" si="105"/>
        <v>0.79999999999999982</v>
      </c>
      <c r="AC138" s="24">
        <f t="shared" si="103"/>
        <v>0.80000000000000027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AB139" si="106">SQRT(E137/0.5)*971</f>
        <v>971</v>
      </c>
      <c r="F139" s="14">
        <f t="shared" si="106"/>
        <v>971</v>
      </c>
      <c r="G139" s="14">
        <f t="shared" si="106"/>
        <v>971</v>
      </c>
      <c r="H139" s="14">
        <f t="shared" si="106"/>
        <v>971</v>
      </c>
      <c r="I139" s="14">
        <f t="shared" si="106"/>
        <v>971</v>
      </c>
      <c r="J139" s="14">
        <f t="shared" si="106"/>
        <v>971</v>
      </c>
      <c r="K139" s="14">
        <f t="shared" si="106"/>
        <v>971</v>
      </c>
      <c r="L139" s="14">
        <f t="shared" si="106"/>
        <v>971</v>
      </c>
      <c r="M139" s="14">
        <f t="shared" si="106"/>
        <v>971</v>
      </c>
      <c r="N139" s="14">
        <f t="shared" si="106"/>
        <v>971</v>
      </c>
      <c r="O139" s="14">
        <f t="shared" si="106"/>
        <v>971</v>
      </c>
      <c r="P139" s="14">
        <f t="shared" si="106"/>
        <v>971</v>
      </c>
      <c r="Q139" s="14">
        <f t="shared" si="106"/>
        <v>971</v>
      </c>
      <c r="R139" s="14">
        <f t="shared" si="106"/>
        <v>971</v>
      </c>
      <c r="S139" s="14">
        <f t="shared" si="106"/>
        <v>971</v>
      </c>
      <c r="T139" s="14">
        <f t="shared" si="106"/>
        <v>971</v>
      </c>
      <c r="U139" s="14">
        <f t="shared" si="106"/>
        <v>971</v>
      </c>
      <c r="V139" s="14">
        <f t="shared" si="106"/>
        <v>971</v>
      </c>
      <c r="W139" s="14">
        <f t="shared" si="106"/>
        <v>971</v>
      </c>
      <c r="X139" s="14">
        <f t="shared" si="106"/>
        <v>971</v>
      </c>
      <c r="Y139" s="14">
        <f t="shared" si="106"/>
        <v>971</v>
      </c>
      <c r="Z139" s="14">
        <f t="shared" si="106"/>
        <v>971</v>
      </c>
      <c r="AA139" s="14">
        <f t="shared" si="106"/>
        <v>971</v>
      </c>
      <c r="AB139" s="14">
        <f t="shared" si="106"/>
        <v>971</v>
      </c>
      <c r="AC139" s="24">
        <f t="shared" si="103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AB140" si="107">E139*1000*1*(E125-E126)/3024</f>
        <v>0</v>
      </c>
      <c r="F140" s="14">
        <f t="shared" si="107"/>
        <v>0</v>
      </c>
      <c r="G140" s="14">
        <f t="shared" si="107"/>
        <v>0</v>
      </c>
      <c r="H140" s="14">
        <f t="shared" si="107"/>
        <v>0</v>
      </c>
      <c r="I140" s="14">
        <f t="shared" si="107"/>
        <v>0</v>
      </c>
      <c r="J140" s="14">
        <f t="shared" si="107"/>
        <v>0</v>
      </c>
      <c r="K140" s="14">
        <f t="shared" si="107"/>
        <v>0</v>
      </c>
      <c r="L140" s="14">
        <f t="shared" si="107"/>
        <v>0</v>
      </c>
      <c r="M140" s="14">
        <f t="shared" si="107"/>
        <v>0</v>
      </c>
      <c r="N140" s="14">
        <f t="shared" si="107"/>
        <v>0</v>
      </c>
      <c r="O140" s="14">
        <f t="shared" si="107"/>
        <v>0</v>
      </c>
      <c r="P140" s="14">
        <f t="shared" si="107"/>
        <v>0</v>
      </c>
      <c r="Q140" s="14">
        <f t="shared" si="107"/>
        <v>0</v>
      </c>
      <c r="R140" s="14">
        <f t="shared" si="107"/>
        <v>0</v>
      </c>
      <c r="S140" s="14">
        <f t="shared" si="107"/>
        <v>0</v>
      </c>
      <c r="T140" s="14">
        <f t="shared" si="107"/>
        <v>0</v>
      </c>
      <c r="U140" s="14">
        <f t="shared" si="107"/>
        <v>0</v>
      </c>
      <c r="V140" s="14">
        <f t="shared" si="107"/>
        <v>0</v>
      </c>
      <c r="W140" s="14">
        <f t="shared" si="107"/>
        <v>0</v>
      </c>
      <c r="X140" s="14">
        <f t="shared" si="107"/>
        <v>0</v>
      </c>
      <c r="Y140" s="14">
        <f t="shared" si="107"/>
        <v>0</v>
      </c>
      <c r="Z140" s="14">
        <f t="shared" si="107"/>
        <v>0</v>
      </c>
      <c r="AA140" s="14">
        <f t="shared" si="107"/>
        <v>0</v>
      </c>
      <c r="AB140" s="14">
        <f t="shared" si="107"/>
        <v>0</v>
      </c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1200</v>
      </c>
      <c r="AC141" s="25">
        <f>SUM(E141:AB141)</f>
        <v>1200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 t="e">
        <f t="shared" ref="E142:AB142" si="108">E141/E140</f>
        <v>#DIV/0!</v>
      </c>
      <c r="F142" s="16" t="e">
        <f t="shared" si="108"/>
        <v>#DIV/0!</v>
      </c>
      <c r="G142" s="16" t="e">
        <f t="shared" si="108"/>
        <v>#DIV/0!</v>
      </c>
      <c r="H142" s="16" t="e">
        <f t="shared" si="108"/>
        <v>#DIV/0!</v>
      </c>
      <c r="I142" s="16" t="e">
        <f t="shared" si="108"/>
        <v>#DIV/0!</v>
      </c>
      <c r="J142" s="16" t="e">
        <f t="shared" si="108"/>
        <v>#DIV/0!</v>
      </c>
      <c r="K142" s="16" t="e">
        <f t="shared" si="108"/>
        <v>#DIV/0!</v>
      </c>
      <c r="L142" s="16" t="e">
        <f t="shared" si="108"/>
        <v>#DIV/0!</v>
      </c>
      <c r="M142" s="16" t="e">
        <f t="shared" si="108"/>
        <v>#DIV/0!</v>
      </c>
      <c r="N142" s="16" t="e">
        <f t="shared" si="108"/>
        <v>#DIV/0!</v>
      </c>
      <c r="O142" s="16" t="e">
        <f t="shared" si="108"/>
        <v>#DIV/0!</v>
      </c>
      <c r="P142" s="16" t="e">
        <f t="shared" si="108"/>
        <v>#DIV/0!</v>
      </c>
      <c r="Q142" s="16" t="e">
        <f t="shared" si="108"/>
        <v>#DIV/0!</v>
      </c>
      <c r="R142" s="16" t="e">
        <f t="shared" si="108"/>
        <v>#DIV/0!</v>
      </c>
      <c r="S142" s="16" t="e">
        <f t="shared" si="108"/>
        <v>#DIV/0!</v>
      </c>
      <c r="T142" s="16" t="e">
        <f t="shared" si="108"/>
        <v>#DIV/0!</v>
      </c>
      <c r="U142" s="16" t="e">
        <f t="shared" si="108"/>
        <v>#DIV/0!</v>
      </c>
      <c r="V142" s="16" t="e">
        <f t="shared" si="108"/>
        <v>#DIV/0!</v>
      </c>
      <c r="W142" s="16" t="e">
        <f t="shared" si="108"/>
        <v>#DIV/0!</v>
      </c>
      <c r="X142" s="16" t="e">
        <f t="shared" si="108"/>
        <v>#DIV/0!</v>
      </c>
      <c r="Y142" s="16" t="e">
        <f t="shared" si="108"/>
        <v>#DIV/0!</v>
      </c>
      <c r="Z142" s="16" t="e">
        <f t="shared" si="108"/>
        <v>#DIV/0!</v>
      </c>
      <c r="AA142" s="16" t="e">
        <f t="shared" si="108"/>
        <v>#DIV/0!</v>
      </c>
      <c r="AB142" s="16" t="e">
        <f t="shared" si="108"/>
        <v>#DIV/0!</v>
      </c>
      <c r="AC142" s="24" t="e">
        <f t="shared" ref="AC142:AC147" si="109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 t="e">
        <f>AVERAGE(E142:AB142)</f>
        <v>#DIV/0!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109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 t="e">
        <f t="shared" ref="E144:AB144" si="110">3.516/E142</f>
        <v>#DIV/0!</v>
      </c>
      <c r="F144" s="16" t="e">
        <f t="shared" si="110"/>
        <v>#DIV/0!</v>
      </c>
      <c r="G144" s="16" t="e">
        <f t="shared" si="110"/>
        <v>#DIV/0!</v>
      </c>
      <c r="H144" s="16" t="e">
        <f t="shared" si="110"/>
        <v>#DIV/0!</v>
      </c>
      <c r="I144" s="16" t="e">
        <f t="shared" si="110"/>
        <v>#DIV/0!</v>
      </c>
      <c r="J144" s="16" t="e">
        <f t="shared" si="110"/>
        <v>#DIV/0!</v>
      </c>
      <c r="K144" s="16" t="e">
        <f t="shared" si="110"/>
        <v>#DIV/0!</v>
      </c>
      <c r="L144" s="16" t="e">
        <f t="shared" si="110"/>
        <v>#DIV/0!</v>
      </c>
      <c r="M144" s="16" t="e">
        <f t="shared" si="110"/>
        <v>#DIV/0!</v>
      </c>
      <c r="N144" s="16" t="e">
        <f t="shared" si="110"/>
        <v>#DIV/0!</v>
      </c>
      <c r="O144" s="16" t="e">
        <f t="shared" si="110"/>
        <v>#DIV/0!</v>
      </c>
      <c r="P144" s="16" t="e">
        <f t="shared" si="110"/>
        <v>#DIV/0!</v>
      </c>
      <c r="Q144" s="16" t="e">
        <f t="shared" si="110"/>
        <v>#DIV/0!</v>
      </c>
      <c r="R144" s="16" t="e">
        <f t="shared" si="110"/>
        <v>#DIV/0!</v>
      </c>
      <c r="S144" s="16" t="e">
        <f t="shared" si="110"/>
        <v>#DIV/0!</v>
      </c>
      <c r="T144" s="16" t="e">
        <f t="shared" si="110"/>
        <v>#DIV/0!</v>
      </c>
      <c r="U144" s="16" t="e">
        <f t="shared" si="110"/>
        <v>#DIV/0!</v>
      </c>
      <c r="V144" s="16" t="e">
        <f t="shared" si="110"/>
        <v>#DIV/0!</v>
      </c>
      <c r="W144" s="16" t="e">
        <f t="shared" si="110"/>
        <v>#DIV/0!</v>
      </c>
      <c r="X144" s="16" t="e">
        <f t="shared" si="110"/>
        <v>#DIV/0!</v>
      </c>
      <c r="Y144" s="16" t="e">
        <f t="shared" si="110"/>
        <v>#DIV/0!</v>
      </c>
      <c r="Z144" s="16" t="e">
        <f t="shared" si="110"/>
        <v>#DIV/0!</v>
      </c>
      <c r="AA144" s="16" t="e">
        <f t="shared" si="110"/>
        <v>#DIV/0!</v>
      </c>
      <c r="AB144" s="16" t="e">
        <f t="shared" si="110"/>
        <v>#DIV/0!</v>
      </c>
      <c r="AC144" s="24" t="e">
        <f t="shared" si="109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 t="e">
        <f t="shared" ref="E145:AB145" si="111">3.413*E144</f>
        <v>#DIV/0!</v>
      </c>
      <c r="F145" s="16" t="e">
        <f t="shared" si="111"/>
        <v>#DIV/0!</v>
      </c>
      <c r="G145" s="16" t="e">
        <f t="shared" si="111"/>
        <v>#DIV/0!</v>
      </c>
      <c r="H145" s="16" t="e">
        <f t="shared" si="111"/>
        <v>#DIV/0!</v>
      </c>
      <c r="I145" s="16" t="e">
        <f t="shared" si="111"/>
        <v>#DIV/0!</v>
      </c>
      <c r="J145" s="16" t="e">
        <f t="shared" si="111"/>
        <v>#DIV/0!</v>
      </c>
      <c r="K145" s="16" t="e">
        <f t="shared" si="111"/>
        <v>#DIV/0!</v>
      </c>
      <c r="L145" s="16" t="e">
        <f t="shared" si="111"/>
        <v>#DIV/0!</v>
      </c>
      <c r="M145" s="16" t="e">
        <f t="shared" si="111"/>
        <v>#DIV/0!</v>
      </c>
      <c r="N145" s="16" t="e">
        <f t="shared" si="111"/>
        <v>#DIV/0!</v>
      </c>
      <c r="O145" s="16" t="e">
        <f t="shared" si="111"/>
        <v>#DIV/0!</v>
      </c>
      <c r="P145" s="16" t="e">
        <f t="shared" si="111"/>
        <v>#DIV/0!</v>
      </c>
      <c r="Q145" s="16" t="e">
        <f t="shared" si="111"/>
        <v>#DIV/0!</v>
      </c>
      <c r="R145" s="16" t="e">
        <f t="shared" si="111"/>
        <v>#DIV/0!</v>
      </c>
      <c r="S145" s="16" t="e">
        <f t="shared" si="111"/>
        <v>#DIV/0!</v>
      </c>
      <c r="T145" s="16" t="e">
        <f t="shared" si="111"/>
        <v>#DIV/0!</v>
      </c>
      <c r="U145" s="16" t="e">
        <f t="shared" si="111"/>
        <v>#DIV/0!</v>
      </c>
      <c r="V145" s="16" t="e">
        <f t="shared" si="111"/>
        <v>#DIV/0!</v>
      </c>
      <c r="W145" s="16" t="e">
        <f t="shared" si="111"/>
        <v>#DIV/0!</v>
      </c>
      <c r="X145" s="16" t="e">
        <f t="shared" si="111"/>
        <v>#DIV/0!</v>
      </c>
      <c r="Y145" s="16" t="e">
        <f t="shared" si="111"/>
        <v>#DIV/0!</v>
      </c>
      <c r="Z145" s="16" t="e">
        <f t="shared" si="111"/>
        <v>#DIV/0!</v>
      </c>
      <c r="AA145" s="16" t="e">
        <f t="shared" si="111"/>
        <v>#DIV/0!</v>
      </c>
      <c r="AB145" s="16" t="e">
        <f t="shared" si="111"/>
        <v>#DIV/0!</v>
      </c>
      <c r="AC145" s="24" t="e">
        <f t="shared" si="109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 t="e">
        <f t="shared" ref="E146:AB146" si="112">(E129-E128)/LN(1+(E129-E128)/E123)</f>
        <v>#DIV/0!</v>
      </c>
      <c r="F146" s="16" t="e">
        <f t="shared" si="112"/>
        <v>#DIV/0!</v>
      </c>
      <c r="G146" s="16" t="e">
        <f t="shared" si="112"/>
        <v>#DIV/0!</v>
      </c>
      <c r="H146" s="16" t="e">
        <f t="shared" si="112"/>
        <v>#DIV/0!</v>
      </c>
      <c r="I146" s="16" t="e">
        <f t="shared" si="112"/>
        <v>#DIV/0!</v>
      </c>
      <c r="J146" s="16" t="e">
        <f t="shared" si="112"/>
        <v>#DIV/0!</v>
      </c>
      <c r="K146" s="16" t="e">
        <f t="shared" si="112"/>
        <v>#DIV/0!</v>
      </c>
      <c r="L146" s="16" t="e">
        <f t="shared" si="112"/>
        <v>#DIV/0!</v>
      </c>
      <c r="M146" s="16" t="e">
        <f t="shared" si="112"/>
        <v>#DIV/0!</v>
      </c>
      <c r="N146" s="16" t="e">
        <f t="shared" si="112"/>
        <v>#DIV/0!</v>
      </c>
      <c r="O146" s="16" t="e">
        <f t="shared" si="112"/>
        <v>#DIV/0!</v>
      </c>
      <c r="P146" s="16" t="e">
        <f t="shared" si="112"/>
        <v>#DIV/0!</v>
      </c>
      <c r="Q146" s="16" t="e">
        <f t="shared" si="112"/>
        <v>#DIV/0!</v>
      </c>
      <c r="R146" s="16" t="e">
        <f t="shared" si="112"/>
        <v>#DIV/0!</v>
      </c>
      <c r="S146" s="16" t="e">
        <f t="shared" si="112"/>
        <v>#DIV/0!</v>
      </c>
      <c r="T146" s="16" t="e">
        <f t="shared" si="112"/>
        <v>#DIV/0!</v>
      </c>
      <c r="U146" s="16" t="e">
        <f t="shared" si="112"/>
        <v>#DIV/0!</v>
      </c>
      <c r="V146" s="16" t="e">
        <f t="shared" si="112"/>
        <v>#DIV/0!</v>
      </c>
      <c r="W146" s="16" t="e">
        <f t="shared" si="112"/>
        <v>#DIV/0!</v>
      </c>
      <c r="X146" s="16" t="e">
        <f t="shared" si="112"/>
        <v>#DIV/0!</v>
      </c>
      <c r="Y146" s="16" t="e">
        <f t="shared" si="112"/>
        <v>#DIV/0!</v>
      </c>
      <c r="Z146" s="16" t="e">
        <f t="shared" si="112"/>
        <v>#DIV/0!</v>
      </c>
      <c r="AA146" s="16" t="e">
        <f t="shared" si="112"/>
        <v>#DIV/0!</v>
      </c>
      <c r="AB146" s="16" t="e">
        <f t="shared" si="112"/>
        <v>#DIV/0!</v>
      </c>
      <c r="AC146" s="24" t="e">
        <f t="shared" si="109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 t="e">
        <f t="shared" ref="E147:AB147" si="113">(E125-E126)/LN(1+(E125-E126)/E124)</f>
        <v>#DIV/0!</v>
      </c>
      <c r="F147" s="16" t="e">
        <f t="shared" si="113"/>
        <v>#DIV/0!</v>
      </c>
      <c r="G147" s="16" t="e">
        <f t="shared" si="113"/>
        <v>#DIV/0!</v>
      </c>
      <c r="H147" s="16" t="e">
        <f t="shared" si="113"/>
        <v>#DIV/0!</v>
      </c>
      <c r="I147" s="16" t="e">
        <f t="shared" si="113"/>
        <v>#DIV/0!</v>
      </c>
      <c r="J147" s="16" t="e">
        <f t="shared" si="113"/>
        <v>#DIV/0!</v>
      </c>
      <c r="K147" s="16" t="e">
        <f t="shared" si="113"/>
        <v>#DIV/0!</v>
      </c>
      <c r="L147" s="16" t="e">
        <f t="shared" si="113"/>
        <v>#DIV/0!</v>
      </c>
      <c r="M147" s="16" t="e">
        <f t="shared" si="113"/>
        <v>#DIV/0!</v>
      </c>
      <c r="N147" s="16" t="e">
        <f t="shared" si="113"/>
        <v>#DIV/0!</v>
      </c>
      <c r="O147" s="16" t="e">
        <f t="shared" si="113"/>
        <v>#DIV/0!</v>
      </c>
      <c r="P147" s="16" t="e">
        <f t="shared" si="113"/>
        <v>#DIV/0!</v>
      </c>
      <c r="Q147" s="16" t="e">
        <f t="shared" si="113"/>
        <v>#DIV/0!</v>
      </c>
      <c r="R147" s="16" t="e">
        <f t="shared" si="113"/>
        <v>#DIV/0!</v>
      </c>
      <c r="S147" s="16" t="e">
        <f t="shared" si="113"/>
        <v>#DIV/0!</v>
      </c>
      <c r="T147" s="16" t="e">
        <f t="shared" si="113"/>
        <v>#DIV/0!</v>
      </c>
      <c r="U147" s="16" t="e">
        <f t="shared" si="113"/>
        <v>#DIV/0!</v>
      </c>
      <c r="V147" s="16" t="e">
        <f t="shared" si="113"/>
        <v>#DIV/0!</v>
      </c>
      <c r="W147" s="16" t="e">
        <f t="shared" si="113"/>
        <v>#DIV/0!</v>
      </c>
      <c r="X147" s="16" t="e">
        <f t="shared" si="113"/>
        <v>#DIV/0!</v>
      </c>
      <c r="Y147" s="16" t="e">
        <f t="shared" si="113"/>
        <v>#DIV/0!</v>
      </c>
      <c r="Z147" s="16" t="e">
        <f t="shared" si="113"/>
        <v>#DIV/0!</v>
      </c>
      <c r="AA147" s="16" t="e">
        <f t="shared" si="113"/>
        <v>#DIV/0!</v>
      </c>
      <c r="AB147" s="16" t="e">
        <f t="shared" si="113"/>
        <v>#DIV/0!</v>
      </c>
      <c r="AC147" s="24" t="e">
        <f t="shared" si="109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23" t="e">
        <f>AVERAGE(E152:AB152)</f>
        <v>#DIV/0!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23" t="e">
        <f>AVERAGE(E153:AB153)</f>
        <v>#DIV/0!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24" t="e">
        <f t="shared" ref="AC154:AC158" si="114">AVERAGE(E154:AB154)</f>
        <v>#DIV/0!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24" t="e">
        <f t="shared" si="114"/>
        <v>#DIV/0!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>
        <f>E154-E155</f>
        <v>0</v>
      </c>
      <c r="F156" s="10">
        <f t="shared" ref="F156:AB156" si="115">F154-F155</f>
        <v>0</v>
      </c>
      <c r="G156" s="10">
        <f t="shared" si="115"/>
        <v>0</v>
      </c>
      <c r="H156" s="10">
        <f t="shared" si="115"/>
        <v>0</v>
      </c>
      <c r="I156" s="10">
        <f t="shared" si="115"/>
        <v>0</v>
      </c>
      <c r="J156" s="10">
        <f t="shared" si="115"/>
        <v>0</v>
      </c>
      <c r="K156" s="10">
        <f t="shared" si="115"/>
        <v>0</v>
      </c>
      <c r="L156" s="10">
        <f t="shared" si="115"/>
        <v>0</v>
      </c>
      <c r="M156" s="10">
        <f t="shared" si="115"/>
        <v>0</v>
      </c>
      <c r="N156" s="10">
        <f t="shared" si="115"/>
        <v>0</v>
      </c>
      <c r="O156" s="10">
        <f t="shared" si="115"/>
        <v>0</v>
      </c>
      <c r="P156" s="10">
        <f t="shared" si="115"/>
        <v>0</v>
      </c>
      <c r="Q156" s="10">
        <f t="shared" si="115"/>
        <v>0</v>
      </c>
      <c r="R156" s="10">
        <f t="shared" si="115"/>
        <v>0</v>
      </c>
      <c r="S156" s="10">
        <f t="shared" si="115"/>
        <v>0</v>
      </c>
      <c r="T156" s="10">
        <f t="shared" si="115"/>
        <v>0</v>
      </c>
      <c r="U156" s="10">
        <f t="shared" si="115"/>
        <v>0</v>
      </c>
      <c r="V156" s="10">
        <f t="shared" si="115"/>
        <v>0</v>
      </c>
      <c r="W156" s="10">
        <f t="shared" si="115"/>
        <v>0</v>
      </c>
      <c r="X156" s="10">
        <f t="shared" si="115"/>
        <v>0</v>
      </c>
      <c r="Y156" s="10">
        <f t="shared" si="115"/>
        <v>0</v>
      </c>
      <c r="Z156" s="10">
        <f t="shared" si="115"/>
        <v>0</v>
      </c>
      <c r="AA156" s="10">
        <f t="shared" si="115"/>
        <v>0</v>
      </c>
      <c r="AB156" s="10">
        <f t="shared" si="115"/>
        <v>0</v>
      </c>
      <c r="AC156" s="24">
        <f t="shared" si="114"/>
        <v>0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24" t="e">
        <f t="shared" si="114"/>
        <v>#DIV/0!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24" t="e">
        <f t="shared" si="114"/>
        <v>#DIV/0!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>
        <f>E158-E157</f>
        <v>0</v>
      </c>
      <c r="F159" s="10">
        <f t="shared" ref="F159:AB159" si="116">F158-F157</f>
        <v>0</v>
      </c>
      <c r="G159" s="10">
        <f t="shared" si="116"/>
        <v>0</v>
      </c>
      <c r="H159" s="10">
        <f t="shared" si="116"/>
        <v>0</v>
      </c>
      <c r="I159" s="10">
        <f t="shared" si="116"/>
        <v>0</v>
      </c>
      <c r="J159" s="10">
        <f t="shared" si="116"/>
        <v>0</v>
      </c>
      <c r="K159" s="10">
        <f t="shared" si="116"/>
        <v>0</v>
      </c>
      <c r="L159" s="10">
        <f t="shared" si="116"/>
        <v>0</v>
      </c>
      <c r="M159" s="10">
        <f t="shared" si="116"/>
        <v>0</v>
      </c>
      <c r="N159" s="10">
        <f t="shared" si="116"/>
        <v>0</v>
      </c>
      <c r="O159" s="10">
        <f t="shared" si="116"/>
        <v>0</v>
      </c>
      <c r="P159" s="10">
        <f t="shared" si="116"/>
        <v>0</v>
      </c>
      <c r="Q159" s="10">
        <f t="shared" si="116"/>
        <v>0</v>
      </c>
      <c r="R159" s="10">
        <f t="shared" si="116"/>
        <v>0</v>
      </c>
      <c r="S159" s="10">
        <f t="shared" si="116"/>
        <v>0</v>
      </c>
      <c r="T159" s="10">
        <f t="shared" si="116"/>
        <v>0</v>
      </c>
      <c r="U159" s="10">
        <f t="shared" si="116"/>
        <v>0</v>
      </c>
      <c r="V159" s="10">
        <f t="shared" si="116"/>
        <v>0</v>
      </c>
      <c r="W159" s="10">
        <f t="shared" si="116"/>
        <v>0</v>
      </c>
      <c r="X159" s="10">
        <f t="shared" si="116"/>
        <v>0</v>
      </c>
      <c r="Y159" s="10">
        <f t="shared" si="116"/>
        <v>0</v>
      </c>
      <c r="Z159" s="10">
        <f t="shared" si="116"/>
        <v>0</v>
      </c>
      <c r="AA159" s="10">
        <f t="shared" si="116"/>
        <v>0</v>
      </c>
      <c r="AB159" s="10">
        <f t="shared" si="116"/>
        <v>0</v>
      </c>
      <c r="AC159" s="24">
        <f>AVERAGE(E159:AB159)</f>
        <v>0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24" t="e">
        <f t="shared" ref="AC160:AC168" si="117">AVERAGE(E160:AB160)</f>
        <v>#DIV/0!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24" t="e">
        <f t="shared" si="117"/>
        <v>#DIV/0!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>
        <v>4.2</v>
      </c>
      <c r="F162" s="11">
        <v>4.2</v>
      </c>
      <c r="G162" s="11">
        <v>4.2</v>
      </c>
      <c r="H162" s="11">
        <v>4.2</v>
      </c>
      <c r="I162" s="11">
        <v>4.2</v>
      </c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>
        <v>4.2</v>
      </c>
      <c r="W162" s="11">
        <v>4.2</v>
      </c>
      <c r="X162" s="11">
        <v>4.2</v>
      </c>
      <c r="Y162" s="11">
        <v>4.2</v>
      </c>
      <c r="Z162" s="11">
        <v>4.2</v>
      </c>
      <c r="AA162" s="11">
        <v>4.2</v>
      </c>
      <c r="AB162" s="11">
        <v>4.2</v>
      </c>
      <c r="AC162" s="24">
        <f t="shared" si="117"/>
        <v>4.200000000000002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>
        <v>3.7</v>
      </c>
      <c r="F163" s="12">
        <v>3.7</v>
      </c>
      <c r="G163" s="12">
        <v>3.7</v>
      </c>
      <c r="H163" s="12">
        <v>3.7</v>
      </c>
      <c r="I163" s="12">
        <v>3.7</v>
      </c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>
        <v>3.7</v>
      </c>
      <c r="W163" s="12">
        <v>3.7</v>
      </c>
      <c r="X163" s="12">
        <v>3.7</v>
      </c>
      <c r="Y163" s="12">
        <v>3.7</v>
      </c>
      <c r="Z163" s="12">
        <v>3.7</v>
      </c>
      <c r="AA163" s="12">
        <v>3.7</v>
      </c>
      <c r="AB163" s="12">
        <v>3.7</v>
      </c>
      <c r="AC163" s="24">
        <f t="shared" si="117"/>
        <v>3.7000000000000015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>
        <v>3.8</v>
      </c>
      <c r="F164" s="12">
        <v>3.8</v>
      </c>
      <c r="G164" s="12">
        <v>3.8</v>
      </c>
      <c r="H164" s="12">
        <v>3.8</v>
      </c>
      <c r="I164" s="12">
        <v>3.8</v>
      </c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>
        <v>3.8</v>
      </c>
      <c r="W164" s="12">
        <v>3.8</v>
      </c>
      <c r="X164" s="12">
        <v>3.8</v>
      </c>
      <c r="Y164" s="12">
        <v>3.8</v>
      </c>
      <c r="Z164" s="12">
        <v>3.8</v>
      </c>
      <c r="AA164" s="12">
        <v>3.8</v>
      </c>
      <c r="AB164" s="12">
        <v>3.8</v>
      </c>
      <c r="AC164" s="24">
        <f t="shared" si="117"/>
        <v>3.7999999999999985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>
        <v>3</v>
      </c>
      <c r="F165" s="12">
        <v>3</v>
      </c>
      <c r="G165" s="12">
        <v>3</v>
      </c>
      <c r="H165" s="12">
        <v>3</v>
      </c>
      <c r="I165" s="12">
        <v>3</v>
      </c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>
        <v>3</v>
      </c>
      <c r="W165" s="12">
        <v>3</v>
      </c>
      <c r="X165" s="12">
        <v>3</v>
      </c>
      <c r="Y165" s="12">
        <v>3</v>
      </c>
      <c r="Z165" s="12">
        <v>3</v>
      </c>
      <c r="AA165" s="12">
        <v>3</v>
      </c>
      <c r="AB165" s="12">
        <v>3</v>
      </c>
      <c r="AC165" s="24">
        <f t="shared" si="117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>
        <f t="shared" ref="E166:AB166" si="118">E162-E163</f>
        <v>0.5</v>
      </c>
      <c r="F166" s="11">
        <f t="shared" si="118"/>
        <v>0.5</v>
      </c>
      <c r="G166" s="11">
        <f t="shared" si="118"/>
        <v>0.5</v>
      </c>
      <c r="H166" s="11">
        <f t="shared" si="118"/>
        <v>0.5</v>
      </c>
      <c r="I166" s="11">
        <f t="shared" si="118"/>
        <v>0.5</v>
      </c>
      <c r="J166" s="11">
        <f t="shared" si="118"/>
        <v>0.5</v>
      </c>
      <c r="K166" s="11">
        <f t="shared" si="118"/>
        <v>0.5</v>
      </c>
      <c r="L166" s="11">
        <f t="shared" si="118"/>
        <v>0.5</v>
      </c>
      <c r="M166" s="11">
        <f t="shared" si="118"/>
        <v>0.5</v>
      </c>
      <c r="N166" s="11">
        <f t="shared" si="118"/>
        <v>0.5</v>
      </c>
      <c r="O166" s="11">
        <f t="shared" si="118"/>
        <v>0.5</v>
      </c>
      <c r="P166" s="11">
        <f t="shared" si="118"/>
        <v>0.5</v>
      </c>
      <c r="Q166" s="11">
        <f t="shared" si="118"/>
        <v>0.5</v>
      </c>
      <c r="R166" s="11">
        <f t="shared" si="118"/>
        <v>0.5</v>
      </c>
      <c r="S166" s="11">
        <f t="shared" si="118"/>
        <v>0.5</v>
      </c>
      <c r="T166" s="11">
        <f t="shared" si="118"/>
        <v>0.5</v>
      </c>
      <c r="U166" s="11">
        <f t="shared" si="118"/>
        <v>0.5</v>
      </c>
      <c r="V166" s="11">
        <f t="shared" si="118"/>
        <v>0.5</v>
      </c>
      <c r="W166" s="11">
        <f t="shared" si="118"/>
        <v>0.5</v>
      </c>
      <c r="X166" s="11">
        <f t="shared" si="118"/>
        <v>0.5</v>
      </c>
      <c r="Y166" s="11">
        <f t="shared" si="118"/>
        <v>0.5</v>
      </c>
      <c r="Z166" s="11">
        <f t="shared" si="118"/>
        <v>0.5</v>
      </c>
      <c r="AA166" s="11">
        <f t="shared" si="118"/>
        <v>0.5</v>
      </c>
      <c r="AB166" s="11">
        <f t="shared" si="118"/>
        <v>0.5</v>
      </c>
      <c r="AC166" s="24">
        <f t="shared" si="117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>
        <f t="shared" ref="E167:AB167" si="119">E164-E165</f>
        <v>0.79999999999999982</v>
      </c>
      <c r="F167" s="11">
        <f t="shared" si="119"/>
        <v>0.79999999999999982</v>
      </c>
      <c r="G167" s="11">
        <f t="shared" si="119"/>
        <v>0.79999999999999982</v>
      </c>
      <c r="H167" s="11">
        <f t="shared" si="119"/>
        <v>0.79999999999999982</v>
      </c>
      <c r="I167" s="11">
        <f t="shared" si="119"/>
        <v>0.79999999999999982</v>
      </c>
      <c r="J167" s="11">
        <f t="shared" si="119"/>
        <v>0.79999999999999982</v>
      </c>
      <c r="K167" s="11">
        <f t="shared" si="119"/>
        <v>0.79999999999999982</v>
      </c>
      <c r="L167" s="11">
        <f t="shared" si="119"/>
        <v>0.79999999999999982</v>
      </c>
      <c r="M167" s="11">
        <f t="shared" si="119"/>
        <v>0.79999999999999982</v>
      </c>
      <c r="N167" s="11">
        <f t="shared" si="119"/>
        <v>0.79999999999999982</v>
      </c>
      <c r="O167" s="11">
        <f t="shared" si="119"/>
        <v>0.79999999999999982</v>
      </c>
      <c r="P167" s="11">
        <f t="shared" si="119"/>
        <v>0.79999999999999982</v>
      </c>
      <c r="Q167" s="11">
        <f t="shared" si="119"/>
        <v>0.79999999999999982</v>
      </c>
      <c r="R167" s="11">
        <f t="shared" si="119"/>
        <v>0.79999999999999982</v>
      </c>
      <c r="S167" s="11">
        <f t="shared" si="119"/>
        <v>0.79999999999999982</v>
      </c>
      <c r="T167" s="11">
        <f t="shared" si="119"/>
        <v>0.79999999999999982</v>
      </c>
      <c r="U167" s="11">
        <f t="shared" si="119"/>
        <v>0.79999999999999982</v>
      </c>
      <c r="V167" s="11">
        <f t="shared" si="119"/>
        <v>0.79999999999999982</v>
      </c>
      <c r="W167" s="11">
        <f t="shared" si="119"/>
        <v>0.79999999999999982</v>
      </c>
      <c r="X167" s="11">
        <f t="shared" si="119"/>
        <v>0.79999999999999982</v>
      </c>
      <c r="Y167" s="11">
        <f t="shared" si="119"/>
        <v>0.79999999999999982</v>
      </c>
      <c r="Z167" s="11">
        <f t="shared" si="119"/>
        <v>0.79999999999999982</v>
      </c>
      <c r="AA167" s="11">
        <f t="shared" si="119"/>
        <v>0.79999999999999982</v>
      </c>
      <c r="AB167" s="11">
        <f t="shared" si="119"/>
        <v>0.79999999999999982</v>
      </c>
      <c r="AC167" s="24">
        <f t="shared" si="117"/>
        <v>0.80000000000000027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>
        <f t="shared" ref="E168:AB168" si="120">SQRT(E166/0.5)*971</f>
        <v>971</v>
      </c>
      <c r="F168" s="14">
        <f t="shared" si="120"/>
        <v>971</v>
      </c>
      <c r="G168" s="14">
        <f t="shared" si="120"/>
        <v>971</v>
      </c>
      <c r="H168" s="14">
        <f t="shared" si="120"/>
        <v>971</v>
      </c>
      <c r="I168" s="14">
        <f t="shared" si="120"/>
        <v>971</v>
      </c>
      <c r="J168" s="14">
        <f t="shared" si="120"/>
        <v>971</v>
      </c>
      <c r="K168" s="14">
        <f t="shared" si="120"/>
        <v>971</v>
      </c>
      <c r="L168" s="14">
        <f t="shared" si="120"/>
        <v>971</v>
      </c>
      <c r="M168" s="14">
        <f t="shared" si="120"/>
        <v>971</v>
      </c>
      <c r="N168" s="14">
        <f t="shared" si="120"/>
        <v>971</v>
      </c>
      <c r="O168" s="14">
        <f t="shared" si="120"/>
        <v>971</v>
      </c>
      <c r="P168" s="14">
        <f t="shared" si="120"/>
        <v>971</v>
      </c>
      <c r="Q168" s="14">
        <f t="shared" si="120"/>
        <v>971</v>
      </c>
      <c r="R168" s="14">
        <f t="shared" si="120"/>
        <v>971</v>
      </c>
      <c r="S168" s="14">
        <f t="shared" si="120"/>
        <v>971</v>
      </c>
      <c r="T168" s="14">
        <f t="shared" si="120"/>
        <v>971</v>
      </c>
      <c r="U168" s="14">
        <f t="shared" si="120"/>
        <v>971</v>
      </c>
      <c r="V168" s="14">
        <f t="shared" si="120"/>
        <v>971</v>
      </c>
      <c r="W168" s="14">
        <f t="shared" si="120"/>
        <v>971</v>
      </c>
      <c r="X168" s="14">
        <f t="shared" si="120"/>
        <v>971</v>
      </c>
      <c r="Y168" s="14">
        <f t="shared" si="120"/>
        <v>971</v>
      </c>
      <c r="Z168" s="14">
        <f t="shared" si="120"/>
        <v>971</v>
      </c>
      <c r="AA168" s="14">
        <f t="shared" si="120"/>
        <v>971</v>
      </c>
      <c r="AB168" s="14">
        <f t="shared" si="120"/>
        <v>971</v>
      </c>
      <c r="AC168" s="24">
        <f t="shared" si="117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>
        <f t="shared" ref="E169:AB169" si="121">E168*1000*1*(E154-E155)/3024</f>
        <v>0</v>
      </c>
      <c r="F169" s="14">
        <f t="shared" si="121"/>
        <v>0</v>
      </c>
      <c r="G169" s="14">
        <f t="shared" si="121"/>
        <v>0</v>
      </c>
      <c r="H169" s="14">
        <f t="shared" si="121"/>
        <v>0</v>
      </c>
      <c r="I169" s="14">
        <f t="shared" si="121"/>
        <v>0</v>
      </c>
      <c r="J169" s="14">
        <f t="shared" si="121"/>
        <v>0</v>
      </c>
      <c r="K169" s="14">
        <f t="shared" si="121"/>
        <v>0</v>
      </c>
      <c r="L169" s="14">
        <f t="shared" si="121"/>
        <v>0</v>
      </c>
      <c r="M169" s="14">
        <f t="shared" si="121"/>
        <v>0</v>
      </c>
      <c r="N169" s="14">
        <f t="shared" si="121"/>
        <v>0</v>
      </c>
      <c r="O169" s="14">
        <f t="shared" si="121"/>
        <v>0</v>
      </c>
      <c r="P169" s="14">
        <f t="shared" si="121"/>
        <v>0</v>
      </c>
      <c r="Q169" s="14">
        <f t="shared" si="121"/>
        <v>0</v>
      </c>
      <c r="R169" s="14">
        <f t="shared" si="121"/>
        <v>0</v>
      </c>
      <c r="S169" s="14">
        <f t="shared" si="121"/>
        <v>0</v>
      </c>
      <c r="T169" s="14">
        <f t="shared" si="121"/>
        <v>0</v>
      </c>
      <c r="U169" s="14">
        <f t="shared" si="121"/>
        <v>0</v>
      </c>
      <c r="V169" s="14">
        <f t="shared" si="121"/>
        <v>0</v>
      </c>
      <c r="W169" s="14">
        <f t="shared" si="121"/>
        <v>0</v>
      </c>
      <c r="X169" s="14">
        <f t="shared" si="121"/>
        <v>0</v>
      </c>
      <c r="Y169" s="14">
        <f t="shared" si="121"/>
        <v>0</v>
      </c>
      <c r="Z169" s="14">
        <f t="shared" si="121"/>
        <v>0</v>
      </c>
      <c r="AA169" s="14">
        <f t="shared" si="121"/>
        <v>0</v>
      </c>
      <c r="AB169" s="14">
        <f t="shared" si="121"/>
        <v>0</v>
      </c>
      <c r="AC169" s="24">
        <f>SUM(E169:AB169)</f>
        <v>0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25">
        <f>SUM(E170:AB170)</f>
        <v>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 t="e">
        <f t="shared" ref="E171:AB171" si="122">E170/E169</f>
        <v>#DIV/0!</v>
      </c>
      <c r="F171" s="16" t="e">
        <f t="shared" si="122"/>
        <v>#DIV/0!</v>
      </c>
      <c r="G171" s="16" t="e">
        <f t="shared" si="122"/>
        <v>#DIV/0!</v>
      </c>
      <c r="H171" s="16" t="e">
        <f t="shared" si="122"/>
        <v>#DIV/0!</v>
      </c>
      <c r="I171" s="16" t="e">
        <f t="shared" si="122"/>
        <v>#DIV/0!</v>
      </c>
      <c r="J171" s="16" t="e">
        <f t="shared" si="122"/>
        <v>#DIV/0!</v>
      </c>
      <c r="K171" s="16" t="e">
        <f t="shared" si="122"/>
        <v>#DIV/0!</v>
      </c>
      <c r="L171" s="16" t="e">
        <f t="shared" si="122"/>
        <v>#DIV/0!</v>
      </c>
      <c r="M171" s="16" t="e">
        <f t="shared" si="122"/>
        <v>#DIV/0!</v>
      </c>
      <c r="N171" s="16" t="e">
        <f t="shared" si="122"/>
        <v>#DIV/0!</v>
      </c>
      <c r="O171" s="16" t="e">
        <f t="shared" si="122"/>
        <v>#DIV/0!</v>
      </c>
      <c r="P171" s="16" t="e">
        <f t="shared" si="122"/>
        <v>#DIV/0!</v>
      </c>
      <c r="Q171" s="16" t="e">
        <f t="shared" si="122"/>
        <v>#DIV/0!</v>
      </c>
      <c r="R171" s="16" t="e">
        <f t="shared" si="122"/>
        <v>#DIV/0!</v>
      </c>
      <c r="S171" s="16" t="e">
        <f t="shared" si="122"/>
        <v>#DIV/0!</v>
      </c>
      <c r="T171" s="16" t="e">
        <f t="shared" si="122"/>
        <v>#DIV/0!</v>
      </c>
      <c r="U171" s="16" t="e">
        <f t="shared" si="122"/>
        <v>#DIV/0!</v>
      </c>
      <c r="V171" s="16" t="e">
        <f t="shared" si="122"/>
        <v>#DIV/0!</v>
      </c>
      <c r="W171" s="16" t="e">
        <f t="shared" si="122"/>
        <v>#DIV/0!</v>
      </c>
      <c r="X171" s="16" t="e">
        <f t="shared" si="122"/>
        <v>#DIV/0!</v>
      </c>
      <c r="Y171" s="16" t="e">
        <f t="shared" si="122"/>
        <v>#DIV/0!</v>
      </c>
      <c r="Z171" s="16" t="e">
        <f t="shared" si="122"/>
        <v>#DIV/0!</v>
      </c>
      <c r="AA171" s="16" t="e">
        <f t="shared" si="122"/>
        <v>#DIV/0!</v>
      </c>
      <c r="AB171" s="16" t="e">
        <f t="shared" si="122"/>
        <v>#DIV/0!</v>
      </c>
      <c r="AC171" s="24" t="e">
        <f t="shared" ref="AC171:AC176" si="123">AVERAGE(E171:AB171)</f>
        <v>#DIV/0!</v>
      </c>
    </row>
    <row r="172" spans="1:58" ht="30" customHeight="1">
      <c r="A172" s="4">
        <v>17</v>
      </c>
      <c r="B172" s="5" t="s">
        <v>64</v>
      </c>
      <c r="C172" s="13"/>
      <c r="D172" s="13"/>
      <c r="E172" s="427" t="e">
        <f>AVERAGE(E171:AB171)</f>
        <v>#DIV/0!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 t="e">
        <f t="shared" si="123"/>
        <v>#DIV/0!</v>
      </c>
    </row>
    <row r="173" spans="1:58" ht="30" customHeight="1">
      <c r="A173" s="4">
        <v>18</v>
      </c>
      <c r="B173" s="5" t="s">
        <v>65</v>
      </c>
      <c r="C173" s="13"/>
      <c r="D173" s="13"/>
      <c r="E173" s="16" t="e">
        <f t="shared" ref="E173:AB173" si="124">3.516/E171</f>
        <v>#DIV/0!</v>
      </c>
      <c r="F173" s="16" t="e">
        <f t="shared" si="124"/>
        <v>#DIV/0!</v>
      </c>
      <c r="G173" s="16" t="e">
        <f t="shared" si="124"/>
        <v>#DIV/0!</v>
      </c>
      <c r="H173" s="16" t="e">
        <f t="shared" si="124"/>
        <v>#DIV/0!</v>
      </c>
      <c r="I173" s="16" t="e">
        <f t="shared" si="124"/>
        <v>#DIV/0!</v>
      </c>
      <c r="J173" s="16" t="e">
        <f t="shared" si="124"/>
        <v>#DIV/0!</v>
      </c>
      <c r="K173" s="16" t="e">
        <f t="shared" si="124"/>
        <v>#DIV/0!</v>
      </c>
      <c r="L173" s="16" t="e">
        <f t="shared" si="124"/>
        <v>#DIV/0!</v>
      </c>
      <c r="M173" s="16" t="e">
        <f t="shared" si="124"/>
        <v>#DIV/0!</v>
      </c>
      <c r="N173" s="16" t="e">
        <f t="shared" si="124"/>
        <v>#DIV/0!</v>
      </c>
      <c r="O173" s="16" t="e">
        <f t="shared" si="124"/>
        <v>#DIV/0!</v>
      </c>
      <c r="P173" s="16" t="e">
        <f t="shared" si="124"/>
        <v>#DIV/0!</v>
      </c>
      <c r="Q173" s="16" t="e">
        <f t="shared" si="124"/>
        <v>#DIV/0!</v>
      </c>
      <c r="R173" s="16" t="e">
        <f t="shared" si="124"/>
        <v>#DIV/0!</v>
      </c>
      <c r="S173" s="16" t="e">
        <f t="shared" si="124"/>
        <v>#DIV/0!</v>
      </c>
      <c r="T173" s="16" t="e">
        <f t="shared" si="124"/>
        <v>#DIV/0!</v>
      </c>
      <c r="U173" s="16" t="e">
        <f t="shared" si="124"/>
        <v>#DIV/0!</v>
      </c>
      <c r="V173" s="16" t="e">
        <f t="shared" si="124"/>
        <v>#DIV/0!</v>
      </c>
      <c r="W173" s="16" t="e">
        <f t="shared" si="124"/>
        <v>#DIV/0!</v>
      </c>
      <c r="X173" s="16" t="e">
        <f t="shared" si="124"/>
        <v>#DIV/0!</v>
      </c>
      <c r="Y173" s="16" t="e">
        <f t="shared" si="124"/>
        <v>#DIV/0!</v>
      </c>
      <c r="Z173" s="16" t="e">
        <f t="shared" si="124"/>
        <v>#DIV/0!</v>
      </c>
      <c r="AA173" s="16" t="e">
        <f t="shared" si="124"/>
        <v>#DIV/0!</v>
      </c>
      <c r="AB173" s="16" t="e">
        <f t="shared" si="124"/>
        <v>#DIV/0!</v>
      </c>
      <c r="AC173" s="24" t="e">
        <f t="shared" si="123"/>
        <v>#DIV/0!</v>
      </c>
    </row>
    <row r="174" spans="1:58" ht="30" customHeight="1">
      <c r="A174" s="4">
        <v>19</v>
      </c>
      <c r="B174" s="5" t="s">
        <v>66</v>
      </c>
      <c r="C174" s="13"/>
      <c r="D174" s="13"/>
      <c r="E174" s="16" t="e">
        <f t="shared" ref="E174:AB174" si="125">3.413*E173</f>
        <v>#DIV/0!</v>
      </c>
      <c r="F174" s="16" t="e">
        <f t="shared" si="125"/>
        <v>#DIV/0!</v>
      </c>
      <c r="G174" s="16" t="e">
        <f t="shared" si="125"/>
        <v>#DIV/0!</v>
      </c>
      <c r="H174" s="16" t="e">
        <f t="shared" si="125"/>
        <v>#DIV/0!</v>
      </c>
      <c r="I174" s="16" t="e">
        <f t="shared" si="125"/>
        <v>#DIV/0!</v>
      </c>
      <c r="J174" s="16" t="e">
        <f t="shared" si="125"/>
        <v>#DIV/0!</v>
      </c>
      <c r="K174" s="16" t="e">
        <f t="shared" si="125"/>
        <v>#DIV/0!</v>
      </c>
      <c r="L174" s="16" t="e">
        <f t="shared" si="125"/>
        <v>#DIV/0!</v>
      </c>
      <c r="M174" s="16" t="e">
        <f t="shared" si="125"/>
        <v>#DIV/0!</v>
      </c>
      <c r="N174" s="16" t="e">
        <f t="shared" si="125"/>
        <v>#DIV/0!</v>
      </c>
      <c r="O174" s="16" t="e">
        <f t="shared" si="125"/>
        <v>#DIV/0!</v>
      </c>
      <c r="P174" s="16" t="e">
        <f t="shared" si="125"/>
        <v>#DIV/0!</v>
      </c>
      <c r="Q174" s="16" t="e">
        <f t="shared" si="125"/>
        <v>#DIV/0!</v>
      </c>
      <c r="R174" s="16" t="e">
        <f t="shared" si="125"/>
        <v>#DIV/0!</v>
      </c>
      <c r="S174" s="16" t="e">
        <f t="shared" si="125"/>
        <v>#DIV/0!</v>
      </c>
      <c r="T174" s="16" t="e">
        <f t="shared" si="125"/>
        <v>#DIV/0!</v>
      </c>
      <c r="U174" s="16" t="e">
        <f t="shared" si="125"/>
        <v>#DIV/0!</v>
      </c>
      <c r="V174" s="16" t="e">
        <f t="shared" si="125"/>
        <v>#DIV/0!</v>
      </c>
      <c r="W174" s="16" t="e">
        <f t="shared" si="125"/>
        <v>#DIV/0!</v>
      </c>
      <c r="X174" s="16" t="e">
        <f t="shared" si="125"/>
        <v>#DIV/0!</v>
      </c>
      <c r="Y174" s="16" t="e">
        <f t="shared" si="125"/>
        <v>#DIV/0!</v>
      </c>
      <c r="Z174" s="16" t="e">
        <f t="shared" si="125"/>
        <v>#DIV/0!</v>
      </c>
      <c r="AA174" s="16" t="e">
        <f t="shared" si="125"/>
        <v>#DIV/0!</v>
      </c>
      <c r="AB174" s="16" t="e">
        <f t="shared" si="125"/>
        <v>#DIV/0!</v>
      </c>
      <c r="AC174" s="24" t="e">
        <f t="shared" si="123"/>
        <v>#DIV/0!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 t="e">
        <f t="shared" ref="E175:AB175" si="126">(E158-E157)/LN(1+(E158-E157)/E152)</f>
        <v>#DIV/0!</v>
      </c>
      <c r="F175" s="16" t="e">
        <f t="shared" si="126"/>
        <v>#DIV/0!</v>
      </c>
      <c r="G175" s="16" t="e">
        <f t="shared" si="126"/>
        <v>#DIV/0!</v>
      </c>
      <c r="H175" s="16" t="e">
        <f t="shared" si="126"/>
        <v>#DIV/0!</v>
      </c>
      <c r="I175" s="16" t="e">
        <f t="shared" si="126"/>
        <v>#DIV/0!</v>
      </c>
      <c r="J175" s="16" t="e">
        <f t="shared" si="126"/>
        <v>#DIV/0!</v>
      </c>
      <c r="K175" s="16" t="e">
        <f t="shared" si="126"/>
        <v>#DIV/0!</v>
      </c>
      <c r="L175" s="16" t="e">
        <f t="shared" si="126"/>
        <v>#DIV/0!</v>
      </c>
      <c r="M175" s="16" t="e">
        <f t="shared" si="126"/>
        <v>#DIV/0!</v>
      </c>
      <c r="N175" s="16" t="e">
        <f t="shared" si="126"/>
        <v>#DIV/0!</v>
      </c>
      <c r="O175" s="16" t="e">
        <f t="shared" si="126"/>
        <v>#DIV/0!</v>
      </c>
      <c r="P175" s="16" t="e">
        <f t="shared" si="126"/>
        <v>#DIV/0!</v>
      </c>
      <c r="Q175" s="16" t="e">
        <f t="shared" si="126"/>
        <v>#DIV/0!</v>
      </c>
      <c r="R175" s="16" t="e">
        <f t="shared" si="126"/>
        <v>#DIV/0!</v>
      </c>
      <c r="S175" s="16" t="e">
        <f t="shared" si="126"/>
        <v>#DIV/0!</v>
      </c>
      <c r="T175" s="16" t="e">
        <f t="shared" si="126"/>
        <v>#DIV/0!</v>
      </c>
      <c r="U175" s="16" t="e">
        <f t="shared" si="126"/>
        <v>#DIV/0!</v>
      </c>
      <c r="V175" s="16" t="e">
        <f t="shared" si="126"/>
        <v>#DIV/0!</v>
      </c>
      <c r="W175" s="16" t="e">
        <f t="shared" si="126"/>
        <v>#DIV/0!</v>
      </c>
      <c r="X175" s="16" t="e">
        <f t="shared" si="126"/>
        <v>#DIV/0!</v>
      </c>
      <c r="Y175" s="16" t="e">
        <f t="shared" si="126"/>
        <v>#DIV/0!</v>
      </c>
      <c r="Z175" s="16" t="e">
        <f t="shared" si="126"/>
        <v>#DIV/0!</v>
      </c>
      <c r="AA175" s="16" t="e">
        <f t="shared" si="126"/>
        <v>#DIV/0!</v>
      </c>
      <c r="AB175" s="16" t="e">
        <f t="shared" si="126"/>
        <v>#DIV/0!</v>
      </c>
      <c r="AC175" s="24" t="e">
        <f t="shared" si="123"/>
        <v>#DIV/0!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 t="e">
        <f t="shared" ref="E176:AB176" si="127">(E154-E155)/LN(1+(E154-E155)/E153)</f>
        <v>#DIV/0!</v>
      </c>
      <c r="F176" s="16" t="e">
        <f t="shared" si="127"/>
        <v>#DIV/0!</v>
      </c>
      <c r="G176" s="16" t="e">
        <f t="shared" si="127"/>
        <v>#DIV/0!</v>
      </c>
      <c r="H176" s="16" t="e">
        <f t="shared" si="127"/>
        <v>#DIV/0!</v>
      </c>
      <c r="I176" s="16" t="e">
        <f t="shared" si="127"/>
        <v>#DIV/0!</v>
      </c>
      <c r="J176" s="16" t="e">
        <f t="shared" si="127"/>
        <v>#DIV/0!</v>
      </c>
      <c r="K176" s="16" t="e">
        <f t="shared" si="127"/>
        <v>#DIV/0!</v>
      </c>
      <c r="L176" s="16" t="e">
        <f t="shared" si="127"/>
        <v>#DIV/0!</v>
      </c>
      <c r="M176" s="16" t="e">
        <f t="shared" si="127"/>
        <v>#DIV/0!</v>
      </c>
      <c r="N176" s="16" t="e">
        <f t="shared" si="127"/>
        <v>#DIV/0!</v>
      </c>
      <c r="O176" s="16" t="e">
        <f t="shared" si="127"/>
        <v>#DIV/0!</v>
      </c>
      <c r="P176" s="16" t="e">
        <f t="shared" si="127"/>
        <v>#DIV/0!</v>
      </c>
      <c r="Q176" s="16" t="e">
        <f t="shared" si="127"/>
        <v>#DIV/0!</v>
      </c>
      <c r="R176" s="16" t="e">
        <f t="shared" si="127"/>
        <v>#DIV/0!</v>
      </c>
      <c r="S176" s="16" t="e">
        <f t="shared" si="127"/>
        <v>#DIV/0!</v>
      </c>
      <c r="T176" s="16" t="e">
        <f t="shared" si="127"/>
        <v>#DIV/0!</v>
      </c>
      <c r="U176" s="16" t="e">
        <f t="shared" si="127"/>
        <v>#DIV/0!</v>
      </c>
      <c r="V176" s="16" t="e">
        <f t="shared" si="127"/>
        <v>#DIV/0!</v>
      </c>
      <c r="W176" s="16" t="e">
        <f t="shared" si="127"/>
        <v>#DIV/0!</v>
      </c>
      <c r="X176" s="16" t="e">
        <f t="shared" si="127"/>
        <v>#DIV/0!</v>
      </c>
      <c r="Y176" s="16" t="e">
        <f t="shared" si="127"/>
        <v>#DIV/0!</v>
      </c>
      <c r="Z176" s="16" t="e">
        <f t="shared" si="127"/>
        <v>#DIV/0!</v>
      </c>
      <c r="AA176" s="16" t="e">
        <f t="shared" si="127"/>
        <v>#DIV/0!</v>
      </c>
      <c r="AB176" s="16" t="e">
        <f t="shared" si="127"/>
        <v>#DIV/0!</v>
      </c>
      <c r="AC176" s="24" t="e">
        <f t="shared" si="123"/>
        <v>#DIV/0!</v>
      </c>
    </row>
  </sheetData>
  <mergeCells count="44">
    <mergeCell ref="E172:AB172"/>
    <mergeCell ref="E143:AB143"/>
    <mergeCell ref="B149:AC149"/>
    <mergeCell ref="A150:A151"/>
    <mergeCell ref="B150:B151"/>
    <mergeCell ref="C150:C151"/>
    <mergeCell ref="D150:D151"/>
    <mergeCell ref="E150:AB150"/>
    <mergeCell ref="E114:AB114"/>
    <mergeCell ref="B120:AC120"/>
    <mergeCell ref="A121:A122"/>
    <mergeCell ref="B121:B122"/>
    <mergeCell ref="C121:C122"/>
    <mergeCell ref="D121:D122"/>
    <mergeCell ref="E121:AB121"/>
    <mergeCell ref="E85:AB85"/>
    <mergeCell ref="B91:AC91"/>
    <mergeCell ref="A92:A93"/>
    <mergeCell ref="B92:B93"/>
    <mergeCell ref="C92:C93"/>
    <mergeCell ref="D92:D93"/>
    <mergeCell ref="E92:AB92"/>
    <mergeCell ref="E56:AB56"/>
    <mergeCell ref="B62:AC62"/>
    <mergeCell ref="A63:A64"/>
    <mergeCell ref="B63:B64"/>
    <mergeCell ref="C63:C64"/>
    <mergeCell ref="D63:D64"/>
    <mergeCell ref="E63:AB63"/>
    <mergeCell ref="E27:AB27"/>
    <mergeCell ref="B33:AC33"/>
    <mergeCell ref="A34:A35"/>
    <mergeCell ref="B34:B35"/>
    <mergeCell ref="C34:C35"/>
    <mergeCell ref="D34:D35"/>
    <mergeCell ref="E34:AB34"/>
    <mergeCell ref="A2:AC2"/>
    <mergeCell ref="A3:AC3"/>
    <mergeCell ref="B4:AC4"/>
    <mergeCell ref="A5:A6"/>
    <mergeCell ref="B5:B6"/>
    <mergeCell ref="C5:C6"/>
    <mergeCell ref="D5:D6"/>
    <mergeCell ref="E5:AB5"/>
  </mergeCells>
  <conditionalFormatting sqref="E25:AB25">
    <cfRule type="cellIs" dxfId="188" priority="8" operator="greaterThan">
      <formula>90</formula>
    </cfRule>
  </conditionalFormatting>
  <conditionalFormatting sqref="E54:AB54">
    <cfRule type="cellIs" dxfId="187" priority="5" operator="greaterThan">
      <formula>90</formula>
    </cfRule>
  </conditionalFormatting>
  <conditionalFormatting sqref="E83:AB83">
    <cfRule type="cellIs" dxfId="186" priority="4" operator="greaterThan">
      <formula>90</formula>
    </cfRule>
  </conditionalFormatting>
  <conditionalFormatting sqref="E112:AB112">
    <cfRule type="cellIs" dxfId="185" priority="3" operator="greaterThan">
      <formula>90</formula>
    </cfRule>
  </conditionalFormatting>
  <conditionalFormatting sqref="E141:AB141">
    <cfRule type="cellIs" dxfId="184" priority="2" operator="greaterThan">
      <formula>90</formula>
    </cfRule>
  </conditionalFormatting>
  <conditionalFormatting sqref="E170:AB170">
    <cfRule type="cellIs" dxfId="183" priority="1" operator="greaterThan">
      <formula>90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77A9C-2BDD-4508-93EA-1ADCB0751E5B}">
  <dimension ref="A1:BF176"/>
  <sheetViews>
    <sheetView topLeftCell="A121" zoomScale="60" zoomScaleNormal="60" workbookViewId="0">
      <selection activeCell="AH140" sqref="AH140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142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23" t="e">
        <f>AVERAGE(E7:AB7)</f>
        <v>#DIV/0!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23" t="e">
        <f>AVERAGE(E8:AB8)</f>
        <v>#DIV/0!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24" t="e">
        <f t="shared" ref="AC9:AC23" si="0">AVERAGE(E9:AB9)</f>
        <v>#DIV/0!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24" t="e">
        <f t="shared" si="0"/>
        <v>#DIV/0!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0</v>
      </c>
      <c r="F11" s="10">
        <f t="shared" ref="F11:AB11" si="1">F9-F10</f>
        <v>0</v>
      </c>
      <c r="G11" s="10">
        <f t="shared" si="1"/>
        <v>0</v>
      </c>
      <c r="H11" s="10">
        <f t="shared" si="1"/>
        <v>0</v>
      </c>
      <c r="I11" s="10">
        <f t="shared" si="1"/>
        <v>0</v>
      </c>
      <c r="J11" s="10">
        <f t="shared" si="1"/>
        <v>0</v>
      </c>
      <c r="K11" s="10">
        <f t="shared" si="1"/>
        <v>0</v>
      </c>
      <c r="L11" s="10">
        <f t="shared" si="1"/>
        <v>0</v>
      </c>
      <c r="M11" s="10">
        <f t="shared" si="1"/>
        <v>0</v>
      </c>
      <c r="N11" s="10">
        <f t="shared" si="1"/>
        <v>0</v>
      </c>
      <c r="O11" s="10">
        <f t="shared" si="1"/>
        <v>0</v>
      </c>
      <c r="P11" s="10">
        <f t="shared" si="1"/>
        <v>0</v>
      </c>
      <c r="Q11" s="10">
        <f t="shared" si="1"/>
        <v>0</v>
      </c>
      <c r="R11" s="10">
        <f t="shared" si="1"/>
        <v>0</v>
      </c>
      <c r="S11" s="10">
        <f t="shared" si="1"/>
        <v>0</v>
      </c>
      <c r="T11" s="10">
        <f t="shared" si="1"/>
        <v>0</v>
      </c>
      <c r="U11" s="10">
        <f t="shared" si="1"/>
        <v>0</v>
      </c>
      <c r="V11" s="10">
        <f t="shared" si="1"/>
        <v>0</v>
      </c>
      <c r="W11" s="10">
        <f t="shared" si="1"/>
        <v>0</v>
      </c>
      <c r="X11" s="10">
        <f t="shared" si="1"/>
        <v>0</v>
      </c>
      <c r="Y11" s="10">
        <f t="shared" si="1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24">
        <f t="shared" si="0"/>
        <v>0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24" t="e">
        <f t="shared" si="0"/>
        <v>#DIV/0!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24" t="e">
        <f t="shared" si="0"/>
        <v>#DIV/0!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0</v>
      </c>
      <c r="F14" s="10">
        <f t="shared" ref="F14:AB14" si="2">F13-F12</f>
        <v>0</v>
      </c>
      <c r="G14" s="10">
        <f t="shared" si="2"/>
        <v>0</v>
      </c>
      <c r="H14" s="10">
        <f t="shared" si="2"/>
        <v>0</v>
      </c>
      <c r="I14" s="10">
        <f t="shared" si="2"/>
        <v>0</v>
      </c>
      <c r="J14" s="10">
        <f t="shared" si="2"/>
        <v>0</v>
      </c>
      <c r="K14" s="10">
        <f t="shared" si="2"/>
        <v>0</v>
      </c>
      <c r="L14" s="10">
        <f t="shared" si="2"/>
        <v>0</v>
      </c>
      <c r="M14" s="10">
        <f t="shared" si="2"/>
        <v>0</v>
      </c>
      <c r="N14" s="10">
        <f t="shared" si="2"/>
        <v>0</v>
      </c>
      <c r="O14" s="10">
        <f t="shared" si="2"/>
        <v>0</v>
      </c>
      <c r="P14" s="10">
        <f t="shared" si="2"/>
        <v>0</v>
      </c>
      <c r="Q14" s="10">
        <f t="shared" si="2"/>
        <v>0</v>
      </c>
      <c r="R14" s="10">
        <f t="shared" si="2"/>
        <v>0</v>
      </c>
      <c r="S14" s="10">
        <f t="shared" si="2"/>
        <v>0</v>
      </c>
      <c r="T14" s="10">
        <f t="shared" si="2"/>
        <v>0</v>
      </c>
      <c r="U14" s="10">
        <f t="shared" si="2"/>
        <v>0</v>
      </c>
      <c r="V14" s="10">
        <f t="shared" si="2"/>
        <v>0</v>
      </c>
      <c r="W14" s="10">
        <f t="shared" si="2"/>
        <v>0</v>
      </c>
      <c r="X14" s="10">
        <f t="shared" si="2"/>
        <v>0</v>
      </c>
      <c r="Y14" s="10">
        <f t="shared" si="2"/>
        <v>0</v>
      </c>
      <c r="Z14" s="10">
        <f t="shared" si="2"/>
        <v>0</v>
      </c>
      <c r="AA14" s="10">
        <f t="shared" si="2"/>
        <v>0</v>
      </c>
      <c r="AB14" s="10">
        <f t="shared" si="2"/>
        <v>0</v>
      </c>
      <c r="AC14" s="24">
        <f>AVERAGE(E14:AB14)</f>
        <v>0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2"/>
      <c r="AB15" s="172"/>
      <c r="AC15" s="24" t="e">
        <f t="shared" ref="AC15:AC16" si="3">AVERAGE(E15:AB15)</f>
        <v>#DIV/0!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2"/>
      <c r="AB16" s="172"/>
      <c r="AC16" s="24" t="e">
        <f t="shared" si="3"/>
        <v>#DIV/0!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0</v>
      </c>
      <c r="F24" s="14">
        <f t="shared" si="7"/>
        <v>0</v>
      </c>
      <c r="G24" s="14">
        <f t="shared" si="7"/>
        <v>0</v>
      </c>
      <c r="H24" s="14">
        <f t="shared" si="7"/>
        <v>0</v>
      </c>
      <c r="I24" s="14">
        <f t="shared" si="7"/>
        <v>0</v>
      </c>
      <c r="J24" s="14">
        <f t="shared" si="7"/>
        <v>0</v>
      </c>
      <c r="K24" s="14">
        <f t="shared" si="7"/>
        <v>0</v>
      </c>
      <c r="L24" s="14">
        <f t="shared" si="7"/>
        <v>0</v>
      </c>
      <c r="M24" s="14">
        <f t="shared" si="7"/>
        <v>0</v>
      </c>
      <c r="N24" s="14">
        <f t="shared" si="7"/>
        <v>0</v>
      </c>
      <c r="O24" s="14">
        <f t="shared" si="7"/>
        <v>0</v>
      </c>
      <c r="P24" s="14">
        <f t="shared" si="7"/>
        <v>0</v>
      </c>
      <c r="Q24" s="14">
        <f t="shared" si="7"/>
        <v>0</v>
      </c>
      <c r="R24" s="14">
        <f t="shared" si="7"/>
        <v>0</v>
      </c>
      <c r="S24" s="14">
        <f t="shared" si="7"/>
        <v>0</v>
      </c>
      <c r="T24" s="14">
        <f t="shared" si="7"/>
        <v>0</v>
      </c>
      <c r="U24" s="14">
        <f t="shared" si="7"/>
        <v>0</v>
      </c>
      <c r="V24" s="14">
        <f t="shared" si="7"/>
        <v>0</v>
      </c>
      <c r="W24" s="14">
        <f t="shared" si="7"/>
        <v>0</v>
      </c>
      <c r="X24" s="14">
        <f t="shared" si="7"/>
        <v>0</v>
      </c>
      <c r="Y24" s="14">
        <f t="shared" si="7"/>
        <v>0</v>
      </c>
      <c r="Z24" s="14">
        <f t="shared" si="7"/>
        <v>0</v>
      </c>
      <c r="AA24" s="14">
        <f t="shared" si="7"/>
        <v>0</v>
      </c>
      <c r="AB24" s="14">
        <f t="shared" si="7"/>
        <v>0</v>
      </c>
      <c r="AC24" s="24">
        <f>SUM(E24:AB24)</f>
        <v>0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25">
        <f>SUM(E25:AB25)</f>
        <v>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 t="e">
        <f t="shared" ref="E26:AB26" si="8">E25/E24</f>
        <v>#DIV/0!</v>
      </c>
      <c r="F26" s="16" t="e">
        <f t="shared" si="8"/>
        <v>#DIV/0!</v>
      </c>
      <c r="G26" s="16" t="e">
        <f t="shared" si="8"/>
        <v>#DIV/0!</v>
      </c>
      <c r="H26" s="16" t="e">
        <f t="shared" si="8"/>
        <v>#DIV/0!</v>
      </c>
      <c r="I26" s="16" t="e">
        <f t="shared" si="8"/>
        <v>#DIV/0!</v>
      </c>
      <c r="J26" s="16" t="e">
        <f t="shared" si="8"/>
        <v>#DIV/0!</v>
      </c>
      <c r="K26" s="16" t="e">
        <f t="shared" si="8"/>
        <v>#DIV/0!</v>
      </c>
      <c r="L26" s="16" t="e">
        <f t="shared" si="8"/>
        <v>#DIV/0!</v>
      </c>
      <c r="M26" s="16" t="e">
        <f t="shared" si="8"/>
        <v>#DIV/0!</v>
      </c>
      <c r="N26" s="16" t="e">
        <f t="shared" si="8"/>
        <v>#DIV/0!</v>
      </c>
      <c r="O26" s="16" t="e">
        <f t="shared" si="8"/>
        <v>#DIV/0!</v>
      </c>
      <c r="P26" s="16" t="e">
        <f t="shared" si="8"/>
        <v>#DIV/0!</v>
      </c>
      <c r="Q26" s="16" t="e">
        <f t="shared" si="8"/>
        <v>#DIV/0!</v>
      </c>
      <c r="R26" s="16" t="e">
        <f t="shared" si="8"/>
        <v>#DIV/0!</v>
      </c>
      <c r="S26" s="16" t="e">
        <f t="shared" si="8"/>
        <v>#DIV/0!</v>
      </c>
      <c r="T26" s="16" t="e">
        <f t="shared" si="8"/>
        <v>#DIV/0!</v>
      </c>
      <c r="U26" s="16" t="e">
        <f t="shared" si="8"/>
        <v>#DIV/0!</v>
      </c>
      <c r="V26" s="16" t="e">
        <f t="shared" si="8"/>
        <v>#DIV/0!</v>
      </c>
      <c r="W26" s="16" t="e">
        <f t="shared" si="8"/>
        <v>#DIV/0!</v>
      </c>
      <c r="X26" s="16" t="e">
        <f t="shared" si="8"/>
        <v>#DIV/0!</v>
      </c>
      <c r="Y26" s="16" t="e">
        <f t="shared" si="8"/>
        <v>#DIV/0!</v>
      </c>
      <c r="Z26" s="16" t="e">
        <f t="shared" si="8"/>
        <v>#DIV/0!</v>
      </c>
      <c r="AA26" s="16" t="e">
        <f t="shared" si="8"/>
        <v>#DIV/0!</v>
      </c>
      <c r="AB26" s="16" t="e">
        <f t="shared" si="8"/>
        <v>#DIV/0!</v>
      </c>
      <c r="AC26" s="24" t="e">
        <f t="shared" ref="AC26:AC31" si="9">AVERAGE(E26:AB26)</f>
        <v>#DIV/0!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 t="e">
        <f>AVERAGE(E26:AB26)</f>
        <v>#DIV/0!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 t="e">
        <f t="shared" si="9"/>
        <v>#DIV/0!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 t="e">
        <f t="shared" ref="E28:AB28" si="10">3.516/E26</f>
        <v>#DIV/0!</v>
      </c>
      <c r="F28" s="16" t="e">
        <f t="shared" si="10"/>
        <v>#DIV/0!</v>
      </c>
      <c r="G28" s="16" t="e">
        <f t="shared" si="10"/>
        <v>#DIV/0!</v>
      </c>
      <c r="H28" s="16" t="e">
        <f t="shared" si="10"/>
        <v>#DIV/0!</v>
      </c>
      <c r="I28" s="16" t="e">
        <f t="shared" si="10"/>
        <v>#DIV/0!</v>
      </c>
      <c r="J28" s="16" t="e">
        <f t="shared" si="10"/>
        <v>#DIV/0!</v>
      </c>
      <c r="K28" s="16" t="e">
        <f t="shared" si="10"/>
        <v>#DIV/0!</v>
      </c>
      <c r="L28" s="16" t="e">
        <f t="shared" si="10"/>
        <v>#DIV/0!</v>
      </c>
      <c r="M28" s="16" t="e">
        <f t="shared" si="10"/>
        <v>#DIV/0!</v>
      </c>
      <c r="N28" s="16" t="e">
        <f t="shared" si="10"/>
        <v>#DIV/0!</v>
      </c>
      <c r="O28" s="16" t="e">
        <f t="shared" si="10"/>
        <v>#DIV/0!</v>
      </c>
      <c r="P28" s="16" t="e">
        <f t="shared" si="10"/>
        <v>#DIV/0!</v>
      </c>
      <c r="Q28" s="16" t="e">
        <f t="shared" si="10"/>
        <v>#DIV/0!</v>
      </c>
      <c r="R28" s="16" t="e">
        <f t="shared" si="10"/>
        <v>#DIV/0!</v>
      </c>
      <c r="S28" s="16" t="e">
        <f t="shared" si="10"/>
        <v>#DIV/0!</v>
      </c>
      <c r="T28" s="16" t="e">
        <f t="shared" si="10"/>
        <v>#DIV/0!</v>
      </c>
      <c r="U28" s="16" t="e">
        <f t="shared" si="10"/>
        <v>#DIV/0!</v>
      </c>
      <c r="V28" s="16" t="e">
        <f t="shared" si="10"/>
        <v>#DIV/0!</v>
      </c>
      <c r="W28" s="16" t="e">
        <f t="shared" si="10"/>
        <v>#DIV/0!</v>
      </c>
      <c r="X28" s="16" t="e">
        <f t="shared" si="10"/>
        <v>#DIV/0!</v>
      </c>
      <c r="Y28" s="16" t="e">
        <f t="shared" si="10"/>
        <v>#DIV/0!</v>
      </c>
      <c r="Z28" s="16" t="e">
        <f t="shared" si="10"/>
        <v>#DIV/0!</v>
      </c>
      <c r="AA28" s="16" t="e">
        <f t="shared" si="10"/>
        <v>#DIV/0!</v>
      </c>
      <c r="AB28" s="16" t="e">
        <f t="shared" si="10"/>
        <v>#DIV/0!</v>
      </c>
      <c r="AC28" s="24" t="e">
        <f t="shared" si="9"/>
        <v>#DIV/0!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 t="e">
        <f t="shared" ref="E29:AB29" si="11">3.413*E28</f>
        <v>#DIV/0!</v>
      </c>
      <c r="F29" s="16" t="e">
        <f t="shared" si="11"/>
        <v>#DIV/0!</v>
      </c>
      <c r="G29" s="16" t="e">
        <f t="shared" si="11"/>
        <v>#DIV/0!</v>
      </c>
      <c r="H29" s="16" t="e">
        <f t="shared" si="11"/>
        <v>#DIV/0!</v>
      </c>
      <c r="I29" s="16" t="e">
        <f t="shared" si="11"/>
        <v>#DIV/0!</v>
      </c>
      <c r="J29" s="16" t="e">
        <f t="shared" si="11"/>
        <v>#DIV/0!</v>
      </c>
      <c r="K29" s="16" t="e">
        <f t="shared" si="11"/>
        <v>#DIV/0!</v>
      </c>
      <c r="L29" s="16" t="e">
        <f t="shared" si="11"/>
        <v>#DIV/0!</v>
      </c>
      <c r="M29" s="16" t="e">
        <f t="shared" si="11"/>
        <v>#DIV/0!</v>
      </c>
      <c r="N29" s="16" t="e">
        <f t="shared" si="11"/>
        <v>#DIV/0!</v>
      </c>
      <c r="O29" s="16" t="e">
        <f t="shared" si="11"/>
        <v>#DIV/0!</v>
      </c>
      <c r="P29" s="16" t="e">
        <f t="shared" si="11"/>
        <v>#DIV/0!</v>
      </c>
      <c r="Q29" s="16" t="e">
        <f t="shared" si="11"/>
        <v>#DIV/0!</v>
      </c>
      <c r="R29" s="16" t="e">
        <f t="shared" si="11"/>
        <v>#DIV/0!</v>
      </c>
      <c r="S29" s="16" t="e">
        <f t="shared" si="11"/>
        <v>#DIV/0!</v>
      </c>
      <c r="T29" s="16" t="e">
        <f t="shared" si="11"/>
        <v>#DIV/0!</v>
      </c>
      <c r="U29" s="16" t="e">
        <f t="shared" si="11"/>
        <v>#DIV/0!</v>
      </c>
      <c r="V29" s="16" t="e">
        <f t="shared" si="11"/>
        <v>#DIV/0!</v>
      </c>
      <c r="W29" s="16" t="e">
        <f t="shared" si="11"/>
        <v>#DIV/0!</v>
      </c>
      <c r="X29" s="16" t="e">
        <f t="shared" si="11"/>
        <v>#DIV/0!</v>
      </c>
      <c r="Y29" s="16" t="e">
        <f t="shared" si="11"/>
        <v>#DIV/0!</v>
      </c>
      <c r="Z29" s="16" t="e">
        <f t="shared" si="11"/>
        <v>#DIV/0!</v>
      </c>
      <c r="AA29" s="16" t="e">
        <f t="shared" si="11"/>
        <v>#DIV/0!</v>
      </c>
      <c r="AB29" s="16" t="e">
        <f t="shared" si="11"/>
        <v>#DIV/0!</v>
      </c>
      <c r="AC29" s="24" t="e">
        <f t="shared" si="9"/>
        <v>#DIV/0!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 t="e">
        <f t="shared" ref="E30:AB30" si="12">(E13-E12)/LN(1+(E13-E12)/E7)</f>
        <v>#DIV/0!</v>
      </c>
      <c r="F30" s="16" t="e">
        <f t="shared" si="12"/>
        <v>#DIV/0!</v>
      </c>
      <c r="G30" s="16" t="e">
        <f t="shared" si="12"/>
        <v>#DIV/0!</v>
      </c>
      <c r="H30" s="16" t="e">
        <f t="shared" si="12"/>
        <v>#DIV/0!</v>
      </c>
      <c r="I30" s="16" t="e">
        <f t="shared" si="12"/>
        <v>#DIV/0!</v>
      </c>
      <c r="J30" s="16" t="e">
        <f t="shared" si="12"/>
        <v>#DIV/0!</v>
      </c>
      <c r="K30" s="16" t="e">
        <f t="shared" si="12"/>
        <v>#DIV/0!</v>
      </c>
      <c r="L30" s="16" t="e">
        <f t="shared" si="12"/>
        <v>#DIV/0!</v>
      </c>
      <c r="M30" s="16" t="e">
        <f t="shared" si="12"/>
        <v>#DIV/0!</v>
      </c>
      <c r="N30" s="16" t="e">
        <f t="shared" si="12"/>
        <v>#DIV/0!</v>
      </c>
      <c r="O30" s="16" t="e">
        <f t="shared" si="12"/>
        <v>#DIV/0!</v>
      </c>
      <c r="P30" s="16" t="e">
        <f t="shared" si="12"/>
        <v>#DIV/0!</v>
      </c>
      <c r="Q30" s="16" t="e">
        <f t="shared" si="12"/>
        <v>#DIV/0!</v>
      </c>
      <c r="R30" s="16" t="e">
        <f t="shared" si="12"/>
        <v>#DIV/0!</v>
      </c>
      <c r="S30" s="16" t="e">
        <f t="shared" si="12"/>
        <v>#DIV/0!</v>
      </c>
      <c r="T30" s="16" t="e">
        <f t="shared" si="12"/>
        <v>#DIV/0!</v>
      </c>
      <c r="U30" s="16" t="e">
        <f t="shared" si="12"/>
        <v>#DIV/0!</v>
      </c>
      <c r="V30" s="16" t="e">
        <f t="shared" si="12"/>
        <v>#DIV/0!</v>
      </c>
      <c r="W30" s="16" t="e">
        <f t="shared" si="12"/>
        <v>#DIV/0!</v>
      </c>
      <c r="X30" s="16" t="e">
        <f t="shared" si="12"/>
        <v>#DIV/0!</v>
      </c>
      <c r="Y30" s="16" t="e">
        <f t="shared" si="12"/>
        <v>#DIV/0!</v>
      </c>
      <c r="Z30" s="16" t="e">
        <f t="shared" si="12"/>
        <v>#DIV/0!</v>
      </c>
      <c r="AA30" s="16" t="e">
        <f t="shared" si="12"/>
        <v>#DIV/0!</v>
      </c>
      <c r="AB30" s="16" t="e">
        <f t="shared" si="12"/>
        <v>#DIV/0!</v>
      </c>
      <c r="AC30" s="24" t="e">
        <f t="shared" si="9"/>
        <v>#DIV/0!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 t="e">
        <f t="shared" ref="E31:AB31" si="13">(E9-E10)/LN(1+(E9-E10)/E8)</f>
        <v>#DIV/0!</v>
      </c>
      <c r="F31" s="16" t="e">
        <f t="shared" si="13"/>
        <v>#DIV/0!</v>
      </c>
      <c r="G31" s="16" t="e">
        <f t="shared" si="13"/>
        <v>#DIV/0!</v>
      </c>
      <c r="H31" s="16" t="e">
        <f t="shared" si="13"/>
        <v>#DIV/0!</v>
      </c>
      <c r="I31" s="16" t="e">
        <f t="shared" si="13"/>
        <v>#DIV/0!</v>
      </c>
      <c r="J31" s="16" t="e">
        <f t="shared" si="13"/>
        <v>#DIV/0!</v>
      </c>
      <c r="K31" s="16" t="e">
        <f t="shared" si="13"/>
        <v>#DIV/0!</v>
      </c>
      <c r="L31" s="16" t="e">
        <f t="shared" si="13"/>
        <v>#DIV/0!</v>
      </c>
      <c r="M31" s="16" t="e">
        <f t="shared" si="13"/>
        <v>#DIV/0!</v>
      </c>
      <c r="N31" s="16" t="e">
        <f t="shared" si="13"/>
        <v>#DIV/0!</v>
      </c>
      <c r="O31" s="16" t="e">
        <f t="shared" si="13"/>
        <v>#DIV/0!</v>
      </c>
      <c r="P31" s="16" t="e">
        <f t="shared" si="13"/>
        <v>#DIV/0!</v>
      </c>
      <c r="Q31" s="16" t="e">
        <f t="shared" si="13"/>
        <v>#DIV/0!</v>
      </c>
      <c r="R31" s="16" t="e">
        <f t="shared" si="13"/>
        <v>#DIV/0!</v>
      </c>
      <c r="S31" s="16" t="e">
        <f t="shared" si="13"/>
        <v>#DIV/0!</v>
      </c>
      <c r="T31" s="16" t="e">
        <f t="shared" si="13"/>
        <v>#DIV/0!</v>
      </c>
      <c r="U31" s="16" t="e">
        <f t="shared" si="13"/>
        <v>#DIV/0!</v>
      </c>
      <c r="V31" s="16" t="e">
        <f t="shared" si="13"/>
        <v>#DIV/0!</v>
      </c>
      <c r="W31" s="16" t="e">
        <f t="shared" si="13"/>
        <v>#DIV/0!</v>
      </c>
      <c r="X31" s="16" t="e">
        <f t="shared" si="13"/>
        <v>#DIV/0!</v>
      </c>
      <c r="Y31" s="16" t="e">
        <f t="shared" si="13"/>
        <v>#DIV/0!</v>
      </c>
      <c r="Z31" s="16" t="e">
        <f t="shared" si="13"/>
        <v>#DIV/0!</v>
      </c>
      <c r="AA31" s="16" t="e">
        <f t="shared" si="13"/>
        <v>#DIV/0!</v>
      </c>
      <c r="AB31" s="16" t="e">
        <f t="shared" si="13"/>
        <v>#DIV/0!</v>
      </c>
      <c r="AC31" s="24" t="e">
        <f t="shared" si="9"/>
        <v>#DIV/0!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4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4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0</v>
      </c>
      <c r="F40" s="10">
        <f t="shared" ref="F40:AB40" si="15">F38-F39</f>
        <v>0</v>
      </c>
      <c r="G40" s="10">
        <f t="shared" si="15"/>
        <v>0</v>
      </c>
      <c r="H40" s="10">
        <f t="shared" si="15"/>
        <v>0</v>
      </c>
      <c r="I40" s="10">
        <f t="shared" si="15"/>
        <v>0</v>
      </c>
      <c r="J40" s="10">
        <f t="shared" si="15"/>
        <v>0</v>
      </c>
      <c r="K40" s="10">
        <f t="shared" si="15"/>
        <v>0</v>
      </c>
      <c r="L40" s="10">
        <f t="shared" si="15"/>
        <v>0</v>
      </c>
      <c r="M40" s="10">
        <f t="shared" si="15"/>
        <v>0</v>
      </c>
      <c r="N40" s="10">
        <f t="shared" si="15"/>
        <v>0</v>
      </c>
      <c r="O40" s="10">
        <f t="shared" si="15"/>
        <v>0</v>
      </c>
      <c r="P40" s="10">
        <f t="shared" si="15"/>
        <v>0</v>
      </c>
      <c r="Q40" s="10">
        <f t="shared" si="15"/>
        <v>0</v>
      </c>
      <c r="R40" s="10">
        <f t="shared" si="15"/>
        <v>0</v>
      </c>
      <c r="S40" s="10">
        <f t="shared" si="15"/>
        <v>0</v>
      </c>
      <c r="T40" s="10">
        <f t="shared" si="15"/>
        <v>0</v>
      </c>
      <c r="U40" s="10">
        <f t="shared" si="15"/>
        <v>0</v>
      </c>
      <c r="V40" s="10">
        <f t="shared" si="15"/>
        <v>0</v>
      </c>
      <c r="W40" s="10">
        <f t="shared" si="15"/>
        <v>0</v>
      </c>
      <c r="X40" s="10">
        <f t="shared" si="15"/>
        <v>0</v>
      </c>
      <c r="Y40" s="10">
        <f t="shared" si="15"/>
        <v>0</v>
      </c>
      <c r="Z40" s="10">
        <f t="shared" si="15"/>
        <v>0</v>
      </c>
      <c r="AA40" s="10">
        <f t="shared" si="15"/>
        <v>0</v>
      </c>
      <c r="AB40" s="10">
        <f t="shared" si="15"/>
        <v>0</v>
      </c>
      <c r="AC40" s="24">
        <f t="shared" si="14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4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4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0</v>
      </c>
      <c r="F43" s="10">
        <f t="shared" ref="F43:AB43" si="16">F42-F41</f>
        <v>0</v>
      </c>
      <c r="G43" s="10">
        <f t="shared" si="16"/>
        <v>0</v>
      </c>
      <c r="H43" s="10">
        <f t="shared" si="16"/>
        <v>0</v>
      </c>
      <c r="I43" s="10">
        <f t="shared" si="16"/>
        <v>0</v>
      </c>
      <c r="J43" s="10">
        <f t="shared" si="16"/>
        <v>0</v>
      </c>
      <c r="K43" s="10">
        <f t="shared" si="16"/>
        <v>0</v>
      </c>
      <c r="L43" s="10">
        <f t="shared" si="16"/>
        <v>0</v>
      </c>
      <c r="M43" s="10">
        <f t="shared" si="16"/>
        <v>0</v>
      </c>
      <c r="N43" s="10">
        <f t="shared" si="16"/>
        <v>0</v>
      </c>
      <c r="O43" s="10">
        <f t="shared" si="16"/>
        <v>0</v>
      </c>
      <c r="P43" s="10">
        <f t="shared" si="16"/>
        <v>0</v>
      </c>
      <c r="Q43" s="10">
        <f t="shared" si="16"/>
        <v>0</v>
      </c>
      <c r="R43" s="10">
        <f t="shared" si="16"/>
        <v>0</v>
      </c>
      <c r="S43" s="10">
        <f t="shared" si="16"/>
        <v>0</v>
      </c>
      <c r="T43" s="10">
        <f t="shared" si="16"/>
        <v>0</v>
      </c>
      <c r="U43" s="10">
        <f t="shared" si="16"/>
        <v>0</v>
      </c>
      <c r="V43" s="10">
        <f t="shared" si="16"/>
        <v>0</v>
      </c>
      <c r="W43" s="10">
        <f t="shared" si="16"/>
        <v>0</v>
      </c>
      <c r="X43" s="10">
        <f t="shared" si="16"/>
        <v>0</v>
      </c>
      <c r="Y43" s="10">
        <f t="shared" si="16"/>
        <v>0</v>
      </c>
      <c r="Z43" s="10">
        <f t="shared" si="16"/>
        <v>0</v>
      </c>
      <c r="AA43" s="10">
        <f t="shared" si="16"/>
        <v>0</v>
      </c>
      <c r="AB43" s="10">
        <f t="shared" si="16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7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7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17"/>
        <v>4.200000000000002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17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17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17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AB50" si="18">E46-E47</f>
        <v>0.5</v>
      </c>
      <c r="F50" s="11">
        <f t="shared" si="18"/>
        <v>0.5</v>
      </c>
      <c r="G50" s="11">
        <f t="shared" si="18"/>
        <v>0.5</v>
      </c>
      <c r="H50" s="11">
        <f t="shared" si="18"/>
        <v>0.5</v>
      </c>
      <c r="I50" s="11">
        <f t="shared" si="18"/>
        <v>0.5</v>
      </c>
      <c r="J50" s="11">
        <f t="shared" si="18"/>
        <v>0.5</v>
      </c>
      <c r="K50" s="11">
        <f t="shared" si="18"/>
        <v>0.5</v>
      </c>
      <c r="L50" s="11">
        <f t="shared" si="18"/>
        <v>0.5</v>
      </c>
      <c r="M50" s="11">
        <f t="shared" si="18"/>
        <v>0.5</v>
      </c>
      <c r="N50" s="11">
        <f t="shared" si="18"/>
        <v>0.5</v>
      </c>
      <c r="O50" s="11">
        <f t="shared" si="18"/>
        <v>0.5</v>
      </c>
      <c r="P50" s="11">
        <f t="shared" si="18"/>
        <v>0.5</v>
      </c>
      <c r="Q50" s="11">
        <f t="shared" si="18"/>
        <v>0.5</v>
      </c>
      <c r="R50" s="11">
        <f t="shared" si="18"/>
        <v>0.5</v>
      </c>
      <c r="S50" s="11">
        <f t="shared" si="18"/>
        <v>0.5</v>
      </c>
      <c r="T50" s="11">
        <f t="shared" si="18"/>
        <v>0.5</v>
      </c>
      <c r="U50" s="11">
        <f t="shared" si="18"/>
        <v>0.5</v>
      </c>
      <c r="V50" s="11">
        <f t="shared" si="18"/>
        <v>0.5</v>
      </c>
      <c r="W50" s="11">
        <f t="shared" si="18"/>
        <v>0.5</v>
      </c>
      <c r="X50" s="11">
        <f t="shared" si="18"/>
        <v>0.5</v>
      </c>
      <c r="Y50" s="11">
        <f t="shared" si="18"/>
        <v>0.5</v>
      </c>
      <c r="Z50" s="11">
        <f t="shared" si="18"/>
        <v>0.5</v>
      </c>
      <c r="AA50" s="11">
        <f t="shared" si="18"/>
        <v>0.5</v>
      </c>
      <c r="AB50" s="11">
        <f t="shared" si="18"/>
        <v>0.5</v>
      </c>
      <c r="AC50" s="24">
        <f t="shared" si="17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AB51" si="19">E48-E49</f>
        <v>0.79999999999999982</v>
      </c>
      <c r="F51" s="11">
        <f t="shared" si="19"/>
        <v>0.79999999999999982</v>
      </c>
      <c r="G51" s="11">
        <f t="shared" si="19"/>
        <v>0.79999999999999982</v>
      </c>
      <c r="H51" s="11">
        <f t="shared" si="19"/>
        <v>0.79999999999999982</v>
      </c>
      <c r="I51" s="11">
        <f t="shared" si="19"/>
        <v>0.79999999999999982</v>
      </c>
      <c r="J51" s="11">
        <f t="shared" si="19"/>
        <v>0.79999999999999982</v>
      </c>
      <c r="K51" s="11">
        <f t="shared" si="19"/>
        <v>0.79999999999999982</v>
      </c>
      <c r="L51" s="11">
        <f t="shared" si="19"/>
        <v>0.79999999999999982</v>
      </c>
      <c r="M51" s="11">
        <f t="shared" si="19"/>
        <v>0.79999999999999982</v>
      </c>
      <c r="N51" s="11">
        <f t="shared" si="19"/>
        <v>0.79999999999999982</v>
      </c>
      <c r="O51" s="11">
        <f t="shared" si="19"/>
        <v>0.79999999999999982</v>
      </c>
      <c r="P51" s="11">
        <f t="shared" si="19"/>
        <v>0.79999999999999982</v>
      </c>
      <c r="Q51" s="11">
        <f t="shared" si="19"/>
        <v>0.79999999999999982</v>
      </c>
      <c r="R51" s="11">
        <f t="shared" si="19"/>
        <v>0.79999999999999982</v>
      </c>
      <c r="S51" s="11">
        <f t="shared" si="19"/>
        <v>0.79999999999999982</v>
      </c>
      <c r="T51" s="11">
        <f t="shared" si="19"/>
        <v>0.79999999999999982</v>
      </c>
      <c r="U51" s="11">
        <f t="shared" si="19"/>
        <v>0.79999999999999982</v>
      </c>
      <c r="V51" s="11">
        <f t="shared" si="19"/>
        <v>0.79999999999999982</v>
      </c>
      <c r="W51" s="11">
        <f t="shared" si="19"/>
        <v>0.79999999999999982</v>
      </c>
      <c r="X51" s="11">
        <f t="shared" si="19"/>
        <v>0.79999999999999982</v>
      </c>
      <c r="Y51" s="11">
        <f t="shared" si="19"/>
        <v>0.79999999999999982</v>
      </c>
      <c r="Z51" s="11">
        <f t="shared" si="19"/>
        <v>0.79999999999999982</v>
      </c>
      <c r="AA51" s="11">
        <f t="shared" si="19"/>
        <v>0.79999999999999982</v>
      </c>
      <c r="AB51" s="11">
        <f t="shared" si="19"/>
        <v>0.79999999999999982</v>
      </c>
      <c r="AC51" s="24">
        <f t="shared" si="17"/>
        <v>0.80000000000000027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AB52" si="20">SQRT(E50/0.5)*971</f>
        <v>971</v>
      </c>
      <c r="F52" s="14">
        <f t="shared" si="20"/>
        <v>971</v>
      </c>
      <c r="G52" s="14">
        <f t="shared" si="20"/>
        <v>971</v>
      </c>
      <c r="H52" s="14">
        <f t="shared" si="20"/>
        <v>971</v>
      </c>
      <c r="I52" s="14">
        <f t="shared" si="20"/>
        <v>971</v>
      </c>
      <c r="J52" s="14">
        <f t="shared" si="20"/>
        <v>971</v>
      </c>
      <c r="K52" s="14">
        <f t="shared" si="20"/>
        <v>971</v>
      </c>
      <c r="L52" s="14">
        <f t="shared" si="20"/>
        <v>971</v>
      </c>
      <c r="M52" s="14">
        <f t="shared" si="20"/>
        <v>971</v>
      </c>
      <c r="N52" s="14">
        <f t="shared" si="20"/>
        <v>971</v>
      </c>
      <c r="O52" s="14">
        <f t="shared" si="20"/>
        <v>971</v>
      </c>
      <c r="P52" s="14">
        <f t="shared" si="20"/>
        <v>971</v>
      </c>
      <c r="Q52" s="14">
        <f t="shared" si="20"/>
        <v>971</v>
      </c>
      <c r="R52" s="14">
        <f t="shared" si="20"/>
        <v>971</v>
      </c>
      <c r="S52" s="14">
        <f t="shared" si="20"/>
        <v>971</v>
      </c>
      <c r="T52" s="14">
        <f t="shared" si="20"/>
        <v>971</v>
      </c>
      <c r="U52" s="14">
        <f t="shared" si="20"/>
        <v>971</v>
      </c>
      <c r="V52" s="14">
        <f t="shared" si="20"/>
        <v>971</v>
      </c>
      <c r="W52" s="14">
        <f t="shared" si="20"/>
        <v>971</v>
      </c>
      <c r="X52" s="14">
        <f t="shared" si="20"/>
        <v>971</v>
      </c>
      <c r="Y52" s="14">
        <f t="shared" si="20"/>
        <v>971</v>
      </c>
      <c r="Z52" s="14">
        <f t="shared" si="20"/>
        <v>971</v>
      </c>
      <c r="AA52" s="14">
        <f t="shared" si="20"/>
        <v>971</v>
      </c>
      <c r="AB52" s="14">
        <f t="shared" si="20"/>
        <v>971</v>
      </c>
      <c r="AC52" s="24">
        <f t="shared" si="17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AB53" si="21">E52*1000*1*(E38-E39)/3024</f>
        <v>0</v>
      </c>
      <c r="F53" s="14">
        <f t="shared" si="21"/>
        <v>0</v>
      </c>
      <c r="G53" s="14">
        <f t="shared" si="21"/>
        <v>0</v>
      </c>
      <c r="H53" s="14">
        <f t="shared" si="21"/>
        <v>0</v>
      </c>
      <c r="I53" s="14">
        <f t="shared" si="21"/>
        <v>0</v>
      </c>
      <c r="J53" s="14">
        <f t="shared" si="21"/>
        <v>0</v>
      </c>
      <c r="K53" s="14">
        <f t="shared" si="21"/>
        <v>0</v>
      </c>
      <c r="L53" s="14">
        <f t="shared" si="21"/>
        <v>0</v>
      </c>
      <c r="M53" s="14">
        <f t="shared" si="21"/>
        <v>0</v>
      </c>
      <c r="N53" s="14">
        <f t="shared" si="21"/>
        <v>0</v>
      </c>
      <c r="O53" s="14">
        <f t="shared" si="21"/>
        <v>0</v>
      </c>
      <c r="P53" s="14">
        <f t="shared" si="21"/>
        <v>0</v>
      </c>
      <c r="Q53" s="14">
        <f t="shared" si="21"/>
        <v>0</v>
      </c>
      <c r="R53" s="14">
        <f t="shared" si="21"/>
        <v>0</v>
      </c>
      <c r="S53" s="14">
        <f t="shared" si="21"/>
        <v>0</v>
      </c>
      <c r="T53" s="14">
        <f t="shared" si="21"/>
        <v>0</v>
      </c>
      <c r="U53" s="14">
        <f t="shared" si="21"/>
        <v>0</v>
      </c>
      <c r="V53" s="14">
        <f t="shared" si="21"/>
        <v>0</v>
      </c>
      <c r="W53" s="14">
        <f t="shared" si="21"/>
        <v>0</v>
      </c>
      <c r="X53" s="14">
        <f t="shared" si="21"/>
        <v>0</v>
      </c>
      <c r="Y53" s="14">
        <f t="shared" si="21"/>
        <v>0</v>
      </c>
      <c r="Z53" s="14">
        <f t="shared" si="21"/>
        <v>0</v>
      </c>
      <c r="AA53" s="14">
        <f t="shared" si="21"/>
        <v>0</v>
      </c>
      <c r="AB53" s="14">
        <f t="shared" si="21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 t="e">
        <f t="shared" ref="E55:AB55" si="22">E54/E53</f>
        <v>#DIV/0!</v>
      </c>
      <c r="F55" s="16" t="e">
        <f t="shared" si="22"/>
        <v>#DIV/0!</v>
      </c>
      <c r="G55" s="16" t="e">
        <f t="shared" si="22"/>
        <v>#DIV/0!</v>
      </c>
      <c r="H55" s="16" t="e">
        <f t="shared" si="22"/>
        <v>#DIV/0!</v>
      </c>
      <c r="I55" s="16" t="e">
        <f t="shared" si="22"/>
        <v>#DIV/0!</v>
      </c>
      <c r="J55" s="16" t="e">
        <f t="shared" si="22"/>
        <v>#DIV/0!</v>
      </c>
      <c r="K55" s="16" t="e">
        <f t="shared" si="22"/>
        <v>#DIV/0!</v>
      </c>
      <c r="L55" s="16" t="e">
        <f t="shared" si="22"/>
        <v>#DIV/0!</v>
      </c>
      <c r="M55" s="16" t="e">
        <f t="shared" si="22"/>
        <v>#DIV/0!</v>
      </c>
      <c r="N55" s="16" t="e">
        <f t="shared" si="22"/>
        <v>#DIV/0!</v>
      </c>
      <c r="O55" s="16" t="e">
        <f t="shared" si="22"/>
        <v>#DIV/0!</v>
      </c>
      <c r="P55" s="16" t="e">
        <f t="shared" si="22"/>
        <v>#DIV/0!</v>
      </c>
      <c r="Q55" s="16" t="e">
        <f t="shared" si="22"/>
        <v>#DIV/0!</v>
      </c>
      <c r="R55" s="16" t="e">
        <f t="shared" si="22"/>
        <v>#DIV/0!</v>
      </c>
      <c r="S55" s="16" t="e">
        <f t="shared" si="22"/>
        <v>#DIV/0!</v>
      </c>
      <c r="T55" s="16" t="e">
        <f t="shared" si="22"/>
        <v>#DIV/0!</v>
      </c>
      <c r="U55" s="16" t="e">
        <f t="shared" si="22"/>
        <v>#DIV/0!</v>
      </c>
      <c r="V55" s="16" t="e">
        <f t="shared" si="22"/>
        <v>#DIV/0!</v>
      </c>
      <c r="W55" s="16" t="e">
        <f t="shared" si="22"/>
        <v>#DIV/0!</v>
      </c>
      <c r="X55" s="16" t="e">
        <f t="shared" si="22"/>
        <v>#DIV/0!</v>
      </c>
      <c r="Y55" s="16" t="e">
        <f t="shared" si="22"/>
        <v>#DIV/0!</v>
      </c>
      <c r="Z55" s="16" t="e">
        <f t="shared" si="22"/>
        <v>#DIV/0!</v>
      </c>
      <c r="AA55" s="16" t="e">
        <f t="shared" si="22"/>
        <v>#DIV/0!</v>
      </c>
      <c r="AB55" s="16" t="e">
        <f t="shared" si="22"/>
        <v>#DIV/0!</v>
      </c>
      <c r="AC55" s="24" t="e">
        <f t="shared" ref="AC55:AC60" si="23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23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 t="e">
        <f t="shared" ref="E57:AB57" si="24">3.516/E55</f>
        <v>#DIV/0!</v>
      </c>
      <c r="F57" s="16" t="e">
        <f t="shared" si="24"/>
        <v>#DIV/0!</v>
      </c>
      <c r="G57" s="16" t="e">
        <f t="shared" si="24"/>
        <v>#DIV/0!</v>
      </c>
      <c r="H57" s="16" t="e">
        <f t="shared" si="24"/>
        <v>#DIV/0!</v>
      </c>
      <c r="I57" s="16" t="e">
        <f t="shared" si="24"/>
        <v>#DIV/0!</v>
      </c>
      <c r="J57" s="16" t="e">
        <f t="shared" si="24"/>
        <v>#DIV/0!</v>
      </c>
      <c r="K57" s="16" t="e">
        <f t="shared" si="24"/>
        <v>#DIV/0!</v>
      </c>
      <c r="L57" s="16" t="e">
        <f t="shared" si="24"/>
        <v>#DIV/0!</v>
      </c>
      <c r="M57" s="16" t="e">
        <f t="shared" si="24"/>
        <v>#DIV/0!</v>
      </c>
      <c r="N57" s="16" t="e">
        <f t="shared" si="24"/>
        <v>#DIV/0!</v>
      </c>
      <c r="O57" s="16" t="e">
        <f t="shared" si="24"/>
        <v>#DIV/0!</v>
      </c>
      <c r="P57" s="16" t="e">
        <f t="shared" si="24"/>
        <v>#DIV/0!</v>
      </c>
      <c r="Q57" s="16" t="e">
        <f t="shared" si="24"/>
        <v>#DIV/0!</v>
      </c>
      <c r="R57" s="16" t="e">
        <f t="shared" si="24"/>
        <v>#DIV/0!</v>
      </c>
      <c r="S57" s="16" t="e">
        <f t="shared" si="24"/>
        <v>#DIV/0!</v>
      </c>
      <c r="T57" s="16" t="e">
        <f t="shared" si="24"/>
        <v>#DIV/0!</v>
      </c>
      <c r="U57" s="16" t="e">
        <f t="shared" si="24"/>
        <v>#DIV/0!</v>
      </c>
      <c r="V57" s="16" t="e">
        <f t="shared" si="24"/>
        <v>#DIV/0!</v>
      </c>
      <c r="W57" s="16" t="e">
        <f t="shared" si="24"/>
        <v>#DIV/0!</v>
      </c>
      <c r="X57" s="16" t="e">
        <f t="shared" si="24"/>
        <v>#DIV/0!</v>
      </c>
      <c r="Y57" s="16" t="e">
        <f t="shared" si="24"/>
        <v>#DIV/0!</v>
      </c>
      <c r="Z57" s="16" t="e">
        <f t="shared" si="24"/>
        <v>#DIV/0!</v>
      </c>
      <c r="AA57" s="16" t="e">
        <f t="shared" si="24"/>
        <v>#DIV/0!</v>
      </c>
      <c r="AB57" s="16" t="e">
        <f t="shared" si="24"/>
        <v>#DIV/0!</v>
      </c>
      <c r="AC57" s="24" t="e">
        <f t="shared" si="23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 t="e">
        <f t="shared" ref="E58:AB58" si="25">3.413*E57</f>
        <v>#DIV/0!</v>
      </c>
      <c r="F58" s="16" t="e">
        <f t="shared" si="25"/>
        <v>#DIV/0!</v>
      </c>
      <c r="G58" s="16" t="e">
        <f t="shared" si="25"/>
        <v>#DIV/0!</v>
      </c>
      <c r="H58" s="16" t="e">
        <f t="shared" si="25"/>
        <v>#DIV/0!</v>
      </c>
      <c r="I58" s="16" t="e">
        <f t="shared" si="25"/>
        <v>#DIV/0!</v>
      </c>
      <c r="J58" s="16" t="e">
        <f t="shared" si="25"/>
        <v>#DIV/0!</v>
      </c>
      <c r="K58" s="16" t="e">
        <f t="shared" si="25"/>
        <v>#DIV/0!</v>
      </c>
      <c r="L58" s="16" t="e">
        <f t="shared" si="25"/>
        <v>#DIV/0!</v>
      </c>
      <c r="M58" s="16" t="e">
        <f t="shared" si="25"/>
        <v>#DIV/0!</v>
      </c>
      <c r="N58" s="16" t="e">
        <f t="shared" si="25"/>
        <v>#DIV/0!</v>
      </c>
      <c r="O58" s="16" t="e">
        <f t="shared" si="25"/>
        <v>#DIV/0!</v>
      </c>
      <c r="P58" s="16" t="e">
        <f t="shared" si="25"/>
        <v>#DIV/0!</v>
      </c>
      <c r="Q58" s="16" t="e">
        <f t="shared" si="25"/>
        <v>#DIV/0!</v>
      </c>
      <c r="R58" s="16" t="e">
        <f t="shared" si="25"/>
        <v>#DIV/0!</v>
      </c>
      <c r="S58" s="16" t="e">
        <f t="shared" si="25"/>
        <v>#DIV/0!</v>
      </c>
      <c r="T58" s="16" t="e">
        <f t="shared" si="25"/>
        <v>#DIV/0!</v>
      </c>
      <c r="U58" s="16" t="e">
        <f t="shared" si="25"/>
        <v>#DIV/0!</v>
      </c>
      <c r="V58" s="16" t="e">
        <f t="shared" si="25"/>
        <v>#DIV/0!</v>
      </c>
      <c r="W58" s="16" t="e">
        <f t="shared" si="25"/>
        <v>#DIV/0!</v>
      </c>
      <c r="X58" s="16" t="e">
        <f t="shared" si="25"/>
        <v>#DIV/0!</v>
      </c>
      <c r="Y58" s="16" t="e">
        <f t="shared" si="25"/>
        <v>#DIV/0!</v>
      </c>
      <c r="Z58" s="16" t="e">
        <f t="shared" si="25"/>
        <v>#DIV/0!</v>
      </c>
      <c r="AA58" s="16" t="e">
        <f t="shared" si="25"/>
        <v>#DIV/0!</v>
      </c>
      <c r="AB58" s="16" t="e">
        <f t="shared" si="25"/>
        <v>#DIV/0!</v>
      </c>
      <c r="AC58" s="24" t="e">
        <f t="shared" si="23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 t="e">
        <f t="shared" ref="E59:AB59" si="26">(E42-E41)/LN(1+(E42-E41)/E36)</f>
        <v>#DIV/0!</v>
      </c>
      <c r="F59" s="16" t="e">
        <f t="shared" si="26"/>
        <v>#DIV/0!</v>
      </c>
      <c r="G59" s="16" t="e">
        <f t="shared" si="26"/>
        <v>#DIV/0!</v>
      </c>
      <c r="H59" s="16" t="e">
        <f t="shared" si="26"/>
        <v>#DIV/0!</v>
      </c>
      <c r="I59" s="16" t="e">
        <f t="shared" si="26"/>
        <v>#DIV/0!</v>
      </c>
      <c r="J59" s="16" t="e">
        <f t="shared" si="26"/>
        <v>#DIV/0!</v>
      </c>
      <c r="K59" s="16" t="e">
        <f t="shared" si="26"/>
        <v>#DIV/0!</v>
      </c>
      <c r="L59" s="16" t="e">
        <f t="shared" si="26"/>
        <v>#DIV/0!</v>
      </c>
      <c r="M59" s="16" t="e">
        <f t="shared" si="26"/>
        <v>#DIV/0!</v>
      </c>
      <c r="N59" s="16" t="e">
        <f t="shared" si="26"/>
        <v>#DIV/0!</v>
      </c>
      <c r="O59" s="16" t="e">
        <f t="shared" si="26"/>
        <v>#DIV/0!</v>
      </c>
      <c r="P59" s="16" t="e">
        <f t="shared" si="26"/>
        <v>#DIV/0!</v>
      </c>
      <c r="Q59" s="16" t="e">
        <f t="shared" si="26"/>
        <v>#DIV/0!</v>
      </c>
      <c r="R59" s="16" t="e">
        <f t="shared" si="26"/>
        <v>#DIV/0!</v>
      </c>
      <c r="S59" s="16" t="e">
        <f t="shared" si="26"/>
        <v>#DIV/0!</v>
      </c>
      <c r="T59" s="16" t="e">
        <f t="shared" si="26"/>
        <v>#DIV/0!</v>
      </c>
      <c r="U59" s="16" t="e">
        <f t="shared" si="26"/>
        <v>#DIV/0!</v>
      </c>
      <c r="V59" s="16" t="e">
        <f t="shared" si="26"/>
        <v>#DIV/0!</v>
      </c>
      <c r="W59" s="16" t="e">
        <f t="shared" si="26"/>
        <v>#DIV/0!</v>
      </c>
      <c r="X59" s="16" t="e">
        <f t="shared" si="26"/>
        <v>#DIV/0!</v>
      </c>
      <c r="Y59" s="16" t="e">
        <f t="shared" si="26"/>
        <v>#DIV/0!</v>
      </c>
      <c r="Z59" s="16" t="e">
        <f t="shared" si="26"/>
        <v>#DIV/0!</v>
      </c>
      <c r="AA59" s="16" t="e">
        <f t="shared" si="26"/>
        <v>#DIV/0!</v>
      </c>
      <c r="AB59" s="16" t="e">
        <f t="shared" si="26"/>
        <v>#DIV/0!</v>
      </c>
      <c r="AC59" s="24" t="e">
        <f t="shared" si="23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 t="e">
        <f t="shared" ref="E60:AB60" si="27">(E38-E39)/LN(1+(E38-E39)/E37)</f>
        <v>#DIV/0!</v>
      </c>
      <c r="F60" s="16" t="e">
        <f t="shared" si="27"/>
        <v>#DIV/0!</v>
      </c>
      <c r="G60" s="16" t="e">
        <f t="shared" si="27"/>
        <v>#DIV/0!</v>
      </c>
      <c r="H60" s="16" t="e">
        <f t="shared" si="27"/>
        <v>#DIV/0!</v>
      </c>
      <c r="I60" s="16" t="e">
        <f t="shared" si="27"/>
        <v>#DIV/0!</v>
      </c>
      <c r="J60" s="16" t="e">
        <f t="shared" si="27"/>
        <v>#DIV/0!</v>
      </c>
      <c r="K60" s="16" t="e">
        <f t="shared" si="27"/>
        <v>#DIV/0!</v>
      </c>
      <c r="L60" s="16" t="e">
        <f t="shared" si="27"/>
        <v>#DIV/0!</v>
      </c>
      <c r="M60" s="16" t="e">
        <f t="shared" si="27"/>
        <v>#DIV/0!</v>
      </c>
      <c r="N60" s="16" t="e">
        <f t="shared" si="27"/>
        <v>#DIV/0!</v>
      </c>
      <c r="O60" s="16" t="e">
        <f t="shared" si="27"/>
        <v>#DIV/0!</v>
      </c>
      <c r="P60" s="16" t="e">
        <f t="shared" si="27"/>
        <v>#DIV/0!</v>
      </c>
      <c r="Q60" s="16" t="e">
        <f t="shared" si="27"/>
        <v>#DIV/0!</v>
      </c>
      <c r="R60" s="16" t="e">
        <f t="shared" si="27"/>
        <v>#DIV/0!</v>
      </c>
      <c r="S60" s="16" t="e">
        <f t="shared" si="27"/>
        <v>#DIV/0!</v>
      </c>
      <c r="T60" s="16" t="e">
        <f t="shared" si="27"/>
        <v>#DIV/0!</v>
      </c>
      <c r="U60" s="16" t="e">
        <f t="shared" si="27"/>
        <v>#DIV/0!</v>
      </c>
      <c r="V60" s="16" t="e">
        <f t="shared" si="27"/>
        <v>#DIV/0!</v>
      </c>
      <c r="W60" s="16" t="e">
        <f t="shared" si="27"/>
        <v>#DIV/0!</v>
      </c>
      <c r="X60" s="16" t="e">
        <f t="shared" si="27"/>
        <v>#DIV/0!</v>
      </c>
      <c r="Y60" s="16" t="e">
        <f t="shared" si="27"/>
        <v>#DIV/0!</v>
      </c>
      <c r="Z60" s="16" t="e">
        <f t="shared" si="27"/>
        <v>#DIV/0!</v>
      </c>
      <c r="AA60" s="16" t="e">
        <f t="shared" si="27"/>
        <v>#DIV/0!</v>
      </c>
      <c r="AB60" s="16" t="e">
        <f t="shared" si="27"/>
        <v>#DIV/0!</v>
      </c>
      <c r="AC60" s="24" t="e">
        <f t="shared" si="23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>
        <v>0.8</v>
      </c>
      <c r="F65" s="8">
        <v>0.7</v>
      </c>
      <c r="G65" s="8">
        <v>0.8</v>
      </c>
      <c r="H65" s="8">
        <v>0.8</v>
      </c>
      <c r="I65" s="8">
        <v>0.8</v>
      </c>
      <c r="J65" s="8">
        <v>0.6</v>
      </c>
      <c r="K65" s="8">
        <v>0.6</v>
      </c>
      <c r="L65" s="8">
        <v>0.7</v>
      </c>
      <c r="M65" s="8">
        <v>0.6</v>
      </c>
      <c r="N65" s="8">
        <v>0.6</v>
      </c>
      <c r="O65" s="8">
        <v>0.7</v>
      </c>
      <c r="P65" s="8">
        <v>0.8</v>
      </c>
      <c r="Q65" s="8">
        <v>0.8</v>
      </c>
      <c r="R65" s="8">
        <v>0.8</v>
      </c>
      <c r="S65" s="8">
        <v>0.7</v>
      </c>
      <c r="T65" s="8">
        <v>0.7</v>
      </c>
      <c r="U65" s="8">
        <v>0.8</v>
      </c>
      <c r="V65" s="8">
        <v>0.7</v>
      </c>
      <c r="W65" s="8">
        <v>0.7</v>
      </c>
      <c r="X65" s="8">
        <v>0.6</v>
      </c>
      <c r="Y65" s="8">
        <v>0.7</v>
      </c>
      <c r="Z65" s="8">
        <v>0.7</v>
      </c>
      <c r="AA65" s="8">
        <v>0.8</v>
      </c>
      <c r="AB65" s="8">
        <v>0.8</v>
      </c>
      <c r="AC65" s="23">
        <f>AVERAGE(E65:AB65)</f>
        <v>0.72083333333333321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>
        <v>0.6</v>
      </c>
      <c r="F66" s="9">
        <v>0.6</v>
      </c>
      <c r="G66" s="9">
        <v>0.5</v>
      </c>
      <c r="H66" s="9">
        <v>0.5</v>
      </c>
      <c r="I66" s="9">
        <v>0.6</v>
      </c>
      <c r="J66" s="9">
        <v>0.4</v>
      </c>
      <c r="K66" s="9">
        <v>0.4</v>
      </c>
      <c r="L66" s="9">
        <v>0.5</v>
      </c>
      <c r="M66" s="9">
        <v>0.4</v>
      </c>
      <c r="N66" s="9">
        <v>0.4</v>
      </c>
      <c r="O66" s="9">
        <v>0.6</v>
      </c>
      <c r="P66" s="9">
        <v>0.6</v>
      </c>
      <c r="Q66" s="9">
        <v>0.5</v>
      </c>
      <c r="R66" s="9">
        <v>0.6</v>
      </c>
      <c r="S66" s="9">
        <v>0.5</v>
      </c>
      <c r="T66" s="9">
        <v>0.5</v>
      </c>
      <c r="U66" s="9">
        <v>0.5</v>
      </c>
      <c r="V66" s="9">
        <v>0.4</v>
      </c>
      <c r="W66" s="9">
        <v>0.4</v>
      </c>
      <c r="X66" s="9">
        <v>0.3</v>
      </c>
      <c r="Y66" s="9">
        <v>0.6</v>
      </c>
      <c r="Z66" s="9">
        <v>0.7</v>
      </c>
      <c r="AA66" s="9">
        <v>0.7</v>
      </c>
      <c r="AB66" s="9">
        <v>0.6</v>
      </c>
      <c r="AC66" s="23">
        <f>AVERAGE(E66:AB66)</f>
        <v>0.51666666666666661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>
        <v>14.9</v>
      </c>
      <c r="F67" s="10">
        <v>13.8</v>
      </c>
      <c r="G67" s="10">
        <v>13.4</v>
      </c>
      <c r="H67" s="10">
        <v>12.8</v>
      </c>
      <c r="I67" s="10">
        <v>12.7</v>
      </c>
      <c r="J67" s="10">
        <v>12.5</v>
      </c>
      <c r="K67" s="10">
        <v>12.7</v>
      </c>
      <c r="L67" s="10">
        <v>13</v>
      </c>
      <c r="M67" s="10">
        <v>13.4</v>
      </c>
      <c r="N67" s="10">
        <v>13.7</v>
      </c>
      <c r="O67" s="10">
        <v>13.9</v>
      </c>
      <c r="P67" s="10">
        <v>14.1</v>
      </c>
      <c r="Q67" s="10">
        <v>13.7</v>
      </c>
      <c r="R67" s="10">
        <v>13.6</v>
      </c>
      <c r="S67" s="10">
        <v>13.3</v>
      </c>
      <c r="T67" s="10">
        <v>13.1</v>
      </c>
      <c r="U67" s="10">
        <v>12.5</v>
      </c>
      <c r="V67" s="10">
        <v>12.2</v>
      </c>
      <c r="W67" s="10">
        <v>12.5</v>
      </c>
      <c r="X67" s="10">
        <v>13.8</v>
      </c>
      <c r="Y67" s="10">
        <v>14.4</v>
      </c>
      <c r="Z67" s="10">
        <v>14.8</v>
      </c>
      <c r="AA67" s="10">
        <v>14.9</v>
      </c>
      <c r="AB67" s="10">
        <v>15.1</v>
      </c>
      <c r="AC67" s="24">
        <f t="shared" ref="AC67:AC71" si="28">AVERAGE(E67:AB67)</f>
        <v>13.533333333333331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>
        <v>7</v>
      </c>
      <c r="F68" s="10">
        <v>6.1</v>
      </c>
      <c r="G68" s="10">
        <v>5.7</v>
      </c>
      <c r="H68" s="10">
        <v>5.6</v>
      </c>
      <c r="I68" s="10">
        <v>5.4</v>
      </c>
      <c r="J68" s="10">
        <v>5.6</v>
      </c>
      <c r="K68" s="10">
        <v>5.4</v>
      </c>
      <c r="L68" s="10">
        <v>5.9</v>
      </c>
      <c r="M68" s="10">
        <v>6</v>
      </c>
      <c r="N68" s="10">
        <v>6.2</v>
      </c>
      <c r="O68" s="10">
        <v>6.2</v>
      </c>
      <c r="P68" s="10">
        <v>6.1</v>
      </c>
      <c r="Q68" s="10">
        <v>5.9</v>
      </c>
      <c r="R68" s="10">
        <v>5.7</v>
      </c>
      <c r="S68" s="10">
        <v>5.5</v>
      </c>
      <c r="T68" s="10">
        <v>5.5</v>
      </c>
      <c r="U68" s="10">
        <v>5.5</v>
      </c>
      <c r="V68" s="10">
        <v>5.4</v>
      </c>
      <c r="W68" s="10">
        <v>5.6</v>
      </c>
      <c r="X68" s="10">
        <v>5.6</v>
      </c>
      <c r="Y68" s="10">
        <v>5.6</v>
      </c>
      <c r="Z68" s="10">
        <v>5.7</v>
      </c>
      <c r="AA68" s="10">
        <v>5.9</v>
      </c>
      <c r="AB68" s="10">
        <v>6</v>
      </c>
      <c r="AC68" s="24">
        <f t="shared" si="28"/>
        <v>5.7958333333333334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7.9</v>
      </c>
      <c r="F69" s="10">
        <f t="shared" ref="F69:AB69" si="29">F67-F68</f>
        <v>7.7000000000000011</v>
      </c>
      <c r="G69" s="10">
        <f t="shared" si="29"/>
        <v>7.7</v>
      </c>
      <c r="H69" s="10">
        <f t="shared" si="29"/>
        <v>7.2000000000000011</v>
      </c>
      <c r="I69" s="10">
        <f t="shared" si="29"/>
        <v>7.2999999999999989</v>
      </c>
      <c r="J69" s="10">
        <f t="shared" si="29"/>
        <v>6.9</v>
      </c>
      <c r="K69" s="10">
        <f t="shared" si="29"/>
        <v>7.2999999999999989</v>
      </c>
      <c r="L69" s="10">
        <f t="shared" si="29"/>
        <v>7.1</v>
      </c>
      <c r="M69" s="10">
        <f t="shared" si="29"/>
        <v>7.4</v>
      </c>
      <c r="N69" s="10">
        <f t="shared" si="29"/>
        <v>7.4999999999999991</v>
      </c>
      <c r="O69" s="10">
        <f t="shared" si="29"/>
        <v>7.7</v>
      </c>
      <c r="P69" s="10">
        <f t="shared" si="29"/>
        <v>8</v>
      </c>
      <c r="Q69" s="10">
        <f t="shared" si="29"/>
        <v>7.7999999999999989</v>
      </c>
      <c r="R69" s="10">
        <f t="shared" si="29"/>
        <v>7.8999999999999995</v>
      </c>
      <c r="S69" s="10">
        <f t="shared" si="29"/>
        <v>7.8000000000000007</v>
      </c>
      <c r="T69" s="10">
        <f t="shared" si="29"/>
        <v>7.6</v>
      </c>
      <c r="U69" s="10">
        <f t="shared" si="29"/>
        <v>7</v>
      </c>
      <c r="V69" s="10">
        <f t="shared" si="29"/>
        <v>6.7999999999999989</v>
      </c>
      <c r="W69" s="10">
        <f t="shared" si="29"/>
        <v>6.9</v>
      </c>
      <c r="X69" s="10">
        <f t="shared" si="29"/>
        <v>8.2000000000000011</v>
      </c>
      <c r="Y69" s="10">
        <f t="shared" si="29"/>
        <v>8.8000000000000007</v>
      </c>
      <c r="Z69" s="10">
        <f t="shared" si="29"/>
        <v>9.1000000000000014</v>
      </c>
      <c r="AA69" s="10">
        <f t="shared" si="29"/>
        <v>9</v>
      </c>
      <c r="AB69" s="10">
        <f t="shared" si="29"/>
        <v>9.1</v>
      </c>
      <c r="AC69" s="24">
        <f t="shared" si="28"/>
        <v>7.7374999999999998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>
        <v>26.8</v>
      </c>
      <c r="F70" s="10">
        <v>27</v>
      </c>
      <c r="G70" s="10">
        <v>26.6</v>
      </c>
      <c r="H70" s="10">
        <v>26.6</v>
      </c>
      <c r="I70" s="10">
        <v>26.5</v>
      </c>
      <c r="J70" s="10">
        <v>26.2</v>
      </c>
      <c r="K70" s="10">
        <v>28.3</v>
      </c>
      <c r="L70" s="10">
        <v>28.9</v>
      </c>
      <c r="M70" s="10">
        <v>28.3</v>
      </c>
      <c r="N70" s="10">
        <v>27.9</v>
      </c>
      <c r="O70" s="10">
        <v>28.2</v>
      </c>
      <c r="P70" s="10">
        <v>27.8</v>
      </c>
      <c r="Q70" s="10">
        <v>27.1</v>
      </c>
      <c r="R70" s="10">
        <v>27</v>
      </c>
      <c r="S70" s="10">
        <v>26.7</v>
      </c>
      <c r="T70" s="10">
        <v>26.4</v>
      </c>
      <c r="U70" s="10">
        <v>25.9</v>
      </c>
      <c r="V70" s="10">
        <v>25.3</v>
      </c>
      <c r="W70" s="10">
        <v>22.1</v>
      </c>
      <c r="X70" s="10">
        <v>21.7</v>
      </c>
      <c r="Y70" s="10">
        <v>21.3</v>
      </c>
      <c r="Z70" s="10">
        <v>21.3</v>
      </c>
      <c r="AA70" s="10">
        <v>21.4</v>
      </c>
      <c r="AB70" s="10">
        <v>21.9</v>
      </c>
      <c r="AC70" s="24">
        <f t="shared" si="28"/>
        <v>25.716666666666665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>
        <v>31.4</v>
      </c>
      <c r="F71" s="10">
        <v>31.3</v>
      </c>
      <c r="G71" s="10">
        <v>31.1</v>
      </c>
      <c r="H71" s="10">
        <v>30.8</v>
      </c>
      <c r="I71" s="10">
        <v>30.4</v>
      </c>
      <c r="J71" s="10">
        <v>30.2</v>
      </c>
      <c r="K71" s="10">
        <v>32.5</v>
      </c>
      <c r="L71" s="10">
        <v>32.9</v>
      </c>
      <c r="M71" s="10">
        <v>32.700000000000003</v>
      </c>
      <c r="N71" s="10">
        <v>32.299999999999997</v>
      </c>
      <c r="O71" s="10">
        <v>32.700000000000003</v>
      </c>
      <c r="P71" s="10">
        <v>32.200000000000003</v>
      </c>
      <c r="Q71" s="10">
        <v>31.8</v>
      </c>
      <c r="R71" s="10">
        <v>31.5</v>
      </c>
      <c r="S71" s="10">
        <v>31.2</v>
      </c>
      <c r="T71" s="10">
        <v>30.7</v>
      </c>
      <c r="U71" s="10">
        <v>30</v>
      </c>
      <c r="V71" s="10">
        <v>29.3</v>
      </c>
      <c r="W71" s="10">
        <v>26.1</v>
      </c>
      <c r="X71" s="10">
        <v>26.4</v>
      </c>
      <c r="Y71" s="10">
        <v>26.4</v>
      </c>
      <c r="Z71" s="10">
        <v>26.6</v>
      </c>
      <c r="AA71" s="10">
        <v>26.7</v>
      </c>
      <c r="AB71" s="10">
        <v>27.2</v>
      </c>
      <c r="AC71" s="24">
        <f t="shared" si="28"/>
        <v>30.183333333333337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4.5999999999999979</v>
      </c>
      <c r="F72" s="10">
        <f t="shared" ref="F72:AB72" si="30">F71-F70</f>
        <v>4.3000000000000007</v>
      </c>
      <c r="G72" s="10">
        <f t="shared" si="30"/>
        <v>4.5</v>
      </c>
      <c r="H72" s="10">
        <f t="shared" si="30"/>
        <v>4.1999999999999993</v>
      </c>
      <c r="I72" s="10">
        <f t="shared" si="30"/>
        <v>3.8999999999999986</v>
      </c>
      <c r="J72" s="10">
        <f t="shared" si="30"/>
        <v>4</v>
      </c>
      <c r="K72" s="10">
        <f t="shared" si="30"/>
        <v>4.1999999999999993</v>
      </c>
      <c r="L72" s="10">
        <f t="shared" si="30"/>
        <v>4</v>
      </c>
      <c r="M72" s="10">
        <f t="shared" si="30"/>
        <v>4.4000000000000021</v>
      </c>
      <c r="N72" s="10">
        <f t="shared" si="30"/>
        <v>4.3999999999999986</v>
      </c>
      <c r="O72" s="10">
        <f t="shared" si="30"/>
        <v>4.5000000000000036</v>
      </c>
      <c r="P72" s="10">
        <f t="shared" si="30"/>
        <v>4.4000000000000021</v>
      </c>
      <c r="Q72" s="10">
        <f t="shared" si="30"/>
        <v>4.6999999999999993</v>
      </c>
      <c r="R72" s="10">
        <f t="shared" si="30"/>
        <v>4.5</v>
      </c>
      <c r="S72" s="10">
        <f t="shared" si="30"/>
        <v>4.5</v>
      </c>
      <c r="T72" s="10">
        <f t="shared" si="30"/>
        <v>4.3000000000000007</v>
      </c>
      <c r="U72" s="10">
        <f t="shared" si="30"/>
        <v>4.1000000000000014</v>
      </c>
      <c r="V72" s="10">
        <f t="shared" si="30"/>
        <v>4</v>
      </c>
      <c r="W72" s="10">
        <f t="shared" si="30"/>
        <v>4</v>
      </c>
      <c r="X72" s="10">
        <f t="shared" si="30"/>
        <v>4.6999999999999993</v>
      </c>
      <c r="Y72" s="10">
        <f t="shared" si="30"/>
        <v>5.0999999999999979</v>
      </c>
      <c r="Z72" s="10">
        <f t="shared" si="30"/>
        <v>5.3000000000000007</v>
      </c>
      <c r="AA72" s="10">
        <f t="shared" si="30"/>
        <v>5.3000000000000007</v>
      </c>
      <c r="AB72" s="10">
        <f t="shared" si="30"/>
        <v>5.3000000000000007</v>
      </c>
      <c r="AC72" s="24">
        <f>AVERAGE(E72:AB72)</f>
        <v>4.4666666666666659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>
        <v>268.2</v>
      </c>
      <c r="F73" s="172">
        <v>255.8</v>
      </c>
      <c r="G73" s="172">
        <v>251</v>
      </c>
      <c r="H73" s="172">
        <v>250.3</v>
      </c>
      <c r="I73" s="172">
        <v>248.2</v>
      </c>
      <c r="J73" s="172">
        <v>251.7</v>
      </c>
      <c r="K73" s="172">
        <v>247.5</v>
      </c>
      <c r="L73" s="172">
        <v>255.1</v>
      </c>
      <c r="M73" s="172">
        <v>253.7</v>
      </c>
      <c r="N73" s="172">
        <v>255.8</v>
      </c>
      <c r="O73" s="172">
        <v>255.1</v>
      </c>
      <c r="P73" s="172">
        <v>255.8</v>
      </c>
      <c r="Q73" s="172">
        <v>251.7</v>
      </c>
      <c r="R73" s="172">
        <v>251</v>
      </c>
      <c r="S73" s="172">
        <v>247.5</v>
      </c>
      <c r="T73" s="172">
        <v>247.5</v>
      </c>
      <c r="U73" s="172">
        <v>248.2</v>
      </c>
      <c r="V73" s="172">
        <v>248.9</v>
      </c>
      <c r="W73" s="172">
        <v>250.3</v>
      </c>
      <c r="X73" s="172">
        <v>248.9</v>
      </c>
      <c r="Y73" s="172">
        <v>247.5</v>
      </c>
      <c r="Z73" s="172">
        <v>248.2</v>
      </c>
      <c r="AA73" s="172">
        <v>250.3</v>
      </c>
      <c r="AB73" s="172">
        <v>252.3</v>
      </c>
      <c r="AC73" s="24">
        <f t="shared" ref="AC73:AC81" si="31">AVERAGE(E73:AB73)</f>
        <v>251.6875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>
        <v>717.1</v>
      </c>
      <c r="F74" s="172">
        <v>716.4</v>
      </c>
      <c r="G74" s="172">
        <v>709.5</v>
      </c>
      <c r="H74" s="172">
        <v>700.5</v>
      </c>
      <c r="I74" s="172">
        <v>698.4</v>
      </c>
      <c r="J74" s="172">
        <v>686</v>
      </c>
      <c r="K74" s="172">
        <v>740.5</v>
      </c>
      <c r="L74" s="172">
        <v>750.8</v>
      </c>
      <c r="M74" s="172">
        <v>746.7</v>
      </c>
      <c r="N74" s="172">
        <v>738.4</v>
      </c>
      <c r="O74" s="172">
        <v>746</v>
      </c>
      <c r="P74" s="172">
        <v>736.4</v>
      </c>
      <c r="Q74" s="172">
        <v>728.8</v>
      </c>
      <c r="R74" s="172">
        <v>719.1</v>
      </c>
      <c r="S74" s="172">
        <v>712.2</v>
      </c>
      <c r="T74" s="172">
        <v>701.9</v>
      </c>
      <c r="U74" s="172">
        <v>684</v>
      </c>
      <c r="V74" s="172">
        <v>664</v>
      </c>
      <c r="W74" s="172">
        <v>601.20000000000005</v>
      </c>
      <c r="X74" s="172">
        <v>608.1</v>
      </c>
      <c r="Y74" s="172">
        <v>608.1</v>
      </c>
      <c r="Z74" s="172">
        <v>612.9</v>
      </c>
      <c r="AA74" s="172">
        <v>614.29999999999995</v>
      </c>
      <c r="AB74" s="172">
        <v>623.29999999999995</v>
      </c>
      <c r="AC74" s="24">
        <f t="shared" si="31"/>
        <v>690.19166666666661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31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31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31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31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B79" si="32">E75-E76</f>
        <v>0.5</v>
      </c>
      <c r="F79" s="11">
        <f t="shared" si="32"/>
        <v>0.5</v>
      </c>
      <c r="G79" s="11">
        <f t="shared" si="32"/>
        <v>0.5</v>
      </c>
      <c r="H79" s="11">
        <f t="shared" si="32"/>
        <v>0.5</v>
      </c>
      <c r="I79" s="11">
        <f t="shared" si="32"/>
        <v>0.5</v>
      </c>
      <c r="J79" s="11">
        <f t="shared" si="32"/>
        <v>0.5</v>
      </c>
      <c r="K79" s="11">
        <f t="shared" si="32"/>
        <v>0.5</v>
      </c>
      <c r="L79" s="11">
        <f t="shared" si="32"/>
        <v>0.5</v>
      </c>
      <c r="M79" s="11">
        <f t="shared" si="32"/>
        <v>0.5</v>
      </c>
      <c r="N79" s="11">
        <f t="shared" si="32"/>
        <v>0.5</v>
      </c>
      <c r="O79" s="11">
        <f t="shared" si="32"/>
        <v>0.5</v>
      </c>
      <c r="P79" s="11">
        <f t="shared" si="32"/>
        <v>0.5</v>
      </c>
      <c r="Q79" s="11">
        <f t="shared" si="32"/>
        <v>0.5</v>
      </c>
      <c r="R79" s="11">
        <f t="shared" si="32"/>
        <v>0.5</v>
      </c>
      <c r="S79" s="11">
        <f t="shared" si="32"/>
        <v>0.5</v>
      </c>
      <c r="T79" s="11">
        <f t="shared" si="32"/>
        <v>0.5</v>
      </c>
      <c r="U79" s="11">
        <f t="shared" si="32"/>
        <v>0.5</v>
      </c>
      <c r="V79" s="11">
        <f t="shared" si="32"/>
        <v>0.5</v>
      </c>
      <c r="W79" s="11">
        <f t="shared" si="32"/>
        <v>0.5</v>
      </c>
      <c r="X79" s="11">
        <f t="shared" si="32"/>
        <v>0.5</v>
      </c>
      <c r="Y79" s="11">
        <f t="shared" si="32"/>
        <v>0.5</v>
      </c>
      <c r="Z79" s="11">
        <f t="shared" si="32"/>
        <v>0.5</v>
      </c>
      <c r="AA79" s="11">
        <f t="shared" si="32"/>
        <v>0.5</v>
      </c>
      <c r="AB79" s="11">
        <f t="shared" si="32"/>
        <v>0.5</v>
      </c>
      <c r="AC79" s="24">
        <f t="shared" si="31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B80" si="33">E77-E78</f>
        <v>0.79999999999999982</v>
      </c>
      <c r="F80" s="11">
        <f t="shared" si="33"/>
        <v>0.79999999999999982</v>
      </c>
      <c r="G80" s="11">
        <f t="shared" si="33"/>
        <v>0.79999999999999982</v>
      </c>
      <c r="H80" s="11">
        <f t="shared" si="33"/>
        <v>0.79999999999999982</v>
      </c>
      <c r="I80" s="11">
        <f t="shared" si="33"/>
        <v>0.79999999999999982</v>
      </c>
      <c r="J80" s="11">
        <f t="shared" si="33"/>
        <v>0.79999999999999982</v>
      </c>
      <c r="K80" s="11">
        <f t="shared" si="33"/>
        <v>0.79999999999999982</v>
      </c>
      <c r="L80" s="11">
        <f t="shared" si="33"/>
        <v>0.79999999999999982</v>
      </c>
      <c r="M80" s="11">
        <f t="shared" si="33"/>
        <v>0.79999999999999982</v>
      </c>
      <c r="N80" s="11">
        <f t="shared" si="33"/>
        <v>0.79999999999999982</v>
      </c>
      <c r="O80" s="11">
        <f t="shared" si="33"/>
        <v>0.79999999999999982</v>
      </c>
      <c r="P80" s="11">
        <f t="shared" si="33"/>
        <v>0.79999999999999982</v>
      </c>
      <c r="Q80" s="11">
        <f t="shared" si="33"/>
        <v>0.79999999999999982</v>
      </c>
      <c r="R80" s="11">
        <f t="shared" si="33"/>
        <v>0.79999999999999982</v>
      </c>
      <c r="S80" s="11">
        <f t="shared" si="33"/>
        <v>0.79999999999999982</v>
      </c>
      <c r="T80" s="11">
        <f t="shared" si="33"/>
        <v>0.79999999999999982</v>
      </c>
      <c r="U80" s="11">
        <f t="shared" si="33"/>
        <v>0.79999999999999982</v>
      </c>
      <c r="V80" s="11">
        <f t="shared" si="33"/>
        <v>0.79999999999999982</v>
      </c>
      <c r="W80" s="11">
        <f t="shared" si="33"/>
        <v>0.79999999999999982</v>
      </c>
      <c r="X80" s="11">
        <f t="shared" si="33"/>
        <v>0.79999999999999982</v>
      </c>
      <c r="Y80" s="11">
        <f t="shared" si="33"/>
        <v>0.79999999999999982</v>
      </c>
      <c r="Z80" s="11">
        <f t="shared" si="33"/>
        <v>0.79999999999999982</v>
      </c>
      <c r="AA80" s="11">
        <f t="shared" si="33"/>
        <v>0.79999999999999982</v>
      </c>
      <c r="AB80" s="11">
        <f t="shared" si="33"/>
        <v>0.79999999999999982</v>
      </c>
      <c r="AC80" s="24">
        <f t="shared" si="31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B81" si="34">SQRT(E79/0.5)*971</f>
        <v>971</v>
      </c>
      <c r="F81" s="14">
        <f t="shared" si="34"/>
        <v>971</v>
      </c>
      <c r="G81" s="14">
        <f t="shared" si="34"/>
        <v>971</v>
      </c>
      <c r="H81" s="14">
        <f t="shared" si="34"/>
        <v>971</v>
      </c>
      <c r="I81" s="14">
        <f t="shared" si="34"/>
        <v>971</v>
      </c>
      <c r="J81" s="14">
        <f t="shared" si="34"/>
        <v>971</v>
      </c>
      <c r="K81" s="14">
        <f t="shared" si="34"/>
        <v>971</v>
      </c>
      <c r="L81" s="14">
        <f t="shared" si="34"/>
        <v>971</v>
      </c>
      <c r="M81" s="14">
        <f t="shared" si="34"/>
        <v>971</v>
      </c>
      <c r="N81" s="14">
        <f t="shared" si="34"/>
        <v>971</v>
      </c>
      <c r="O81" s="14">
        <f t="shared" si="34"/>
        <v>971</v>
      </c>
      <c r="P81" s="14">
        <f t="shared" si="34"/>
        <v>971</v>
      </c>
      <c r="Q81" s="14">
        <f t="shared" si="34"/>
        <v>971</v>
      </c>
      <c r="R81" s="14">
        <f t="shared" si="34"/>
        <v>971</v>
      </c>
      <c r="S81" s="14">
        <f t="shared" si="34"/>
        <v>971</v>
      </c>
      <c r="T81" s="14">
        <f t="shared" si="34"/>
        <v>971</v>
      </c>
      <c r="U81" s="14">
        <f t="shared" si="34"/>
        <v>971</v>
      </c>
      <c r="V81" s="14">
        <f t="shared" si="34"/>
        <v>971</v>
      </c>
      <c r="W81" s="14">
        <f t="shared" si="34"/>
        <v>971</v>
      </c>
      <c r="X81" s="14">
        <f t="shared" si="34"/>
        <v>971</v>
      </c>
      <c r="Y81" s="14">
        <f t="shared" si="34"/>
        <v>971</v>
      </c>
      <c r="Z81" s="14">
        <f t="shared" si="34"/>
        <v>971</v>
      </c>
      <c r="AA81" s="14">
        <f t="shared" si="34"/>
        <v>971</v>
      </c>
      <c r="AB81" s="14">
        <f t="shared" si="34"/>
        <v>971</v>
      </c>
      <c r="AC81" s="24">
        <f t="shared" si="31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B82" si="35">E81*1000*1*(E67-E68)/3024</f>
        <v>2536.6732804232806</v>
      </c>
      <c r="F82" s="14">
        <f t="shared" si="35"/>
        <v>2472.4537037037039</v>
      </c>
      <c r="G82" s="14">
        <f t="shared" si="35"/>
        <v>2472.4537037037039</v>
      </c>
      <c r="H82" s="14">
        <f t="shared" si="35"/>
        <v>2311.9047619047624</v>
      </c>
      <c r="I82" s="14">
        <f t="shared" si="35"/>
        <v>2344.0145502645501</v>
      </c>
      <c r="J82" s="14">
        <f t="shared" si="35"/>
        <v>2215.5753968253966</v>
      </c>
      <c r="K82" s="14">
        <f t="shared" si="35"/>
        <v>2344.0145502645501</v>
      </c>
      <c r="L82" s="14">
        <f t="shared" si="35"/>
        <v>2279.7949735449733</v>
      </c>
      <c r="M82" s="14">
        <f t="shared" si="35"/>
        <v>2376.1243386243386</v>
      </c>
      <c r="N82" s="14">
        <f t="shared" si="35"/>
        <v>2408.2341269841268</v>
      </c>
      <c r="O82" s="14">
        <f t="shared" si="35"/>
        <v>2472.4537037037039</v>
      </c>
      <c r="P82" s="14">
        <f t="shared" si="35"/>
        <v>2568.7830687830688</v>
      </c>
      <c r="Q82" s="14">
        <f t="shared" si="35"/>
        <v>2504.5634920634916</v>
      </c>
      <c r="R82" s="14">
        <f t="shared" si="35"/>
        <v>2536.6732804232802</v>
      </c>
      <c r="S82" s="14">
        <f t="shared" si="35"/>
        <v>2504.5634920634925</v>
      </c>
      <c r="T82" s="14">
        <f t="shared" si="35"/>
        <v>2440.3439153439153</v>
      </c>
      <c r="U82" s="14">
        <f t="shared" si="35"/>
        <v>2247.6851851851852</v>
      </c>
      <c r="V82" s="14">
        <f t="shared" si="35"/>
        <v>2183.4656084656081</v>
      </c>
      <c r="W82" s="14">
        <f t="shared" si="35"/>
        <v>2215.5753968253966</v>
      </c>
      <c r="X82" s="14">
        <f t="shared" si="35"/>
        <v>2633.0026455026459</v>
      </c>
      <c r="Y82" s="14">
        <f t="shared" si="35"/>
        <v>2825.6613756613756</v>
      </c>
      <c r="Z82" s="14">
        <f t="shared" si="35"/>
        <v>2921.9907407407413</v>
      </c>
      <c r="AA82" s="14">
        <f t="shared" si="35"/>
        <v>2889.8809523809523</v>
      </c>
      <c r="AB82" s="14">
        <f t="shared" si="35"/>
        <v>2921.9907407407409</v>
      </c>
      <c r="AC82" s="24">
        <f>SUM(E82:AB82)</f>
        <v>59627.876984126982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>
        <v>1500</v>
      </c>
      <c r="F83" s="15">
        <v>1400</v>
      </c>
      <c r="G83" s="15">
        <v>1400</v>
      </c>
      <c r="H83" s="15">
        <v>1500</v>
      </c>
      <c r="I83" s="15">
        <v>1400</v>
      </c>
      <c r="J83" s="15">
        <v>1300</v>
      </c>
      <c r="K83" s="15">
        <v>1500</v>
      </c>
      <c r="L83" s="15">
        <v>1500</v>
      </c>
      <c r="M83" s="15">
        <v>1500</v>
      </c>
      <c r="N83" s="15">
        <v>1500</v>
      </c>
      <c r="O83" s="15">
        <v>1400</v>
      </c>
      <c r="P83" s="15">
        <v>1700</v>
      </c>
      <c r="Q83" s="15">
        <v>1300</v>
      </c>
      <c r="R83" s="15">
        <v>1600</v>
      </c>
      <c r="S83" s="15">
        <v>1500</v>
      </c>
      <c r="T83" s="15">
        <v>1400</v>
      </c>
      <c r="U83" s="15">
        <v>1300</v>
      </c>
      <c r="V83" s="15">
        <v>1200</v>
      </c>
      <c r="W83" s="15">
        <v>1400</v>
      </c>
      <c r="X83" s="15">
        <v>1400</v>
      </c>
      <c r="Y83" s="15">
        <v>1500</v>
      </c>
      <c r="Z83" s="15">
        <v>1500</v>
      </c>
      <c r="AA83" s="15">
        <v>1500</v>
      </c>
      <c r="AB83" s="15">
        <v>1600</v>
      </c>
      <c r="AC83" s="25">
        <f>SUM(E83:AB83)</f>
        <v>34800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>
        <f t="shared" ref="E84:AB84" si="36">E83/E82</f>
        <v>0.59132565930985925</v>
      </c>
      <c r="F84" s="16">
        <f t="shared" si="36"/>
        <v>0.56623911618762279</v>
      </c>
      <c r="G84" s="16">
        <f t="shared" si="36"/>
        <v>0.56623911618762279</v>
      </c>
      <c r="H84" s="16">
        <f t="shared" si="36"/>
        <v>0.64881565396498442</v>
      </c>
      <c r="I84" s="16">
        <f t="shared" si="36"/>
        <v>0.59726591707461596</v>
      </c>
      <c r="J84" s="16">
        <f t="shared" si="36"/>
        <v>0.58675502619442088</v>
      </c>
      <c r="K84" s="16">
        <f t="shared" si="36"/>
        <v>0.63992776829423137</v>
      </c>
      <c r="L84" s="16">
        <f t="shared" si="36"/>
        <v>0.65795390261237874</v>
      </c>
      <c r="M84" s="16">
        <f t="shared" si="36"/>
        <v>0.63128009574971466</v>
      </c>
      <c r="N84" s="16">
        <f t="shared" si="36"/>
        <v>0.62286302780638525</v>
      </c>
      <c r="O84" s="16">
        <f t="shared" si="36"/>
        <v>0.56623911618762279</v>
      </c>
      <c r="P84" s="16">
        <f t="shared" si="36"/>
        <v>0.66179196704428422</v>
      </c>
      <c r="Q84" s="16">
        <f t="shared" si="36"/>
        <v>0.51905252317198769</v>
      </c>
      <c r="R84" s="16">
        <f t="shared" si="36"/>
        <v>0.63074736993051672</v>
      </c>
      <c r="S84" s="16">
        <f t="shared" si="36"/>
        <v>0.59890675750613953</v>
      </c>
      <c r="T84" s="16">
        <f t="shared" si="36"/>
        <v>0.57368963087430214</v>
      </c>
      <c r="U84" s="16">
        <f t="shared" si="36"/>
        <v>0.57837281153450049</v>
      </c>
      <c r="V84" s="16">
        <f t="shared" si="36"/>
        <v>0.54958502453504587</v>
      </c>
      <c r="W84" s="16">
        <f t="shared" si="36"/>
        <v>0.63189002820937634</v>
      </c>
      <c r="X84" s="16">
        <f t="shared" si="36"/>
        <v>0.5317123408103287</v>
      </c>
      <c r="Y84" s="16">
        <f t="shared" si="36"/>
        <v>0.53084917142589649</v>
      </c>
      <c r="Z84" s="16">
        <f t="shared" si="36"/>
        <v>0.51334864929097668</v>
      </c>
      <c r="AA84" s="16">
        <f t="shared" si="36"/>
        <v>0.51905252317198769</v>
      </c>
      <c r="AB84" s="16">
        <f t="shared" si="36"/>
        <v>0.54757189257704186</v>
      </c>
      <c r="AC84" s="24">
        <f t="shared" ref="AC84:AC89" si="37">AVERAGE(E84:AB84)</f>
        <v>0.58589479540216005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>
        <f>AVERAGE(E84:AB84)</f>
        <v>0.58589479540216005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>
        <f t="shared" si="37"/>
        <v>0.58589479540216005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>
        <f t="shared" ref="E86:AB86" si="38">3.516/E84</f>
        <v>5.9459621693121703</v>
      </c>
      <c r="F86" s="16">
        <f t="shared" si="38"/>
        <v>6.2093908730158738</v>
      </c>
      <c r="G86" s="16">
        <f t="shared" si="38"/>
        <v>6.2093908730158738</v>
      </c>
      <c r="H86" s="16">
        <f t="shared" si="38"/>
        <v>5.4191047619047632</v>
      </c>
      <c r="I86" s="16">
        <f t="shared" si="38"/>
        <v>5.8868251133786842</v>
      </c>
      <c r="J86" s="16">
        <f t="shared" si="38"/>
        <v>5.992279304029303</v>
      </c>
      <c r="K86" s="16">
        <f t="shared" si="38"/>
        <v>5.4943701058201055</v>
      </c>
      <c r="L86" s="16">
        <f t="shared" si="38"/>
        <v>5.3438394179894173</v>
      </c>
      <c r="M86" s="16">
        <f t="shared" si="38"/>
        <v>5.5696354497354497</v>
      </c>
      <c r="N86" s="16">
        <f t="shared" si="38"/>
        <v>5.6449007936507929</v>
      </c>
      <c r="O86" s="16">
        <f t="shared" si="38"/>
        <v>6.2093908730158738</v>
      </c>
      <c r="P86" s="16">
        <f t="shared" si="38"/>
        <v>5.3128478057889827</v>
      </c>
      <c r="Q86" s="16">
        <f t="shared" si="38"/>
        <v>6.773880952380952</v>
      </c>
      <c r="R86" s="16">
        <f t="shared" si="38"/>
        <v>5.574339533730158</v>
      </c>
      <c r="S86" s="16">
        <f t="shared" si="38"/>
        <v>5.8706968253968261</v>
      </c>
      <c r="T86" s="16">
        <f t="shared" si="38"/>
        <v>6.1287494331065755</v>
      </c>
      <c r="U86" s="16">
        <f t="shared" si="38"/>
        <v>6.0791239316239318</v>
      </c>
      <c r="V86" s="16">
        <f t="shared" si="38"/>
        <v>6.3975542328042314</v>
      </c>
      <c r="W86" s="16">
        <f t="shared" si="38"/>
        <v>5.5642593537414955</v>
      </c>
      <c r="X86" s="16">
        <f t="shared" si="38"/>
        <v>6.6125980725623599</v>
      </c>
      <c r="Y86" s="16">
        <f t="shared" si="38"/>
        <v>6.6233502645502638</v>
      </c>
      <c r="Z86" s="16">
        <f t="shared" si="38"/>
        <v>6.8491462962962979</v>
      </c>
      <c r="AA86" s="16">
        <f t="shared" si="38"/>
        <v>6.773880952380952</v>
      </c>
      <c r="AB86" s="16">
        <f t="shared" si="38"/>
        <v>6.4210746527777784</v>
      </c>
      <c r="AC86" s="24">
        <f t="shared" si="37"/>
        <v>6.0377746684170459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>
        <f t="shared" ref="E87:AB87" si="39">3.413*E86</f>
        <v>20.293568883862434</v>
      </c>
      <c r="F87" s="16">
        <f t="shared" si="39"/>
        <v>21.192651049603175</v>
      </c>
      <c r="G87" s="16">
        <f t="shared" si="39"/>
        <v>21.192651049603175</v>
      </c>
      <c r="H87" s="16">
        <f t="shared" si="39"/>
        <v>18.495404552380954</v>
      </c>
      <c r="I87" s="16">
        <f t="shared" si="39"/>
        <v>20.091734111961447</v>
      </c>
      <c r="J87" s="16">
        <f t="shared" si="39"/>
        <v>20.451649264652008</v>
      </c>
      <c r="K87" s="16">
        <f t="shared" si="39"/>
        <v>18.752285171164019</v>
      </c>
      <c r="L87" s="16">
        <f t="shared" si="39"/>
        <v>18.238523933597879</v>
      </c>
      <c r="M87" s="16">
        <f t="shared" si="39"/>
        <v>19.00916578994709</v>
      </c>
      <c r="N87" s="16">
        <f t="shared" si="39"/>
        <v>19.266046408730155</v>
      </c>
      <c r="O87" s="16">
        <f t="shared" si="39"/>
        <v>21.192651049603175</v>
      </c>
      <c r="P87" s="16">
        <f t="shared" si="39"/>
        <v>18.132749561157798</v>
      </c>
      <c r="Q87" s="16">
        <f t="shared" si="39"/>
        <v>23.119255690476187</v>
      </c>
      <c r="R87" s="16">
        <f t="shared" si="39"/>
        <v>19.025220828621027</v>
      </c>
      <c r="S87" s="16">
        <f t="shared" si="39"/>
        <v>20.036688265079366</v>
      </c>
      <c r="T87" s="16">
        <f t="shared" si="39"/>
        <v>20.917421815192743</v>
      </c>
      <c r="U87" s="16">
        <f t="shared" si="39"/>
        <v>20.74804997863248</v>
      </c>
      <c r="V87" s="16">
        <f t="shared" si="39"/>
        <v>21.83485259656084</v>
      </c>
      <c r="W87" s="16">
        <f t="shared" si="39"/>
        <v>18.990817174319723</v>
      </c>
      <c r="X87" s="16">
        <f t="shared" si="39"/>
        <v>22.568797221655334</v>
      </c>
      <c r="Y87" s="16">
        <f t="shared" si="39"/>
        <v>22.605494452910047</v>
      </c>
      <c r="Z87" s="16">
        <f t="shared" si="39"/>
        <v>23.376136309259262</v>
      </c>
      <c r="AA87" s="16">
        <f t="shared" si="39"/>
        <v>23.119255690476187</v>
      </c>
      <c r="AB87" s="16">
        <f t="shared" si="39"/>
        <v>21.915127789930558</v>
      </c>
      <c r="AC87" s="24">
        <f t="shared" si="37"/>
        <v>20.606924943307376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>
        <f t="shared" ref="E88:AB88" si="40">(E71-E70)/LN(1+(E71-E70)/E65)</f>
        <v>2.4089539710342196</v>
      </c>
      <c r="F88" s="16">
        <f t="shared" si="40"/>
        <v>2.1870565497103867</v>
      </c>
      <c r="G88" s="16">
        <f t="shared" si="40"/>
        <v>2.3798815955723569</v>
      </c>
      <c r="H88" s="16">
        <f t="shared" si="40"/>
        <v>2.2918490026683118</v>
      </c>
      <c r="I88" s="16">
        <f t="shared" si="40"/>
        <v>2.2025112400267233</v>
      </c>
      <c r="J88" s="16">
        <f t="shared" si="40"/>
        <v>1.9637858957189191</v>
      </c>
      <c r="K88" s="16">
        <f t="shared" si="40"/>
        <v>2.0197730572445485</v>
      </c>
      <c r="L88" s="16">
        <f t="shared" si="40"/>
        <v>2.1005783676943754</v>
      </c>
      <c r="M88" s="16">
        <f t="shared" si="40"/>
        <v>2.0752137292733073</v>
      </c>
      <c r="N88" s="16">
        <f t="shared" si="40"/>
        <v>2.0752137292733064</v>
      </c>
      <c r="O88" s="16">
        <f t="shared" si="40"/>
        <v>2.2440156931414701</v>
      </c>
      <c r="P88" s="16">
        <f t="shared" si="40"/>
        <v>2.3506757574581707</v>
      </c>
      <c r="Q88" s="16">
        <f t="shared" si="40"/>
        <v>2.4378963494748302</v>
      </c>
      <c r="R88" s="16">
        <f t="shared" si="40"/>
        <v>2.3798815955723569</v>
      </c>
      <c r="S88" s="16">
        <f t="shared" si="40"/>
        <v>2.2440156931414696</v>
      </c>
      <c r="T88" s="16">
        <f t="shared" si="40"/>
        <v>2.1870565497103867</v>
      </c>
      <c r="U88" s="16">
        <f t="shared" si="40"/>
        <v>2.262220292227624</v>
      </c>
      <c r="V88" s="16">
        <f t="shared" si="40"/>
        <v>2.1005783676943754</v>
      </c>
      <c r="W88" s="16">
        <f t="shared" si="40"/>
        <v>2.1005783676943754</v>
      </c>
      <c r="X88" s="16">
        <f t="shared" si="40"/>
        <v>2.1574156548576298</v>
      </c>
      <c r="Y88" s="16">
        <f t="shared" si="40"/>
        <v>2.4118802279590157</v>
      </c>
      <c r="Z88" s="16">
        <f t="shared" si="40"/>
        <v>2.4669126353211839</v>
      </c>
      <c r="AA88" s="16">
        <f t="shared" si="40"/>
        <v>2.6089965889164013</v>
      </c>
      <c r="AB88" s="16">
        <f t="shared" si="40"/>
        <v>2.6089965889164013</v>
      </c>
      <c r="AC88" s="24">
        <f t="shared" si="37"/>
        <v>2.2610807291792558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>
        <f t="shared" ref="E89:AB89" si="41">(E67-E68)/LN(1+(E67-E68)/E66)</f>
        <v>2.980129191979886</v>
      </c>
      <c r="F89" s="16">
        <f t="shared" si="41"/>
        <v>2.9310095858689826</v>
      </c>
      <c r="G89" s="16">
        <f t="shared" si="41"/>
        <v>2.7526727126528137</v>
      </c>
      <c r="H89" s="16">
        <f t="shared" si="41"/>
        <v>2.6331500704264603</v>
      </c>
      <c r="I89" s="16">
        <f t="shared" si="41"/>
        <v>2.8319947622323776</v>
      </c>
      <c r="J89" s="16">
        <f t="shared" si="41"/>
        <v>2.375897998171745</v>
      </c>
      <c r="K89" s="16">
        <f t="shared" si="41"/>
        <v>2.4682916986923402</v>
      </c>
      <c r="L89" s="16">
        <f t="shared" si="41"/>
        <v>2.6090515301396882</v>
      </c>
      <c r="M89" s="16">
        <f t="shared" si="41"/>
        <v>2.4912348380247811</v>
      </c>
      <c r="N89" s="16">
        <f t="shared" si="41"/>
        <v>2.5141180370887164</v>
      </c>
      <c r="O89" s="16">
        <f t="shared" si="41"/>
        <v>2.9310095858689826</v>
      </c>
      <c r="P89" s="16">
        <f t="shared" si="41"/>
        <v>3.0045957240544103</v>
      </c>
      <c r="Q89" s="16">
        <f t="shared" si="41"/>
        <v>2.7763908722930748</v>
      </c>
      <c r="R89" s="16">
        <f t="shared" si="41"/>
        <v>2.9801291919798865</v>
      </c>
      <c r="S89" s="16">
        <f t="shared" si="41"/>
        <v>2.7763908722930748</v>
      </c>
      <c r="T89" s="16">
        <f t="shared" si="41"/>
        <v>2.7288938316427807</v>
      </c>
      <c r="U89" s="16">
        <f t="shared" si="41"/>
        <v>2.5848856114819854</v>
      </c>
      <c r="V89" s="16">
        <f t="shared" si="41"/>
        <v>2.3526385425761158</v>
      </c>
      <c r="W89" s="16">
        <f t="shared" si="41"/>
        <v>2.375897998171745</v>
      </c>
      <c r="X89" s="16">
        <f t="shared" si="41"/>
        <v>2.4521245353011603</v>
      </c>
      <c r="Y89" s="16">
        <f t="shared" si="41"/>
        <v>3.1982144507791892</v>
      </c>
      <c r="Z89" s="16">
        <f t="shared" si="41"/>
        <v>3.448200953378556</v>
      </c>
      <c r="AA89" s="16">
        <f t="shared" si="41"/>
        <v>3.4236142575661002</v>
      </c>
      <c r="AB89" s="16">
        <f t="shared" si="41"/>
        <v>3.269909651558971</v>
      </c>
      <c r="AC89" s="24">
        <f t="shared" si="37"/>
        <v>2.7871019376759922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 t="e">
        <f>AVERAGE(E94:AB94)</f>
        <v>#DIV/0!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 t="e">
        <f>AVERAGE(E95:AB95)</f>
        <v>#DIV/0!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 t="e">
        <f t="shared" ref="AC96:AC100" si="42">AVERAGE(E96:AB96)</f>
        <v>#DIV/0!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 t="e">
        <f t="shared" si="42"/>
        <v>#DIV/0!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0</v>
      </c>
      <c r="F98" s="10">
        <f t="shared" ref="F98:AB98" si="43">F96-F97</f>
        <v>0</v>
      </c>
      <c r="G98" s="10">
        <f t="shared" si="43"/>
        <v>0</v>
      </c>
      <c r="H98" s="10">
        <f t="shared" si="43"/>
        <v>0</v>
      </c>
      <c r="I98" s="10">
        <f t="shared" si="43"/>
        <v>0</v>
      </c>
      <c r="J98" s="10">
        <f t="shared" si="43"/>
        <v>0</v>
      </c>
      <c r="K98" s="10">
        <f t="shared" si="43"/>
        <v>0</v>
      </c>
      <c r="L98" s="10">
        <f t="shared" si="43"/>
        <v>0</v>
      </c>
      <c r="M98" s="10">
        <f t="shared" si="43"/>
        <v>0</v>
      </c>
      <c r="N98" s="10">
        <f t="shared" si="43"/>
        <v>0</v>
      </c>
      <c r="O98" s="10">
        <f t="shared" si="43"/>
        <v>0</v>
      </c>
      <c r="P98" s="10">
        <f t="shared" si="43"/>
        <v>0</v>
      </c>
      <c r="Q98" s="10">
        <f t="shared" si="43"/>
        <v>0</v>
      </c>
      <c r="R98" s="10">
        <f t="shared" si="43"/>
        <v>0</v>
      </c>
      <c r="S98" s="10">
        <f t="shared" si="43"/>
        <v>0</v>
      </c>
      <c r="T98" s="10">
        <f t="shared" si="43"/>
        <v>0</v>
      </c>
      <c r="U98" s="10">
        <f t="shared" si="43"/>
        <v>0</v>
      </c>
      <c r="V98" s="10">
        <f t="shared" si="43"/>
        <v>0</v>
      </c>
      <c r="W98" s="10">
        <f t="shared" si="43"/>
        <v>0</v>
      </c>
      <c r="X98" s="10">
        <f t="shared" si="43"/>
        <v>0</v>
      </c>
      <c r="Y98" s="10">
        <f t="shared" si="43"/>
        <v>0</v>
      </c>
      <c r="Z98" s="10">
        <f t="shared" si="43"/>
        <v>0</v>
      </c>
      <c r="AA98" s="10">
        <f t="shared" si="43"/>
        <v>0</v>
      </c>
      <c r="AB98" s="10">
        <f t="shared" si="43"/>
        <v>0</v>
      </c>
      <c r="AC98" s="24">
        <f t="shared" si="42"/>
        <v>0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 t="e">
        <f t="shared" si="42"/>
        <v>#DIV/0!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 t="e">
        <f t="shared" si="42"/>
        <v>#DIV/0!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0</v>
      </c>
      <c r="F101" s="10">
        <f t="shared" ref="F101:AB101" si="44">F100-F99</f>
        <v>0</v>
      </c>
      <c r="G101" s="10">
        <f t="shared" si="44"/>
        <v>0</v>
      </c>
      <c r="H101" s="10">
        <f t="shared" si="44"/>
        <v>0</v>
      </c>
      <c r="I101" s="10">
        <f t="shared" si="44"/>
        <v>0</v>
      </c>
      <c r="J101" s="10">
        <f t="shared" si="44"/>
        <v>0</v>
      </c>
      <c r="K101" s="10">
        <f t="shared" si="44"/>
        <v>0</v>
      </c>
      <c r="L101" s="10">
        <f t="shared" si="44"/>
        <v>0</v>
      </c>
      <c r="M101" s="10">
        <f t="shared" si="44"/>
        <v>0</v>
      </c>
      <c r="N101" s="10">
        <f t="shared" si="44"/>
        <v>0</v>
      </c>
      <c r="O101" s="10">
        <f t="shared" si="44"/>
        <v>0</v>
      </c>
      <c r="P101" s="10">
        <f t="shared" si="44"/>
        <v>0</v>
      </c>
      <c r="Q101" s="10">
        <f t="shared" si="44"/>
        <v>0</v>
      </c>
      <c r="R101" s="10">
        <f t="shared" si="44"/>
        <v>0</v>
      </c>
      <c r="S101" s="10">
        <f t="shared" si="44"/>
        <v>0</v>
      </c>
      <c r="T101" s="10">
        <f t="shared" si="44"/>
        <v>0</v>
      </c>
      <c r="U101" s="10">
        <f t="shared" si="44"/>
        <v>0</v>
      </c>
      <c r="V101" s="10">
        <f t="shared" si="44"/>
        <v>0</v>
      </c>
      <c r="W101" s="10">
        <f t="shared" si="44"/>
        <v>0</v>
      </c>
      <c r="X101" s="10">
        <f t="shared" si="44"/>
        <v>0</v>
      </c>
      <c r="Y101" s="10">
        <f t="shared" si="44"/>
        <v>0</v>
      </c>
      <c r="Z101" s="10">
        <f t="shared" si="44"/>
        <v>0</v>
      </c>
      <c r="AA101" s="10">
        <f t="shared" si="44"/>
        <v>0</v>
      </c>
      <c r="AB101" s="10">
        <f t="shared" si="44"/>
        <v>0</v>
      </c>
      <c r="AC101" s="24">
        <f>AVERAGE(E101:AB101)</f>
        <v>0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 t="e">
        <f t="shared" ref="AC102:AC110" si="45">AVERAGE(E102:AB102)</f>
        <v>#DIV/0!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 t="e">
        <f t="shared" si="45"/>
        <v>#DIV/0!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>
        <v>4.2</v>
      </c>
      <c r="M104" s="11">
        <v>4.2</v>
      </c>
      <c r="N104" s="11">
        <v>4.2</v>
      </c>
      <c r="O104" s="11">
        <v>4.2</v>
      </c>
      <c r="P104" s="11">
        <v>4.2</v>
      </c>
      <c r="Q104" s="11">
        <v>4.2</v>
      </c>
      <c r="R104" s="11">
        <v>4.2</v>
      </c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>
        <v>4.2</v>
      </c>
      <c r="AC104" s="24">
        <f t="shared" si="45"/>
        <v>4.200000000000002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>
        <v>3.7</v>
      </c>
      <c r="M105" s="12">
        <v>3.7</v>
      </c>
      <c r="N105" s="12">
        <v>3.7</v>
      </c>
      <c r="O105" s="12">
        <v>3.7</v>
      </c>
      <c r="P105" s="12">
        <v>3.7</v>
      </c>
      <c r="Q105" s="12">
        <v>3.7</v>
      </c>
      <c r="R105" s="12">
        <v>3.7</v>
      </c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>
        <v>3.7</v>
      </c>
      <c r="AC105" s="24">
        <f t="shared" si="45"/>
        <v>3.7000000000000015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>
        <v>3.8</v>
      </c>
      <c r="M106" s="12">
        <v>3.8</v>
      </c>
      <c r="N106" s="12">
        <v>3.8</v>
      </c>
      <c r="O106" s="12">
        <v>3.8</v>
      </c>
      <c r="P106" s="12">
        <v>3.8</v>
      </c>
      <c r="Q106" s="12">
        <v>3.8</v>
      </c>
      <c r="R106" s="12">
        <v>3.8</v>
      </c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>
        <v>3.8</v>
      </c>
      <c r="AC106" s="24">
        <f t="shared" si="45"/>
        <v>3.7999999999999985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>
        <v>3</v>
      </c>
      <c r="M107" s="12">
        <v>3</v>
      </c>
      <c r="N107" s="12">
        <v>3</v>
      </c>
      <c r="O107" s="12">
        <v>3</v>
      </c>
      <c r="P107" s="12">
        <v>3</v>
      </c>
      <c r="Q107" s="12">
        <v>3</v>
      </c>
      <c r="R107" s="12">
        <v>3</v>
      </c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>
        <v>3</v>
      </c>
      <c r="AC107" s="24">
        <f t="shared" si="45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AB108" si="46">E104-E105</f>
        <v>0.5</v>
      </c>
      <c r="F108" s="11">
        <f t="shared" si="46"/>
        <v>0.5</v>
      </c>
      <c r="G108" s="11">
        <f t="shared" si="46"/>
        <v>0.5</v>
      </c>
      <c r="H108" s="11">
        <f t="shared" si="46"/>
        <v>0.5</v>
      </c>
      <c r="I108" s="11">
        <f t="shared" si="46"/>
        <v>0.5</v>
      </c>
      <c r="J108" s="11">
        <f t="shared" si="46"/>
        <v>0.5</v>
      </c>
      <c r="K108" s="11">
        <f t="shared" si="46"/>
        <v>0.5</v>
      </c>
      <c r="L108" s="11">
        <f t="shared" si="46"/>
        <v>0.5</v>
      </c>
      <c r="M108" s="11">
        <f t="shared" si="46"/>
        <v>0.5</v>
      </c>
      <c r="N108" s="11">
        <f t="shared" si="46"/>
        <v>0.5</v>
      </c>
      <c r="O108" s="11">
        <f t="shared" si="46"/>
        <v>0.5</v>
      </c>
      <c r="P108" s="11">
        <f t="shared" si="46"/>
        <v>0.5</v>
      </c>
      <c r="Q108" s="11">
        <f t="shared" si="46"/>
        <v>0.5</v>
      </c>
      <c r="R108" s="11">
        <f t="shared" si="46"/>
        <v>0.5</v>
      </c>
      <c r="S108" s="11">
        <f t="shared" si="46"/>
        <v>0.5</v>
      </c>
      <c r="T108" s="11">
        <f t="shared" si="46"/>
        <v>0.5</v>
      </c>
      <c r="U108" s="11">
        <f t="shared" si="46"/>
        <v>0.5</v>
      </c>
      <c r="V108" s="11">
        <f t="shared" si="46"/>
        <v>0.5</v>
      </c>
      <c r="W108" s="11">
        <f t="shared" si="46"/>
        <v>0.5</v>
      </c>
      <c r="X108" s="11">
        <f t="shared" si="46"/>
        <v>0.5</v>
      </c>
      <c r="Y108" s="11">
        <f t="shared" si="46"/>
        <v>0.5</v>
      </c>
      <c r="Z108" s="11">
        <f t="shared" si="46"/>
        <v>0.5</v>
      </c>
      <c r="AA108" s="11">
        <f t="shared" si="46"/>
        <v>0.5</v>
      </c>
      <c r="AB108" s="11">
        <f t="shared" si="46"/>
        <v>0.5</v>
      </c>
      <c r="AC108" s="24">
        <f t="shared" si="45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AB109" si="47">E106-E107</f>
        <v>0.79999999999999982</v>
      </c>
      <c r="F109" s="11">
        <f t="shared" si="47"/>
        <v>0.79999999999999982</v>
      </c>
      <c r="G109" s="11">
        <f t="shared" si="47"/>
        <v>0.79999999999999982</v>
      </c>
      <c r="H109" s="11">
        <f t="shared" si="47"/>
        <v>0.79999999999999982</v>
      </c>
      <c r="I109" s="11">
        <f t="shared" si="47"/>
        <v>0.79999999999999982</v>
      </c>
      <c r="J109" s="11">
        <f t="shared" si="47"/>
        <v>0.79999999999999982</v>
      </c>
      <c r="K109" s="11">
        <f t="shared" si="47"/>
        <v>0.79999999999999982</v>
      </c>
      <c r="L109" s="11">
        <f t="shared" si="47"/>
        <v>0.79999999999999982</v>
      </c>
      <c r="M109" s="11">
        <f t="shared" si="47"/>
        <v>0.79999999999999982</v>
      </c>
      <c r="N109" s="11">
        <f t="shared" si="47"/>
        <v>0.79999999999999982</v>
      </c>
      <c r="O109" s="11">
        <f t="shared" si="47"/>
        <v>0.79999999999999982</v>
      </c>
      <c r="P109" s="11">
        <f t="shared" si="47"/>
        <v>0.79999999999999982</v>
      </c>
      <c r="Q109" s="11">
        <f t="shared" si="47"/>
        <v>0.79999999999999982</v>
      </c>
      <c r="R109" s="11">
        <f t="shared" si="47"/>
        <v>0.79999999999999982</v>
      </c>
      <c r="S109" s="11">
        <f t="shared" si="47"/>
        <v>0.79999999999999982</v>
      </c>
      <c r="T109" s="11">
        <f t="shared" si="47"/>
        <v>0.79999999999999982</v>
      </c>
      <c r="U109" s="11">
        <f t="shared" si="47"/>
        <v>0.79999999999999982</v>
      </c>
      <c r="V109" s="11">
        <f t="shared" si="47"/>
        <v>0.79999999999999982</v>
      </c>
      <c r="W109" s="11">
        <f t="shared" si="47"/>
        <v>0.79999999999999982</v>
      </c>
      <c r="X109" s="11">
        <f t="shared" si="47"/>
        <v>0.79999999999999982</v>
      </c>
      <c r="Y109" s="11">
        <f t="shared" si="47"/>
        <v>0.79999999999999982</v>
      </c>
      <c r="Z109" s="11">
        <f t="shared" si="47"/>
        <v>0.79999999999999982</v>
      </c>
      <c r="AA109" s="11">
        <f t="shared" si="47"/>
        <v>0.79999999999999982</v>
      </c>
      <c r="AB109" s="11">
        <f t="shared" si="47"/>
        <v>0.79999999999999982</v>
      </c>
      <c r="AC109" s="24">
        <f t="shared" si="45"/>
        <v>0.80000000000000027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AB110" si="48">SQRT(E108/0.5)*971</f>
        <v>971</v>
      </c>
      <c r="F110" s="14">
        <f t="shared" si="48"/>
        <v>971</v>
      </c>
      <c r="G110" s="14">
        <f t="shared" si="48"/>
        <v>971</v>
      </c>
      <c r="H110" s="14">
        <f t="shared" si="48"/>
        <v>971</v>
      </c>
      <c r="I110" s="14">
        <f t="shared" si="48"/>
        <v>971</v>
      </c>
      <c r="J110" s="14">
        <f t="shared" si="48"/>
        <v>971</v>
      </c>
      <c r="K110" s="14">
        <f t="shared" si="48"/>
        <v>971</v>
      </c>
      <c r="L110" s="14">
        <f t="shared" si="48"/>
        <v>971</v>
      </c>
      <c r="M110" s="14">
        <f t="shared" si="48"/>
        <v>971</v>
      </c>
      <c r="N110" s="14">
        <f t="shared" si="48"/>
        <v>971</v>
      </c>
      <c r="O110" s="14">
        <f t="shared" si="48"/>
        <v>971</v>
      </c>
      <c r="P110" s="14">
        <f t="shared" si="48"/>
        <v>971</v>
      </c>
      <c r="Q110" s="14">
        <f t="shared" si="48"/>
        <v>971</v>
      </c>
      <c r="R110" s="14">
        <f t="shared" si="48"/>
        <v>971</v>
      </c>
      <c r="S110" s="14">
        <f t="shared" si="48"/>
        <v>971</v>
      </c>
      <c r="T110" s="14">
        <f t="shared" si="48"/>
        <v>971</v>
      </c>
      <c r="U110" s="14">
        <f t="shared" si="48"/>
        <v>971</v>
      </c>
      <c r="V110" s="14">
        <f t="shared" si="48"/>
        <v>971</v>
      </c>
      <c r="W110" s="14">
        <f t="shared" si="48"/>
        <v>971</v>
      </c>
      <c r="X110" s="14">
        <f t="shared" si="48"/>
        <v>971</v>
      </c>
      <c r="Y110" s="14">
        <f t="shared" si="48"/>
        <v>971</v>
      </c>
      <c r="Z110" s="14">
        <f t="shared" si="48"/>
        <v>971</v>
      </c>
      <c r="AA110" s="14">
        <f t="shared" si="48"/>
        <v>971</v>
      </c>
      <c r="AB110" s="14">
        <f t="shared" si="48"/>
        <v>971</v>
      </c>
      <c r="AC110" s="24">
        <f t="shared" si="45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AB111" si="49">E110*1000*1*(E96-E97)/3024</f>
        <v>0</v>
      </c>
      <c r="F111" s="14">
        <f t="shared" si="49"/>
        <v>0</v>
      </c>
      <c r="G111" s="14">
        <f t="shared" si="49"/>
        <v>0</v>
      </c>
      <c r="H111" s="14">
        <f t="shared" si="49"/>
        <v>0</v>
      </c>
      <c r="I111" s="14">
        <f t="shared" si="49"/>
        <v>0</v>
      </c>
      <c r="J111" s="14">
        <f t="shared" si="49"/>
        <v>0</v>
      </c>
      <c r="K111" s="14">
        <f t="shared" si="49"/>
        <v>0</v>
      </c>
      <c r="L111" s="14">
        <f t="shared" si="49"/>
        <v>0</v>
      </c>
      <c r="M111" s="14">
        <f t="shared" si="49"/>
        <v>0</v>
      </c>
      <c r="N111" s="14">
        <f t="shared" si="49"/>
        <v>0</v>
      </c>
      <c r="O111" s="14">
        <f t="shared" si="49"/>
        <v>0</v>
      </c>
      <c r="P111" s="14">
        <f t="shared" si="49"/>
        <v>0</v>
      </c>
      <c r="Q111" s="14">
        <f t="shared" si="49"/>
        <v>0</v>
      </c>
      <c r="R111" s="14">
        <f t="shared" si="49"/>
        <v>0</v>
      </c>
      <c r="S111" s="14">
        <f t="shared" si="49"/>
        <v>0</v>
      </c>
      <c r="T111" s="14">
        <f t="shared" si="49"/>
        <v>0</v>
      </c>
      <c r="U111" s="14">
        <f t="shared" si="49"/>
        <v>0</v>
      </c>
      <c r="V111" s="14">
        <f t="shared" si="49"/>
        <v>0</v>
      </c>
      <c r="W111" s="14">
        <f t="shared" si="49"/>
        <v>0</v>
      </c>
      <c r="X111" s="14">
        <f t="shared" si="49"/>
        <v>0</v>
      </c>
      <c r="Y111" s="14">
        <f t="shared" si="49"/>
        <v>0</v>
      </c>
      <c r="Z111" s="14">
        <f t="shared" si="49"/>
        <v>0</v>
      </c>
      <c r="AA111" s="14">
        <f t="shared" si="49"/>
        <v>0</v>
      </c>
      <c r="AB111" s="14">
        <f t="shared" si="49"/>
        <v>0</v>
      </c>
      <c r="AC111" s="24">
        <f>SUM(E111:AB111)</f>
        <v>0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25">
        <f>SUM(E112:AB112)</f>
        <v>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 t="e">
        <f t="shared" ref="E113:AB113" si="50">E112/E111</f>
        <v>#DIV/0!</v>
      </c>
      <c r="F113" s="16" t="e">
        <f t="shared" si="50"/>
        <v>#DIV/0!</v>
      </c>
      <c r="G113" s="16" t="e">
        <f t="shared" si="50"/>
        <v>#DIV/0!</v>
      </c>
      <c r="H113" s="16" t="e">
        <f t="shared" si="50"/>
        <v>#DIV/0!</v>
      </c>
      <c r="I113" s="16" t="e">
        <f t="shared" si="50"/>
        <v>#DIV/0!</v>
      </c>
      <c r="J113" s="16" t="e">
        <f t="shared" si="50"/>
        <v>#DIV/0!</v>
      </c>
      <c r="K113" s="16" t="e">
        <f t="shared" si="50"/>
        <v>#DIV/0!</v>
      </c>
      <c r="L113" s="16" t="e">
        <f t="shared" si="50"/>
        <v>#DIV/0!</v>
      </c>
      <c r="M113" s="16" t="e">
        <f t="shared" si="50"/>
        <v>#DIV/0!</v>
      </c>
      <c r="N113" s="16" t="e">
        <f t="shared" si="50"/>
        <v>#DIV/0!</v>
      </c>
      <c r="O113" s="16" t="e">
        <f t="shared" si="50"/>
        <v>#DIV/0!</v>
      </c>
      <c r="P113" s="16" t="e">
        <f t="shared" si="50"/>
        <v>#DIV/0!</v>
      </c>
      <c r="Q113" s="16" t="e">
        <f t="shared" si="50"/>
        <v>#DIV/0!</v>
      </c>
      <c r="R113" s="16" t="e">
        <f t="shared" si="50"/>
        <v>#DIV/0!</v>
      </c>
      <c r="S113" s="16" t="e">
        <f t="shared" si="50"/>
        <v>#DIV/0!</v>
      </c>
      <c r="T113" s="16" t="e">
        <f t="shared" si="50"/>
        <v>#DIV/0!</v>
      </c>
      <c r="U113" s="16" t="e">
        <f t="shared" si="50"/>
        <v>#DIV/0!</v>
      </c>
      <c r="V113" s="16" t="e">
        <f t="shared" si="50"/>
        <v>#DIV/0!</v>
      </c>
      <c r="W113" s="16" t="e">
        <f t="shared" si="50"/>
        <v>#DIV/0!</v>
      </c>
      <c r="X113" s="16" t="e">
        <f t="shared" si="50"/>
        <v>#DIV/0!</v>
      </c>
      <c r="Y113" s="16" t="e">
        <f t="shared" si="50"/>
        <v>#DIV/0!</v>
      </c>
      <c r="Z113" s="16" t="e">
        <f t="shared" si="50"/>
        <v>#DIV/0!</v>
      </c>
      <c r="AA113" s="16" t="e">
        <f t="shared" si="50"/>
        <v>#DIV/0!</v>
      </c>
      <c r="AB113" s="16" t="e">
        <f t="shared" si="50"/>
        <v>#DIV/0!</v>
      </c>
      <c r="AC113" s="24" t="e">
        <f t="shared" ref="AC113:AC118" si="51">AVERAGE(E113:AB113)</f>
        <v>#DIV/0!</v>
      </c>
    </row>
    <row r="114" spans="1:35" ht="30" customHeight="1">
      <c r="A114" s="4">
        <v>17</v>
      </c>
      <c r="B114" s="5" t="s">
        <v>64</v>
      </c>
      <c r="C114" s="13"/>
      <c r="D114" s="13"/>
      <c r="E114" s="427" t="e">
        <f>AVERAGE(E113:AB113)</f>
        <v>#DIV/0!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 t="e">
        <f t="shared" si="51"/>
        <v>#DIV/0!</v>
      </c>
    </row>
    <row r="115" spans="1:35" ht="30" customHeight="1">
      <c r="A115" s="4">
        <v>18</v>
      </c>
      <c r="B115" s="5" t="s">
        <v>65</v>
      </c>
      <c r="C115" s="13"/>
      <c r="D115" s="13"/>
      <c r="E115" s="16" t="e">
        <f t="shared" ref="E115:AB115" si="52">3.516/E113</f>
        <v>#DIV/0!</v>
      </c>
      <c r="F115" s="16" t="e">
        <f t="shared" si="52"/>
        <v>#DIV/0!</v>
      </c>
      <c r="G115" s="16" t="e">
        <f t="shared" si="52"/>
        <v>#DIV/0!</v>
      </c>
      <c r="H115" s="16" t="e">
        <f t="shared" si="52"/>
        <v>#DIV/0!</v>
      </c>
      <c r="I115" s="16" t="e">
        <f t="shared" si="52"/>
        <v>#DIV/0!</v>
      </c>
      <c r="J115" s="16" t="e">
        <f t="shared" si="52"/>
        <v>#DIV/0!</v>
      </c>
      <c r="K115" s="16" t="e">
        <f t="shared" si="52"/>
        <v>#DIV/0!</v>
      </c>
      <c r="L115" s="16" t="e">
        <f t="shared" si="52"/>
        <v>#DIV/0!</v>
      </c>
      <c r="M115" s="16" t="e">
        <f t="shared" si="52"/>
        <v>#DIV/0!</v>
      </c>
      <c r="N115" s="16" t="e">
        <f t="shared" si="52"/>
        <v>#DIV/0!</v>
      </c>
      <c r="O115" s="16" t="e">
        <f t="shared" si="52"/>
        <v>#DIV/0!</v>
      </c>
      <c r="P115" s="16" t="e">
        <f t="shared" si="52"/>
        <v>#DIV/0!</v>
      </c>
      <c r="Q115" s="16" t="e">
        <f t="shared" si="52"/>
        <v>#DIV/0!</v>
      </c>
      <c r="R115" s="16" t="e">
        <f t="shared" si="52"/>
        <v>#DIV/0!</v>
      </c>
      <c r="S115" s="16" t="e">
        <f t="shared" si="52"/>
        <v>#DIV/0!</v>
      </c>
      <c r="T115" s="16" t="e">
        <f t="shared" si="52"/>
        <v>#DIV/0!</v>
      </c>
      <c r="U115" s="16" t="e">
        <f t="shared" si="52"/>
        <v>#DIV/0!</v>
      </c>
      <c r="V115" s="16" t="e">
        <f t="shared" si="52"/>
        <v>#DIV/0!</v>
      </c>
      <c r="W115" s="16" t="e">
        <f t="shared" si="52"/>
        <v>#DIV/0!</v>
      </c>
      <c r="X115" s="16" t="e">
        <f t="shared" si="52"/>
        <v>#DIV/0!</v>
      </c>
      <c r="Y115" s="16" t="e">
        <f t="shared" si="52"/>
        <v>#DIV/0!</v>
      </c>
      <c r="Z115" s="16" t="e">
        <f t="shared" si="52"/>
        <v>#DIV/0!</v>
      </c>
      <c r="AA115" s="16" t="e">
        <f t="shared" si="52"/>
        <v>#DIV/0!</v>
      </c>
      <c r="AB115" s="16" t="e">
        <f t="shared" si="52"/>
        <v>#DIV/0!</v>
      </c>
      <c r="AC115" s="24" t="e">
        <f t="shared" si="51"/>
        <v>#DIV/0!</v>
      </c>
    </row>
    <row r="116" spans="1:35" ht="30" customHeight="1">
      <c r="A116" s="4">
        <v>19</v>
      </c>
      <c r="B116" s="5" t="s">
        <v>66</v>
      </c>
      <c r="C116" s="13"/>
      <c r="D116" s="13"/>
      <c r="E116" s="16" t="e">
        <f t="shared" ref="E116:AB116" si="53">3.413*E115</f>
        <v>#DIV/0!</v>
      </c>
      <c r="F116" s="16" t="e">
        <f t="shared" si="53"/>
        <v>#DIV/0!</v>
      </c>
      <c r="G116" s="16" t="e">
        <f t="shared" si="53"/>
        <v>#DIV/0!</v>
      </c>
      <c r="H116" s="16" t="e">
        <f t="shared" si="53"/>
        <v>#DIV/0!</v>
      </c>
      <c r="I116" s="16" t="e">
        <f t="shared" si="53"/>
        <v>#DIV/0!</v>
      </c>
      <c r="J116" s="16" t="e">
        <f t="shared" si="53"/>
        <v>#DIV/0!</v>
      </c>
      <c r="K116" s="16" t="e">
        <f t="shared" si="53"/>
        <v>#DIV/0!</v>
      </c>
      <c r="L116" s="16" t="e">
        <f t="shared" si="53"/>
        <v>#DIV/0!</v>
      </c>
      <c r="M116" s="16" t="e">
        <f t="shared" si="53"/>
        <v>#DIV/0!</v>
      </c>
      <c r="N116" s="16" t="e">
        <f t="shared" si="53"/>
        <v>#DIV/0!</v>
      </c>
      <c r="O116" s="16" t="e">
        <f t="shared" si="53"/>
        <v>#DIV/0!</v>
      </c>
      <c r="P116" s="16" t="e">
        <f t="shared" si="53"/>
        <v>#DIV/0!</v>
      </c>
      <c r="Q116" s="16" t="e">
        <f t="shared" si="53"/>
        <v>#DIV/0!</v>
      </c>
      <c r="R116" s="16" t="e">
        <f t="shared" si="53"/>
        <v>#DIV/0!</v>
      </c>
      <c r="S116" s="16" t="e">
        <f t="shared" si="53"/>
        <v>#DIV/0!</v>
      </c>
      <c r="T116" s="16" t="e">
        <f t="shared" si="53"/>
        <v>#DIV/0!</v>
      </c>
      <c r="U116" s="16" t="e">
        <f t="shared" si="53"/>
        <v>#DIV/0!</v>
      </c>
      <c r="V116" s="16" t="e">
        <f t="shared" si="53"/>
        <v>#DIV/0!</v>
      </c>
      <c r="W116" s="16" t="e">
        <f t="shared" si="53"/>
        <v>#DIV/0!</v>
      </c>
      <c r="X116" s="16" t="e">
        <f t="shared" si="53"/>
        <v>#DIV/0!</v>
      </c>
      <c r="Y116" s="16" t="e">
        <f t="shared" si="53"/>
        <v>#DIV/0!</v>
      </c>
      <c r="Z116" s="16" t="e">
        <f t="shared" si="53"/>
        <v>#DIV/0!</v>
      </c>
      <c r="AA116" s="16" t="e">
        <f t="shared" si="53"/>
        <v>#DIV/0!</v>
      </c>
      <c r="AB116" s="16" t="e">
        <f t="shared" si="53"/>
        <v>#DIV/0!</v>
      </c>
      <c r="AC116" s="24" t="e">
        <f t="shared" si="51"/>
        <v>#DIV/0!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 t="e">
        <f t="shared" ref="E117:J117" si="54">(E100-E99)/LN(1+(E100-E99)/E94)</f>
        <v>#DIV/0!</v>
      </c>
      <c r="F117" s="16" t="e">
        <f t="shared" si="54"/>
        <v>#DIV/0!</v>
      </c>
      <c r="G117" s="16" t="e">
        <f t="shared" si="54"/>
        <v>#DIV/0!</v>
      </c>
      <c r="H117" s="16" t="e">
        <f t="shared" si="54"/>
        <v>#DIV/0!</v>
      </c>
      <c r="I117" s="16" t="e">
        <f t="shared" si="54"/>
        <v>#DIV/0!</v>
      </c>
      <c r="J117" s="16" t="e">
        <f t="shared" si="54"/>
        <v>#DIV/0!</v>
      </c>
      <c r="K117" s="16" t="e">
        <f>(K100-K99)/LN(1+(K100-K99)/K94)</f>
        <v>#DIV/0!</v>
      </c>
      <c r="L117" s="16" t="e">
        <f t="shared" ref="L117:AB117" si="55">(L100-L99)/LN(1+(L100-L99)/L94)</f>
        <v>#DIV/0!</v>
      </c>
      <c r="M117" s="16" t="e">
        <f t="shared" si="55"/>
        <v>#DIV/0!</v>
      </c>
      <c r="N117" s="16" t="e">
        <f t="shared" si="55"/>
        <v>#DIV/0!</v>
      </c>
      <c r="O117" s="16" t="e">
        <f t="shared" si="55"/>
        <v>#DIV/0!</v>
      </c>
      <c r="P117" s="16" t="e">
        <f t="shared" si="55"/>
        <v>#DIV/0!</v>
      </c>
      <c r="Q117" s="16" t="e">
        <f t="shared" si="55"/>
        <v>#DIV/0!</v>
      </c>
      <c r="R117" s="16" t="e">
        <f t="shared" si="55"/>
        <v>#DIV/0!</v>
      </c>
      <c r="S117" s="16" t="e">
        <f t="shared" si="55"/>
        <v>#DIV/0!</v>
      </c>
      <c r="T117" s="16" t="e">
        <f t="shared" si="55"/>
        <v>#DIV/0!</v>
      </c>
      <c r="U117" s="16" t="e">
        <f t="shared" si="55"/>
        <v>#DIV/0!</v>
      </c>
      <c r="V117" s="16" t="e">
        <f t="shared" si="55"/>
        <v>#DIV/0!</v>
      </c>
      <c r="W117" s="16" t="e">
        <f t="shared" si="55"/>
        <v>#DIV/0!</v>
      </c>
      <c r="X117" s="16" t="e">
        <f t="shared" si="55"/>
        <v>#DIV/0!</v>
      </c>
      <c r="Y117" s="16" t="e">
        <f t="shared" si="55"/>
        <v>#DIV/0!</v>
      </c>
      <c r="Z117" s="16" t="e">
        <f t="shared" si="55"/>
        <v>#DIV/0!</v>
      </c>
      <c r="AA117" s="16" t="e">
        <f t="shared" si="55"/>
        <v>#DIV/0!</v>
      </c>
      <c r="AB117" s="16" t="e">
        <f t="shared" si="55"/>
        <v>#DIV/0!</v>
      </c>
      <c r="AC117" s="24" t="e">
        <f t="shared" si="51"/>
        <v>#DIV/0!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 t="e">
        <f t="shared" ref="E118:AB118" si="56">(E96-E97)/LN(1+(E96-E97)/E95)</f>
        <v>#DIV/0!</v>
      </c>
      <c r="F118" s="16" t="e">
        <f t="shared" si="56"/>
        <v>#DIV/0!</v>
      </c>
      <c r="G118" s="16" t="e">
        <f t="shared" si="56"/>
        <v>#DIV/0!</v>
      </c>
      <c r="H118" s="16" t="e">
        <f t="shared" si="56"/>
        <v>#DIV/0!</v>
      </c>
      <c r="I118" s="16" t="e">
        <f t="shared" si="56"/>
        <v>#DIV/0!</v>
      </c>
      <c r="J118" s="16" t="e">
        <f t="shared" si="56"/>
        <v>#DIV/0!</v>
      </c>
      <c r="K118" s="16" t="e">
        <f t="shared" si="56"/>
        <v>#DIV/0!</v>
      </c>
      <c r="L118" s="16" t="e">
        <f t="shared" si="56"/>
        <v>#DIV/0!</v>
      </c>
      <c r="M118" s="16" t="e">
        <f t="shared" si="56"/>
        <v>#DIV/0!</v>
      </c>
      <c r="N118" s="16" t="e">
        <f t="shared" si="56"/>
        <v>#DIV/0!</v>
      </c>
      <c r="O118" s="16" t="e">
        <f t="shared" si="56"/>
        <v>#DIV/0!</v>
      </c>
      <c r="P118" s="16" t="e">
        <f t="shared" si="56"/>
        <v>#DIV/0!</v>
      </c>
      <c r="Q118" s="16" t="e">
        <f t="shared" si="56"/>
        <v>#DIV/0!</v>
      </c>
      <c r="R118" s="16" t="e">
        <f t="shared" si="56"/>
        <v>#DIV/0!</v>
      </c>
      <c r="S118" s="16" t="e">
        <f t="shared" si="56"/>
        <v>#DIV/0!</v>
      </c>
      <c r="T118" s="16" t="e">
        <f t="shared" si="56"/>
        <v>#DIV/0!</v>
      </c>
      <c r="U118" s="16" t="e">
        <f t="shared" si="56"/>
        <v>#DIV/0!</v>
      </c>
      <c r="V118" s="16" t="e">
        <f t="shared" si="56"/>
        <v>#DIV/0!</v>
      </c>
      <c r="W118" s="16" t="e">
        <f t="shared" si="56"/>
        <v>#DIV/0!</v>
      </c>
      <c r="X118" s="16" t="e">
        <f t="shared" si="56"/>
        <v>#DIV/0!</v>
      </c>
      <c r="Y118" s="16" t="e">
        <f t="shared" si="56"/>
        <v>#DIV/0!</v>
      </c>
      <c r="Z118" s="16" t="e">
        <f t="shared" si="56"/>
        <v>#DIV/0!</v>
      </c>
      <c r="AA118" s="16" t="e">
        <f t="shared" si="56"/>
        <v>#DIV/0!</v>
      </c>
      <c r="AB118" s="16" t="e">
        <f t="shared" si="56"/>
        <v>#DIV/0!</v>
      </c>
      <c r="AC118" s="24" t="e">
        <f t="shared" si="51"/>
        <v>#DIV/0!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>
        <v>1</v>
      </c>
      <c r="F123" s="8">
        <v>0.6</v>
      </c>
      <c r="G123" s="8">
        <v>0.6</v>
      </c>
      <c r="H123" s="8">
        <v>0.6</v>
      </c>
      <c r="I123" s="8">
        <v>0.7</v>
      </c>
      <c r="J123" s="8">
        <v>0.6</v>
      </c>
      <c r="K123" s="8">
        <v>0.6</v>
      </c>
      <c r="L123" s="8">
        <v>0.7</v>
      </c>
      <c r="M123" s="8">
        <v>0.6</v>
      </c>
      <c r="N123" s="8">
        <v>0.7</v>
      </c>
      <c r="O123" s="8">
        <v>0.6</v>
      </c>
      <c r="P123" s="8">
        <v>0.6</v>
      </c>
      <c r="Q123" s="8">
        <v>0.6</v>
      </c>
      <c r="R123" s="8">
        <v>0.6</v>
      </c>
      <c r="S123" s="8">
        <v>0.6</v>
      </c>
      <c r="T123" s="8">
        <v>0.6</v>
      </c>
      <c r="U123" s="8">
        <v>0.6</v>
      </c>
      <c r="V123" s="8"/>
      <c r="W123" s="8"/>
      <c r="X123" s="8"/>
      <c r="Y123" s="8"/>
      <c r="Z123" s="8"/>
      <c r="AA123" s="8"/>
      <c r="AB123" s="8"/>
      <c r="AC123" s="23">
        <f>AVERAGE(E123:AB123)</f>
        <v>0.64117647058823513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>
        <v>0.9</v>
      </c>
      <c r="F124" s="9">
        <v>1</v>
      </c>
      <c r="G124" s="9">
        <v>0.8</v>
      </c>
      <c r="H124" s="9">
        <v>0.8</v>
      </c>
      <c r="I124" s="9">
        <v>0.8</v>
      </c>
      <c r="J124" s="9">
        <v>0.7</v>
      </c>
      <c r="K124" s="9">
        <v>0.8</v>
      </c>
      <c r="L124" s="9">
        <v>0.7</v>
      </c>
      <c r="M124" s="9">
        <v>0.6</v>
      </c>
      <c r="N124" s="9">
        <v>0.7</v>
      </c>
      <c r="O124" s="9">
        <v>0.8</v>
      </c>
      <c r="P124" s="9">
        <v>0.8</v>
      </c>
      <c r="Q124" s="9">
        <v>0.8</v>
      </c>
      <c r="R124" s="9">
        <v>0.9</v>
      </c>
      <c r="S124" s="9">
        <v>0.9</v>
      </c>
      <c r="T124" s="9">
        <v>0.9</v>
      </c>
      <c r="U124" s="9">
        <v>0.9</v>
      </c>
      <c r="V124" s="9"/>
      <c r="W124" s="9"/>
      <c r="X124" s="9"/>
      <c r="Y124" s="9"/>
      <c r="Z124" s="9"/>
      <c r="AA124" s="9"/>
      <c r="AB124" s="9"/>
      <c r="AC124" s="23">
        <f>AVERAGE(E124:AB124)</f>
        <v>0.81176470588235305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>
        <v>15.2</v>
      </c>
      <c r="F125" s="10">
        <v>14</v>
      </c>
      <c r="G125" s="10">
        <v>13.6</v>
      </c>
      <c r="H125" s="10">
        <v>13.2</v>
      </c>
      <c r="I125" s="10">
        <v>12.9</v>
      </c>
      <c r="J125" s="10">
        <v>12.8</v>
      </c>
      <c r="K125" s="10">
        <v>12.8</v>
      </c>
      <c r="L125" s="10">
        <v>13.1</v>
      </c>
      <c r="M125" s="10">
        <v>13.6</v>
      </c>
      <c r="N125" s="10">
        <v>13.9</v>
      </c>
      <c r="O125" s="10">
        <v>14</v>
      </c>
      <c r="P125" s="10">
        <v>14.1</v>
      </c>
      <c r="Q125" s="10">
        <v>14</v>
      </c>
      <c r="R125" s="10">
        <v>13.8</v>
      </c>
      <c r="S125" s="10">
        <v>13.6</v>
      </c>
      <c r="T125" s="10">
        <v>13.2</v>
      </c>
      <c r="U125" s="10">
        <v>12.8</v>
      </c>
      <c r="V125" s="10"/>
      <c r="W125" s="10"/>
      <c r="X125" s="10"/>
      <c r="Y125" s="10"/>
      <c r="Z125" s="10"/>
      <c r="AA125" s="10"/>
      <c r="AB125" s="10"/>
      <c r="AC125" s="24">
        <f t="shared" ref="AC125:AC129" si="57">AVERAGE(E125:AB125)</f>
        <v>13.564705882352941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>
        <v>7.4</v>
      </c>
      <c r="F126" s="10">
        <v>6.3</v>
      </c>
      <c r="G126" s="10">
        <v>6</v>
      </c>
      <c r="H126" s="10">
        <v>5.8</v>
      </c>
      <c r="I126" s="10">
        <v>5.6</v>
      </c>
      <c r="J126" s="10">
        <v>5.6</v>
      </c>
      <c r="K126" s="10">
        <v>5.9</v>
      </c>
      <c r="L126" s="10">
        <v>6.2</v>
      </c>
      <c r="M126" s="10">
        <v>6.6</v>
      </c>
      <c r="N126" s="10">
        <v>6.2</v>
      </c>
      <c r="O126" s="10">
        <v>6.2</v>
      </c>
      <c r="P126" s="10">
        <v>6.2</v>
      </c>
      <c r="Q126" s="10">
        <v>6</v>
      </c>
      <c r="R126" s="10">
        <v>5.8</v>
      </c>
      <c r="S126" s="10">
        <v>5.7</v>
      </c>
      <c r="T126" s="10">
        <v>5.4</v>
      </c>
      <c r="U126" s="10">
        <v>5.2</v>
      </c>
      <c r="V126" s="10"/>
      <c r="W126" s="10"/>
      <c r="X126" s="10"/>
      <c r="Y126" s="10"/>
      <c r="Z126" s="10"/>
      <c r="AA126" s="10"/>
      <c r="AB126" s="10"/>
      <c r="AC126" s="24">
        <f t="shared" si="57"/>
        <v>6.0058823529411782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7.7999999999999989</v>
      </c>
      <c r="F127" s="10">
        <f t="shared" ref="F127:U127" si="58">F125-F126</f>
        <v>7.7</v>
      </c>
      <c r="G127" s="10">
        <f t="shared" si="58"/>
        <v>7.6</v>
      </c>
      <c r="H127" s="10">
        <f t="shared" si="58"/>
        <v>7.3999999999999995</v>
      </c>
      <c r="I127" s="10">
        <f t="shared" si="58"/>
        <v>7.3000000000000007</v>
      </c>
      <c r="J127" s="10">
        <f t="shared" si="58"/>
        <v>7.2000000000000011</v>
      </c>
      <c r="K127" s="10">
        <f t="shared" si="58"/>
        <v>6.9</v>
      </c>
      <c r="L127" s="10">
        <f t="shared" si="58"/>
        <v>6.8999999999999995</v>
      </c>
      <c r="M127" s="10">
        <f t="shared" si="58"/>
        <v>7</v>
      </c>
      <c r="N127" s="10">
        <f t="shared" si="58"/>
        <v>7.7</v>
      </c>
      <c r="O127" s="10">
        <f t="shared" si="58"/>
        <v>7.8</v>
      </c>
      <c r="P127" s="10">
        <f t="shared" si="58"/>
        <v>7.8999999999999995</v>
      </c>
      <c r="Q127" s="10">
        <f t="shared" si="58"/>
        <v>8</v>
      </c>
      <c r="R127" s="10">
        <f t="shared" si="58"/>
        <v>8</v>
      </c>
      <c r="S127" s="10">
        <f t="shared" si="58"/>
        <v>7.8999999999999995</v>
      </c>
      <c r="T127" s="10">
        <f t="shared" si="58"/>
        <v>7.7999999999999989</v>
      </c>
      <c r="U127" s="10">
        <f t="shared" si="58"/>
        <v>7.6000000000000005</v>
      </c>
      <c r="V127" s="10"/>
      <c r="W127" s="10"/>
      <c r="X127" s="10"/>
      <c r="Y127" s="10"/>
      <c r="Z127" s="10"/>
      <c r="AA127" s="10"/>
      <c r="AB127" s="10"/>
      <c r="AC127" s="24">
        <f t="shared" si="57"/>
        <v>7.5588235294117645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>
        <v>26.7</v>
      </c>
      <c r="F128" s="10">
        <v>27</v>
      </c>
      <c r="G128" s="10">
        <v>26.8</v>
      </c>
      <c r="H128" s="10">
        <v>26.6</v>
      </c>
      <c r="I128" s="10">
        <v>26.6</v>
      </c>
      <c r="J128" s="10">
        <v>26.3</v>
      </c>
      <c r="K128" s="10">
        <v>28.2</v>
      </c>
      <c r="L128" s="10">
        <v>29</v>
      </c>
      <c r="M128" s="10">
        <v>28.4</v>
      </c>
      <c r="N128" s="10">
        <v>28</v>
      </c>
      <c r="O128" s="10">
        <v>28.2</v>
      </c>
      <c r="P128" s="10">
        <v>27.9</v>
      </c>
      <c r="Q128" s="10">
        <v>27.4</v>
      </c>
      <c r="R128" s="10">
        <v>27.1</v>
      </c>
      <c r="S128" s="10">
        <v>26.8</v>
      </c>
      <c r="T128" s="10">
        <v>26.4</v>
      </c>
      <c r="U128" s="10">
        <v>26.1</v>
      </c>
      <c r="V128" s="10"/>
      <c r="W128" s="10"/>
      <c r="X128" s="10"/>
      <c r="Y128" s="10"/>
      <c r="Z128" s="10"/>
      <c r="AA128" s="10"/>
      <c r="AB128" s="10"/>
      <c r="AC128" s="24">
        <f t="shared" si="57"/>
        <v>27.264705882352942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>
        <v>31.7</v>
      </c>
      <c r="F129" s="10">
        <v>31.7</v>
      </c>
      <c r="G129" s="10">
        <v>31.4</v>
      </c>
      <c r="H129" s="10">
        <v>31.2</v>
      </c>
      <c r="I129" s="10">
        <v>31</v>
      </c>
      <c r="J129" s="10">
        <v>30.8</v>
      </c>
      <c r="K129" s="10">
        <v>32.6</v>
      </c>
      <c r="L129" s="10">
        <v>33.299999999999997</v>
      </c>
      <c r="M129" s="10">
        <v>32.700000000000003</v>
      </c>
      <c r="N129" s="10">
        <v>32.9</v>
      </c>
      <c r="O129" s="10">
        <v>33.200000000000003</v>
      </c>
      <c r="P129" s="10">
        <v>32.700000000000003</v>
      </c>
      <c r="Q129" s="10">
        <v>32.4</v>
      </c>
      <c r="R129" s="10">
        <v>32.1</v>
      </c>
      <c r="S129" s="10">
        <v>31.6</v>
      </c>
      <c r="T129" s="10">
        <v>31.3</v>
      </c>
      <c r="U129" s="10">
        <v>30.7</v>
      </c>
      <c r="V129" s="10"/>
      <c r="W129" s="10"/>
      <c r="X129" s="10"/>
      <c r="Y129" s="10"/>
      <c r="Z129" s="10"/>
      <c r="AA129" s="10"/>
      <c r="AB129" s="10"/>
      <c r="AC129" s="24">
        <f t="shared" si="57"/>
        <v>31.958823529411763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5</v>
      </c>
      <c r="F130" s="10">
        <f t="shared" ref="F130:U130" si="59">F129-F128</f>
        <v>4.6999999999999993</v>
      </c>
      <c r="G130" s="10">
        <f t="shared" si="59"/>
        <v>4.5999999999999979</v>
      </c>
      <c r="H130" s="10">
        <f t="shared" si="59"/>
        <v>4.5999999999999979</v>
      </c>
      <c r="I130" s="10">
        <f t="shared" si="59"/>
        <v>4.3999999999999986</v>
      </c>
      <c r="J130" s="10">
        <f t="shared" si="59"/>
        <v>4.5</v>
      </c>
      <c r="K130" s="10">
        <f t="shared" si="59"/>
        <v>4.4000000000000021</v>
      </c>
      <c r="L130" s="10">
        <f t="shared" si="59"/>
        <v>4.2999999999999972</v>
      </c>
      <c r="M130" s="10">
        <f t="shared" si="59"/>
        <v>4.3000000000000043</v>
      </c>
      <c r="N130" s="10">
        <f t="shared" si="59"/>
        <v>4.8999999999999986</v>
      </c>
      <c r="O130" s="10">
        <f t="shared" si="59"/>
        <v>5.0000000000000036</v>
      </c>
      <c r="P130" s="10">
        <f t="shared" si="59"/>
        <v>4.8000000000000043</v>
      </c>
      <c r="Q130" s="10">
        <f t="shared" si="59"/>
        <v>5</v>
      </c>
      <c r="R130" s="10">
        <f t="shared" si="59"/>
        <v>5</v>
      </c>
      <c r="S130" s="10">
        <f t="shared" si="59"/>
        <v>4.8000000000000007</v>
      </c>
      <c r="T130" s="10">
        <f t="shared" si="59"/>
        <v>4.9000000000000021</v>
      </c>
      <c r="U130" s="10">
        <f t="shared" si="59"/>
        <v>4.5999999999999979</v>
      </c>
      <c r="V130" s="10"/>
      <c r="W130" s="10"/>
      <c r="X130" s="10"/>
      <c r="Y130" s="10"/>
      <c r="Z130" s="10"/>
      <c r="AA130" s="10"/>
      <c r="AB130" s="10"/>
      <c r="AC130" s="24">
        <f>AVERAGE(E130:AB130)</f>
        <v>4.6941176470588237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>
        <v>266.10000000000002</v>
      </c>
      <c r="F131" s="172">
        <v>255.1</v>
      </c>
      <c r="G131" s="172">
        <v>251.7</v>
      </c>
      <c r="H131" s="172">
        <v>248.2</v>
      </c>
      <c r="I131" s="172">
        <v>246.1</v>
      </c>
      <c r="J131" s="172">
        <v>244.8</v>
      </c>
      <c r="K131" s="172">
        <v>251.7</v>
      </c>
      <c r="L131" s="172">
        <v>253.7</v>
      </c>
      <c r="M131" s="172">
        <v>259.89999999999998</v>
      </c>
      <c r="N131" s="172">
        <v>252.3</v>
      </c>
      <c r="O131" s="172">
        <v>252.3</v>
      </c>
      <c r="P131" s="172">
        <v>252.3</v>
      </c>
      <c r="Q131" s="172">
        <v>250.3</v>
      </c>
      <c r="R131" s="172">
        <v>246.8</v>
      </c>
      <c r="S131" s="172">
        <v>245.5</v>
      </c>
      <c r="T131" s="172">
        <v>242.7</v>
      </c>
      <c r="U131" s="172">
        <v>242</v>
      </c>
      <c r="V131" s="172"/>
      <c r="W131" s="172"/>
      <c r="X131" s="172"/>
      <c r="Y131" s="172"/>
      <c r="Z131" s="172"/>
      <c r="AA131" s="172"/>
      <c r="AB131" s="172"/>
      <c r="AC131" s="24">
        <f t="shared" ref="AC131:AC139" si="60">AVERAGE(E131:AB131)</f>
        <v>250.67647058823536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>
        <v>719.1</v>
      </c>
      <c r="F132" s="172">
        <v>719.8</v>
      </c>
      <c r="G132" s="172">
        <v>712.9</v>
      </c>
      <c r="H132" s="172">
        <v>709.5</v>
      </c>
      <c r="I132" s="172">
        <v>705.3</v>
      </c>
      <c r="J132" s="172">
        <v>698.4</v>
      </c>
      <c r="K132" s="172">
        <v>741.9</v>
      </c>
      <c r="L132" s="172">
        <v>757.7</v>
      </c>
      <c r="M132" s="172">
        <v>744.6</v>
      </c>
      <c r="N132" s="172">
        <v>748.8</v>
      </c>
      <c r="O132" s="172">
        <v>756.4</v>
      </c>
      <c r="P132" s="172">
        <v>746</v>
      </c>
      <c r="Q132" s="172">
        <v>735.7</v>
      </c>
      <c r="R132" s="172">
        <v>728.8</v>
      </c>
      <c r="S132" s="172">
        <v>719.1</v>
      </c>
      <c r="T132" s="172">
        <v>711.5</v>
      </c>
      <c r="U132" s="172">
        <v>696.4</v>
      </c>
      <c r="V132" s="172"/>
      <c r="W132" s="172"/>
      <c r="X132" s="172"/>
      <c r="Y132" s="172"/>
      <c r="Z132" s="172"/>
      <c r="AA132" s="172"/>
      <c r="AB132" s="172"/>
      <c r="AC132" s="24">
        <f t="shared" si="60"/>
        <v>726.5823529411764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/>
      <c r="W133" s="11"/>
      <c r="X133" s="11"/>
      <c r="Y133" s="11"/>
      <c r="Z133" s="11"/>
      <c r="AA133" s="11"/>
      <c r="AB133" s="11"/>
      <c r="AC133" s="24">
        <f t="shared" si="60"/>
        <v>4.2000000000000011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/>
      <c r="W134" s="12"/>
      <c r="X134" s="12"/>
      <c r="Y134" s="12"/>
      <c r="Z134" s="12"/>
      <c r="AA134" s="12"/>
      <c r="AB134" s="12"/>
      <c r="AC134" s="24">
        <f t="shared" si="60"/>
        <v>3.7000000000000011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/>
      <c r="W135" s="12"/>
      <c r="X135" s="12"/>
      <c r="Y135" s="12"/>
      <c r="Z135" s="12"/>
      <c r="AA135" s="12"/>
      <c r="AB135" s="12"/>
      <c r="AC135" s="24">
        <f t="shared" si="60"/>
        <v>3.7999999999999989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/>
      <c r="W136" s="12"/>
      <c r="X136" s="12"/>
      <c r="Y136" s="12"/>
      <c r="Z136" s="12"/>
      <c r="AA136" s="12"/>
      <c r="AB136" s="12"/>
      <c r="AC136" s="24">
        <f t="shared" si="60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U137" si="61">E133-E134</f>
        <v>0.5</v>
      </c>
      <c r="F137" s="11">
        <f t="shared" si="61"/>
        <v>0.5</v>
      </c>
      <c r="G137" s="11">
        <f t="shared" si="61"/>
        <v>0.5</v>
      </c>
      <c r="H137" s="11">
        <f t="shared" si="61"/>
        <v>0.5</v>
      </c>
      <c r="I137" s="11">
        <f t="shared" si="61"/>
        <v>0.5</v>
      </c>
      <c r="J137" s="11">
        <f t="shared" si="61"/>
        <v>0.5</v>
      </c>
      <c r="K137" s="11">
        <f t="shared" si="61"/>
        <v>0.5</v>
      </c>
      <c r="L137" s="11">
        <f t="shared" si="61"/>
        <v>0.5</v>
      </c>
      <c r="M137" s="11">
        <f t="shared" si="61"/>
        <v>0.5</v>
      </c>
      <c r="N137" s="11">
        <f t="shared" si="61"/>
        <v>0.5</v>
      </c>
      <c r="O137" s="11">
        <f t="shared" si="61"/>
        <v>0.5</v>
      </c>
      <c r="P137" s="11">
        <f t="shared" si="61"/>
        <v>0.5</v>
      </c>
      <c r="Q137" s="11">
        <f t="shared" si="61"/>
        <v>0.5</v>
      </c>
      <c r="R137" s="11">
        <f t="shared" si="61"/>
        <v>0.5</v>
      </c>
      <c r="S137" s="11">
        <f t="shared" si="61"/>
        <v>0.5</v>
      </c>
      <c r="T137" s="11">
        <f t="shared" si="61"/>
        <v>0.5</v>
      </c>
      <c r="U137" s="11">
        <f t="shared" si="61"/>
        <v>0.5</v>
      </c>
      <c r="V137" s="11"/>
      <c r="W137" s="11"/>
      <c r="X137" s="11"/>
      <c r="Y137" s="11"/>
      <c r="Z137" s="11"/>
      <c r="AA137" s="11"/>
      <c r="AB137" s="11"/>
      <c r="AC137" s="24">
        <f t="shared" si="60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U138" si="62">E135-E136</f>
        <v>0.79999999999999982</v>
      </c>
      <c r="F138" s="11">
        <f t="shared" si="62"/>
        <v>0.79999999999999982</v>
      </c>
      <c r="G138" s="11">
        <f t="shared" si="62"/>
        <v>0.79999999999999982</v>
      </c>
      <c r="H138" s="11">
        <f t="shared" si="62"/>
        <v>0.79999999999999982</v>
      </c>
      <c r="I138" s="11">
        <f t="shared" si="62"/>
        <v>0.79999999999999982</v>
      </c>
      <c r="J138" s="11">
        <f t="shared" si="62"/>
        <v>0.79999999999999982</v>
      </c>
      <c r="K138" s="11">
        <f t="shared" si="62"/>
        <v>0.79999999999999982</v>
      </c>
      <c r="L138" s="11">
        <f t="shared" si="62"/>
        <v>0.79999999999999982</v>
      </c>
      <c r="M138" s="11">
        <f t="shared" si="62"/>
        <v>0.79999999999999982</v>
      </c>
      <c r="N138" s="11">
        <f t="shared" si="62"/>
        <v>0.79999999999999982</v>
      </c>
      <c r="O138" s="11">
        <f t="shared" si="62"/>
        <v>0.79999999999999982</v>
      </c>
      <c r="P138" s="11">
        <f t="shared" si="62"/>
        <v>0.79999999999999982</v>
      </c>
      <c r="Q138" s="11">
        <f t="shared" si="62"/>
        <v>0.79999999999999982</v>
      </c>
      <c r="R138" s="11">
        <f t="shared" si="62"/>
        <v>0.79999999999999982</v>
      </c>
      <c r="S138" s="11">
        <f t="shared" si="62"/>
        <v>0.79999999999999982</v>
      </c>
      <c r="T138" s="11">
        <f t="shared" si="62"/>
        <v>0.79999999999999982</v>
      </c>
      <c r="U138" s="11">
        <f t="shared" si="62"/>
        <v>0.79999999999999982</v>
      </c>
      <c r="V138" s="11"/>
      <c r="W138" s="11"/>
      <c r="X138" s="11"/>
      <c r="Y138" s="11"/>
      <c r="Z138" s="11"/>
      <c r="AA138" s="11"/>
      <c r="AB138" s="11"/>
      <c r="AC138" s="24">
        <f t="shared" si="60"/>
        <v>0.8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U139" si="63">SQRT(E137/0.5)*971</f>
        <v>971</v>
      </c>
      <c r="F139" s="14">
        <f t="shared" si="63"/>
        <v>971</v>
      </c>
      <c r="G139" s="14">
        <f t="shared" si="63"/>
        <v>971</v>
      </c>
      <c r="H139" s="14">
        <f t="shared" si="63"/>
        <v>971</v>
      </c>
      <c r="I139" s="14">
        <f t="shared" si="63"/>
        <v>971</v>
      </c>
      <c r="J139" s="14">
        <f t="shared" si="63"/>
        <v>971</v>
      </c>
      <c r="K139" s="14">
        <f t="shared" si="63"/>
        <v>971</v>
      </c>
      <c r="L139" s="14">
        <f t="shared" si="63"/>
        <v>971</v>
      </c>
      <c r="M139" s="14">
        <f t="shared" si="63"/>
        <v>971</v>
      </c>
      <c r="N139" s="14">
        <f t="shared" si="63"/>
        <v>971</v>
      </c>
      <c r="O139" s="14">
        <f t="shared" si="63"/>
        <v>971</v>
      </c>
      <c r="P139" s="14">
        <f t="shared" si="63"/>
        <v>971</v>
      </c>
      <c r="Q139" s="14">
        <f t="shared" si="63"/>
        <v>971</v>
      </c>
      <c r="R139" s="14">
        <f t="shared" si="63"/>
        <v>971</v>
      </c>
      <c r="S139" s="14">
        <f t="shared" si="63"/>
        <v>971</v>
      </c>
      <c r="T139" s="14">
        <f t="shared" si="63"/>
        <v>971</v>
      </c>
      <c r="U139" s="14">
        <f t="shared" si="63"/>
        <v>971</v>
      </c>
      <c r="V139" s="14"/>
      <c r="W139" s="14"/>
      <c r="X139" s="14"/>
      <c r="Y139" s="14"/>
      <c r="Z139" s="14"/>
      <c r="AA139" s="14"/>
      <c r="AB139" s="14"/>
      <c r="AC139" s="24">
        <f t="shared" si="60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U140" si="64">E139*1000*1*(E125-E126)/3024</f>
        <v>2504.5634920634916</v>
      </c>
      <c r="F140" s="14">
        <f t="shared" si="64"/>
        <v>2472.4537037037039</v>
      </c>
      <c r="G140" s="14">
        <f t="shared" si="64"/>
        <v>2440.3439153439153</v>
      </c>
      <c r="H140" s="14">
        <f t="shared" si="64"/>
        <v>2376.1243386243382</v>
      </c>
      <c r="I140" s="14">
        <f t="shared" si="64"/>
        <v>2344.0145502645505</v>
      </c>
      <c r="J140" s="14">
        <f t="shared" si="64"/>
        <v>2311.9047619047624</v>
      </c>
      <c r="K140" s="14">
        <f t="shared" si="64"/>
        <v>2215.5753968253966</v>
      </c>
      <c r="L140" s="14">
        <f t="shared" si="64"/>
        <v>2215.5753968253966</v>
      </c>
      <c r="M140" s="14">
        <f t="shared" si="64"/>
        <v>2247.6851851851852</v>
      </c>
      <c r="N140" s="14">
        <f t="shared" si="64"/>
        <v>2472.4537037037039</v>
      </c>
      <c r="O140" s="14">
        <f t="shared" si="64"/>
        <v>2504.563492063492</v>
      </c>
      <c r="P140" s="14">
        <f t="shared" si="64"/>
        <v>2536.6732804232802</v>
      </c>
      <c r="Q140" s="14">
        <f t="shared" si="64"/>
        <v>2568.7830687830688</v>
      </c>
      <c r="R140" s="14">
        <f t="shared" si="64"/>
        <v>2568.7830687830688</v>
      </c>
      <c r="S140" s="14">
        <f t="shared" si="64"/>
        <v>2536.6732804232802</v>
      </c>
      <c r="T140" s="14">
        <f t="shared" si="64"/>
        <v>2504.5634920634916</v>
      </c>
      <c r="U140" s="14">
        <f t="shared" si="64"/>
        <v>2440.3439153439158</v>
      </c>
      <c r="V140" s="14"/>
      <c r="W140" s="14"/>
      <c r="X140" s="14"/>
      <c r="Y140" s="14"/>
      <c r="Z140" s="14"/>
      <c r="AA140" s="14"/>
      <c r="AB140" s="14"/>
      <c r="AC140" s="24">
        <f>SUM(E140:AB140)</f>
        <v>41261.078042328045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>
        <v>1600</v>
      </c>
      <c r="F141" s="15">
        <v>1500</v>
      </c>
      <c r="G141" s="15">
        <v>1300</v>
      </c>
      <c r="H141" s="15">
        <v>1400</v>
      </c>
      <c r="I141" s="15">
        <v>1400</v>
      </c>
      <c r="J141" s="15">
        <v>1400</v>
      </c>
      <c r="K141" s="15">
        <v>1300</v>
      </c>
      <c r="L141" s="15">
        <v>1400</v>
      </c>
      <c r="M141" s="15">
        <v>1400</v>
      </c>
      <c r="N141" s="15">
        <v>1600</v>
      </c>
      <c r="O141" s="15">
        <v>1400</v>
      </c>
      <c r="P141" s="15">
        <v>1600</v>
      </c>
      <c r="Q141" s="15">
        <v>1600</v>
      </c>
      <c r="R141" s="15">
        <v>1400</v>
      </c>
      <c r="S141" s="15">
        <v>1600</v>
      </c>
      <c r="T141" s="15">
        <v>1400</v>
      </c>
      <c r="U141" s="15">
        <v>1300</v>
      </c>
      <c r="V141" s="15">
        <v>300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25">
        <f>SUM(E141:AB141)</f>
        <v>24900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>
        <f t="shared" ref="E142:U142" si="65">E141/E140</f>
        <v>0.63883387467321573</v>
      </c>
      <c r="F142" s="16">
        <f t="shared" si="65"/>
        <v>0.60668476734388166</v>
      </c>
      <c r="G142" s="16">
        <f t="shared" si="65"/>
        <v>0.53271180009756625</v>
      </c>
      <c r="H142" s="16">
        <f t="shared" si="65"/>
        <v>0.58919475603306715</v>
      </c>
      <c r="I142" s="16">
        <f t="shared" si="65"/>
        <v>0.59726591707461585</v>
      </c>
      <c r="J142" s="16">
        <f t="shared" si="65"/>
        <v>0.60556127703398543</v>
      </c>
      <c r="K142" s="16">
        <f t="shared" si="65"/>
        <v>0.58675502619442088</v>
      </c>
      <c r="L142" s="16">
        <f t="shared" si="65"/>
        <v>0.63189002820937634</v>
      </c>
      <c r="M142" s="16">
        <f t="shared" si="65"/>
        <v>0.62286302780638514</v>
      </c>
      <c r="N142" s="16">
        <f t="shared" si="65"/>
        <v>0.64713041850014041</v>
      </c>
      <c r="O142" s="16">
        <f t="shared" si="65"/>
        <v>0.55897964033906367</v>
      </c>
      <c r="P142" s="16">
        <f t="shared" si="65"/>
        <v>0.63074736993051672</v>
      </c>
      <c r="Q142" s="16">
        <f t="shared" si="65"/>
        <v>0.62286302780638514</v>
      </c>
      <c r="R142" s="16">
        <f t="shared" si="65"/>
        <v>0.54500514933058708</v>
      </c>
      <c r="S142" s="16">
        <f t="shared" si="65"/>
        <v>0.63074736993051672</v>
      </c>
      <c r="T142" s="16">
        <f t="shared" si="65"/>
        <v>0.55897964033906367</v>
      </c>
      <c r="U142" s="16">
        <f t="shared" si="65"/>
        <v>0.53271180009756613</v>
      </c>
      <c r="V142" s="16"/>
      <c r="W142" s="16"/>
      <c r="X142" s="16"/>
      <c r="Y142" s="16"/>
      <c r="Z142" s="16"/>
      <c r="AA142" s="16"/>
      <c r="AB142" s="16"/>
      <c r="AC142" s="24">
        <f t="shared" ref="AC142:AC147" si="66">AVERAGE(E142:AB142)</f>
        <v>0.5964073465141384</v>
      </c>
    </row>
    <row r="143" spans="1:58" ht="30" customHeight="1">
      <c r="A143" s="4">
        <v>17</v>
      </c>
      <c r="B143" s="5" t="s">
        <v>64</v>
      </c>
      <c r="C143" s="13"/>
      <c r="D143" s="13"/>
      <c r="E143" s="427">
        <f>AVERAGE(E142:AB142)</f>
        <v>0.5964073465141384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>
        <f t="shared" si="66"/>
        <v>0.5964073465141384</v>
      </c>
    </row>
    <row r="144" spans="1:58" ht="30" customHeight="1">
      <c r="A144" s="4">
        <v>18</v>
      </c>
      <c r="B144" s="5" t="s">
        <v>65</v>
      </c>
      <c r="C144" s="13"/>
      <c r="D144" s="13"/>
      <c r="E144" s="16">
        <f t="shared" ref="E144:U144" si="67">3.516/E142</f>
        <v>5.5037782738095222</v>
      </c>
      <c r="F144" s="16">
        <f t="shared" si="67"/>
        <v>5.7954314814814811</v>
      </c>
      <c r="G144" s="16">
        <f t="shared" si="67"/>
        <v>6.6001916971916978</v>
      </c>
      <c r="H144" s="16">
        <f t="shared" si="67"/>
        <v>5.9674665532879807</v>
      </c>
      <c r="I144" s="16">
        <f t="shared" si="67"/>
        <v>5.8868251133786851</v>
      </c>
      <c r="J144" s="16">
        <f t="shared" si="67"/>
        <v>5.8061836734693895</v>
      </c>
      <c r="K144" s="16">
        <f t="shared" si="67"/>
        <v>5.992279304029303</v>
      </c>
      <c r="L144" s="16">
        <f t="shared" si="67"/>
        <v>5.5642593537414955</v>
      </c>
      <c r="M144" s="16">
        <f t="shared" si="67"/>
        <v>5.6449007936507938</v>
      </c>
      <c r="N144" s="16">
        <f t="shared" si="67"/>
        <v>5.4332170138888891</v>
      </c>
      <c r="O144" s="16">
        <f t="shared" si="67"/>
        <v>6.2900323129251694</v>
      </c>
      <c r="P144" s="16">
        <f t="shared" si="67"/>
        <v>5.574339533730158</v>
      </c>
      <c r="Q144" s="16">
        <f t="shared" si="67"/>
        <v>5.6449007936507938</v>
      </c>
      <c r="R144" s="16">
        <f t="shared" si="67"/>
        <v>6.4513151927437633</v>
      </c>
      <c r="S144" s="16">
        <f t="shared" si="67"/>
        <v>5.574339533730158</v>
      </c>
      <c r="T144" s="16">
        <f t="shared" si="67"/>
        <v>6.2900323129251694</v>
      </c>
      <c r="U144" s="16">
        <f t="shared" si="67"/>
        <v>6.6001916971916987</v>
      </c>
      <c r="V144" s="16"/>
      <c r="W144" s="16"/>
      <c r="X144" s="16"/>
      <c r="Y144" s="16"/>
      <c r="Z144" s="16"/>
      <c r="AA144" s="16"/>
      <c r="AB144" s="16"/>
      <c r="AC144" s="24">
        <f t="shared" si="66"/>
        <v>5.9188049785191836</v>
      </c>
    </row>
    <row r="145" spans="1:35" ht="30" customHeight="1">
      <c r="A145" s="4">
        <v>19</v>
      </c>
      <c r="B145" s="5" t="s">
        <v>66</v>
      </c>
      <c r="C145" s="13"/>
      <c r="D145" s="13"/>
      <c r="E145" s="16">
        <f t="shared" ref="E145:U145" si="68">3.413*E144</f>
        <v>18.784395248511899</v>
      </c>
      <c r="F145" s="16">
        <f t="shared" si="68"/>
        <v>19.779807646296295</v>
      </c>
      <c r="G145" s="16">
        <f t="shared" si="68"/>
        <v>22.526454262515262</v>
      </c>
      <c r="H145" s="16">
        <f t="shared" si="68"/>
        <v>20.366963346371875</v>
      </c>
      <c r="I145" s="16">
        <f t="shared" si="68"/>
        <v>20.091734111961451</v>
      </c>
      <c r="J145" s="16">
        <f t="shared" si="68"/>
        <v>19.816504877551026</v>
      </c>
      <c r="K145" s="16">
        <f t="shared" si="68"/>
        <v>20.451649264652008</v>
      </c>
      <c r="L145" s="16">
        <f t="shared" si="68"/>
        <v>18.990817174319723</v>
      </c>
      <c r="M145" s="16">
        <f t="shared" si="68"/>
        <v>19.266046408730158</v>
      </c>
      <c r="N145" s="16">
        <f t="shared" si="68"/>
        <v>18.543569668402778</v>
      </c>
      <c r="O145" s="16">
        <f t="shared" si="68"/>
        <v>21.467880284013603</v>
      </c>
      <c r="P145" s="16">
        <f t="shared" si="68"/>
        <v>19.025220828621027</v>
      </c>
      <c r="Q145" s="16">
        <f t="shared" si="68"/>
        <v>19.266046408730158</v>
      </c>
      <c r="R145" s="16">
        <f t="shared" si="68"/>
        <v>22.018338752834463</v>
      </c>
      <c r="S145" s="16">
        <f t="shared" si="68"/>
        <v>19.025220828621027</v>
      </c>
      <c r="T145" s="16">
        <f t="shared" si="68"/>
        <v>21.467880284013603</v>
      </c>
      <c r="U145" s="16">
        <f t="shared" si="68"/>
        <v>22.526454262515266</v>
      </c>
      <c r="V145" s="16"/>
      <c r="W145" s="16"/>
      <c r="X145" s="16"/>
      <c r="Y145" s="16"/>
      <c r="Z145" s="16"/>
      <c r="AA145" s="16"/>
      <c r="AB145" s="16"/>
      <c r="AC145" s="24">
        <f t="shared" si="66"/>
        <v>20.200881391685972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>
        <f t="shared" ref="E146:U146" si="69">(E129-E128)/LN(1+(E129-E128)/E123)</f>
        <v>2.7905531327562363</v>
      </c>
      <c r="F146" s="16">
        <f t="shared" si="69"/>
        <v>2.1574156548576298</v>
      </c>
      <c r="G146" s="16">
        <f t="shared" si="69"/>
        <v>2.1301382500832799</v>
      </c>
      <c r="H146" s="16">
        <f t="shared" si="69"/>
        <v>2.1301382500832799</v>
      </c>
      <c r="I146" s="16">
        <f t="shared" si="69"/>
        <v>2.2156028472424842</v>
      </c>
      <c r="J146" s="16">
        <f t="shared" si="69"/>
        <v>2.1027387268477047</v>
      </c>
      <c r="K146" s="16">
        <f t="shared" si="69"/>
        <v>2.0752137292733073</v>
      </c>
      <c r="L146" s="16">
        <f t="shared" si="69"/>
        <v>2.1870565497103853</v>
      </c>
      <c r="M146" s="16">
        <f t="shared" si="69"/>
        <v>2.0475597377281702</v>
      </c>
      <c r="N146" s="16">
        <f t="shared" si="69"/>
        <v>2.3564019001186396</v>
      </c>
      <c r="O146" s="16">
        <f t="shared" si="69"/>
        <v>2.2385464776673971</v>
      </c>
      <c r="P146" s="16">
        <f t="shared" si="69"/>
        <v>2.1845741439044111</v>
      </c>
      <c r="Q146" s="16">
        <f t="shared" si="69"/>
        <v>2.2385464776673962</v>
      </c>
      <c r="R146" s="16">
        <f t="shared" si="69"/>
        <v>2.2385464776673962</v>
      </c>
      <c r="S146" s="16">
        <f t="shared" si="69"/>
        <v>2.1845741439044097</v>
      </c>
      <c r="T146" s="16">
        <f t="shared" si="69"/>
        <v>2.2116167765506365</v>
      </c>
      <c r="U146" s="16">
        <f t="shared" si="69"/>
        <v>2.1301382500832799</v>
      </c>
      <c r="V146" s="16"/>
      <c r="W146" s="16"/>
      <c r="X146" s="16"/>
      <c r="Y146" s="16"/>
      <c r="Z146" s="16"/>
      <c r="AA146" s="16"/>
      <c r="AB146" s="16"/>
      <c r="AC146" s="24">
        <f t="shared" si="66"/>
        <v>2.2129036191850608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>
        <f t="shared" ref="E147:U147" si="70">(E125-E126)/LN(1+(E125-E126)/E124)</f>
        <v>3.4381172419787154</v>
      </c>
      <c r="F147" s="16">
        <f t="shared" si="70"/>
        <v>3.5593389931440877</v>
      </c>
      <c r="G147" s="16">
        <f t="shared" si="70"/>
        <v>3.2321510472845874</v>
      </c>
      <c r="H147" s="16">
        <f t="shared" si="70"/>
        <v>3.1796806982868162</v>
      </c>
      <c r="I147" s="16">
        <f t="shared" si="70"/>
        <v>3.1533373622747245</v>
      </c>
      <c r="J147" s="16">
        <f t="shared" si="70"/>
        <v>2.9708636221603983</v>
      </c>
      <c r="K147" s="16">
        <f t="shared" si="70"/>
        <v>3.0472134184856583</v>
      </c>
      <c r="L147" s="16">
        <f t="shared" si="70"/>
        <v>2.893296251634613</v>
      </c>
      <c r="M147" s="16">
        <f t="shared" si="70"/>
        <v>2.7570193139019237</v>
      </c>
      <c r="N147" s="16">
        <f t="shared" si="70"/>
        <v>3.0987079537402038</v>
      </c>
      <c r="O147" s="16">
        <f t="shared" si="70"/>
        <v>3.284340856464937</v>
      </c>
      <c r="P147" s="16">
        <f t="shared" si="70"/>
        <v>3.310333392565084</v>
      </c>
      <c r="Q147" s="16">
        <f t="shared" si="70"/>
        <v>3.3362591313939705</v>
      </c>
      <c r="R147" s="16">
        <f t="shared" si="70"/>
        <v>3.4912973855454976</v>
      </c>
      <c r="S147" s="16">
        <f t="shared" si="70"/>
        <v>3.4647417224962034</v>
      </c>
      <c r="T147" s="16">
        <f t="shared" si="70"/>
        <v>3.4381172419787154</v>
      </c>
      <c r="U147" s="16">
        <f t="shared" si="70"/>
        <v>3.3846573885294227</v>
      </c>
      <c r="V147" s="16"/>
      <c r="W147" s="16"/>
      <c r="X147" s="16"/>
      <c r="Y147" s="16"/>
      <c r="Z147" s="16"/>
      <c r="AA147" s="16"/>
      <c r="AB147" s="16"/>
      <c r="AC147" s="24">
        <f t="shared" si="66"/>
        <v>3.237616060109739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23" t="e">
        <f>AVERAGE(E152:AB152)</f>
        <v>#DIV/0!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23" t="e">
        <f>AVERAGE(E153:AB153)</f>
        <v>#DIV/0!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24" t="e">
        <f t="shared" ref="AC154:AC158" si="71">AVERAGE(E154:AB154)</f>
        <v>#DIV/0!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24" t="e">
        <f t="shared" si="71"/>
        <v>#DIV/0!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>
        <f>E154-E155</f>
        <v>0</v>
      </c>
      <c r="F156" s="10">
        <f t="shared" ref="F156:AB156" si="72">F154-F155</f>
        <v>0</v>
      </c>
      <c r="G156" s="10">
        <f t="shared" si="72"/>
        <v>0</v>
      </c>
      <c r="H156" s="10">
        <f t="shared" si="72"/>
        <v>0</v>
      </c>
      <c r="I156" s="10">
        <f t="shared" si="72"/>
        <v>0</v>
      </c>
      <c r="J156" s="10">
        <f t="shared" si="72"/>
        <v>0</v>
      </c>
      <c r="K156" s="10">
        <f t="shared" si="72"/>
        <v>0</v>
      </c>
      <c r="L156" s="10">
        <f t="shared" si="72"/>
        <v>0</v>
      </c>
      <c r="M156" s="10">
        <f t="shared" si="72"/>
        <v>0</v>
      </c>
      <c r="N156" s="10">
        <f t="shared" si="72"/>
        <v>0</v>
      </c>
      <c r="O156" s="10">
        <f t="shared" si="72"/>
        <v>0</v>
      </c>
      <c r="P156" s="10">
        <f t="shared" si="72"/>
        <v>0</v>
      </c>
      <c r="Q156" s="10">
        <f t="shared" si="72"/>
        <v>0</v>
      </c>
      <c r="R156" s="10">
        <f t="shared" si="72"/>
        <v>0</v>
      </c>
      <c r="S156" s="10">
        <f t="shared" si="72"/>
        <v>0</v>
      </c>
      <c r="T156" s="10">
        <f t="shared" si="72"/>
        <v>0</v>
      </c>
      <c r="U156" s="10">
        <f t="shared" si="72"/>
        <v>0</v>
      </c>
      <c r="V156" s="10">
        <f t="shared" si="72"/>
        <v>0</v>
      </c>
      <c r="W156" s="10">
        <f t="shared" si="72"/>
        <v>0</v>
      </c>
      <c r="X156" s="10">
        <f t="shared" si="72"/>
        <v>0</v>
      </c>
      <c r="Y156" s="10">
        <f t="shared" si="72"/>
        <v>0</v>
      </c>
      <c r="Z156" s="10">
        <f t="shared" si="72"/>
        <v>0</v>
      </c>
      <c r="AA156" s="10">
        <f t="shared" si="72"/>
        <v>0</v>
      </c>
      <c r="AB156" s="10">
        <f t="shared" si="72"/>
        <v>0</v>
      </c>
      <c r="AC156" s="24">
        <f t="shared" si="71"/>
        <v>0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24" t="e">
        <f t="shared" si="71"/>
        <v>#DIV/0!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24" t="e">
        <f t="shared" si="71"/>
        <v>#DIV/0!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>
        <f>E158-E157</f>
        <v>0</v>
      </c>
      <c r="F159" s="10">
        <f t="shared" ref="F159:AB159" si="73">F158-F157</f>
        <v>0</v>
      </c>
      <c r="G159" s="10">
        <f t="shared" si="73"/>
        <v>0</v>
      </c>
      <c r="H159" s="10">
        <f t="shared" si="73"/>
        <v>0</v>
      </c>
      <c r="I159" s="10">
        <f t="shared" si="73"/>
        <v>0</v>
      </c>
      <c r="J159" s="10">
        <f t="shared" si="73"/>
        <v>0</v>
      </c>
      <c r="K159" s="10">
        <f t="shared" si="73"/>
        <v>0</v>
      </c>
      <c r="L159" s="10">
        <f t="shared" si="73"/>
        <v>0</v>
      </c>
      <c r="M159" s="10">
        <f t="shared" si="73"/>
        <v>0</v>
      </c>
      <c r="N159" s="10">
        <f t="shared" si="73"/>
        <v>0</v>
      </c>
      <c r="O159" s="10">
        <f t="shared" si="73"/>
        <v>0</v>
      </c>
      <c r="P159" s="10">
        <f t="shared" si="73"/>
        <v>0</v>
      </c>
      <c r="Q159" s="10">
        <f t="shared" si="73"/>
        <v>0</v>
      </c>
      <c r="R159" s="10">
        <f t="shared" si="73"/>
        <v>0</v>
      </c>
      <c r="S159" s="10">
        <f t="shared" si="73"/>
        <v>0</v>
      </c>
      <c r="T159" s="10">
        <f t="shared" si="73"/>
        <v>0</v>
      </c>
      <c r="U159" s="10">
        <f t="shared" si="73"/>
        <v>0</v>
      </c>
      <c r="V159" s="10">
        <f t="shared" si="73"/>
        <v>0</v>
      </c>
      <c r="W159" s="10">
        <f t="shared" si="73"/>
        <v>0</v>
      </c>
      <c r="X159" s="10">
        <f t="shared" si="73"/>
        <v>0</v>
      </c>
      <c r="Y159" s="10">
        <f t="shared" si="73"/>
        <v>0</v>
      </c>
      <c r="Z159" s="10">
        <f t="shared" si="73"/>
        <v>0</v>
      </c>
      <c r="AA159" s="10">
        <f t="shared" si="73"/>
        <v>0</v>
      </c>
      <c r="AB159" s="10">
        <f t="shared" si="73"/>
        <v>0</v>
      </c>
      <c r="AC159" s="24">
        <f>AVERAGE(E159:AB159)</f>
        <v>0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24" t="e">
        <f t="shared" ref="AC160:AC168" si="74">AVERAGE(E160:AB160)</f>
        <v>#DIV/0!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24" t="e">
        <f t="shared" si="74"/>
        <v>#DIV/0!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>
        <v>4.2</v>
      </c>
      <c r="F162" s="11">
        <v>4.2</v>
      </c>
      <c r="G162" s="11">
        <v>4.2</v>
      </c>
      <c r="H162" s="11">
        <v>4.2</v>
      </c>
      <c r="I162" s="11">
        <v>4.2</v>
      </c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>
        <v>4.2</v>
      </c>
      <c r="W162" s="11">
        <v>4.2</v>
      </c>
      <c r="X162" s="11">
        <v>4.2</v>
      </c>
      <c r="Y162" s="11">
        <v>4.2</v>
      </c>
      <c r="Z162" s="11">
        <v>4.2</v>
      </c>
      <c r="AA162" s="11">
        <v>4.2</v>
      </c>
      <c r="AB162" s="11">
        <v>4.2</v>
      </c>
      <c r="AC162" s="24">
        <f t="shared" si="74"/>
        <v>4.200000000000002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>
        <v>3.7</v>
      </c>
      <c r="F163" s="12">
        <v>3.7</v>
      </c>
      <c r="G163" s="12">
        <v>3.7</v>
      </c>
      <c r="H163" s="12">
        <v>3.7</v>
      </c>
      <c r="I163" s="12">
        <v>3.7</v>
      </c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>
        <v>3.7</v>
      </c>
      <c r="W163" s="12">
        <v>3.7</v>
      </c>
      <c r="X163" s="12">
        <v>3.7</v>
      </c>
      <c r="Y163" s="12">
        <v>3.7</v>
      </c>
      <c r="Z163" s="12">
        <v>3.7</v>
      </c>
      <c r="AA163" s="12">
        <v>3.7</v>
      </c>
      <c r="AB163" s="12">
        <v>3.7</v>
      </c>
      <c r="AC163" s="24">
        <f t="shared" si="74"/>
        <v>3.7000000000000015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>
        <v>3.8</v>
      </c>
      <c r="F164" s="12">
        <v>3.8</v>
      </c>
      <c r="G164" s="12">
        <v>3.8</v>
      </c>
      <c r="H164" s="12">
        <v>3.8</v>
      </c>
      <c r="I164" s="12">
        <v>3.8</v>
      </c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>
        <v>3.8</v>
      </c>
      <c r="W164" s="12">
        <v>3.8</v>
      </c>
      <c r="X164" s="12">
        <v>3.8</v>
      </c>
      <c r="Y164" s="12">
        <v>3.8</v>
      </c>
      <c r="Z164" s="12">
        <v>3.8</v>
      </c>
      <c r="AA164" s="12">
        <v>3.8</v>
      </c>
      <c r="AB164" s="12">
        <v>3.8</v>
      </c>
      <c r="AC164" s="24">
        <f t="shared" si="74"/>
        <v>3.7999999999999985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>
        <v>3</v>
      </c>
      <c r="F165" s="12">
        <v>3</v>
      </c>
      <c r="G165" s="12">
        <v>3</v>
      </c>
      <c r="H165" s="12">
        <v>3</v>
      </c>
      <c r="I165" s="12">
        <v>3</v>
      </c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>
        <v>3</v>
      </c>
      <c r="W165" s="12">
        <v>3</v>
      </c>
      <c r="X165" s="12">
        <v>3</v>
      </c>
      <c r="Y165" s="12">
        <v>3</v>
      </c>
      <c r="Z165" s="12">
        <v>3</v>
      </c>
      <c r="AA165" s="12">
        <v>3</v>
      </c>
      <c r="AB165" s="12">
        <v>3</v>
      </c>
      <c r="AC165" s="24">
        <f t="shared" si="74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>
        <f t="shared" ref="E166:AB166" si="75">E162-E163</f>
        <v>0.5</v>
      </c>
      <c r="F166" s="11">
        <f t="shared" si="75"/>
        <v>0.5</v>
      </c>
      <c r="G166" s="11">
        <f t="shared" si="75"/>
        <v>0.5</v>
      </c>
      <c r="H166" s="11">
        <f t="shared" si="75"/>
        <v>0.5</v>
      </c>
      <c r="I166" s="11">
        <f t="shared" si="75"/>
        <v>0.5</v>
      </c>
      <c r="J166" s="11">
        <f t="shared" si="75"/>
        <v>0.5</v>
      </c>
      <c r="K166" s="11">
        <f t="shared" si="75"/>
        <v>0.5</v>
      </c>
      <c r="L166" s="11">
        <f t="shared" si="75"/>
        <v>0.5</v>
      </c>
      <c r="M166" s="11">
        <f t="shared" si="75"/>
        <v>0.5</v>
      </c>
      <c r="N166" s="11">
        <f t="shared" si="75"/>
        <v>0.5</v>
      </c>
      <c r="O166" s="11">
        <f t="shared" si="75"/>
        <v>0.5</v>
      </c>
      <c r="P166" s="11">
        <f t="shared" si="75"/>
        <v>0.5</v>
      </c>
      <c r="Q166" s="11">
        <f t="shared" si="75"/>
        <v>0.5</v>
      </c>
      <c r="R166" s="11">
        <f t="shared" si="75"/>
        <v>0.5</v>
      </c>
      <c r="S166" s="11">
        <f t="shared" si="75"/>
        <v>0.5</v>
      </c>
      <c r="T166" s="11">
        <f t="shared" si="75"/>
        <v>0.5</v>
      </c>
      <c r="U166" s="11">
        <f t="shared" si="75"/>
        <v>0.5</v>
      </c>
      <c r="V166" s="11">
        <f t="shared" si="75"/>
        <v>0.5</v>
      </c>
      <c r="W166" s="11">
        <f t="shared" si="75"/>
        <v>0.5</v>
      </c>
      <c r="X166" s="11">
        <f t="shared" si="75"/>
        <v>0.5</v>
      </c>
      <c r="Y166" s="11">
        <f t="shared" si="75"/>
        <v>0.5</v>
      </c>
      <c r="Z166" s="11">
        <f t="shared" si="75"/>
        <v>0.5</v>
      </c>
      <c r="AA166" s="11">
        <f t="shared" si="75"/>
        <v>0.5</v>
      </c>
      <c r="AB166" s="11">
        <f t="shared" si="75"/>
        <v>0.5</v>
      </c>
      <c r="AC166" s="24">
        <f t="shared" si="74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>
        <f t="shared" ref="E167:AB167" si="76">E164-E165</f>
        <v>0.79999999999999982</v>
      </c>
      <c r="F167" s="11">
        <f t="shared" si="76"/>
        <v>0.79999999999999982</v>
      </c>
      <c r="G167" s="11">
        <f t="shared" si="76"/>
        <v>0.79999999999999982</v>
      </c>
      <c r="H167" s="11">
        <f t="shared" si="76"/>
        <v>0.79999999999999982</v>
      </c>
      <c r="I167" s="11">
        <f t="shared" si="76"/>
        <v>0.79999999999999982</v>
      </c>
      <c r="J167" s="11">
        <f t="shared" si="76"/>
        <v>0.79999999999999982</v>
      </c>
      <c r="K167" s="11">
        <f t="shared" si="76"/>
        <v>0.79999999999999982</v>
      </c>
      <c r="L167" s="11">
        <f t="shared" si="76"/>
        <v>0.79999999999999982</v>
      </c>
      <c r="M167" s="11">
        <f t="shared" si="76"/>
        <v>0.79999999999999982</v>
      </c>
      <c r="N167" s="11">
        <f t="shared" si="76"/>
        <v>0.79999999999999982</v>
      </c>
      <c r="O167" s="11">
        <f t="shared" si="76"/>
        <v>0.79999999999999982</v>
      </c>
      <c r="P167" s="11">
        <f t="shared" si="76"/>
        <v>0.79999999999999982</v>
      </c>
      <c r="Q167" s="11">
        <f t="shared" si="76"/>
        <v>0.79999999999999982</v>
      </c>
      <c r="R167" s="11">
        <f t="shared" si="76"/>
        <v>0.79999999999999982</v>
      </c>
      <c r="S167" s="11">
        <f t="shared" si="76"/>
        <v>0.79999999999999982</v>
      </c>
      <c r="T167" s="11">
        <f t="shared" si="76"/>
        <v>0.79999999999999982</v>
      </c>
      <c r="U167" s="11">
        <f t="shared" si="76"/>
        <v>0.79999999999999982</v>
      </c>
      <c r="V167" s="11">
        <f t="shared" si="76"/>
        <v>0.79999999999999982</v>
      </c>
      <c r="W167" s="11">
        <f t="shared" si="76"/>
        <v>0.79999999999999982</v>
      </c>
      <c r="X167" s="11">
        <f t="shared" si="76"/>
        <v>0.79999999999999982</v>
      </c>
      <c r="Y167" s="11">
        <f t="shared" si="76"/>
        <v>0.79999999999999982</v>
      </c>
      <c r="Z167" s="11">
        <f t="shared" si="76"/>
        <v>0.79999999999999982</v>
      </c>
      <c r="AA167" s="11">
        <f t="shared" si="76"/>
        <v>0.79999999999999982</v>
      </c>
      <c r="AB167" s="11">
        <f t="shared" si="76"/>
        <v>0.79999999999999982</v>
      </c>
      <c r="AC167" s="24">
        <f t="shared" si="74"/>
        <v>0.80000000000000027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>
        <f t="shared" ref="E168:AB168" si="77">SQRT(E166/0.5)*971</f>
        <v>971</v>
      </c>
      <c r="F168" s="14">
        <f t="shared" si="77"/>
        <v>971</v>
      </c>
      <c r="G168" s="14">
        <f t="shared" si="77"/>
        <v>971</v>
      </c>
      <c r="H168" s="14">
        <f t="shared" si="77"/>
        <v>971</v>
      </c>
      <c r="I168" s="14">
        <f t="shared" si="77"/>
        <v>971</v>
      </c>
      <c r="J168" s="14">
        <f t="shared" si="77"/>
        <v>971</v>
      </c>
      <c r="K168" s="14">
        <f t="shared" si="77"/>
        <v>971</v>
      </c>
      <c r="L168" s="14">
        <f t="shared" si="77"/>
        <v>971</v>
      </c>
      <c r="M168" s="14">
        <f t="shared" si="77"/>
        <v>971</v>
      </c>
      <c r="N168" s="14">
        <f t="shared" si="77"/>
        <v>971</v>
      </c>
      <c r="O168" s="14">
        <f t="shared" si="77"/>
        <v>971</v>
      </c>
      <c r="P168" s="14">
        <f t="shared" si="77"/>
        <v>971</v>
      </c>
      <c r="Q168" s="14">
        <f t="shared" si="77"/>
        <v>971</v>
      </c>
      <c r="R168" s="14">
        <f t="shared" si="77"/>
        <v>971</v>
      </c>
      <c r="S168" s="14">
        <f t="shared" si="77"/>
        <v>971</v>
      </c>
      <c r="T168" s="14">
        <f t="shared" si="77"/>
        <v>971</v>
      </c>
      <c r="U168" s="14">
        <f t="shared" si="77"/>
        <v>971</v>
      </c>
      <c r="V168" s="14">
        <f t="shared" si="77"/>
        <v>971</v>
      </c>
      <c r="W168" s="14">
        <f t="shared" si="77"/>
        <v>971</v>
      </c>
      <c r="X168" s="14">
        <f t="shared" si="77"/>
        <v>971</v>
      </c>
      <c r="Y168" s="14">
        <f t="shared" si="77"/>
        <v>971</v>
      </c>
      <c r="Z168" s="14">
        <f t="shared" si="77"/>
        <v>971</v>
      </c>
      <c r="AA168" s="14">
        <f t="shared" si="77"/>
        <v>971</v>
      </c>
      <c r="AB168" s="14">
        <f t="shared" si="77"/>
        <v>971</v>
      </c>
      <c r="AC168" s="24">
        <f t="shared" si="74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>
        <f t="shared" ref="E169:AB169" si="78">E168*1000*1*(E154-E155)/3024</f>
        <v>0</v>
      </c>
      <c r="F169" s="14">
        <f t="shared" si="78"/>
        <v>0</v>
      </c>
      <c r="G169" s="14">
        <f t="shared" si="78"/>
        <v>0</v>
      </c>
      <c r="H169" s="14">
        <f t="shared" si="78"/>
        <v>0</v>
      </c>
      <c r="I169" s="14">
        <f t="shared" si="78"/>
        <v>0</v>
      </c>
      <c r="J169" s="14">
        <f t="shared" si="78"/>
        <v>0</v>
      </c>
      <c r="K169" s="14">
        <f t="shared" si="78"/>
        <v>0</v>
      </c>
      <c r="L169" s="14">
        <f t="shared" si="78"/>
        <v>0</v>
      </c>
      <c r="M169" s="14">
        <f t="shared" si="78"/>
        <v>0</v>
      </c>
      <c r="N169" s="14">
        <f t="shared" si="78"/>
        <v>0</v>
      </c>
      <c r="O169" s="14">
        <f t="shared" si="78"/>
        <v>0</v>
      </c>
      <c r="P169" s="14">
        <f t="shared" si="78"/>
        <v>0</v>
      </c>
      <c r="Q169" s="14">
        <f t="shared" si="78"/>
        <v>0</v>
      </c>
      <c r="R169" s="14">
        <f t="shared" si="78"/>
        <v>0</v>
      </c>
      <c r="S169" s="14">
        <f t="shared" si="78"/>
        <v>0</v>
      </c>
      <c r="T169" s="14">
        <f t="shared" si="78"/>
        <v>0</v>
      </c>
      <c r="U169" s="14">
        <f t="shared" si="78"/>
        <v>0</v>
      </c>
      <c r="V169" s="14">
        <f t="shared" si="78"/>
        <v>0</v>
      </c>
      <c r="W169" s="14">
        <f t="shared" si="78"/>
        <v>0</v>
      </c>
      <c r="X169" s="14">
        <f t="shared" si="78"/>
        <v>0</v>
      </c>
      <c r="Y169" s="14">
        <f t="shared" si="78"/>
        <v>0</v>
      </c>
      <c r="Z169" s="14">
        <f t="shared" si="78"/>
        <v>0</v>
      </c>
      <c r="AA169" s="14">
        <f t="shared" si="78"/>
        <v>0</v>
      </c>
      <c r="AB169" s="14">
        <f t="shared" si="78"/>
        <v>0</v>
      </c>
      <c r="AC169" s="24">
        <f>SUM(E169:AB169)</f>
        <v>0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25">
        <f>SUM(E170:AB170)</f>
        <v>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 t="e">
        <f t="shared" ref="E171:AB171" si="79">E170/E169</f>
        <v>#DIV/0!</v>
      </c>
      <c r="F171" s="16" t="e">
        <f t="shared" si="79"/>
        <v>#DIV/0!</v>
      </c>
      <c r="G171" s="16" t="e">
        <f t="shared" si="79"/>
        <v>#DIV/0!</v>
      </c>
      <c r="H171" s="16" t="e">
        <f t="shared" si="79"/>
        <v>#DIV/0!</v>
      </c>
      <c r="I171" s="16" t="e">
        <f t="shared" si="79"/>
        <v>#DIV/0!</v>
      </c>
      <c r="J171" s="16" t="e">
        <f t="shared" si="79"/>
        <v>#DIV/0!</v>
      </c>
      <c r="K171" s="16" t="e">
        <f t="shared" si="79"/>
        <v>#DIV/0!</v>
      </c>
      <c r="L171" s="16" t="e">
        <f t="shared" si="79"/>
        <v>#DIV/0!</v>
      </c>
      <c r="M171" s="16" t="e">
        <f t="shared" si="79"/>
        <v>#DIV/0!</v>
      </c>
      <c r="N171" s="16" t="e">
        <f t="shared" si="79"/>
        <v>#DIV/0!</v>
      </c>
      <c r="O171" s="16" t="e">
        <f t="shared" si="79"/>
        <v>#DIV/0!</v>
      </c>
      <c r="P171" s="16" t="e">
        <f t="shared" si="79"/>
        <v>#DIV/0!</v>
      </c>
      <c r="Q171" s="16" t="e">
        <f t="shared" si="79"/>
        <v>#DIV/0!</v>
      </c>
      <c r="R171" s="16" t="e">
        <f t="shared" si="79"/>
        <v>#DIV/0!</v>
      </c>
      <c r="S171" s="16" t="e">
        <f t="shared" si="79"/>
        <v>#DIV/0!</v>
      </c>
      <c r="T171" s="16" t="e">
        <f t="shared" si="79"/>
        <v>#DIV/0!</v>
      </c>
      <c r="U171" s="16" t="e">
        <f t="shared" si="79"/>
        <v>#DIV/0!</v>
      </c>
      <c r="V171" s="16" t="e">
        <f t="shared" si="79"/>
        <v>#DIV/0!</v>
      </c>
      <c r="W171" s="16" t="e">
        <f t="shared" si="79"/>
        <v>#DIV/0!</v>
      </c>
      <c r="X171" s="16" t="e">
        <f t="shared" si="79"/>
        <v>#DIV/0!</v>
      </c>
      <c r="Y171" s="16" t="e">
        <f t="shared" si="79"/>
        <v>#DIV/0!</v>
      </c>
      <c r="Z171" s="16" t="e">
        <f t="shared" si="79"/>
        <v>#DIV/0!</v>
      </c>
      <c r="AA171" s="16" t="e">
        <f t="shared" si="79"/>
        <v>#DIV/0!</v>
      </c>
      <c r="AB171" s="16" t="e">
        <f t="shared" si="79"/>
        <v>#DIV/0!</v>
      </c>
      <c r="AC171" s="24" t="e">
        <f t="shared" ref="AC171:AC176" si="80">AVERAGE(E171:AB171)</f>
        <v>#DIV/0!</v>
      </c>
    </row>
    <row r="172" spans="1:58" ht="30" customHeight="1">
      <c r="A172" s="4">
        <v>17</v>
      </c>
      <c r="B172" s="5" t="s">
        <v>64</v>
      </c>
      <c r="C172" s="13"/>
      <c r="D172" s="13"/>
      <c r="E172" s="427" t="e">
        <f>AVERAGE(E171:AB171)</f>
        <v>#DIV/0!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 t="e">
        <f t="shared" si="80"/>
        <v>#DIV/0!</v>
      </c>
    </row>
    <row r="173" spans="1:58" ht="30" customHeight="1">
      <c r="A173" s="4">
        <v>18</v>
      </c>
      <c r="B173" s="5" t="s">
        <v>65</v>
      </c>
      <c r="C173" s="13"/>
      <c r="D173" s="13"/>
      <c r="E173" s="16" t="e">
        <f t="shared" ref="E173:AB173" si="81">3.516/E171</f>
        <v>#DIV/0!</v>
      </c>
      <c r="F173" s="16" t="e">
        <f t="shared" si="81"/>
        <v>#DIV/0!</v>
      </c>
      <c r="G173" s="16" t="e">
        <f t="shared" si="81"/>
        <v>#DIV/0!</v>
      </c>
      <c r="H173" s="16" t="e">
        <f t="shared" si="81"/>
        <v>#DIV/0!</v>
      </c>
      <c r="I173" s="16" t="e">
        <f t="shared" si="81"/>
        <v>#DIV/0!</v>
      </c>
      <c r="J173" s="16" t="e">
        <f t="shared" si="81"/>
        <v>#DIV/0!</v>
      </c>
      <c r="K173" s="16" t="e">
        <f t="shared" si="81"/>
        <v>#DIV/0!</v>
      </c>
      <c r="L173" s="16" t="e">
        <f t="shared" si="81"/>
        <v>#DIV/0!</v>
      </c>
      <c r="M173" s="16" t="e">
        <f t="shared" si="81"/>
        <v>#DIV/0!</v>
      </c>
      <c r="N173" s="16" t="e">
        <f t="shared" si="81"/>
        <v>#DIV/0!</v>
      </c>
      <c r="O173" s="16" t="e">
        <f t="shared" si="81"/>
        <v>#DIV/0!</v>
      </c>
      <c r="P173" s="16" t="e">
        <f t="shared" si="81"/>
        <v>#DIV/0!</v>
      </c>
      <c r="Q173" s="16" t="e">
        <f t="shared" si="81"/>
        <v>#DIV/0!</v>
      </c>
      <c r="R173" s="16" t="e">
        <f t="shared" si="81"/>
        <v>#DIV/0!</v>
      </c>
      <c r="S173" s="16" t="e">
        <f t="shared" si="81"/>
        <v>#DIV/0!</v>
      </c>
      <c r="T173" s="16" t="e">
        <f t="shared" si="81"/>
        <v>#DIV/0!</v>
      </c>
      <c r="U173" s="16" t="e">
        <f t="shared" si="81"/>
        <v>#DIV/0!</v>
      </c>
      <c r="V173" s="16" t="e">
        <f t="shared" si="81"/>
        <v>#DIV/0!</v>
      </c>
      <c r="W173" s="16" t="e">
        <f t="shared" si="81"/>
        <v>#DIV/0!</v>
      </c>
      <c r="X173" s="16" t="e">
        <f t="shared" si="81"/>
        <v>#DIV/0!</v>
      </c>
      <c r="Y173" s="16" t="e">
        <f t="shared" si="81"/>
        <v>#DIV/0!</v>
      </c>
      <c r="Z173" s="16" t="e">
        <f t="shared" si="81"/>
        <v>#DIV/0!</v>
      </c>
      <c r="AA173" s="16" t="e">
        <f t="shared" si="81"/>
        <v>#DIV/0!</v>
      </c>
      <c r="AB173" s="16" t="e">
        <f t="shared" si="81"/>
        <v>#DIV/0!</v>
      </c>
      <c r="AC173" s="24" t="e">
        <f t="shared" si="80"/>
        <v>#DIV/0!</v>
      </c>
    </row>
    <row r="174" spans="1:58" ht="30" customHeight="1">
      <c r="A174" s="4">
        <v>19</v>
      </c>
      <c r="B174" s="5" t="s">
        <v>66</v>
      </c>
      <c r="C174" s="13"/>
      <c r="D174" s="13"/>
      <c r="E174" s="16" t="e">
        <f t="shared" ref="E174:AB174" si="82">3.413*E173</f>
        <v>#DIV/0!</v>
      </c>
      <c r="F174" s="16" t="e">
        <f t="shared" si="82"/>
        <v>#DIV/0!</v>
      </c>
      <c r="G174" s="16" t="e">
        <f t="shared" si="82"/>
        <v>#DIV/0!</v>
      </c>
      <c r="H174" s="16" t="e">
        <f t="shared" si="82"/>
        <v>#DIV/0!</v>
      </c>
      <c r="I174" s="16" t="e">
        <f t="shared" si="82"/>
        <v>#DIV/0!</v>
      </c>
      <c r="J174" s="16" t="e">
        <f t="shared" si="82"/>
        <v>#DIV/0!</v>
      </c>
      <c r="K174" s="16" t="e">
        <f t="shared" si="82"/>
        <v>#DIV/0!</v>
      </c>
      <c r="L174" s="16" t="e">
        <f t="shared" si="82"/>
        <v>#DIV/0!</v>
      </c>
      <c r="M174" s="16" t="e">
        <f t="shared" si="82"/>
        <v>#DIV/0!</v>
      </c>
      <c r="N174" s="16" t="e">
        <f t="shared" si="82"/>
        <v>#DIV/0!</v>
      </c>
      <c r="O174" s="16" t="e">
        <f t="shared" si="82"/>
        <v>#DIV/0!</v>
      </c>
      <c r="P174" s="16" t="e">
        <f t="shared" si="82"/>
        <v>#DIV/0!</v>
      </c>
      <c r="Q174" s="16" t="e">
        <f t="shared" si="82"/>
        <v>#DIV/0!</v>
      </c>
      <c r="R174" s="16" t="e">
        <f t="shared" si="82"/>
        <v>#DIV/0!</v>
      </c>
      <c r="S174" s="16" t="e">
        <f t="shared" si="82"/>
        <v>#DIV/0!</v>
      </c>
      <c r="T174" s="16" t="e">
        <f t="shared" si="82"/>
        <v>#DIV/0!</v>
      </c>
      <c r="U174" s="16" t="e">
        <f t="shared" si="82"/>
        <v>#DIV/0!</v>
      </c>
      <c r="V174" s="16" t="e">
        <f t="shared" si="82"/>
        <v>#DIV/0!</v>
      </c>
      <c r="W174" s="16" t="e">
        <f t="shared" si="82"/>
        <v>#DIV/0!</v>
      </c>
      <c r="X174" s="16" t="e">
        <f t="shared" si="82"/>
        <v>#DIV/0!</v>
      </c>
      <c r="Y174" s="16" t="e">
        <f t="shared" si="82"/>
        <v>#DIV/0!</v>
      </c>
      <c r="Z174" s="16" t="e">
        <f t="shared" si="82"/>
        <v>#DIV/0!</v>
      </c>
      <c r="AA174" s="16" t="e">
        <f t="shared" si="82"/>
        <v>#DIV/0!</v>
      </c>
      <c r="AB174" s="16" t="e">
        <f t="shared" si="82"/>
        <v>#DIV/0!</v>
      </c>
      <c r="AC174" s="24" t="e">
        <f t="shared" si="80"/>
        <v>#DIV/0!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 t="e">
        <f t="shared" ref="E175:AB175" si="83">(E158-E157)/LN(1+(E158-E157)/E152)</f>
        <v>#DIV/0!</v>
      </c>
      <c r="F175" s="16" t="e">
        <f t="shared" si="83"/>
        <v>#DIV/0!</v>
      </c>
      <c r="G175" s="16" t="e">
        <f t="shared" si="83"/>
        <v>#DIV/0!</v>
      </c>
      <c r="H175" s="16" t="e">
        <f t="shared" si="83"/>
        <v>#DIV/0!</v>
      </c>
      <c r="I175" s="16" t="e">
        <f t="shared" si="83"/>
        <v>#DIV/0!</v>
      </c>
      <c r="J175" s="16" t="e">
        <f t="shared" si="83"/>
        <v>#DIV/0!</v>
      </c>
      <c r="K175" s="16" t="e">
        <f t="shared" si="83"/>
        <v>#DIV/0!</v>
      </c>
      <c r="L175" s="16" t="e">
        <f t="shared" si="83"/>
        <v>#DIV/0!</v>
      </c>
      <c r="M175" s="16" t="e">
        <f t="shared" si="83"/>
        <v>#DIV/0!</v>
      </c>
      <c r="N175" s="16" t="e">
        <f t="shared" si="83"/>
        <v>#DIV/0!</v>
      </c>
      <c r="O175" s="16" t="e">
        <f t="shared" si="83"/>
        <v>#DIV/0!</v>
      </c>
      <c r="P175" s="16" t="e">
        <f t="shared" si="83"/>
        <v>#DIV/0!</v>
      </c>
      <c r="Q175" s="16" t="e">
        <f t="shared" si="83"/>
        <v>#DIV/0!</v>
      </c>
      <c r="R175" s="16" t="e">
        <f t="shared" si="83"/>
        <v>#DIV/0!</v>
      </c>
      <c r="S175" s="16" t="e">
        <f t="shared" si="83"/>
        <v>#DIV/0!</v>
      </c>
      <c r="T175" s="16" t="e">
        <f t="shared" si="83"/>
        <v>#DIV/0!</v>
      </c>
      <c r="U175" s="16" t="e">
        <f t="shared" si="83"/>
        <v>#DIV/0!</v>
      </c>
      <c r="V175" s="16" t="e">
        <f t="shared" si="83"/>
        <v>#DIV/0!</v>
      </c>
      <c r="W175" s="16" t="e">
        <f t="shared" si="83"/>
        <v>#DIV/0!</v>
      </c>
      <c r="X175" s="16" t="e">
        <f t="shared" si="83"/>
        <v>#DIV/0!</v>
      </c>
      <c r="Y175" s="16" t="e">
        <f t="shared" si="83"/>
        <v>#DIV/0!</v>
      </c>
      <c r="Z175" s="16" t="e">
        <f t="shared" si="83"/>
        <v>#DIV/0!</v>
      </c>
      <c r="AA175" s="16" t="e">
        <f t="shared" si="83"/>
        <v>#DIV/0!</v>
      </c>
      <c r="AB175" s="16" t="e">
        <f t="shared" si="83"/>
        <v>#DIV/0!</v>
      </c>
      <c r="AC175" s="24" t="e">
        <f t="shared" si="80"/>
        <v>#DIV/0!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 t="e">
        <f t="shared" ref="E176:AB176" si="84">(E154-E155)/LN(1+(E154-E155)/E153)</f>
        <v>#DIV/0!</v>
      </c>
      <c r="F176" s="16" t="e">
        <f t="shared" si="84"/>
        <v>#DIV/0!</v>
      </c>
      <c r="G176" s="16" t="e">
        <f t="shared" si="84"/>
        <v>#DIV/0!</v>
      </c>
      <c r="H176" s="16" t="e">
        <f t="shared" si="84"/>
        <v>#DIV/0!</v>
      </c>
      <c r="I176" s="16" t="e">
        <f t="shared" si="84"/>
        <v>#DIV/0!</v>
      </c>
      <c r="J176" s="16" t="e">
        <f t="shared" si="84"/>
        <v>#DIV/0!</v>
      </c>
      <c r="K176" s="16" t="e">
        <f t="shared" si="84"/>
        <v>#DIV/0!</v>
      </c>
      <c r="L176" s="16" t="e">
        <f t="shared" si="84"/>
        <v>#DIV/0!</v>
      </c>
      <c r="M176" s="16" t="e">
        <f t="shared" si="84"/>
        <v>#DIV/0!</v>
      </c>
      <c r="N176" s="16" t="e">
        <f t="shared" si="84"/>
        <v>#DIV/0!</v>
      </c>
      <c r="O176" s="16" t="e">
        <f t="shared" si="84"/>
        <v>#DIV/0!</v>
      </c>
      <c r="P176" s="16" t="e">
        <f t="shared" si="84"/>
        <v>#DIV/0!</v>
      </c>
      <c r="Q176" s="16" t="e">
        <f t="shared" si="84"/>
        <v>#DIV/0!</v>
      </c>
      <c r="R176" s="16" t="e">
        <f t="shared" si="84"/>
        <v>#DIV/0!</v>
      </c>
      <c r="S176" s="16" t="e">
        <f t="shared" si="84"/>
        <v>#DIV/0!</v>
      </c>
      <c r="T176" s="16" t="e">
        <f t="shared" si="84"/>
        <v>#DIV/0!</v>
      </c>
      <c r="U176" s="16" t="e">
        <f t="shared" si="84"/>
        <v>#DIV/0!</v>
      </c>
      <c r="V176" s="16" t="e">
        <f t="shared" si="84"/>
        <v>#DIV/0!</v>
      </c>
      <c r="W176" s="16" t="e">
        <f t="shared" si="84"/>
        <v>#DIV/0!</v>
      </c>
      <c r="X176" s="16" t="e">
        <f t="shared" si="84"/>
        <v>#DIV/0!</v>
      </c>
      <c r="Y176" s="16" t="e">
        <f t="shared" si="84"/>
        <v>#DIV/0!</v>
      </c>
      <c r="Z176" s="16" t="e">
        <f t="shared" si="84"/>
        <v>#DIV/0!</v>
      </c>
      <c r="AA176" s="16" t="e">
        <f t="shared" si="84"/>
        <v>#DIV/0!</v>
      </c>
      <c r="AB176" s="16" t="e">
        <f t="shared" si="84"/>
        <v>#DIV/0!</v>
      </c>
      <c r="AC176" s="24" t="e">
        <f t="shared" si="80"/>
        <v>#DIV/0!</v>
      </c>
    </row>
  </sheetData>
  <mergeCells count="44">
    <mergeCell ref="E172:AB172"/>
    <mergeCell ref="E143:AB143"/>
    <mergeCell ref="B149:AC149"/>
    <mergeCell ref="A150:A151"/>
    <mergeCell ref="B150:B151"/>
    <mergeCell ref="C150:C151"/>
    <mergeCell ref="D150:D151"/>
    <mergeCell ref="E150:AB150"/>
    <mergeCell ref="E114:AB114"/>
    <mergeCell ref="B120:AC120"/>
    <mergeCell ref="A121:A122"/>
    <mergeCell ref="B121:B122"/>
    <mergeCell ref="C121:C122"/>
    <mergeCell ref="D121:D122"/>
    <mergeCell ref="E121:AB121"/>
    <mergeCell ref="E85:AB85"/>
    <mergeCell ref="B91:AC91"/>
    <mergeCell ref="A92:A93"/>
    <mergeCell ref="B92:B93"/>
    <mergeCell ref="C92:C93"/>
    <mergeCell ref="D92:D93"/>
    <mergeCell ref="E92:AB92"/>
    <mergeCell ref="E56:AB56"/>
    <mergeCell ref="B62:AC62"/>
    <mergeCell ref="A63:A64"/>
    <mergeCell ref="B63:B64"/>
    <mergeCell ref="C63:C64"/>
    <mergeCell ref="D63:D64"/>
    <mergeCell ref="E63:AB63"/>
    <mergeCell ref="E27:AB27"/>
    <mergeCell ref="B33:AC33"/>
    <mergeCell ref="A34:A35"/>
    <mergeCell ref="B34:B35"/>
    <mergeCell ref="C34:C35"/>
    <mergeCell ref="D34:D35"/>
    <mergeCell ref="E34:AB34"/>
    <mergeCell ref="A2:AC2"/>
    <mergeCell ref="A3:AC3"/>
    <mergeCell ref="B4:AC4"/>
    <mergeCell ref="A5:A6"/>
    <mergeCell ref="B5:B6"/>
    <mergeCell ref="C5:C6"/>
    <mergeCell ref="D5:D6"/>
    <mergeCell ref="E5:AB5"/>
  </mergeCells>
  <conditionalFormatting sqref="E25:AB25">
    <cfRule type="cellIs" dxfId="182" priority="6" operator="greaterThan">
      <formula>90</formula>
    </cfRule>
  </conditionalFormatting>
  <conditionalFormatting sqref="E54:AB54">
    <cfRule type="cellIs" dxfId="181" priority="5" operator="greaterThan">
      <formula>90</formula>
    </cfRule>
  </conditionalFormatting>
  <conditionalFormatting sqref="E83:AB83">
    <cfRule type="cellIs" dxfId="180" priority="4" operator="greaterThan">
      <formula>90</formula>
    </cfRule>
  </conditionalFormatting>
  <conditionalFormatting sqref="E112:AB112">
    <cfRule type="cellIs" dxfId="179" priority="3" operator="greaterThan">
      <formula>90</formula>
    </cfRule>
  </conditionalFormatting>
  <conditionalFormatting sqref="E141:AB141">
    <cfRule type="cellIs" dxfId="178" priority="2" operator="greaterThan">
      <formula>90</formula>
    </cfRule>
  </conditionalFormatting>
  <conditionalFormatting sqref="E170:AB170">
    <cfRule type="cellIs" dxfId="177" priority="1" operator="greaterThan">
      <formula>90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AF84-FF12-4B97-AAD3-56F25B9EF3AA}">
  <dimension ref="A1:BF176"/>
  <sheetViews>
    <sheetView topLeftCell="A149" zoomScale="60" zoomScaleNormal="60" workbookViewId="0">
      <selection activeCell="E169" sqref="E169:AB170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141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23" t="e">
        <f>AVERAGE(E7:AB7)</f>
        <v>#DIV/0!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23" t="e">
        <f>AVERAGE(E8:AB8)</f>
        <v>#DIV/0!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24" t="e">
        <f t="shared" ref="AC9:AC23" si="0">AVERAGE(E9:AB9)</f>
        <v>#DIV/0!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24" t="e">
        <f t="shared" si="0"/>
        <v>#DIV/0!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0</v>
      </c>
      <c r="F11" s="10">
        <f t="shared" ref="F11:AB11" si="1">F9-F10</f>
        <v>0</v>
      </c>
      <c r="G11" s="10">
        <f t="shared" si="1"/>
        <v>0</v>
      </c>
      <c r="H11" s="10">
        <f t="shared" si="1"/>
        <v>0</v>
      </c>
      <c r="I11" s="10">
        <f t="shared" si="1"/>
        <v>0</v>
      </c>
      <c r="J11" s="10">
        <f t="shared" si="1"/>
        <v>0</v>
      </c>
      <c r="K11" s="10">
        <f t="shared" si="1"/>
        <v>0</v>
      </c>
      <c r="L11" s="10">
        <f t="shared" si="1"/>
        <v>0</v>
      </c>
      <c r="M11" s="10">
        <f t="shared" si="1"/>
        <v>0</v>
      </c>
      <c r="N11" s="10">
        <f t="shared" si="1"/>
        <v>0</v>
      </c>
      <c r="O11" s="10">
        <f t="shared" si="1"/>
        <v>0</v>
      </c>
      <c r="P11" s="10">
        <f t="shared" si="1"/>
        <v>0</v>
      </c>
      <c r="Q11" s="10">
        <f t="shared" si="1"/>
        <v>0</v>
      </c>
      <c r="R11" s="10">
        <f t="shared" si="1"/>
        <v>0</v>
      </c>
      <c r="S11" s="10">
        <f t="shared" si="1"/>
        <v>0</v>
      </c>
      <c r="T11" s="10">
        <f t="shared" si="1"/>
        <v>0</v>
      </c>
      <c r="U11" s="10">
        <f t="shared" si="1"/>
        <v>0</v>
      </c>
      <c r="V11" s="10">
        <f t="shared" si="1"/>
        <v>0</v>
      </c>
      <c r="W11" s="10">
        <f t="shared" si="1"/>
        <v>0</v>
      </c>
      <c r="X11" s="10">
        <f t="shared" si="1"/>
        <v>0</v>
      </c>
      <c r="Y11" s="10">
        <f t="shared" si="1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24">
        <f t="shared" si="0"/>
        <v>0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24" t="e">
        <f t="shared" si="0"/>
        <v>#DIV/0!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24" t="e">
        <f t="shared" si="0"/>
        <v>#DIV/0!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0</v>
      </c>
      <c r="F14" s="10">
        <f t="shared" ref="F14:AB14" si="2">F13-F12</f>
        <v>0</v>
      </c>
      <c r="G14" s="10">
        <f t="shared" si="2"/>
        <v>0</v>
      </c>
      <c r="H14" s="10">
        <f t="shared" si="2"/>
        <v>0</v>
      </c>
      <c r="I14" s="10">
        <f t="shared" si="2"/>
        <v>0</v>
      </c>
      <c r="J14" s="10">
        <f t="shared" si="2"/>
        <v>0</v>
      </c>
      <c r="K14" s="10">
        <f t="shared" si="2"/>
        <v>0</v>
      </c>
      <c r="L14" s="10">
        <f t="shared" si="2"/>
        <v>0</v>
      </c>
      <c r="M14" s="10">
        <f t="shared" si="2"/>
        <v>0</v>
      </c>
      <c r="N14" s="10">
        <f t="shared" si="2"/>
        <v>0</v>
      </c>
      <c r="O14" s="10">
        <f t="shared" si="2"/>
        <v>0</v>
      </c>
      <c r="P14" s="10">
        <f t="shared" si="2"/>
        <v>0</v>
      </c>
      <c r="Q14" s="10">
        <f t="shared" si="2"/>
        <v>0</v>
      </c>
      <c r="R14" s="10">
        <f t="shared" si="2"/>
        <v>0</v>
      </c>
      <c r="S14" s="10">
        <f t="shared" si="2"/>
        <v>0</v>
      </c>
      <c r="T14" s="10">
        <f t="shared" si="2"/>
        <v>0</v>
      </c>
      <c r="U14" s="10">
        <f t="shared" si="2"/>
        <v>0</v>
      </c>
      <c r="V14" s="10">
        <f t="shared" si="2"/>
        <v>0</v>
      </c>
      <c r="W14" s="10">
        <f t="shared" si="2"/>
        <v>0</v>
      </c>
      <c r="X14" s="10">
        <f t="shared" si="2"/>
        <v>0</v>
      </c>
      <c r="Y14" s="10">
        <f t="shared" si="2"/>
        <v>0</v>
      </c>
      <c r="Z14" s="10">
        <f t="shared" si="2"/>
        <v>0</v>
      </c>
      <c r="AA14" s="10">
        <f t="shared" si="2"/>
        <v>0</v>
      </c>
      <c r="AB14" s="10">
        <f t="shared" si="2"/>
        <v>0</v>
      </c>
      <c r="AC14" s="24">
        <f>AVERAGE(E14:AB14)</f>
        <v>0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2"/>
      <c r="AB15" s="172"/>
      <c r="AC15" s="24" t="e">
        <f t="shared" ref="AC15:AC16" si="3">AVERAGE(E15:AB15)</f>
        <v>#DIV/0!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2"/>
      <c r="AB16" s="172"/>
      <c r="AC16" s="24" t="e">
        <f t="shared" si="3"/>
        <v>#DIV/0!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0</v>
      </c>
      <c r="F24" s="14">
        <f t="shared" si="7"/>
        <v>0</v>
      </c>
      <c r="G24" s="14">
        <f t="shared" si="7"/>
        <v>0</v>
      </c>
      <c r="H24" s="14">
        <f t="shared" si="7"/>
        <v>0</v>
      </c>
      <c r="I24" s="14">
        <f t="shared" si="7"/>
        <v>0</v>
      </c>
      <c r="J24" s="14">
        <f t="shared" si="7"/>
        <v>0</v>
      </c>
      <c r="K24" s="14">
        <f t="shared" si="7"/>
        <v>0</v>
      </c>
      <c r="L24" s="14">
        <f t="shared" si="7"/>
        <v>0</v>
      </c>
      <c r="M24" s="14">
        <f t="shared" si="7"/>
        <v>0</v>
      </c>
      <c r="N24" s="14">
        <f t="shared" si="7"/>
        <v>0</v>
      </c>
      <c r="O24" s="14">
        <f t="shared" si="7"/>
        <v>0</v>
      </c>
      <c r="P24" s="14">
        <f t="shared" si="7"/>
        <v>0</v>
      </c>
      <c r="Q24" s="14">
        <f t="shared" si="7"/>
        <v>0</v>
      </c>
      <c r="R24" s="14">
        <f t="shared" si="7"/>
        <v>0</v>
      </c>
      <c r="S24" s="14">
        <f t="shared" si="7"/>
        <v>0</v>
      </c>
      <c r="T24" s="14">
        <f t="shared" si="7"/>
        <v>0</v>
      </c>
      <c r="U24" s="14">
        <f t="shared" si="7"/>
        <v>0</v>
      </c>
      <c r="V24" s="14">
        <f t="shared" si="7"/>
        <v>0</v>
      </c>
      <c r="W24" s="14">
        <f t="shared" si="7"/>
        <v>0</v>
      </c>
      <c r="X24" s="14">
        <f t="shared" si="7"/>
        <v>0</v>
      </c>
      <c r="Y24" s="14">
        <f t="shared" si="7"/>
        <v>0</v>
      </c>
      <c r="Z24" s="14">
        <f t="shared" si="7"/>
        <v>0</v>
      </c>
      <c r="AA24" s="14">
        <f t="shared" si="7"/>
        <v>0</v>
      </c>
      <c r="AB24" s="14">
        <f t="shared" si="7"/>
        <v>0</v>
      </c>
      <c r="AC24" s="24">
        <f>SUM(E24:AB24)</f>
        <v>0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25">
        <f>SUM(E25:AB25)</f>
        <v>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 t="e">
        <f t="shared" ref="E26:AB26" si="8">E25/E24</f>
        <v>#DIV/0!</v>
      </c>
      <c r="F26" s="16" t="e">
        <f t="shared" si="8"/>
        <v>#DIV/0!</v>
      </c>
      <c r="G26" s="16" t="e">
        <f t="shared" si="8"/>
        <v>#DIV/0!</v>
      </c>
      <c r="H26" s="16" t="e">
        <f t="shared" si="8"/>
        <v>#DIV/0!</v>
      </c>
      <c r="I26" s="16" t="e">
        <f t="shared" si="8"/>
        <v>#DIV/0!</v>
      </c>
      <c r="J26" s="16" t="e">
        <f t="shared" si="8"/>
        <v>#DIV/0!</v>
      </c>
      <c r="K26" s="16" t="e">
        <f t="shared" si="8"/>
        <v>#DIV/0!</v>
      </c>
      <c r="L26" s="16" t="e">
        <f t="shared" si="8"/>
        <v>#DIV/0!</v>
      </c>
      <c r="M26" s="16" t="e">
        <f t="shared" si="8"/>
        <v>#DIV/0!</v>
      </c>
      <c r="N26" s="16" t="e">
        <f t="shared" si="8"/>
        <v>#DIV/0!</v>
      </c>
      <c r="O26" s="16" t="e">
        <f t="shared" si="8"/>
        <v>#DIV/0!</v>
      </c>
      <c r="P26" s="16" t="e">
        <f t="shared" si="8"/>
        <v>#DIV/0!</v>
      </c>
      <c r="Q26" s="16" t="e">
        <f t="shared" si="8"/>
        <v>#DIV/0!</v>
      </c>
      <c r="R26" s="16" t="e">
        <f t="shared" si="8"/>
        <v>#DIV/0!</v>
      </c>
      <c r="S26" s="16" t="e">
        <f t="shared" si="8"/>
        <v>#DIV/0!</v>
      </c>
      <c r="T26" s="16" t="e">
        <f t="shared" si="8"/>
        <v>#DIV/0!</v>
      </c>
      <c r="U26" s="16" t="e">
        <f t="shared" si="8"/>
        <v>#DIV/0!</v>
      </c>
      <c r="V26" s="16" t="e">
        <f t="shared" si="8"/>
        <v>#DIV/0!</v>
      </c>
      <c r="W26" s="16" t="e">
        <f t="shared" si="8"/>
        <v>#DIV/0!</v>
      </c>
      <c r="X26" s="16" t="e">
        <f t="shared" si="8"/>
        <v>#DIV/0!</v>
      </c>
      <c r="Y26" s="16" t="e">
        <f t="shared" si="8"/>
        <v>#DIV/0!</v>
      </c>
      <c r="Z26" s="16" t="e">
        <f t="shared" si="8"/>
        <v>#DIV/0!</v>
      </c>
      <c r="AA26" s="16" t="e">
        <f t="shared" si="8"/>
        <v>#DIV/0!</v>
      </c>
      <c r="AB26" s="16" t="e">
        <f t="shared" si="8"/>
        <v>#DIV/0!</v>
      </c>
      <c r="AC26" s="24" t="e">
        <f t="shared" ref="AC26:AC31" si="9">AVERAGE(E26:AB26)</f>
        <v>#DIV/0!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 t="e">
        <f>AVERAGE(E26:AB26)</f>
        <v>#DIV/0!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 t="e">
        <f t="shared" si="9"/>
        <v>#DIV/0!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 t="e">
        <f t="shared" ref="E28:AB28" si="10">3.516/E26</f>
        <v>#DIV/0!</v>
      </c>
      <c r="F28" s="16" t="e">
        <f t="shared" si="10"/>
        <v>#DIV/0!</v>
      </c>
      <c r="G28" s="16" t="e">
        <f t="shared" si="10"/>
        <v>#DIV/0!</v>
      </c>
      <c r="H28" s="16" t="e">
        <f t="shared" si="10"/>
        <v>#DIV/0!</v>
      </c>
      <c r="I28" s="16" t="e">
        <f t="shared" si="10"/>
        <v>#DIV/0!</v>
      </c>
      <c r="J28" s="16" t="e">
        <f t="shared" si="10"/>
        <v>#DIV/0!</v>
      </c>
      <c r="K28" s="16" t="e">
        <f t="shared" si="10"/>
        <v>#DIV/0!</v>
      </c>
      <c r="L28" s="16" t="e">
        <f t="shared" si="10"/>
        <v>#DIV/0!</v>
      </c>
      <c r="M28" s="16" t="e">
        <f t="shared" si="10"/>
        <v>#DIV/0!</v>
      </c>
      <c r="N28" s="16" t="e">
        <f t="shared" si="10"/>
        <v>#DIV/0!</v>
      </c>
      <c r="O28" s="16" t="e">
        <f t="shared" si="10"/>
        <v>#DIV/0!</v>
      </c>
      <c r="P28" s="16" t="e">
        <f t="shared" si="10"/>
        <v>#DIV/0!</v>
      </c>
      <c r="Q28" s="16" t="e">
        <f t="shared" si="10"/>
        <v>#DIV/0!</v>
      </c>
      <c r="R28" s="16" t="e">
        <f t="shared" si="10"/>
        <v>#DIV/0!</v>
      </c>
      <c r="S28" s="16" t="e">
        <f t="shared" si="10"/>
        <v>#DIV/0!</v>
      </c>
      <c r="T28" s="16" t="e">
        <f t="shared" si="10"/>
        <v>#DIV/0!</v>
      </c>
      <c r="U28" s="16" t="e">
        <f t="shared" si="10"/>
        <v>#DIV/0!</v>
      </c>
      <c r="V28" s="16" t="e">
        <f t="shared" si="10"/>
        <v>#DIV/0!</v>
      </c>
      <c r="W28" s="16" t="e">
        <f t="shared" si="10"/>
        <v>#DIV/0!</v>
      </c>
      <c r="X28" s="16" t="e">
        <f t="shared" si="10"/>
        <v>#DIV/0!</v>
      </c>
      <c r="Y28" s="16" t="e">
        <f t="shared" si="10"/>
        <v>#DIV/0!</v>
      </c>
      <c r="Z28" s="16" t="e">
        <f t="shared" si="10"/>
        <v>#DIV/0!</v>
      </c>
      <c r="AA28" s="16" t="e">
        <f t="shared" si="10"/>
        <v>#DIV/0!</v>
      </c>
      <c r="AB28" s="16" t="e">
        <f t="shared" si="10"/>
        <v>#DIV/0!</v>
      </c>
      <c r="AC28" s="24" t="e">
        <f t="shared" si="9"/>
        <v>#DIV/0!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 t="e">
        <f t="shared" ref="E29:AB29" si="11">3.413*E28</f>
        <v>#DIV/0!</v>
      </c>
      <c r="F29" s="16" t="e">
        <f t="shared" si="11"/>
        <v>#DIV/0!</v>
      </c>
      <c r="G29" s="16" t="e">
        <f t="shared" si="11"/>
        <v>#DIV/0!</v>
      </c>
      <c r="H29" s="16" t="e">
        <f t="shared" si="11"/>
        <v>#DIV/0!</v>
      </c>
      <c r="I29" s="16" t="e">
        <f t="shared" si="11"/>
        <v>#DIV/0!</v>
      </c>
      <c r="J29" s="16" t="e">
        <f t="shared" si="11"/>
        <v>#DIV/0!</v>
      </c>
      <c r="K29" s="16" t="e">
        <f t="shared" si="11"/>
        <v>#DIV/0!</v>
      </c>
      <c r="L29" s="16" t="e">
        <f t="shared" si="11"/>
        <v>#DIV/0!</v>
      </c>
      <c r="M29" s="16" t="e">
        <f t="shared" si="11"/>
        <v>#DIV/0!</v>
      </c>
      <c r="N29" s="16" t="e">
        <f t="shared" si="11"/>
        <v>#DIV/0!</v>
      </c>
      <c r="O29" s="16" t="e">
        <f t="shared" si="11"/>
        <v>#DIV/0!</v>
      </c>
      <c r="P29" s="16" t="e">
        <f t="shared" si="11"/>
        <v>#DIV/0!</v>
      </c>
      <c r="Q29" s="16" t="e">
        <f t="shared" si="11"/>
        <v>#DIV/0!</v>
      </c>
      <c r="R29" s="16" t="e">
        <f t="shared" si="11"/>
        <v>#DIV/0!</v>
      </c>
      <c r="S29" s="16" t="e">
        <f t="shared" si="11"/>
        <v>#DIV/0!</v>
      </c>
      <c r="T29" s="16" t="e">
        <f t="shared" si="11"/>
        <v>#DIV/0!</v>
      </c>
      <c r="U29" s="16" t="e">
        <f t="shared" si="11"/>
        <v>#DIV/0!</v>
      </c>
      <c r="V29" s="16" t="e">
        <f t="shared" si="11"/>
        <v>#DIV/0!</v>
      </c>
      <c r="W29" s="16" t="e">
        <f t="shared" si="11"/>
        <v>#DIV/0!</v>
      </c>
      <c r="X29" s="16" t="e">
        <f t="shared" si="11"/>
        <v>#DIV/0!</v>
      </c>
      <c r="Y29" s="16" t="e">
        <f t="shared" si="11"/>
        <v>#DIV/0!</v>
      </c>
      <c r="Z29" s="16" t="e">
        <f t="shared" si="11"/>
        <v>#DIV/0!</v>
      </c>
      <c r="AA29" s="16" t="e">
        <f t="shared" si="11"/>
        <v>#DIV/0!</v>
      </c>
      <c r="AB29" s="16" t="e">
        <f t="shared" si="11"/>
        <v>#DIV/0!</v>
      </c>
      <c r="AC29" s="24" t="e">
        <f t="shared" si="9"/>
        <v>#DIV/0!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 t="e">
        <f t="shared" ref="E30:AB30" si="12">(E13-E12)/LN(1+(E13-E12)/E7)</f>
        <v>#DIV/0!</v>
      </c>
      <c r="F30" s="16" t="e">
        <f t="shared" si="12"/>
        <v>#DIV/0!</v>
      </c>
      <c r="G30" s="16" t="e">
        <f t="shared" si="12"/>
        <v>#DIV/0!</v>
      </c>
      <c r="H30" s="16" t="e">
        <f t="shared" si="12"/>
        <v>#DIV/0!</v>
      </c>
      <c r="I30" s="16" t="e">
        <f t="shared" si="12"/>
        <v>#DIV/0!</v>
      </c>
      <c r="J30" s="16" t="e">
        <f t="shared" si="12"/>
        <v>#DIV/0!</v>
      </c>
      <c r="K30" s="16" t="e">
        <f t="shared" si="12"/>
        <v>#DIV/0!</v>
      </c>
      <c r="L30" s="16" t="e">
        <f t="shared" si="12"/>
        <v>#DIV/0!</v>
      </c>
      <c r="M30" s="16" t="e">
        <f t="shared" si="12"/>
        <v>#DIV/0!</v>
      </c>
      <c r="N30" s="16" t="e">
        <f t="shared" si="12"/>
        <v>#DIV/0!</v>
      </c>
      <c r="O30" s="16" t="e">
        <f t="shared" si="12"/>
        <v>#DIV/0!</v>
      </c>
      <c r="P30" s="16" t="e">
        <f t="shared" si="12"/>
        <v>#DIV/0!</v>
      </c>
      <c r="Q30" s="16" t="e">
        <f t="shared" si="12"/>
        <v>#DIV/0!</v>
      </c>
      <c r="R30" s="16" t="e">
        <f t="shared" si="12"/>
        <v>#DIV/0!</v>
      </c>
      <c r="S30" s="16" t="e">
        <f t="shared" si="12"/>
        <v>#DIV/0!</v>
      </c>
      <c r="T30" s="16" t="e">
        <f t="shared" si="12"/>
        <v>#DIV/0!</v>
      </c>
      <c r="U30" s="16" t="e">
        <f t="shared" si="12"/>
        <v>#DIV/0!</v>
      </c>
      <c r="V30" s="16" t="e">
        <f t="shared" si="12"/>
        <v>#DIV/0!</v>
      </c>
      <c r="W30" s="16" t="e">
        <f t="shared" si="12"/>
        <v>#DIV/0!</v>
      </c>
      <c r="X30" s="16" t="e">
        <f t="shared" si="12"/>
        <v>#DIV/0!</v>
      </c>
      <c r="Y30" s="16" t="e">
        <f t="shared" si="12"/>
        <v>#DIV/0!</v>
      </c>
      <c r="Z30" s="16" t="e">
        <f t="shared" si="12"/>
        <v>#DIV/0!</v>
      </c>
      <c r="AA30" s="16" t="e">
        <f t="shared" si="12"/>
        <v>#DIV/0!</v>
      </c>
      <c r="AB30" s="16" t="e">
        <f t="shared" si="12"/>
        <v>#DIV/0!</v>
      </c>
      <c r="AC30" s="24" t="e">
        <f t="shared" si="9"/>
        <v>#DIV/0!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 t="e">
        <f t="shared" ref="E31:AB31" si="13">(E9-E10)/LN(1+(E9-E10)/E8)</f>
        <v>#DIV/0!</v>
      </c>
      <c r="F31" s="16" t="e">
        <f t="shared" si="13"/>
        <v>#DIV/0!</v>
      </c>
      <c r="G31" s="16" t="e">
        <f t="shared" si="13"/>
        <v>#DIV/0!</v>
      </c>
      <c r="H31" s="16" t="e">
        <f t="shared" si="13"/>
        <v>#DIV/0!</v>
      </c>
      <c r="I31" s="16" t="e">
        <f t="shared" si="13"/>
        <v>#DIV/0!</v>
      </c>
      <c r="J31" s="16" t="e">
        <f t="shared" si="13"/>
        <v>#DIV/0!</v>
      </c>
      <c r="K31" s="16" t="e">
        <f t="shared" si="13"/>
        <v>#DIV/0!</v>
      </c>
      <c r="L31" s="16" t="e">
        <f t="shared" si="13"/>
        <v>#DIV/0!</v>
      </c>
      <c r="M31" s="16" t="e">
        <f t="shared" si="13"/>
        <v>#DIV/0!</v>
      </c>
      <c r="N31" s="16" t="e">
        <f t="shared" si="13"/>
        <v>#DIV/0!</v>
      </c>
      <c r="O31" s="16" t="e">
        <f t="shared" si="13"/>
        <v>#DIV/0!</v>
      </c>
      <c r="P31" s="16" t="e">
        <f t="shared" si="13"/>
        <v>#DIV/0!</v>
      </c>
      <c r="Q31" s="16" t="e">
        <f t="shared" si="13"/>
        <v>#DIV/0!</v>
      </c>
      <c r="R31" s="16" t="e">
        <f t="shared" si="13"/>
        <v>#DIV/0!</v>
      </c>
      <c r="S31" s="16" t="e">
        <f t="shared" si="13"/>
        <v>#DIV/0!</v>
      </c>
      <c r="T31" s="16" t="e">
        <f t="shared" si="13"/>
        <v>#DIV/0!</v>
      </c>
      <c r="U31" s="16" t="e">
        <f t="shared" si="13"/>
        <v>#DIV/0!</v>
      </c>
      <c r="V31" s="16" t="e">
        <f t="shared" si="13"/>
        <v>#DIV/0!</v>
      </c>
      <c r="W31" s="16" t="e">
        <f t="shared" si="13"/>
        <v>#DIV/0!</v>
      </c>
      <c r="X31" s="16" t="e">
        <f t="shared" si="13"/>
        <v>#DIV/0!</v>
      </c>
      <c r="Y31" s="16" t="e">
        <f t="shared" si="13"/>
        <v>#DIV/0!</v>
      </c>
      <c r="Z31" s="16" t="e">
        <f t="shared" si="13"/>
        <v>#DIV/0!</v>
      </c>
      <c r="AA31" s="16" t="e">
        <f t="shared" si="13"/>
        <v>#DIV/0!</v>
      </c>
      <c r="AB31" s="16" t="e">
        <f t="shared" si="13"/>
        <v>#DIV/0!</v>
      </c>
      <c r="AC31" s="24" t="e">
        <f t="shared" si="9"/>
        <v>#DIV/0!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4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4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0</v>
      </c>
      <c r="F40" s="10">
        <f t="shared" ref="F40:AB40" si="15">F38-F39</f>
        <v>0</v>
      </c>
      <c r="G40" s="10">
        <f t="shared" si="15"/>
        <v>0</v>
      </c>
      <c r="H40" s="10">
        <f t="shared" si="15"/>
        <v>0</v>
      </c>
      <c r="I40" s="10">
        <f t="shared" si="15"/>
        <v>0</v>
      </c>
      <c r="J40" s="10">
        <f t="shared" si="15"/>
        <v>0</v>
      </c>
      <c r="K40" s="10">
        <f t="shared" si="15"/>
        <v>0</v>
      </c>
      <c r="L40" s="10">
        <f t="shared" si="15"/>
        <v>0</v>
      </c>
      <c r="M40" s="10">
        <f t="shared" si="15"/>
        <v>0</v>
      </c>
      <c r="N40" s="10">
        <f t="shared" si="15"/>
        <v>0</v>
      </c>
      <c r="O40" s="10">
        <f t="shared" si="15"/>
        <v>0</v>
      </c>
      <c r="P40" s="10">
        <f t="shared" si="15"/>
        <v>0</v>
      </c>
      <c r="Q40" s="10">
        <f t="shared" si="15"/>
        <v>0</v>
      </c>
      <c r="R40" s="10">
        <f t="shared" si="15"/>
        <v>0</v>
      </c>
      <c r="S40" s="10">
        <f t="shared" si="15"/>
        <v>0</v>
      </c>
      <c r="T40" s="10">
        <f t="shared" si="15"/>
        <v>0</v>
      </c>
      <c r="U40" s="10">
        <f t="shared" si="15"/>
        <v>0</v>
      </c>
      <c r="V40" s="10">
        <f t="shared" si="15"/>
        <v>0</v>
      </c>
      <c r="W40" s="10">
        <f t="shared" si="15"/>
        <v>0</v>
      </c>
      <c r="X40" s="10">
        <f t="shared" si="15"/>
        <v>0</v>
      </c>
      <c r="Y40" s="10">
        <f t="shared" si="15"/>
        <v>0</v>
      </c>
      <c r="Z40" s="10">
        <f t="shared" si="15"/>
        <v>0</v>
      </c>
      <c r="AA40" s="10">
        <f t="shared" si="15"/>
        <v>0</v>
      </c>
      <c r="AB40" s="10">
        <f t="shared" si="15"/>
        <v>0</v>
      </c>
      <c r="AC40" s="24">
        <f t="shared" si="14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4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4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0</v>
      </c>
      <c r="F43" s="10">
        <f t="shared" ref="F43:AB43" si="16">F42-F41</f>
        <v>0</v>
      </c>
      <c r="G43" s="10">
        <f t="shared" si="16"/>
        <v>0</v>
      </c>
      <c r="H43" s="10">
        <f t="shared" si="16"/>
        <v>0</v>
      </c>
      <c r="I43" s="10">
        <f t="shared" si="16"/>
        <v>0</v>
      </c>
      <c r="J43" s="10">
        <f t="shared" si="16"/>
        <v>0</v>
      </c>
      <c r="K43" s="10">
        <f t="shared" si="16"/>
        <v>0</v>
      </c>
      <c r="L43" s="10">
        <f t="shared" si="16"/>
        <v>0</v>
      </c>
      <c r="M43" s="10">
        <f t="shared" si="16"/>
        <v>0</v>
      </c>
      <c r="N43" s="10">
        <f t="shared" si="16"/>
        <v>0</v>
      </c>
      <c r="O43" s="10">
        <f t="shared" si="16"/>
        <v>0</v>
      </c>
      <c r="P43" s="10">
        <f t="shared" si="16"/>
        <v>0</v>
      </c>
      <c r="Q43" s="10">
        <f t="shared" si="16"/>
        <v>0</v>
      </c>
      <c r="R43" s="10">
        <f t="shared" si="16"/>
        <v>0</v>
      </c>
      <c r="S43" s="10">
        <f t="shared" si="16"/>
        <v>0</v>
      </c>
      <c r="T43" s="10">
        <f t="shared" si="16"/>
        <v>0</v>
      </c>
      <c r="U43" s="10">
        <f t="shared" si="16"/>
        <v>0</v>
      </c>
      <c r="V43" s="10">
        <f t="shared" si="16"/>
        <v>0</v>
      </c>
      <c r="W43" s="10">
        <f t="shared" si="16"/>
        <v>0</v>
      </c>
      <c r="X43" s="10">
        <f t="shared" si="16"/>
        <v>0</v>
      </c>
      <c r="Y43" s="10">
        <f t="shared" si="16"/>
        <v>0</v>
      </c>
      <c r="Z43" s="10">
        <f t="shared" si="16"/>
        <v>0</v>
      </c>
      <c r="AA43" s="10">
        <f t="shared" si="16"/>
        <v>0</v>
      </c>
      <c r="AB43" s="10">
        <f t="shared" si="16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7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7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17"/>
        <v>4.200000000000002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17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17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17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AB50" si="18">E46-E47</f>
        <v>0.5</v>
      </c>
      <c r="F50" s="11">
        <f t="shared" si="18"/>
        <v>0.5</v>
      </c>
      <c r="G50" s="11">
        <f t="shared" si="18"/>
        <v>0.5</v>
      </c>
      <c r="H50" s="11">
        <f t="shared" si="18"/>
        <v>0.5</v>
      </c>
      <c r="I50" s="11">
        <f t="shared" si="18"/>
        <v>0.5</v>
      </c>
      <c r="J50" s="11">
        <f t="shared" si="18"/>
        <v>0.5</v>
      </c>
      <c r="K50" s="11">
        <f t="shared" si="18"/>
        <v>0.5</v>
      </c>
      <c r="L50" s="11">
        <f t="shared" si="18"/>
        <v>0.5</v>
      </c>
      <c r="M50" s="11">
        <f t="shared" si="18"/>
        <v>0.5</v>
      </c>
      <c r="N50" s="11">
        <f t="shared" si="18"/>
        <v>0.5</v>
      </c>
      <c r="O50" s="11">
        <f t="shared" si="18"/>
        <v>0.5</v>
      </c>
      <c r="P50" s="11">
        <f t="shared" si="18"/>
        <v>0.5</v>
      </c>
      <c r="Q50" s="11">
        <f t="shared" si="18"/>
        <v>0.5</v>
      </c>
      <c r="R50" s="11">
        <f t="shared" si="18"/>
        <v>0.5</v>
      </c>
      <c r="S50" s="11">
        <f t="shared" si="18"/>
        <v>0.5</v>
      </c>
      <c r="T50" s="11">
        <f t="shared" si="18"/>
        <v>0.5</v>
      </c>
      <c r="U50" s="11">
        <f t="shared" si="18"/>
        <v>0.5</v>
      </c>
      <c r="V50" s="11">
        <f t="shared" si="18"/>
        <v>0.5</v>
      </c>
      <c r="W50" s="11">
        <f t="shared" si="18"/>
        <v>0.5</v>
      </c>
      <c r="X50" s="11">
        <f t="shared" si="18"/>
        <v>0.5</v>
      </c>
      <c r="Y50" s="11">
        <f t="shared" si="18"/>
        <v>0.5</v>
      </c>
      <c r="Z50" s="11">
        <f t="shared" si="18"/>
        <v>0.5</v>
      </c>
      <c r="AA50" s="11">
        <f t="shared" si="18"/>
        <v>0.5</v>
      </c>
      <c r="AB50" s="11">
        <f t="shared" si="18"/>
        <v>0.5</v>
      </c>
      <c r="AC50" s="24">
        <f t="shared" si="17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AB51" si="19">E48-E49</f>
        <v>0.79999999999999982</v>
      </c>
      <c r="F51" s="11">
        <f t="shared" si="19"/>
        <v>0.79999999999999982</v>
      </c>
      <c r="G51" s="11">
        <f t="shared" si="19"/>
        <v>0.79999999999999982</v>
      </c>
      <c r="H51" s="11">
        <f t="shared" si="19"/>
        <v>0.79999999999999982</v>
      </c>
      <c r="I51" s="11">
        <f t="shared" si="19"/>
        <v>0.79999999999999982</v>
      </c>
      <c r="J51" s="11">
        <f t="shared" si="19"/>
        <v>0.79999999999999982</v>
      </c>
      <c r="K51" s="11">
        <f t="shared" si="19"/>
        <v>0.79999999999999982</v>
      </c>
      <c r="L51" s="11">
        <f t="shared" si="19"/>
        <v>0.79999999999999982</v>
      </c>
      <c r="M51" s="11">
        <f t="shared" si="19"/>
        <v>0.79999999999999982</v>
      </c>
      <c r="N51" s="11">
        <f t="shared" si="19"/>
        <v>0.79999999999999982</v>
      </c>
      <c r="O51" s="11">
        <f t="shared" si="19"/>
        <v>0.79999999999999982</v>
      </c>
      <c r="P51" s="11">
        <f t="shared" si="19"/>
        <v>0.79999999999999982</v>
      </c>
      <c r="Q51" s="11">
        <f t="shared" si="19"/>
        <v>0.79999999999999982</v>
      </c>
      <c r="R51" s="11">
        <f t="shared" si="19"/>
        <v>0.79999999999999982</v>
      </c>
      <c r="S51" s="11">
        <f t="shared" si="19"/>
        <v>0.79999999999999982</v>
      </c>
      <c r="T51" s="11">
        <f t="shared" si="19"/>
        <v>0.79999999999999982</v>
      </c>
      <c r="U51" s="11">
        <f t="shared" si="19"/>
        <v>0.79999999999999982</v>
      </c>
      <c r="V51" s="11">
        <f t="shared" si="19"/>
        <v>0.79999999999999982</v>
      </c>
      <c r="W51" s="11">
        <f t="shared" si="19"/>
        <v>0.79999999999999982</v>
      </c>
      <c r="X51" s="11">
        <f t="shared" si="19"/>
        <v>0.79999999999999982</v>
      </c>
      <c r="Y51" s="11">
        <f t="shared" si="19"/>
        <v>0.79999999999999982</v>
      </c>
      <c r="Z51" s="11">
        <f t="shared" si="19"/>
        <v>0.79999999999999982</v>
      </c>
      <c r="AA51" s="11">
        <f t="shared" si="19"/>
        <v>0.79999999999999982</v>
      </c>
      <c r="AB51" s="11">
        <f t="shared" si="19"/>
        <v>0.79999999999999982</v>
      </c>
      <c r="AC51" s="24">
        <f t="shared" si="17"/>
        <v>0.80000000000000027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AB52" si="20">SQRT(E50/0.5)*971</f>
        <v>971</v>
      </c>
      <c r="F52" s="14">
        <f t="shared" si="20"/>
        <v>971</v>
      </c>
      <c r="G52" s="14">
        <f t="shared" si="20"/>
        <v>971</v>
      </c>
      <c r="H52" s="14">
        <f t="shared" si="20"/>
        <v>971</v>
      </c>
      <c r="I52" s="14">
        <f t="shared" si="20"/>
        <v>971</v>
      </c>
      <c r="J52" s="14">
        <f t="shared" si="20"/>
        <v>971</v>
      </c>
      <c r="K52" s="14">
        <f t="shared" si="20"/>
        <v>971</v>
      </c>
      <c r="L52" s="14">
        <f t="shared" si="20"/>
        <v>971</v>
      </c>
      <c r="M52" s="14">
        <f t="shared" si="20"/>
        <v>971</v>
      </c>
      <c r="N52" s="14">
        <f t="shared" si="20"/>
        <v>971</v>
      </c>
      <c r="O52" s="14">
        <f t="shared" si="20"/>
        <v>971</v>
      </c>
      <c r="P52" s="14">
        <f t="shared" si="20"/>
        <v>971</v>
      </c>
      <c r="Q52" s="14">
        <f t="shared" si="20"/>
        <v>971</v>
      </c>
      <c r="R52" s="14">
        <f t="shared" si="20"/>
        <v>971</v>
      </c>
      <c r="S52" s="14">
        <f t="shared" si="20"/>
        <v>971</v>
      </c>
      <c r="T52" s="14">
        <f t="shared" si="20"/>
        <v>971</v>
      </c>
      <c r="U52" s="14">
        <f t="shared" si="20"/>
        <v>971</v>
      </c>
      <c r="V52" s="14">
        <f t="shared" si="20"/>
        <v>971</v>
      </c>
      <c r="W52" s="14">
        <f t="shared" si="20"/>
        <v>971</v>
      </c>
      <c r="X52" s="14">
        <f t="shared" si="20"/>
        <v>971</v>
      </c>
      <c r="Y52" s="14">
        <f t="shared" si="20"/>
        <v>971</v>
      </c>
      <c r="Z52" s="14">
        <f t="shared" si="20"/>
        <v>971</v>
      </c>
      <c r="AA52" s="14">
        <f t="shared" si="20"/>
        <v>971</v>
      </c>
      <c r="AB52" s="14">
        <f t="shared" si="20"/>
        <v>971</v>
      </c>
      <c r="AC52" s="24">
        <f t="shared" si="17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AB53" si="21">E52*1000*1*(E38-E39)/3024</f>
        <v>0</v>
      </c>
      <c r="F53" s="14">
        <f t="shared" si="21"/>
        <v>0</v>
      </c>
      <c r="G53" s="14">
        <f t="shared" si="21"/>
        <v>0</v>
      </c>
      <c r="H53" s="14">
        <f t="shared" si="21"/>
        <v>0</v>
      </c>
      <c r="I53" s="14">
        <f t="shared" si="21"/>
        <v>0</v>
      </c>
      <c r="J53" s="14">
        <f t="shared" si="21"/>
        <v>0</v>
      </c>
      <c r="K53" s="14">
        <f t="shared" si="21"/>
        <v>0</v>
      </c>
      <c r="L53" s="14">
        <f t="shared" si="21"/>
        <v>0</v>
      </c>
      <c r="M53" s="14">
        <f t="shared" si="21"/>
        <v>0</v>
      </c>
      <c r="N53" s="14">
        <f t="shared" si="21"/>
        <v>0</v>
      </c>
      <c r="O53" s="14">
        <f t="shared" si="21"/>
        <v>0</v>
      </c>
      <c r="P53" s="14">
        <f t="shared" si="21"/>
        <v>0</v>
      </c>
      <c r="Q53" s="14">
        <f t="shared" si="21"/>
        <v>0</v>
      </c>
      <c r="R53" s="14">
        <f t="shared" si="21"/>
        <v>0</v>
      </c>
      <c r="S53" s="14">
        <f t="shared" si="21"/>
        <v>0</v>
      </c>
      <c r="T53" s="14">
        <f t="shared" si="21"/>
        <v>0</v>
      </c>
      <c r="U53" s="14">
        <f t="shared" si="21"/>
        <v>0</v>
      </c>
      <c r="V53" s="14">
        <f t="shared" si="21"/>
        <v>0</v>
      </c>
      <c r="W53" s="14">
        <f t="shared" si="21"/>
        <v>0</v>
      </c>
      <c r="X53" s="14">
        <f t="shared" si="21"/>
        <v>0</v>
      </c>
      <c r="Y53" s="14">
        <f t="shared" si="21"/>
        <v>0</v>
      </c>
      <c r="Z53" s="14">
        <f t="shared" si="21"/>
        <v>0</v>
      </c>
      <c r="AA53" s="14">
        <f t="shared" si="21"/>
        <v>0</v>
      </c>
      <c r="AB53" s="14">
        <f t="shared" si="21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 t="e">
        <f t="shared" ref="E55:AB55" si="22">E54/E53</f>
        <v>#DIV/0!</v>
      </c>
      <c r="F55" s="16" t="e">
        <f t="shared" si="22"/>
        <v>#DIV/0!</v>
      </c>
      <c r="G55" s="16" t="e">
        <f t="shared" si="22"/>
        <v>#DIV/0!</v>
      </c>
      <c r="H55" s="16" t="e">
        <f t="shared" si="22"/>
        <v>#DIV/0!</v>
      </c>
      <c r="I55" s="16" t="e">
        <f t="shared" si="22"/>
        <v>#DIV/0!</v>
      </c>
      <c r="J55" s="16" t="e">
        <f t="shared" si="22"/>
        <v>#DIV/0!</v>
      </c>
      <c r="K55" s="16" t="e">
        <f t="shared" si="22"/>
        <v>#DIV/0!</v>
      </c>
      <c r="L55" s="16" t="e">
        <f t="shared" si="22"/>
        <v>#DIV/0!</v>
      </c>
      <c r="M55" s="16" t="e">
        <f t="shared" si="22"/>
        <v>#DIV/0!</v>
      </c>
      <c r="N55" s="16" t="e">
        <f t="shared" si="22"/>
        <v>#DIV/0!</v>
      </c>
      <c r="O55" s="16" t="e">
        <f t="shared" si="22"/>
        <v>#DIV/0!</v>
      </c>
      <c r="P55" s="16" t="e">
        <f t="shared" si="22"/>
        <v>#DIV/0!</v>
      </c>
      <c r="Q55" s="16" t="e">
        <f t="shared" si="22"/>
        <v>#DIV/0!</v>
      </c>
      <c r="R55" s="16" t="e">
        <f t="shared" si="22"/>
        <v>#DIV/0!</v>
      </c>
      <c r="S55" s="16" t="e">
        <f t="shared" si="22"/>
        <v>#DIV/0!</v>
      </c>
      <c r="T55" s="16" t="e">
        <f t="shared" si="22"/>
        <v>#DIV/0!</v>
      </c>
      <c r="U55" s="16" t="e">
        <f t="shared" si="22"/>
        <v>#DIV/0!</v>
      </c>
      <c r="V55" s="16" t="e">
        <f t="shared" si="22"/>
        <v>#DIV/0!</v>
      </c>
      <c r="W55" s="16" t="e">
        <f t="shared" si="22"/>
        <v>#DIV/0!</v>
      </c>
      <c r="X55" s="16" t="e">
        <f t="shared" si="22"/>
        <v>#DIV/0!</v>
      </c>
      <c r="Y55" s="16" t="e">
        <f t="shared" si="22"/>
        <v>#DIV/0!</v>
      </c>
      <c r="Z55" s="16" t="e">
        <f t="shared" si="22"/>
        <v>#DIV/0!</v>
      </c>
      <c r="AA55" s="16" t="e">
        <f t="shared" si="22"/>
        <v>#DIV/0!</v>
      </c>
      <c r="AB55" s="16" t="e">
        <f t="shared" si="22"/>
        <v>#DIV/0!</v>
      </c>
      <c r="AC55" s="24" t="e">
        <f t="shared" ref="AC55:AC60" si="23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23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 t="e">
        <f t="shared" ref="E57:AB57" si="24">3.516/E55</f>
        <v>#DIV/0!</v>
      </c>
      <c r="F57" s="16" t="e">
        <f t="shared" si="24"/>
        <v>#DIV/0!</v>
      </c>
      <c r="G57" s="16" t="e">
        <f t="shared" si="24"/>
        <v>#DIV/0!</v>
      </c>
      <c r="H57" s="16" t="e">
        <f t="shared" si="24"/>
        <v>#DIV/0!</v>
      </c>
      <c r="I57" s="16" t="e">
        <f t="shared" si="24"/>
        <v>#DIV/0!</v>
      </c>
      <c r="J57" s="16" t="e">
        <f t="shared" si="24"/>
        <v>#DIV/0!</v>
      </c>
      <c r="K57" s="16" t="e">
        <f t="shared" si="24"/>
        <v>#DIV/0!</v>
      </c>
      <c r="L57" s="16" t="e">
        <f t="shared" si="24"/>
        <v>#DIV/0!</v>
      </c>
      <c r="M57" s="16" t="e">
        <f t="shared" si="24"/>
        <v>#DIV/0!</v>
      </c>
      <c r="N57" s="16" t="e">
        <f t="shared" si="24"/>
        <v>#DIV/0!</v>
      </c>
      <c r="O57" s="16" t="e">
        <f t="shared" si="24"/>
        <v>#DIV/0!</v>
      </c>
      <c r="P57" s="16" t="e">
        <f t="shared" si="24"/>
        <v>#DIV/0!</v>
      </c>
      <c r="Q57" s="16" t="e">
        <f t="shared" si="24"/>
        <v>#DIV/0!</v>
      </c>
      <c r="R57" s="16" t="e">
        <f t="shared" si="24"/>
        <v>#DIV/0!</v>
      </c>
      <c r="S57" s="16" t="e">
        <f t="shared" si="24"/>
        <v>#DIV/0!</v>
      </c>
      <c r="T57" s="16" t="e">
        <f t="shared" si="24"/>
        <v>#DIV/0!</v>
      </c>
      <c r="U57" s="16" t="e">
        <f t="shared" si="24"/>
        <v>#DIV/0!</v>
      </c>
      <c r="V57" s="16" t="e">
        <f t="shared" si="24"/>
        <v>#DIV/0!</v>
      </c>
      <c r="W57" s="16" t="e">
        <f t="shared" si="24"/>
        <v>#DIV/0!</v>
      </c>
      <c r="X57" s="16" t="e">
        <f t="shared" si="24"/>
        <v>#DIV/0!</v>
      </c>
      <c r="Y57" s="16" t="e">
        <f t="shared" si="24"/>
        <v>#DIV/0!</v>
      </c>
      <c r="Z57" s="16" t="e">
        <f t="shared" si="24"/>
        <v>#DIV/0!</v>
      </c>
      <c r="AA57" s="16" t="e">
        <f t="shared" si="24"/>
        <v>#DIV/0!</v>
      </c>
      <c r="AB57" s="16" t="e">
        <f t="shared" si="24"/>
        <v>#DIV/0!</v>
      </c>
      <c r="AC57" s="24" t="e">
        <f t="shared" si="23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 t="e">
        <f t="shared" ref="E58:AB58" si="25">3.413*E57</f>
        <v>#DIV/0!</v>
      </c>
      <c r="F58" s="16" t="e">
        <f t="shared" si="25"/>
        <v>#DIV/0!</v>
      </c>
      <c r="G58" s="16" t="e">
        <f t="shared" si="25"/>
        <v>#DIV/0!</v>
      </c>
      <c r="H58" s="16" t="e">
        <f t="shared" si="25"/>
        <v>#DIV/0!</v>
      </c>
      <c r="I58" s="16" t="e">
        <f t="shared" si="25"/>
        <v>#DIV/0!</v>
      </c>
      <c r="J58" s="16" t="e">
        <f t="shared" si="25"/>
        <v>#DIV/0!</v>
      </c>
      <c r="K58" s="16" t="e">
        <f t="shared" si="25"/>
        <v>#DIV/0!</v>
      </c>
      <c r="L58" s="16" t="e">
        <f t="shared" si="25"/>
        <v>#DIV/0!</v>
      </c>
      <c r="M58" s="16" t="e">
        <f t="shared" si="25"/>
        <v>#DIV/0!</v>
      </c>
      <c r="N58" s="16" t="e">
        <f t="shared" si="25"/>
        <v>#DIV/0!</v>
      </c>
      <c r="O58" s="16" t="e">
        <f t="shared" si="25"/>
        <v>#DIV/0!</v>
      </c>
      <c r="P58" s="16" t="e">
        <f t="shared" si="25"/>
        <v>#DIV/0!</v>
      </c>
      <c r="Q58" s="16" t="e">
        <f t="shared" si="25"/>
        <v>#DIV/0!</v>
      </c>
      <c r="R58" s="16" t="e">
        <f t="shared" si="25"/>
        <v>#DIV/0!</v>
      </c>
      <c r="S58" s="16" t="e">
        <f t="shared" si="25"/>
        <v>#DIV/0!</v>
      </c>
      <c r="T58" s="16" t="e">
        <f t="shared" si="25"/>
        <v>#DIV/0!</v>
      </c>
      <c r="U58" s="16" t="e">
        <f t="shared" si="25"/>
        <v>#DIV/0!</v>
      </c>
      <c r="V58" s="16" t="e">
        <f t="shared" si="25"/>
        <v>#DIV/0!</v>
      </c>
      <c r="W58" s="16" t="e">
        <f t="shared" si="25"/>
        <v>#DIV/0!</v>
      </c>
      <c r="X58" s="16" t="e">
        <f t="shared" si="25"/>
        <v>#DIV/0!</v>
      </c>
      <c r="Y58" s="16" t="e">
        <f t="shared" si="25"/>
        <v>#DIV/0!</v>
      </c>
      <c r="Z58" s="16" t="e">
        <f t="shared" si="25"/>
        <v>#DIV/0!</v>
      </c>
      <c r="AA58" s="16" t="e">
        <f t="shared" si="25"/>
        <v>#DIV/0!</v>
      </c>
      <c r="AB58" s="16" t="e">
        <f t="shared" si="25"/>
        <v>#DIV/0!</v>
      </c>
      <c r="AC58" s="24" t="e">
        <f t="shared" si="23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 t="e">
        <f t="shared" ref="E59:AB59" si="26">(E42-E41)/LN(1+(E42-E41)/E36)</f>
        <v>#DIV/0!</v>
      </c>
      <c r="F59" s="16" t="e">
        <f t="shared" si="26"/>
        <v>#DIV/0!</v>
      </c>
      <c r="G59" s="16" t="e">
        <f t="shared" si="26"/>
        <v>#DIV/0!</v>
      </c>
      <c r="H59" s="16" t="e">
        <f t="shared" si="26"/>
        <v>#DIV/0!</v>
      </c>
      <c r="I59" s="16" t="e">
        <f t="shared" si="26"/>
        <v>#DIV/0!</v>
      </c>
      <c r="J59" s="16" t="e">
        <f t="shared" si="26"/>
        <v>#DIV/0!</v>
      </c>
      <c r="K59" s="16" t="e">
        <f t="shared" si="26"/>
        <v>#DIV/0!</v>
      </c>
      <c r="L59" s="16" t="e">
        <f t="shared" si="26"/>
        <v>#DIV/0!</v>
      </c>
      <c r="M59" s="16" t="e">
        <f t="shared" si="26"/>
        <v>#DIV/0!</v>
      </c>
      <c r="N59" s="16" t="e">
        <f t="shared" si="26"/>
        <v>#DIV/0!</v>
      </c>
      <c r="O59" s="16" t="e">
        <f t="shared" si="26"/>
        <v>#DIV/0!</v>
      </c>
      <c r="P59" s="16" t="e">
        <f t="shared" si="26"/>
        <v>#DIV/0!</v>
      </c>
      <c r="Q59" s="16" t="e">
        <f t="shared" si="26"/>
        <v>#DIV/0!</v>
      </c>
      <c r="R59" s="16" t="e">
        <f t="shared" si="26"/>
        <v>#DIV/0!</v>
      </c>
      <c r="S59" s="16" t="e">
        <f t="shared" si="26"/>
        <v>#DIV/0!</v>
      </c>
      <c r="T59" s="16" t="e">
        <f t="shared" si="26"/>
        <v>#DIV/0!</v>
      </c>
      <c r="U59" s="16" t="e">
        <f t="shared" si="26"/>
        <v>#DIV/0!</v>
      </c>
      <c r="V59" s="16" t="e">
        <f t="shared" si="26"/>
        <v>#DIV/0!</v>
      </c>
      <c r="W59" s="16" t="e">
        <f t="shared" si="26"/>
        <v>#DIV/0!</v>
      </c>
      <c r="X59" s="16" t="e">
        <f t="shared" si="26"/>
        <v>#DIV/0!</v>
      </c>
      <c r="Y59" s="16" t="e">
        <f t="shared" si="26"/>
        <v>#DIV/0!</v>
      </c>
      <c r="Z59" s="16" t="e">
        <f t="shared" si="26"/>
        <v>#DIV/0!</v>
      </c>
      <c r="AA59" s="16" t="e">
        <f t="shared" si="26"/>
        <v>#DIV/0!</v>
      </c>
      <c r="AB59" s="16" t="e">
        <f t="shared" si="26"/>
        <v>#DIV/0!</v>
      </c>
      <c r="AC59" s="24" t="e">
        <f t="shared" si="23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 t="e">
        <f t="shared" ref="E60:AB60" si="27">(E38-E39)/LN(1+(E38-E39)/E37)</f>
        <v>#DIV/0!</v>
      </c>
      <c r="F60" s="16" t="e">
        <f t="shared" si="27"/>
        <v>#DIV/0!</v>
      </c>
      <c r="G60" s="16" t="e">
        <f t="shared" si="27"/>
        <v>#DIV/0!</v>
      </c>
      <c r="H60" s="16" t="e">
        <f t="shared" si="27"/>
        <v>#DIV/0!</v>
      </c>
      <c r="I60" s="16" t="e">
        <f t="shared" si="27"/>
        <v>#DIV/0!</v>
      </c>
      <c r="J60" s="16" t="e">
        <f t="shared" si="27"/>
        <v>#DIV/0!</v>
      </c>
      <c r="K60" s="16" t="e">
        <f t="shared" si="27"/>
        <v>#DIV/0!</v>
      </c>
      <c r="L60" s="16" t="e">
        <f t="shared" si="27"/>
        <v>#DIV/0!</v>
      </c>
      <c r="M60" s="16" t="e">
        <f t="shared" si="27"/>
        <v>#DIV/0!</v>
      </c>
      <c r="N60" s="16" t="e">
        <f t="shared" si="27"/>
        <v>#DIV/0!</v>
      </c>
      <c r="O60" s="16" t="e">
        <f t="shared" si="27"/>
        <v>#DIV/0!</v>
      </c>
      <c r="P60" s="16" t="e">
        <f t="shared" si="27"/>
        <v>#DIV/0!</v>
      </c>
      <c r="Q60" s="16" t="e">
        <f t="shared" si="27"/>
        <v>#DIV/0!</v>
      </c>
      <c r="R60" s="16" t="e">
        <f t="shared" si="27"/>
        <v>#DIV/0!</v>
      </c>
      <c r="S60" s="16" t="e">
        <f t="shared" si="27"/>
        <v>#DIV/0!</v>
      </c>
      <c r="T60" s="16" t="e">
        <f t="shared" si="27"/>
        <v>#DIV/0!</v>
      </c>
      <c r="U60" s="16" t="e">
        <f t="shared" si="27"/>
        <v>#DIV/0!</v>
      </c>
      <c r="V60" s="16" t="e">
        <f t="shared" si="27"/>
        <v>#DIV/0!</v>
      </c>
      <c r="W60" s="16" t="e">
        <f t="shared" si="27"/>
        <v>#DIV/0!</v>
      </c>
      <c r="X60" s="16" t="e">
        <f t="shared" si="27"/>
        <v>#DIV/0!</v>
      </c>
      <c r="Y60" s="16" t="e">
        <f t="shared" si="27"/>
        <v>#DIV/0!</v>
      </c>
      <c r="Z60" s="16" t="e">
        <f t="shared" si="27"/>
        <v>#DIV/0!</v>
      </c>
      <c r="AA60" s="16" t="e">
        <f t="shared" si="27"/>
        <v>#DIV/0!</v>
      </c>
      <c r="AB60" s="16" t="e">
        <f t="shared" si="27"/>
        <v>#DIV/0!</v>
      </c>
      <c r="AC60" s="24" t="e">
        <f t="shared" si="23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>
        <v>0.8</v>
      </c>
      <c r="F65" s="8">
        <v>0.9</v>
      </c>
      <c r="G65" s="8">
        <v>1</v>
      </c>
      <c r="H65" s="8">
        <v>0.8</v>
      </c>
      <c r="I65" s="8">
        <v>0.7</v>
      </c>
      <c r="J65" s="8">
        <v>0.7</v>
      </c>
      <c r="K65" s="8">
        <v>0.7</v>
      </c>
      <c r="L65" s="8">
        <v>0.7</v>
      </c>
      <c r="M65" s="8">
        <v>0.7</v>
      </c>
      <c r="N65" s="8">
        <v>0.7</v>
      </c>
      <c r="O65" s="8">
        <v>0.7</v>
      </c>
      <c r="P65" s="8">
        <v>0.8</v>
      </c>
      <c r="Q65" s="8">
        <v>0.7</v>
      </c>
      <c r="R65" s="8">
        <v>0.9</v>
      </c>
      <c r="S65" s="8">
        <v>0.7</v>
      </c>
      <c r="T65" s="8">
        <v>0.7</v>
      </c>
      <c r="U65" s="8">
        <v>0.8</v>
      </c>
      <c r="V65" s="8">
        <v>0.7</v>
      </c>
      <c r="W65" s="8">
        <v>0.7</v>
      </c>
      <c r="X65" s="8">
        <v>0.9</v>
      </c>
      <c r="Y65" s="8">
        <v>0.7</v>
      </c>
      <c r="Z65" s="8">
        <v>0.8</v>
      </c>
      <c r="AA65" s="8">
        <v>0.8</v>
      </c>
      <c r="AB65" s="8">
        <v>0.8</v>
      </c>
      <c r="AC65" s="23">
        <f>AVERAGE(E65:AB65)</f>
        <v>0.76666666666666661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>
        <v>0.7</v>
      </c>
      <c r="F66" s="9">
        <v>0.7</v>
      </c>
      <c r="G66" s="9">
        <v>0.6</v>
      </c>
      <c r="H66" s="9">
        <v>0.6</v>
      </c>
      <c r="I66" s="9">
        <v>0.6</v>
      </c>
      <c r="J66" s="9">
        <v>0.4</v>
      </c>
      <c r="K66" s="9">
        <v>0.4</v>
      </c>
      <c r="L66" s="9">
        <v>0.5</v>
      </c>
      <c r="M66" s="9">
        <v>0.6</v>
      </c>
      <c r="N66" s="9">
        <v>0.6</v>
      </c>
      <c r="O66" s="9">
        <v>0.6</v>
      </c>
      <c r="P66" s="9">
        <v>0.5</v>
      </c>
      <c r="Q66" s="9">
        <v>0.5</v>
      </c>
      <c r="R66" s="9">
        <v>0.6</v>
      </c>
      <c r="S66" s="9">
        <v>0.5</v>
      </c>
      <c r="T66" s="9">
        <v>0.6</v>
      </c>
      <c r="U66" s="9">
        <v>0.6</v>
      </c>
      <c r="V66" s="9">
        <v>0.4</v>
      </c>
      <c r="W66" s="9">
        <v>0.4</v>
      </c>
      <c r="X66" s="9">
        <v>0.4</v>
      </c>
      <c r="Y66" s="9">
        <v>0.4</v>
      </c>
      <c r="Z66" s="9">
        <v>0.5</v>
      </c>
      <c r="AA66" s="9">
        <v>0.6</v>
      </c>
      <c r="AB66" s="9">
        <v>0.6</v>
      </c>
      <c r="AC66" s="23">
        <f>AVERAGE(E66:AB66)</f>
        <v>0.53749999999999998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>
        <v>15.2</v>
      </c>
      <c r="F67" s="10">
        <v>15.4</v>
      </c>
      <c r="G67" s="10">
        <v>14.2</v>
      </c>
      <c r="H67" s="10">
        <v>13.4</v>
      </c>
      <c r="I67" s="10">
        <v>12.8</v>
      </c>
      <c r="J67" s="10">
        <v>12.9</v>
      </c>
      <c r="K67" s="10">
        <v>12.8</v>
      </c>
      <c r="L67" s="10">
        <v>13.1</v>
      </c>
      <c r="M67" s="10">
        <v>13.7</v>
      </c>
      <c r="N67" s="10">
        <v>13.9</v>
      </c>
      <c r="O67" s="10">
        <v>13.8</v>
      </c>
      <c r="P67" s="10">
        <v>13.6</v>
      </c>
      <c r="Q67" s="10">
        <v>13.6</v>
      </c>
      <c r="R67" s="10">
        <v>13.4</v>
      </c>
      <c r="S67" s="10">
        <v>13.3</v>
      </c>
      <c r="T67" s="10">
        <v>13.2</v>
      </c>
      <c r="U67" s="10">
        <v>12.9</v>
      </c>
      <c r="V67" s="10">
        <v>12.6</v>
      </c>
      <c r="W67" s="10">
        <v>12.4</v>
      </c>
      <c r="X67" s="10">
        <v>12.4</v>
      </c>
      <c r="Y67" s="10">
        <v>13.6</v>
      </c>
      <c r="Z67" s="10">
        <v>14.4</v>
      </c>
      <c r="AA67" s="10">
        <v>14.9</v>
      </c>
      <c r="AB67" s="10">
        <v>15.2</v>
      </c>
      <c r="AC67" s="24">
        <f t="shared" ref="AC67:AC71" si="28">AVERAGE(E67:AB67)</f>
        <v>13.612499999999997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>
        <v>6</v>
      </c>
      <c r="F68" s="10">
        <v>6.7</v>
      </c>
      <c r="G68" s="10">
        <v>6.1</v>
      </c>
      <c r="H68" s="10">
        <v>5.7</v>
      </c>
      <c r="I68" s="10">
        <v>5.6</v>
      </c>
      <c r="J68" s="10">
        <v>5.5</v>
      </c>
      <c r="K68" s="10">
        <v>5.5</v>
      </c>
      <c r="L68" s="10">
        <v>5.6</v>
      </c>
      <c r="M68" s="10">
        <v>5.9</v>
      </c>
      <c r="N68" s="10">
        <v>5.9</v>
      </c>
      <c r="O68" s="10">
        <v>5.7</v>
      </c>
      <c r="P68" s="10">
        <v>5.7</v>
      </c>
      <c r="Q68" s="10">
        <v>5.5</v>
      </c>
      <c r="R68" s="10">
        <v>5.6</v>
      </c>
      <c r="S68" s="10">
        <v>5.6</v>
      </c>
      <c r="T68" s="10">
        <v>5.5</v>
      </c>
      <c r="U68" s="10">
        <v>5.5</v>
      </c>
      <c r="V68" s="10">
        <v>5.7</v>
      </c>
      <c r="W68" s="10">
        <v>5.6</v>
      </c>
      <c r="X68" s="10">
        <v>5.6</v>
      </c>
      <c r="Y68" s="10">
        <v>5.6</v>
      </c>
      <c r="Z68" s="10">
        <v>5.7</v>
      </c>
      <c r="AA68" s="10">
        <v>6.2</v>
      </c>
      <c r="AB68" s="10">
        <v>6.3</v>
      </c>
      <c r="AC68" s="24">
        <f t="shared" si="28"/>
        <v>5.7624999999999993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9.1999999999999993</v>
      </c>
      <c r="F69" s="10">
        <f t="shared" ref="F69:AB69" si="29">F67-F68</f>
        <v>8.6999999999999993</v>
      </c>
      <c r="G69" s="10">
        <f t="shared" si="29"/>
        <v>8.1</v>
      </c>
      <c r="H69" s="10">
        <f t="shared" si="29"/>
        <v>7.7</v>
      </c>
      <c r="I69" s="10">
        <f t="shared" si="29"/>
        <v>7.2000000000000011</v>
      </c>
      <c r="J69" s="10">
        <f t="shared" si="29"/>
        <v>7.4</v>
      </c>
      <c r="K69" s="10">
        <f t="shared" si="29"/>
        <v>7.3000000000000007</v>
      </c>
      <c r="L69" s="10">
        <f t="shared" si="29"/>
        <v>7.5</v>
      </c>
      <c r="M69" s="10">
        <f t="shared" si="29"/>
        <v>7.7999999999999989</v>
      </c>
      <c r="N69" s="10">
        <f t="shared" si="29"/>
        <v>8</v>
      </c>
      <c r="O69" s="10">
        <f t="shared" si="29"/>
        <v>8.1000000000000014</v>
      </c>
      <c r="P69" s="10">
        <f t="shared" si="29"/>
        <v>7.8999999999999995</v>
      </c>
      <c r="Q69" s="10">
        <f t="shared" si="29"/>
        <v>8.1</v>
      </c>
      <c r="R69" s="10">
        <f t="shared" si="29"/>
        <v>7.8000000000000007</v>
      </c>
      <c r="S69" s="10">
        <f t="shared" si="29"/>
        <v>7.7000000000000011</v>
      </c>
      <c r="T69" s="10">
        <f t="shared" si="29"/>
        <v>7.6999999999999993</v>
      </c>
      <c r="U69" s="10">
        <f t="shared" si="29"/>
        <v>7.4</v>
      </c>
      <c r="V69" s="10">
        <f t="shared" si="29"/>
        <v>6.8999999999999995</v>
      </c>
      <c r="W69" s="10">
        <f t="shared" si="29"/>
        <v>6.8000000000000007</v>
      </c>
      <c r="X69" s="10">
        <f t="shared" si="29"/>
        <v>6.8000000000000007</v>
      </c>
      <c r="Y69" s="10">
        <f t="shared" si="29"/>
        <v>8</v>
      </c>
      <c r="Z69" s="10">
        <f t="shared" si="29"/>
        <v>8.6999999999999993</v>
      </c>
      <c r="AA69" s="10">
        <f t="shared" si="29"/>
        <v>8.6999999999999993</v>
      </c>
      <c r="AB69" s="10">
        <f t="shared" si="29"/>
        <v>8.8999999999999986</v>
      </c>
      <c r="AC69" s="24">
        <f t="shared" si="28"/>
        <v>7.8500000000000005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>
        <v>21.6</v>
      </c>
      <c r="F70" s="10">
        <v>23.7</v>
      </c>
      <c r="G70" s="10">
        <v>26.3</v>
      </c>
      <c r="H70" s="10">
        <v>26.8</v>
      </c>
      <c r="I70" s="10">
        <v>27.1</v>
      </c>
      <c r="J70" s="10">
        <v>27.4</v>
      </c>
      <c r="K70" s="10">
        <v>27.3</v>
      </c>
      <c r="L70" s="10">
        <v>26.8</v>
      </c>
      <c r="M70" s="10">
        <v>26.7</v>
      </c>
      <c r="N70" s="10">
        <v>26.5</v>
      </c>
      <c r="O70" s="10">
        <v>25.7</v>
      </c>
      <c r="P70" s="10">
        <v>26</v>
      </c>
      <c r="Q70" s="10">
        <v>25.6</v>
      </c>
      <c r="R70" s="10">
        <v>25.5</v>
      </c>
      <c r="S70" s="10">
        <v>25.4</v>
      </c>
      <c r="T70" s="10">
        <v>24.9</v>
      </c>
      <c r="U70" s="10">
        <v>24.4</v>
      </c>
      <c r="V70" s="10">
        <v>24.2</v>
      </c>
      <c r="W70" s="10">
        <v>24.1</v>
      </c>
      <c r="X70" s="10">
        <v>23.2</v>
      </c>
      <c r="Y70" s="10">
        <v>22.7</v>
      </c>
      <c r="Z70" s="10">
        <v>23.2</v>
      </c>
      <c r="AA70" s="10">
        <v>22.9</v>
      </c>
      <c r="AB70" s="10">
        <v>22.8</v>
      </c>
      <c r="AC70" s="24">
        <f t="shared" si="28"/>
        <v>25.033333333333331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>
        <v>27</v>
      </c>
      <c r="F71" s="10">
        <v>28.7</v>
      </c>
      <c r="G71" s="10">
        <v>31.1</v>
      </c>
      <c r="H71" s="10">
        <v>31.2</v>
      </c>
      <c r="I71" s="10">
        <v>31.2</v>
      </c>
      <c r="J71" s="10">
        <v>31.6</v>
      </c>
      <c r="K71" s="10">
        <v>31.4</v>
      </c>
      <c r="L71" s="10">
        <v>30.8</v>
      </c>
      <c r="M71" s="10">
        <v>31</v>
      </c>
      <c r="N71" s="10">
        <v>30.9</v>
      </c>
      <c r="O71" s="10">
        <v>30.3</v>
      </c>
      <c r="P71" s="10">
        <v>30.6</v>
      </c>
      <c r="Q71" s="10">
        <v>30.1</v>
      </c>
      <c r="R71" s="10">
        <v>29.8</v>
      </c>
      <c r="S71" s="10">
        <v>29.8</v>
      </c>
      <c r="T71" s="10">
        <v>29.2</v>
      </c>
      <c r="U71" s="10">
        <v>28.4</v>
      </c>
      <c r="V71" s="10">
        <v>28.1</v>
      </c>
      <c r="W71" s="10">
        <v>27.9</v>
      </c>
      <c r="X71" s="10">
        <v>27.1</v>
      </c>
      <c r="Y71" s="10">
        <v>27.3</v>
      </c>
      <c r="Z71" s="10">
        <v>28.2</v>
      </c>
      <c r="AA71" s="10">
        <v>28.2</v>
      </c>
      <c r="AB71" s="10">
        <v>28.1</v>
      </c>
      <c r="AC71" s="24">
        <f t="shared" si="28"/>
        <v>29.500000000000004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5.3999999999999986</v>
      </c>
      <c r="F72" s="10">
        <f t="shared" ref="F72:AB72" si="30">F71-F70</f>
        <v>5</v>
      </c>
      <c r="G72" s="10">
        <f t="shared" si="30"/>
        <v>4.8000000000000007</v>
      </c>
      <c r="H72" s="10">
        <f t="shared" si="30"/>
        <v>4.3999999999999986</v>
      </c>
      <c r="I72" s="10">
        <f t="shared" si="30"/>
        <v>4.0999999999999979</v>
      </c>
      <c r="J72" s="10">
        <f t="shared" si="30"/>
        <v>4.2000000000000028</v>
      </c>
      <c r="K72" s="10">
        <f t="shared" si="30"/>
        <v>4.0999999999999979</v>
      </c>
      <c r="L72" s="10">
        <f t="shared" si="30"/>
        <v>4</v>
      </c>
      <c r="M72" s="10">
        <f t="shared" si="30"/>
        <v>4.3000000000000007</v>
      </c>
      <c r="N72" s="10">
        <f t="shared" si="30"/>
        <v>4.3999999999999986</v>
      </c>
      <c r="O72" s="10">
        <f t="shared" si="30"/>
        <v>4.6000000000000014</v>
      </c>
      <c r="P72" s="10">
        <f t="shared" si="30"/>
        <v>4.6000000000000014</v>
      </c>
      <c r="Q72" s="10">
        <f t="shared" si="30"/>
        <v>4.5</v>
      </c>
      <c r="R72" s="10">
        <f t="shared" si="30"/>
        <v>4.3000000000000007</v>
      </c>
      <c r="S72" s="10">
        <f t="shared" si="30"/>
        <v>4.4000000000000021</v>
      </c>
      <c r="T72" s="10">
        <f t="shared" si="30"/>
        <v>4.3000000000000007</v>
      </c>
      <c r="U72" s="10">
        <f t="shared" si="30"/>
        <v>4</v>
      </c>
      <c r="V72" s="10">
        <f t="shared" si="30"/>
        <v>3.9000000000000021</v>
      </c>
      <c r="W72" s="10">
        <f t="shared" si="30"/>
        <v>3.7999999999999972</v>
      </c>
      <c r="X72" s="10">
        <f t="shared" si="30"/>
        <v>3.9000000000000021</v>
      </c>
      <c r="Y72" s="10">
        <f t="shared" si="30"/>
        <v>4.6000000000000014</v>
      </c>
      <c r="Z72" s="10">
        <f t="shared" si="30"/>
        <v>5</v>
      </c>
      <c r="AA72" s="10">
        <f t="shared" si="30"/>
        <v>5.3000000000000007</v>
      </c>
      <c r="AB72" s="10">
        <f t="shared" si="30"/>
        <v>5.3000000000000007</v>
      </c>
      <c r="AC72" s="24">
        <f>AVERAGE(E72:AB72)</f>
        <v>4.4666666666666677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>
        <v>251.7</v>
      </c>
      <c r="F73" s="172">
        <v>262</v>
      </c>
      <c r="G73" s="172">
        <v>253.7</v>
      </c>
      <c r="H73" s="172">
        <v>250.3</v>
      </c>
      <c r="I73" s="172">
        <v>250.3</v>
      </c>
      <c r="J73" s="172">
        <v>248.2</v>
      </c>
      <c r="K73" s="172">
        <v>247.5</v>
      </c>
      <c r="L73" s="172">
        <v>250.3</v>
      </c>
      <c r="M73" s="172">
        <v>252.3</v>
      </c>
      <c r="N73" s="172">
        <v>252.3</v>
      </c>
      <c r="O73" s="172">
        <v>249.6</v>
      </c>
      <c r="P73" s="172">
        <v>249.6</v>
      </c>
      <c r="Q73" s="172">
        <v>247.5</v>
      </c>
      <c r="R73" s="172">
        <v>248.9</v>
      </c>
      <c r="S73" s="172">
        <v>248.9</v>
      </c>
      <c r="T73" s="172">
        <v>249.6</v>
      </c>
      <c r="U73" s="172">
        <v>248.9</v>
      </c>
      <c r="V73" s="172">
        <v>251</v>
      </c>
      <c r="W73" s="172">
        <v>250.3</v>
      </c>
      <c r="X73" s="172">
        <v>250.3</v>
      </c>
      <c r="Y73" s="172">
        <v>250.3</v>
      </c>
      <c r="Z73" s="172">
        <v>250.3</v>
      </c>
      <c r="AA73" s="172">
        <v>255.1</v>
      </c>
      <c r="AB73" s="172">
        <v>256.5</v>
      </c>
      <c r="AC73" s="24">
        <f t="shared" ref="AC73:AC81" si="31">AVERAGE(E73:AB73)</f>
        <v>251.05833333333339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>
        <v>620.5</v>
      </c>
      <c r="F74" s="172">
        <v>652.9</v>
      </c>
      <c r="G74" s="172">
        <v>707.4</v>
      </c>
      <c r="H74" s="172">
        <v>712.9</v>
      </c>
      <c r="I74" s="172">
        <v>712.2</v>
      </c>
      <c r="J74" s="172">
        <v>719.8</v>
      </c>
      <c r="K74" s="172">
        <v>717.7</v>
      </c>
      <c r="L74" s="172">
        <v>705.3</v>
      </c>
      <c r="M74" s="172">
        <v>706.7</v>
      </c>
      <c r="N74" s="172">
        <v>704</v>
      </c>
      <c r="O74" s="172">
        <v>690.9</v>
      </c>
      <c r="P74" s="172">
        <v>697.7</v>
      </c>
      <c r="Q74" s="172">
        <v>690.9</v>
      </c>
      <c r="R74" s="172">
        <v>684</v>
      </c>
      <c r="S74" s="172">
        <v>682.6</v>
      </c>
      <c r="T74" s="172">
        <v>666.7</v>
      </c>
      <c r="U74" s="172">
        <v>654.29999999999995</v>
      </c>
      <c r="V74" s="172">
        <v>644</v>
      </c>
      <c r="W74" s="172">
        <v>639.1</v>
      </c>
      <c r="X74" s="172">
        <v>619.1</v>
      </c>
      <c r="Y74" s="172">
        <v>624.70000000000005</v>
      </c>
      <c r="Z74" s="172">
        <v>648.1</v>
      </c>
      <c r="AA74" s="172">
        <v>644.70000000000005</v>
      </c>
      <c r="AB74" s="172">
        <v>644.70000000000005</v>
      </c>
      <c r="AC74" s="24">
        <f t="shared" si="31"/>
        <v>674.62083333333351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31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31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31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31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B79" si="32">E75-E76</f>
        <v>0.5</v>
      </c>
      <c r="F79" s="11">
        <f t="shared" si="32"/>
        <v>0.5</v>
      </c>
      <c r="G79" s="11">
        <f t="shared" si="32"/>
        <v>0.5</v>
      </c>
      <c r="H79" s="11">
        <f t="shared" si="32"/>
        <v>0.5</v>
      </c>
      <c r="I79" s="11">
        <f t="shared" si="32"/>
        <v>0.5</v>
      </c>
      <c r="J79" s="11">
        <f t="shared" si="32"/>
        <v>0.5</v>
      </c>
      <c r="K79" s="11">
        <f t="shared" si="32"/>
        <v>0.5</v>
      </c>
      <c r="L79" s="11">
        <f t="shared" si="32"/>
        <v>0.5</v>
      </c>
      <c r="M79" s="11">
        <f t="shared" si="32"/>
        <v>0.5</v>
      </c>
      <c r="N79" s="11">
        <f t="shared" si="32"/>
        <v>0.5</v>
      </c>
      <c r="O79" s="11">
        <f t="shared" si="32"/>
        <v>0.5</v>
      </c>
      <c r="P79" s="11">
        <f t="shared" si="32"/>
        <v>0.5</v>
      </c>
      <c r="Q79" s="11">
        <f t="shared" si="32"/>
        <v>0.5</v>
      </c>
      <c r="R79" s="11">
        <f t="shared" si="32"/>
        <v>0.5</v>
      </c>
      <c r="S79" s="11">
        <f t="shared" si="32"/>
        <v>0.5</v>
      </c>
      <c r="T79" s="11">
        <f t="shared" si="32"/>
        <v>0.5</v>
      </c>
      <c r="U79" s="11">
        <f t="shared" si="32"/>
        <v>0.5</v>
      </c>
      <c r="V79" s="11">
        <f t="shared" si="32"/>
        <v>0.5</v>
      </c>
      <c r="W79" s="11">
        <f t="shared" si="32"/>
        <v>0.5</v>
      </c>
      <c r="X79" s="11">
        <f t="shared" si="32"/>
        <v>0.5</v>
      </c>
      <c r="Y79" s="11">
        <f t="shared" si="32"/>
        <v>0.5</v>
      </c>
      <c r="Z79" s="11">
        <f t="shared" si="32"/>
        <v>0.5</v>
      </c>
      <c r="AA79" s="11">
        <f t="shared" si="32"/>
        <v>0.5</v>
      </c>
      <c r="AB79" s="11">
        <f t="shared" si="32"/>
        <v>0.5</v>
      </c>
      <c r="AC79" s="24">
        <f t="shared" si="31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B80" si="33">E77-E78</f>
        <v>0.79999999999999982</v>
      </c>
      <c r="F80" s="11">
        <f t="shared" si="33"/>
        <v>0.79999999999999982</v>
      </c>
      <c r="G80" s="11">
        <f t="shared" si="33"/>
        <v>0.79999999999999982</v>
      </c>
      <c r="H80" s="11">
        <f t="shared" si="33"/>
        <v>0.79999999999999982</v>
      </c>
      <c r="I80" s="11">
        <f t="shared" si="33"/>
        <v>0.79999999999999982</v>
      </c>
      <c r="J80" s="11">
        <f t="shared" si="33"/>
        <v>0.79999999999999982</v>
      </c>
      <c r="K80" s="11">
        <f t="shared" si="33"/>
        <v>0.79999999999999982</v>
      </c>
      <c r="L80" s="11">
        <f t="shared" si="33"/>
        <v>0.79999999999999982</v>
      </c>
      <c r="M80" s="11">
        <f t="shared" si="33"/>
        <v>0.79999999999999982</v>
      </c>
      <c r="N80" s="11">
        <f t="shared" si="33"/>
        <v>0.79999999999999982</v>
      </c>
      <c r="O80" s="11">
        <f t="shared" si="33"/>
        <v>0.79999999999999982</v>
      </c>
      <c r="P80" s="11">
        <f t="shared" si="33"/>
        <v>0.79999999999999982</v>
      </c>
      <c r="Q80" s="11">
        <f t="shared" si="33"/>
        <v>0.79999999999999982</v>
      </c>
      <c r="R80" s="11">
        <f t="shared" si="33"/>
        <v>0.79999999999999982</v>
      </c>
      <c r="S80" s="11">
        <f t="shared" si="33"/>
        <v>0.79999999999999982</v>
      </c>
      <c r="T80" s="11">
        <f t="shared" si="33"/>
        <v>0.79999999999999982</v>
      </c>
      <c r="U80" s="11">
        <f t="shared" si="33"/>
        <v>0.79999999999999982</v>
      </c>
      <c r="V80" s="11">
        <f t="shared" si="33"/>
        <v>0.79999999999999982</v>
      </c>
      <c r="W80" s="11">
        <f t="shared" si="33"/>
        <v>0.79999999999999982</v>
      </c>
      <c r="X80" s="11">
        <f t="shared" si="33"/>
        <v>0.79999999999999982</v>
      </c>
      <c r="Y80" s="11">
        <f t="shared" si="33"/>
        <v>0.79999999999999982</v>
      </c>
      <c r="Z80" s="11">
        <f t="shared" si="33"/>
        <v>0.79999999999999982</v>
      </c>
      <c r="AA80" s="11">
        <f t="shared" si="33"/>
        <v>0.79999999999999982</v>
      </c>
      <c r="AB80" s="11">
        <f t="shared" si="33"/>
        <v>0.79999999999999982</v>
      </c>
      <c r="AC80" s="24">
        <f t="shared" si="31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B81" si="34">SQRT(E79/0.5)*971</f>
        <v>971</v>
      </c>
      <c r="F81" s="14">
        <f t="shared" si="34"/>
        <v>971</v>
      </c>
      <c r="G81" s="14">
        <f t="shared" si="34"/>
        <v>971</v>
      </c>
      <c r="H81" s="14">
        <f t="shared" si="34"/>
        <v>971</v>
      </c>
      <c r="I81" s="14">
        <f t="shared" si="34"/>
        <v>971</v>
      </c>
      <c r="J81" s="14">
        <f t="shared" si="34"/>
        <v>971</v>
      </c>
      <c r="K81" s="14">
        <f t="shared" si="34"/>
        <v>971</v>
      </c>
      <c r="L81" s="14">
        <f t="shared" si="34"/>
        <v>971</v>
      </c>
      <c r="M81" s="14">
        <f t="shared" si="34"/>
        <v>971</v>
      </c>
      <c r="N81" s="14">
        <f t="shared" si="34"/>
        <v>971</v>
      </c>
      <c r="O81" s="14">
        <f t="shared" si="34"/>
        <v>971</v>
      </c>
      <c r="P81" s="14">
        <f t="shared" si="34"/>
        <v>971</v>
      </c>
      <c r="Q81" s="14">
        <f t="shared" si="34"/>
        <v>971</v>
      </c>
      <c r="R81" s="14">
        <f t="shared" si="34"/>
        <v>971</v>
      </c>
      <c r="S81" s="14">
        <f t="shared" si="34"/>
        <v>971</v>
      </c>
      <c r="T81" s="14">
        <f t="shared" si="34"/>
        <v>971</v>
      </c>
      <c r="U81" s="14">
        <f t="shared" si="34"/>
        <v>971</v>
      </c>
      <c r="V81" s="14">
        <f t="shared" si="34"/>
        <v>971</v>
      </c>
      <c r="W81" s="14">
        <f t="shared" si="34"/>
        <v>971</v>
      </c>
      <c r="X81" s="14">
        <f t="shared" si="34"/>
        <v>971</v>
      </c>
      <c r="Y81" s="14">
        <f t="shared" si="34"/>
        <v>971</v>
      </c>
      <c r="Z81" s="14">
        <f t="shared" si="34"/>
        <v>971</v>
      </c>
      <c r="AA81" s="14">
        <f t="shared" si="34"/>
        <v>971</v>
      </c>
      <c r="AB81" s="14">
        <f t="shared" si="34"/>
        <v>971</v>
      </c>
      <c r="AC81" s="24">
        <f t="shared" si="31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B82" si="35">E81*1000*1*(E67-E68)/3024</f>
        <v>2954.100529100529</v>
      </c>
      <c r="F82" s="14">
        <f t="shared" si="35"/>
        <v>2793.5515873015875</v>
      </c>
      <c r="G82" s="14">
        <f t="shared" si="35"/>
        <v>2600.8928571428573</v>
      </c>
      <c r="H82" s="14">
        <f t="shared" si="35"/>
        <v>2472.4537037037039</v>
      </c>
      <c r="I82" s="14">
        <f t="shared" si="35"/>
        <v>2311.9047619047624</v>
      </c>
      <c r="J82" s="14">
        <f t="shared" si="35"/>
        <v>2376.1243386243386</v>
      </c>
      <c r="K82" s="14">
        <f t="shared" si="35"/>
        <v>2344.0145502645505</v>
      </c>
      <c r="L82" s="14">
        <f t="shared" si="35"/>
        <v>2408.2341269841268</v>
      </c>
      <c r="M82" s="14">
        <f t="shared" si="35"/>
        <v>2504.5634920634916</v>
      </c>
      <c r="N82" s="14">
        <f t="shared" si="35"/>
        <v>2568.7830687830688</v>
      </c>
      <c r="O82" s="14">
        <f t="shared" si="35"/>
        <v>2600.8928571428573</v>
      </c>
      <c r="P82" s="14">
        <f t="shared" si="35"/>
        <v>2536.6732804232802</v>
      </c>
      <c r="Q82" s="14">
        <f t="shared" si="35"/>
        <v>2600.8928571428573</v>
      </c>
      <c r="R82" s="14">
        <f t="shared" si="35"/>
        <v>2504.5634920634925</v>
      </c>
      <c r="S82" s="14">
        <f t="shared" si="35"/>
        <v>2472.4537037037039</v>
      </c>
      <c r="T82" s="14">
        <f t="shared" si="35"/>
        <v>2472.4537037037035</v>
      </c>
      <c r="U82" s="14">
        <f t="shared" si="35"/>
        <v>2376.1243386243386</v>
      </c>
      <c r="V82" s="14">
        <f t="shared" si="35"/>
        <v>2215.5753968253966</v>
      </c>
      <c r="W82" s="14">
        <f t="shared" si="35"/>
        <v>2183.465608465609</v>
      </c>
      <c r="X82" s="14">
        <f t="shared" si="35"/>
        <v>2183.465608465609</v>
      </c>
      <c r="Y82" s="14">
        <f t="shared" si="35"/>
        <v>2568.7830687830688</v>
      </c>
      <c r="Z82" s="14">
        <f t="shared" si="35"/>
        <v>2793.5515873015875</v>
      </c>
      <c r="AA82" s="14">
        <f t="shared" si="35"/>
        <v>2793.5515873015875</v>
      </c>
      <c r="AB82" s="14">
        <f t="shared" si="35"/>
        <v>2857.7711640211633</v>
      </c>
      <c r="AC82" s="24">
        <f>SUM(E82:AB82)</f>
        <v>60494.841269841279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>
        <v>1500</v>
      </c>
      <c r="F83" s="15">
        <v>1600</v>
      </c>
      <c r="G83" s="15">
        <v>1500</v>
      </c>
      <c r="H83" s="15">
        <v>1300</v>
      </c>
      <c r="I83" s="15">
        <v>1500</v>
      </c>
      <c r="J83" s="15">
        <v>1500</v>
      </c>
      <c r="K83" s="15">
        <v>1300</v>
      </c>
      <c r="L83" s="15">
        <v>1500</v>
      </c>
      <c r="M83" s="15">
        <v>1600</v>
      </c>
      <c r="N83" s="15">
        <v>1400</v>
      </c>
      <c r="O83" s="15">
        <v>1500</v>
      </c>
      <c r="P83" s="15">
        <v>1500</v>
      </c>
      <c r="Q83" s="15">
        <v>1400</v>
      </c>
      <c r="R83" s="15">
        <v>1500</v>
      </c>
      <c r="S83" s="15">
        <v>1400</v>
      </c>
      <c r="T83" s="15">
        <v>1300</v>
      </c>
      <c r="U83" s="15">
        <v>1400</v>
      </c>
      <c r="V83" s="15">
        <v>1300</v>
      </c>
      <c r="W83" s="15">
        <v>1100</v>
      </c>
      <c r="X83" s="15">
        <v>1400</v>
      </c>
      <c r="Y83" s="15">
        <v>1400</v>
      </c>
      <c r="Z83" s="15">
        <v>1500</v>
      </c>
      <c r="AA83" s="15">
        <v>1500</v>
      </c>
      <c r="AB83" s="15">
        <v>1500</v>
      </c>
      <c r="AC83" s="25">
        <f>SUM(E83:AB83)</f>
        <v>34400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>
        <f t="shared" ref="E84:AB84" si="36">E83/E82</f>
        <v>0.50776877266824882</v>
      </c>
      <c r="F84" s="16">
        <f t="shared" si="36"/>
        <v>0.57274761177598632</v>
      </c>
      <c r="G84" s="16">
        <f t="shared" si="36"/>
        <v>0.57672502574665285</v>
      </c>
      <c r="H84" s="16">
        <f t="shared" si="36"/>
        <v>0.52579346503136404</v>
      </c>
      <c r="I84" s="16">
        <f t="shared" si="36"/>
        <v>0.64881565396498442</v>
      </c>
      <c r="J84" s="16">
        <f t="shared" si="36"/>
        <v>0.63128009574971466</v>
      </c>
      <c r="K84" s="16">
        <f t="shared" si="36"/>
        <v>0.55460406585500044</v>
      </c>
      <c r="L84" s="16">
        <f t="shared" si="36"/>
        <v>0.62286302780638525</v>
      </c>
      <c r="M84" s="16">
        <f t="shared" si="36"/>
        <v>0.63883387467321573</v>
      </c>
      <c r="N84" s="16">
        <f t="shared" si="36"/>
        <v>0.54500514933058708</v>
      </c>
      <c r="O84" s="16">
        <f t="shared" si="36"/>
        <v>0.57672502574665285</v>
      </c>
      <c r="P84" s="16">
        <f t="shared" si="36"/>
        <v>0.59132565930985936</v>
      </c>
      <c r="Q84" s="16">
        <f t="shared" si="36"/>
        <v>0.538276690696876</v>
      </c>
      <c r="R84" s="16">
        <f t="shared" si="36"/>
        <v>0.59890675750613953</v>
      </c>
      <c r="S84" s="16">
        <f t="shared" si="36"/>
        <v>0.56623911618762279</v>
      </c>
      <c r="T84" s="16">
        <f t="shared" si="36"/>
        <v>0.52579346503136415</v>
      </c>
      <c r="U84" s="16">
        <f t="shared" si="36"/>
        <v>0.58919475603306704</v>
      </c>
      <c r="V84" s="16">
        <f t="shared" si="36"/>
        <v>0.58675502619442088</v>
      </c>
      <c r="W84" s="16">
        <f t="shared" si="36"/>
        <v>0.50378627249045849</v>
      </c>
      <c r="X84" s="16">
        <f t="shared" si="36"/>
        <v>0.64118252862421987</v>
      </c>
      <c r="Y84" s="16">
        <f t="shared" si="36"/>
        <v>0.54500514933058708</v>
      </c>
      <c r="Z84" s="16">
        <f t="shared" si="36"/>
        <v>0.5369508860399872</v>
      </c>
      <c r="AA84" s="16">
        <f t="shared" si="36"/>
        <v>0.5369508860399872</v>
      </c>
      <c r="AB84" s="16">
        <f t="shared" si="36"/>
        <v>0.5248845739941449</v>
      </c>
      <c r="AC84" s="24">
        <f t="shared" ref="AC84:AC89" si="37">AVERAGE(E84:AB84)</f>
        <v>0.57026723065948026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>
        <f>AVERAGE(E84:AB84)</f>
        <v>0.57026723065948026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>
        <f t="shared" si="37"/>
        <v>0.57026723065948026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>
        <f t="shared" ref="E86:AB86" si="38">3.516/E84</f>
        <v>6.9244116402116394</v>
      </c>
      <c r="F86" s="16">
        <f t="shared" si="38"/>
        <v>6.1388296130952389</v>
      </c>
      <c r="G86" s="16">
        <f t="shared" si="38"/>
        <v>6.0964928571428576</v>
      </c>
      <c r="H86" s="16">
        <f t="shared" si="38"/>
        <v>6.6870363247863258</v>
      </c>
      <c r="I86" s="16">
        <f t="shared" si="38"/>
        <v>5.4191047619047632</v>
      </c>
      <c r="J86" s="16">
        <f t="shared" si="38"/>
        <v>5.5696354497354497</v>
      </c>
      <c r="K86" s="16">
        <f t="shared" si="38"/>
        <v>6.3396578144078148</v>
      </c>
      <c r="L86" s="16">
        <f t="shared" si="38"/>
        <v>5.6449007936507929</v>
      </c>
      <c r="M86" s="16">
        <f t="shared" si="38"/>
        <v>5.5037782738095222</v>
      </c>
      <c r="N86" s="16">
        <f t="shared" si="38"/>
        <v>6.4513151927437633</v>
      </c>
      <c r="O86" s="16">
        <f t="shared" si="38"/>
        <v>6.0964928571428576</v>
      </c>
      <c r="P86" s="16">
        <f t="shared" si="38"/>
        <v>5.9459621693121694</v>
      </c>
      <c r="Q86" s="16">
        <f t="shared" si="38"/>
        <v>6.5319566326530625</v>
      </c>
      <c r="R86" s="16">
        <f t="shared" si="38"/>
        <v>5.8706968253968261</v>
      </c>
      <c r="S86" s="16">
        <f t="shared" si="38"/>
        <v>6.2093908730158738</v>
      </c>
      <c r="T86" s="16">
        <f t="shared" si="38"/>
        <v>6.687036324786324</v>
      </c>
      <c r="U86" s="16">
        <f t="shared" si="38"/>
        <v>5.9674665532879825</v>
      </c>
      <c r="V86" s="16">
        <f t="shared" si="38"/>
        <v>5.992279304029303</v>
      </c>
      <c r="W86" s="16">
        <f t="shared" si="38"/>
        <v>6.9791500721500732</v>
      </c>
      <c r="X86" s="16">
        <f t="shared" si="38"/>
        <v>5.4836179138322008</v>
      </c>
      <c r="Y86" s="16">
        <f t="shared" si="38"/>
        <v>6.4513151927437633</v>
      </c>
      <c r="Z86" s="16">
        <f t="shared" si="38"/>
        <v>6.5480849206349205</v>
      </c>
      <c r="AA86" s="16">
        <f t="shared" si="38"/>
        <v>6.5480849206349205</v>
      </c>
      <c r="AB86" s="16">
        <f t="shared" si="38"/>
        <v>6.698615608465607</v>
      </c>
      <c r="AC86" s="24">
        <f t="shared" si="37"/>
        <v>6.1993880370655861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>
        <f t="shared" ref="E87:AB87" si="39">3.413*E86</f>
        <v>23.633016928042323</v>
      </c>
      <c r="F87" s="16">
        <f t="shared" si="39"/>
        <v>20.95182546949405</v>
      </c>
      <c r="G87" s="16">
        <f t="shared" si="39"/>
        <v>20.807330121428571</v>
      </c>
      <c r="H87" s="16">
        <f t="shared" si="39"/>
        <v>22.82285497649573</v>
      </c>
      <c r="I87" s="16">
        <f t="shared" si="39"/>
        <v>18.495404552380954</v>
      </c>
      <c r="J87" s="16">
        <f t="shared" si="39"/>
        <v>19.00916578994709</v>
      </c>
      <c r="K87" s="16">
        <f t="shared" si="39"/>
        <v>21.637252120573869</v>
      </c>
      <c r="L87" s="16">
        <f t="shared" si="39"/>
        <v>19.266046408730155</v>
      </c>
      <c r="M87" s="16">
        <f t="shared" si="39"/>
        <v>18.784395248511899</v>
      </c>
      <c r="N87" s="16">
        <f t="shared" si="39"/>
        <v>22.018338752834463</v>
      </c>
      <c r="O87" s="16">
        <f t="shared" si="39"/>
        <v>20.807330121428571</v>
      </c>
      <c r="P87" s="16">
        <f t="shared" si="39"/>
        <v>20.293568883862434</v>
      </c>
      <c r="Q87" s="16">
        <f t="shared" si="39"/>
        <v>22.293567987244902</v>
      </c>
      <c r="R87" s="16">
        <f t="shared" si="39"/>
        <v>20.036688265079366</v>
      </c>
      <c r="S87" s="16">
        <f t="shared" si="39"/>
        <v>21.192651049603175</v>
      </c>
      <c r="T87" s="16">
        <f t="shared" si="39"/>
        <v>22.822854976495723</v>
      </c>
      <c r="U87" s="16">
        <f t="shared" si="39"/>
        <v>20.366963346371882</v>
      </c>
      <c r="V87" s="16">
        <f t="shared" si="39"/>
        <v>20.451649264652008</v>
      </c>
      <c r="W87" s="16">
        <f t="shared" si="39"/>
        <v>23.8198391962482</v>
      </c>
      <c r="X87" s="16">
        <f t="shared" si="39"/>
        <v>18.715587939909302</v>
      </c>
      <c r="Y87" s="16">
        <f t="shared" si="39"/>
        <v>22.018338752834463</v>
      </c>
      <c r="Z87" s="16">
        <f t="shared" si="39"/>
        <v>22.348613834126983</v>
      </c>
      <c r="AA87" s="16">
        <f t="shared" si="39"/>
        <v>22.348613834126983</v>
      </c>
      <c r="AB87" s="16">
        <f t="shared" si="39"/>
        <v>22.862375071693116</v>
      </c>
      <c r="AC87" s="24">
        <f t="shared" si="37"/>
        <v>21.158511370504844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>
        <f t="shared" ref="E88:AB88" si="40">(E71-E70)/LN(1+(E71-E70)/E65)</f>
        <v>2.6371142612997733</v>
      </c>
      <c r="F88" s="16">
        <f t="shared" si="40"/>
        <v>2.6591319396341482</v>
      </c>
      <c r="G88" s="16">
        <f t="shared" si="40"/>
        <v>2.7305961147778537</v>
      </c>
      <c r="H88" s="16">
        <f t="shared" si="40"/>
        <v>2.3506757574581698</v>
      </c>
      <c r="I88" s="16">
        <f t="shared" si="40"/>
        <v>2.1295483613602388</v>
      </c>
      <c r="J88" s="16">
        <f t="shared" si="40"/>
        <v>2.1583730379529538</v>
      </c>
      <c r="K88" s="16">
        <f t="shared" si="40"/>
        <v>2.1295483613602388</v>
      </c>
      <c r="L88" s="16">
        <f t="shared" si="40"/>
        <v>2.1005783676943754</v>
      </c>
      <c r="M88" s="16">
        <f t="shared" si="40"/>
        <v>2.1870565497103867</v>
      </c>
      <c r="N88" s="16">
        <f t="shared" si="40"/>
        <v>2.2156028472424842</v>
      </c>
      <c r="O88" s="16">
        <f t="shared" si="40"/>
        <v>2.2722986744268572</v>
      </c>
      <c r="P88" s="16">
        <f t="shared" si="40"/>
        <v>2.4089539710342205</v>
      </c>
      <c r="Q88" s="16">
        <f t="shared" si="40"/>
        <v>2.2440156931414696</v>
      </c>
      <c r="R88" s="16">
        <f t="shared" si="40"/>
        <v>2.4515125855168018</v>
      </c>
      <c r="S88" s="16">
        <f t="shared" si="40"/>
        <v>2.2156028472424851</v>
      </c>
      <c r="T88" s="16">
        <f t="shared" si="40"/>
        <v>2.1870565497103867</v>
      </c>
      <c r="U88" s="16">
        <f t="shared" si="40"/>
        <v>2.2324425062049889</v>
      </c>
      <c r="V88" s="16">
        <f t="shared" si="40"/>
        <v>2.0714586881775165</v>
      </c>
      <c r="W88" s="16">
        <f t="shared" si="40"/>
        <v>2.0421847211219002</v>
      </c>
      <c r="X88" s="16">
        <f t="shared" si="40"/>
        <v>2.329781902412321</v>
      </c>
      <c r="Y88" s="16">
        <f t="shared" si="40"/>
        <v>2.2722986744268572</v>
      </c>
      <c r="Z88" s="16">
        <f t="shared" si="40"/>
        <v>2.5239759175245418</v>
      </c>
      <c r="AA88" s="16">
        <f t="shared" si="40"/>
        <v>2.6089965889164013</v>
      </c>
      <c r="AB88" s="16">
        <f t="shared" si="40"/>
        <v>2.6089965889164013</v>
      </c>
      <c r="AC88" s="24">
        <f t="shared" si="37"/>
        <v>2.3236583961359898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>
        <f t="shared" ref="E89:AB89" si="41">(E67-E68)/LN(1+(E67-E68)/E66)</f>
        <v>3.4727337727368122</v>
      </c>
      <c r="F89" s="16">
        <f t="shared" si="41"/>
        <v>3.349523166013467</v>
      </c>
      <c r="G89" s="16">
        <f t="shared" si="41"/>
        <v>3.0290013989076652</v>
      </c>
      <c r="H89" s="16">
        <f t="shared" si="41"/>
        <v>2.9310095858689826</v>
      </c>
      <c r="I89" s="16">
        <f t="shared" si="41"/>
        <v>2.8070729658092168</v>
      </c>
      <c r="J89" s="16">
        <f t="shared" si="41"/>
        <v>2.4912348380247811</v>
      </c>
      <c r="K89" s="16">
        <f t="shared" si="41"/>
        <v>2.4682916986923407</v>
      </c>
      <c r="L89" s="16">
        <f t="shared" si="41"/>
        <v>2.7050532016668063</v>
      </c>
      <c r="M89" s="16">
        <f t="shared" si="41"/>
        <v>2.9556008171816188</v>
      </c>
      <c r="N89" s="16">
        <f t="shared" si="41"/>
        <v>3.0045957240544103</v>
      </c>
      <c r="O89" s="16">
        <f t="shared" si="41"/>
        <v>3.0290013989076661</v>
      </c>
      <c r="P89" s="16">
        <f t="shared" si="41"/>
        <v>2.8000493085330982</v>
      </c>
      <c r="Q89" s="16">
        <f t="shared" si="41"/>
        <v>2.8471908617087194</v>
      </c>
      <c r="R89" s="16">
        <f t="shared" si="41"/>
        <v>2.9556008171816193</v>
      </c>
      <c r="S89" s="16">
        <f t="shared" si="41"/>
        <v>2.7526727126528141</v>
      </c>
      <c r="T89" s="16">
        <f t="shared" si="41"/>
        <v>2.9310095858689822</v>
      </c>
      <c r="U89" s="16">
        <f t="shared" si="41"/>
        <v>2.8568481655931199</v>
      </c>
      <c r="V89" s="16">
        <f t="shared" si="41"/>
        <v>2.375897998171745</v>
      </c>
      <c r="W89" s="16">
        <f t="shared" si="41"/>
        <v>2.3526385425761167</v>
      </c>
      <c r="X89" s="16">
        <f t="shared" si="41"/>
        <v>2.3526385425761167</v>
      </c>
      <c r="Y89" s="16">
        <f t="shared" si="41"/>
        <v>2.6276699100244088</v>
      </c>
      <c r="Z89" s="16">
        <f t="shared" si="41"/>
        <v>2.9872776330491373</v>
      </c>
      <c r="AA89" s="16">
        <f t="shared" si="41"/>
        <v>3.174209338763446</v>
      </c>
      <c r="AB89" s="16">
        <f t="shared" si="41"/>
        <v>3.2221656935770153</v>
      </c>
      <c r="AC89" s="24">
        <f t="shared" si="37"/>
        <v>2.8532911532558374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 t="e">
        <f>AVERAGE(E94:AB94)</f>
        <v>#DIV/0!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 t="e">
        <f>AVERAGE(E95:AB95)</f>
        <v>#DIV/0!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 t="e">
        <f t="shared" ref="AC96:AC100" si="42">AVERAGE(E96:AB96)</f>
        <v>#DIV/0!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 t="e">
        <f t="shared" si="42"/>
        <v>#DIV/0!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0</v>
      </c>
      <c r="F98" s="10">
        <f t="shared" ref="F98:AB98" si="43">F96-F97</f>
        <v>0</v>
      </c>
      <c r="G98" s="10">
        <f t="shared" si="43"/>
        <v>0</v>
      </c>
      <c r="H98" s="10">
        <f t="shared" si="43"/>
        <v>0</v>
      </c>
      <c r="I98" s="10">
        <f t="shared" si="43"/>
        <v>0</v>
      </c>
      <c r="J98" s="10">
        <f t="shared" si="43"/>
        <v>0</v>
      </c>
      <c r="K98" s="10">
        <f t="shared" si="43"/>
        <v>0</v>
      </c>
      <c r="L98" s="10">
        <f t="shared" si="43"/>
        <v>0</v>
      </c>
      <c r="M98" s="10">
        <f t="shared" si="43"/>
        <v>0</v>
      </c>
      <c r="N98" s="10">
        <f t="shared" si="43"/>
        <v>0</v>
      </c>
      <c r="O98" s="10">
        <f t="shared" si="43"/>
        <v>0</v>
      </c>
      <c r="P98" s="10">
        <f t="shared" si="43"/>
        <v>0</v>
      </c>
      <c r="Q98" s="10">
        <f t="shared" si="43"/>
        <v>0</v>
      </c>
      <c r="R98" s="10">
        <f t="shared" si="43"/>
        <v>0</v>
      </c>
      <c r="S98" s="10">
        <f t="shared" si="43"/>
        <v>0</v>
      </c>
      <c r="T98" s="10">
        <f t="shared" si="43"/>
        <v>0</v>
      </c>
      <c r="U98" s="10">
        <f t="shared" si="43"/>
        <v>0</v>
      </c>
      <c r="V98" s="10">
        <f t="shared" si="43"/>
        <v>0</v>
      </c>
      <c r="W98" s="10">
        <f t="shared" si="43"/>
        <v>0</v>
      </c>
      <c r="X98" s="10">
        <f t="shared" si="43"/>
        <v>0</v>
      </c>
      <c r="Y98" s="10">
        <f t="shared" si="43"/>
        <v>0</v>
      </c>
      <c r="Z98" s="10">
        <f t="shared" si="43"/>
        <v>0</v>
      </c>
      <c r="AA98" s="10">
        <f t="shared" si="43"/>
        <v>0</v>
      </c>
      <c r="AB98" s="10">
        <f t="shared" si="43"/>
        <v>0</v>
      </c>
      <c r="AC98" s="24">
        <f t="shared" si="42"/>
        <v>0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 t="e">
        <f t="shared" si="42"/>
        <v>#DIV/0!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 t="e">
        <f t="shared" si="42"/>
        <v>#DIV/0!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0</v>
      </c>
      <c r="F101" s="10">
        <f t="shared" ref="F101:AB101" si="44">F100-F99</f>
        <v>0</v>
      </c>
      <c r="G101" s="10">
        <f t="shared" si="44"/>
        <v>0</v>
      </c>
      <c r="H101" s="10">
        <f t="shared" si="44"/>
        <v>0</v>
      </c>
      <c r="I101" s="10">
        <f t="shared" si="44"/>
        <v>0</v>
      </c>
      <c r="J101" s="10">
        <f t="shared" si="44"/>
        <v>0</v>
      </c>
      <c r="K101" s="10">
        <f t="shared" si="44"/>
        <v>0</v>
      </c>
      <c r="L101" s="10">
        <f t="shared" si="44"/>
        <v>0</v>
      </c>
      <c r="M101" s="10">
        <f t="shared" si="44"/>
        <v>0</v>
      </c>
      <c r="N101" s="10">
        <f t="shared" si="44"/>
        <v>0</v>
      </c>
      <c r="O101" s="10">
        <f t="shared" si="44"/>
        <v>0</v>
      </c>
      <c r="P101" s="10">
        <f t="shared" si="44"/>
        <v>0</v>
      </c>
      <c r="Q101" s="10">
        <f t="shared" si="44"/>
        <v>0</v>
      </c>
      <c r="R101" s="10">
        <f t="shared" si="44"/>
        <v>0</v>
      </c>
      <c r="S101" s="10">
        <f t="shared" si="44"/>
        <v>0</v>
      </c>
      <c r="T101" s="10">
        <f t="shared" si="44"/>
        <v>0</v>
      </c>
      <c r="U101" s="10">
        <f t="shared" si="44"/>
        <v>0</v>
      </c>
      <c r="V101" s="10">
        <f t="shared" si="44"/>
        <v>0</v>
      </c>
      <c r="W101" s="10">
        <f t="shared" si="44"/>
        <v>0</v>
      </c>
      <c r="X101" s="10">
        <f t="shared" si="44"/>
        <v>0</v>
      </c>
      <c r="Y101" s="10">
        <f t="shared" si="44"/>
        <v>0</v>
      </c>
      <c r="Z101" s="10">
        <f t="shared" si="44"/>
        <v>0</v>
      </c>
      <c r="AA101" s="10">
        <f t="shared" si="44"/>
        <v>0</v>
      </c>
      <c r="AB101" s="10">
        <f t="shared" si="44"/>
        <v>0</v>
      </c>
      <c r="AC101" s="24">
        <f>AVERAGE(E101:AB101)</f>
        <v>0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 t="e">
        <f t="shared" ref="AC102:AC110" si="45">AVERAGE(E102:AB102)</f>
        <v>#DIV/0!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 t="e">
        <f t="shared" si="45"/>
        <v>#DIV/0!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>
        <v>4.2</v>
      </c>
      <c r="M104" s="11">
        <v>4.2</v>
      </c>
      <c r="N104" s="11">
        <v>4.2</v>
      </c>
      <c r="O104" s="11">
        <v>4.2</v>
      </c>
      <c r="P104" s="11">
        <v>4.2</v>
      </c>
      <c r="Q104" s="11">
        <v>4.2</v>
      </c>
      <c r="R104" s="11">
        <v>4.2</v>
      </c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>
        <v>4.2</v>
      </c>
      <c r="AC104" s="24">
        <f t="shared" si="45"/>
        <v>4.200000000000002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>
        <v>3.7</v>
      </c>
      <c r="M105" s="12">
        <v>3.7</v>
      </c>
      <c r="N105" s="12">
        <v>3.7</v>
      </c>
      <c r="O105" s="12">
        <v>3.7</v>
      </c>
      <c r="P105" s="12">
        <v>3.7</v>
      </c>
      <c r="Q105" s="12">
        <v>3.7</v>
      </c>
      <c r="R105" s="12">
        <v>3.7</v>
      </c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>
        <v>3.7</v>
      </c>
      <c r="AC105" s="24">
        <f t="shared" si="45"/>
        <v>3.7000000000000015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>
        <v>3.8</v>
      </c>
      <c r="M106" s="12">
        <v>3.8</v>
      </c>
      <c r="N106" s="12">
        <v>3.8</v>
      </c>
      <c r="O106" s="12">
        <v>3.8</v>
      </c>
      <c r="P106" s="12">
        <v>3.8</v>
      </c>
      <c r="Q106" s="12">
        <v>3.8</v>
      </c>
      <c r="R106" s="12">
        <v>3.8</v>
      </c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>
        <v>3.8</v>
      </c>
      <c r="AC106" s="24">
        <f t="shared" si="45"/>
        <v>3.7999999999999985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>
        <v>3</v>
      </c>
      <c r="M107" s="12">
        <v>3</v>
      </c>
      <c r="N107" s="12">
        <v>3</v>
      </c>
      <c r="O107" s="12">
        <v>3</v>
      </c>
      <c r="P107" s="12">
        <v>3</v>
      </c>
      <c r="Q107" s="12">
        <v>3</v>
      </c>
      <c r="R107" s="12">
        <v>3</v>
      </c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>
        <v>3</v>
      </c>
      <c r="AC107" s="24">
        <f t="shared" si="45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AB108" si="46">E104-E105</f>
        <v>0.5</v>
      </c>
      <c r="F108" s="11">
        <f t="shared" si="46"/>
        <v>0.5</v>
      </c>
      <c r="G108" s="11">
        <f t="shared" si="46"/>
        <v>0.5</v>
      </c>
      <c r="H108" s="11">
        <f t="shared" si="46"/>
        <v>0.5</v>
      </c>
      <c r="I108" s="11">
        <f t="shared" si="46"/>
        <v>0.5</v>
      </c>
      <c r="J108" s="11">
        <f t="shared" si="46"/>
        <v>0.5</v>
      </c>
      <c r="K108" s="11">
        <f t="shared" si="46"/>
        <v>0.5</v>
      </c>
      <c r="L108" s="11">
        <f t="shared" si="46"/>
        <v>0.5</v>
      </c>
      <c r="M108" s="11">
        <f t="shared" si="46"/>
        <v>0.5</v>
      </c>
      <c r="N108" s="11">
        <f t="shared" si="46"/>
        <v>0.5</v>
      </c>
      <c r="O108" s="11">
        <f t="shared" si="46"/>
        <v>0.5</v>
      </c>
      <c r="P108" s="11">
        <f t="shared" si="46"/>
        <v>0.5</v>
      </c>
      <c r="Q108" s="11">
        <f t="shared" si="46"/>
        <v>0.5</v>
      </c>
      <c r="R108" s="11">
        <f t="shared" si="46"/>
        <v>0.5</v>
      </c>
      <c r="S108" s="11">
        <f t="shared" si="46"/>
        <v>0.5</v>
      </c>
      <c r="T108" s="11">
        <f t="shared" si="46"/>
        <v>0.5</v>
      </c>
      <c r="U108" s="11">
        <f t="shared" si="46"/>
        <v>0.5</v>
      </c>
      <c r="V108" s="11">
        <f t="shared" si="46"/>
        <v>0.5</v>
      </c>
      <c r="W108" s="11">
        <f t="shared" si="46"/>
        <v>0.5</v>
      </c>
      <c r="X108" s="11">
        <f t="shared" si="46"/>
        <v>0.5</v>
      </c>
      <c r="Y108" s="11">
        <f t="shared" si="46"/>
        <v>0.5</v>
      </c>
      <c r="Z108" s="11">
        <f t="shared" si="46"/>
        <v>0.5</v>
      </c>
      <c r="AA108" s="11">
        <f t="shared" si="46"/>
        <v>0.5</v>
      </c>
      <c r="AB108" s="11">
        <f t="shared" si="46"/>
        <v>0.5</v>
      </c>
      <c r="AC108" s="24">
        <f t="shared" si="45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AB109" si="47">E106-E107</f>
        <v>0.79999999999999982</v>
      </c>
      <c r="F109" s="11">
        <f t="shared" si="47"/>
        <v>0.79999999999999982</v>
      </c>
      <c r="G109" s="11">
        <f t="shared" si="47"/>
        <v>0.79999999999999982</v>
      </c>
      <c r="H109" s="11">
        <f t="shared" si="47"/>
        <v>0.79999999999999982</v>
      </c>
      <c r="I109" s="11">
        <f t="shared" si="47"/>
        <v>0.79999999999999982</v>
      </c>
      <c r="J109" s="11">
        <f t="shared" si="47"/>
        <v>0.79999999999999982</v>
      </c>
      <c r="K109" s="11">
        <f t="shared" si="47"/>
        <v>0.79999999999999982</v>
      </c>
      <c r="L109" s="11">
        <f t="shared" si="47"/>
        <v>0.79999999999999982</v>
      </c>
      <c r="M109" s="11">
        <f t="shared" si="47"/>
        <v>0.79999999999999982</v>
      </c>
      <c r="N109" s="11">
        <f t="shared" si="47"/>
        <v>0.79999999999999982</v>
      </c>
      <c r="O109" s="11">
        <f t="shared" si="47"/>
        <v>0.79999999999999982</v>
      </c>
      <c r="P109" s="11">
        <f t="shared" si="47"/>
        <v>0.79999999999999982</v>
      </c>
      <c r="Q109" s="11">
        <f t="shared" si="47"/>
        <v>0.79999999999999982</v>
      </c>
      <c r="R109" s="11">
        <f t="shared" si="47"/>
        <v>0.79999999999999982</v>
      </c>
      <c r="S109" s="11">
        <f t="shared" si="47"/>
        <v>0.79999999999999982</v>
      </c>
      <c r="T109" s="11">
        <f t="shared" si="47"/>
        <v>0.79999999999999982</v>
      </c>
      <c r="U109" s="11">
        <f t="shared" si="47"/>
        <v>0.79999999999999982</v>
      </c>
      <c r="V109" s="11">
        <f t="shared" si="47"/>
        <v>0.79999999999999982</v>
      </c>
      <c r="W109" s="11">
        <f t="shared" si="47"/>
        <v>0.79999999999999982</v>
      </c>
      <c r="X109" s="11">
        <f t="shared" si="47"/>
        <v>0.79999999999999982</v>
      </c>
      <c r="Y109" s="11">
        <f t="shared" si="47"/>
        <v>0.79999999999999982</v>
      </c>
      <c r="Z109" s="11">
        <f t="shared" si="47"/>
        <v>0.79999999999999982</v>
      </c>
      <c r="AA109" s="11">
        <f t="shared" si="47"/>
        <v>0.79999999999999982</v>
      </c>
      <c r="AB109" s="11">
        <f t="shared" si="47"/>
        <v>0.79999999999999982</v>
      </c>
      <c r="AC109" s="24">
        <f t="shared" si="45"/>
        <v>0.80000000000000027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AB110" si="48">SQRT(E108/0.5)*971</f>
        <v>971</v>
      </c>
      <c r="F110" s="14">
        <f t="shared" si="48"/>
        <v>971</v>
      </c>
      <c r="G110" s="14">
        <f t="shared" si="48"/>
        <v>971</v>
      </c>
      <c r="H110" s="14">
        <f t="shared" si="48"/>
        <v>971</v>
      </c>
      <c r="I110" s="14">
        <f t="shared" si="48"/>
        <v>971</v>
      </c>
      <c r="J110" s="14">
        <f t="shared" si="48"/>
        <v>971</v>
      </c>
      <c r="K110" s="14">
        <f t="shared" si="48"/>
        <v>971</v>
      </c>
      <c r="L110" s="14">
        <f t="shared" si="48"/>
        <v>971</v>
      </c>
      <c r="M110" s="14">
        <f t="shared" si="48"/>
        <v>971</v>
      </c>
      <c r="N110" s="14">
        <f t="shared" si="48"/>
        <v>971</v>
      </c>
      <c r="O110" s="14">
        <f t="shared" si="48"/>
        <v>971</v>
      </c>
      <c r="P110" s="14">
        <f t="shared" si="48"/>
        <v>971</v>
      </c>
      <c r="Q110" s="14">
        <f t="shared" si="48"/>
        <v>971</v>
      </c>
      <c r="R110" s="14">
        <f t="shared" si="48"/>
        <v>971</v>
      </c>
      <c r="S110" s="14">
        <f t="shared" si="48"/>
        <v>971</v>
      </c>
      <c r="T110" s="14">
        <f t="shared" si="48"/>
        <v>971</v>
      </c>
      <c r="U110" s="14">
        <f t="shared" si="48"/>
        <v>971</v>
      </c>
      <c r="V110" s="14">
        <f t="shared" si="48"/>
        <v>971</v>
      </c>
      <c r="W110" s="14">
        <f t="shared" si="48"/>
        <v>971</v>
      </c>
      <c r="X110" s="14">
        <f t="shared" si="48"/>
        <v>971</v>
      </c>
      <c r="Y110" s="14">
        <f t="shared" si="48"/>
        <v>971</v>
      </c>
      <c r="Z110" s="14">
        <f t="shared" si="48"/>
        <v>971</v>
      </c>
      <c r="AA110" s="14">
        <f t="shared" si="48"/>
        <v>971</v>
      </c>
      <c r="AB110" s="14">
        <f t="shared" si="48"/>
        <v>971</v>
      </c>
      <c r="AC110" s="24">
        <f t="shared" si="45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AB111" si="49">E110*1000*1*(E96-E97)/3024</f>
        <v>0</v>
      </c>
      <c r="F111" s="14">
        <f t="shared" si="49"/>
        <v>0</v>
      </c>
      <c r="G111" s="14">
        <f t="shared" si="49"/>
        <v>0</v>
      </c>
      <c r="H111" s="14">
        <f t="shared" si="49"/>
        <v>0</v>
      </c>
      <c r="I111" s="14">
        <f t="shared" si="49"/>
        <v>0</v>
      </c>
      <c r="J111" s="14">
        <f t="shared" si="49"/>
        <v>0</v>
      </c>
      <c r="K111" s="14">
        <f t="shared" si="49"/>
        <v>0</v>
      </c>
      <c r="L111" s="14">
        <f t="shared" si="49"/>
        <v>0</v>
      </c>
      <c r="M111" s="14">
        <f t="shared" si="49"/>
        <v>0</v>
      </c>
      <c r="N111" s="14">
        <f t="shared" si="49"/>
        <v>0</v>
      </c>
      <c r="O111" s="14">
        <f t="shared" si="49"/>
        <v>0</v>
      </c>
      <c r="P111" s="14">
        <f t="shared" si="49"/>
        <v>0</v>
      </c>
      <c r="Q111" s="14">
        <f t="shared" si="49"/>
        <v>0</v>
      </c>
      <c r="R111" s="14">
        <f t="shared" si="49"/>
        <v>0</v>
      </c>
      <c r="S111" s="14">
        <f t="shared" si="49"/>
        <v>0</v>
      </c>
      <c r="T111" s="14">
        <f t="shared" si="49"/>
        <v>0</v>
      </c>
      <c r="U111" s="14">
        <f t="shared" si="49"/>
        <v>0</v>
      </c>
      <c r="V111" s="14">
        <f t="shared" si="49"/>
        <v>0</v>
      </c>
      <c r="W111" s="14">
        <f t="shared" si="49"/>
        <v>0</v>
      </c>
      <c r="X111" s="14">
        <f t="shared" si="49"/>
        <v>0</v>
      </c>
      <c r="Y111" s="14">
        <f t="shared" si="49"/>
        <v>0</v>
      </c>
      <c r="Z111" s="14">
        <f t="shared" si="49"/>
        <v>0</v>
      </c>
      <c r="AA111" s="14">
        <f t="shared" si="49"/>
        <v>0</v>
      </c>
      <c r="AB111" s="14">
        <f t="shared" si="49"/>
        <v>0</v>
      </c>
      <c r="AC111" s="24">
        <f>SUM(E111:AB111)</f>
        <v>0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25">
        <f>SUM(E112:AB112)</f>
        <v>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 t="e">
        <f t="shared" ref="E113:AB113" si="50">E112/E111</f>
        <v>#DIV/0!</v>
      </c>
      <c r="F113" s="16" t="e">
        <f t="shared" si="50"/>
        <v>#DIV/0!</v>
      </c>
      <c r="G113" s="16" t="e">
        <f t="shared" si="50"/>
        <v>#DIV/0!</v>
      </c>
      <c r="H113" s="16" t="e">
        <f t="shared" si="50"/>
        <v>#DIV/0!</v>
      </c>
      <c r="I113" s="16" t="e">
        <f t="shared" si="50"/>
        <v>#DIV/0!</v>
      </c>
      <c r="J113" s="16" t="e">
        <f t="shared" si="50"/>
        <v>#DIV/0!</v>
      </c>
      <c r="K113" s="16" t="e">
        <f t="shared" si="50"/>
        <v>#DIV/0!</v>
      </c>
      <c r="L113" s="16" t="e">
        <f t="shared" si="50"/>
        <v>#DIV/0!</v>
      </c>
      <c r="M113" s="16" t="e">
        <f t="shared" si="50"/>
        <v>#DIV/0!</v>
      </c>
      <c r="N113" s="16" t="e">
        <f t="shared" si="50"/>
        <v>#DIV/0!</v>
      </c>
      <c r="O113" s="16" t="e">
        <f t="shared" si="50"/>
        <v>#DIV/0!</v>
      </c>
      <c r="P113" s="16" t="e">
        <f t="shared" si="50"/>
        <v>#DIV/0!</v>
      </c>
      <c r="Q113" s="16" t="e">
        <f t="shared" si="50"/>
        <v>#DIV/0!</v>
      </c>
      <c r="R113" s="16" t="e">
        <f t="shared" si="50"/>
        <v>#DIV/0!</v>
      </c>
      <c r="S113" s="16" t="e">
        <f t="shared" si="50"/>
        <v>#DIV/0!</v>
      </c>
      <c r="T113" s="16" t="e">
        <f t="shared" si="50"/>
        <v>#DIV/0!</v>
      </c>
      <c r="U113" s="16" t="e">
        <f t="shared" si="50"/>
        <v>#DIV/0!</v>
      </c>
      <c r="V113" s="16" t="e">
        <f t="shared" si="50"/>
        <v>#DIV/0!</v>
      </c>
      <c r="W113" s="16" t="e">
        <f t="shared" si="50"/>
        <v>#DIV/0!</v>
      </c>
      <c r="X113" s="16" t="e">
        <f t="shared" si="50"/>
        <v>#DIV/0!</v>
      </c>
      <c r="Y113" s="16" t="e">
        <f t="shared" si="50"/>
        <v>#DIV/0!</v>
      </c>
      <c r="Z113" s="16" t="e">
        <f t="shared" si="50"/>
        <v>#DIV/0!</v>
      </c>
      <c r="AA113" s="16" t="e">
        <f t="shared" si="50"/>
        <v>#DIV/0!</v>
      </c>
      <c r="AB113" s="16" t="e">
        <f t="shared" si="50"/>
        <v>#DIV/0!</v>
      </c>
      <c r="AC113" s="24" t="e">
        <f t="shared" ref="AC113:AC118" si="51">AVERAGE(E113:AB113)</f>
        <v>#DIV/0!</v>
      </c>
    </row>
    <row r="114" spans="1:35" ht="30" customHeight="1">
      <c r="A114" s="4">
        <v>17</v>
      </c>
      <c r="B114" s="5" t="s">
        <v>64</v>
      </c>
      <c r="C114" s="13"/>
      <c r="D114" s="13"/>
      <c r="E114" s="427" t="e">
        <f>AVERAGE(E113:AB113)</f>
        <v>#DIV/0!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 t="e">
        <f t="shared" si="51"/>
        <v>#DIV/0!</v>
      </c>
    </row>
    <row r="115" spans="1:35" ht="30" customHeight="1">
      <c r="A115" s="4">
        <v>18</v>
      </c>
      <c r="B115" s="5" t="s">
        <v>65</v>
      </c>
      <c r="C115" s="13"/>
      <c r="D115" s="13"/>
      <c r="E115" s="16" t="e">
        <f t="shared" ref="E115:AB115" si="52">3.516/E113</f>
        <v>#DIV/0!</v>
      </c>
      <c r="F115" s="16" t="e">
        <f t="shared" si="52"/>
        <v>#DIV/0!</v>
      </c>
      <c r="G115" s="16" t="e">
        <f t="shared" si="52"/>
        <v>#DIV/0!</v>
      </c>
      <c r="H115" s="16" t="e">
        <f t="shared" si="52"/>
        <v>#DIV/0!</v>
      </c>
      <c r="I115" s="16" t="e">
        <f t="shared" si="52"/>
        <v>#DIV/0!</v>
      </c>
      <c r="J115" s="16" t="e">
        <f t="shared" si="52"/>
        <v>#DIV/0!</v>
      </c>
      <c r="K115" s="16" t="e">
        <f t="shared" si="52"/>
        <v>#DIV/0!</v>
      </c>
      <c r="L115" s="16" t="e">
        <f t="shared" si="52"/>
        <v>#DIV/0!</v>
      </c>
      <c r="M115" s="16" t="e">
        <f t="shared" si="52"/>
        <v>#DIV/0!</v>
      </c>
      <c r="N115" s="16" t="e">
        <f t="shared" si="52"/>
        <v>#DIV/0!</v>
      </c>
      <c r="O115" s="16" t="e">
        <f t="shared" si="52"/>
        <v>#DIV/0!</v>
      </c>
      <c r="P115" s="16" t="e">
        <f t="shared" si="52"/>
        <v>#DIV/0!</v>
      </c>
      <c r="Q115" s="16" t="e">
        <f t="shared" si="52"/>
        <v>#DIV/0!</v>
      </c>
      <c r="R115" s="16" t="e">
        <f t="shared" si="52"/>
        <v>#DIV/0!</v>
      </c>
      <c r="S115" s="16" t="e">
        <f t="shared" si="52"/>
        <v>#DIV/0!</v>
      </c>
      <c r="T115" s="16" t="e">
        <f t="shared" si="52"/>
        <v>#DIV/0!</v>
      </c>
      <c r="U115" s="16" t="e">
        <f t="shared" si="52"/>
        <v>#DIV/0!</v>
      </c>
      <c r="V115" s="16" t="e">
        <f t="shared" si="52"/>
        <v>#DIV/0!</v>
      </c>
      <c r="W115" s="16" t="e">
        <f t="shared" si="52"/>
        <v>#DIV/0!</v>
      </c>
      <c r="X115" s="16" t="e">
        <f t="shared" si="52"/>
        <v>#DIV/0!</v>
      </c>
      <c r="Y115" s="16" t="e">
        <f t="shared" si="52"/>
        <v>#DIV/0!</v>
      </c>
      <c r="Z115" s="16" t="e">
        <f t="shared" si="52"/>
        <v>#DIV/0!</v>
      </c>
      <c r="AA115" s="16" t="e">
        <f t="shared" si="52"/>
        <v>#DIV/0!</v>
      </c>
      <c r="AB115" s="16" t="e">
        <f t="shared" si="52"/>
        <v>#DIV/0!</v>
      </c>
      <c r="AC115" s="24" t="e">
        <f t="shared" si="51"/>
        <v>#DIV/0!</v>
      </c>
    </row>
    <row r="116" spans="1:35" ht="30" customHeight="1">
      <c r="A116" s="4">
        <v>19</v>
      </c>
      <c r="B116" s="5" t="s">
        <v>66</v>
      </c>
      <c r="C116" s="13"/>
      <c r="D116" s="13"/>
      <c r="E116" s="16" t="e">
        <f t="shared" ref="E116:AB116" si="53">3.413*E115</f>
        <v>#DIV/0!</v>
      </c>
      <c r="F116" s="16" t="e">
        <f t="shared" si="53"/>
        <v>#DIV/0!</v>
      </c>
      <c r="G116" s="16" t="e">
        <f t="shared" si="53"/>
        <v>#DIV/0!</v>
      </c>
      <c r="H116" s="16" t="e">
        <f t="shared" si="53"/>
        <v>#DIV/0!</v>
      </c>
      <c r="I116" s="16" t="e">
        <f t="shared" si="53"/>
        <v>#DIV/0!</v>
      </c>
      <c r="J116" s="16" t="e">
        <f t="shared" si="53"/>
        <v>#DIV/0!</v>
      </c>
      <c r="K116" s="16" t="e">
        <f t="shared" si="53"/>
        <v>#DIV/0!</v>
      </c>
      <c r="L116" s="16" t="e">
        <f t="shared" si="53"/>
        <v>#DIV/0!</v>
      </c>
      <c r="M116" s="16" t="e">
        <f t="shared" si="53"/>
        <v>#DIV/0!</v>
      </c>
      <c r="N116" s="16" t="e">
        <f t="shared" si="53"/>
        <v>#DIV/0!</v>
      </c>
      <c r="O116" s="16" t="e">
        <f t="shared" si="53"/>
        <v>#DIV/0!</v>
      </c>
      <c r="P116" s="16" t="e">
        <f t="shared" si="53"/>
        <v>#DIV/0!</v>
      </c>
      <c r="Q116" s="16" t="e">
        <f t="shared" si="53"/>
        <v>#DIV/0!</v>
      </c>
      <c r="R116" s="16" t="e">
        <f t="shared" si="53"/>
        <v>#DIV/0!</v>
      </c>
      <c r="S116" s="16" t="e">
        <f t="shared" si="53"/>
        <v>#DIV/0!</v>
      </c>
      <c r="T116" s="16" t="e">
        <f t="shared" si="53"/>
        <v>#DIV/0!</v>
      </c>
      <c r="U116" s="16" t="e">
        <f t="shared" si="53"/>
        <v>#DIV/0!</v>
      </c>
      <c r="V116" s="16" t="e">
        <f t="shared" si="53"/>
        <v>#DIV/0!</v>
      </c>
      <c r="W116" s="16" t="e">
        <f t="shared" si="53"/>
        <v>#DIV/0!</v>
      </c>
      <c r="X116" s="16" t="e">
        <f t="shared" si="53"/>
        <v>#DIV/0!</v>
      </c>
      <c r="Y116" s="16" t="e">
        <f t="shared" si="53"/>
        <v>#DIV/0!</v>
      </c>
      <c r="Z116" s="16" t="e">
        <f t="shared" si="53"/>
        <v>#DIV/0!</v>
      </c>
      <c r="AA116" s="16" t="e">
        <f t="shared" si="53"/>
        <v>#DIV/0!</v>
      </c>
      <c r="AB116" s="16" t="e">
        <f t="shared" si="53"/>
        <v>#DIV/0!</v>
      </c>
      <c r="AC116" s="24" t="e">
        <f t="shared" si="51"/>
        <v>#DIV/0!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 t="e">
        <f t="shared" ref="E117:J117" si="54">(E100-E99)/LN(1+(E100-E99)/E94)</f>
        <v>#DIV/0!</v>
      </c>
      <c r="F117" s="16" t="e">
        <f t="shared" si="54"/>
        <v>#DIV/0!</v>
      </c>
      <c r="G117" s="16" t="e">
        <f t="shared" si="54"/>
        <v>#DIV/0!</v>
      </c>
      <c r="H117" s="16" t="e">
        <f t="shared" si="54"/>
        <v>#DIV/0!</v>
      </c>
      <c r="I117" s="16" t="e">
        <f t="shared" si="54"/>
        <v>#DIV/0!</v>
      </c>
      <c r="J117" s="16" t="e">
        <f t="shared" si="54"/>
        <v>#DIV/0!</v>
      </c>
      <c r="K117" s="16" t="e">
        <f>(K100-K99)/LN(1+(K100-K99)/K94)</f>
        <v>#DIV/0!</v>
      </c>
      <c r="L117" s="16" t="e">
        <f t="shared" ref="L117:AB117" si="55">(L100-L99)/LN(1+(L100-L99)/L94)</f>
        <v>#DIV/0!</v>
      </c>
      <c r="M117" s="16" t="e">
        <f t="shared" si="55"/>
        <v>#DIV/0!</v>
      </c>
      <c r="N117" s="16" t="e">
        <f t="shared" si="55"/>
        <v>#DIV/0!</v>
      </c>
      <c r="O117" s="16" t="e">
        <f t="shared" si="55"/>
        <v>#DIV/0!</v>
      </c>
      <c r="P117" s="16" t="e">
        <f t="shared" si="55"/>
        <v>#DIV/0!</v>
      </c>
      <c r="Q117" s="16" t="e">
        <f t="shared" si="55"/>
        <v>#DIV/0!</v>
      </c>
      <c r="R117" s="16" t="e">
        <f t="shared" si="55"/>
        <v>#DIV/0!</v>
      </c>
      <c r="S117" s="16" t="e">
        <f t="shared" si="55"/>
        <v>#DIV/0!</v>
      </c>
      <c r="T117" s="16" t="e">
        <f t="shared" si="55"/>
        <v>#DIV/0!</v>
      </c>
      <c r="U117" s="16" t="e">
        <f t="shared" si="55"/>
        <v>#DIV/0!</v>
      </c>
      <c r="V117" s="16" t="e">
        <f t="shared" si="55"/>
        <v>#DIV/0!</v>
      </c>
      <c r="W117" s="16" t="e">
        <f t="shared" si="55"/>
        <v>#DIV/0!</v>
      </c>
      <c r="X117" s="16" t="e">
        <f t="shared" si="55"/>
        <v>#DIV/0!</v>
      </c>
      <c r="Y117" s="16" t="e">
        <f t="shared" si="55"/>
        <v>#DIV/0!</v>
      </c>
      <c r="Z117" s="16" t="e">
        <f t="shared" si="55"/>
        <v>#DIV/0!</v>
      </c>
      <c r="AA117" s="16" t="e">
        <f t="shared" si="55"/>
        <v>#DIV/0!</v>
      </c>
      <c r="AB117" s="16" t="e">
        <f t="shared" si="55"/>
        <v>#DIV/0!</v>
      </c>
      <c r="AC117" s="24" t="e">
        <f t="shared" si="51"/>
        <v>#DIV/0!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 t="e">
        <f t="shared" ref="E118:AB118" si="56">(E96-E97)/LN(1+(E96-E97)/E95)</f>
        <v>#DIV/0!</v>
      </c>
      <c r="F118" s="16" t="e">
        <f t="shared" si="56"/>
        <v>#DIV/0!</v>
      </c>
      <c r="G118" s="16" t="e">
        <f t="shared" si="56"/>
        <v>#DIV/0!</v>
      </c>
      <c r="H118" s="16" t="e">
        <f t="shared" si="56"/>
        <v>#DIV/0!</v>
      </c>
      <c r="I118" s="16" t="e">
        <f t="shared" si="56"/>
        <v>#DIV/0!</v>
      </c>
      <c r="J118" s="16" t="e">
        <f t="shared" si="56"/>
        <v>#DIV/0!</v>
      </c>
      <c r="K118" s="16" t="e">
        <f t="shared" si="56"/>
        <v>#DIV/0!</v>
      </c>
      <c r="L118" s="16" t="e">
        <f t="shared" si="56"/>
        <v>#DIV/0!</v>
      </c>
      <c r="M118" s="16" t="e">
        <f t="shared" si="56"/>
        <v>#DIV/0!</v>
      </c>
      <c r="N118" s="16" t="e">
        <f t="shared" si="56"/>
        <v>#DIV/0!</v>
      </c>
      <c r="O118" s="16" t="e">
        <f t="shared" si="56"/>
        <v>#DIV/0!</v>
      </c>
      <c r="P118" s="16" t="e">
        <f t="shared" si="56"/>
        <v>#DIV/0!</v>
      </c>
      <c r="Q118" s="16" t="e">
        <f t="shared" si="56"/>
        <v>#DIV/0!</v>
      </c>
      <c r="R118" s="16" t="e">
        <f t="shared" si="56"/>
        <v>#DIV/0!</v>
      </c>
      <c r="S118" s="16" t="e">
        <f t="shared" si="56"/>
        <v>#DIV/0!</v>
      </c>
      <c r="T118" s="16" t="e">
        <f t="shared" si="56"/>
        <v>#DIV/0!</v>
      </c>
      <c r="U118" s="16" t="e">
        <f t="shared" si="56"/>
        <v>#DIV/0!</v>
      </c>
      <c r="V118" s="16" t="e">
        <f t="shared" si="56"/>
        <v>#DIV/0!</v>
      </c>
      <c r="W118" s="16" t="e">
        <f t="shared" si="56"/>
        <v>#DIV/0!</v>
      </c>
      <c r="X118" s="16" t="e">
        <f t="shared" si="56"/>
        <v>#DIV/0!</v>
      </c>
      <c r="Y118" s="16" t="e">
        <f t="shared" si="56"/>
        <v>#DIV/0!</v>
      </c>
      <c r="Z118" s="16" t="e">
        <f t="shared" si="56"/>
        <v>#DIV/0!</v>
      </c>
      <c r="AA118" s="16" t="e">
        <f t="shared" si="56"/>
        <v>#DIV/0!</v>
      </c>
      <c r="AB118" s="16" t="e">
        <f t="shared" si="56"/>
        <v>#DIV/0!</v>
      </c>
      <c r="AC118" s="24" t="e">
        <f t="shared" si="51"/>
        <v>#DIV/0!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>
        <v>0.8</v>
      </c>
      <c r="G123" s="8">
        <v>0.8</v>
      </c>
      <c r="H123" s="8">
        <v>0.6</v>
      </c>
      <c r="I123" s="8">
        <v>0.6</v>
      </c>
      <c r="J123" s="8">
        <v>0.6</v>
      </c>
      <c r="K123" s="8">
        <v>0.6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>
        <f>AVERAGE(E123:AB123)</f>
        <v>0.66666666666666663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>
        <v>0.9</v>
      </c>
      <c r="G124" s="9">
        <v>0.9</v>
      </c>
      <c r="H124" s="9">
        <v>0.9</v>
      </c>
      <c r="I124" s="9">
        <v>0.9</v>
      </c>
      <c r="J124" s="9">
        <v>0.8</v>
      </c>
      <c r="K124" s="9">
        <v>0.8</v>
      </c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>
        <f>AVERAGE(E124:AB124)</f>
        <v>0.8666666666666667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>
        <v>15.5</v>
      </c>
      <c r="G125" s="10">
        <v>14.5</v>
      </c>
      <c r="H125" s="10">
        <v>13.6</v>
      </c>
      <c r="I125" s="10">
        <v>13.1</v>
      </c>
      <c r="J125" s="10">
        <v>12.9</v>
      </c>
      <c r="K125" s="10">
        <v>12.9</v>
      </c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>
        <f t="shared" ref="AC125:AC129" si="57">AVERAGE(E125:AB125)</f>
        <v>13.750000000000002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>
        <v>6.9</v>
      </c>
      <c r="G126" s="10">
        <v>6.4</v>
      </c>
      <c r="H126" s="10">
        <v>5.7</v>
      </c>
      <c r="I126" s="10">
        <v>5.4</v>
      </c>
      <c r="J126" s="10">
        <v>5.4</v>
      </c>
      <c r="K126" s="10">
        <v>5.5</v>
      </c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>
        <f t="shared" si="57"/>
        <v>5.8833333333333329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/>
      <c r="F127" s="10">
        <f t="shared" ref="F127:K127" si="58">F125-F126</f>
        <v>8.6</v>
      </c>
      <c r="G127" s="10">
        <f t="shared" si="58"/>
        <v>8.1</v>
      </c>
      <c r="H127" s="10">
        <f t="shared" si="58"/>
        <v>7.8999999999999995</v>
      </c>
      <c r="I127" s="10">
        <f t="shared" si="58"/>
        <v>7.6999999999999993</v>
      </c>
      <c r="J127" s="10">
        <f t="shared" si="58"/>
        <v>7.5</v>
      </c>
      <c r="K127" s="10">
        <f t="shared" si="58"/>
        <v>7.4</v>
      </c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24">
        <f t="shared" si="57"/>
        <v>7.8666666666666663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>
        <v>23.6</v>
      </c>
      <c r="G128" s="10">
        <v>26.2</v>
      </c>
      <c r="H128" s="10">
        <v>26.8</v>
      </c>
      <c r="I128" s="10">
        <v>27.1</v>
      </c>
      <c r="J128" s="10">
        <v>27.4</v>
      </c>
      <c r="K128" s="10">
        <v>27.3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>
        <f t="shared" si="57"/>
        <v>26.400000000000002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>
        <v>29.1</v>
      </c>
      <c r="G129" s="10">
        <v>31.3</v>
      </c>
      <c r="H129" s="10">
        <v>31.8</v>
      </c>
      <c r="I129" s="10">
        <v>31.9</v>
      </c>
      <c r="J129" s="10">
        <v>32</v>
      </c>
      <c r="K129" s="10">
        <v>32</v>
      </c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>
        <f t="shared" si="57"/>
        <v>31.349999999999998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/>
      <c r="F130" s="10">
        <f t="shared" ref="F130:K130" si="59">F129-F128</f>
        <v>5.5</v>
      </c>
      <c r="G130" s="10">
        <f t="shared" si="59"/>
        <v>5.1000000000000014</v>
      </c>
      <c r="H130" s="10">
        <f t="shared" si="59"/>
        <v>5</v>
      </c>
      <c r="I130" s="10">
        <f t="shared" si="59"/>
        <v>4.7999999999999972</v>
      </c>
      <c r="J130" s="10">
        <f t="shared" si="59"/>
        <v>4.6000000000000014</v>
      </c>
      <c r="K130" s="10">
        <f t="shared" si="59"/>
        <v>4.6999999999999993</v>
      </c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24">
        <f>AVERAGE(E130:AB130)</f>
        <v>4.95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>
        <v>251.7</v>
      </c>
      <c r="G131" s="172">
        <v>252.3</v>
      </c>
      <c r="H131" s="172">
        <v>244.8</v>
      </c>
      <c r="I131" s="172">
        <v>243.4</v>
      </c>
      <c r="J131" s="172">
        <v>243.4</v>
      </c>
      <c r="K131" s="172">
        <v>244.1</v>
      </c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>
        <f t="shared" ref="AC131:AC139" si="60">AVERAGE(E131:AB131)</f>
        <v>246.61666666666665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>
        <v>658.4</v>
      </c>
      <c r="G132" s="172">
        <v>713.6</v>
      </c>
      <c r="H132" s="172">
        <v>721.9</v>
      </c>
      <c r="I132" s="172">
        <v>726.7</v>
      </c>
      <c r="J132" s="172">
        <v>729.5</v>
      </c>
      <c r="K132" s="172">
        <v>728.8</v>
      </c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>
        <f t="shared" si="60"/>
        <v>713.15000000000009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/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24">
        <f t="shared" si="60"/>
        <v>4.2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/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24">
        <f t="shared" si="60"/>
        <v>3.6999999999999997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/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24">
        <f t="shared" si="60"/>
        <v>3.8000000000000003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/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24">
        <f t="shared" si="60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/>
      <c r="F137" s="11">
        <f t="shared" ref="F137:K137" si="61">F133-F134</f>
        <v>0.5</v>
      </c>
      <c r="G137" s="11">
        <f t="shared" si="61"/>
        <v>0.5</v>
      </c>
      <c r="H137" s="11">
        <f t="shared" si="61"/>
        <v>0.5</v>
      </c>
      <c r="I137" s="11">
        <f t="shared" si="61"/>
        <v>0.5</v>
      </c>
      <c r="J137" s="11">
        <f t="shared" si="61"/>
        <v>0.5</v>
      </c>
      <c r="K137" s="11">
        <f t="shared" si="61"/>
        <v>0.5</v>
      </c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24">
        <f t="shared" si="60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/>
      <c r="F138" s="11">
        <f t="shared" ref="F138:K138" si="62">F135-F136</f>
        <v>0.79999999999999982</v>
      </c>
      <c r="G138" s="11">
        <f t="shared" si="62"/>
        <v>0.79999999999999982</v>
      </c>
      <c r="H138" s="11">
        <f t="shared" si="62"/>
        <v>0.79999999999999982</v>
      </c>
      <c r="I138" s="11">
        <f t="shared" si="62"/>
        <v>0.79999999999999982</v>
      </c>
      <c r="J138" s="11">
        <f t="shared" si="62"/>
        <v>0.79999999999999982</v>
      </c>
      <c r="K138" s="11">
        <f t="shared" si="62"/>
        <v>0.79999999999999982</v>
      </c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24">
        <f t="shared" si="60"/>
        <v>0.79999999999999982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/>
      <c r="F139" s="14">
        <f t="shared" ref="F139:K139" si="63">SQRT(F137/0.5)*971</f>
        <v>971</v>
      </c>
      <c r="G139" s="14">
        <f t="shared" si="63"/>
        <v>971</v>
      </c>
      <c r="H139" s="14">
        <f t="shared" si="63"/>
        <v>971</v>
      </c>
      <c r="I139" s="14">
        <f t="shared" si="63"/>
        <v>971</v>
      </c>
      <c r="J139" s="14">
        <f t="shared" si="63"/>
        <v>971</v>
      </c>
      <c r="K139" s="14">
        <f t="shared" si="63"/>
        <v>971</v>
      </c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24">
        <f t="shared" si="60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/>
      <c r="F140" s="14">
        <f t="shared" ref="F140:K140" si="64">F139*1000*1*(F125-F126)/3024</f>
        <v>2761.4417989417989</v>
      </c>
      <c r="G140" s="14">
        <f t="shared" si="64"/>
        <v>2600.8928571428573</v>
      </c>
      <c r="H140" s="14">
        <f t="shared" si="64"/>
        <v>2536.6732804232802</v>
      </c>
      <c r="I140" s="14">
        <f t="shared" si="64"/>
        <v>2472.4537037037035</v>
      </c>
      <c r="J140" s="14">
        <f t="shared" si="64"/>
        <v>2408.2341269841268</v>
      </c>
      <c r="K140" s="14">
        <f t="shared" si="64"/>
        <v>2376.1243386243386</v>
      </c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24">
        <f>SUM(E140:AB140)</f>
        <v>15155.820105820107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>
        <v>400</v>
      </c>
      <c r="F141" s="15">
        <v>1600</v>
      </c>
      <c r="G141" s="15">
        <v>1400</v>
      </c>
      <c r="H141" s="15">
        <v>1400</v>
      </c>
      <c r="I141" s="15">
        <v>1700</v>
      </c>
      <c r="J141" s="15">
        <v>1400</v>
      </c>
      <c r="K141" s="15">
        <v>1200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25">
        <f>SUM(E141:AB141)</f>
        <v>9100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/>
      <c r="F142" s="16">
        <f t="shared" ref="F142:K142" si="65">F141/F140</f>
        <v>0.57940746772686991</v>
      </c>
      <c r="G142" s="16">
        <f t="shared" si="65"/>
        <v>0.538276690696876</v>
      </c>
      <c r="H142" s="16">
        <f t="shared" si="65"/>
        <v>0.55190394868920212</v>
      </c>
      <c r="I142" s="16">
        <f t="shared" si="65"/>
        <v>0.68757606965639928</v>
      </c>
      <c r="J142" s="16">
        <f t="shared" si="65"/>
        <v>0.5813388259526262</v>
      </c>
      <c r="K142" s="16">
        <f t="shared" si="65"/>
        <v>0.50502407659977178</v>
      </c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24">
        <f t="shared" ref="AC142:AC147" si="66">AVERAGE(E142:AB142)</f>
        <v>0.57392117988695757</v>
      </c>
    </row>
    <row r="143" spans="1:58" ht="30" customHeight="1">
      <c r="A143" s="4">
        <v>17</v>
      </c>
      <c r="B143" s="5" t="s">
        <v>64</v>
      </c>
      <c r="C143" s="13"/>
      <c r="D143" s="13"/>
      <c r="E143" s="427">
        <f>AVERAGE(E142:AB142)</f>
        <v>0.57392117988695757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>
        <f t="shared" si="66"/>
        <v>0.57392117988695757</v>
      </c>
    </row>
    <row r="144" spans="1:58" ht="30" customHeight="1">
      <c r="A144" s="4">
        <v>18</v>
      </c>
      <c r="B144" s="5" t="s">
        <v>65</v>
      </c>
      <c r="C144" s="13"/>
      <c r="D144" s="13"/>
      <c r="E144" s="16"/>
      <c r="F144" s="16">
        <f t="shared" ref="F144:K144" si="67">3.516/F142</f>
        <v>6.0682683531746031</v>
      </c>
      <c r="G144" s="16">
        <f t="shared" si="67"/>
        <v>6.5319566326530625</v>
      </c>
      <c r="H144" s="16">
        <f t="shared" si="67"/>
        <v>6.3706737528344668</v>
      </c>
      <c r="I144" s="16">
        <f t="shared" si="67"/>
        <v>5.1136160130718951</v>
      </c>
      <c r="J144" s="16">
        <f t="shared" si="67"/>
        <v>6.0481079931972781</v>
      </c>
      <c r="K144" s="16">
        <f t="shared" si="67"/>
        <v>6.9620443121693123</v>
      </c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24">
        <f t="shared" si="66"/>
        <v>6.1824445095167695</v>
      </c>
    </row>
    <row r="145" spans="1:35" ht="30" customHeight="1">
      <c r="A145" s="4">
        <v>19</v>
      </c>
      <c r="B145" s="5" t="s">
        <v>66</v>
      </c>
      <c r="C145" s="13"/>
      <c r="D145" s="13"/>
      <c r="E145" s="16"/>
      <c r="F145" s="16">
        <f t="shared" ref="F145:K145" si="68">3.413*F144</f>
        <v>20.710999889384919</v>
      </c>
      <c r="G145" s="16">
        <f t="shared" si="68"/>
        <v>22.293567987244902</v>
      </c>
      <c r="H145" s="16">
        <f t="shared" si="68"/>
        <v>21.743109518424035</v>
      </c>
      <c r="I145" s="16">
        <f t="shared" si="68"/>
        <v>17.452771452614378</v>
      </c>
      <c r="J145" s="16">
        <f t="shared" si="68"/>
        <v>20.642192580782311</v>
      </c>
      <c r="K145" s="16">
        <f t="shared" si="68"/>
        <v>23.761457237433863</v>
      </c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24">
        <f t="shared" si="66"/>
        <v>21.100683110980736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/>
      <c r="F146" s="16">
        <f t="shared" ref="F146:K146" si="69">(F129-F128)/LN(1+(F129-F128)/F123)</f>
        <v>2.6651248551602711</v>
      </c>
      <c r="G146" s="16">
        <f t="shared" si="69"/>
        <v>2.5524300381771412</v>
      </c>
      <c r="H146" s="16">
        <f t="shared" si="69"/>
        <v>2.2385464776673962</v>
      </c>
      <c r="I146" s="16">
        <f t="shared" si="69"/>
        <v>2.1845741439044088</v>
      </c>
      <c r="J146" s="16">
        <f t="shared" si="69"/>
        <v>2.1301382500832813</v>
      </c>
      <c r="K146" s="16">
        <f t="shared" si="69"/>
        <v>2.1574156548576298</v>
      </c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24">
        <f t="shared" si="66"/>
        <v>2.3213715699750215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/>
      <c r="F147" s="16">
        <f t="shared" ref="F147:K147" si="70">(F125-F126)/LN(1+(F125-F126)/F124)</f>
        <v>3.649244289429546</v>
      </c>
      <c r="G147" s="16">
        <f t="shared" si="70"/>
        <v>3.5177853034163391</v>
      </c>
      <c r="H147" s="16">
        <f t="shared" si="70"/>
        <v>3.4647417224962034</v>
      </c>
      <c r="I147" s="16">
        <f t="shared" si="70"/>
        <v>3.411422841773347</v>
      </c>
      <c r="J147" s="16">
        <f t="shared" si="70"/>
        <v>3.2059515234608829</v>
      </c>
      <c r="K147" s="16">
        <f t="shared" si="70"/>
        <v>3.1796806982868167</v>
      </c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24">
        <f t="shared" si="66"/>
        <v>3.4048043964771892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/>
      <c r="F152" s="8"/>
      <c r="G152" s="8"/>
      <c r="H152" s="8"/>
      <c r="I152" s="8"/>
      <c r="J152" s="8"/>
      <c r="K152" s="8"/>
      <c r="L152" s="8"/>
      <c r="M152" s="8">
        <v>1.2</v>
      </c>
      <c r="N152" s="8">
        <v>1.2</v>
      </c>
      <c r="O152" s="8">
        <v>1.2</v>
      </c>
      <c r="P152" s="8">
        <v>1.3</v>
      </c>
      <c r="Q152" s="8">
        <v>1</v>
      </c>
      <c r="R152" s="8">
        <v>1.2</v>
      </c>
      <c r="S152" s="8">
        <v>1.2</v>
      </c>
      <c r="T152" s="8">
        <v>1.1000000000000001</v>
      </c>
      <c r="U152" s="8">
        <v>1.2</v>
      </c>
      <c r="V152" s="8">
        <v>1.1000000000000001</v>
      </c>
      <c r="W152" s="8"/>
      <c r="X152" s="8"/>
      <c r="Y152" s="8"/>
      <c r="Z152" s="8"/>
      <c r="AA152" s="8"/>
      <c r="AB152" s="8"/>
      <c r="AC152" s="23">
        <f>AVERAGE(E152:AB152)</f>
        <v>1.1699999999999997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/>
      <c r="F153" s="9"/>
      <c r="G153" s="9"/>
      <c r="H153" s="9"/>
      <c r="I153" s="9"/>
      <c r="J153" s="9"/>
      <c r="K153" s="9"/>
      <c r="L153" s="9"/>
      <c r="M153" s="9">
        <v>0.6</v>
      </c>
      <c r="N153" s="9">
        <v>0.7</v>
      </c>
      <c r="O153" s="9">
        <v>0.7</v>
      </c>
      <c r="P153" s="9">
        <v>0.6</v>
      </c>
      <c r="Q153" s="9">
        <v>0.6</v>
      </c>
      <c r="R153" s="9">
        <v>0.6</v>
      </c>
      <c r="S153" s="9">
        <v>0.6</v>
      </c>
      <c r="T153" s="9">
        <v>0.6</v>
      </c>
      <c r="U153" s="9">
        <v>0.6</v>
      </c>
      <c r="V153" s="9">
        <v>0.6</v>
      </c>
      <c r="W153" s="9"/>
      <c r="X153" s="9"/>
      <c r="Y153" s="9"/>
      <c r="Z153" s="9"/>
      <c r="AA153" s="9"/>
      <c r="AB153" s="9"/>
      <c r="AC153" s="23">
        <f>AVERAGE(E153:AB153)</f>
        <v>0.61999999999999988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/>
      <c r="F154" s="10"/>
      <c r="G154" s="10"/>
      <c r="H154" s="10"/>
      <c r="I154" s="10"/>
      <c r="J154" s="10"/>
      <c r="K154" s="10"/>
      <c r="L154" s="10"/>
      <c r="M154" s="10">
        <v>13.7</v>
      </c>
      <c r="N154" s="10">
        <v>13.6</v>
      </c>
      <c r="O154" s="10">
        <v>13.7</v>
      </c>
      <c r="P154" s="10">
        <v>13.5</v>
      </c>
      <c r="Q154" s="10">
        <v>13.4</v>
      </c>
      <c r="R154" s="10">
        <v>13.3</v>
      </c>
      <c r="S154" s="10">
        <v>13.2</v>
      </c>
      <c r="T154" s="10">
        <v>13.1</v>
      </c>
      <c r="U154" s="10">
        <v>12.8</v>
      </c>
      <c r="V154" s="10">
        <v>12.5</v>
      </c>
      <c r="W154" s="10"/>
      <c r="X154" s="10"/>
      <c r="Y154" s="10"/>
      <c r="Z154" s="10"/>
      <c r="AA154" s="10"/>
      <c r="AB154" s="10"/>
      <c r="AC154" s="24">
        <f t="shared" ref="AC154:AC158" si="71">AVERAGE(E154:AB154)</f>
        <v>13.280000000000001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/>
      <c r="F155" s="10"/>
      <c r="G155" s="10"/>
      <c r="H155" s="10"/>
      <c r="I155" s="10"/>
      <c r="J155" s="10"/>
      <c r="K155" s="10"/>
      <c r="L155" s="10"/>
      <c r="M155" s="10">
        <v>5.8</v>
      </c>
      <c r="N155" s="10">
        <v>5.8</v>
      </c>
      <c r="O155" s="10">
        <v>5.5</v>
      </c>
      <c r="P155" s="10">
        <v>6</v>
      </c>
      <c r="Q155" s="10">
        <v>5.8</v>
      </c>
      <c r="R155" s="10">
        <v>6</v>
      </c>
      <c r="S155" s="10">
        <v>5.7</v>
      </c>
      <c r="T155" s="10">
        <v>5.9</v>
      </c>
      <c r="U155" s="10">
        <v>5.9</v>
      </c>
      <c r="V155" s="10">
        <v>5.9</v>
      </c>
      <c r="W155" s="10"/>
      <c r="X155" s="10"/>
      <c r="Y155" s="10"/>
      <c r="Z155" s="10"/>
      <c r="AA155" s="10"/>
      <c r="AB155" s="10"/>
      <c r="AC155" s="24">
        <f t="shared" si="71"/>
        <v>5.83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/>
      <c r="F156" s="10"/>
      <c r="G156" s="10"/>
      <c r="H156" s="10"/>
      <c r="I156" s="10"/>
      <c r="J156" s="10"/>
      <c r="K156" s="10"/>
      <c r="L156" s="10"/>
      <c r="M156" s="10">
        <f t="shared" ref="M156:V156" si="72">M154-M155</f>
        <v>7.8999999999999995</v>
      </c>
      <c r="N156" s="10">
        <f t="shared" si="72"/>
        <v>7.8</v>
      </c>
      <c r="O156" s="10">
        <f t="shared" si="72"/>
        <v>8.1999999999999993</v>
      </c>
      <c r="P156" s="10">
        <f t="shared" si="72"/>
        <v>7.5</v>
      </c>
      <c r="Q156" s="10">
        <f t="shared" si="72"/>
        <v>7.6000000000000005</v>
      </c>
      <c r="R156" s="10">
        <f t="shared" si="72"/>
        <v>7.3000000000000007</v>
      </c>
      <c r="S156" s="10">
        <f t="shared" si="72"/>
        <v>7.4999999999999991</v>
      </c>
      <c r="T156" s="10">
        <f t="shared" si="72"/>
        <v>7.1999999999999993</v>
      </c>
      <c r="U156" s="10">
        <f t="shared" si="72"/>
        <v>6.9</v>
      </c>
      <c r="V156" s="10">
        <f t="shared" si="72"/>
        <v>6.6</v>
      </c>
      <c r="W156" s="10"/>
      <c r="X156" s="10"/>
      <c r="Y156" s="10"/>
      <c r="Z156" s="10"/>
      <c r="AA156" s="10"/>
      <c r="AB156" s="10"/>
      <c r="AC156" s="24">
        <f t="shared" si="71"/>
        <v>7.45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/>
      <c r="F157" s="10"/>
      <c r="G157" s="10"/>
      <c r="H157" s="10"/>
      <c r="I157" s="10"/>
      <c r="J157" s="10"/>
      <c r="K157" s="10"/>
      <c r="L157" s="10"/>
      <c r="M157" s="10">
        <v>26.6</v>
      </c>
      <c r="N157" s="10">
        <v>26.6</v>
      </c>
      <c r="O157" s="10">
        <v>25.7</v>
      </c>
      <c r="P157" s="10">
        <v>26.1</v>
      </c>
      <c r="Q157" s="10">
        <v>25.7</v>
      </c>
      <c r="R157" s="10">
        <v>25.6</v>
      </c>
      <c r="S157" s="10">
        <v>25.6</v>
      </c>
      <c r="T157" s="10">
        <v>25</v>
      </c>
      <c r="U157" s="10">
        <v>24.6</v>
      </c>
      <c r="V157" s="10">
        <v>24.4</v>
      </c>
      <c r="W157" s="10"/>
      <c r="X157" s="10"/>
      <c r="Y157" s="10"/>
      <c r="Z157" s="10"/>
      <c r="AA157" s="10"/>
      <c r="AB157" s="10"/>
      <c r="AC157" s="24">
        <f t="shared" si="71"/>
        <v>25.589999999999996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/>
      <c r="F158" s="10"/>
      <c r="G158" s="10"/>
      <c r="H158" s="10"/>
      <c r="I158" s="10"/>
      <c r="J158" s="10"/>
      <c r="K158" s="10"/>
      <c r="L158" s="10"/>
      <c r="M158" s="10">
        <v>31.8</v>
      </c>
      <c r="N158" s="10">
        <v>31.8</v>
      </c>
      <c r="O158" s="10">
        <v>31.3</v>
      </c>
      <c r="P158" s="10">
        <v>31.1</v>
      </c>
      <c r="Q158" s="10">
        <v>30.9</v>
      </c>
      <c r="R158" s="10">
        <v>30.5</v>
      </c>
      <c r="S158" s="10">
        <v>30.6</v>
      </c>
      <c r="T158" s="10">
        <v>29.7</v>
      </c>
      <c r="U158" s="10">
        <v>29.3</v>
      </c>
      <c r="V158" s="10">
        <v>28.8</v>
      </c>
      <c r="W158" s="10"/>
      <c r="X158" s="10"/>
      <c r="Y158" s="10"/>
      <c r="Z158" s="10"/>
      <c r="AA158" s="10"/>
      <c r="AB158" s="10"/>
      <c r="AC158" s="24">
        <f t="shared" si="71"/>
        <v>30.580000000000002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/>
      <c r="F159" s="10"/>
      <c r="G159" s="10"/>
      <c r="H159" s="10"/>
      <c r="I159" s="10"/>
      <c r="J159" s="10"/>
      <c r="K159" s="10"/>
      <c r="L159" s="10"/>
      <c r="M159" s="10">
        <f t="shared" ref="M159:V159" si="73">M158-M157</f>
        <v>5.1999999999999993</v>
      </c>
      <c r="N159" s="10">
        <f t="shared" si="73"/>
        <v>5.1999999999999993</v>
      </c>
      <c r="O159" s="10">
        <f t="shared" si="73"/>
        <v>5.6000000000000014</v>
      </c>
      <c r="P159" s="10">
        <f t="shared" si="73"/>
        <v>5</v>
      </c>
      <c r="Q159" s="10">
        <f t="shared" si="73"/>
        <v>5.1999999999999993</v>
      </c>
      <c r="R159" s="10">
        <f t="shared" si="73"/>
        <v>4.8999999999999986</v>
      </c>
      <c r="S159" s="10">
        <f t="shared" si="73"/>
        <v>5</v>
      </c>
      <c r="T159" s="10">
        <f t="shared" si="73"/>
        <v>4.6999999999999993</v>
      </c>
      <c r="U159" s="10">
        <f t="shared" si="73"/>
        <v>4.6999999999999993</v>
      </c>
      <c r="V159" s="10">
        <f t="shared" si="73"/>
        <v>4.4000000000000021</v>
      </c>
      <c r="W159" s="10"/>
      <c r="X159" s="10"/>
      <c r="Y159" s="10"/>
      <c r="Z159" s="10"/>
      <c r="AA159" s="10"/>
      <c r="AB159" s="10"/>
      <c r="AC159" s="24">
        <f>AVERAGE(E159:AB159)</f>
        <v>4.99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/>
      <c r="F160" s="172"/>
      <c r="G160" s="172"/>
      <c r="H160" s="172"/>
      <c r="I160" s="172"/>
      <c r="J160" s="172"/>
      <c r="K160" s="172"/>
      <c r="L160" s="172"/>
      <c r="M160" s="172">
        <v>249.6</v>
      </c>
      <c r="N160" s="172">
        <v>249.6</v>
      </c>
      <c r="O160" s="172">
        <v>246.8</v>
      </c>
      <c r="P160" s="172">
        <v>252.3</v>
      </c>
      <c r="Q160" s="172">
        <v>250.3</v>
      </c>
      <c r="R160" s="172">
        <v>253</v>
      </c>
      <c r="S160" s="172">
        <v>248.2</v>
      </c>
      <c r="T160" s="172">
        <v>253</v>
      </c>
      <c r="U160" s="172">
        <v>253</v>
      </c>
      <c r="V160" s="172">
        <v>253</v>
      </c>
      <c r="W160" s="172"/>
      <c r="X160" s="172"/>
      <c r="Y160" s="172"/>
      <c r="Z160" s="172"/>
      <c r="AA160" s="172"/>
      <c r="AB160" s="172"/>
      <c r="AC160" s="24">
        <f t="shared" ref="AC160:AC168" si="74">AVERAGE(E160:AB160)</f>
        <v>250.88000000000002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/>
      <c r="F161" s="172"/>
      <c r="G161" s="172"/>
      <c r="H161" s="172"/>
      <c r="I161" s="172"/>
      <c r="J161" s="172"/>
      <c r="K161" s="172"/>
      <c r="L161" s="172"/>
      <c r="M161" s="172">
        <v>741.2</v>
      </c>
      <c r="N161" s="172">
        <v>739.1</v>
      </c>
      <c r="O161" s="172">
        <v>726</v>
      </c>
      <c r="P161" s="172">
        <v>722.6</v>
      </c>
      <c r="Q161" s="172">
        <v>715</v>
      </c>
      <c r="R161" s="172">
        <v>706.7</v>
      </c>
      <c r="S161" s="172">
        <v>711.5</v>
      </c>
      <c r="T161" s="172">
        <v>688.8</v>
      </c>
      <c r="U161" s="172">
        <v>676.4</v>
      </c>
      <c r="V161" s="172">
        <v>667.4</v>
      </c>
      <c r="W161" s="172"/>
      <c r="X161" s="172"/>
      <c r="Y161" s="172"/>
      <c r="Z161" s="172"/>
      <c r="AA161" s="172"/>
      <c r="AB161" s="172"/>
      <c r="AC161" s="24">
        <f t="shared" si="74"/>
        <v>709.47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/>
      <c r="F162" s="11"/>
      <c r="G162" s="11"/>
      <c r="H162" s="11"/>
      <c r="I162" s="11"/>
      <c r="J162" s="11"/>
      <c r="K162" s="11"/>
      <c r="L162" s="11"/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>
        <v>4.2</v>
      </c>
      <c r="W162" s="11"/>
      <c r="X162" s="11"/>
      <c r="Y162" s="11"/>
      <c r="Z162" s="11"/>
      <c r="AA162" s="11"/>
      <c r="AB162" s="11"/>
      <c r="AC162" s="24">
        <f t="shared" si="74"/>
        <v>4.2000000000000011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/>
      <c r="F163" s="12"/>
      <c r="G163" s="12"/>
      <c r="H163" s="12"/>
      <c r="I163" s="12"/>
      <c r="J163" s="12"/>
      <c r="K163" s="12"/>
      <c r="L163" s="12"/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>
        <v>3.7</v>
      </c>
      <c r="W163" s="12"/>
      <c r="X163" s="12"/>
      <c r="Y163" s="12"/>
      <c r="Z163" s="12"/>
      <c r="AA163" s="12"/>
      <c r="AB163" s="12"/>
      <c r="AC163" s="24">
        <f t="shared" si="74"/>
        <v>3.7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/>
      <c r="F164" s="12"/>
      <c r="G164" s="12"/>
      <c r="H164" s="12"/>
      <c r="I164" s="12"/>
      <c r="J164" s="12"/>
      <c r="K164" s="12"/>
      <c r="L164" s="12"/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>
        <v>3.8</v>
      </c>
      <c r="W164" s="12"/>
      <c r="X164" s="12"/>
      <c r="Y164" s="12"/>
      <c r="Z164" s="12"/>
      <c r="AA164" s="12"/>
      <c r="AB164" s="12"/>
      <c r="AC164" s="24">
        <f t="shared" si="74"/>
        <v>3.8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/>
      <c r="F165" s="12"/>
      <c r="G165" s="12"/>
      <c r="H165" s="12"/>
      <c r="I165" s="12"/>
      <c r="J165" s="12"/>
      <c r="K165" s="12"/>
      <c r="L165" s="12"/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>
        <v>3</v>
      </c>
      <c r="W165" s="12"/>
      <c r="X165" s="12"/>
      <c r="Y165" s="12"/>
      <c r="Z165" s="12"/>
      <c r="AA165" s="12"/>
      <c r="AB165" s="12"/>
      <c r="AC165" s="24">
        <f t="shared" si="74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/>
      <c r="F166" s="11"/>
      <c r="G166" s="11"/>
      <c r="H166" s="11"/>
      <c r="I166" s="11"/>
      <c r="J166" s="11"/>
      <c r="K166" s="11"/>
      <c r="L166" s="11"/>
      <c r="M166" s="11">
        <f t="shared" ref="M166:V166" si="75">M162-M163</f>
        <v>0.5</v>
      </c>
      <c r="N166" s="11">
        <f t="shared" si="75"/>
        <v>0.5</v>
      </c>
      <c r="O166" s="11">
        <f t="shared" si="75"/>
        <v>0.5</v>
      </c>
      <c r="P166" s="11">
        <f t="shared" si="75"/>
        <v>0.5</v>
      </c>
      <c r="Q166" s="11">
        <f t="shared" si="75"/>
        <v>0.5</v>
      </c>
      <c r="R166" s="11">
        <f t="shared" si="75"/>
        <v>0.5</v>
      </c>
      <c r="S166" s="11">
        <f t="shared" si="75"/>
        <v>0.5</v>
      </c>
      <c r="T166" s="11">
        <f t="shared" si="75"/>
        <v>0.5</v>
      </c>
      <c r="U166" s="11">
        <f t="shared" si="75"/>
        <v>0.5</v>
      </c>
      <c r="V166" s="11">
        <f t="shared" si="75"/>
        <v>0.5</v>
      </c>
      <c r="W166" s="11"/>
      <c r="X166" s="11"/>
      <c r="Y166" s="11"/>
      <c r="Z166" s="11"/>
      <c r="AA166" s="11"/>
      <c r="AB166" s="11"/>
      <c r="AC166" s="24">
        <f t="shared" si="74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/>
      <c r="F167" s="11"/>
      <c r="G167" s="11"/>
      <c r="H167" s="11"/>
      <c r="I167" s="11"/>
      <c r="J167" s="11"/>
      <c r="K167" s="11"/>
      <c r="L167" s="11"/>
      <c r="M167" s="11">
        <f t="shared" ref="M167:V167" si="76">M164-M165</f>
        <v>0.79999999999999982</v>
      </c>
      <c r="N167" s="11">
        <f t="shared" si="76"/>
        <v>0.79999999999999982</v>
      </c>
      <c r="O167" s="11">
        <f t="shared" si="76"/>
        <v>0.79999999999999982</v>
      </c>
      <c r="P167" s="11">
        <f t="shared" si="76"/>
        <v>0.79999999999999982</v>
      </c>
      <c r="Q167" s="11">
        <f t="shared" si="76"/>
        <v>0.79999999999999982</v>
      </c>
      <c r="R167" s="11">
        <f t="shared" si="76"/>
        <v>0.79999999999999982</v>
      </c>
      <c r="S167" s="11">
        <f t="shared" si="76"/>
        <v>0.79999999999999982</v>
      </c>
      <c r="T167" s="11">
        <f t="shared" si="76"/>
        <v>0.79999999999999982</v>
      </c>
      <c r="U167" s="11">
        <f t="shared" si="76"/>
        <v>0.79999999999999982</v>
      </c>
      <c r="V167" s="11">
        <f t="shared" si="76"/>
        <v>0.79999999999999982</v>
      </c>
      <c r="W167" s="11"/>
      <c r="X167" s="11"/>
      <c r="Y167" s="11"/>
      <c r="Z167" s="11"/>
      <c r="AA167" s="11"/>
      <c r="AB167" s="11"/>
      <c r="AC167" s="24">
        <f t="shared" si="74"/>
        <v>0.79999999999999982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/>
      <c r="F168" s="14"/>
      <c r="G168" s="14"/>
      <c r="H168" s="14"/>
      <c r="I168" s="14"/>
      <c r="J168" s="14"/>
      <c r="K168" s="14"/>
      <c r="L168" s="14"/>
      <c r="M168" s="14">
        <f t="shared" ref="M168:V168" si="77">SQRT(M166/0.5)*971</f>
        <v>971</v>
      </c>
      <c r="N168" s="14">
        <f t="shared" si="77"/>
        <v>971</v>
      </c>
      <c r="O168" s="14">
        <f t="shared" si="77"/>
        <v>971</v>
      </c>
      <c r="P168" s="14">
        <f t="shared" si="77"/>
        <v>971</v>
      </c>
      <c r="Q168" s="14">
        <f t="shared" si="77"/>
        <v>971</v>
      </c>
      <c r="R168" s="14">
        <f t="shared" si="77"/>
        <v>971</v>
      </c>
      <c r="S168" s="14">
        <f t="shared" si="77"/>
        <v>971</v>
      </c>
      <c r="T168" s="14">
        <f t="shared" si="77"/>
        <v>971</v>
      </c>
      <c r="U168" s="14">
        <f t="shared" si="77"/>
        <v>971</v>
      </c>
      <c r="V168" s="14">
        <f t="shared" si="77"/>
        <v>971</v>
      </c>
      <c r="W168" s="14"/>
      <c r="X168" s="14"/>
      <c r="Y168" s="14"/>
      <c r="Z168" s="14"/>
      <c r="AA168" s="14"/>
      <c r="AB168" s="14"/>
      <c r="AC168" s="24">
        <f t="shared" si="74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/>
      <c r="F169" s="14"/>
      <c r="G169" s="14"/>
      <c r="H169" s="14"/>
      <c r="I169" s="14"/>
      <c r="J169" s="14"/>
      <c r="K169" s="14"/>
      <c r="L169" s="14"/>
      <c r="M169" s="14">
        <f t="shared" ref="M169:V169" si="78">M168*1000*1*(M154-M155)/3024</f>
        <v>2536.6732804232802</v>
      </c>
      <c r="N169" s="14">
        <f t="shared" si="78"/>
        <v>2504.563492063492</v>
      </c>
      <c r="O169" s="14">
        <f t="shared" si="78"/>
        <v>2633.002645502645</v>
      </c>
      <c r="P169" s="14">
        <f t="shared" si="78"/>
        <v>2408.2341269841268</v>
      </c>
      <c r="Q169" s="14">
        <f t="shared" si="78"/>
        <v>2440.3439153439158</v>
      </c>
      <c r="R169" s="14">
        <f t="shared" si="78"/>
        <v>2344.0145502645505</v>
      </c>
      <c r="S169" s="14">
        <f t="shared" si="78"/>
        <v>2408.2341269841268</v>
      </c>
      <c r="T169" s="14">
        <f t="shared" si="78"/>
        <v>2311.9047619047615</v>
      </c>
      <c r="U169" s="14">
        <f t="shared" si="78"/>
        <v>2215.5753968253966</v>
      </c>
      <c r="V169" s="14">
        <f t="shared" si="78"/>
        <v>2119.2460317460318</v>
      </c>
      <c r="W169" s="14"/>
      <c r="X169" s="14"/>
      <c r="Y169" s="14"/>
      <c r="Z169" s="14"/>
      <c r="AA169" s="14"/>
      <c r="AB169" s="14"/>
      <c r="AC169" s="24">
        <f>SUM(E169:AB169)</f>
        <v>23921.792328042327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100</v>
      </c>
      <c r="L170" s="15">
        <v>1400</v>
      </c>
      <c r="M170" s="15">
        <v>1500</v>
      </c>
      <c r="N170" s="15">
        <v>1600</v>
      </c>
      <c r="O170" s="15">
        <v>1500</v>
      </c>
      <c r="P170" s="15">
        <v>1500</v>
      </c>
      <c r="Q170" s="15">
        <v>1400</v>
      </c>
      <c r="R170" s="15">
        <v>1500</v>
      </c>
      <c r="S170" s="15">
        <v>1400</v>
      </c>
      <c r="T170" s="15">
        <v>1300</v>
      </c>
      <c r="U170" s="15">
        <v>1200</v>
      </c>
      <c r="V170" s="15">
        <v>1300</v>
      </c>
      <c r="W170" s="15">
        <v>700</v>
      </c>
      <c r="X170" s="15">
        <v>0</v>
      </c>
      <c r="Y170" s="15">
        <v>0</v>
      </c>
      <c r="Z170" s="15">
        <v>0</v>
      </c>
      <c r="AA170" s="15">
        <v>0</v>
      </c>
      <c r="AB170" s="15">
        <v>1400</v>
      </c>
      <c r="AC170" s="25">
        <f>SUM(E170:AB170)</f>
        <v>17800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/>
      <c r="F171" s="16"/>
      <c r="G171" s="16"/>
      <c r="H171" s="16"/>
      <c r="I171" s="16"/>
      <c r="J171" s="16"/>
      <c r="K171" s="16"/>
      <c r="L171" s="16"/>
      <c r="M171" s="16">
        <f t="shared" ref="M171:V171" si="79">M170/M169</f>
        <v>0.59132565930985936</v>
      </c>
      <c r="N171" s="16">
        <f t="shared" si="79"/>
        <v>0.63883387467321551</v>
      </c>
      <c r="O171" s="16">
        <f t="shared" si="79"/>
        <v>0.56969179372535239</v>
      </c>
      <c r="P171" s="16">
        <f t="shared" si="79"/>
        <v>0.62286302780638525</v>
      </c>
      <c r="Q171" s="16">
        <f t="shared" si="79"/>
        <v>0.57368963087430203</v>
      </c>
      <c r="R171" s="16">
        <f t="shared" si="79"/>
        <v>0.63992776829423126</v>
      </c>
      <c r="S171" s="16">
        <f t="shared" si="79"/>
        <v>0.5813388259526262</v>
      </c>
      <c r="T171" s="16">
        <f t="shared" si="79"/>
        <v>0.56230690010298667</v>
      </c>
      <c r="U171" s="16">
        <f t="shared" si="79"/>
        <v>0.54162002417946542</v>
      </c>
      <c r="V171" s="16">
        <f t="shared" si="79"/>
        <v>0.61342570920325812</v>
      </c>
      <c r="W171" s="16"/>
      <c r="X171" s="16"/>
      <c r="Y171" s="16"/>
      <c r="Z171" s="16"/>
      <c r="AA171" s="16"/>
      <c r="AB171" s="16"/>
      <c r="AC171" s="24">
        <f t="shared" ref="AC171:AC176" si="80">AVERAGE(E171:AB171)</f>
        <v>0.59350232141216819</v>
      </c>
    </row>
    <row r="172" spans="1:58" ht="30" customHeight="1">
      <c r="A172" s="4">
        <v>17</v>
      </c>
      <c r="B172" s="5" t="s">
        <v>64</v>
      </c>
      <c r="C172" s="13"/>
      <c r="D172" s="13"/>
      <c r="E172" s="427">
        <f>AVERAGE(E171:AB171)</f>
        <v>0.59350232141216819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>
        <f t="shared" si="80"/>
        <v>0.59350232141216819</v>
      </c>
    </row>
    <row r="173" spans="1:58" ht="30" customHeight="1">
      <c r="A173" s="4">
        <v>18</v>
      </c>
      <c r="B173" s="5" t="s">
        <v>65</v>
      </c>
      <c r="C173" s="13"/>
      <c r="D173" s="13"/>
      <c r="E173" s="16"/>
      <c r="F173" s="16"/>
      <c r="G173" s="16"/>
      <c r="H173" s="16"/>
      <c r="I173" s="16"/>
      <c r="J173" s="16"/>
      <c r="K173" s="16"/>
      <c r="L173" s="16"/>
      <c r="M173" s="16">
        <f t="shared" ref="M173:V173" si="81">3.516/M171</f>
        <v>5.9459621693121694</v>
      </c>
      <c r="N173" s="16">
        <f t="shared" si="81"/>
        <v>5.503778273809524</v>
      </c>
      <c r="O173" s="16">
        <f t="shared" si="81"/>
        <v>6.1717582010581999</v>
      </c>
      <c r="P173" s="16">
        <f t="shared" si="81"/>
        <v>5.6449007936507929</v>
      </c>
      <c r="Q173" s="16">
        <f t="shared" si="81"/>
        <v>6.1287494331065773</v>
      </c>
      <c r="R173" s="16">
        <f t="shared" si="81"/>
        <v>5.4943701058201064</v>
      </c>
      <c r="S173" s="16">
        <f t="shared" si="81"/>
        <v>6.0481079931972781</v>
      </c>
      <c r="T173" s="16">
        <f t="shared" si="81"/>
        <v>6.252813186813186</v>
      </c>
      <c r="U173" s="16">
        <f t="shared" si="81"/>
        <v>6.4916359126984124</v>
      </c>
      <c r="V173" s="16">
        <f t="shared" si="81"/>
        <v>5.7317454212454217</v>
      </c>
      <c r="W173" s="16"/>
      <c r="X173" s="16"/>
      <c r="Y173" s="16"/>
      <c r="Z173" s="16"/>
      <c r="AA173" s="16"/>
      <c r="AB173" s="16"/>
      <c r="AC173" s="24">
        <f t="shared" si="80"/>
        <v>5.9413821490711669</v>
      </c>
    </row>
    <row r="174" spans="1:58" ht="30" customHeight="1">
      <c r="A174" s="4">
        <v>19</v>
      </c>
      <c r="B174" s="5" t="s">
        <v>66</v>
      </c>
      <c r="C174" s="13"/>
      <c r="D174" s="13"/>
      <c r="E174" s="16"/>
      <c r="F174" s="16"/>
      <c r="G174" s="16"/>
      <c r="H174" s="16"/>
      <c r="I174" s="16"/>
      <c r="J174" s="16"/>
      <c r="K174" s="16"/>
      <c r="L174" s="16"/>
      <c r="M174" s="16">
        <f t="shared" ref="M174:V174" si="82">3.413*M173</f>
        <v>20.293568883862434</v>
      </c>
      <c r="N174" s="16">
        <f t="shared" si="82"/>
        <v>18.784395248511906</v>
      </c>
      <c r="O174" s="16">
        <f t="shared" si="82"/>
        <v>21.064210740211635</v>
      </c>
      <c r="P174" s="16">
        <f t="shared" si="82"/>
        <v>19.266046408730155</v>
      </c>
      <c r="Q174" s="16">
        <f t="shared" si="82"/>
        <v>20.917421815192746</v>
      </c>
      <c r="R174" s="16">
        <f t="shared" si="82"/>
        <v>18.752285171164022</v>
      </c>
      <c r="S174" s="16">
        <f t="shared" si="82"/>
        <v>20.642192580782311</v>
      </c>
      <c r="T174" s="16">
        <f t="shared" si="82"/>
        <v>21.340851406593401</v>
      </c>
      <c r="U174" s="16">
        <f t="shared" si="82"/>
        <v>22.155953370039679</v>
      </c>
      <c r="V174" s="16">
        <f t="shared" si="82"/>
        <v>19.562447122710623</v>
      </c>
      <c r="W174" s="16"/>
      <c r="X174" s="16"/>
      <c r="Y174" s="16"/>
      <c r="Z174" s="16"/>
      <c r="AA174" s="16"/>
      <c r="AB174" s="16"/>
      <c r="AC174" s="24">
        <f t="shared" si="80"/>
        <v>20.277937274779891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/>
      <c r="F175" s="16"/>
      <c r="G175" s="16"/>
      <c r="H175" s="16"/>
      <c r="I175" s="16"/>
      <c r="J175" s="16"/>
      <c r="K175" s="16"/>
      <c r="L175" s="16"/>
      <c r="M175" s="16">
        <f t="shared" ref="M175:V175" si="83">(M158-M157)/LN(1+(M158-M157)/M152)</f>
        <v>3.106375869883093</v>
      </c>
      <c r="N175" s="16">
        <f t="shared" si="83"/>
        <v>3.106375869883093</v>
      </c>
      <c r="O175" s="16">
        <f t="shared" si="83"/>
        <v>3.228408043800616</v>
      </c>
      <c r="P175" s="16">
        <f t="shared" si="83"/>
        <v>3.1681956368598083</v>
      </c>
      <c r="Q175" s="16">
        <f t="shared" si="83"/>
        <v>2.8500189184554614</v>
      </c>
      <c r="R175" s="16">
        <f t="shared" si="83"/>
        <v>3.0135908994034795</v>
      </c>
      <c r="S175" s="16">
        <f t="shared" si="83"/>
        <v>3.0446447180586973</v>
      </c>
      <c r="T175" s="16">
        <f t="shared" si="83"/>
        <v>2.8269864938532443</v>
      </c>
      <c r="U175" s="16">
        <f t="shared" si="83"/>
        <v>2.9510920028415573</v>
      </c>
      <c r="V175" s="16">
        <f t="shared" si="83"/>
        <v>2.7338737120622927</v>
      </c>
      <c r="W175" s="16"/>
      <c r="X175" s="16"/>
      <c r="Y175" s="16"/>
      <c r="Z175" s="16"/>
      <c r="AA175" s="16"/>
      <c r="AB175" s="16"/>
      <c r="AC175" s="24">
        <f t="shared" si="80"/>
        <v>3.002956216510134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/>
      <c r="F176" s="16"/>
      <c r="G176" s="16"/>
      <c r="H176" s="16"/>
      <c r="I176" s="16"/>
      <c r="J176" s="16"/>
      <c r="K176" s="16"/>
      <c r="L176" s="16"/>
      <c r="M176" s="16">
        <f t="shared" ref="M176:V176" si="84">(M154-M155)/LN(1+(M154-M155)/M153)</f>
        <v>2.9801291919798865</v>
      </c>
      <c r="N176" s="16">
        <f t="shared" si="84"/>
        <v>3.1240724065352676</v>
      </c>
      <c r="O176" s="16">
        <f t="shared" si="84"/>
        <v>3.2248851383682635</v>
      </c>
      <c r="P176" s="16">
        <f t="shared" si="84"/>
        <v>2.8816343500125905</v>
      </c>
      <c r="Q176" s="16">
        <f t="shared" si="84"/>
        <v>2.9063544547929925</v>
      </c>
      <c r="R176" s="16">
        <f t="shared" si="84"/>
        <v>2.8319947622323784</v>
      </c>
      <c r="S176" s="16">
        <f t="shared" si="84"/>
        <v>2.8816343500125901</v>
      </c>
      <c r="T176" s="16">
        <f t="shared" si="84"/>
        <v>2.8070729658092159</v>
      </c>
      <c r="U176" s="16">
        <f t="shared" si="84"/>
        <v>2.7318849218221408</v>
      </c>
      <c r="V176" s="16">
        <f t="shared" si="84"/>
        <v>2.6560353889201744</v>
      </c>
      <c r="W176" s="16"/>
      <c r="X176" s="16"/>
      <c r="Y176" s="16"/>
      <c r="Z176" s="16"/>
      <c r="AA176" s="16"/>
      <c r="AB176" s="16"/>
      <c r="AC176" s="24">
        <f t="shared" si="80"/>
        <v>2.9025697930485501</v>
      </c>
    </row>
  </sheetData>
  <mergeCells count="44">
    <mergeCell ref="E172:AB172"/>
    <mergeCell ref="E143:AB143"/>
    <mergeCell ref="B149:AC149"/>
    <mergeCell ref="A150:A151"/>
    <mergeCell ref="B150:B151"/>
    <mergeCell ref="C150:C151"/>
    <mergeCell ref="D150:D151"/>
    <mergeCell ref="E150:AB150"/>
    <mergeCell ref="E114:AB114"/>
    <mergeCell ref="B120:AC120"/>
    <mergeCell ref="A121:A122"/>
    <mergeCell ref="B121:B122"/>
    <mergeCell ref="C121:C122"/>
    <mergeCell ref="D121:D122"/>
    <mergeCell ref="E121:AB121"/>
    <mergeCell ref="E85:AB85"/>
    <mergeCell ref="B91:AC91"/>
    <mergeCell ref="A92:A93"/>
    <mergeCell ref="B92:B93"/>
    <mergeCell ref="C92:C93"/>
    <mergeCell ref="D92:D93"/>
    <mergeCell ref="E92:AB92"/>
    <mergeCell ref="E56:AB56"/>
    <mergeCell ref="B62:AC62"/>
    <mergeCell ref="A63:A64"/>
    <mergeCell ref="B63:B64"/>
    <mergeCell ref="C63:C64"/>
    <mergeCell ref="D63:D64"/>
    <mergeCell ref="E63:AB63"/>
    <mergeCell ref="E27:AB27"/>
    <mergeCell ref="B33:AC33"/>
    <mergeCell ref="A34:A35"/>
    <mergeCell ref="B34:B35"/>
    <mergeCell ref="C34:C35"/>
    <mergeCell ref="D34:D35"/>
    <mergeCell ref="E34:AB34"/>
    <mergeCell ref="A2:AC2"/>
    <mergeCell ref="A3:AC3"/>
    <mergeCell ref="B4:AC4"/>
    <mergeCell ref="A5:A6"/>
    <mergeCell ref="B5:B6"/>
    <mergeCell ref="C5:C6"/>
    <mergeCell ref="D5:D6"/>
    <mergeCell ref="E5:AB5"/>
  </mergeCells>
  <conditionalFormatting sqref="E25:AB25">
    <cfRule type="cellIs" dxfId="176" priority="6" operator="greaterThan">
      <formula>90</formula>
    </cfRule>
  </conditionalFormatting>
  <conditionalFormatting sqref="E54:AB54">
    <cfRule type="cellIs" dxfId="175" priority="5" operator="greaterThan">
      <formula>90</formula>
    </cfRule>
  </conditionalFormatting>
  <conditionalFormatting sqref="E83:AB83">
    <cfRule type="cellIs" dxfId="174" priority="4" operator="greaterThan">
      <formula>90</formula>
    </cfRule>
  </conditionalFormatting>
  <conditionalFormatting sqref="E112:AB112">
    <cfRule type="cellIs" dxfId="173" priority="3" operator="greaterThan">
      <formula>90</formula>
    </cfRule>
  </conditionalFormatting>
  <conditionalFormatting sqref="E141:AB141">
    <cfRule type="cellIs" dxfId="172" priority="2" operator="greaterThan">
      <formula>90</formula>
    </cfRule>
  </conditionalFormatting>
  <conditionalFormatting sqref="E170:AB170">
    <cfRule type="cellIs" dxfId="171" priority="1" operator="greaterThan">
      <formula>90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D1072-9E89-4AB1-BAF7-AE7046507ED6}">
  <dimension ref="A1:BF176"/>
  <sheetViews>
    <sheetView topLeftCell="A150" zoomScale="60" zoomScaleNormal="60" workbookViewId="0">
      <selection activeCell="E169" sqref="E169:AB170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140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23" t="e">
        <f>AVERAGE(E7:AB7)</f>
        <v>#DIV/0!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23" t="e">
        <f>AVERAGE(E8:AB8)</f>
        <v>#DIV/0!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24" t="e">
        <f t="shared" ref="AC9:AC23" si="0">AVERAGE(E9:AB9)</f>
        <v>#DIV/0!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24" t="e">
        <f t="shared" si="0"/>
        <v>#DIV/0!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0</v>
      </c>
      <c r="F11" s="10">
        <f t="shared" ref="F11:AB11" si="1">F9-F10</f>
        <v>0</v>
      </c>
      <c r="G11" s="10">
        <f t="shared" si="1"/>
        <v>0</v>
      </c>
      <c r="H11" s="10">
        <f t="shared" si="1"/>
        <v>0</v>
      </c>
      <c r="I11" s="10">
        <f t="shared" si="1"/>
        <v>0</v>
      </c>
      <c r="J11" s="10">
        <f t="shared" si="1"/>
        <v>0</v>
      </c>
      <c r="K11" s="10">
        <f t="shared" si="1"/>
        <v>0</v>
      </c>
      <c r="L11" s="10">
        <f t="shared" si="1"/>
        <v>0</v>
      </c>
      <c r="M11" s="10">
        <f t="shared" si="1"/>
        <v>0</v>
      </c>
      <c r="N11" s="10">
        <f t="shared" si="1"/>
        <v>0</v>
      </c>
      <c r="O11" s="10">
        <f t="shared" si="1"/>
        <v>0</v>
      </c>
      <c r="P11" s="10">
        <f t="shared" si="1"/>
        <v>0</v>
      </c>
      <c r="Q11" s="10">
        <f t="shared" si="1"/>
        <v>0</v>
      </c>
      <c r="R11" s="10">
        <f t="shared" si="1"/>
        <v>0</v>
      </c>
      <c r="S11" s="10">
        <f t="shared" si="1"/>
        <v>0</v>
      </c>
      <c r="T11" s="10">
        <f t="shared" si="1"/>
        <v>0</v>
      </c>
      <c r="U11" s="10">
        <f t="shared" si="1"/>
        <v>0</v>
      </c>
      <c r="V11" s="10">
        <f t="shared" si="1"/>
        <v>0</v>
      </c>
      <c r="W11" s="10">
        <f t="shared" si="1"/>
        <v>0</v>
      </c>
      <c r="X11" s="10">
        <f t="shared" si="1"/>
        <v>0</v>
      </c>
      <c r="Y11" s="10">
        <f t="shared" si="1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24">
        <f t="shared" si="0"/>
        <v>0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24" t="e">
        <f t="shared" si="0"/>
        <v>#DIV/0!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24" t="e">
        <f t="shared" si="0"/>
        <v>#DIV/0!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0</v>
      </c>
      <c r="F14" s="10">
        <f t="shared" ref="F14:AB14" si="2">F13-F12</f>
        <v>0</v>
      </c>
      <c r="G14" s="10">
        <f t="shared" si="2"/>
        <v>0</v>
      </c>
      <c r="H14" s="10">
        <f t="shared" si="2"/>
        <v>0</v>
      </c>
      <c r="I14" s="10">
        <f t="shared" si="2"/>
        <v>0</v>
      </c>
      <c r="J14" s="10">
        <f t="shared" si="2"/>
        <v>0</v>
      </c>
      <c r="K14" s="10">
        <f t="shared" si="2"/>
        <v>0</v>
      </c>
      <c r="L14" s="10">
        <f t="shared" si="2"/>
        <v>0</v>
      </c>
      <c r="M14" s="10">
        <f t="shared" si="2"/>
        <v>0</v>
      </c>
      <c r="N14" s="10">
        <f t="shared" si="2"/>
        <v>0</v>
      </c>
      <c r="O14" s="10">
        <f t="shared" si="2"/>
        <v>0</v>
      </c>
      <c r="P14" s="10">
        <f t="shared" si="2"/>
        <v>0</v>
      </c>
      <c r="Q14" s="10">
        <f t="shared" si="2"/>
        <v>0</v>
      </c>
      <c r="R14" s="10">
        <f t="shared" si="2"/>
        <v>0</v>
      </c>
      <c r="S14" s="10">
        <f t="shared" si="2"/>
        <v>0</v>
      </c>
      <c r="T14" s="10">
        <f t="shared" si="2"/>
        <v>0</v>
      </c>
      <c r="U14" s="10">
        <f t="shared" si="2"/>
        <v>0</v>
      </c>
      <c r="V14" s="10">
        <f t="shared" si="2"/>
        <v>0</v>
      </c>
      <c r="W14" s="10">
        <f t="shared" si="2"/>
        <v>0</v>
      </c>
      <c r="X14" s="10">
        <f t="shared" si="2"/>
        <v>0</v>
      </c>
      <c r="Y14" s="10">
        <f t="shared" si="2"/>
        <v>0</v>
      </c>
      <c r="Z14" s="10">
        <f t="shared" si="2"/>
        <v>0</v>
      </c>
      <c r="AA14" s="10">
        <f t="shared" si="2"/>
        <v>0</v>
      </c>
      <c r="AB14" s="10">
        <f t="shared" si="2"/>
        <v>0</v>
      </c>
      <c r="AC14" s="24">
        <f>AVERAGE(E14:AB14)</f>
        <v>0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2"/>
      <c r="AB15" s="172"/>
      <c r="AC15" s="24" t="e">
        <f t="shared" ref="AC15:AC16" si="3">AVERAGE(E15:AB15)</f>
        <v>#DIV/0!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2"/>
      <c r="AB16" s="172"/>
      <c r="AC16" s="24" t="e">
        <f t="shared" si="3"/>
        <v>#DIV/0!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0</v>
      </c>
      <c r="F24" s="14">
        <f t="shared" si="7"/>
        <v>0</v>
      </c>
      <c r="G24" s="14">
        <f t="shared" si="7"/>
        <v>0</v>
      </c>
      <c r="H24" s="14">
        <f t="shared" si="7"/>
        <v>0</v>
      </c>
      <c r="I24" s="14">
        <f t="shared" si="7"/>
        <v>0</v>
      </c>
      <c r="J24" s="14">
        <f t="shared" si="7"/>
        <v>0</v>
      </c>
      <c r="K24" s="14">
        <f t="shared" si="7"/>
        <v>0</v>
      </c>
      <c r="L24" s="14">
        <f t="shared" si="7"/>
        <v>0</v>
      </c>
      <c r="M24" s="14">
        <f t="shared" si="7"/>
        <v>0</v>
      </c>
      <c r="N24" s="14">
        <f t="shared" si="7"/>
        <v>0</v>
      </c>
      <c r="O24" s="14">
        <f t="shared" si="7"/>
        <v>0</v>
      </c>
      <c r="P24" s="14">
        <f t="shared" si="7"/>
        <v>0</v>
      </c>
      <c r="Q24" s="14">
        <f t="shared" si="7"/>
        <v>0</v>
      </c>
      <c r="R24" s="14">
        <f t="shared" si="7"/>
        <v>0</v>
      </c>
      <c r="S24" s="14">
        <f t="shared" si="7"/>
        <v>0</v>
      </c>
      <c r="T24" s="14">
        <f t="shared" si="7"/>
        <v>0</v>
      </c>
      <c r="U24" s="14">
        <f t="shared" si="7"/>
        <v>0</v>
      </c>
      <c r="V24" s="14">
        <f t="shared" si="7"/>
        <v>0</v>
      </c>
      <c r="W24" s="14">
        <f t="shared" si="7"/>
        <v>0</v>
      </c>
      <c r="X24" s="14">
        <f t="shared" si="7"/>
        <v>0</v>
      </c>
      <c r="Y24" s="14">
        <f t="shared" si="7"/>
        <v>0</v>
      </c>
      <c r="Z24" s="14">
        <f t="shared" si="7"/>
        <v>0</v>
      </c>
      <c r="AA24" s="14">
        <f t="shared" si="7"/>
        <v>0</v>
      </c>
      <c r="AB24" s="14">
        <f t="shared" si="7"/>
        <v>0</v>
      </c>
      <c r="AC24" s="24">
        <f>SUM(E24:AB24)</f>
        <v>0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25">
        <f>SUM(E25:AB25)</f>
        <v>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 t="e">
        <f t="shared" ref="E26:AB26" si="8">E25/E24</f>
        <v>#DIV/0!</v>
      </c>
      <c r="F26" s="16" t="e">
        <f t="shared" si="8"/>
        <v>#DIV/0!</v>
      </c>
      <c r="G26" s="16" t="e">
        <f t="shared" si="8"/>
        <v>#DIV/0!</v>
      </c>
      <c r="H26" s="16" t="e">
        <f t="shared" si="8"/>
        <v>#DIV/0!</v>
      </c>
      <c r="I26" s="16" t="e">
        <f t="shared" si="8"/>
        <v>#DIV/0!</v>
      </c>
      <c r="J26" s="16" t="e">
        <f t="shared" si="8"/>
        <v>#DIV/0!</v>
      </c>
      <c r="K26" s="16" t="e">
        <f t="shared" si="8"/>
        <v>#DIV/0!</v>
      </c>
      <c r="L26" s="16" t="e">
        <f t="shared" si="8"/>
        <v>#DIV/0!</v>
      </c>
      <c r="M26" s="16" t="e">
        <f t="shared" si="8"/>
        <v>#DIV/0!</v>
      </c>
      <c r="N26" s="16" t="e">
        <f t="shared" si="8"/>
        <v>#DIV/0!</v>
      </c>
      <c r="O26" s="16" t="e">
        <f t="shared" si="8"/>
        <v>#DIV/0!</v>
      </c>
      <c r="P26" s="16" t="e">
        <f t="shared" si="8"/>
        <v>#DIV/0!</v>
      </c>
      <c r="Q26" s="16" t="e">
        <f t="shared" si="8"/>
        <v>#DIV/0!</v>
      </c>
      <c r="R26" s="16" t="e">
        <f t="shared" si="8"/>
        <v>#DIV/0!</v>
      </c>
      <c r="S26" s="16" t="e">
        <f t="shared" si="8"/>
        <v>#DIV/0!</v>
      </c>
      <c r="T26" s="16" t="e">
        <f t="shared" si="8"/>
        <v>#DIV/0!</v>
      </c>
      <c r="U26" s="16" t="e">
        <f t="shared" si="8"/>
        <v>#DIV/0!</v>
      </c>
      <c r="V26" s="16" t="e">
        <f t="shared" si="8"/>
        <v>#DIV/0!</v>
      </c>
      <c r="W26" s="16" t="e">
        <f t="shared" si="8"/>
        <v>#DIV/0!</v>
      </c>
      <c r="X26" s="16" t="e">
        <f t="shared" si="8"/>
        <v>#DIV/0!</v>
      </c>
      <c r="Y26" s="16" t="e">
        <f t="shared" si="8"/>
        <v>#DIV/0!</v>
      </c>
      <c r="Z26" s="16" t="e">
        <f t="shared" si="8"/>
        <v>#DIV/0!</v>
      </c>
      <c r="AA26" s="16" t="e">
        <f t="shared" si="8"/>
        <v>#DIV/0!</v>
      </c>
      <c r="AB26" s="16" t="e">
        <f t="shared" si="8"/>
        <v>#DIV/0!</v>
      </c>
      <c r="AC26" s="24" t="e">
        <f t="shared" ref="AC26:AC31" si="9">AVERAGE(E26:AB26)</f>
        <v>#DIV/0!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 t="e">
        <f>AVERAGE(E26:AB26)</f>
        <v>#DIV/0!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 t="e">
        <f t="shared" si="9"/>
        <v>#DIV/0!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 t="e">
        <f t="shared" ref="E28:AB28" si="10">3.516/E26</f>
        <v>#DIV/0!</v>
      </c>
      <c r="F28" s="16" t="e">
        <f t="shared" si="10"/>
        <v>#DIV/0!</v>
      </c>
      <c r="G28" s="16" t="e">
        <f t="shared" si="10"/>
        <v>#DIV/0!</v>
      </c>
      <c r="H28" s="16" t="e">
        <f t="shared" si="10"/>
        <v>#DIV/0!</v>
      </c>
      <c r="I28" s="16" t="e">
        <f t="shared" si="10"/>
        <v>#DIV/0!</v>
      </c>
      <c r="J28" s="16" t="e">
        <f t="shared" si="10"/>
        <v>#DIV/0!</v>
      </c>
      <c r="K28" s="16" t="e">
        <f t="shared" si="10"/>
        <v>#DIV/0!</v>
      </c>
      <c r="L28" s="16" t="e">
        <f t="shared" si="10"/>
        <v>#DIV/0!</v>
      </c>
      <c r="M28" s="16" t="e">
        <f t="shared" si="10"/>
        <v>#DIV/0!</v>
      </c>
      <c r="N28" s="16" t="e">
        <f t="shared" si="10"/>
        <v>#DIV/0!</v>
      </c>
      <c r="O28" s="16" t="e">
        <f t="shared" si="10"/>
        <v>#DIV/0!</v>
      </c>
      <c r="P28" s="16" t="e">
        <f t="shared" si="10"/>
        <v>#DIV/0!</v>
      </c>
      <c r="Q28" s="16" t="e">
        <f t="shared" si="10"/>
        <v>#DIV/0!</v>
      </c>
      <c r="R28" s="16" t="e">
        <f t="shared" si="10"/>
        <v>#DIV/0!</v>
      </c>
      <c r="S28" s="16" t="e">
        <f t="shared" si="10"/>
        <v>#DIV/0!</v>
      </c>
      <c r="T28" s="16" t="e">
        <f t="shared" si="10"/>
        <v>#DIV/0!</v>
      </c>
      <c r="U28" s="16" t="e">
        <f t="shared" si="10"/>
        <v>#DIV/0!</v>
      </c>
      <c r="V28" s="16" t="e">
        <f t="shared" si="10"/>
        <v>#DIV/0!</v>
      </c>
      <c r="W28" s="16" t="e">
        <f t="shared" si="10"/>
        <v>#DIV/0!</v>
      </c>
      <c r="X28" s="16" t="e">
        <f t="shared" si="10"/>
        <v>#DIV/0!</v>
      </c>
      <c r="Y28" s="16" t="e">
        <f t="shared" si="10"/>
        <v>#DIV/0!</v>
      </c>
      <c r="Z28" s="16" t="e">
        <f t="shared" si="10"/>
        <v>#DIV/0!</v>
      </c>
      <c r="AA28" s="16" t="e">
        <f t="shared" si="10"/>
        <v>#DIV/0!</v>
      </c>
      <c r="AB28" s="16" t="e">
        <f t="shared" si="10"/>
        <v>#DIV/0!</v>
      </c>
      <c r="AC28" s="24" t="e">
        <f t="shared" si="9"/>
        <v>#DIV/0!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 t="e">
        <f t="shared" ref="E29:AB29" si="11">3.413*E28</f>
        <v>#DIV/0!</v>
      </c>
      <c r="F29" s="16" t="e">
        <f t="shared" si="11"/>
        <v>#DIV/0!</v>
      </c>
      <c r="G29" s="16" t="e">
        <f t="shared" si="11"/>
        <v>#DIV/0!</v>
      </c>
      <c r="H29" s="16" t="e">
        <f t="shared" si="11"/>
        <v>#DIV/0!</v>
      </c>
      <c r="I29" s="16" t="e">
        <f t="shared" si="11"/>
        <v>#DIV/0!</v>
      </c>
      <c r="J29" s="16" t="e">
        <f t="shared" si="11"/>
        <v>#DIV/0!</v>
      </c>
      <c r="K29" s="16" t="e">
        <f t="shared" si="11"/>
        <v>#DIV/0!</v>
      </c>
      <c r="L29" s="16" t="e">
        <f t="shared" si="11"/>
        <v>#DIV/0!</v>
      </c>
      <c r="M29" s="16" t="e">
        <f t="shared" si="11"/>
        <v>#DIV/0!</v>
      </c>
      <c r="N29" s="16" t="e">
        <f t="shared" si="11"/>
        <v>#DIV/0!</v>
      </c>
      <c r="O29" s="16" t="e">
        <f t="shared" si="11"/>
        <v>#DIV/0!</v>
      </c>
      <c r="P29" s="16" t="e">
        <f t="shared" si="11"/>
        <v>#DIV/0!</v>
      </c>
      <c r="Q29" s="16" t="e">
        <f t="shared" si="11"/>
        <v>#DIV/0!</v>
      </c>
      <c r="R29" s="16" t="e">
        <f t="shared" si="11"/>
        <v>#DIV/0!</v>
      </c>
      <c r="S29" s="16" t="e">
        <f t="shared" si="11"/>
        <v>#DIV/0!</v>
      </c>
      <c r="T29" s="16" t="e">
        <f t="shared" si="11"/>
        <v>#DIV/0!</v>
      </c>
      <c r="U29" s="16" t="e">
        <f t="shared" si="11"/>
        <v>#DIV/0!</v>
      </c>
      <c r="V29" s="16" t="e">
        <f t="shared" si="11"/>
        <v>#DIV/0!</v>
      </c>
      <c r="W29" s="16" t="e">
        <f t="shared" si="11"/>
        <v>#DIV/0!</v>
      </c>
      <c r="X29" s="16" t="e">
        <f t="shared" si="11"/>
        <v>#DIV/0!</v>
      </c>
      <c r="Y29" s="16" t="e">
        <f t="shared" si="11"/>
        <v>#DIV/0!</v>
      </c>
      <c r="Z29" s="16" t="e">
        <f t="shared" si="11"/>
        <v>#DIV/0!</v>
      </c>
      <c r="AA29" s="16" t="e">
        <f t="shared" si="11"/>
        <v>#DIV/0!</v>
      </c>
      <c r="AB29" s="16" t="e">
        <f t="shared" si="11"/>
        <v>#DIV/0!</v>
      </c>
      <c r="AC29" s="24" t="e">
        <f t="shared" si="9"/>
        <v>#DIV/0!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 t="e">
        <f t="shared" ref="E30:AB30" si="12">(E13-E12)/LN(1+(E13-E12)/E7)</f>
        <v>#DIV/0!</v>
      </c>
      <c r="F30" s="16" t="e">
        <f t="shared" si="12"/>
        <v>#DIV/0!</v>
      </c>
      <c r="G30" s="16" t="e">
        <f t="shared" si="12"/>
        <v>#DIV/0!</v>
      </c>
      <c r="H30" s="16" t="e">
        <f t="shared" si="12"/>
        <v>#DIV/0!</v>
      </c>
      <c r="I30" s="16" t="e">
        <f t="shared" si="12"/>
        <v>#DIV/0!</v>
      </c>
      <c r="J30" s="16" t="e">
        <f t="shared" si="12"/>
        <v>#DIV/0!</v>
      </c>
      <c r="K30" s="16" t="e">
        <f t="shared" si="12"/>
        <v>#DIV/0!</v>
      </c>
      <c r="L30" s="16" t="e">
        <f t="shared" si="12"/>
        <v>#DIV/0!</v>
      </c>
      <c r="M30" s="16" t="e">
        <f t="shared" si="12"/>
        <v>#DIV/0!</v>
      </c>
      <c r="N30" s="16" t="e">
        <f t="shared" si="12"/>
        <v>#DIV/0!</v>
      </c>
      <c r="O30" s="16" t="e">
        <f t="shared" si="12"/>
        <v>#DIV/0!</v>
      </c>
      <c r="P30" s="16" t="e">
        <f t="shared" si="12"/>
        <v>#DIV/0!</v>
      </c>
      <c r="Q30" s="16" t="e">
        <f t="shared" si="12"/>
        <v>#DIV/0!</v>
      </c>
      <c r="R30" s="16" t="e">
        <f t="shared" si="12"/>
        <v>#DIV/0!</v>
      </c>
      <c r="S30" s="16" t="e">
        <f t="shared" si="12"/>
        <v>#DIV/0!</v>
      </c>
      <c r="T30" s="16" t="e">
        <f t="shared" si="12"/>
        <v>#DIV/0!</v>
      </c>
      <c r="U30" s="16" t="e">
        <f t="shared" si="12"/>
        <v>#DIV/0!</v>
      </c>
      <c r="V30" s="16" t="e">
        <f t="shared" si="12"/>
        <v>#DIV/0!</v>
      </c>
      <c r="W30" s="16" t="e">
        <f t="shared" si="12"/>
        <v>#DIV/0!</v>
      </c>
      <c r="X30" s="16" t="e">
        <f t="shared" si="12"/>
        <v>#DIV/0!</v>
      </c>
      <c r="Y30" s="16" t="e">
        <f t="shared" si="12"/>
        <v>#DIV/0!</v>
      </c>
      <c r="Z30" s="16" t="e">
        <f t="shared" si="12"/>
        <v>#DIV/0!</v>
      </c>
      <c r="AA30" s="16" t="e">
        <f t="shared" si="12"/>
        <v>#DIV/0!</v>
      </c>
      <c r="AB30" s="16" t="e">
        <f t="shared" si="12"/>
        <v>#DIV/0!</v>
      </c>
      <c r="AC30" s="24" t="e">
        <f t="shared" si="9"/>
        <v>#DIV/0!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 t="e">
        <f t="shared" ref="E31:AB31" si="13">(E9-E10)/LN(1+(E9-E10)/E8)</f>
        <v>#DIV/0!</v>
      </c>
      <c r="F31" s="16" t="e">
        <f t="shared" si="13"/>
        <v>#DIV/0!</v>
      </c>
      <c r="G31" s="16" t="e">
        <f t="shared" si="13"/>
        <v>#DIV/0!</v>
      </c>
      <c r="H31" s="16" t="e">
        <f t="shared" si="13"/>
        <v>#DIV/0!</v>
      </c>
      <c r="I31" s="16" t="e">
        <f t="shared" si="13"/>
        <v>#DIV/0!</v>
      </c>
      <c r="J31" s="16" t="e">
        <f t="shared" si="13"/>
        <v>#DIV/0!</v>
      </c>
      <c r="K31" s="16" t="e">
        <f t="shared" si="13"/>
        <v>#DIV/0!</v>
      </c>
      <c r="L31" s="16" t="e">
        <f t="shared" si="13"/>
        <v>#DIV/0!</v>
      </c>
      <c r="M31" s="16" t="e">
        <f t="shared" si="13"/>
        <v>#DIV/0!</v>
      </c>
      <c r="N31" s="16" t="e">
        <f t="shared" si="13"/>
        <v>#DIV/0!</v>
      </c>
      <c r="O31" s="16" t="e">
        <f t="shared" si="13"/>
        <v>#DIV/0!</v>
      </c>
      <c r="P31" s="16" t="e">
        <f t="shared" si="13"/>
        <v>#DIV/0!</v>
      </c>
      <c r="Q31" s="16" t="e">
        <f t="shared" si="13"/>
        <v>#DIV/0!</v>
      </c>
      <c r="R31" s="16" t="e">
        <f t="shared" si="13"/>
        <v>#DIV/0!</v>
      </c>
      <c r="S31" s="16" t="e">
        <f t="shared" si="13"/>
        <v>#DIV/0!</v>
      </c>
      <c r="T31" s="16" t="e">
        <f t="shared" si="13"/>
        <v>#DIV/0!</v>
      </c>
      <c r="U31" s="16" t="e">
        <f t="shared" si="13"/>
        <v>#DIV/0!</v>
      </c>
      <c r="V31" s="16" t="e">
        <f t="shared" si="13"/>
        <v>#DIV/0!</v>
      </c>
      <c r="W31" s="16" t="e">
        <f t="shared" si="13"/>
        <v>#DIV/0!</v>
      </c>
      <c r="X31" s="16" t="e">
        <f t="shared" si="13"/>
        <v>#DIV/0!</v>
      </c>
      <c r="Y31" s="16" t="e">
        <f t="shared" si="13"/>
        <v>#DIV/0!</v>
      </c>
      <c r="Z31" s="16" t="e">
        <f t="shared" si="13"/>
        <v>#DIV/0!</v>
      </c>
      <c r="AA31" s="16" t="e">
        <f t="shared" si="13"/>
        <v>#DIV/0!</v>
      </c>
      <c r="AB31" s="16" t="e">
        <f t="shared" si="13"/>
        <v>#DIV/0!</v>
      </c>
      <c r="AC31" s="24" t="e">
        <f t="shared" si="9"/>
        <v>#DIV/0!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4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4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0</v>
      </c>
      <c r="F40" s="10">
        <f t="shared" ref="F40:AB40" si="15">F38-F39</f>
        <v>0</v>
      </c>
      <c r="G40" s="10">
        <f t="shared" si="15"/>
        <v>0</v>
      </c>
      <c r="H40" s="10">
        <f t="shared" si="15"/>
        <v>0</v>
      </c>
      <c r="I40" s="10">
        <f t="shared" si="15"/>
        <v>0</v>
      </c>
      <c r="J40" s="10">
        <f t="shared" si="15"/>
        <v>0</v>
      </c>
      <c r="K40" s="10">
        <f t="shared" si="15"/>
        <v>0</v>
      </c>
      <c r="L40" s="10">
        <f t="shared" si="15"/>
        <v>0</v>
      </c>
      <c r="M40" s="10">
        <f t="shared" si="15"/>
        <v>0</v>
      </c>
      <c r="N40" s="10">
        <f t="shared" si="15"/>
        <v>0</v>
      </c>
      <c r="O40" s="10">
        <f t="shared" si="15"/>
        <v>0</v>
      </c>
      <c r="P40" s="10">
        <f t="shared" si="15"/>
        <v>0</v>
      </c>
      <c r="Q40" s="10">
        <f t="shared" si="15"/>
        <v>0</v>
      </c>
      <c r="R40" s="10">
        <f t="shared" si="15"/>
        <v>0</v>
      </c>
      <c r="S40" s="10">
        <f t="shared" si="15"/>
        <v>0</v>
      </c>
      <c r="T40" s="10">
        <f t="shared" si="15"/>
        <v>0</v>
      </c>
      <c r="U40" s="10">
        <f t="shared" si="15"/>
        <v>0</v>
      </c>
      <c r="V40" s="10">
        <f t="shared" si="15"/>
        <v>0</v>
      </c>
      <c r="W40" s="10">
        <f t="shared" si="15"/>
        <v>0</v>
      </c>
      <c r="X40" s="10">
        <f t="shared" si="15"/>
        <v>0</v>
      </c>
      <c r="Y40" s="10">
        <f t="shared" si="15"/>
        <v>0</v>
      </c>
      <c r="Z40" s="10">
        <f t="shared" si="15"/>
        <v>0</v>
      </c>
      <c r="AA40" s="10">
        <f t="shared" si="15"/>
        <v>0</v>
      </c>
      <c r="AB40" s="10">
        <f t="shared" si="15"/>
        <v>0</v>
      </c>
      <c r="AC40" s="24">
        <f t="shared" si="14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4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4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0</v>
      </c>
      <c r="F43" s="10">
        <f t="shared" ref="F43:AB43" si="16">F42-F41</f>
        <v>0</v>
      </c>
      <c r="G43" s="10">
        <f t="shared" si="16"/>
        <v>0</v>
      </c>
      <c r="H43" s="10">
        <f t="shared" si="16"/>
        <v>0</v>
      </c>
      <c r="I43" s="10">
        <f t="shared" si="16"/>
        <v>0</v>
      </c>
      <c r="J43" s="10">
        <f t="shared" si="16"/>
        <v>0</v>
      </c>
      <c r="K43" s="10">
        <f t="shared" si="16"/>
        <v>0</v>
      </c>
      <c r="L43" s="10">
        <f t="shared" si="16"/>
        <v>0</v>
      </c>
      <c r="M43" s="10">
        <f t="shared" si="16"/>
        <v>0</v>
      </c>
      <c r="N43" s="10">
        <f t="shared" si="16"/>
        <v>0</v>
      </c>
      <c r="O43" s="10">
        <f t="shared" si="16"/>
        <v>0</v>
      </c>
      <c r="P43" s="10">
        <f t="shared" si="16"/>
        <v>0</v>
      </c>
      <c r="Q43" s="10">
        <f t="shared" si="16"/>
        <v>0</v>
      </c>
      <c r="R43" s="10">
        <f t="shared" si="16"/>
        <v>0</v>
      </c>
      <c r="S43" s="10">
        <f t="shared" si="16"/>
        <v>0</v>
      </c>
      <c r="T43" s="10">
        <f t="shared" si="16"/>
        <v>0</v>
      </c>
      <c r="U43" s="10">
        <f t="shared" si="16"/>
        <v>0</v>
      </c>
      <c r="V43" s="10">
        <f t="shared" si="16"/>
        <v>0</v>
      </c>
      <c r="W43" s="10">
        <f t="shared" si="16"/>
        <v>0</v>
      </c>
      <c r="X43" s="10">
        <f t="shared" si="16"/>
        <v>0</v>
      </c>
      <c r="Y43" s="10">
        <f t="shared" si="16"/>
        <v>0</v>
      </c>
      <c r="Z43" s="10">
        <f t="shared" si="16"/>
        <v>0</v>
      </c>
      <c r="AA43" s="10">
        <f t="shared" si="16"/>
        <v>0</v>
      </c>
      <c r="AB43" s="10">
        <f t="shared" si="16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7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7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17"/>
        <v>4.200000000000002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17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17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17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AB50" si="18">E46-E47</f>
        <v>0.5</v>
      </c>
      <c r="F50" s="11">
        <f t="shared" si="18"/>
        <v>0.5</v>
      </c>
      <c r="G50" s="11">
        <f t="shared" si="18"/>
        <v>0.5</v>
      </c>
      <c r="H50" s="11">
        <f t="shared" si="18"/>
        <v>0.5</v>
      </c>
      <c r="I50" s="11">
        <f t="shared" si="18"/>
        <v>0.5</v>
      </c>
      <c r="J50" s="11">
        <f t="shared" si="18"/>
        <v>0.5</v>
      </c>
      <c r="K50" s="11">
        <f t="shared" si="18"/>
        <v>0.5</v>
      </c>
      <c r="L50" s="11">
        <f t="shared" si="18"/>
        <v>0.5</v>
      </c>
      <c r="M50" s="11">
        <f t="shared" si="18"/>
        <v>0.5</v>
      </c>
      <c r="N50" s="11">
        <f t="shared" si="18"/>
        <v>0.5</v>
      </c>
      <c r="O50" s="11">
        <f t="shared" si="18"/>
        <v>0.5</v>
      </c>
      <c r="P50" s="11">
        <f t="shared" si="18"/>
        <v>0.5</v>
      </c>
      <c r="Q50" s="11">
        <f t="shared" si="18"/>
        <v>0.5</v>
      </c>
      <c r="R50" s="11">
        <f t="shared" si="18"/>
        <v>0.5</v>
      </c>
      <c r="S50" s="11">
        <f t="shared" si="18"/>
        <v>0.5</v>
      </c>
      <c r="T50" s="11">
        <f t="shared" si="18"/>
        <v>0.5</v>
      </c>
      <c r="U50" s="11">
        <f t="shared" si="18"/>
        <v>0.5</v>
      </c>
      <c r="V50" s="11">
        <f t="shared" si="18"/>
        <v>0.5</v>
      </c>
      <c r="W50" s="11">
        <f t="shared" si="18"/>
        <v>0.5</v>
      </c>
      <c r="X50" s="11">
        <f t="shared" si="18"/>
        <v>0.5</v>
      </c>
      <c r="Y50" s="11">
        <f t="shared" si="18"/>
        <v>0.5</v>
      </c>
      <c r="Z50" s="11">
        <f t="shared" si="18"/>
        <v>0.5</v>
      </c>
      <c r="AA50" s="11">
        <f t="shared" si="18"/>
        <v>0.5</v>
      </c>
      <c r="AB50" s="11">
        <f t="shared" si="18"/>
        <v>0.5</v>
      </c>
      <c r="AC50" s="24">
        <f t="shared" si="17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AB51" si="19">E48-E49</f>
        <v>0.79999999999999982</v>
      </c>
      <c r="F51" s="11">
        <f t="shared" si="19"/>
        <v>0.79999999999999982</v>
      </c>
      <c r="G51" s="11">
        <f t="shared" si="19"/>
        <v>0.79999999999999982</v>
      </c>
      <c r="H51" s="11">
        <f t="shared" si="19"/>
        <v>0.79999999999999982</v>
      </c>
      <c r="I51" s="11">
        <f t="shared" si="19"/>
        <v>0.79999999999999982</v>
      </c>
      <c r="J51" s="11">
        <f t="shared" si="19"/>
        <v>0.79999999999999982</v>
      </c>
      <c r="K51" s="11">
        <f t="shared" si="19"/>
        <v>0.79999999999999982</v>
      </c>
      <c r="L51" s="11">
        <f t="shared" si="19"/>
        <v>0.79999999999999982</v>
      </c>
      <c r="M51" s="11">
        <f t="shared" si="19"/>
        <v>0.79999999999999982</v>
      </c>
      <c r="N51" s="11">
        <f t="shared" si="19"/>
        <v>0.79999999999999982</v>
      </c>
      <c r="O51" s="11">
        <f t="shared" si="19"/>
        <v>0.79999999999999982</v>
      </c>
      <c r="P51" s="11">
        <f t="shared" si="19"/>
        <v>0.79999999999999982</v>
      </c>
      <c r="Q51" s="11">
        <f t="shared" si="19"/>
        <v>0.79999999999999982</v>
      </c>
      <c r="R51" s="11">
        <f t="shared" si="19"/>
        <v>0.79999999999999982</v>
      </c>
      <c r="S51" s="11">
        <f t="shared" si="19"/>
        <v>0.79999999999999982</v>
      </c>
      <c r="T51" s="11">
        <f t="shared" si="19"/>
        <v>0.79999999999999982</v>
      </c>
      <c r="U51" s="11">
        <f t="shared" si="19"/>
        <v>0.79999999999999982</v>
      </c>
      <c r="V51" s="11">
        <f t="shared" si="19"/>
        <v>0.79999999999999982</v>
      </c>
      <c r="W51" s="11">
        <f t="shared" si="19"/>
        <v>0.79999999999999982</v>
      </c>
      <c r="X51" s="11">
        <f t="shared" si="19"/>
        <v>0.79999999999999982</v>
      </c>
      <c r="Y51" s="11">
        <f t="shared" si="19"/>
        <v>0.79999999999999982</v>
      </c>
      <c r="Z51" s="11">
        <f t="shared" si="19"/>
        <v>0.79999999999999982</v>
      </c>
      <c r="AA51" s="11">
        <f t="shared" si="19"/>
        <v>0.79999999999999982</v>
      </c>
      <c r="AB51" s="11">
        <f t="shared" si="19"/>
        <v>0.79999999999999982</v>
      </c>
      <c r="AC51" s="24">
        <f t="shared" si="17"/>
        <v>0.80000000000000027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AB52" si="20">SQRT(E50/0.5)*971</f>
        <v>971</v>
      </c>
      <c r="F52" s="14">
        <f t="shared" si="20"/>
        <v>971</v>
      </c>
      <c r="G52" s="14">
        <f t="shared" si="20"/>
        <v>971</v>
      </c>
      <c r="H52" s="14">
        <f t="shared" si="20"/>
        <v>971</v>
      </c>
      <c r="I52" s="14">
        <f t="shared" si="20"/>
        <v>971</v>
      </c>
      <c r="J52" s="14">
        <f t="shared" si="20"/>
        <v>971</v>
      </c>
      <c r="K52" s="14">
        <f t="shared" si="20"/>
        <v>971</v>
      </c>
      <c r="L52" s="14">
        <f t="shared" si="20"/>
        <v>971</v>
      </c>
      <c r="M52" s="14">
        <f t="shared" si="20"/>
        <v>971</v>
      </c>
      <c r="N52" s="14">
        <f t="shared" si="20"/>
        <v>971</v>
      </c>
      <c r="O52" s="14">
        <f t="shared" si="20"/>
        <v>971</v>
      </c>
      <c r="P52" s="14">
        <f t="shared" si="20"/>
        <v>971</v>
      </c>
      <c r="Q52" s="14">
        <f t="shared" si="20"/>
        <v>971</v>
      </c>
      <c r="R52" s="14">
        <f t="shared" si="20"/>
        <v>971</v>
      </c>
      <c r="S52" s="14">
        <f t="shared" si="20"/>
        <v>971</v>
      </c>
      <c r="T52" s="14">
        <f t="shared" si="20"/>
        <v>971</v>
      </c>
      <c r="U52" s="14">
        <f t="shared" si="20"/>
        <v>971</v>
      </c>
      <c r="V52" s="14">
        <f t="shared" si="20"/>
        <v>971</v>
      </c>
      <c r="W52" s="14">
        <f t="shared" si="20"/>
        <v>971</v>
      </c>
      <c r="X52" s="14">
        <f t="shared" si="20"/>
        <v>971</v>
      </c>
      <c r="Y52" s="14">
        <f t="shared" si="20"/>
        <v>971</v>
      </c>
      <c r="Z52" s="14">
        <f t="shared" si="20"/>
        <v>971</v>
      </c>
      <c r="AA52" s="14">
        <f t="shared" si="20"/>
        <v>971</v>
      </c>
      <c r="AB52" s="14">
        <f t="shared" si="20"/>
        <v>971</v>
      </c>
      <c r="AC52" s="24">
        <f t="shared" si="17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AB53" si="21">E52*1000*1*(E38-E39)/3024</f>
        <v>0</v>
      </c>
      <c r="F53" s="14">
        <f t="shared" si="21"/>
        <v>0</v>
      </c>
      <c r="G53" s="14">
        <f t="shared" si="21"/>
        <v>0</v>
      </c>
      <c r="H53" s="14">
        <f t="shared" si="21"/>
        <v>0</v>
      </c>
      <c r="I53" s="14">
        <f t="shared" si="21"/>
        <v>0</v>
      </c>
      <c r="J53" s="14">
        <f t="shared" si="21"/>
        <v>0</v>
      </c>
      <c r="K53" s="14">
        <f t="shared" si="21"/>
        <v>0</v>
      </c>
      <c r="L53" s="14">
        <f t="shared" si="21"/>
        <v>0</v>
      </c>
      <c r="M53" s="14">
        <f t="shared" si="21"/>
        <v>0</v>
      </c>
      <c r="N53" s="14">
        <f t="shared" si="21"/>
        <v>0</v>
      </c>
      <c r="O53" s="14">
        <f t="shared" si="21"/>
        <v>0</v>
      </c>
      <c r="P53" s="14">
        <f t="shared" si="21"/>
        <v>0</v>
      </c>
      <c r="Q53" s="14">
        <f t="shared" si="21"/>
        <v>0</v>
      </c>
      <c r="R53" s="14">
        <f t="shared" si="21"/>
        <v>0</v>
      </c>
      <c r="S53" s="14">
        <f t="shared" si="21"/>
        <v>0</v>
      </c>
      <c r="T53" s="14">
        <f t="shared" si="21"/>
        <v>0</v>
      </c>
      <c r="U53" s="14">
        <f t="shared" si="21"/>
        <v>0</v>
      </c>
      <c r="V53" s="14">
        <f t="shared" si="21"/>
        <v>0</v>
      </c>
      <c r="W53" s="14">
        <f t="shared" si="21"/>
        <v>0</v>
      </c>
      <c r="X53" s="14">
        <f t="shared" si="21"/>
        <v>0</v>
      </c>
      <c r="Y53" s="14">
        <f t="shared" si="21"/>
        <v>0</v>
      </c>
      <c r="Z53" s="14">
        <f t="shared" si="21"/>
        <v>0</v>
      </c>
      <c r="AA53" s="14">
        <f t="shared" si="21"/>
        <v>0</v>
      </c>
      <c r="AB53" s="14">
        <f t="shared" si="21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 t="e">
        <f t="shared" ref="E55:AB55" si="22">E54/E53</f>
        <v>#DIV/0!</v>
      </c>
      <c r="F55" s="16" t="e">
        <f t="shared" si="22"/>
        <v>#DIV/0!</v>
      </c>
      <c r="G55" s="16" t="e">
        <f t="shared" si="22"/>
        <v>#DIV/0!</v>
      </c>
      <c r="H55" s="16" t="e">
        <f t="shared" si="22"/>
        <v>#DIV/0!</v>
      </c>
      <c r="I55" s="16" t="e">
        <f t="shared" si="22"/>
        <v>#DIV/0!</v>
      </c>
      <c r="J55" s="16" t="e">
        <f t="shared" si="22"/>
        <v>#DIV/0!</v>
      </c>
      <c r="K55" s="16" t="e">
        <f t="shared" si="22"/>
        <v>#DIV/0!</v>
      </c>
      <c r="L55" s="16" t="e">
        <f t="shared" si="22"/>
        <v>#DIV/0!</v>
      </c>
      <c r="M55" s="16" t="e">
        <f t="shared" si="22"/>
        <v>#DIV/0!</v>
      </c>
      <c r="N55" s="16" t="e">
        <f t="shared" si="22"/>
        <v>#DIV/0!</v>
      </c>
      <c r="O55" s="16" t="e">
        <f t="shared" si="22"/>
        <v>#DIV/0!</v>
      </c>
      <c r="P55" s="16" t="e">
        <f t="shared" si="22"/>
        <v>#DIV/0!</v>
      </c>
      <c r="Q55" s="16" t="e">
        <f t="shared" si="22"/>
        <v>#DIV/0!</v>
      </c>
      <c r="R55" s="16" t="e">
        <f t="shared" si="22"/>
        <v>#DIV/0!</v>
      </c>
      <c r="S55" s="16" t="e">
        <f t="shared" si="22"/>
        <v>#DIV/0!</v>
      </c>
      <c r="T55" s="16" t="e">
        <f t="shared" si="22"/>
        <v>#DIV/0!</v>
      </c>
      <c r="U55" s="16" t="e">
        <f t="shared" si="22"/>
        <v>#DIV/0!</v>
      </c>
      <c r="V55" s="16" t="e">
        <f t="shared" si="22"/>
        <v>#DIV/0!</v>
      </c>
      <c r="W55" s="16" t="e">
        <f t="shared" si="22"/>
        <v>#DIV/0!</v>
      </c>
      <c r="X55" s="16" t="e">
        <f t="shared" si="22"/>
        <v>#DIV/0!</v>
      </c>
      <c r="Y55" s="16" t="e">
        <f t="shared" si="22"/>
        <v>#DIV/0!</v>
      </c>
      <c r="Z55" s="16" t="e">
        <f t="shared" si="22"/>
        <v>#DIV/0!</v>
      </c>
      <c r="AA55" s="16" t="e">
        <f t="shared" si="22"/>
        <v>#DIV/0!</v>
      </c>
      <c r="AB55" s="16" t="e">
        <f t="shared" si="22"/>
        <v>#DIV/0!</v>
      </c>
      <c r="AC55" s="24" t="e">
        <f t="shared" ref="AC55:AC60" si="23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23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 t="e">
        <f t="shared" ref="E57:AB57" si="24">3.516/E55</f>
        <v>#DIV/0!</v>
      </c>
      <c r="F57" s="16" t="e">
        <f t="shared" si="24"/>
        <v>#DIV/0!</v>
      </c>
      <c r="G57" s="16" t="e">
        <f t="shared" si="24"/>
        <v>#DIV/0!</v>
      </c>
      <c r="H57" s="16" t="e">
        <f t="shared" si="24"/>
        <v>#DIV/0!</v>
      </c>
      <c r="I57" s="16" t="e">
        <f t="shared" si="24"/>
        <v>#DIV/0!</v>
      </c>
      <c r="J57" s="16" t="e">
        <f t="shared" si="24"/>
        <v>#DIV/0!</v>
      </c>
      <c r="K57" s="16" t="e">
        <f t="shared" si="24"/>
        <v>#DIV/0!</v>
      </c>
      <c r="L57" s="16" t="e">
        <f t="shared" si="24"/>
        <v>#DIV/0!</v>
      </c>
      <c r="M57" s="16" t="e">
        <f t="shared" si="24"/>
        <v>#DIV/0!</v>
      </c>
      <c r="N57" s="16" t="e">
        <f t="shared" si="24"/>
        <v>#DIV/0!</v>
      </c>
      <c r="O57" s="16" t="e">
        <f t="shared" si="24"/>
        <v>#DIV/0!</v>
      </c>
      <c r="P57" s="16" t="e">
        <f t="shared" si="24"/>
        <v>#DIV/0!</v>
      </c>
      <c r="Q57" s="16" t="e">
        <f t="shared" si="24"/>
        <v>#DIV/0!</v>
      </c>
      <c r="R57" s="16" t="e">
        <f t="shared" si="24"/>
        <v>#DIV/0!</v>
      </c>
      <c r="S57" s="16" t="e">
        <f t="shared" si="24"/>
        <v>#DIV/0!</v>
      </c>
      <c r="T57" s="16" t="e">
        <f t="shared" si="24"/>
        <v>#DIV/0!</v>
      </c>
      <c r="U57" s="16" t="e">
        <f t="shared" si="24"/>
        <v>#DIV/0!</v>
      </c>
      <c r="V57" s="16" t="e">
        <f t="shared" si="24"/>
        <v>#DIV/0!</v>
      </c>
      <c r="W57" s="16" t="e">
        <f t="shared" si="24"/>
        <v>#DIV/0!</v>
      </c>
      <c r="X57" s="16" t="e">
        <f t="shared" si="24"/>
        <v>#DIV/0!</v>
      </c>
      <c r="Y57" s="16" t="e">
        <f t="shared" si="24"/>
        <v>#DIV/0!</v>
      </c>
      <c r="Z57" s="16" t="e">
        <f t="shared" si="24"/>
        <v>#DIV/0!</v>
      </c>
      <c r="AA57" s="16" t="e">
        <f t="shared" si="24"/>
        <v>#DIV/0!</v>
      </c>
      <c r="AB57" s="16" t="e">
        <f t="shared" si="24"/>
        <v>#DIV/0!</v>
      </c>
      <c r="AC57" s="24" t="e">
        <f t="shared" si="23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 t="e">
        <f t="shared" ref="E58:AB58" si="25">3.413*E57</f>
        <v>#DIV/0!</v>
      </c>
      <c r="F58" s="16" t="e">
        <f t="shared" si="25"/>
        <v>#DIV/0!</v>
      </c>
      <c r="G58" s="16" t="e">
        <f t="shared" si="25"/>
        <v>#DIV/0!</v>
      </c>
      <c r="H58" s="16" t="e">
        <f t="shared" si="25"/>
        <v>#DIV/0!</v>
      </c>
      <c r="I58" s="16" t="e">
        <f t="shared" si="25"/>
        <v>#DIV/0!</v>
      </c>
      <c r="J58" s="16" t="e">
        <f t="shared" si="25"/>
        <v>#DIV/0!</v>
      </c>
      <c r="K58" s="16" t="e">
        <f t="shared" si="25"/>
        <v>#DIV/0!</v>
      </c>
      <c r="L58" s="16" t="e">
        <f t="shared" si="25"/>
        <v>#DIV/0!</v>
      </c>
      <c r="M58" s="16" t="e">
        <f t="shared" si="25"/>
        <v>#DIV/0!</v>
      </c>
      <c r="N58" s="16" t="e">
        <f t="shared" si="25"/>
        <v>#DIV/0!</v>
      </c>
      <c r="O58" s="16" t="e">
        <f t="shared" si="25"/>
        <v>#DIV/0!</v>
      </c>
      <c r="P58" s="16" t="e">
        <f t="shared" si="25"/>
        <v>#DIV/0!</v>
      </c>
      <c r="Q58" s="16" t="e">
        <f t="shared" si="25"/>
        <v>#DIV/0!</v>
      </c>
      <c r="R58" s="16" t="e">
        <f t="shared" si="25"/>
        <v>#DIV/0!</v>
      </c>
      <c r="S58" s="16" t="e">
        <f t="shared" si="25"/>
        <v>#DIV/0!</v>
      </c>
      <c r="T58" s="16" t="e">
        <f t="shared" si="25"/>
        <v>#DIV/0!</v>
      </c>
      <c r="U58" s="16" t="e">
        <f t="shared" si="25"/>
        <v>#DIV/0!</v>
      </c>
      <c r="V58" s="16" t="e">
        <f t="shared" si="25"/>
        <v>#DIV/0!</v>
      </c>
      <c r="W58" s="16" t="e">
        <f t="shared" si="25"/>
        <v>#DIV/0!</v>
      </c>
      <c r="X58" s="16" t="e">
        <f t="shared" si="25"/>
        <v>#DIV/0!</v>
      </c>
      <c r="Y58" s="16" t="e">
        <f t="shared" si="25"/>
        <v>#DIV/0!</v>
      </c>
      <c r="Z58" s="16" t="e">
        <f t="shared" si="25"/>
        <v>#DIV/0!</v>
      </c>
      <c r="AA58" s="16" t="e">
        <f t="shared" si="25"/>
        <v>#DIV/0!</v>
      </c>
      <c r="AB58" s="16" t="e">
        <f t="shared" si="25"/>
        <v>#DIV/0!</v>
      </c>
      <c r="AC58" s="24" t="e">
        <f t="shared" si="23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 t="e">
        <f t="shared" ref="E59:AB59" si="26">(E42-E41)/LN(1+(E42-E41)/E36)</f>
        <v>#DIV/0!</v>
      </c>
      <c r="F59" s="16" t="e">
        <f t="shared" si="26"/>
        <v>#DIV/0!</v>
      </c>
      <c r="G59" s="16" t="e">
        <f t="shared" si="26"/>
        <v>#DIV/0!</v>
      </c>
      <c r="H59" s="16" t="e">
        <f t="shared" si="26"/>
        <v>#DIV/0!</v>
      </c>
      <c r="I59" s="16" t="e">
        <f t="shared" si="26"/>
        <v>#DIV/0!</v>
      </c>
      <c r="J59" s="16" t="e">
        <f t="shared" si="26"/>
        <v>#DIV/0!</v>
      </c>
      <c r="K59" s="16" t="e">
        <f t="shared" si="26"/>
        <v>#DIV/0!</v>
      </c>
      <c r="L59" s="16" t="e">
        <f t="shared" si="26"/>
        <v>#DIV/0!</v>
      </c>
      <c r="M59" s="16" t="e">
        <f t="shared" si="26"/>
        <v>#DIV/0!</v>
      </c>
      <c r="N59" s="16" t="e">
        <f t="shared" si="26"/>
        <v>#DIV/0!</v>
      </c>
      <c r="O59" s="16" t="e">
        <f t="shared" si="26"/>
        <v>#DIV/0!</v>
      </c>
      <c r="P59" s="16" t="e">
        <f t="shared" si="26"/>
        <v>#DIV/0!</v>
      </c>
      <c r="Q59" s="16" t="e">
        <f t="shared" si="26"/>
        <v>#DIV/0!</v>
      </c>
      <c r="R59" s="16" t="e">
        <f t="shared" si="26"/>
        <v>#DIV/0!</v>
      </c>
      <c r="S59" s="16" t="e">
        <f t="shared" si="26"/>
        <v>#DIV/0!</v>
      </c>
      <c r="T59" s="16" t="e">
        <f t="shared" si="26"/>
        <v>#DIV/0!</v>
      </c>
      <c r="U59" s="16" t="e">
        <f t="shared" si="26"/>
        <v>#DIV/0!</v>
      </c>
      <c r="V59" s="16" t="e">
        <f t="shared" si="26"/>
        <v>#DIV/0!</v>
      </c>
      <c r="W59" s="16" t="e">
        <f t="shared" si="26"/>
        <v>#DIV/0!</v>
      </c>
      <c r="X59" s="16" t="e">
        <f t="shared" si="26"/>
        <v>#DIV/0!</v>
      </c>
      <c r="Y59" s="16" t="e">
        <f t="shared" si="26"/>
        <v>#DIV/0!</v>
      </c>
      <c r="Z59" s="16" t="e">
        <f t="shared" si="26"/>
        <v>#DIV/0!</v>
      </c>
      <c r="AA59" s="16" t="e">
        <f t="shared" si="26"/>
        <v>#DIV/0!</v>
      </c>
      <c r="AB59" s="16" t="e">
        <f t="shared" si="26"/>
        <v>#DIV/0!</v>
      </c>
      <c r="AC59" s="24" t="e">
        <f t="shared" si="23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 t="e">
        <f t="shared" ref="E60:AB60" si="27">(E38-E39)/LN(1+(E38-E39)/E37)</f>
        <v>#DIV/0!</v>
      </c>
      <c r="F60" s="16" t="e">
        <f t="shared" si="27"/>
        <v>#DIV/0!</v>
      </c>
      <c r="G60" s="16" t="e">
        <f t="shared" si="27"/>
        <v>#DIV/0!</v>
      </c>
      <c r="H60" s="16" t="e">
        <f t="shared" si="27"/>
        <v>#DIV/0!</v>
      </c>
      <c r="I60" s="16" t="e">
        <f t="shared" si="27"/>
        <v>#DIV/0!</v>
      </c>
      <c r="J60" s="16" t="e">
        <f t="shared" si="27"/>
        <v>#DIV/0!</v>
      </c>
      <c r="K60" s="16" t="e">
        <f t="shared" si="27"/>
        <v>#DIV/0!</v>
      </c>
      <c r="L60" s="16" t="e">
        <f t="shared" si="27"/>
        <v>#DIV/0!</v>
      </c>
      <c r="M60" s="16" t="e">
        <f t="shared" si="27"/>
        <v>#DIV/0!</v>
      </c>
      <c r="N60" s="16" t="e">
        <f t="shared" si="27"/>
        <v>#DIV/0!</v>
      </c>
      <c r="O60" s="16" t="e">
        <f t="shared" si="27"/>
        <v>#DIV/0!</v>
      </c>
      <c r="P60" s="16" t="e">
        <f t="shared" si="27"/>
        <v>#DIV/0!</v>
      </c>
      <c r="Q60" s="16" t="e">
        <f t="shared" si="27"/>
        <v>#DIV/0!</v>
      </c>
      <c r="R60" s="16" t="e">
        <f t="shared" si="27"/>
        <v>#DIV/0!</v>
      </c>
      <c r="S60" s="16" t="e">
        <f t="shared" si="27"/>
        <v>#DIV/0!</v>
      </c>
      <c r="T60" s="16" t="e">
        <f t="shared" si="27"/>
        <v>#DIV/0!</v>
      </c>
      <c r="U60" s="16" t="e">
        <f t="shared" si="27"/>
        <v>#DIV/0!</v>
      </c>
      <c r="V60" s="16" t="e">
        <f t="shared" si="27"/>
        <v>#DIV/0!</v>
      </c>
      <c r="W60" s="16" t="e">
        <f t="shared" si="27"/>
        <v>#DIV/0!</v>
      </c>
      <c r="X60" s="16" t="e">
        <f t="shared" si="27"/>
        <v>#DIV/0!</v>
      </c>
      <c r="Y60" s="16" t="e">
        <f t="shared" si="27"/>
        <v>#DIV/0!</v>
      </c>
      <c r="Z60" s="16" t="e">
        <f t="shared" si="27"/>
        <v>#DIV/0!</v>
      </c>
      <c r="AA60" s="16" t="e">
        <f t="shared" si="27"/>
        <v>#DIV/0!</v>
      </c>
      <c r="AB60" s="16" t="e">
        <f t="shared" si="27"/>
        <v>#DIV/0!</v>
      </c>
      <c r="AC60" s="24" t="e">
        <f t="shared" si="23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>
        <v>0.8</v>
      </c>
      <c r="F65" s="8">
        <v>0.7</v>
      </c>
      <c r="G65" s="8">
        <v>0.6</v>
      </c>
      <c r="H65" s="8">
        <v>0.6</v>
      </c>
      <c r="I65" s="8">
        <v>0.7</v>
      </c>
      <c r="J65" s="8">
        <v>0.8</v>
      </c>
      <c r="K65" s="8">
        <v>0.8</v>
      </c>
      <c r="L65" s="8">
        <v>0.7</v>
      </c>
      <c r="M65" s="8">
        <v>0.7</v>
      </c>
      <c r="N65" s="8">
        <v>0.8</v>
      </c>
      <c r="O65" s="8">
        <v>0.7</v>
      </c>
      <c r="P65" s="8">
        <v>0.8</v>
      </c>
      <c r="Q65" s="8">
        <v>0.9</v>
      </c>
      <c r="R65" s="8">
        <v>0.8</v>
      </c>
      <c r="S65" s="8">
        <v>0.6</v>
      </c>
      <c r="T65" s="8">
        <v>0.8</v>
      </c>
      <c r="U65" s="8">
        <v>0.9</v>
      </c>
      <c r="V65" s="8">
        <v>0.8</v>
      </c>
      <c r="W65" s="8"/>
      <c r="X65" s="8"/>
      <c r="Y65" s="8"/>
      <c r="Z65" s="8"/>
      <c r="AA65" s="8"/>
      <c r="AB65" s="8"/>
      <c r="AC65" s="23">
        <f>AVERAGE(E65:AB65)</f>
        <v>0.75000000000000022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>
        <v>0.6</v>
      </c>
      <c r="F66" s="9">
        <v>0.6</v>
      </c>
      <c r="G66" s="9">
        <v>0.4</v>
      </c>
      <c r="H66" s="9">
        <v>0.4</v>
      </c>
      <c r="I66" s="9">
        <v>0.4</v>
      </c>
      <c r="J66" s="9">
        <v>0.4</v>
      </c>
      <c r="K66" s="9">
        <v>0.5</v>
      </c>
      <c r="L66" s="9">
        <v>0.4</v>
      </c>
      <c r="M66" s="9">
        <v>0.5</v>
      </c>
      <c r="N66" s="9">
        <v>0.5</v>
      </c>
      <c r="O66" s="9">
        <v>0.6</v>
      </c>
      <c r="P66" s="9">
        <v>0.6</v>
      </c>
      <c r="Q66" s="9">
        <v>0.6</v>
      </c>
      <c r="R66" s="9">
        <v>0.6</v>
      </c>
      <c r="S66" s="9">
        <v>0.6</v>
      </c>
      <c r="T66" s="9">
        <v>0.6</v>
      </c>
      <c r="U66" s="9">
        <v>0.5</v>
      </c>
      <c r="V66" s="9">
        <v>0.5</v>
      </c>
      <c r="W66" s="9"/>
      <c r="X66" s="9"/>
      <c r="Y66" s="9"/>
      <c r="Z66" s="9"/>
      <c r="AA66" s="9"/>
      <c r="AB66" s="9"/>
      <c r="AC66" s="23">
        <f>AVERAGE(E66:AB66)</f>
        <v>0.5166666666666665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>
        <v>14.8</v>
      </c>
      <c r="F67" s="10">
        <v>13.5</v>
      </c>
      <c r="G67" s="10">
        <v>13.1</v>
      </c>
      <c r="H67" s="10">
        <v>13.3</v>
      </c>
      <c r="I67" s="10">
        <v>13.3</v>
      </c>
      <c r="J67" s="10">
        <v>12.8</v>
      </c>
      <c r="K67" s="10">
        <v>12.8</v>
      </c>
      <c r="L67" s="10">
        <v>13</v>
      </c>
      <c r="M67" s="10">
        <v>13.3</v>
      </c>
      <c r="N67" s="10">
        <v>13.7</v>
      </c>
      <c r="O67" s="10">
        <v>14.1</v>
      </c>
      <c r="P67" s="10">
        <v>14.2</v>
      </c>
      <c r="Q67" s="10">
        <v>14.5</v>
      </c>
      <c r="R67" s="10">
        <v>14.2</v>
      </c>
      <c r="S67" s="10">
        <v>13.9</v>
      </c>
      <c r="T67" s="10">
        <v>13.8</v>
      </c>
      <c r="U67" s="10">
        <v>13.2</v>
      </c>
      <c r="V67" s="10">
        <v>12.6</v>
      </c>
      <c r="W67" s="10"/>
      <c r="X67" s="10"/>
      <c r="Y67" s="10"/>
      <c r="Z67" s="10"/>
      <c r="AA67" s="10"/>
      <c r="AB67" s="10"/>
      <c r="AC67" s="24">
        <f t="shared" ref="AC67:AC71" si="28">AVERAGE(E67:AB67)</f>
        <v>13.56111111111111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>
        <v>6.4</v>
      </c>
      <c r="F68" s="10">
        <v>6.6</v>
      </c>
      <c r="G68" s="10">
        <v>6.6</v>
      </c>
      <c r="H68" s="10">
        <v>6.5</v>
      </c>
      <c r="I68" s="10">
        <v>5.6</v>
      </c>
      <c r="J68" s="10">
        <v>5.4</v>
      </c>
      <c r="K68" s="10">
        <v>5.5</v>
      </c>
      <c r="L68" s="10">
        <v>5.6</v>
      </c>
      <c r="M68" s="10">
        <v>5.7</v>
      </c>
      <c r="N68" s="10">
        <v>5.9</v>
      </c>
      <c r="O68" s="10">
        <v>6.1</v>
      </c>
      <c r="P68" s="10">
        <v>6.1</v>
      </c>
      <c r="Q68" s="10">
        <v>6.2</v>
      </c>
      <c r="R68" s="10">
        <v>6.1</v>
      </c>
      <c r="S68" s="10">
        <v>5.8</v>
      </c>
      <c r="T68" s="10">
        <v>5.7</v>
      </c>
      <c r="U68" s="10">
        <v>5.5</v>
      </c>
      <c r="V68" s="10">
        <v>5.6</v>
      </c>
      <c r="W68" s="10"/>
      <c r="X68" s="10"/>
      <c r="Y68" s="10"/>
      <c r="Z68" s="10"/>
      <c r="AA68" s="10"/>
      <c r="AB68" s="10"/>
      <c r="AC68" s="24">
        <f t="shared" si="28"/>
        <v>5.9388888888888882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8.4</v>
      </c>
      <c r="F69" s="10">
        <f t="shared" ref="F69:V69" si="29">F67-F68</f>
        <v>6.9</v>
      </c>
      <c r="G69" s="10">
        <f t="shared" si="29"/>
        <v>6.5</v>
      </c>
      <c r="H69" s="10">
        <f t="shared" si="29"/>
        <v>6.8000000000000007</v>
      </c>
      <c r="I69" s="10">
        <f t="shared" si="29"/>
        <v>7.7000000000000011</v>
      </c>
      <c r="J69" s="10">
        <f t="shared" si="29"/>
        <v>7.4</v>
      </c>
      <c r="K69" s="10">
        <f t="shared" si="29"/>
        <v>7.3000000000000007</v>
      </c>
      <c r="L69" s="10">
        <f t="shared" si="29"/>
        <v>7.4</v>
      </c>
      <c r="M69" s="10">
        <f t="shared" si="29"/>
        <v>7.6000000000000005</v>
      </c>
      <c r="N69" s="10">
        <f t="shared" si="29"/>
        <v>7.7999999999999989</v>
      </c>
      <c r="O69" s="10">
        <f t="shared" si="29"/>
        <v>8</v>
      </c>
      <c r="P69" s="10">
        <f t="shared" si="29"/>
        <v>8.1</v>
      </c>
      <c r="Q69" s="10">
        <f t="shared" si="29"/>
        <v>8.3000000000000007</v>
      </c>
      <c r="R69" s="10">
        <f t="shared" si="29"/>
        <v>8.1</v>
      </c>
      <c r="S69" s="10">
        <f t="shared" si="29"/>
        <v>8.1000000000000014</v>
      </c>
      <c r="T69" s="10">
        <f t="shared" si="29"/>
        <v>8.1000000000000014</v>
      </c>
      <c r="U69" s="10">
        <f t="shared" si="29"/>
        <v>7.6999999999999993</v>
      </c>
      <c r="V69" s="10">
        <f t="shared" si="29"/>
        <v>7</v>
      </c>
      <c r="W69" s="10"/>
      <c r="X69" s="10"/>
      <c r="Y69" s="10"/>
      <c r="Z69" s="10"/>
      <c r="AA69" s="10"/>
      <c r="AB69" s="10"/>
      <c r="AC69" s="24">
        <f t="shared" si="28"/>
        <v>7.62222222222222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>
        <v>24.3</v>
      </c>
      <c r="F70" s="10">
        <v>23.7</v>
      </c>
      <c r="G70" s="10">
        <v>23.7</v>
      </c>
      <c r="H70" s="10">
        <v>23.8</v>
      </c>
      <c r="I70" s="10">
        <v>23.7</v>
      </c>
      <c r="J70" s="10">
        <v>24.3</v>
      </c>
      <c r="K70" s="10">
        <v>24</v>
      </c>
      <c r="L70" s="10">
        <v>26.1</v>
      </c>
      <c r="M70" s="10">
        <v>26.8</v>
      </c>
      <c r="N70" s="10">
        <v>27</v>
      </c>
      <c r="O70" s="10">
        <v>26.7</v>
      </c>
      <c r="P70" s="10">
        <v>26.9</v>
      </c>
      <c r="Q70" s="10">
        <v>26.6</v>
      </c>
      <c r="R70" s="10">
        <v>26.1</v>
      </c>
      <c r="S70" s="10">
        <v>25.7</v>
      </c>
      <c r="T70" s="10">
        <v>25.2</v>
      </c>
      <c r="U70" s="10">
        <v>24.6</v>
      </c>
      <c r="V70" s="10">
        <v>24.2</v>
      </c>
      <c r="W70" s="10"/>
      <c r="X70" s="10"/>
      <c r="Y70" s="10"/>
      <c r="Z70" s="10"/>
      <c r="AA70" s="10"/>
      <c r="AB70" s="10"/>
      <c r="AC70" s="24">
        <f t="shared" si="28"/>
        <v>25.18888888888889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>
        <v>29.1</v>
      </c>
      <c r="F71" s="10">
        <v>27.7</v>
      </c>
      <c r="G71" s="10">
        <v>27.2</v>
      </c>
      <c r="H71" s="10">
        <v>27.6</v>
      </c>
      <c r="I71" s="10">
        <v>27.9</v>
      </c>
      <c r="J71" s="10">
        <v>28.3</v>
      </c>
      <c r="K71" s="10">
        <v>27.9</v>
      </c>
      <c r="L71" s="10">
        <v>30.2</v>
      </c>
      <c r="M71" s="10">
        <v>31.1</v>
      </c>
      <c r="N71" s="10">
        <v>31.3</v>
      </c>
      <c r="O71" s="10">
        <v>31.2</v>
      </c>
      <c r="P71" s="10">
        <v>31.6</v>
      </c>
      <c r="Q71" s="10">
        <v>31.3</v>
      </c>
      <c r="R71" s="10">
        <v>30.7</v>
      </c>
      <c r="S71" s="10">
        <v>30.3</v>
      </c>
      <c r="T71" s="10">
        <v>29.8</v>
      </c>
      <c r="U71" s="10">
        <v>29</v>
      </c>
      <c r="V71" s="10">
        <v>27.9</v>
      </c>
      <c r="W71" s="10"/>
      <c r="X71" s="10"/>
      <c r="Y71" s="10"/>
      <c r="Z71" s="10"/>
      <c r="AA71" s="10"/>
      <c r="AB71" s="10"/>
      <c r="AC71" s="24">
        <f t="shared" si="28"/>
        <v>29.450000000000003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4.8000000000000007</v>
      </c>
      <c r="F72" s="10">
        <f t="shared" ref="F72:V72" si="30">F71-F70</f>
        <v>4</v>
      </c>
      <c r="G72" s="10">
        <f t="shared" si="30"/>
        <v>3.5</v>
      </c>
      <c r="H72" s="10">
        <f t="shared" si="30"/>
        <v>3.8000000000000007</v>
      </c>
      <c r="I72" s="10">
        <f t="shared" si="30"/>
        <v>4.1999999999999993</v>
      </c>
      <c r="J72" s="10">
        <f t="shared" si="30"/>
        <v>4</v>
      </c>
      <c r="K72" s="10">
        <f t="shared" si="30"/>
        <v>3.8999999999999986</v>
      </c>
      <c r="L72" s="10">
        <f t="shared" si="30"/>
        <v>4.0999999999999979</v>
      </c>
      <c r="M72" s="10">
        <f t="shared" si="30"/>
        <v>4.3000000000000007</v>
      </c>
      <c r="N72" s="10">
        <f t="shared" si="30"/>
        <v>4.3000000000000007</v>
      </c>
      <c r="O72" s="10">
        <f t="shared" si="30"/>
        <v>4.5</v>
      </c>
      <c r="P72" s="10">
        <f t="shared" si="30"/>
        <v>4.7000000000000028</v>
      </c>
      <c r="Q72" s="10">
        <f t="shared" si="30"/>
        <v>4.6999999999999993</v>
      </c>
      <c r="R72" s="10">
        <f t="shared" si="30"/>
        <v>4.5999999999999979</v>
      </c>
      <c r="S72" s="10">
        <f t="shared" si="30"/>
        <v>4.6000000000000014</v>
      </c>
      <c r="T72" s="10">
        <f t="shared" si="30"/>
        <v>4.6000000000000014</v>
      </c>
      <c r="U72" s="10">
        <f t="shared" si="30"/>
        <v>4.3999999999999986</v>
      </c>
      <c r="V72" s="10">
        <f t="shared" si="30"/>
        <v>3.6999999999999993</v>
      </c>
      <c r="W72" s="10"/>
      <c r="X72" s="10"/>
      <c r="Y72" s="10"/>
      <c r="Z72" s="10"/>
      <c r="AA72" s="10"/>
      <c r="AB72" s="10"/>
      <c r="AC72" s="24">
        <f>AVERAGE(E72:AB72)</f>
        <v>4.2611111111111111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>
        <v>259.2</v>
      </c>
      <c r="F73" s="172">
        <v>262</v>
      </c>
      <c r="G73" s="172">
        <v>262</v>
      </c>
      <c r="H73" s="172">
        <v>260.60000000000002</v>
      </c>
      <c r="I73" s="172">
        <v>248.9</v>
      </c>
      <c r="J73" s="172">
        <v>248.2</v>
      </c>
      <c r="K73" s="172">
        <v>248.9</v>
      </c>
      <c r="L73" s="172">
        <v>247.5</v>
      </c>
      <c r="M73" s="172">
        <v>250.3</v>
      </c>
      <c r="N73" s="172">
        <v>254.4</v>
      </c>
      <c r="O73" s="172">
        <v>254.4</v>
      </c>
      <c r="P73" s="172">
        <v>255.8</v>
      </c>
      <c r="Q73" s="172">
        <v>255.1</v>
      </c>
      <c r="R73" s="172">
        <v>254.4</v>
      </c>
      <c r="S73" s="172">
        <v>251.7</v>
      </c>
      <c r="T73" s="172">
        <v>250.3</v>
      </c>
      <c r="U73" s="172">
        <v>247.5</v>
      </c>
      <c r="V73" s="172">
        <v>249.6</v>
      </c>
      <c r="W73" s="172"/>
      <c r="X73" s="172"/>
      <c r="Y73" s="172"/>
      <c r="Z73" s="172"/>
      <c r="AA73" s="172"/>
      <c r="AB73" s="172"/>
      <c r="AC73" s="24">
        <f t="shared" ref="AC73:AC81" si="31">AVERAGE(E73:AB73)</f>
        <v>253.37777777777785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>
        <v>665.3</v>
      </c>
      <c r="F74" s="172">
        <v>631.6</v>
      </c>
      <c r="G74" s="172">
        <v>622.6</v>
      </c>
      <c r="H74" s="172">
        <v>630.20000000000005</v>
      </c>
      <c r="I74" s="172">
        <v>642.6</v>
      </c>
      <c r="J74" s="172">
        <v>647.4</v>
      </c>
      <c r="K74" s="172">
        <v>639.1</v>
      </c>
      <c r="L74" s="172">
        <v>690.9</v>
      </c>
      <c r="M74" s="172">
        <v>708.1</v>
      </c>
      <c r="N74" s="172">
        <v>715.7</v>
      </c>
      <c r="O74" s="172">
        <v>712.9</v>
      </c>
      <c r="P74" s="172">
        <v>721.2</v>
      </c>
      <c r="Q74" s="172">
        <v>714.3</v>
      </c>
      <c r="R74" s="172">
        <v>701.9</v>
      </c>
      <c r="S74" s="172">
        <v>692.9</v>
      </c>
      <c r="T74" s="172">
        <v>680.5</v>
      </c>
      <c r="U74" s="172">
        <v>664.7</v>
      </c>
      <c r="V74" s="172">
        <v>640.5</v>
      </c>
      <c r="W74" s="172"/>
      <c r="X74" s="172"/>
      <c r="Y74" s="172"/>
      <c r="Z74" s="172"/>
      <c r="AA74" s="172"/>
      <c r="AB74" s="172"/>
      <c r="AC74" s="24">
        <f t="shared" si="31"/>
        <v>673.4666666666667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/>
      <c r="X75" s="11"/>
      <c r="Y75" s="11"/>
      <c r="Z75" s="11"/>
      <c r="AA75" s="11"/>
      <c r="AB75" s="11"/>
      <c r="AC75" s="24">
        <f t="shared" si="31"/>
        <v>4.2000000000000011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/>
      <c r="X76" s="12"/>
      <c r="Y76" s="12"/>
      <c r="Z76" s="12"/>
      <c r="AA76" s="12"/>
      <c r="AB76" s="12"/>
      <c r="AC76" s="24">
        <f t="shared" si="31"/>
        <v>3.7000000000000011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/>
      <c r="X77" s="12"/>
      <c r="Y77" s="12"/>
      <c r="Z77" s="12"/>
      <c r="AA77" s="12"/>
      <c r="AB77" s="12"/>
      <c r="AC77" s="24">
        <f t="shared" si="31"/>
        <v>3.7999999999999989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/>
      <c r="X78" s="12"/>
      <c r="Y78" s="12"/>
      <c r="Z78" s="12"/>
      <c r="AA78" s="12"/>
      <c r="AB78" s="12"/>
      <c r="AC78" s="24">
        <f t="shared" si="31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V79" si="32">E75-E76</f>
        <v>0.5</v>
      </c>
      <c r="F79" s="11">
        <f t="shared" si="32"/>
        <v>0.5</v>
      </c>
      <c r="G79" s="11">
        <f t="shared" si="32"/>
        <v>0.5</v>
      </c>
      <c r="H79" s="11">
        <f t="shared" si="32"/>
        <v>0.5</v>
      </c>
      <c r="I79" s="11">
        <f t="shared" si="32"/>
        <v>0.5</v>
      </c>
      <c r="J79" s="11">
        <f t="shared" si="32"/>
        <v>0.5</v>
      </c>
      <c r="K79" s="11">
        <f t="shared" si="32"/>
        <v>0.5</v>
      </c>
      <c r="L79" s="11">
        <f t="shared" si="32"/>
        <v>0.5</v>
      </c>
      <c r="M79" s="11">
        <f t="shared" si="32"/>
        <v>0.5</v>
      </c>
      <c r="N79" s="11">
        <f t="shared" si="32"/>
        <v>0.5</v>
      </c>
      <c r="O79" s="11">
        <f t="shared" si="32"/>
        <v>0.5</v>
      </c>
      <c r="P79" s="11">
        <f t="shared" si="32"/>
        <v>0.5</v>
      </c>
      <c r="Q79" s="11">
        <f t="shared" si="32"/>
        <v>0.5</v>
      </c>
      <c r="R79" s="11">
        <f t="shared" si="32"/>
        <v>0.5</v>
      </c>
      <c r="S79" s="11">
        <f t="shared" si="32"/>
        <v>0.5</v>
      </c>
      <c r="T79" s="11">
        <f t="shared" si="32"/>
        <v>0.5</v>
      </c>
      <c r="U79" s="11">
        <f t="shared" si="32"/>
        <v>0.5</v>
      </c>
      <c r="V79" s="11">
        <f t="shared" si="32"/>
        <v>0.5</v>
      </c>
      <c r="W79" s="11"/>
      <c r="X79" s="11"/>
      <c r="Y79" s="11"/>
      <c r="Z79" s="11"/>
      <c r="AA79" s="11"/>
      <c r="AB79" s="11"/>
      <c r="AC79" s="24">
        <f t="shared" si="31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V80" si="33">E77-E78</f>
        <v>0.79999999999999982</v>
      </c>
      <c r="F80" s="11">
        <f t="shared" si="33"/>
        <v>0.79999999999999982</v>
      </c>
      <c r="G80" s="11">
        <f t="shared" si="33"/>
        <v>0.79999999999999982</v>
      </c>
      <c r="H80" s="11">
        <f t="shared" si="33"/>
        <v>0.79999999999999982</v>
      </c>
      <c r="I80" s="11">
        <f t="shared" si="33"/>
        <v>0.79999999999999982</v>
      </c>
      <c r="J80" s="11">
        <f t="shared" si="33"/>
        <v>0.79999999999999982</v>
      </c>
      <c r="K80" s="11">
        <f t="shared" si="33"/>
        <v>0.79999999999999982</v>
      </c>
      <c r="L80" s="11">
        <f t="shared" si="33"/>
        <v>0.79999999999999982</v>
      </c>
      <c r="M80" s="11">
        <f t="shared" si="33"/>
        <v>0.79999999999999982</v>
      </c>
      <c r="N80" s="11">
        <f t="shared" si="33"/>
        <v>0.79999999999999982</v>
      </c>
      <c r="O80" s="11">
        <f t="shared" si="33"/>
        <v>0.79999999999999982</v>
      </c>
      <c r="P80" s="11">
        <f t="shared" si="33"/>
        <v>0.79999999999999982</v>
      </c>
      <c r="Q80" s="11">
        <f t="shared" si="33"/>
        <v>0.79999999999999982</v>
      </c>
      <c r="R80" s="11">
        <f t="shared" si="33"/>
        <v>0.79999999999999982</v>
      </c>
      <c r="S80" s="11">
        <f t="shared" si="33"/>
        <v>0.79999999999999982</v>
      </c>
      <c r="T80" s="11">
        <f t="shared" si="33"/>
        <v>0.79999999999999982</v>
      </c>
      <c r="U80" s="11">
        <f t="shared" si="33"/>
        <v>0.79999999999999982</v>
      </c>
      <c r="V80" s="11">
        <f t="shared" si="33"/>
        <v>0.79999999999999982</v>
      </c>
      <c r="W80" s="11"/>
      <c r="X80" s="11"/>
      <c r="Y80" s="11"/>
      <c r="Z80" s="11"/>
      <c r="AA80" s="11"/>
      <c r="AB80" s="11"/>
      <c r="AC80" s="24">
        <f t="shared" si="31"/>
        <v>0.80000000000000016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V81" si="34">SQRT(E79/0.5)*971</f>
        <v>971</v>
      </c>
      <c r="F81" s="14">
        <f t="shared" si="34"/>
        <v>971</v>
      </c>
      <c r="G81" s="14">
        <f t="shared" si="34"/>
        <v>971</v>
      </c>
      <c r="H81" s="14">
        <f t="shared" si="34"/>
        <v>971</v>
      </c>
      <c r="I81" s="14">
        <f t="shared" si="34"/>
        <v>971</v>
      </c>
      <c r="J81" s="14">
        <f t="shared" si="34"/>
        <v>971</v>
      </c>
      <c r="K81" s="14">
        <f t="shared" si="34"/>
        <v>971</v>
      </c>
      <c r="L81" s="14">
        <f t="shared" si="34"/>
        <v>971</v>
      </c>
      <c r="M81" s="14">
        <f t="shared" si="34"/>
        <v>971</v>
      </c>
      <c r="N81" s="14">
        <f t="shared" si="34"/>
        <v>971</v>
      </c>
      <c r="O81" s="14">
        <f t="shared" si="34"/>
        <v>971</v>
      </c>
      <c r="P81" s="14">
        <f t="shared" si="34"/>
        <v>971</v>
      </c>
      <c r="Q81" s="14">
        <f t="shared" si="34"/>
        <v>971</v>
      </c>
      <c r="R81" s="14">
        <f t="shared" si="34"/>
        <v>971</v>
      </c>
      <c r="S81" s="14">
        <f t="shared" si="34"/>
        <v>971</v>
      </c>
      <c r="T81" s="14">
        <f t="shared" si="34"/>
        <v>971</v>
      </c>
      <c r="U81" s="14">
        <f t="shared" si="34"/>
        <v>971</v>
      </c>
      <c r="V81" s="14">
        <f t="shared" si="34"/>
        <v>971</v>
      </c>
      <c r="W81" s="14"/>
      <c r="X81" s="14"/>
      <c r="Y81" s="14"/>
      <c r="Z81" s="14"/>
      <c r="AA81" s="14"/>
      <c r="AB81" s="14"/>
      <c r="AC81" s="24">
        <f t="shared" si="31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V82" si="35">E81*1000*1*(E67-E68)/3024</f>
        <v>2697.2222222222222</v>
      </c>
      <c r="F82" s="14">
        <f t="shared" si="35"/>
        <v>2215.5753968253966</v>
      </c>
      <c r="G82" s="14">
        <f t="shared" si="35"/>
        <v>2087.1362433862432</v>
      </c>
      <c r="H82" s="14">
        <f t="shared" si="35"/>
        <v>2183.465608465609</v>
      </c>
      <c r="I82" s="14">
        <f t="shared" si="35"/>
        <v>2472.4537037037039</v>
      </c>
      <c r="J82" s="14">
        <f t="shared" si="35"/>
        <v>2376.1243386243386</v>
      </c>
      <c r="K82" s="14">
        <f t="shared" si="35"/>
        <v>2344.0145502645505</v>
      </c>
      <c r="L82" s="14">
        <f t="shared" si="35"/>
        <v>2376.1243386243386</v>
      </c>
      <c r="M82" s="14">
        <f t="shared" si="35"/>
        <v>2440.3439153439158</v>
      </c>
      <c r="N82" s="14">
        <f t="shared" si="35"/>
        <v>2504.5634920634916</v>
      </c>
      <c r="O82" s="14">
        <f t="shared" si="35"/>
        <v>2568.7830687830688</v>
      </c>
      <c r="P82" s="14">
        <f t="shared" si="35"/>
        <v>2600.8928571428573</v>
      </c>
      <c r="Q82" s="14">
        <f t="shared" si="35"/>
        <v>2665.112433862434</v>
      </c>
      <c r="R82" s="14">
        <f t="shared" si="35"/>
        <v>2600.8928571428573</v>
      </c>
      <c r="S82" s="14">
        <f t="shared" si="35"/>
        <v>2600.8928571428573</v>
      </c>
      <c r="T82" s="14">
        <f t="shared" si="35"/>
        <v>2600.8928571428573</v>
      </c>
      <c r="U82" s="14">
        <f t="shared" si="35"/>
        <v>2472.4537037037035</v>
      </c>
      <c r="V82" s="14">
        <f t="shared" si="35"/>
        <v>2247.6851851851852</v>
      </c>
      <c r="W82" s="14"/>
      <c r="X82" s="14"/>
      <c r="Y82" s="14"/>
      <c r="Z82" s="14"/>
      <c r="AA82" s="14"/>
      <c r="AB82" s="14"/>
      <c r="AC82" s="24">
        <f>SUM(E82:AB82)</f>
        <v>44054.62962962962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>
        <v>1300</v>
      </c>
      <c r="F83" s="15">
        <v>1200</v>
      </c>
      <c r="G83" s="15">
        <v>1200</v>
      </c>
      <c r="H83" s="15">
        <v>1300</v>
      </c>
      <c r="I83" s="15">
        <v>1300</v>
      </c>
      <c r="J83" s="15">
        <v>1300</v>
      </c>
      <c r="K83" s="15">
        <v>1400</v>
      </c>
      <c r="L83" s="15">
        <v>1400</v>
      </c>
      <c r="M83" s="15">
        <v>1400</v>
      </c>
      <c r="N83" s="15">
        <v>1600</v>
      </c>
      <c r="O83" s="15">
        <v>1300</v>
      </c>
      <c r="P83" s="15">
        <v>1700</v>
      </c>
      <c r="Q83" s="15">
        <v>1500</v>
      </c>
      <c r="R83" s="15">
        <v>1500</v>
      </c>
      <c r="S83" s="15">
        <v>1500</v>
      </c>
      <c r="T83" s="15">
        <v>1500</v>
      </c>
      <c r="U83" s="15">
        <v>1200</v>
      </c>
      <c r="V83" s="15">
        <v>1300</v>
      </c>
      <c r="W83" s="15">
        <v>600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25">
        <f>SUM(E83:AB83)</f>
        <v>25500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>
        <f t="shared" ref="E84:V84" si="36">E83/E82</f>
        <v>0.48197734294541711</v>
      </c>
      <c r="F84" s="16">
        <f t="shared" si="36"/>
        <v>0.54162002417946542</v>
      </c>
      <c r="G84" s="16">
        <f t="shared" si="36"/>
        <v>0.57495048720589403</v>
      </c>
      <c r="H84" s="16">
        <f t="shared" si="36"/>
        <v>0.59538377657963271</v>
      </c>
      <c r="I84" s="16">
        <f t="shared" si="36"/>
        <v>0.52579346503136404</v>
      </c>
      <c r="J84" s="16">
        <f t="shared" si="36"/>
        <v>0.54710941631641941</v>
      </c>
      <c r="K84" s="16">
        <f t="shared" si="36"/>
        <v>0.59726591707461585</v>
      </c>
      <c r="L84" s="16">
        <f t="shared" si="36"/>
        <v>0.58919475603306704</v>
      </c>
      <c r="M84" s="16">
        <f t="shared" si="36"/>
        <v>0.57368963087430203</v>
      </c>
      <c r="N84" s="16">
        <f t="shared" si="36"/>
        <v>0.63883387467321573</v>
      </c>
      <c r="O84" s="16">
        <f t="shared" si="36"/>
        <v>0.50607621009268799</v>
      </c>
      <c r="P84" s="16">
        <f t="shared" si="36"/>
        <v>0.65362169584620666</v>
      </c>
      <c r="Q84" s="16">
        <f t="shared" si="36"/>
        <v>0.56282803717444441</v>
      </c>
      <c r="R84" s="16">
        <f t="shared" si="36"/>
        <v>0.57672502574665285</v>
      </c>
      <c r="S84" s="16">
        <f t="shared" si="36"/>
        <v>0.57672502574665285</v>
      </c>
      <c r="T84" s="16">
        <f t="shared" si="36"/>
        <v>0.57672502574665285</v>
      </c>
      <c r="U84" s="16">
        <f t="shared" si="36"/>
        <v>0.48534781387510539</v>
      </c>
      <c r="V84" s="16">
        <f t="shared" si="36"/>
        <v>0.57837281153450049</v>
      </c>
      <c r="W84" s="16"/>
      <c r="X84" s="16"/>
      <c r="Y84" s="16"/>
      <c r="Z84" s="16"/>
      <c r="AA84" s="16"/>
      <c r="AB84" s="16"/>
      <c r="AC84" s="24">
        <f t="shared" ref="AC84:AC89" si="37">AVERAGE(E84:AB84)</f>
        <v>0.56568001870423867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>
        <f>AVERAGE(E84:AB84)</f>
        <v>0.56568001870423867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>
        <f t="shared" si="37"/>
        <v>0.56568001870423867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>
        <f t="shared" ref="E86:V86" si="38">3.516/E84</f>
        <v>7.294948717948718</v>
      </c>
      <c r="F86" s="16">
        <f t="shared" si="38"/>
        <v>6.4916359126984124</v>
      </c>
      <c r="G86" s="16">
        <f t="shared" si="38"/>
        <v>6.1153091931216927</v>
      </c>
      <c r="H86" s="16">
        <f t="shared" si="38"/>
        <v>5.9054346764346786</v>
      </c>
      <c r="I86" s="16">
        <f t="shared" si="38"/>
        <v>6.6870363247863258</v>
      </c>
      <c r="J86" s="16">
        <f t="shared" si="38"/>
        <v>6.4265024420024419</v>
      </c>
      <c r="K86" s="16">
        <f t="shared" si="38"/>
        <v>5.8868251133786851</v>
      </c>
      <c r="L86" s="16">
        <f t="shared" si="38"/>
        <v>5.9674665532879825</v>
      </c>
      <c r="M86" s="16">
        <f t="shared" si="38"/>
        <v>6.1287494331065773</v>
      </c>
      <c r="N86" s="16">
        <f t="shared" si="38"/>
        <v>5.5037782738095222</v>
      </c>
      <c r="O86" s="16">
        <f t="shared" si="38"/>
        <v>6.947570207570207</v>
      </c>
      <c r="P86" s="16">
        <f t="shared" si="38"/>
        <v>5.3792584033613444</v>
      </c>
      <c r="Q86" s="16">
        <f t="shared" si="38"/>
        <v>6.247023544973545</v>
      </c>
      <c r="R86" s="16">
        <f t="shared" si="38"/>
        <v>6.0964928571428576</v>
      </c>
      <c r="S86" s="16">
        <f t="shared" si="38"/>
        <v>6.0964928571428576</v>
      </c>
      <c r="T86" s="16">
        <f t="shared" si="38"/>
        <v>6.0964928571428576</v>
      </c>
      <c r="U86" s="16">
        <f t="shared" si="38"/>
        <v>7.244289351851851</v>
      </c>
      <c r="V86" s="16">
        <f t="shared" si="38"/>
        <v>6.0791239316239318</v>
      </c>
      <c r="W86" s="16"/>
      <c r="X86" s="16"/>
      <c r="Y86" s="16"/>
      <c r="Z86" s="16"/>
      <c r="AA86" s="16"/>
      <c r="AB86" s="16"/>
      <c r="AC86" s="24">
        <f t="shared" si="37"/>
        <v>6.2552461472991387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>
        <f t="shared" ref="E87:V87" si="39">3.413*E86</f>
        <v>24.897659974358973</v>
      </c>
      <c r="F87" s="16">
        <f t="shared" si="39"/>
        <v>22.155953370039679</v>
      </c>
      <c r="G87" s="16">
        <f t="shared" si="39"/>
        <v>20.871550276124335</v>
      </c>
      <c r="H87" s="16">
        <f t="shared" si="39"/>
        <v>20.155248550671558</v>
      </c>
      <c r="I87" s="16">
        <f t="shared" si="39"/>
        <v>22.82285497649573</v>
      </c>
      <c r="J87" s="16">
        <f t="shared" si="39"/>
        <v>21.933652834554334</v>
      </c>
      <c r="K87" s="16">
        <f t="shared" si="39"/>
        <v>20.091734111961451</v>
      </c>
      <c r="L87" s="16">
        <f t="shared" si="39"/>
        <v>20.366963346371882</v>
      </c>
      <c r="M87" s="16">
        <f t="shared" si="39"/>
        <v>20.917421815192746</v>
      </c>
      <c r="N87" s="16">
        <f t="shared" si="39"/>
        <v>18.784395248511899</v>
      </c>
      <c r="O87" s="16">
        <f t="shared" si="39"/>
        <v>23.712057118437116</v>
      </c>
      <c r="P87" s="16">
        <f t="shared" si="39"/>
        <v>18.359408930672267</v>
      </c>
      <c r="Q87" s="16">
        <f t="shared" si="39"/>
        <v>21.321091358994707</v>
      </c>
      <c r="R87" s="16">
        <f t="shared" si="39"/>
        <v>20.807330121428571</v>
      </c>
      <c r="S87" s="16">
        <f t="shared" si="39"/>
        <v>20.807330121428571</v>
      </c>
      <c r="T87" s="16">
        <f t="shared" si="39"/>
        <v>20.807330121428571</v>
      </c>
      <c r="U87" s="16">
        <f t="shared" si="39"/>
        <v>24.724759557870367</v>
      </c>
      <c r="V87" s="16">
        <f t="shared" si="39"/>
        <v>20.74804997863248</v>
      </c>
      <c r="W87" s="16"/>
      <c r="X87" s="16"/>
      <c r="Y87" s="16"/>
      <c r="Z87" s="16"/>
      <c r="AA87" s="16"/>
      <c r="AB87" s="16"/>
      <c r="AC87" s="24">
        <f t="shared" si="37"/>
        <v>21.349155100731952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>
        <f t="shared" ref="E88:V88" si="40">(E71-E70)/LN(1+(E71-E70)/E65)</f>
        <v>2.4667120433748035</v>
      </c>
      <c r="F88" s="16">
        <f t="shared" si="40"/>
        <v>2.1005783676943754</v>
      </c>
      <c r="G88" s="16">
        <f t="shared" si="40"/>
        <v>1.8211973449420831</v>
      </c>
      <c r="H88" s="16">
        <f t="shared" si="40"/>
        <v>1.9072186655991754</v>
      </c>
      <c r="I88" s="16">
        <f t="shared" si="40"/>
        <v>2.1583730379529524</v>
      </c>
      <c r="J88" s="16">
        <f t="shared" si="40"/>
        <v>2.2324425062049889</v>
      </c>
      <c r="K88" s="16">
        <f t="shared" si="40"/>
        <v>2.2025112400267233</v>
      </c>
      <c r="L88" s="16">
        <f t="shared" si="40"/>
        <v>2.1295483613602388</v>
      </c>
      <c r="M88" s="16">
        <f t="shared" si="40"/>
        <v>2.1870565497103867</v>
      </c>
      <c r="N88" s="16">
        <f t="shared" si="40"/>
        <v>2.3213328276725762</v>
      </c>
      <c r="O88" s="16">
        <f t="shared" si="40"/>
        <v>2.2440156931414696</v>
      </c>
      <c r="P88" s="16">
        <f t="shared" si="40"/>
        <v>2.4378963494748316</v>
      </c>
      <c r="Q88" s="16">
        <f t="shared" si="40"/>
        <v>2.5709371988152205</v>
      </c>
      <c r="R88" s="16">
        <f t="shared" si="40"/>
        <v>2.4089539710342196</v>
      </c>
      <c r="S88" s="16">
        <f t="shared" si="40"/>
        <v>2.1301382500832813</v>
      </c>
      <c r="T88" s="16">
        <f t="shared" si="40"/>
        <v>2.4089539710342205</v>
      </c>
      <c r="U88" s="16">
        <f t="shared" si="40"/>
        <v>2.4815752397709394</v>
      </c>
      <c r="V88" s="16">
        <f t="shared" si="40"/>
        <v>2.142169479874886</v>
      </c>
      <c r="W88" s="16"/>
      <c r="X88" s="16"/>
      <c r="Y88" s="16"/>
      <c r="Z88" s="16"/>
      <c r="AA88" s="16"/>
      <c r="AB88" s="16"/>
      <c r="AC88" s="24">
        <f t="shared" si="37"/>
        <v>2.2417561720981878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>
        <f t="shared" ref="E89:V89" si="41">(E67-E68)/LN(1+(E67-E68)/E66)</f>
        <v>3.1018627337783826</v>
      </c>
      <c r="F89" s="16">
        <f t="shared" si="41"/>
        <v>2.7318849218221408</v>
      </c>
      <c r="G89" s="16">
        <f t="shared" si="41"/>
        <v>2.2824539234048866</v>
      </c>
      <c r="H89" s="16">
        <f t="shared" si="41"/>
        <v>2.3526385425761167</v>
      </c>
      <c r="I89" s="16">
        <f t="shared" si="41"/>
        <v>2.5597087013286681</v>
      </c>
      <c r="J89" s="16">
        <f t="shared" si="41"/>
        <v>2.4912348380247811</v>
      </c>
      <c r="K89" s="16">
        <f t="shared" si="41"/>
        <v>2.6571824286132681</v>
      </c>
      <c r="L89" s="16">
        <f t="shared" si="41"/>
        <v>2.4912348380247811</v>
      </c>
      <c r="M89" s="16">
        <f t="shared" si="41"/>
        <v>2.7288938316427807</v>
      </c>
      <c r="N89" s="16">
        <f t="shared" si="41"/>
        <v>2.7763908722930748</v>
      </c>
      <c r="O89" s="16">
        <f t="shared" si="41"/>
        <v>3.0045957240544103</v>
      </c>
      <c r="P89" s="16">
        <f t="shared" si="41"/>
        <v>3.0290013989076652</v>
      </c>
      <c r="Q89" s="16">
        <f t="shared" si="41"/>
        <v>3.0776339841275702</v>
      </c>
      <c r="R89" s="16">
        <f t="shared" si="41"/>
        <v>3.0290013989076652</v>
      </c>
      <c r="S89" s="16">
        <f t="shared" si="41"/>
        <v>3.0290013989076661</v>
      </c>
      <c r="T89" s="16">
        <f t="shared" si="41"/>
        <v>3.0290013989076661</v>
      </c>
      <c r="U89" s="16">
        <f t="shared" si="41"/>
        <v>2.7526727126528132</v>
      </c>
      <c r="V89" s="16">
        <f t="shared" si="41"/>
        <v>2.5848856114819854</v>
      </c>
      <c r="W89" s="16"/>
      <c r="X89" s="16"/>
      <c r="Y89" s="16"/>
      <c r="Z89" s="16"/>
      <c r="AA89" s="16"/>
      <c r="AB89" s="16"/>
      <c r="AC89" s="24">
        <f t="shared" si="37"/>
        <v>2.7616266255253512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 t="e">
        <f>AVERAGE(E94:AB94)</f>
        <v>#DIV/0!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 t="e">
        <f>AVERAGE(E95:AB95)</f>
        <v>#DIV/0!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 t="e">
        <f t="shared" ref="AC96:AC100" si="42">AVERAGE(E96:AB96)</f>
        <v>#DIV/0!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 t="e">
        <f t="shared" si="42"/>
        <v>#DIV/0!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0</v>
      </c>
      <c r="F98" s="10">
        <f t="shared" ref="F98:AB98" si="43">F96-F97</f>
        <v>0</v>
      </c>
      <c r="G98" s="10">
        <f t="shared" si="43"/>
        <v>0</v>
      </c>
      <c r="H98" s="10">
        <f t="shared" si="43"/>
        <v>0</v>
      </c>
      <c r="I98" s="10">
        <f t="shared" si="43"/>
        <v>0</v>
      </c>
      <c r="J98" s="10">
        <f t="shared" si="43"/>
        <v>0</v>
      </c>
      <c r="K98" s="10">
        <f t="shared" si="43"/>
        <v>0</v>
      </c>
      <c r="L98" s="10">
        <f t="shared" si="43"/>
        <v>0</v>
      </c>
      <c r="M98" s="10">
        <f t="shared" si="43"/>
        <v>0</v>
      </c>
      <c r="N98" s="10">
        <f t="shared" si="43"/>
        <v>0</v>
      </c>
      <c r="O98" s="10">
        <f t="shared" si="43"/>
        <v>0</v>
      </c>
      <c r="P98" s="10">
        <f t="shared" si="43"/>
        <v>0</v>
      </c>
      <c r="Q98" s="10">
        <f t="shared" si="43"/>
        <v>0</v>
      </c>
      <c r="R98" s="10">
        <f t="shared" si="43"/>
        <v>0</v>
      </c>
      <c r="S98" s="10">
        <f t="shared" si="43"/>
        <v>0</v>
      </c>
      <c r="T98" s="10">
        <f t="shared" si="43"/>
        <v>0</v>
      </c>
      <c r="U98" s="10">
        <f t="shared" si="43"/>
        <v>0</v>
      </c>
      <c r="V98" s="10">
        <f t="shared" si="43"/>
        <v>0</v>
      </c>
      <c r="W98" s="10">
        <f t="shared" si="43"/>
        <v>0</v>
      </c>
      <c r="X98" s="10">
        <f t="shared" si="43"/>
        <v>0</v>
      </c>
      <c r="Y98" s="10">
        <f t="shared" si="43"/>
        <v>0</v>
      </c>
      <c r="Z98" s="10">
        <f t="shared" si="43"/>
        <v>0</v>
      </c>
      <c r="AA98" s="10">
        <f t="shared" si="43"/>
        <v>0</v>
      </c>
      <c r="AB98" s="10">
        <f t="shared" si="43"/>
        <v>0</v>
      </c>
      <c r="AC98" s="24">
        <f t="shared" si="42"/>
        <v>0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 t="e">
        <f t="shared" si="42"/>
        <v>#DIV/0!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 t="e">
        <f t="shared" si="42"/>
        <v>#DIV/0!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0</v>
      </c>
      <c r="F101" s="10">
        <f t="shared" ref="F101:AB101" si="44">F100-F99</f>
        <v>0</v>
      </c>
      <c r="G101" s="10">
        <f t="shared" si="44"/>
        <v>0</v>
      </c>
      <c r="H101" s="10">
        <f t="shared" si="44"/>
        <v>0</v>
      </c>
      <c r="I101" s="10">
        <f t="shared" si="44"/>
        <v>0</v>
      </c>
      <c r="J101" s="10">
        <f t="shared" si="44"/>
        <v>0</v>
      </c>
      <c r="K101" s="10">
        <f t="shared" si="44"/>
        <v>0</v>
      </c>
      <c r="L101" s="10">
        <f t="shared" si="44"/>
        <v>0</v>
      </c>
      <c r="M101" s="10">
        <f t="shared" si="44"/>
        <v>0</v>
      </c>
      <c r="N101" s="10">
        <f t="shared" si="44"/>
        <v>0</v>
      </c>
      <c r="O101" s="10">
        <f t="shared" si="44"/>
        <v>0</v>
      </c>
      <c r="P101" s="10">
        <f t="shared" si="44"/>
        <v>0</v>
      </c>
      <c r="Q101" s="10">
        <f t="shared" si="44"/>
        <v>0</v>
      </c>
      <c r="R101" s="10">
        <f t="shared" si="44"/>
        <v>0</v>
      </c>
      <c r="S101" s="10">
        <f t="shared" si="44"/>
        <v>0</v>
      </c>
      <c r="T101" s="10">
        <f t="shared" si="44"/>
        <v>0</v>
      </c>
      <c r="U101" s="10">
        <f t="shared" si="44"/>
        <v>0</v>
      </c>
      <c r="V101" s="10">
        <f t="shared" si="44"/>
        <v>0</v>
      </c>
      <c r="W101" s="10">
        <f t="shared" si="44"/>
        <v>0</v>
      </c>
      <c r="X101" s="10">
        <f t="shared" si="44"/>
        <v>0</v>
      </c>
      <c r="Y101" s="10">
        <f t="shared" si="44"/>
        <v>0</v>
      </c>
      <c r="Z101" s="10">
        <f t="shared" si="44"/>
        <v>0</v>
      </c>
      <c r="AA101" s="10">
        <f t="shared" si="44"/>
        <v>0</v>
      </c>
      <c r="AB101" s="10">
        <f t="shared" si="44"/>
        <v>0</v>
      </c>
      <c r="AC101" s="24">
        <f>AVERAGE(E101:AB101)</f>
        <v>0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 t="e">
        <f t="shared" ref="AC102:AC110" si="45">AVERAGE(E102:AB102)</f>
        <v>#DIV/0!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 t="e">
        <f t="shared" si="45"/>
        <v>#DIV/0!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>
        <v>4.2</v>
      </c>
      <c r="M104" s="11">
        <v>4.2</v>
      </c>
      <c r="N104" s="11">
        <v>4.2</v>
      </c>
      <c r="O104" s="11">
        <v>4.2</v>
      </c>
      <c r="P104" s="11">
        <v>4.2</v>
      </c>
      <c r="Q104" s="11">
        <v>4.2</v>
      </c>
      <c r="R104" s="11">
        <v>4.2</v>
      </c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>
        <v>4.2</v>
      </c>
      <c r="AC104" s="24">
        <f t="shared" si="45"/>
        <v>4.200000000000002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>
        <v>3.7</v>
      </c>
      <c r="M105" s="12">
        <v>3.7</v>
      </c>
      <c r="N105" s="12">
        <v>3.7</v>
      </c>
      <c r="O105" s="12">
        <v>3.7</v>
      </c>
      <c r="P105" s="12">
        <v>3.7</v>
      </c>
      <c r="Q105" s="12">
        <v>3.7</v>
      </c>
      <c r="R105" s="12">
        <v>3.7</v>
      </c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>
        <v>3.7</v>
      </c>
      <c r="AC105" s="24">
        <f t="shared" si="45"/>
        <v>3.7000000000000015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>
        <v>3.8</v>
      </c>
      <c r="M106" s="12">
        <v>3.8</v>
      </c>
      <c r="N106" s="12">
        <v>3.8</v>
      </c>
      <c r="O106" s="12">
        <v>3.8</v>
      </c>
      <c r="P106" s="12">
        <v>3.8</v>
      </c>
      <c r="Q106" s="12">
        <v>3.8</v>
      </c>
      <c r="R106" s="12">
        <v>3.8</v>
      </c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>
        <v>3.8</v>
      </c>
      <c r="AC106" s="24">
        <f t="shared" si="45"/>
        <v>3.7999999999999985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>
        <v>3</v>
      </c>
      <c r="M107" s="12">
        <v>3</v>
      </c>
      <c r="N107" s="12">
        <v>3</v>
      </c>
      <c r="O107" s="12">
        <v>3</v>
      </c>
      <c r="P107" s="12">
        <v>3</v>
      </c>
      <c r="Q107" s="12">
        <v>3</v>
      </c>
      <c r="R107" s="12">
        <v>3</v>
      </c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>
        <v>3</v>
      </c>
      <c r="AC107" s="24">
        <f t="shared" si="45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AB108" si="46">E104-E105</f>
        <v>0.5</v>
      </c>
      <c r="F108" s="11">
        <f t="shared" si="46"/>
        <v>0.5</v>
      </c>
      <c r="G108" s="11">
        <f t="shared" si="46"/>
        <v>0.5</v>
      </c>
      <c r="H108" s="11">
        <f t="shared" si="46"/>
        <v>0.5</v>
      </c>
      <c r="I108" s="11">
        <f t="shared" si="46"/>
        <v>0.5</v>
      </c>
      <c r="J108" s="11">
        <f t="shared" si="46"/>
        <v>0.5</v>
      </c>
      <c r="K108" s="11">
        <f t="shared" si="46"/>
        <v>0.5</v>
      </c>
      <c r="L108" s="11">
        <f t="shared" si="46"/>
        <v>0.5</v>
      </c>
      <c r="M108" s="11">
        <f t="shared" si="46"/>
        <v>0.5</v>
      </c>
      <c r="N108" s="11">
        <f t="shared" si="46"/>
        <v>0.5</v>
      </c>
      <c r="O108" s="11">
        <f t="shared" si="46"/>
        <v>0.5</v>
      </c>
      <c r="P108" s="11">
        <f t="shared" si="46"/>
        <v>0.5</v>
      </c>
      <c r="Q108" s="11">
        <f t="shared" si="46"/>
        <v>0.5</v>
      </c>
      <c r="R108" s="11">
        <f t="shared" si="46"/>
        <v>0.5</v>
      </c>
      <c r="S108" s="11">
        <f t="shared" si="46"/>
        <v>0.5</v>
      </c>
      <c r="T108" s="11">
        <f t="shared" si="46"/>
        <v>0.5</v>
      </c>
      <c r="U108" s="11">
        <f t="shared" si="46"/>
        <v>0.5</v>
      </c>
      <c r="V108" s="11">
        <f t="shared" si="46"/>
        <v>0.5</v>
      </c>
      <c r="W108" s="11">
        <f t="shared" si="46"/>
        <v>0.5</v>
      </c>
      <c r="X108" s="11">
        <f t="shared" si="46"/>
        <v>0.5</v>
      </c>
      <c r="Y108" s="11">
        <f t="shared" si="46"/>
        <v>0.5</v>
      </c>
      <c r="Z108" s="11">
        <f t="shared" si="46"/>
        <v>0.5</v>
      </c>
      <c r="AA108" s="11">
        <f t="shared" si="46"/>
        <v>0.5</v>
      </c>
      <c r="AB108" s="11">
        <f t="shared" si="46"/>
        <v>0.5</v>
      </c>
      <c r="AC108" s="24">
        <f t="shared" si="45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AB109" si="47">E106-E107</f>
        <v>0.79999999999999982</v>
      </c>
      <c r="F109" s="11">
        <f t="shared" si="47"/>
        <v>0.79999999999999982</v>
      </c>
      <c r="G109" s="11">
        <f t="shared" si="47"/>
        <v>0.79999999999999982</v>
      </c>
      <c r="H109" s="11">
        <f t="shared" si="47"/>
        <v>0.79999999999999982</v>
      </c>
      <c r="I109" s="11">
        <f t="shared" si="47"/>
        <v>0.79999999999999982</v>
      </c>
      <c r="J109" s="11">
        <f t="shared" si="47"/>
        <v>0.79999999999999982</v>
      </c>
      <c r="K109" s="11">
        <f t="shared" si="47"/>
        <v>0.79999999999999982</v>
      </c>
      <c r="L109" s="11">
        <f t="shared" si="47"/>
        <v>0.79999999999999982</v>
      </c>
      <c r="M109" s="11">
        <f t="shared" si="47"/>
        <v>0.79999999999999982</v>
      </c>
      <c r="N109" s="11">
        <f t="shared" si="47"/>
        <v>0.79999999999999982</v>
      </c>
      <c r="O109" s="11">
        <f t="shared" si="47"/>
        <v>0.79999999999999982</v>
      </c>
      <c r="P109" s="11">
        <f t="shared" si="47"/>
        <v>0.79999999999999982</v>
      </c>
      <c r="Q109" s="11">
        <f t="shared" si="47"/>
        <v>0.79999999999999982</v>
      </c>
      <c r="R109" s="11">
        <f t="shared" si="47"/>
        <v>0.79999999999999982</v>
      </c>
      <c r="S109" s="11">
        <f t="shared" si="47"/>
        <v>0.79999999999999982</v>
      </c>
      <c r="T109" s="11">
        <f t="shared" si="47"/>
        <v>0.79999999999999982</v>
      </c>
      <c r="U109" s="11">
        <f t="shared" si="47"/>
        <v>0.79999999999999982</v>
      </c>
      <c r="V109" s="11">
        <f t="shared" si="47"/>
        <v>0.79999999999999982</v>
      </c>
      <c r="W109" s="11">
        <f t="shared" si="47"/>
        <v>0.79999999999999982</v>
      </c>
      <c r="X109" s="11">
        <f t="shared" si="47"/>
        <v>0.79999999999999982</v>
      </c>
      <c r="Y109" s="11">
        <f t="shared" si="47"/>
        <v>0.79999999999999982</v>
      </c>
      <c r="Z109" s="11">
        <f t="shared" si="47"/>
        <v>0.79999999999999982</v>
      </c>
      <c r="AA109" s="11">
        <f t="shared" si="47"/>
        <v>0.79999999999999982</v>
      </c>
      <c r="AB109" s="11">
        <f t="shared" si="47"/>
        <v>0.79999999999999982</v>
      </c>
      <c r="AC109" s="24">
        <f t="shared" si="45"/>
        <v>0.80000000000000027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AB110" si="48">SQRT(E108/0.5)*971</f>
        <v>971</v>
      </c>
      <c r="F110" s="14">
        <f t="shared" si="48"/>
        <v>971</v>
      </c>
      <c r="G110" s="14">
        <f t="shared" si="48"/>
        <v>971</v>
      </c>
      <c r="H110" s="14">
        <f t="shared" si="48"/>
        <v>971</v>
      </c>
      <c r="I110" s="14">
        <f t="shared" si="48"/>
        <v>971</v>
      </c>
      <c r="J110" s="14">
        <f t="shared" si="48"/>
        <v>971</v>
      </c>
      <c r="K110" s="14">
        <f t="shared" si="48"/>
        <v>971</v>
      </c>
      <c r="L110" s="14">
        <f t="shared" si="48"/>
        <v>971</v>
      </c>
      <c r="M110" s="14">
        <f t="shared" si="48"/>
        <v>971</v>
      </c>
      <c r="N110" s="14">
        <f t="shared" si="48"/>
        <v>971</v>
      </c>
      <c r="O110" s="14">
        <f t="shared" si="48"/>
        <v>971</v>
      </c>
      <c r="P110" s="14">
        <f t="shared" si="48"/>
        <v>971</v>
      </c>
      <c r="Q110" s="14">
        <f t="shared" si="48"/>
        <v>971</v>
      </c>
      <c r="R110" s="14">
        <f t="shared" si="48"/>
        <v>971</v>
      </c>
      <c r="S110" s="14">
        <f t="shared" si="48"/>
        <v>971</v>
      </c>
      <c r="T110" s="14">
        <f t="shared" si="48"/>
        <v>971</v>
      </c>
      <c r="U110" s="14">
        <f t="shared" si="48"/>
        <v>971</v>
      </c>
      <c r="V110" s="14">
        <f t="shared" si="48"/>
        <v>971</v>
      </c>
      <c r="W110" s="14">
        <f t="shared" si="48"/>
        <v>971</v>
      </c>
      <c r="X110" s="14">
        <f t="shared" si="48"/>
        <v>971</v>
      </c>
      <c r="Y110" s="14">
        <f t="shared" si="48"/>
        <v>971</v>
      </c>
      <c r="Z110" s="14">
        <f t="shared" si="48"/>
        <v>971</v>
      </c>
      <c r="AA110" s="14">
        <f t="shared" si="48"/>
        <v>971</v>
      </c>
      <c r="AB110" s="14">
        <f t="shared" si="48"/>
        <v>971</v>
      </c>
      <c r="AC110" s="24">
        <f t="shared" si="45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AB111" si="49">E110*1000*1*(E96-E97)/3024</f>
        <v>0</v>
      </c>
      <c r="F111" s="14">
        <f t="shared" si="49"/>
        <v>0</v>
      </c>
      <c r="G111" s="14">
        <f t="shared" si="49"/>
        <v>0</v>
      </c>
      <c r="H111" s="14">
        <f t="shared" si="49"/>
        <v>0</v>
      </c>
      <c r="I111" s="14">
        <f t="shared" si="49"/>
        <v>0</v>
      </c>
      <c r="J111" s="14">
        <f t="shared" si="49"/>
        <v>0</v>
      </c>
      <c r="K111" s="14">
        <f t="shared" si="49"/>
        <v>0</v>
      </c>
      <c r="L111" s="14">
        <f t="shared" si="49"/>
        <v>0</v>
      </c>
      <c r="M111" s="14">
        <f t="shared" si="49"/>
        <v>0</v>
      </c>
      <c r="N111" s="14">
        <f t="shared" si="49"/>
        <v>0</v>
      </c>
      <c r="O111" s="14">
        <f t="shared" si="49"/>
        <v>0</v>
      </c>
      <c r="P111" s="14">
        <f t="shared" si="49"/>
        <v>0</v>
      </c>
      <c r="Q111" s="14">
        <f t="shared" si="49"/>
        <v>0</v>
      </c>
      <c r="R111" s="14">
        <f t="shared" si="49"/>
        <v>0</v>
      </c>
      <c r="S111" s="14">
        <f t="shared" si="49"/>
        <v>0</v>
      </c>
      <c r="T111" s="14">
        <f t="shared" si="49"/>
        <v>0</v>
      </c>
      <c r="U111" s="14">
        <f t="shared" si="49"/>
        <v>0</v>
      </c>
      <c r="V111" s="14">
        <f t="shared" si="49"/>
        <v>0</v>
      </c>
      <c r="W111" s="14">
        <f t="shared" si="49"/>
        <v>0</v>
      </c>
      <c r="X111" s="14">
        <f t="shared" si="49"/>
        <v>0</v>
      </c>
      <c r="Y111" s="14">
        <f t="shared" si="49"/>
        <v>0</v>
      </c>
      <c r="Z111" s="14">
        <f t="shared" si="49"/>
        <v>0</v>
      </c>
      <c r="AA111" s="14">
        <f t="shared" si="49"/>
        <v>0</v>
      </c>
      <c r="AB111" s="14">
        <f t="shared" si="49"/>
        <v>0</v>
      </c>
      <c r="AC111" s="24">
        <f>SUM(E111:AB111)</f>
        <v>0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25">
        <f>SUM(E112:AB112)</f>
        <v>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 t="e">
        <f t="shared" ref="E113:AB113" si="50">E112/E111</f>
        <v>#DIV/0!</v>
      </c>
      <c r="F113" s="16" t="e">
        <f t="shared" si="50"/>
        <v>#DIV/0!</v>
      </c>
      <c r="G113" s="16" t="e">
        <f t="shared" si="50"/>
        <v>#DIV/0!</v>
      </c>
      <c r="H113" s="16" t="e">
        <f t="shared" si="50"/>
        <v>#DIV/0!</v>
      </c>
      <c r="I113" s="16" t="e">
        <f t="shared" si="50"/>
        <v>#DIV/0!</v>
      </c>
      <c r="J113" s="16" t="e">
        <f t="shared" si="50"/>
        <v>#DIV/0!</v>
      </c>
      <c r="K113" s="16" t="e">
        <f t="shared" si="50"/>
        <v>#DIV/0!</v>
      </c>
      <c r="L113" s="16" t="e">
        <f t="shared" si="50"/>
        <v>#DIV/0!</v>
      </c>
      <c r="M113" s="16" t="e">
        <f t="shared" si="50"/>
        <v>#DIV/0!</v>
      </c>
      <c r="N113" s="16" t="e">
        <f t="shared" si="50"/>
        <v>#DIV/0!</v>
      </c>
      <c r="O113" s="16" t="e">
        <f t="shared" si="50"/>
        <v>#DIV/0!</v>
      </c>
      <c r="P113" s="16" t="e">
        <f t="shared" si="50"/>
        <v>#DIV/0!</v>
      </c>
      <c r="Q113" s="16" t="e">
        <f t="shared" si="50"/>
        <v>#DIV/0!</v>
      </c>
      <c r="R113" s="16" t="e">
        <f t="shared" si="50"/>
        <v>#DIV/0!</v>
      </c>
      <c r="S113" s="16" t="e">
        <f t="shared" si="50"/>
        <v>#DIV/0!</v>
      </c>
      <c r="T113" s="16" t="e">
        <f t="shared" si="50"/>
        <v>#DIV/0!</v>
      </c>
      <c r="U113" s="16" t="e">
        <f t="shared" si="50"/>
        <v>#DIV/0!</v>
      </c>
      <c r="V113" s="16" t="e">
        <f t="shared" si="50"/>
        <v>#DIV/0!</v>
      </c>
      <c r="W113" s="16" t="e">
        <f t="shared" si="50"/>
        <v>#DIV/0!</v>
      </c>
      <c r="X113" s="16" t="e">
        <f t="shared" si="50"/>
        <v>#DIV/0!</v>
      </c>
      <c r="Y113" s="16" t="e">
        <f t="shared" si="50"/>
        <v>#DIV/0!</v>
      </c>
      <c r="Z113" s="16" t="e">
        <f t="shared" si="50"/>
        <v>#DIV/0!</v>
      </c>
      <c r="AA113" s="16" t="e">
        <f t="shared" si="50"/>
        <v>#DIV/0!</v>
      </c>
      <c r="AB113" s="16" t="e">
        <f t="shared" si="50"/>
        <v>#DIV/0!</v>
      </c>
      <c r="AC113" s="24" t="e">
        <f t="shared" ref="AC113:AC118" si="51">AVERAGE(E113:AB113)</f>
        <v>#DIV/0!</v>
      </c>
    </row>
    <row r="114" spans="1:35" ht="30" customHeight="1">
      <c r="A114" s="4">
        <v>17</v>
      </c>
      <c r="B114" s="5" t="s">
        <v>64</v>
      </c>
      <c r="C114" s="13"/>
      <c r="D114" s="13"/>
      <c r="E114" s="427" t="e">
        <f>AVERAGE(E113:AB113)</f>
        <v>#DIV/0!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 t="e">
        <f t="shared" si="51"/>
        <v>#DIV/0!</v>
      </c>
    </row>
    <row r="115" spans="1:35" ht="30" customHeight="1">
      <c r="A115" s="4">
        <v>18</v>
      </c>
      <c r="B115" s="5" t="s">
        <v>65</v>
      </c>
      <c r="C115" s="13"/>
      <c r="D115" s="13"/>
      <c r="E115" s="16" t="e">
        <f t="shared" ref="E115:AB115" si="52">3.516/E113</f>
        <v>#DIV/0!</v>
      </c>
      <c r="F115" s="16" t="e">
        <f t="shared" si="52"/>
        <v>#DIV/0!</v>
      </c>
      <c r="G115" s="16" t="e">
        <f t="shared" si="52"/>
        <v>#DIV/0!</v>
      </c>
      <c r="H115" s="16" t="e">
        <f t="shared" si="52"/>
        <v>#DIV/0!</v>
      </c>
      <c r="I115" s="16" t="e">
        <f t="shared" si="52"/>
        <v>#DIV/0!</v>
      </c>
      <c r="J115" s="16" t="e">
        <f t="shared" si="52"/>
        <v>#DIV/0!</v>
      </c>
      <c r="K115" s="16" t="e">
        <f t="shared" si="52"/>
        <v>#DIV/0!</v>
      </c>
      <c r="L115" s="16" t="e">
        <f t="shared" si="52"/>
        <v>#DIV/0!</v>
      </c>
      <c r="M115" s="16" t="e">
        <f t="shared" si="52"/>
        <v>#DIV/0!</v>
      </c>
      <c r="N115" s="16" t="e">
        <f t="shared" si="52"/>
        <v>#DIV/0!</v>
      </c>
      <c r="O115" s="16" t="e">
        <f t="shared" si="52"/>
        <v>#DIV/0!</v>
      </c>
      <c r="P115" s="16" t="e">
        <f t="shared" si="52"/>
        <v>#DIV/0!</v>
      </c>
      <c r="Q115" s="16" t="e">
        <f t="shared" si="52"/>
        <v>#DIV/0!</v>
      </c>
      <c r="R115" s="16" t="e">
        <f t="shared" si="52"/>
        <v>#DIV/0!</v>
      </c>
      <c r="S115" s="16" t="e">
        <f t="shared" si="52"/>
        <v>#DIV/0!</v>
      </c>
      <c r="T115" s="16" t="e">
        <f t="shared" si="52"/>
        <v>#DIV/0!</v>
      </c>
      <c r="U115" s="16" t="e">
        <f t="shared" si="52"/>
        <v>#DIV/0!</v>
      </c>
      <c r="V115" s="16" t="e">
        <f t="shared" si="52"/>
        <v>#DIV/0!</v>
      </c>
      <c r="W115" s="16" t="e">
        <f t="shared" si="52"/>
        <v>#DIV/0!</v>
      </c>
      <c r="X115" s="16" t="e">
        <f t="shared" si="52"/>
        <v>#DIV/0!</v>
      </c>
      <c r="Y115" s="16" t="e">
        <f t="shared" si="52"/>
        <v>#DIV/0!</v>
      </c>
      <c r="Z115" s="16" t="e">
        <f t="shared" si="52"/>
        <v>#DIV/0!</v>
      </c>
      <c r="AA115" s="16" t="e">
        <f t="shared" si="52"/>
        <v>#DIV/0!</v>
      </c>
      <c r="AB115" s="16" t="e">
        <f t="shared" si="52"/>
        <v>#DIV/0!</v>
      </c>
      <c r="AC115" s="24" t="e">
        <f t="shared" si="51"/>
        <v>#DIV/0!</v>
      </c>
    </row>
    <row r="116" spans="1:35" ht="30" customHeight="1">
      <c r="A116" s="4">
        <v>19</v>
      </c>
      <c r="B116" s="5" t="s">
        <v>66</v>
      </c>
      <c r="C116" s="13"/>
      <c r="D116" s="13"/>
      <c r="E116" s="16" t="e">
        <f t="shared" ref="E116:AB116" si="53">3.413*E115</f>
        <v>#DIV/0!</v>
      </c>
      <c r="F116" s="16" t="e">
        <f t="shared" si="53"/>
        <v>#DIV/0!</v>
      </c>
      <c r="G116" s="16" t="e">
        <f t="shared" si="53"/>
        <v>#DIV/0!</v>
      </c>
      <c r="H116" s="16" t="e">
        <f t="shared" si="53"/>
        <v>#DIV/0!</v>
      </c>
      <c r="I116" s="16" t="e">
        <f t="shared" si="53"/>
        <v>#DIV/0!</v>
      </c>
      <c r="J116" s="16" t="e">
        <f t="shared" si="53"/>
        <v>#DIV/0!</v>
      </c>
      <c r="K116" s="16" t="e">
        <f t="shared" si="53"/>
        <v>#DIV/0!</v>
      </c>
      <c r="L116" s="16" t="e">
        <f t="shared" si="53"/>
        <v>#DIV/0!</v>
      </c>
      <c r="M116" s="16" t="e">
        <f t="shared" si="53"/>
        <v>#DIV/0!</v>
      </c>
      <c r="N116" s="16" t="e">
        <f t="shared" si="53"/>
        <v>#DIV/0!</v>
      </c>
      <c r="O116" s="16" t="e">
        <f t="shared" si="53"/>
        <v>#DIV/0!</v>
      </c>
      <c r="P116" s="16" t="e">
        <f t="shared" si="53"/>
        <v>#DIV/0!</v>
      </c>
      <c r="Q116" s="16" t="e">
        <f t="shared" si="53"/>
        <v>#DIV/0!</v>
      </c>
      <c r="R116" s="16" t="e">
        <f t="shared" si="53"/>
        <v>#DIV/0!</v>
      </c>
      <c r="S116" s="16" t="e">
        <f t="shared" si="53"/>
        <v>#DIV/0!</v>
      </c>
      <c r="T116" s="16" t="e">
        <f t="shared" si="53"/>
        <v>#DIV/0!</v>
      </c>
      <c r="U116" s="16" t="e">
        <f t="shared" si="53"/>
        <v>#DIV/0!</v>
      </c>
      <c r="V116" s="16" t="e">
        <f t="shared" si="53"/>
        <v>#DIV/0!</v>
      </c>
      <c r="W116" s="16" t="e">
        <f t="shared" si="53"/>
        <v>#DIV/0!</v>
      </c>
      <c r="X116" s="16" t="e">
        <f t="shared" si="53"/>
        <v>#DIV/0!</v>
      </c>
      <c r="Y116" s="16" t="e">
        <f t="shared" si="53"/>
        <v>#DIV/0!</v>
      </c>
      <c r="Z116" s="16" t="e">
        <f t="shared" si="53"/>
        <v>#DIV/0!</v>
      </c>
      <c r="AA116" s="16" t="e">
        <f t="shared" si="53"/>
        <v>#DIV/0!</v>
      </c>
      <c r="AB116" s="16" t="e">
        <f t="shared" si="53"/>
        <v>#DIV/0!</v>
      </c>
      <c r="AC116" s="24" t="e">
        <f t="shared" si="51"/>
        <v>#DIV/0!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 t="e">
        <f t="shared" ref="E117:J117" si="54">(E100-E99)/LN(1+(E100-E99)/E94)</f>
        <v>#DIV/0!</v>
      </c>
      <c r="F117" s="16" t="e">
        <f t="shared" si="54"/>
        <v>#DIV/0!</v>
      </c>
      <c r="G117" s="16" t="e">
        <f t="shared" si="54"/>
        <v>#DIV/0!</v>
      </c>
      <c r="H117" s="16" t="e">
        <f t="shared" si="54"/>
        <v>#DIV/0!</v>
      </c>
      <c r="I117" s="16" t="e">
        <f t="shared" si="54"/>
        <v>#DIV/0!</v>
      </c>
      <c r="J117" s="16" t="e">
        <f t="shared" si="54"/>
        <v>#DIV/0!</v>
      </c>
      <c r="K117" s="16" t="e">
        <f>(K100-K99)/LN(1+(K100-K99)/K94)</f>
        <v>#DIV/0!</v>
      </c>
      <c r="L117" s="16" t="e">
        <f t="shared" ref="L117:AB117" si="55">(L100-L99)/LN(1+(L100-L99)/L94)</f>
        <v>#DIV/0!</v>
      </c>
      <c r="M117" s="16" t="e">
        <f t="shared" si="55"/>
        <v>#DIV/0!</v>
      </c>
      <c r="N117" s="16" t="e">
        <f t="shared" si="55"/>
        <v>#DIV/0!</v>
      </c>
      <c r="O117" s="16" t="e">
        <f t="shared" si="55"/>
        <v>#DIV/0!</v>
      </c>
      <c r="P117" s="16" t="e">
        <f t="shared" si="55"/>
        <v>#DIV/0!</v>
      </c>
      <c r="Q117" s="16" t="e">
        <f t="shared" si="55"/>
        <v>#DIV/0!</v>
      </c>
      <c r="R117" s="16" t="e">
        <f t="shared" si="55"/>
        <v>#DIV/0!</v>
      </c>
      <c r="S117" s="16" t="e">
        <f t="shared" si="55"/>
        <v>#DIV/0!</v>
      </c>
      <c r="T117" s="16" t="e">
        <f t="shared" si="55"/>
        <v>#DIV/0!</v>
      </c>
      <c r="U117" s="16" t="e">
        <f t="shared" si="55"/>
        <v>#DIV/0!</v>
      </c>
      <c r="V117" s="16" t="e">
        <f t="shared" si="55"/>
        <v>#DIV/0!</v>
      </c>
      <c r="W117" s="16" t="e">
        <f t="shared" si="55"/>
        <v>#DIV/0!</v>
      </c>
      <c r="X117" s="16" t="e">
        <f t="shared" si="55"/>
        <v>#DIV/0!</v>
      </c>
      <c r="Y117" s="16" t="e">
        <f t="shared" si="55"/>
        <v>#DIV/0!</v>
      </c>
      <c r="Z117" s="16" t="e">
        <f t="shared" si="55"/>
        <v>#DIV/0!</v>
      </c>
      <c r="AA117" s="16" t="e">
        <f t="shared" si="55"/>
        <v>#DIV/0!</v>
      </c>
      <c r="AB117" s="16" t="e">
        <f t="shared" si="55"/>
        <v>#DIV/0!</v>
      </c>
      <c r="AC117" s="24" t="e">
        <f t="shared" si="51"/>
        <v>#DIV/0!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 t="e">
        <f t="shared" ref="E118:AB118" si="56">(E96-E97)/LN(1+(E96-E97)/E95)</f>
        <v>#DIV/0!</v>
      </c>
      <c r="F118" s="16" t="e">
        <f t="shared" si="56"/>
        <v>#DIV/0!</v>
      </c>
      <c r="G118" s="16" t="e">
        <f t="shared" si="56"/>
        <v>#DIV/0!</v>
      </c>
      <c r="H118" s="16" t="e">
        <f t="shared" si="56"/>
        <v>#DIV/0!</v>
      </c>
      <c r="I118" s="16" t="e">
        <f t="shared" si="56"/>
        <v>#DIV/0!</v>
      </c>
      <c r="J118" s="16" t="e">
        <f t="shared" si="56"/>
        <v>#DIV/0!</v>
      </c>
      <c r="K118" s="16" t="e">
        <f t="shared" si="56"/>
        <v>#DIV/0!</v>
      </c>
      <c r="L118" s="16" t="e">
        <f t="shared" si="56"/>
        <v>#DIV/0!</v>
      </c>
      <c r="M118" s="16" t="e">
        <f t="shared" si="56"/>
        <v>#DIV/0!</v>
      </c>
      <c r="N118" s="16" t="e">
        <f t="shared" si="56"/>
        <v>#DIV/0!</v>
      </c>
      <c r="O118" s="16" t="e">
        <f t="shared" si="56"/>
        <v>#DIV/0!</v>
      </c>
      <c r="P118" s="16" t="e">
        <f t="shared" si="56"/>
        <v>#DIV/0!</v>
      </c>
      <c r="Q118" s="16" t="e">
        <f t="shared" si="56"/>
        <v>#DIV/0!</v>
      </c>
      <c r="R118" s="16" t="e">
        <f t="shared" si="56"/>
        <v>#DIV/0!</v>
      </c>
      <c r="S118" s="16" t="e">
        <f t="shared" si="56"/>
        <v>#DIV/0!</v>
      </c>
      <c r="T118" s="16" t="e">
        <f t="shared" si="56"/>
        <v>#DIV/0!</v>
      </c>
      <c r="U118" s="16" t="e">
        <f t="shared" si="56"/>
        <v>#DIV/0!</v>
      </c>
      <c r="V118" s="16" t="e">
        <f t="shared" si="56"/>
        <v>#DIV/0!</v>
      </c>
      <c r="W118" s="16" t="e">
        <f t="shared" si="56"/>
        <v>#DIV/0!</v>
      </c>
      <c r="X118" s="16" t="e">
        <f t="shared" si="56"/>
        <v>#DIV/0!</v>
      </c>
      <c r="Y118" s="16" t="e">
        <f t="shared" si="56"/>
        <v>#DIV/0!</v>
      </c>
      <c r="Z118" s="16" t="e">
        <f t="shared" si="56"/>
        <v>#DIV/0!</v>
      </c>
      <c r="AA118" s="16" t="e">
        <f t="shared" si="56"/>
        <v>#DIV/0!</v>
      </c>
      <c r="AB118" s="16" t="e">
        <f t="shared" si="56"/>
        <v>#DIV/0!</v>
      </c>
      <c r="AC118" s="24" t="e">
        <f t="shared" si="51"/>
        <v>#DIV/0!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57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57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0</v>
      </c>
      <c r="F127" s="10">
        <f t="shared" ref="F127:AB127" si="58">F125-F126</f>
        <v>0</v>
      </c>
      <c r="G127" s="10">
        <f t="shared" si="58"/>
        <v>0</v>
      </c>
      <c r="H127" s="10">
        <f t="shared" si="58"/>
        <v>0</v>
      </c>
      <c r="I127" s="10">
        <f t="shared" si="58"/>
        <v>0</v>
      </c>
      <c r="J127" s="10">
        <f t="shared" si="58"/>
        <v>0</v>
      </c>
      <c r="K127" s="10">
        <f t="shared" si="58"/>
        <v>0</v>
      </c>
      <c r="L127" s="10">
        <f t="shared" si="58"/>
        <v>0</v>
      </c>
      <c r="M127" s="10">
        <f t="shared" si="58"/>
        <v>0</v>
      </c>
      <c r="N127" s="10">
        <f t="shared" si="58"/>
        <v>0</v>
      </c>
      <c r="O127" s="10">
        <f t="shared" si="58"/>
        <v>0</v>
      </c>
      <c r="P127" s="10">
        <f t="shared" si="58"/>
        <v>0</v>
      </c>
      <c r="Q127" s="10">
        <f t="shared" si="58"/>
        <v>0</v>
      </c>
      <c r="R127" s="10">
        <f t="shared" si="58"/>
        <v>0</v>
      </c>
      <c r="S127" s="10">
        <f t="shared" si="58"/>
        <v>0</v>
      </c>
      <c r="T127" s="10">
        <f t="shared" si="58"/>
        <v>0</v>
      </c>
      <c r="U127" s="10">
        <f t="shared" si="58"/>
        <v>0</v>
      </c>
      <c r="V127" s="10">
        <f t="shared" si="58"/>
        <v>0</v>
      </c>
      <c r="W127" s="10">
        <f t="shared" si="58"/>
        <v>0</v>
      </c>
      <c r="X127" s="10">
        <f t="shared" si="58"/>
        <v>0</v>
      </c>
      <c r="Y127" s="10">
        <f t="shared" si="58"/>
        <v>0</v>
      </c>
      <c r="Z127" s="10">
        <f t="shared" si="58"/>
        <v>0</v>
      </c>
      <c r="AA127" s="10">
        <f t="shared" si="58"/>
        <v>0</v>
      </c>
      <c r="AB127" s="10">
        <f t="shared" si="58"/>
        <v>0</v>
      </c>
      <c r="AC127" s="24">
        <f t="shared" si="57"/>
        <v>0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57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57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0</v>
      </c>
      <c r="F130" s="10">
        <f t="shared" ref="F130:AB130" si="59">F129-F128</f>
        <v>0</v>
      </c>
      <c r="G130" s="10">
        <f t="shared" si="59"/>
        <v>0</v>
      </c>
      <c r="H130" s="10">
        <f t="shared" si="59"/>
        <v>0</v>
      </c>
      <c r="I130" s="10">
        <f t="shared" si="59"/>
        <v>0</v>
      </c>
      <c r="J130" s="10">
        <f t="shared" si="59"/>
        <v>0</v>
      </c>
      <c r="K130" s="10">
        <f t="shared" si="59"/>
        <v>0</v>
      </c>
      <c r="L130" s="10">
        <f t="shared" si="59"/>
        <v>0</v>
      </c>
      <c r="M130" s="10">
        <f t="shared" si="59"/>
        <v>0</v>
      </c>
      <c r="N130" s="10">
        <f t="shared" si="59"/>
        <v>0</v>
      </c>
      <c r="O130" s="10">
        <f t="shared" si="59"/>
        <v>0</v>
      </c>
      <c r="P130" s="10">
        <f t="shared" si="59"/>
        <v>0</v>
      </c>
      <c r="Q130" s="10">
        <f t="shared" si="59"/>
        <v>0</v>
      </c>
      <c r="R130" s="10">
        <f t="shared" si="59"/>
        <v>0</v>
      </c>
      <c r="S130" s="10">
        <f t="shared" si="59"/>
        <v>0</v>
      </c>
      <c r="T130" s="10">
        <f t="shared" si="59"/>
        <v>0</v>
      </c>
      <c r="U130" s="10">
        <f t="shared" si="59"/>
        <v>0</v>
      </c>
      <c r="V130" s="10">
        <f t="shared" si="59"/>
        <v>0</v>
      </c>
      <c r="W130" s="10">
        <f t="shared" si="59"/>
        <v>0</v>
      </c>
      <c r="X130" s="10">
        <f t="shared" si="59"/>
        <v>0</v>
      </c>
      <c r="Y130" s="10">
        <f t="shared" si="59"/>
        <v>0</v>
      </c>
      <c r="Z130" s="10">
        <f t="shared" si="59"/>
        <v>0</v>
      </c>
      <c r="AA130" s="10">
        <f t="shared" si="59"/>
        <v>0</v>
      </c>
      <c r="AB130" s="10">
        <f t="shared" si="59"/>
        <v>0</v>
      </c>
      <c r="AC130" s="24">
        <f>AVERAGE(E130:AB130)</f>
        <v>0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60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60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>
        <v>4.2</v>
      </c>
      <c r="Y133" s="11">
        <v>4.2</v>
      </c>
      <c r="Z133" s="11">
        <v>4.2</v>
      </c>
      <c r="AA133" s="11">
        <v>4.2</v>
      </c>
      <c r="AB133" s="11">
        <v>4.2</v>
      </c>
      <c r="AC133" s="24">
        <f t="shared" si="60"/>
        <v>4.200000000000002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>
        <v>3.7</v>
      </c>
      <c r="Y134" s="12">
        <v>3.7</v>
      </c>
      <c r="Z134" s="12">
        <v>3.7</v>
      </c>
      <c r="AA134" s="12">
        <v>3.7</v>
      </c>
      <c r="AB134" s="12">
        <v>3.7</v>
      </c>
      <c r="AC134" s="24">
        <f t="shared" si="60"/>
        <v>3.7000000000000015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>
        <v>3.8</v>
      </c>
      <c r="Y135" s="12">
        <v>3.8</v>
      </c>
      <c r="Z135" s="12">
        <v>3.8</v>
      </c>
      <c r="AA135" s="12">
        <v>3.8</v>
      </c>
      <c r="AB135" s="12">
        <v>3.8</v>
      </c>
      <c r="AC135" s="24">
        <f t="shared" si="60"/>
        <v>3.7999999999999985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24">
        <f t="shared" si="60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AB137" si="61">E133-E134</f>
        <v>0.5</v>
      </c>
      <c r="F137" s="11">
        <f t="shared" si="61"/>
        <v>0.5</v>
      </c>
      <c r="G137" s="11">
        <f t="shared" si="61"/>
        <v>0.5</v>
      </c>
      <c r="H137" s="11">
        <f t="shared" si="61"/>
        <v>0.5</v>
      </c>
      <c r="I137" s="11">
        <f t="shared" si="61"/>
        <v>0.5</v>
      </c>
      <c r="J137" s="11">
        <f t="shared" si="61"/>
        <v>0.5</v>
      </c>
      <c r="K137" s="11">
        <f t="shared" si="61"/>
        <v>0.5</v>
      </c>
      <c r="L137" s="11">
        <f t="shared" si="61"/>
        <v>0.5</v>
      </c>
      <c r="M137" s="11">
        <f t="shared" si="61"/>
        <v>0.5</v>
      </c>
      <c r="N137" s="11">
        <f t="shared" si="61"/>
        <v>0.5</v>
      </c>
      <c r="O137" s="11">
        <f t="shared" si="61"/>
        <v>0.5</v>
      </c>
      <c r="P137" s="11">
        <f t="shared" si="61"/>
        <v>0.5</v>
      </c>
      <c r="Q137" s="11">
        <f t="shared" si="61"/>
        <v>0.5</v>
      </c>
      <c r="R137" s="11">
        <f t="shared" si="61"/>
        <v>0.5</v>
      </c>
      <c r="S137" s="11">
        <f t="shared" si="61"/>
        <v>0.5</v>
      </c>
      <c r="T137" s="11">
        <f t="shared" si="61"/>
        <v>0.5</v>
      </c>
      <c r="U137" s="11">
        <f t="shared" si="61"/>
        <v>0.5</v>
      </c>
      <c r="V137" s="11">
        <f t="shared" si="61"/>
        <v>0.5</v>
      </c>
      <c r="W137" s="11">
        <f t="shared" si="61"/>
        <v>0.5</v>
      </c>
      <c r="X137" s="11">
        <f t="shared" si="61"/>
        <v>0.5</v>
      </c>
      <c r="Y137" s="11">
        <f t="shared" si="61"/>
        <v>0.5</v>
      </c>
      <c r="Z137" s="11">
        <f t="shared" si="61"/>
        <v>0.5</v>
      </c>
      <c r="AA137" s="11">
        <f t="shared" si="61"/>
        <v>0.5</v>
      </c>
      <c r="AB137" s="11">
        <f t="shared" si="61"/>
        <v>0.5</v>
      </c>
      <c r="AC137" s="24">
        <f t="shared" si="60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AB138" si="62">E135-E136</f>
        <v>0.79999999999999982</v>
      </c>
      <c r="F138" s="11">
        <f t="shared" si="62"/>
        <v>0.79999999999999982</v>
      </c>
      <c r="G138" s="11">
        <f t="shared" si="62"/>
        <v>0.79999999999999982</v>
      </c>
      <c r="H138" s="11">
        <f t="shared" si="62"/>
        <v>0.79999999999999982</v>
      </c>
      <c r="I138" s="11">
        <f t="shared" si="62"/>
        <v>0.79999999999999982</v>
      </c>
      <c r="J138" s="11">
        <f t="shared" si="62"/>
        <v>0.79999999999999982</v>
      </c>
      <c r="K138" s="11">
        <f t="shared" si="62"/>
        <v>0.79999999999999982</v>
      </c>
      <c r="L138" s="11">
        <f t="shared" si="62"/>
        <v>0.79999999999999982</v>
      </c>
      <c r="M138" s="11">
        <f t="shared" si="62"/>
        <v>0.79999999999999982</v>
      </c>
      <c r="N138" s="11">
        <f t="shared" si="62"/>
        <v>0.79999999999999982</v>
      </c>
      <c r="O138" s="11">
        <f t="shared" si="62"/>
        <v>0.79999999999999982</v>
      </c>
      <c r="P138" s="11">
        <f t="shared" si="62"/>
        <v>0.79999999999999982</v>
      </c>
      <c r="Q138" s="11">
        <f t="shared" si="62"/>
        <v>0.79999999999999982</v>
      </c>
      <c r="R138" s="11">
        <f t="shared" si="62"/>
        <v>0.79999999999999982</v>
      </c>
      <c r="S138" s="11">
        <f t="shared" si="62"/>
        <v>0.79999999999999982</v>
      </c>
      <c r="T138" s="11">
        <f t="shared" si="62"/>
        <v>0.79999999999999982</v>
      </c>
      <c r="U138" s="11">
        <f t="shared" si="62"/>
        <v>0.79999999999999982</v>
      </c>
      <c r="V138" s="11">
        <f t="shared" si="62"/>
        <v>0.79999999999999982</v>
      </c>
      <c r="W138" s="11">
        <f t="shared" si="62"/>
        <v>0.79999999999999982</v>
      </c>
      <c r="X138" s="11">
        <f t="shared" si="62"/>
        <v>0.79999999999999982</v>
      </c>
      <c r="Y138" s="11">
        <f t="shared" si="62"/>
        <v>0.79999999999999982</v>
      </c>
      <c r="Z138" s="11">
        <f t="shared" si="62"/>
        <v>0.79999999999999982</v>
      </c>
      <c r="AA138" s="11">
        <f t="shared" si="62"/>
        <v>0.79999999999999982</v>
      </c>
      <c r="AB138" s="11">
        <f t="shared" si="62"/>
        <v>0.79999999999999982</v>
      </c>
      <c r="AC138" s="24">
        <f t="shared" si="60"/>
        <v>0.80000000000000027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AB139" si="63">SQRT(E137/0.5)*971</f>
        <v>971</v>
      </c>
      <c r="F139" s="14">
        <f t="shared" si="63"/>
        <v>971</v>
      </c>
      <c r="G139" s="14">
        <f t="shared" si="63"/>
        <v>971</v>
      </c>
      <c r="H139" s="14">
        <f t="shared" si="63"/>
        <v>971</v>
      </c>
      <c r="I139" s="14">
        <f t="shared" si="63"/>
        <v>971</v>
      </c>
      <c r="J139" s="14">
        <f t="shared" si="63"/>
        <v>971</v>
      </c>
      <c r="K139" s="14">
        <f t="shared" si="63"/>
        <v>971</v>
      </c>
      <c r="L139" s="14">
        <f t="shared" si="63"/>
        <v>971</v>
      </c>
      <c r="M139" s="14">
        <f t="shared" si="63"/>
        <v>971</v>
      </c>
      <c r="N139" s="14">
        <f t="shared" si="63"/>
        <v>971</v>
      </c>
      <c r="O139" s="14">
        <f t="shared" si="63"/>
        <v>971</v>
      </c>
      <c r="P139" s="14">
        <f t="shared" si="63"/>
        <v>971</v>
      </c>
      <c r="Q139" s="14">
        <f t="shared" si="63"/>
        <v>971</v>
      </c>
      <c r="R139" s="14">
        <f t="shared" si="63"/>
        <v>971</v>
      </c>
      <c r="S139" s="14">
        <f t="shared" si="63"/>
        <v>971</v>
      </c>
      <c r="T139" s="14">
        <f t="shared" si="63"/>
        <v>971</v>
      </c>
      <c r="U139" s="14">
        <f t="shared" si="63"/>
        <v>971</v>
      </c>
      <c r="V139" s="14">
        <f t="shared" si="63"/>
        <v>971</v>
      </c>
      <c r="W139" s="14">
        <f t="shared" si="63"/>
        <v>971</v>
      </c>
      <c r="X139" s="14">
        <f t="shared" si="63"/>
        <v>971</v>
      </c>
      <c r="Y139" s="14">
        <f t="shared" si="63"/>
        <v>971</v>
      </c>
      <c r="Z139" s="14">
        <f t="shared" si="63"/>
        <v>971</v>
      </c>
      <c r="AA139" s="14">
        <f t="shared" si="63"/>
        <v>971</v>
      </c>
      <c r="AB139" s="14">
        <f t="shared" si="63"/>
        <v>971</v>
      </c>
      <c r="AC139" s="24">
        <f t="shared" si="60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AB140" si="64">E139*1000*1*(E125-E126)/3024</f>
        <v>0</v>
      </c>
      <c r="F140" s="14">
        <f t="shared" si="64"/>
        <v>0</v>
      </c>
      <c r="G140" s="14">
        <f t="shared" si="64"/>
        <v>0</v>
      </c>
      <c r="H140" s="14">
        <f t="shared" si="64"/>
        <v>0</v>
      </c>
      <c r="I140" s="14">
        <f t="shared" si="64"/>
        <v>0</v>
      </c>
      <c r="J140" s="14">
        <f t="shared" si="64"/>
        <v>0</v>
      </c>
      <c r="K140" s="14">
        <f t="shared" si="64"/>
        <v>0</v>
      </c>
      <c r="L140" s="14">
        <f t="shared" si="64"/>
        <v>0</v>
      </c>
      <c r="M140" s="14">
        <f t="shared" si="64"/>
        <v>0</v>
      </c>
      <c r="N140" s="14">
        <f t="shared" si="64"/>
        <v>0</v>
      </c>
      <c r="O140" s="14">
        <f t="shared" si="64"/>
        <v>0</v>
      </c>
      <c r="P140" s="14">
        <f t="shared" si="64"/>
        <v>0</v>
      </c>
      <c r="Q140" s="14">
        <f t="shared" si="64"/>
        <v>0</v>
      </c>
      <c r="R140" s="14">
        <f t="shared" si="64"/>
        <v>0</v>
      </c>
      <c r="S140" s="14">
        <f t="shared" si="64"/>
        <v>0</v>
      </c>
      <c r="T140" s="14">
        <f t="shared" si="64"/>
        <v>0</v>
      </c>
      <c r="U140" s="14">
        <f t="shared" si="64"/>
        <v>0</v>
      </c>
      <c r="V140" s="14">
        <f t="shared" si="64"/>
        <v>0</v>
      </c>
      <c r="W140" s="14">
        <f t="shared" si="64"/>
        <v>0</v>
      </c>
      <c r="X140" s="14">
        <f t="shared" si="64"/>
        <v>0</v>
      </c>
      <c r="Y140" s="14">
        <f t="shared" si="64"/>
        <v>0</v>
      </c>
      <c r="Z140" s="14">
        <f t="shared" si="64"/>
        <v>0</v>
      </c>
      <c r="AA140" s="14">
        <f t="shared" si="64"/>
        <v>0</v>
      </c>
      <c r="AB140" s="14">
        <f t="shared" si="64"/>
        <v>0</v>
      </c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 t="e">
        <f t="shared" ref="E142:AB142" si="65">E141/E140</f>
        <v>#DIV/0!</v>
      </c>
      <c r="F142" s="16" t="e">
        <f t="shared" si="65"/>
        <v>#DIV/0!</v>
      </c>
      <c r="G142" s="16" t="e">
        <f t="shared" si="65"/>
        <v>#DIV/0!</v>
      </c>
      <c r="H142" s="16" t="e">
        <f t="shared" si="65"/>
        <v>#DIV/0!</v>
      </c>
      <c r="I142" s="16" t="e">
        <f t="shared" si="65"/>
        <v>#DIV/0!</v>
      </c>
      <c r="J142" s="16" t="e">
        <f t="shared" si="65"/>
        <v>#DIV/0!</v>
      </c>
      <c r="K142" s="16" t="e">
        <f t="shared" si="65"/>
        <v>#DIV/0!</v>
      </c>
      <c r="L142" s="16" t="e">
        <f t="shared" si="65"/>
        <v>#DIV/0!</v>
      </c>
      <c r="M142" s="16" t="e">
        <f t="shared" si="65"/>
        <v>#DIV/0!</v>
      </c>
      <c r="N142" s="16" t="e">
        <f t="shared" si="65"/>
        <v>#DIV/0!</v>
      </c>
      <c r="O142" s="16" t="e">
        <f t="shared" si="65"/>
        <v>#DIV/0!</v>
      </c>
      <c r="P142" s="16" t="e">
        <f t="shared" si="65"/>
        <v>#DIV/0!</v>
      </c>
      <c r="Q142" s="16" t="e">
        <f t="shared" si="65"/>
        <v>#DIV/0!</v>
      </c>
      <c r="R142" s="16" t="e">
        <f t="shared" si="65"/>
        <v>#DIV/0!</v>
      </c>
      <c r="S142" s="16" t="e">
        <f t="shared" si="65"/>
        <v>#DIV/0!</v>
      </c>
      <c r="T142" s="16" t="e">
        <f t="shared" si="65"/>
        <v>#DIV/0!</v>
      </c>
      <c r="U142" s="16" t="e">
        <f t="shared" si="65"/>
        <v>#DIV/0!</v>
      </c>
      <c r="V142" s="16" t="e">
        <f t="shared" si="65"/>
        <v>#DIV/0!</v>
      </c>
      <c r="W142" s="16" t="e">
        <f t="shared" si="65"/>
        <v>#DIV/0!</v>
      </c>
      <c r="X142" s="16" t="e">
        <f t="shared" si="65"/>
        <v>#DIV/0!</v>
      </c>
      <c r="Y142" s="16" t="e">
        <f t="shared" si="65"/>
        <v>#DIV/0!</v>
      </c>
      <c r="Z142" s="16" t="e">
        <f t="shared" si="65"/>
        <v>#DIV/0!</v>
      </c>
      <c r="AA142" s="16" t="e">
        <f t="shared" si="65"/>
        <v>#DIV/0!</v>
      </c>
      <c r="AB142" s="16" t="e">
        <f t="shared" si="65"/>
        <v>#DIV/0!</v>
      </c>
      <c r="AC142" s="24" t="e">
        <f t="shared" ref="AC142:AC147" si="66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 t="e">
        <f>AVERAGE(E142:AB142)</f>
        <v>#DIV/0!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66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 t="e">
        <f t="shared" ref="E144:AB144" si="67">3.516/E142</f>
        <v>#DIV/0!</v>
      </c>
      <c r="F144" s="16" t="e">
        <f t="shared" si="67"/>
        <v>#DIV/0!</v>
      </c>
      <c r="G144" s="16" t="e">
        <f t="shared" si="67"/>
        <v>#DIV/0!</v>
      </c>
      <c r="H144" s="16" t="e">
        <f t="shared" si="67"/>
        <v>#DIV/0!</v>
      </c>
      <c r="I144" s="16" t="e">
        <f t="shared" si="67"/>
        <v>#DIV/0!</v>
      </c>
      <c r="J144" s="16" t="e">
        <f t="shared" si="67"/>
        <v>#DIV/0!</v>
      </c>
      <c r="K144" s="16" t="e">
        <f t="shared" si="67"/>
        <v>#DIV/0!</v>
      </c>
      <c r="L144" s="16" t="e">
        <f t="shared" si="67"/>
        <v>#DIV/0!</v>
      </c>
      <c r="M144" s="16" t="e">
        <f t="shared" si="67"/>
        <v>#DIV/0!</v>
      </c>
      <c r="N144" s="16" t="e">
        <f t="shared" si="67"/>
        <v>#DIV/0!</v>
      </c>
      <c r="O144" s="16" t="e">
        <f t="shared" si="67"/>
        <v>#DIV/0!</v>
      </c>
      <c r="P144" s="16" t="e">
        <f t="shared" si="67"/>
        <v>#DIV/0!</v>
      </c>
      <c r="Q144" s="16" t="e">
        <f t="shared" si="67"/>
        <v>#DIV/0!</v>
      </c>
      <c r="R144" s="16" t="e">
        <f t="shared" si="67"/>
        <v>#DIV/0!</v>
      </c>
      <c r="S144" s="16" t="e">
        <f t="shared" si="67"/>
        <v>#DIV/0!</v>
      </c>
      <c r="T144" s="16" t="e">
        <f t="shared" si="67"/>
        <v>#DIV/0!</v>
      </c>
      <c r="U144" s="16" t="e">
        <f t="shared" si="67"/>
        <v>#DIV/0!</v>
      </c>
      <c r="V144" s="16" t="e">
        <f t="shared" si="67"/>
        <v>#DIV/0!</v>
      </c>
      <c r="W144" s="16" t="e">
        <f t="shared" si="67"/>
        <v>#DIV/0!</v>
      </c>
      <c r="X144" s="16" t="e">
        <f t="shared" si="67"/>
        <v>#DIV/0!</v>
      </c>
      <c r="Y144" s="16" t="e">
        <f t="shared" si="67"/>
        <v>#DIV/0!</v>
      </c>
      <c r="Z144" s="16" t="e">
        <f t="shared" si="67"/>
        <v>#DIV/0!</v>
      </c>
      <c r="AA144" s="16" t="e">
        <f t="shared" si="67"/>
        <v>#DIV/0!</v>
      </c>
      <c r="AB144" s="16" t="e">
        <f t="shared" si="67"/>
        <v>#DIV/0!</v>
      </c>
      <c r="AC144" s="24" t="e">
        <f t="shared" si="66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 t="e">
        <f t="shared" ref="E145:AB145" si="68">3.413*E144</f>
        <v>#DIV/0!</v>
      </c>
      <c r="F145" s="16" t="e">
        <f t="shared" si="68"/>
        <v>#DIV/0!</v>
      </c>
      <c r="G145" s="16" t="e">
        <f t="shared" si="68"/>
        <v>#DIV/0!</v>
      </c>
      <c r="H145" s="16" t="e">
        <f t="shared" si="68"/>
        <v>#DIV/0!</v>
      </c>
      <c r="I145" s="16" t="e">
        <f t="shared" si="68"/>
        <v>#DIV/0!</v>
      </c>
      <c r="J145" s="16" t="e">
        <f t="shared" si="68"/>
        <v>#DIV/0!</v>
      </c>
      <c r="K145" s="16" t="e">
        <f t="shared" si="68"/>
        <v>#DIV/0!</v>
      </c>
      <c r="L145" s="16" t="e">
        <f t="shared" si="68"/>
        <v>#DIV/0!</v>
      </c>
      <c r="M145" s="16" t="e">
        <f t="shared" si="68"/>
        <v>#DIV/0!</v>
      </c>
      <c r="N145" s="16" t="e">
        <f t="shared" si="68"/>
        <v>#DIV/0!</v>
      </c>
      <c r="O145" s="16" t="e">
        <f t="shared" si="68"/>
        <v>#DIV/0!</v>
      </c>
      <c r="P145" s="16" t="e">
        <f t="shared" si="68"/>
        <v>#DIV/0!</v>
      </c>
      <c r="Q145" s="16" t="e">
        <f t="shared" si="68"/>
        <v>#DIV/0!</v>
      </c>
      <c r="R145" s="16" t="e">
        <f t="shared" si="68"/>
        <v>#DIV/0!</v>
      </c>
      <c r="S145" s="16" t="e">
        <f t="shared" si="68"/>
        <v>#DIV/0!</v>
      </c>
      <c r="T145" s="16" t="e">
        <f t="shared" si="68"/>
        <v>#DIV/0!</v>
      </c>
      <c r="U145" s="16" t="e">
        <f t="shared" si="68"/>
        <v>#DIV/0!</v>
      </c>
      <c r="V145" s="16" t="e">
        <f t="shared" si="68"/>
        <v>#DIV/0!</v>
      </c>
      <c r="W145" s="16" t="e">
        <f t="shared" si="68"/>
        <v>#DIV/0!</v>
      </c>
      <c r="X145" s="16" t="e">
        <f t="shared" si="68"/>
        <v>#DIV/0!</v>
      </c>
      <c r="Y145" s="16" t="e">
        <f t="shared" si="68"/>
        <v>#DIV/0!</v>
      </c>
      <c r="Z145" s="16" t="e">
        <f t="shared" si="68"/>
        <v>#DIV/0!</v>
      </c>
      <c r="AA145" s="16" t="e">
        <f t="shared" si="68"/>
        <v>#DIV/0!</v>
      </c>
      <c r="AB145" s="16" t="e">
        <f t="shared" si="68"/>
        <v>#DIV/0!</v>
      </c>
      <c r="AC145" s="24" t="e">
        <f t="shared" si="66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 t="e">
        <f t="shared" ref="E146:AB146" si="69">(E129-E128)/LN(1+(E129-E128)/E123)</f>
        <v>#DIV/0!</v>
      </c>
      <c r="F146" s="16" t="e">
        <f t="shared" si="69"/>
        <v>#DIV/0!</v>
      </c>
      <c r="G146" s="16" t="e">
        <f t="shared" si="69"/>
        <v>#DIV/0!</v>
      </c>
      <c r="H146" s="16" t="e">
        <f t="shared" si="69"/>
        <v>#DIV/0!</v>
      </c>
      <c r="I146" s="16" t="e">
        <f t="shared" si="69"/>
        <v>#DIV/0!</v>
      </c>
      <c r="J146" s="16" t="e">
        <f t="shared" si="69"/>
        <v>#DIV/0!</v>
      </c>
      <c r="K146" s="16" t="e">
        <f t="shared" si="69"/>
        <v>#DIV/0!</v>
      </c>
      <c r="L146" s="16" t="e">
        <f t="shared" si="69"/>
        <v>#DIV/0!</v>
      </c>
      <c r="M146" s="16" t="e">
        <f t="shared" si="69"/>
        <v>#DIV/0!</v>
      </c>
      <c r="N146" s="16" t="e">
        <f t="shared" si="69"/>
        <v>#DIV/0!</v>
      </c>
      <c r="O146" s="16" t="e">
        <f t="shared" si="69"/>
        <v>#DIV/0!</v>
      </c>
      <c r="P146" s="16" t="e">
        <f t="shared" si="69"/>
        <v>#DIV/0!</v>
      </c>
      <c r="Q146" s="16" t="e">
        <f t="shared" si="69"/>
        <v>#DIV/0!</v>
      </c>
      <c r="R146" s="16" t="e">
        <f t="shared" si="69"/>
        <v>#DIV/0!</v>
      </c>
      <c r="S146" s="16" t="e">
        <f t="shared" si="69"/>
        <v>#DIV/0!</v>
      </c>
      <c r="T146" s="16" t="e">
        <f t="shared" si="69"/>
        <v>#DIV/0!</v>
      </c>
      <c r="U146" s="16" t="e">
        <f t="shared" si="69"/>
        <v>#DIV/0!</v>
      </c>
      <c r="V146" s="16" t="e">
        <f t="shared" si="69"/>
        <v>#DIV/0!</v>
      </c>
      <c r="W146" s="16" t="e">
        <f t="shared" si="69"/>
        <v>#DIV/0!</v>
      </c>
      <c r="X146" s="16" t="e">
        <f t="shared" si="69"/>
        <v>#DIV/0!</v>
      </c>
      <c r="Y146" s="16" t="e">
        <f t="shared" si="69"/>
        <v>#DIV/0!</v>
      </c>
      <c r="Z146" s="16" t="e">
        <f t="shared" si="69"/>
        <v>#DIV/0!</v>
      </c>
      <c r="AA146" s="16" t="e">
        <f t="shared" si="69"/>
        <v>#DIV/0!</v>
      </c>
      <c r="AB146" s="16" t="e">
        <f t="shared" si="69"/>
        <v>#DIV/0!</v>
      </c>
      <c r="AC146" s="24" t="e">
        <f t="shared" si="66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 t="e">
        <f t="shared" ref="E147:AB147" si="70">(E125-E126)/LN(1+(E125-E126)/E124)</f>
        <v>#DIV/0!</v>
      </c>
      <c r="F147" s="16" t="e">
        <f t="shared" si="70"/>
        <v>#DIV/0!</v>
      </c>
      <c r="G147" s="16" t="e">
        <f t="shared" si="70"/>
        <v>#DIV/0!</v>
      </c>
      <c r="H147" s="16" t="e">
        <f t="shared" si="70"/>
        <v>#DIV/0!</v>
      </c>
      <c r="I147" s="16" t="e">
        <f t="shared" si="70"/>
        <v>#DIV/0!</v>
      </c>
      <c r="J147" s="16" t="e">
        <f t="shared" si="70"/>
        <v>#DIV/0!</v>
      </c>
      <c r="K147" s="16" t="e">
        <f t="shared" si="70"/>
        <v>#DIV/0!</v>
      </c>
      <c r="L147" s="16" t="e">
        <f t="shared" si="70"/>
        <v>#DIV/0!</v>
      </c>
      <c r="M147" s="16" t="e">
        <f t="shared" si="70"/>
        <v>#DIV/0!</v>
      </c>
      <c r="N147" s="16" t="e">
        <f t="shared" si="70"/>
        <v>#DIV/0!</v>
      </c>
      <c r="O147" s="16" t="e">
        <f t="shared" si="70"/>
        <v>#DIV/0!</v>
      </c>
      <c r="P147" s="16" t="e">
        <f t="shared" si="70"/>
        <v>#DIV/0!</v>
      </c>
      <c r="Q147" s="16" t="e">
        <f t="shared" si="70"/>
        <v>#DIV/0!</v>
      </c>
      <c r="R147" s="16" t="e">
        <f t="shared" si="70"/>
        <v>#DIV/0!</v>
      </c>
      <c r="S147" s="16" t="e">
        <f t="shared" si="70"/>
        <v>#DIV/0!</v>
      </c>
      <c r="T147" s="16" t="e">
        <f t="shared" si="70"/>
        <v>#DIV/0!</v>
      </c>
      <c r="U147" s="16" t="e">
        <f t="shared" si="70"/>
        <v>#DIV/0!</v>
      </c>
      <c r="V147" s="16" t="e">
        <f t="shared" si="70"/>
        <v>#DIV/0!</v>
      </c>
      <c r="W147" s="16" t="e">
        <f t="shared" si="70"/>
        <v>#DIV/0!</v>
      </c>
      <c r="X147" s="16" t="e">
        <f t="shared" si="70"/>
        <v>#DIV/0!</v>
      </c>
      <c r="Y147" s="16" t="e">
        <f t="shared" si="70"/>
        <v>#DIV/0!</v>
      </c>
      <c r="Z147" s="16" t="e">
        <f t="shared" si="70"/>
        <v>#DIV/0!</v>
      </c>
      <c r="AA147" s="16" t="e">
        <f t="shared" si="70"/>
        <v>#DIV/0!</v>
      </c>
      <c r="AB147" s="16" t="e">
        <f t="shared" si="70"/>
        <v>#DIV/0!</v>
      </c>
      <c r="AC147" s="24" t="e">
        <f t="shared" si="66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>
        <v>1.3</v>
      </c>
      <c r="F152" s="8">
        <v>1.1000000000000001</v>
      </c>
      <c r="G152" s="8">
        <v>1.1000000000000001</v>
      </c>
      <c r="H152" s="8">
        <v>1.1000000000000001</v>
      </c>
      <c r="I152" s="8">
        <v>1.1000000000000001</v>
      </c>
      <c r="J152" s="8">
        <v>1.2</v>
      </c>
      <c r="K152" s="8">
        <v>1.1000000000000001</v>
      </c>
      <c r="L152" s="8">
        <v>1.1000000000000001</v>
      </c>
      <c r="M152" s="8">
        <v>1</v>
      </c>
      <c r="N152" s="8">
        <v>1.2</v>
      </c>
      <c r="O152" s="8">
        <v>0.8</v>
      </c>
      <c r="P152" s="8">
        <v>1.3</v>
      </c>
      <c r="Q152" s="8">
        <v>0.9</v>
      </c>
      <c r="R152" s="8">
        <v>1.2</v>
      </c>
      <c r="S152" s="8">
        <v>1.2</v>
      </c>
      <c r="T152" s="8">
        <v>1.2</v>
      </c>
      <c r="U152" s="8">
        <v>1.2</v>
      </c>
      <c r="V152" s="8">
        <v>1.1000000000000001</v>
      </c>
      <c r="W152" s="8">
        <v>1.1000000000000001</v>
      </c>
      <c r="X152" s="8">
        <v>1.1000000000000001</v>
      </c>
      <c r="Y152" s="8">
        <v>1.1000000000000001</v>
      </c>
      <c r="Z152" s="8">
        <v>1.3</v>
      </c>
      <c r="AA152" s="8">
        <v>1.3</v>
      </c>
      <c r="AB152" s="8">
        <v>1.3</v>
      </c>
      <c r="AC152" s="23">
        <f>AVERAGE(E152:AB152)</f>
        <v>1.1416666666666671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>
        <v>0.7</v>
      </c>
      <c r="F153" s="9">
        <v>0.7</v>
      </c>
      <c r="G153" s="9">
        <v>0.6</v>
      </c>
      <c r="H153" s="9">
        <v>0.5</v>
      </c>
      <c r="I153" s="9">
        <v>0.6</v>
      </c>
      <c r="J153" s="9">
        <v>0.7</v>
      </c>
      <c r="K153" s="9">
        <v>0.6</v>
      </c>
      <c r="L153" s="9">
        <v>0.6</v>
      </c>
      <c r="M153" s="9">
        <v>0.4</v>
      </c>
      <c r="N153" s="9">
        <v>0.5</v>
      </c>
      <c r="O153" s="9">
        <v>0.3</v>
      </c>
      <c r="P153" s="9">
        <v>0.7</v>
      </c>
      <c r="Q153" s="9">
        <v>0.6</v>
      </c>
      <c r="R153" s="9">
        <v>0.7</v>
      </c>
      <c r="S153" s="9">
        <v>0.7</v>
      </c>
      <c r="T153" s="9">
        <v>0.7</v>
      </c>
      <c r="U153" s="9">
        <v>0.6</v>
      </c>
      <c r="V153" s="9">
        <v>0.6</v>
      </c>
      <c r="W153" s="9">
        <v>0.6</v>
      </c>
      <c r="X153" s="9">
        <v>0.6</v>
      </c>
      <c r="Y153" s="9">
        <v>0.6</v>
      </c>
      <c r="Z153" s="9">
        <v>0.8</v>
      </c>
      <c r="AA153" s="9">
        <v>0.9</v>
      </c>
      <c r="AB153" s="9">
        <v>1.1000000000000001</v>
      </c>
      <c r="AC153" s="23">
        <f>AVERAGE(E153:AB153)</f>
        <v>0.6416666666666665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>
        <v>14.8</v>
      </c>
      <c r="F154" s="10">
        <v>13.4</v>
      </c>
      <c r="G154" s="10">
        <v>13.1</v>
      </c>
      <c r="H154" s="10">
        <v>13.2</v>
      </c>
      <c r="I154" s="10">
        <v>13.2</v>
      </c>
      <c r="J154" s="10">
        <v>12.8</v>
      </c>
      <c r="K154" s="10">
        <v>12.6</v>
      </c>
      <c r="L154" s="10">
        <v>12.8</v>
      </c>
      <c r="M154" s="10">
        <v>13.2</v>
      </c>
      <c r="N154" s="10">
        <v>13.6</v>
      </c>
      <c r="O154" s="10">
        <v>14</v>
      </c>
      <c r="P154" s="10">
        <v>14.1</v>
      </c>
      <c r="Q154" s="10">
        <v>14.3</v>
      </c>
      <c r="R154" s="10">
        <v>14.1</v>
      </c>
      <c r="S154" s="10">
        <v>13.8</v>
      </c>
      <c r="T154" s="10">
        <v>13.7</v>
      </c>
      <c r="U154" s="10">
        <v>13.3</v>
      </c>
      <c r="V154" s="10">
        <v>12.4</v>
      </c>
      <c r="W154" s="10">
        <v>12.2</v>
      </c>
      <c r="X154" s="10">
        <v>11.9</v>
      </c>
      <c r="Y154" s="10">
        <v>12.9</v>
      </c>
      <c r="Z154" s="10">
        <v>13.8</v>
      </c>
      <c r="AA154" s="10">
        <v>14.2</v>
      </c>
      <c r="AB154" s="10">
        <v>14.4</v>
      </c>
      <c r="AC154" s="24">
        <f t="shared" ref="AC154:AC158" si="71">AVERAGE(E154:AB154)</f>
        <v>13.408333333333331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>
        <v>6.6</v>
      </c>
      <c r="F155" s="10">
        <v>6.3</v>
      </c>
      <c r="G155" s="10">
        <v>6.5</v>
      </c>
      <c r="H155" s="10">
        <v>6.4</v>
      </c>
      <c r="I155" s="10">
        <v>5.8</v>
      </c>
      <c r="J155" s="10">
        <v>5.6</v>
      </c>
      <c r="K155" s="10">
        <v>5.7</v>
      </c>
      <c r="L155" s="10">
        <v>6.1</v>
      </c>
      <c r="M155" s="10">
        <v>6.3</v>
      </c>
      <c r="N155" s="10">
        <v>6.6</v>
      </c>
      <c r="O155" s="10">
        <v>6.6</v>
      </c>
      <c r="P155" s="10">
        <v>7.1</v>
      </c>
      <c r="Q155" s="10">
        <v>6.7</v>
      </c>
      <c r="R155" s="10">
        <v>6.6</v>
      </c>
      <c r="S155" s="10">
        <v>6.6</v>
      </c>
      <c r="T155" s="10">
        <v>5.7</v>
      </c>
      <c r="U155" s="10">
        <v>5.3</v>
      </c>
      <c r="V155" s="10">
        <v>5.4</v>
      </c>
      <c r="W155" s="10">
        <v>5.6</v>
      </c>
      <c r="X155" s="10">
        <v>5.6</v>
      </c>
      <c r="Y155" s="10">
        <v>5.7</v>
      </c>
      <c r="Z155" s="10">
        <v>5.7</v>
      </c>
      <c r="AA155" s="10">
        <v>5.8</v>
      </c>
      <c r="AB155" s="10">
        <v>5.8</v>
      </c>
      <c r="AC155" s="24">
        <f t="shared" si="71"/>
        <v>6.0874999999999995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>
        <f>E154-E155</f>
        <v>8.2000000000000011</v>
      </c>
      <c r="F156" s="10">
        <f t="shared" ref="F156:AB156" si="72">F154-F155</f>
        <v>7.1000000000000005</v>
      </c>
      <c r="G156" s="10">
        <f t="shared" si="72"/>
        <v>6.6</v>
      </c>
      <c r="H156" s="10">
        <f t="shared" si="72"/>
        <v>6.7999999999999989</v>
      </c>
      <c r="I156" s="10">
        <f t="shared" si="72"/>
        <v>7.3999999999999995</v>
      </c>
      <c r="J156" s="10">
        <f t="shared" si="72"/>
        <v>7.2000000000000011</v>
      </c>
      <c r="K156" s="10">
        <f t="shared" si="72"/>
        <v>6.8999999999999995</v>
      </c>
      <c r="L156" s="10">
        <f t="shared" si="72"/>
        <v>6.7000000000000011</v>
      </c>
      <c r="M156" s="10">
        <f t="shared" si="72"/>
        <v>6.8999999999999995</v>
      </c>
      <c r="N156" s="10">
        <f t="shared" si="72"/>
        <v>7</v>
      </c>
      <c r="O156" s="10">
        <f t="shared" si="72"/>
        <v>7.4</v>
      </c>
      <c r="P156" s="10">
        <f t="shared" si="72"/>
        <v>7</v>
      </c>
      <c r="Q156" s="10">
        <f t="shared" si="72"/>
        <v>7.6000000000000005</v>
      </c>
      <c r="R156" s="10">
        <f t="shared" si="72"/>
        <v>7.5</v>
      </c>
      <c r="S156" s="10">
        <f t="shared" si="72"/>
        <v>7.2000000000000011</v>
      </c>
      <c r="T156" s="10">
        <f t="shared" si="72"/>
        <v>7.9999999999999991</v>
      </c>
      <c r="U156" s="10">
        <f t="shared" si="72"/>
        <v>8</v>
      </c>
      <c r="V156" s="10">
        <f t="shared" si="72"/>
        <v>7</v>
      </c>
      <c r="W156" s="10">
        <f t="shared" si="72"/>
        <v>6.6</v>
      </c>
      <c r="X156" s="10">
        <f t="shared" si="72"/>
        <v>6.3000000000000007</v>
      </c>
      <c r="Y156" s="10">
        <f t="shared" si="72"/>
        <v>7.2</v>
      </c>
      <c r="Z156" s="10">
        <f t="shared" si="72"/>
        <v>8.1000000000000014</v>
      </c>
      <c r="AA156" s="10">
        <f t="shared" si="72"/>
        <v>8.3999999999999986</v>
      </c>
      <c r="AB156" s="10">
        <f t="shared" si="72"/>
        <v>8.6000000000000014</v>
      </c>
      <c r="AC156" s="24">
        <f t="shared" si="71"/>
        <v>7.3208333333333329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>
        <v>24.4</v>
      </c>
      <c r="F157" s="10">
        <v>23.9</v>
      </c>
      <c r="G157" s="10">
        <v>23.7</v>
      </c>
      <c r="H157" s="10">
        <v>23.9</v>
      </c>
      <c r="I157" s="10">
        <v>23.9</v>
      </c>
      <c r="J157" s="10">
        <v>24.4</v>
      </c>
      <c r="K157" s="10">
        <v>24.2</v>
      </c>
      <c r="L157" s="10">
        <v>26.1</v>
      </c>
      <c r="M157" s="10">
        <v>26.8</v>
      </c>
      <c r="N157" s="10">
        <v>27.1</v>
      </c>
      <c r="O157" s="10">
        <v>26.7</v>
      </c>
      <c r="P157" s="10">
        <v>27</v>
      </c>
      <c r="Q157" s="10">
        <v>26.6</v>
      </c>
      <c r="R157" s="10">
        <v>26.2</v>
      </c>
      <c r="S157" s="10">
        <v>25.8</v>
      </c>
      <c r="T157" s="10">
        <v>25.4</v>
      </c>
      <c r="U157" s="10">
        <v>24.9</v>
      </c>
      <c r="V157" s="10">
        <v>24.3</v>
      </c>
      <c r="W157" s="10">
        <v>23.6</v>
      </c>
      <c r="X157" s="10">
        <v>22.6</v>
      </c>
      <c r="Y157" s="10">
        <v>21.9</v>
      </c>
      <c r="Z157" s="10">
        <v>21.7</v>
      </c>
      <c r="AA157" s="10">
        <v>21.3</v>
      </c>
      <c r="AB157" s="10">
        <v>21.2</v>
      </c>
      <c r="AC157" s="24">
        <f t="shared" si="71"/>
        <v>24.483333333333338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>
        <v>29.9</v>
      </c>
      <c r="F158" s="10">
        <v>28.6</v>
      </c>
      <c r="G158" s="10">
        <v>27.9</v>
      </c>
      <c r="H158" s="10">
        <v>28.3</v>
      </c>
      <c r="I158" s="10">
        <v>28.7</v>
      </c>
      <c r="J158" s="10">
        <v>29.2</v>
      </c>
      <c r="K158" s="10">
        <v>28.6</v>
      </c>
      <c r="L158" s="10">
        <v>30.6</v>
      </c>
      <c r="M158" s="10">
        <v>31.4</v>
      </c>
      <c r="N158" s="10">
        <v>31.7</v>
      </c>
      <c r="O158" s="10">
        <v>31.7</v>
      </c>
      <c r="P158" s="10">
        <v>31.9</v>
      </c>
      <c r="Q158" s="10">
        <v>31.8</v>
      </c>
      <c r="R158" s="10">
        <v>31.2</v>
      </c>
      <c r="S158" s="10">
        <v>30.8</v>
      </c>
      <c r="T158" s="10">
        <v>30.7</v>
      </c>
      <c r="U158" s="10">
        <v>29.9</v>
      </c>
      <c r="V158" s="10">
        <v>28.8</v>
      </c>
      <c r="W158" s="10">
        <v>27.8</v>
      </c>
      <c r="X158" s="10">
        <v>26.6</v>
      </c>
      <c r="Y158" s="10">
        <v>26.6</v>
      </c>
      <c r="Z158" s="10">
        <v>26.9</v>
      </c>
      <c r="AA158" s="10">
        <v>26.8</v>
      </c>
      <c r="AB158" s="10">
        <v>26.8</v>
      </c>
      <c r="AC158" s="24">
        <f t="shared" si="71"/>
        <v>29.299999999999994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>
        <f>E158-E157</f>
        <v>5.5</v>
      </c>
      <c r="F159" s="10">
        <f t="shared" ref="F159:AB159" si="73">F158-F157</f>
        <v>4.7000000000000028</v>
      </c>
      <c r="G159" s="10">
        <f t="shared" si="73"/>
        <v>4.1999999999999993</v>
      </c>
      <c r="H159" s="10">
        <f t="shared" si="73"/>
        <v>4.4000000000000021</v>
      </c>
      <c r="I159" s="10">
        <f t="shared" si="73"/>
        <v>4.8000000000000007</v>
      </c>
      <c r="J159" s="10">
        <f t="shared" si="73"/>
        <v>4.8000000000000007</v>
      </c>
      <c r="K159" s="10">
        <f t="shared" si="73"/>
        <v>4.4000000000000021</v>
      </c>
      <c r="L159" s="10">
        <f t="shared" si="73"/>
        <v>4.5</v>
      </c>
      <c r="M159" s="10">
        <f t="shared" si="73"/>
        <v>4.5999999999999979</v>
      </c>
      <c r="N159" s="10">
        <f t="shared" si="73"/>
        <v>4.5999999999999979</v>
      </c>
      <c r="O159" s="10">
        <f t="shared" si="73"/>
        <v>5</v>
      </c>
      <c r="P159" s="10">
        <f t="shared" si="73"/>
        <v>4.8999999999999986</v>
      </c>
      <c r="Q159" s="10">
        <f t="shared" si="73"/>
        <v>5.1999999999999993</v>
      </c>
      <c r="R159" s="10">
        <f t="shared" si="73"/>
        <v>5</v>
      </c>
      <c r="S159" s="10">
        <f t="shared" si="73"/>
        <v>5</v>
      </c>
      <c r="T159" s="10">
        <f t="shared" si="73"/>
        <v>5.3000000000000007</v>
      </c>
      <c r="U159" s="10">
        <f t="shared" si="73"/>
        <v>5</v>
      </c>
      <c r="V159" s="10">
        <f t="shared" si="73"/>
        <v>4.5</v>
      </c>
      <c r="W159" s="10">
        <f t="shared" si="73"/>
        <v>4.1999999999999993</v>
      </c>
      <c r="X159" s="10">
        <f t="shared" si="73"/>
        <v>4</v>
      </c>
      <c r="Y159" s="10">
        <f t="shared" si="73"/>
        <v>4.7000000000000028</v>
      </c>
      <c r="Z159" s="10">
        <f t="shared" si="73"/>
        <v>5.1999999999999993</v>
      </c>
      <c r="AA159" s="10">
        <f t="shared" si="73"/>
        <v>5.5</v>
      </c>
      <c r="AB159" s="10">
        <f t="shared" si="73"/>
        <v>5.6000000000000014</v>
      </c>
      <c r="AC159" s="24">
        <f>AVERAGE(E159:AB159)</f>
        <v>4.8166666666666664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>
        <v>258.60000000000002</v>
      </c>
      <c r="F160" s="172">
        <v>257.89999999999998</v>
      </c>
      <c r="G160" s="172">
        <v>260.60000000000002</v>
      </c>
      <c r="H160" s="172">
        <v>259.89999999999998</v>
      </c>
      <c r="I160" s="172">
        <v>251.7</v>
      </c>
      <c r="J160" s="172">
        <v>248.9</v>
      </c>
      <c r="K160" s="172">
        <v>249.6</v>
      </c>
      <c r="L160" s="172">
        <v>253.7</v>
      </c>
      <c r="M160" s="172">
        <v>259.2</v>
      </c>
      <c r="N160" s="172">
        <v>264.8</v>
      </c>
      <c r="O160" s="172">
        <v>260.60000000000002</v>
      </c>
      <c r="P160" s="172">
        <v>263.39999999999998</v>
      </c>
      <c r="Q160" s="172">
        <v>260.60000000000002</v>
      </c>
      <c r="R160" s="172">
        <v>257.2</v>
      </c>
      <c r="S160" s="172">
        <v>259.2</v>
      </c>
      <c r="T160" s="172">
        <v>248.2</v>
      </c>
      <c r="U160" s="172">
        <v>245.5</v>
      </c>
      <c r="V160" s="172">
        <v>247.5</v>
      </c>
      <c r="W160" s="172">
        <v>248.9</v>
      </c>
      <c r="X160" s="172">
        <v>248.2</v>
      </c>
      <c r="Y160" s="172">
        <v>248.9</v>
      </c>
      <c r="Z160" s="172">
        <v>244.8</v>
      </c>
      <c r="AA160" s="172">
        <v>246.8</v>
      </c>
      <c r="AB160" s="172">
        <v>244.8</v>
      </c>
      <c r="AC160" s="24">
        <f t="shared" ref="AC160:AC168" si="74">AVERAGE(E160:AB160)</f>
        <v>253.72916666666663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>
        <v>696.4</v>
      </c>
      <c r="F161" s="172">
        <v>662.6</v>
      </c>
      <c r="G161" s="172">
        <v>648.1</v>
      </c>
      <c r="H161" s="172">
        <v>655</v>
      </c>
      <c r="I161" s="172">
        <v>665.3</v>
      </c>
      <c r="J161" s="172">
        <v>674.3</v>
      </c>
      <c r="K161" s="172">
        <v>661.9</v>
      </c>
      <c r="L161" s="172">
        <v>710.2</v>
      </c>
      <c r="M161" s="172">
        <v>721.9</v>
      </c>
      <c r="N161" s="172">
        <v>728.1</v>
      </c>
      <c r="O161" s="172">
        <v>732.9</v>
      </c>
      <c r="P161" s="172">
        <v>739.8</v>
      </c>
      <c r="Q161" s="172">
        <v>737</v>
      </c>
      <c r="R161" s="172">
        <v>726.7</v>
      </c>
      <c r="S161" s="172">
        <v>712.2</v>
      </c>
      <c r="T161" s="172">
        <v>711.5</v>
      </c>
      <c r="U161" s="172">
        <v>694.3</v>
      </c>
      <c r="V161" s="172">
        <v>668.1</v>
      </c>
      <c r="W161" s="172">
        <v>644.70000000000005</v>
      </c>
      <c r="X161" s="172">
        <v>618.5</v>
      </c>
      <c r="Y161" s="172">
        <v>620.5</v>
      </c>
      <c r="Z161" s="172">
        <v>629.5</v>
      </c>
      <c r="AA161" s="172">
        <v>628.1</v>
      </c>
      <c r="AB161" s="172">
        <v>630.9</v>
      </c>
      <c r="AC161" s="24">
        <f t="shared" si="74"/>
        <v>679.9375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>
        <v>4.2</v>
      </c>
      <c r="F162" s="11">
        <v>4.2</v>
      </c>
      <c r="G162" s="11">
        <v>4.2</v>
      </c>
      <c r="H162" s="11">
        <v>4.2</v>
      </c>
      <c r="I162" s="11">
        <v>4.2</v>
      </c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>
        <v>4.2</v>
      </c>
      <c r="W162" s="11">
        <v>4.2</v>
      </c>
      <c r="X162" s="11">
        <v>4.2</v>
      </c>
      <c r="Y162" s="11">
        <v>4.2</v>
      </c>
      <c r="Z162" s="11">
        <v>4.2</v>
      </c>
      <c r="AA162" s="11">
        <v>4.2</v>
      </c>
      <c r="AB162" s="11">
        <v>4.2</v>
      </c>
      <c r="AC162" s="24">
        <f t="shared" si="74"/>
        <v>4.200000000000002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>
        <v>3.7</v>
      </c>
      <c r="F163" s="12">
        <v>3.7</v>
      </c>
      <c r="G163" s="12">
        <v>3.7</v>
      </c>
      <c r="H163" s="12">
        <v>3.7</v>
      </c>
      <c r="I163" s="12">
        <v>3.7</v>
      </c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>
        <v>3.7</v>
      </c>
      <c r="W163" s="12">
        <v>3.7</v>
      </c>
      <c r="X163" s="12">
        <v>3.7</v>
      </c>
      <c r="Y163" s="12">
        <v>3.7</v>
      </c>
      <c r="Z163" s="12">
        <v>3.7</v>
      </c>
      <c r="AA163" s="12">
        <v>3.7</v>
      </c>
      <c r="AB163" s="12">
        <v>3.7</v>
      </c>
      <c r="AC163" s="24">
        <f t="shared" si="74"/>
        <v>3.7000000000000015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>
        <v>3.8</v>
      </c>
      <c r="F164" s="12">
        <v>3.8</v>
      </c>
      <c r="G164" s="12">
        <v>3.8</v>
      </c>
      <c r="H164" s="12">
        <v>3.8</v>
      </c>
      <c r="I164" s="12">
        <v>3.8</v>
      </c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>
        <v>3.8</v>
      </c>
      <c r="W164" s="12">
        <v>3.8</v>
      </c>
      <c r="X164" s="12">
        <v>3.8</v>
      </c>
      <c r="Y164" s="12">
        <v>3.8</v>
      </c>
      <c r="Z164" s="12">
        <v>3.8</v>
      </c>
      <c r="AA164" s="12">
        <v>3.8</v>
      </c>
      <c r="AB164" s="12">
        <v>3.8</v>
      </c>
      <c r="AC164" s="24">
        <f t="shared" si="74"/>
        <v>3.7999999999999985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>
        <v>3</v>
      </c>
      <c r="F165" s="12">
        <v>3</v>
      </c>
      <c r="G165" s="12">
        <v>3</v>
      </c>
      <c r="H165" s="12">
        <v>3</v>
      </c>
      <c r="I165" s="12">
        <v>3</v>
      </c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>
        <v>3</v>
      </c>
      <c r="W165" s="12">
        <v>3</v>
      </c>
      <c r="X165" s="12">
        <v>3</v>
      </c>
      <c r="Y165" s="12">
        <v>3</v>
      </c>
      <c r="Z165" s="12">
        <v>3</v>
      </c>
      <c r="AA165" s="12">
        <v>3</v>
      </c>
      <c r="AB165" s="12">
        <v>3</v>
      </c>
      <c r="AC165" s="24">
        <f t="shared" si="74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>
        <f t="shared" ref="E166:AB166" si="75">E162-E163</f>
        <v>0.5</v>
      </c>
      <c r="F166" s="11">
        <f t="shared" si="75"/>
        <v>0.5</v>
      </c>
      <c r="G166" s="11">
        <f t="shared" si="75"/>
        <v>0.5</v>
      </c>
      <c r="H166" s="11">
        <f t="shared" si="75"/>
        <v>0.5</v>
      </c>
      <c r="I166" s="11">
        <f t="shared" si="75"/>
        <v>0.5</v>
      </c>
      <c r="J166" s="11">
        <f t="shared" si="75"/>
        <v>0.5</v>
      </c>
      <c r="K166" s="11">
        <f t="shared" si="75"/>
        <v>0.5</v>
      </c>
      <c r="L166" s="11">
        <f t="shared" si="75"/>
        <v>0.5</v>
      </c>
      <c r="M166" s="11">
        <f t="shared" si="75"/>
        <v>0.5</v>
      </c>
      <c r="N166" s="11">
        <f t="shared" si="75"/>
        <v>0.5</v>
      </c>
      <c r="O166" s="11">
        <f t="shared" si="75"/>
        <v>0.5</v>
      </c>
      <c r="P166" s="11">
        <f t="shared" si="75"/>
        <v>0.5</v>
      </c>
      <c r="Q166" s="11">
        <f t="shared" si="75"/>
        <v>0.5</v>
      </c>
      <c r="R166" s="11">
        <f t="shared" si="75"/>
        <v>0.5</v>
      </c>
      <c r="S166" s="11">
        <f t="shared" si="75"/>
        <v>0.5</v>
      </c>
      <c r="T166" s="11">
        <f t="shared" si="75"/>
        <v>0.5</v>
      </c>
      <c r="U166" s="11">
        <f t="shared" si="75"/>
        <v>0.5</v>
      </c>
      <c r="V166" s="11">
        <f t="shared" si="75"/>
        <v>0.5</v>
      </c>
      <c r="W166" s="11">
        <f t="shared" si="75"/>
        <v>0.5</v>
      </c>
      <c r="X166" s="11">
        <f t="shared" si="75"/>
        <v>0.5</v>
      </c>
      <c r="Y166" s="11">
        <f t="shared" si="75"/>
        <v>0.5</v>
      </c>
      <c r="Z166" s="11">
        <f t="shared" si="75"/>
        <v>0.5</v>
      </c>
      <c r="AA166" s="11">
        <f t="shared" si="75"/>
        <v>0.5</v>
      </c>
      <c r="AB166" s="11">
        <f t="shared" si="75"/>
        <v>0.5</v>
      </c>
      <c r="AC166" s="24">
        <f t="shared" si="74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>
        <f t="shared" ref="E167:AB167" si="76">E164-E165</f>
        <v>0.79999999999999982</v>
      </c>
      <c r="F167" s="11">
        <f t="shared" si="76"/>
        <v>0.79999999999999982</v>
      </c>
      <c r="G167" s="11">
        <f t="shared" si="76"/>
        <v>0.79999999999999982</v>
      </c>
      <c r="H167" s="11">
        <f t="shared" si="76"/>
        <v>0.79999999999999982</v>
      </c>
      <c r="I167" s="11">
        <f t="shared" si="76"/>
        <v>0.79999999999999982</v>
      </c>
      <c r="J167" s="11">
        <f t="shared" si="76"/>
        <v>0.79999999999999982</v>
      </c>
      <c r="K167" s="11">
        <f t="shared" si="76"/>
        <v>0.79999999999999982</v>
      </c>
      <c r="L167" s="11">
        <f t="shared" si="76"/>
        <v>0.79999999999999982</v>
      </c>
      <c r="M167" s="11">
        <f t="shared" si="76"/>
        <v>0.79999999999999982</v>
      </c>
      <c r="N167" s="11">
        <f t="shared" si="76"/>
        <v>0.79999999999999982</v>
      </c>
      <c r="O167" s="11">
        <f t="shared" si="76"/>
        <v>0.79999999999999982</v>
      </c>
      <c r="P167" s="11">
        <f t="shared" si="76"/>
        <v>0.79999999999999982</v>
      </c>
      <c r="Q167" s="11">
        <f t="shared" si="76"/>
        <v>0.79999999999999982</v>
      </c>
      <c r="R167" s="11">
        <f t="shared" si="76"/>
        <v>0.79999999999999982</v>
      </c>
      <c r="S167" s="11">
        <f t="shared" si="76"/>
        <v>0.79999999999999982</v>
      </c>
      <c r="T167" s="11">
        <f t="shared" si="76"/>
        <v>0.79999999999999982</v>
      </c>
      <c r="U167" s="11">
        <f t="shared" si="76"/>
        <v>0.79999999999999982</v>
      </c>
      <c r="V167" s="11">
        <f t="shared" si="76"/>
        <v>0.79999999999999982</v>
      </c>
      <c r="W167" s="11">
        <f t="shared" si="76"/>
        <v>0.79999999999999982</v>
      </c>
      <c r="X167" s="11">
        <f t="shared" si="76"/>
        <v>0.79999999999999982</v>
      </c>
      <c r="Y167" s="11">
        <f t="shared" si="76"/>
        <v>0.79999999999999982</v>
      </c>
      <c r="Z167" s="11">
        <f t="shared" si="76"/>
        <v>0.79999999999999982</v>
      </c>
      <c r="AA167" s="11">
        <f t="shared" si="76"/>
        <v>0.79999999999999982</v>
      </c>
      <c r="AB167" s="11">
        <f t="shared" si="76"/>
        <v>0.79999999999999982</v>
      </c>
      <c r="AC167" s="24">
        <f t="shared" si="74"/>
        <v>0.80000000000000027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>
        <f t="shared" ref="E168:AB168" si="77">SQRT(E166/0.5)*971</f>
        <v>971</v>
      </c>
      <c r="F168" s="14">
        <f t="shared" si="77"/>
        <v>971</v>
      </c>
      <c r="G168" s="14">
        <f t="shared" si="77"/>
        <v>971</v>
      </c>
      <c r="H168" s="14">
        <f t="shared" si="77"/>
        <v>971</v>
      </c>
      <c r="I168" s="14">
        <f t="shared" si="77"/>
        <v>971</v>
      </c>
      <c r="J168" s="14">
        <f t="shared" si="77"/>
        <v>971</v>
      </c>
      <c r="K168" s="14">
        <f t="shared" si="77"/>
        <v>971</v>
      </c>
      <c r="L168" s="14">
        <f t="shared" si="77"/>
        <v>971</v>
      </c>
      <c r="M168" s="14">
        <f t="shared" si="77"/>
        <v>971</v>
      </c>
      <c r="N168" s="14">
        <f t="shared" si="77"/>
        <v>971</v>
      </c>
      <c r="O168" s="14">
        <f t="shared" si="77"/>
        <v>971</v>
      </c>
      <c r="P168" s="14">
        <f t="shared" si="77"/>
        <v>971</v>
      </c>
      <c r="Q168" s="14">
        <f t="shared" si="77"/>
        <v>971</v>
      </c>
      <c r="R168" s="14">
        <f t="shared" si="77"/>
        <v>971</v>
      </c>
      <c r="S168" s="14">
        <f t="shared" si="77"/>
        <v>971</v>
      </c>
      <c r="T168" s="14">
        <f t="shared" si="77"/>
        <v>971</v>
      </c>
      <c r="U168" s="14">
        <f t="shared" si="77"/>
        <v>971</v>
      </c>
      <c r="V168" s="14">
        <f t="shared" si="77"/>
        <v>971</v>
      </c>
      <c r="W168" s="14">
        <f t="shared" si="77"/>
        <v>971</v>
      </c>
      <c r="X168" s="14">
        <f t="shared" si="77"/>
        <v>971</v>
      </c>
      <c r="Y168" s="14">
        <f t="shared" si="77"/>
        <v>971</v>
      </c>
      <c r="Z168" s="14">
        <f t="shared" si="77"/>
        <v>971</v>
      </c>
      <c r="AA168" s="14">
        <f t="shared" si="77"/>
        <v>971</v>
      </c>
      <c r="AB168" s="14">
        <f t="shared" si="77"/>
        <v>971</v>
      </c>
      <c r="AC168" s="24">
        <f t="shared" si="74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>
        <f t="shared" ref="E169:AB169" si="78">E168*1000*1*(E154-E155)/3024</f>
        <v>2633.0026455026459</v>
      </c>
      <c r="F169" s="14">
        <f t="shared" si="78"/>
        <v>2279.7949735449738</v>
      </c>
      <c r="G169" s="14">
        <f t="shared" si="78"/>
        <v>2119.2460317460318</v>
      </c>
      <c r="H169" s="14">
        <f t="shared" si="78"/>
        <v>2183.4656084656081</v>
      </c>
      <c r="I169" s="14">
        <f t="shared" si="78"/>
        <v>2376.1243386243382</v>
      </c>
      <c r="J169" s="14">
        <f t="shared" si="78"/>
        <v>2311.9047619047624</v>
      </c>
      <c r="K169" s="14">
        <f t="shared" si="78"/>
        <v>2215.5753968253966</v>
      </c>
      <c r="L169" s="14">
        <f t="shared" si="78"/>
        <v>2151.3558201058204</v>
      </c>
      <c r="M169" s="14">
        <f t="shared" si="78"/>
        <v>2215.5753968253966</v>
      </c>
      <c r="N169" s="14">
        <f t="shared" si="78"/>
        <v>2247.6851851851852</v>
      </c>
      <c r="O169" s="14">
        <f t="shared" si="78"/>
        <v>2376.1243386243386</v>
      </c>
      <c r="P169" s="14">
        <f t="shared" si="78"/>
        <v>2247.6851851851852</v>
      </c>
      <c r="Q169" s="14">
        <f t="shared" si="78"/>
        <v>2440.3439153439158</v>
      </c>
      <c r="R169" s="14">
        <f t="shared" si="78"/>
        <v>2408.2341269841268</v>
      </c>
      <c r="S169" s="14">
        <f t="shared" si="78"/>
        <v>2311.9047619047624</v>
      </c>
      <c r="T169" s="14">
        <f t="shared" si="78"/>
        <v>2568.7830687830683</v>
      </c>
      <c r="U169" s="14">
        <f t="shared" si="78"/>
        <v>2568.7830687830688</v>
      </c>
      <c r="V169" s="14">
        <f t="shared" si="78"/>
        <v>2247.6851851851852</v>
      </c>
      <c r="W169" s="14">
        <f t="shared" si="78"/>
        <v>2119.2460317460318</v>
      </c>
      <c r="X169" s="14">
        <f t="shared" si="78"/>
        <v>2022.916666666667</v>
      </c>
      <c r="Y169" s="14">
        <f t="shared" si="78"/>
        <v>2311.9047619047619</v>
      </c>
      <c r="Z169" s="14">
        <f t="shared" si="78"/>
        <v>2600.8928571428573</v>
      </c>
      <c r="AA169" s="14">
        <f t="shared" si="78"/>
        <v>2697.2222222222217</v>
      </c>
      <c r="AB169" s="14">
        <f t="shared" si="78"/>
        <v>2761.4417989417993</v>
      </c>
      <c r="AC169" s="24">
        <f>SUM(E169:AB169)</f>
        <v>56416.898148148139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>
        <v>1300</v>
      </c>
      <c r="F170" s="15">
        <v>1300</v>
      </c>
      <c r="G170" s="15">
        <v>1300</v>
      </c>
      <c r="H170" s="15">
        <v>1300</v>
      </c>
      <c r="I170" s="15">
        <v>1200</v>
      </c>
      <c r="J170" s="15">
        <v>1400</v>
      </c>
      <c r="K170" s="15">
        <v>1300</v>
      </c>
      <c r="L170" s="15">
        <v>1400</v>
      </c>
      <c r="M170" s="15">
        <v>1300</v>
      </c>
      <c r="N170" s="15">
        <v>1500</v>
      </c>
      <c r="O170" s="15">
        <v>1500</v>
      </c>
      <c r="P170" s="15">
        <v>1300</v>
      </c>
      <c r="Q170" s="15">
        <v>1600</v>
      </c>
      <c r="R170" s="15">
        <v>1300</v>
      </c>
      <c r="S170" s="15">
        <v>1500</v>
      </c>
      <c r="T170" s="15">
        <v>1600</v>
      </c>
      <c r="U170" s="15">
        <v>1300</v>
      </c>
      <c r="V170" s="15">
        <v>1400</v>
      </c>
      <c r="W170" s="15">
        <v>1200</v>
      </c>
      <c r="X170" s="15">
        <v>1100</v>
      </c>
      <c r="Y170" s="15">
        <v>1500</v>
      </c>
      <c r="Z170" s="15">
        <v>1400</v>
      </c>
      <c r="AA170" s="15">
        <v>1500</v>
      </c>
      <c r="AB170" s="15">
        <v>1600</v>
      </c>
      <c r="AC170" s="25">
        <f>SUM(E170:AB170)</f>
        <v>33100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>
        <f t="shared" ref="E171:AB171" si="79">E170/E169</f>
        <v>0.49373288789530523</v>
      </c>
      <c r="F171" s="16">
        <f t="shared" si="79"/>
        <v>0.5702267155973948</v>
      </c>
      <c r="G171" s="16">
        <f t="shared" si="79"/>
        <v>0.61342570920325812</v>
      </c>
      <c r="H171" s="16">
        <f t="shared" si="79"/>
        <v>0.59538377657963304</v>
      </c>
      <c r="I171" s="16">
        <f t="shared" si="79"/>
        <v>0.50502407659977189</v>
      </c>
      <c r="J171" s="16">
        <f t="shared" si="79"/>
        <v>0.60556127703398543</v>
      </c>
      <c r="K171" s="16">
        <f t="shared" si="79"/>
        <v>0.58675502619442088</v>
      </c>
      <c r="L171" s="16">
        <f t="shared" si="79"/>
        <v>0.65075241711114862</v>
      </c>
      <c r="M171" s="16">
        <f t="shared" si="79"/>
        <v>0.58675502619442088</v>
      </c>
      <c r="N171" s="16">
        <f t="shared" si="79"/>
        <v>0.66735324407826979</v>
      </c>
      <c r="O171" s="16">
        <f t="shared" si="79"/>
        <v>0.63128009574971466</v>
      </c>
      <c r="P171" s="16">
        <f t="shared" si="79"/>
        <v>0.57837281153450049</v>
      </c>
      <c r="Q171" s="16">
        <f t="shared" si="79"/>
        <v>0.6556452924277737</v>
      </c>
      <c r="R171" s="16">
        <f t="shared" si="79"/>
        <v>0.53981462409886716</v>
      </c>
      <c r="S171" s="16">
        <f t="shared" si="79"/>
        <v>0.64881565396498442</v>
      </c>
      <c r="T171" s="16">
        <f t="shared" si="79"/>
        <v>0.62286302780638525</v>
      </c>
      <c r="U171" s="16">
        <f t="shared" si="79"/>
        <v>0.50607621009268799</v>
      </c>
      <c r="V171" s="16">
        <f t="shared" si="79"/>
        <v>0.62286302780638514</v>
      </c>
      <c r="W171" s="16">
        <f t="shared" si="79"/>
        <v>0.5662391161876229</v>
      </c>
      <c r="X171" s="16">
        <f t="shared" si="79"/>
        <v>0.5437693099897013</v>
      </c>
      <c r="Y171" s="16">
        <f t="shared" si="79"/>
        <v>0.64881565396498453</v>
      </c>
      <c r="Z171" s="16">
        <f t="shared" si="79"/>
        <v>0.538276690696876</v>
      </c>
      <c r="AA171" s="16">
        <f t="shared" si="79"/>
        <v>0.55612770339855833</v>
      </c>
      <c r="AB171" s="16">
        <f t="shared" si="79"/>
        <v>0.5794074677268698</v>
      </c>
      <c r="AC171" s="24">
        <f t="shared" ref="AC171:AC176" si="80">AVERAGE(E171:AB171)</f>
        <v>0.58805570174722999</v>
      </c>
    </row>
    <row r="172" spans="1:58" ht="30" customHeight="1">
      <c r="A172" s="4">
        <v>17</v>
      </c>
      <c r="B172" s="5" t="s">
        <v>64</v>
      </c>
      <c r="C172" s="13"/>
      <c r="D172" s="13"/>
      <c r="E172" s="427">
        <f>AVERAGE(E171:AB171)</f>
        <v>0.58805570174722999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>
        <f t="shared" si="80"/>
        <v>0.58805570174722999</v>
      </c>
    </row>
    <row r="173" spans="1:58" ht="30" customHeight="1">
      <c r="A173" s="4">
        <v>18</v>
      </c>
      <c r="B173" s="5" t="s">
        <v>65</v>
      </c>
      <c r="C173" s="13"/>
      <c r="D173" s="13"/>
      <c r="E173" s="16">
        <f t="shared" ref="E173:AB173" si="81">3.516/E171</f>
        <v>7.1212594627594639</v>
      </c>
      <c r="F173" s="16">
        <f t="shared" si="81"/>
        <v>6.1659685592185598</v>
      </c>
      <c r="G173" s="16">
        <f t="shared" si="81"/>
        <v>5.7317454212454217</v>
      </c>
      <c r="H173" s="16">
        <f t="shared" si="81"/>
        <v>5.905434676434675</v>
      </c>
      <c r="I173" s="16">
        <f t="shared" si="81"/>
        <v>6.9620443121693105</v>
      </c>
      <c r="J173" s="16">
        <f t="shared" si="81"/>
        <v>5.8061836734693895</v>
      </c>
      <c r="K173" s="16">
        <f t="shared" si="81"/>
        <v>5.992279304029303</v>
      </c>
      <c r="L173" s="16">
        <f t="shared" si="81"/>
        <v>5.4029764739229034</v>
      </c>
      <c r="M173" s="16">
        <f t="shared" si="81"/>
        <v>5.992279304029303</v>
      </c>
      <c r="N173" s="16">
        <f t="shared" si="81"/>
        <v>5.2685740740740741</v>
      </c>
      <c r="O173" s="16">
        <f t="shared" si="81"/>
        <v>5.5696354497354497</v>
      </c>
      <c r="P173" s="16">
        <f t="shared" si="81"/>
        <v>6.0791239316239318</v>
      </c>
      <c r="Q173" s="16">
        <f t="shared" si="81"/>
        <v>5.3626557539682551</v>
      </c>
      <c r="R173" s="16">
        <f t="shared" si="81"/>
        <v>6.5133470695970699</v>
      </c>
      <c r="S173" s="16">
        <f t="shared" si="81"/>
        <v>5.4191047619047632</v>
      </c>
      <c r="T173" s="16">
        <f t="shared" si="81"/>
        <v>5.6449007936507929</v>
      </c>
      <c r="U173" s="16">
        <f t="shared" si="81"/>
        <v>6.947570207570207</v>
      </c>
      <c r="V173" s="16">
        <f t="shared" si="81"/>
        <v>5.6449007936507938</v>
      </c>
      <c r="W173" s="16">
        <f t="shared" si="81"/>
        <v>6.2093908730158729</v>
      </c>
      <c r="X173" s="16">
        <f t="shared" si="81"/>
        <v>6.4659772727272733</v>
      </c>
      <c r="Y173" s="16">
        <f t="shared" si="81"/>
        <v>5.4191047619047623</v>
      </c>
      <c r="Z173" s="16">
        <f t="shared" si="81"/>
        <v>6.5319566326530625</v>
      </c>
      <c r="AA173" s="16">
        <f t="shared" si="81"/>
        <v>6.3222888888888873</v>
      </c>
      <c r="AB173" s="16">
        <f t="shared" si="81"/>
        <v>6.0682683531746049</v>
      </c>
      <c r="AC173" s="24">
        <f t="shared" si="80"/>
        <v>6.022790450225755</v>
      </c>
    </row>
    <row r="174" spans="1:58" ht="30" customHeight="1">
      <c r="A174" s="4">
        <v>19</v>
      </c>
      <c r="B174" s="5" t="s">
        <v>66</v>
      </c>
      <c r="C174" s="13"/>
      <c r="D174" s="13"/>
      <c r="E174" s="16">
        <f t="shared" ref="E174:AB174" si="82">3.413*E173</f>
        <v>24.304858546398048</v>
      </c>
      <c r="F174" s="16">
        <f t="shared" si="82"/>
        <v>21.044450692612944</v>
      </c>
      <c r="G174" s="16">
        <f t="shared" si="82"/>
        <v>19.562447122710623</v>
      </c>
      <c r="H174" s="16">
        <f t="shared" si="82"/>
        <v>20.155248550671544</v>
      </c>
      <c r="I174" s="16">
        <f t="shared" si="82"/>
        <v>23.761457237433856</v>
      </c>
      <c r="J174" s="16">
        <f t="shared" si="82"/>
        <v>19.816504877551026</v>
      </c>
      <c r="K174" s="16">
        <f t="shared" si="82"/>
        <v>20.451649264652008</v>
      </c>
      <c r="L174" s="16">
        <f t="shared" si="82"/>
        <v>18.44035870549887</v>
      </c>
      <c r="M174" s="16">
        <f t="shared" si="82"/>
        <v>20.451649264652008</v>
      </c>
      <c r="N174" s="16">
        <f t="shared" si="82"/>
        <v>17.981643314814814</v>
      </c>
      <c r="O174" s="16">
        <f t="shared" si="82"/>
        <v>19.00916578994709</v>
      </c>
      <c r="P174" s="16">
        <f t="shared" si="82"/>
        <v>20.74804997863248</v>
      </c>
      <c r="Q174" s="16">
        <f t="shared" si="82"/>
        <v>18.302744088293654</v>
      </c>
      <c r="R174" s="16">
        <f t="shared" si="82"/>
        <v>22.230053548534798</v>
      </c>
      <c r="S174" s="16">
        <f t="shared" si="82"/>
        <v>18.495404552380954</v>
      </c>
      <c r="T174" s="16">
        <f t="shared" si="82"/>
        <v>19.266046408730155</v>
      </c>
      <c r="U174" s="16">
        <f t="shared" si="82"/>
        <v>23.712057118437116</v>
      </c>
      <c r="V174" s="16">
        <f t="shared" si="82"/>
        <v>19.266046408730158</v>
      </c>
      <c r="W174" s="16">
        <f t="shared" si="82"/>
        <v>21.192651049603175</v>
      </c>
      <c r="X174" s="16">
        <f t="shared" si="82"/>
        <v>22.068380431818184</v>
      </c>
      <c r="Y174" s="16">
        <f t="shared" si="82"/>
        <v>18.495404552380954</v>
      </c>
      <c r="Z174" s="16">
        <f t="shared" si="82"/>
        <v>22.293567987244902</v>
      </c>
      <c r="AA174" s="16">
        <f t="shared" si="82"/>
        <v>21.577971977777771</v>
      </c>
      <c r="AB174" s="16">
        <f t="shared" si="82"/>
        <v>20.710999889384926</v>
      </c>
      <c r="AC174" s="24">
        <f t="shared" si="80"/>
        <v>20.555783806620507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>
        <f t="shared" ref="E175:AB175" si="83">(E158-E157)/LN(1+(E158-E157)/E152)</f>
        <v>3.3241499204891216</v>
      </c>
      <c r="F175" s="16">
        <f t="shared" si="83"/>
        <v>2.8269864938532452</v>
      </c>
      <c r="G175" s="16">
        <f t="shared" si="83"/>
        <v>2.6710817685203585</v>
      </c>
      <c r="H175" s="16">
        <f t="shared" si="83"/>
        <v>2.7338737120622927</v>
      </c>
      <c r="I175" s="16">
        <f t="shared" si="83"/>
        <v>2.8577515393266606</v>
      </c>
      <c r="J175" s="16">
        <f t="shared" si="83"/>
        <v>2.982407685886137</v>
      </c>
      <c r="K175" s="16">
        <f t="shared" si="83"/>
        <v>2.7338737120622927</v>
      </c>
      <c r="L175" s="16">
        <f t="shared" si="83"/>
        <v>2.7650510025361612</v>
      </c>
      <c r="M175" s="16">
        <f t="shared" si="83"/>
        <v>2.6701237451617255</v>
      </c>
      <c r="N175" s="16">
        <f t="shared" si="83"/>
        <v>2.9196406471924821</v>
      </c>
      <c r="O175" s="16">
        <f t="shared" si="83"/>
        <v>2.5239759175245418</v>
      </c>
      <c r="P175" s="16">
        <f t="shared" si="83"/>
        <v>3.1366322896971424</v>
      </c>
      <c r="Q175" s="16">
        <f t="shared" si="83"/>
        <v>2.717321316799191</v>
      </c>
      <c r="R175" s="16">
        <f t="shared" si="83"/>
        <v>3.0446447180586973</v>
      </c>
      <c r="S175" s="16">
        <f t="shared" si="83"/>
        <v>3.0446447180586973</v>
      </c>
      <c r="T175" s="16">
        <f t="shared" si="83"/>
        <v>3.1370587723358061</v>
      </c>
      <c r="U175" s="16">
        <f t="shared" si="83"/>
        <v>3.0446447180586973</v>
      </c>
      <c r="V175" s="16">
        <f t="shared" si="83"/>
        <v>2.7650510025361612</v>
      </c>
      <c r="W175" s="16">
        <f t="shared" si="83"/>
        <v>2.6710817685203585</v>
      </c>
      <c r="X175" s="16">
        <f t="shared" si="83"/>
        <v>2.6076803122881569</v>
      </c>
      <c r="Y175" s="16">
        <f t="shared" si="83"/>
        <v>2.8269864938532452</v>
      </c>
      <c r="Z175" s="16">
        <f t="shared" si="83"/>
        <v>3.2309416597099814</v>
      </c>
      <c r="AA175" s="16">
        <f t="shared" si="83"/>
        <v>3.3241499204891216</v>
      </c>
      <c r="AB175" s="16">
        <f t="shared" si="83"/>
        <v>3.3549866827156531</v>
      </c>
      <c r="AC175" s="24">
        <f t="shared" si="80"/>
        <v>2.9131141882389975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>
        <f t="shared" ref="E176:AB176" si="84">(E154-E155)/LN(1+(E154-E155)/E153)</f>
        <v>3.224885138368264</v>
      </c>
      <c r="F176" s="16">
        <f t="shared" si="84"/>
        <v>2.9450820866416119</v>
      </c>
      <c r="G176" s="16">
        <f t="shared" si="84"/>
        <v>2.6560353889201744</v>
      </c>
      <c r="H176" s="16">
        <f t="shared" si="84"/>
        <v>2.5363466600960134</v>
      </c>
      <c r="I176" s="16">
        <f t="shared" si="84"/>
        <v>2.8568481655931195</v>
      </c>
      <c r="J176" s="16">
        <f t="shared" si="84"/>
        <v>2.9708636221603983</v>
      </c>
      <c r="K176" s="16">
        <f t="shared" si="84"/>
        <v>2.7318849218221404</v>
      </c>
      <c r="L176" s="16">
        <f t="shared" si="84"/>
        <v>2.6813943551817556</v>
      </c>
      <c r="M176" s="16">
        <f t="shared" si="84"/>
        <v>2.375897998171745</v>
      </c>
      <c r="N176" s="16">
        <f t="shared" si="84"/>
        <v>2.5848856114819854</v>
      </c>
      <c r="O176" s="16">
        <f t="shared" si="84"/>
        <v>2.2802957162478492</v>
      </c>
      <c r="P176" s="16">
        <f t="shared" si="84"/>
        <v>2.9192267399697243</v>
      </c>
      <c r="Q176" s="16">
        <f t="shared" si="84"/>
        <v>2.9063544547929925</v>
      </c>
      <c r="R176" s="16">
        <f t="shared" si="84"/>
        <v>3.0477780683835873</v>
      </c>
      <c r="S176" s="16">
        <f t="shared" si="84"/>
        <v>2.9708636221603983</v>
      </c>
      <c r="T176" s="16">
        <f t="shared" si="84"/>
        <v>3.1746057324292836</v>
      </c>
      <c r="U176" s="16">
        <f t="shared" si="84"/>
        <v>3.0045957240544103</v>
      </c>
      <c r="V176" s="16">
        <f t="shared" si="84"/>
        <v>2.7570193139019237</v>
      </c>
      <c r="W176" s="16">
        <f t="shared" si="84"/>
        <v>2.6560353889201744</v>
      </c>
      <c r="X176" s="16">
        <f t="shared" si="84"/>
        <v>2.5794860061922535</v>
      </c>
      <c r="Y176" s="16">
        <f t="shared" si="84"/>
        <v>2.8070729658092164</v>
      </c>
      <c r="Z176" s="16">
        <f t="shared" si="84"/>
        <v>3.3621191219924658</v>
      </c>
      <c r="AA176" s="16">
        <f t="shared" si="84"/>
        <v>3.5968528834956848</v>
      </c>
      <c r="AB176" s="16">
        <f t="shared" si="84"/>
        <v>3.950724894836557</v>
      </c>
      <c r="AC176" s="24">
        <f t="shared" si="80"/>
        <v>2.8990481075676549</v>
      </c>
    </row>
  </sheetData>
  <mergeCells count="44">
    <mergeCell ref="E172:AB172"/>
    <mergeCell ref="E143:AB143"/>
    <mergeCell ref="B149:AC149"/>
    <mergeCell ref="A150:A151"/>
    <mergeCell ref="B150:B151"/>
    <mergeCell ref="C150:C151"/>
    <mergeCell ref="D150:D151"/>
    <mergeCell ref="E150:AB150"/>
    <mergeCell ref="E114:AB114"/>
    <mergeCell ref="B120:AC120"/>
    <mergeCell ref="A121:A122"/>
    <mergeCell ref="B121:B122"/>
    <mergeCell ref="C121:C122"/>
    <mergeCell ref="D121:D122"/>
    <mergeCell ref="E121:AB121"/>
    <mergeCell ref="E85:AB85"/>
    <mergeCell ref="B91:AC91"/>
    <mergeCell ref="A92:A93"/>
    <mergeCell ref="B92:B93"/>
    <mergeCell ref="C92:C93"/>
    <mergeCell ref="D92:D93"/>
    <mergeCell ref="E92:AB92"/>
    <mergeCell ref="E56:AB56"/>
    <mergeCell ref="B62:AC62"/>
    <mergeCell ref="A63:A64"/>
    <mergeCell ref="B63:B64"/>
    <mergeCell ref="C63:C64"/>
    <mergeCell ref="D63:D64"/>
    <mergeCell ref="E63:AB63"/>
    <mergeCell ref="E27:AB27"/>
    <mergeCell ref="B33:AC33"/>
    <mergeCell ref="A34:A35"/>
    <mergeCell ref="B34:B35"/>
    <mergeCell ref="C34:C35"/>
    <mergeCell ref="D34:D35"/>
    <mergeCell ref="E34:AB34"/>
    <mergeCell ref="A2:AC2"/>
    <mergeCell ref="A3:AC3"/>
    <mergeCell ref="B4:AC4"/>
    <mergeCell ref="A5:A6"/>
    <mergeCell ref="B5:B6"/>
    <mergeCell ref="C5:C6"/>
    <mergeCell ref="D5:D6"/>
    <mergeCell ref="E5:AB5"/>
  </mergeCells>
  <conditionalFormatting sqref="E25:AB25">
    <cfRule type="cellIs" dxfId="170" priority="6" operator="greaterThan">
      <formula>90</formula>
    </cfRule>
  </conditionalFormatting>
  <conditionalFormatting sqref="E54:AB54">
    <cfRule type="cellIs" dxfId="169" priority="5" operator="greaterThan">
      <formula>90</formula>
    </cfRule>
  </conditionalFormatting>
  <conditionalFormatting sqref="E83:AB83">
    <cfRule type="cellIs" dxfId="168" priority="4" operator="greaterThan">
      <formula>90</formula>
    </cfRule>
  </conditionalFormatting>
  <conditionalFormatting sqref="E112:AB112">
    <cfRule type="cellIs" dxfId="167" priority="3" operator="greaterThan">
      <formula>90</formula>
    </cfRule>
  </conditionalFormatting>
  <conditionalFormatting sqref="E141:AB141">
    <cfRule type="cellIs" dxfId="166" priority="2" operator="greaterThan">
      <formula>90</formula>
    </cfRule>
  </conditionalFormatting>
  <conditionalFormatting sqref="E170:AB170">
    <cfRule type="cellIs" dxfId="165" priority="1" operator="greaterThan">
      <formula>90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1655A-A02C-41FB-838F-CEE40FB7AF9E}">
  <dimension ref="A1:BF176"/>
  <sheetViews>
    <sheetView topLeftCell="A150" zoomScale="60" zoomScaleNormal="60" workbookViewId="0">
      <selection activeCell="E169" sqref="E169:AB170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139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/>
      <c r="F7" s="8"/>
      <c r="G7" s="8">
        <v>1.9</v>
      </c>
      <c r="H7" s="8">
        <v>1.9</v>
      </c>
      <c r="I7" s="8">
        <v>1.9</v>
      </c>
      <c r="J7" s="8">
        <v>1.6</v>
      </c>
      <c r="K7" s="8">
        <v>1.7</v>
      </c>
      <c r="L7" s="8">
        <v>1.6</v>
      </c>
      <c r="M7" s="8">
        <v>1.7</v>
      </c>
      <c r="N7" s="8">
        <v>1.7</v>
      </c>
      <c r="O7" s="8">
        <v>1.7</v>
      </c>
      <c r="P7" s="8">
        <v>1.7</v>
      </c>
      <c r="Q7" s="8">
        <v>1.8</v>
      </c>
      <c r="R7" s="8">
        <v>1.7</v>
      </c>
      <c r="S7" s="8">
        <v>1.6</v>
      </c>
      <c r="T7" s="8">
        <v>1.7</v>
      </c>
      <c r="U7" s="8">
        <v>1.6</v>
      </c>
      <c r="V7" s="8">
        <v>1.7</v>
      </c>
      <c r="W7" s="8">
        <v>1.5</v>
      </c>
      <c r="X7" s="8">
        <v>1.8</v>
      </c>
      <c r="Y7" s="8">
        <v>1.9</v>
      </c>
      <c r="Z7" s="8">
        <v>1.9</v>
      </c>
      <c r="AA7" s="8">
        <v>2.1</v>
      </c>
      <c r="AB7" s="8">
        <v>2</v>
      </c>
      <c r="AC7" s="23">
        <f>AVERAGE(E7:AB7)</f>
        <v>1.7590909090909088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/>
      <c r="F8" s="9"/>
      <c r="G8" s="9">
        <v>0.6</v>
      </c>
      <c r="H8" s="9">
        <v>0.6</v>
      </c>
      <c r="I8" s="9">
        <v>0.7</v>
      </c>
      <c r="J8" s="9">
        <v>0.9</v>
      </c>
      <c r="K8" s="9">
        <v>1.1000000000000001</v>
      </c>
      <c r="L8" s="9">
        <v>0.7</v>
      </c>
      <c r="M8" s="9">
        <v>1.2</v>
      </c>
      <c r="N8" s="9">
        <v>1.1000000000000001</v>
      </c>
      <c r="O8" s="9">
        <v>1.2</v>
      </c>
      <c r="P8" s="9">
        <v>0.9</v>
      </c>
      <c r="Q8" s="9">
        <v>1.1000000000000001</v>
      </c>
      <c r="R8" s="9">
        <v>1</v>
      </c>
      <c r="S8" s="9">
        <v>1</v>
      </c>
      <c r="T8" s="9">
        <v>1</v>
      </c>
      <c r="U8" s="9">
        <v>0.9</v>
      </c>
      <c r="V8" s="9">
        <v>1.4</v>
      </c>
      <c r="W8" s="9">
        <v>1.5</v>
      </c>
      <c r="X8" s="9">
        <v>1.6</v>
      </c>
      <c r="Y8" s="9">
        <v>1.7</v>
      </c>
      <c r="Z8" s="9">
        <v>1.6</v>
      </c>
      <c r="AA8" s="9">
        <v>1.4</v>
      </c>
      <c r="AB8" s="9">
        <v>1.3</v>
      </c>
      <c r="AC8" s="23">
        <f>AVERAGE(E8:AB8)</f>
        <v>1.1136363636363635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/>
      <c r="F9" s="10"/>
      <c r="G9" s="10">
        <v>14.8</v>
      </c>
      <c r="H9" s="10">
        <v>13.9</v>
      </c>
      <c r="I9" s="10">
        <v>13.2</v>
      </c>
      <c r="J9" s="10">
        <v>12.6</v>
      </c>
      <c r="K9" s="10">
        <v>12.5</v>
      </c>
      <c r="L9" s="10">
        <v>12.3</v>
      </c>
      <c r="M9" s="10">
        <v>13.3</v>
      </c>
      <c r="N9" s="10">
        <v>13.2</v>
      </c>
      <c r="O9" s="10">
        <v>13.1</v>
      </c>
      <c r="P9" s="10">
        <v>12.9</v>
      </c>
      <c r="Q9" s="10">
        <v>12.8</v>
      </c>
      <c r="R9" s="10">
        <v>12.8</v>
      </c>
      <c r="S9" s="10">
        <v>12.8</v>
      </c>
      <c r="T9" s="10">
        <v>12.7</v>
      </c>
      <c r="U9" s="10">
        <v>12.3</v>
      </c>
      <c r="V9" s="10">
        <v>12.1</v>
      </c>
      <c r="W9" s="10">
        <v>13.2</v>
      </c>
      <c r="X9" s="10">
        <v>14.1</v>
      </c>
      <c r="Y9" s="10">
        <v>14.3</v>
      </c>
      <c r="Z9" s="10">
        <v>14.5</v>
      </c>
      <c r="AA9" s="10">
        <v>14.4</v>
      </c>
      <c r="AB9" s="10">
        <v>14.4</v>
      </c>
      <c r="AC9" s="24">
        <f t="shared" ref="AC9:AC23" si="0">AVERAGE(E9:AB9)</f>
        <v>13.28181818181818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/>
      <c r="F10" s="10"/>
      <c r="G10" s="10">
        <v>6.7</v>
      </c>
      <c r="H10" s="10">
        <v>5.7</v>
      </c>
      <c r="I10" s="10">
        <v>5.6</v>
      </c>
      <c r="J10" s="10">
        <v>5.4</v>
      </c>
      <c r="K10" s="10">
        <v>5.3</v>
      </c>
      <c r="L10" s="10">
        <v>5.6</v>
      </c>
      <c r="M10" s="10">
        <v>5.6</v>
      </c>
      <c r="N10" s="10">
        <v>5.6</v>
      </c>
      <c r="O10" s="10">
        <v>5.6</v>
      </c>
      <c r="P10" s="10">
        <v>5.6</v>
      </c>
      <c r="Q10" s="10">
        <v>5.6</v>
      </c>
      <c r="R10" s="10">
        <v>5.6</v>
      </c>
      <c r="S10" s="10">
        <v>5.6</v>
      </c>
      <c r="T10" s="10">
        <v>5.5</v>
      </c>
      <c r="U10" s="10">
        <v>5.3</v>
      </c>
      <c r="V10" s="10">
        <v>5.6</v>
      </c>
      <c r="W10" s="10">
        <v>5.7</v>
      </c>
      <c r="X10" s="10">
        <v>5.6</v>
      </c>
      <c r="Y10" s="10">
        <v>5.7</v>
      </c>
      <c r="Z10" s="10">
        <v>5.4</v>
      </c>
      <c r="AA10" s="10">
        <v>5.7</v>
      </c>
      <c r="AB10" s="10">
        <v>5.7</v>
      </c>
      <c r="AC10" s="24">
        <f t="shared" si="0"/>
        <v>5.622727272727273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/>
      <c r="F11" s="10"/>
      <c r="G11" s="10">
        <f t="shared" ref="G11:AB11" si="1">G9-G10</f>
        <v>8.1000000000000014</v>
      </c>
      <c r="H11" s="10">
        <f t="shared" si="1"/>
        <v>8.1999999999999993</v>
      </c>
      <c r="I11" s="10">
        <f t="shared" si="1"/>
        <v>7.6</v>
      </c>
      <c r="J11" s="10">
        <f t="shared" si="1"/>
        <v>7.1999999999999993</v>
      </c>
      <c r="K11" s="10">
        <f t="shared" si="1"/>
        <v>7.2</v>
      </c>
      <c r="L11" s="10">
        <f t="shared" si="1"/>
        <v>6.7000000000000011</v>
      </c>
      <c r="M11" s="10">
        <f t="shared" si="1"/>
        <v>7.7000000000000011</v>
      </c>
      <c r="N11" s="10">
        <f t="shared" si="1"/>
        <v>7.6</v>
      </c>
      <c r="O11" s="10">
        <f t="shared" si="1"/>
        <v>7.5</v>
      </c>
      <c r="P11" s="10">
        <f t="shared" si="1"/>
        <v>7.3000000000000007</v>
      </c>
      <c r="Q11" s="10">
        <f t="shared" si="1"/>
        <v>7.2000000000000011</v>
      </c>
      <c r="R11" s="10">
        <f t="shared" si="1"/>
        <v>7.2000000000000011</v>
      </c>
      <c r="S11" s="10">
        <f t="shared" si="1"/>
        <v>7.2000000000000011</v>
      </c>
      <c r="T11" s="10">
        <f t="shared" si="1"/>
        <v>7.1999999999999993</v>
      </c>
      <c r="U11" s="10">
        <f t="shared" si="1"/>
        <v>7.0000000000000009</v>
      </c>
      <c r="V11" s="10">
        <f t="shared" si="1"/>
        <v>6.5</v>
      </c>
      <c r="W11" s="10">
        <f t="shared" si="1"/>
        <v>7.4999999999999991</v>
      </c>
      <c r="X11" s="10">
        <f t="shared" si="1"/>
        <v>8.5</v>
      </c>
      <c r="Y11" s="10">
        <f t="shared" si="1"/>
        <v>8.6000000000000014</v>
      </c>
      <c r="Z11" s="10">
        <f t="shared" si="1"/>
        <v>9.1</v>
      </c>
      <c r="AA11" s="10">
        <f t="shared" si="1"/>
        <v>8.6999999999999993</v>
      </c>
      <c r="AB11" s="10">
        <f t="shared" si="1"/>
        <v>8.6999999999999993</v>
      </c>
      <c r="AC11" s="24">
        <f t="shared" si="0"/>
        <v>7.6590909090909092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/>
      <c r="F12" s="10"/>
      <c r="G12" s="10">
        <v>22.1</v>
      </c>
      <c r="H12" s="10">
        <v>23.2</v>
      </c>
      <c r="I12" s="10">
        <v>23.8</v>
      </c>
      <c r="J12" s="10">
        <v>23.8</v>
      </c>
      <c r="K12" s="10">
        <v>24.1</v>
      </c>
      <c r="L12" s="10">
        <v>24.6</v>
      </c>
      <c r="M12" s="10">
        <v>24.9</v>
      </c>
      <c r="N12" s="10">
        <v>24.4</v>
      </c>
      <c r="O12" s="10">
        <v>24.6</v>
      </c>
      <c r="P12" s="10">
        <v>24.1</v>
      </c>
      <c r="Q12" s="10">
        <v>24.2</v>
      </c>
      <c r="R12" s="10">
        <v>24.4</v>
      </c>
      <c r="S12" s="10">
        <v>24.2</v>
      </c>
      <c r="T12" s="10">
        <v>23.8</v>
      </c>
      <c r="U12" s="10">
        <v>23.8</v>
      </c>
      <c r="V12" s="10">
        <v>23.1</v>
      </c>
      <c r="W12" s="10">
        <v>21.9</v>
      </c>
      <c r="X12" s="10">
        <v>20.3</v>
      </c>
      <c r="Y12" s="10">
        <v>19.7</v>
      </c>
      <c r="Z12" s="10">
        <v>18.899999999999999</v>
      </c>
      <c r="AA12" s="10">
        <v>18.7</v>
      </c>
      <c r="AB12" s="10">
        <v>19.5</v>
      </c>
      <c r="AC12" s="24">
        <f t="shared" si="0"/>
        <v>22.822727272727271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/>
      <c r="F13" s="10"/>
      <c r="G13" s="10">
        <v>27.8</v>
      </c>
      <c r="H13" s="10">
        <v>28.9</v>
      </c>
      <c r="I13" s="10">
        <v>29.1</v>
      </c>
      <c r="J13" s="10">
        <v>28.7</v>
      </c>
      <c r="K13" s="10">
        <v>29.1</v>
      </c>
      <c r="L13" s="10">
        <v>29.4</v>
      </c>
      <c r="M13" s="10">
        <v>30.4</v>
      </c>
      <c r="N13" s="10">
        <v>29.9</v>
      </c>
      <c r="O13" s="10">
        <v>29.8</v>
      </c>
      <c r="P13" s="10">
        <v>29.4</v>
      </c>
      <c r="Q13" s="10">
        <v>29.2</v>
      </c>
      <c r="R13" s="10">
        <v>29.5</v>
      </c>
      <c r="S13" s="10">
        <v>29.3</v>
      </c>
      <c r="T13" s="10">
        <v>28.9</v>
      </c>
      <c r="U13" s="10">
        <v>28.4</v>
      </c>
      <c r="V13" s="10">
        <v>27.9</v>
      </c>
      <c r="W13" s="10">
        <v>27.3</v>
      </c>
      <c r="X13" s="10">
        <v>26.4</v>
      </c>
      <c r="Y13" s="10">
        <v>25.7</v>
      </c>
      <c r="Z13" s="10">
        <v>25.1</v>
      </c>
      <c r="AA13" s="10">
        <v>24.8</v>
      </c>
      <c r="AB13" s="10">
        <v>25.4</v>
      </c>
      <c r="AC13" s="24">
        <f t="shared" si="0"/>
        <v>28.2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/>
      <c r="F14" s="10"/>
      <c r="G14" s="10">
        <f t="shared" ref="G14:AB14" si="2">G13-G12</f>
        <v>5.6999999999999993</v>
      </c>
      <c r="H14" s="10">
        <f t="shared" si="2"/>
        <v>5.6999999999999993</v>
      </c>
      <c r="I14" s="10">
        <f t="shared" si="2"/>
        <v>5.3000000000000007</v>
      </c>
      <c r="J14" s="10">
        <f t="shared" si="2"/>
        <v>4.8999999999999986</v>
      </c>
      <c r="K14" s="10">
        <f t="shared" si="2"/>
        <v>5</v>
      </c>
      <c r="L14" s="10">
        <f t="shared" si="2"/>
        <v>4.7999999999999972</v>
      </c>
      <c r="M14" s="10">
        <f t="shared" si="2"/>
        <v>5.5</v>
      </c>
      <c r="N14" s="10">
        <f t="shared" si="2"/>
        <v>5.5</v>
      </c>
      <c r="O14" s="10">
        <f t="shared" si="2"/>
        <v>5.1999999999999993</v>
      </c>
      <c r="P14" s="10">
        <f t="shared" si="2"/>
        <v>5.2999999999999972</v>
      </c>
      <c r="Q14" s="10">
        <f t="shared" si="2"/>
        <v>5</v>
      </c>
      <c r="R14" s="10">
        <f t="shared" si="2"/>
        <v>5.1000000000000014</v>
      </c>
      <c r="S14" s="10">
        <f t="shared" si="2"/>
        <v>5.1000000000000014</v>
      </c>
      <c r="T14" s="10">
        <f t="shared" si="2"/>
        <v>5.0999999999999979</v>
      </c>
      <c r="U14" s="10">
        <f t="shared" si="2"/>
        <v>4.5999999999999979</v>
      </c>
      <c r="V14" s="10">
        <f t="shared" si="2"/>
        <v>4.7999999999999972</v>
      </c>
      <c r="W14" s="10">
        <f t="shared" si="2"/>
        <v>5.4000000000000021</v>
      </c>
      <c r="X14" s="10">
        <f t="shared" si="2"/>
        <v>6.0999999999999979</v>
      </c>
      <c r="Y14" s="10">
        <f t="shared" si="2"/>
        <v>6</v>
      </c>
      <c r="Z14" s="10">
        <f t="shared" si="2"/>
        <v>6.2000000000000028</v>
      </c>
      <c r="AA14" s="10">
        <f t="shared" si="2"/>
        <v>6.1000000000000014</v>
      </c>
      <c r="AB14" s="10">
        <f t="shared" si="2"/>
        <v>5.8999999999999986</v>
      </c>
      <c r="AC14" s="24">
        <f>AVERAGE(E14:AB14)</f>
        <v>5.3772727272727261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/>
      <c r="F15" s="172"/>
      <c r="G15" s="172">
        <v>261.3</v>
      </c>
      <c r="H15" s="172">
        <v>246.8</v>
      </c>
      <c r="I15" s="172">
        <v>246.1</v>
      </c>
      <c r="J15" s="172">
        <v>243.4</v>
      </c>
      <c r="K15" s="172">
        <v>241.3</v>
      </c>
      <c r="L15" s="172">
        <v>242</v>
      </c>
      <c r="M15" s="172">
        <v>241.3</v>
      </c>
      <c r="N15" s="172">
        <v>242</v>
      </c>
      <c r="O15" s="172">
        <v>237.9</v>
      </c>
      <c r="P15" s="172">
        <v>239.9</v>
      </c>
      <c r="Q15" s="172">
        <v>241.3</v>
      </c>
      <c r="R15" s="172">
        <v>240.6</v>
      </c>
      <c r="S15" s="172">
        <v>243.4</v>
      </c>
      <c r="T15" s="172">
        <v>239.9</v>
      </c>
      <c r="U15" s="172">
        <v>239.2</v>
      </c>
      <c r="V15" s="172">
        <v>236.5</v>
      </c>
      <c r="W15" s="172">
        <v>240.6</v>
      </c>
      <c r="X15" s="172">
        <v>235.8</v>
      </c>
      <c r="Y15" s="172">
        <v>239.2</v>
      </c>
      <c r="Z15" s="172">
        <v>235.8</v>
      </c>
      <c r="AA15" s="172">
        <v>237.9</v>
      </c>
      <c r="AB15" s="172">
        <v>239.9</v>
      </c>
      <c r="AC15" s="24">
        <f t="shared" ref="AC15:AC16" si="3">AVERAGE(E15:AB15)</f>
        <v>241.45909090909089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/>
      <c r="F16" s="172"/>
      <c r="G16" s="172">
        <v>659.1</v>
      </c>
      <c r="H16" s="172">
        <v>686.7</v>
      </c>
      <c r="I16" s="172">
        <v>684.6</v>
      </c>
      <c r="J16" s="172">
        <v>678.4</v>
      </c>
      <c r="K16" s="172">
        <v>685.3</v>
      </c>
      <c r="L16" s="172">
        <v>690.9</v>
      </c>
      <c r="M16" s="172">
        <v>714.3</v>
      </c>
      <c r="N16" s="172">
        <v>699.1</v>
      </c>
      <c r="O16" s="172">
        <v>701.9</v>
      </c>
      <c r="P16" s="172">
        <v>692.9</v>
      </c>
      <c r="Q16" s="172">
        <v>688.1</v>
      </c>
      <c r="R16" s="172">
        <v>695.7</v>
      </c>
      <c r="S16" s="172">
        <v>686.7</v>
      </c>
      <c r="T16" s="172">
        <v>679.8</v>
      </c>
      <c r="U16" s="172">
        <v>672.9</v>
      </c>
      <c r="V16" s="172">
        <v>659.1</v>
      </c>
      <c r="W16" s="172">
        <v>644.70000000000005</v>
      </c>
      <c r="X16" s="172">
        <v>633.6</v>
      </c>
      <c r="Y16" s="172">
        <v>624.70000000000005</v>
      </c>
      <c r="Z16" s="172">
        <v>611.6</v>
      </c>
      <c r="AA16" s="172">
        <v>601.9</v>
      </c>
      <c r="AB16" s="172">
        <v>618.5</v>
      </c>
      <c r="AC16" s="24">
        <f t="shared" si="3"/>
        <v>668.65909090909099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/>
      <c r="F17" s="11"/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/>
      <c r="F18" s="12"/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/>
      <c r="F19" s="12"/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/>
      <c r="F20" s="12"/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/>
      <c r="F21" s="11"/>
      <c r="G21" s="11">
        <f t="shared" ref="G21:AB21" si="4">G17-G18</f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/>
      <c r="F22" s="11"/>
      <c r="G22" s="11">
        <f t="shared" ref="G22:AB22" si="5">G19-G20</f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/>
      <c r="F23" s="14"/>
      <c r="G23" s="14">
        <f t="shared" ref="G23:AB23" si="6">SQRT(G21/0.5)*971</f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/>
      <c r="F24" s="14"/>
      <c r="G24" s="14">
        <f t="shared" ref="G24:AB24" si="7">G23*1000*1*(G9-G10)/3024</f>
        <v>2600.8928571428573</v>
      </c>
      <c r="H24" s="14">
        <f t="shared" si="7"/>
        <v>2633.002645502645</v>
      </c>
      <c r="I24" s="14">
        <f t="shared" si="7"/>
        <v>2440.3439153439153</v>
      </c>
      <c r="J24" s="14">
        <f t="shared" si="7"/>
        <v>2311.9047619047615</v>
      </c>
      <c r="K24" s="14">
        <f t="shared" si="7"/>
        <v>2311.9047619047619</v>
      </c>
      <c r="L24" s="14">
        <f t="shared" si="7"/>
        <v>2151.3558201058204</v>
      </c>
      <c r="M24" s="14">
        <f t="shared" si="7"/>
        <v>2472.4537037037039</v>
      </c>
      <c r="N24" s="14">
        <f t="shared" si="7"/>
        <v>2440.3439153439153</v>
      </c>
      <c r="O24" s="14">
        <f t="shared" si="7"/>
        <v>2408.2341269841268</v>
      </c>
      <c r="P24" s="14">
        <f t="shared" si="7"/>
        <v>2344.0145502645505</v>
      </c>
      <c r="Q24" s="14">
        <f t="shared" si="7"/>
        <v>2311.9047619047624</v>
      </c>
      <c r="R24" s="14">
        <f t="shared" si="7"/>
        <v>2311.9047619047624</v>
      </c>
      <c r="S24" s="14">
        <f t="shared" si="7"/>
        <v>2311.9047619047624</v>
      </c>
      <c r="T24" s="14">
        <f t="shared" si="7"/>
        <v>2311.9047619047615</v>
      </c>
      <c r="U24" s="14">
        <f t="shared" si="7"/>
        <v>2247.6851851851857</v>
      </c>
      <c r="V24" s="14">
        <f t="shared" si="7"/>
        <v>2087.1362433862432</v>
      </c>
      <c r="W24" s="14">
        <f t="shared" si="7"/>
        <v>2408.2341269841268</v>
      </c>
      <c r="X24" s="14">
        <f t="shared" si="7"/>
        <v>2729.3320105820108</v>
      </c>
      <c r="Y24" s="14">
        <f t="shared" si="7"/>
        <v>2761.4417989417993</v>
      </c>
      <c r="Z24" s="14">
        <f t="shared" si="7"/>
        <v>2921.9907407407409</v>
      </c>
      <c r="AA24" s="14">
        <f t="shared" si="7"/>
        <v>2793.5515873015875</v>
      </c>
      <c r="AB24" s="14">
        <f t="shared" si="7"/>
        <v>2793.5515873015875</v>
      </c>
      <c r="AC24" s="24">
        <f>SUM(E24:AB24)</f>
        <v>54104.993386243397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>
        <v>0</v>
      </c>
      <c r="F25" s="15">
        <v>700</v>
      </c>
      <c r="G25" s="15">
        <v>1400</v>
      </c>
      <c r="H25" s="15">
        <v>1400</v>
      </c>
      <c r="I25" s="15">
        <v>1300</v>
      </c>
      <c r="J25" s="15">
        <v>1200</v>
      </c>
      <c r="K25" s="15">
        <v>1300</v>
      </c>
      <c r="L25" s="15">
        <v>1300</v>
      </c>
      <c r="M25" s="15">
        <v>1300</v>
      </c>
      <c r="N25" s="15">
        <v>1400</v>
      </c>
      <c r="O25" s="15">
        <v>1200</v>
      </c>
      <c r="P25" s="15">
        <v>1400</v>
      </c>
      <c r="Q25" s="15">
        <v>1300</v>
      </c>
      <c r="R25" s="15">
        <v>1200</v>
      </c>
      <c r="S25" s="15">
        <v>1300</v>
      </c>
      <c r="T25" s="15">
        <v>1200</v>
      </c>
      <c r="U25" s="15">
        <v>1200</v>
      </c>
      <c r="V25" s="15">
        <v>1200</v>
      </c>
      <c r="W25" s="15">
        <v>1400</v>
      </c>
      <c r="X25" s="15">
        <v>1300</v>
      </c>
      <c r="Y25" s="15">
        <v>1600</v>
      </c>
      <c r="Z25" s="15">
        <v>1400</v>
      </c>
      <c r="AA25" s="15">
        <v>1300</v>
      </c>
      <c r="AB25" s="15">
        <v>1400</v>
      </c>
      <c r="AC25" s="25">
        <f>SUM(E25:AB25)</f>
        <v>29700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/>
      <c r="F26" s="16"/>
      <c r="G26" s="16">
        <f t="shared" ref="G26:AB26" si="8">G25/G24</f>
        <v>0.538276690696876</v>
      </c>
      <c r="H26" s="16">
        <f t="shared" si="8"/>
        <v>0.53171234081032892</v>
      </c>
      <c r="I26" s="16">
        <f t="shared" si="8"/>
        <v>0.53271180009756625</v>
      </c>
      <c r="J26" s="16">
        <f t="shared" si="8"/>
        <v>0.51905252317198769</v>
      </c>
      <c r="K26" s="16">
        <f t="shared" si="8"/>
        <v>0.56230690010298656</v>
      </c>
      <c r="L26" s="16">
        <f t="shared" si="8"/>
        <v>0.60427010160320938</v>
      </c>
      <c r="M26" s="16">
        <f t="shared" si="8"/>
        <v>0.52579346503136404</v>
      </c>
      <c r="N26" s="16">
        <f t="shared" si="8"/>
        <v>0.57368963087430214</v>
      </c>
      <c r="O26" s="16">
        <f t="shared" si="8"/>
        <v>0.49829042224510817</v>
      </c>
      <c r="P26" s="16">
        <f t="shared" si="8"/>
        <v>0.59726591707461585</v>
      </c>
      <c r="Q26" s="16">
        <f t="shared" si="8"/>
        <v>0.56230690010298645</v>
      </c>
      <c r="R26" s="16">
        <f t="shared" si="8"/>
        <v>0.51905252317198758</v>
      </c>
      <c r="S26" s="16">
        <f t="shared" si="8"/>
        <v>0.56230690010298645</v>
      </c>
      <c r="T26" s="16">
        <f t="shared" si="8"/>
        <v>0.51905252317198769</v>
      </c>
      <c r="U26" s="16">
        <f t="shared" si="8"/>
        <v>0.53388259526261572</v>
      </c>
      <c r="V26" s="16">
        <f t="shared" si="8"/>
        <v>0.57495048720589403</v>
      </c>
      <c r="W26" s="16">
        <f t="shared" si="8"/>
        <v>0.5813388259526262</v>
      </c>
      <c r="X26" s="16">
        <f t="shared" si="8"/>
        <v>0.47630702126370628</v>
      </c>
      <c r="Y26" s="16">
        <f t="shared" si="8"/>
        <v>0.5794074677268698</v>
      </c>
      <c r="Z26" s="16">
        <f t="shared" si="8"/>
        <v>0.47912540600491166</v>
      </c>
      <c r="AA26" s="16">
        <f t="shared" si="8"/>
        <v>0.46535743456798889</v>
      </c>
      <c r="AB26" s="16">
        <f t="shared" si="8"/>
        <v>0.50115416030398807</v>
      </c>
      <c r="AC26" s="24">
        <f t="shared" ref="AC26:AC31" si="9">AVERAGE(E26:AB26)</f>
        <v>0.53807327438849528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0.53807327438849528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9"/>
        <v>0.53807327438849528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/>
      <c r="F28" s="16"/>
      <c r="G28" s="16">
        <f t="shared" ref="G28:AB28" si="10">3.516/G26</f>
        <v>6.5319566326530625</v>
      </c>
      <c r="H28" s="16">
        <f t="shared" si="10"/>
        <v>6.6125980725623572</v>
      </c>
      <c r="I28" s="16">
        <f t="shared" si="10"/>
        <v>6.6001916971916978</v>
      </c>
      <c r="J28" s="16">
        <f t="shared" si="10"/>
        <v>6.773880952380952</v>
      </c>
      <c r="K28" s="16">
        <f t="shared" si="10"/>
        <v>6.2528131868131878</v>
      </c>
      <c r="L28" s="16">
        <f t="shared" si="10"/>
        <v>5.8185900488400497</v>
      </c>
      <c r="M28" s="16">
        <f t="shared" si="10"/>
        <v>6.6870363247863258</v>
      </c>
      <c r="N28" s="16">
        <f t="shared" si="10"/>
        <v>6.1287494331065755</v>
      </c>
      <c r="O28" s="16">
        <f t="shared" si="10"/>
        <v>7.0561259920634916</v>
      </c>
      <c r="P28" s="16">
        <f t="shared" si="10"/>
        <v>5.8868251133786851</v>
      </c>
      <c r="Q28" s="16">
        <f t="shared" si="10"/>
        <v>6.2528131868131887</v>
      </c>
      <c r="R28" s="16">
        <f t="shared" si="10"/>
        <v>6.7738809523809529</v>
      </c>
      <c r="S28" s="16">
        <f t="shared" si="10"/>
        <v>6.2528131868131887</v>
      </c>
      <c r="T28" s="16">
        <f t="shared" si="10"/>
        <v>6.773880952380952</v>
      </c>
      <c r="U28" s="16">
        <f t="shared" si="10"/>
        <v>6.5857175925925944</v>
      </c>
      <c r="V28" s="16">
        <f t="shared" si="10"/>
        <v>6.1153091931216927</v>
      </c>
      <c r="W28" s="16">
        <f t="shared" si="10"/>
        <v>6.0481079931972781</v>
      </c>
      <c r="X28" s="16">
        <f t="shared" si="10"/>
        <v>7.381793345543346</v>
      </c>
      <c r="Y28" s="16">
        <f t="shared" si="10"/>
        <v>6.0682683531746049</v>
      </c>
      <c r="Z28" s="16">
        <f t="shared" si="10"/>
        <v>7.338371031746032</v>
      </c>
      <c r="AA28" s="16">
        <f t="shared" si="10"/>
        <v>7.555482600732601</v>
      </c>
      <c r="AB28" s="16">
        <f t="shared" si="10"/>
        <v>7.0158052721088433</v>
      </c>
      <c r="AC28" s="24">
        <f t="shared" si="9"/>
        <v>6.5686823233809841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/>
      <c r="F29" s="16"/>
      <c r="G29" s="16">
        <f t="shared" ref="G29:AB29" si="11">3.413*G28</f>
        <v>22.293567987244902</v>
      </c>
      <c r="H29" s="16">
        <f t="shared" si="11"/>
        <v>22.568797221655323</v>
      </c>
      <c r="I29" s="16">
        <f t="shared" si="11"/>
        <v>22.526454262515262</v>
      </c>
      <c r="J29" s="16">
        <f t="shared" si="11"/>
        <v>23.119255690476187</v>
      </c>
      <c r="K29" s="16">
        <f t="shared" si="11"/>
        <v>21.340851406593409</v>
      </c>
      <c r="L29" s="16">
        <f t="shared" si="11"/>
        <v>19.858847836691087</v>
      </c>
      <c r="M29" s="16">
        <f t="shared" si="11"/>
        <v>22.82285497649573</v>
      </c>
      <c r="N29" s="16">
        <f t="shared" si="11"/>
        <v>20.917421815192743</v>
      </c>
      <c r="O29" s="16">
        <f t="shared" si="11"/>
        <v>24.082558010912695</v>
      </c>
      <c r="P29" s="16">
        <f t="shared" si="11"/>
        <v>20.091734111961451</v>
      </c>
      <c r="Q29" s="16">
        <f t="shared" si="11"/>
        <v>21.340851406593412</v>
      </c>
      <c r="R29" s="16">
        <f t="shared" si="11"/>
        <v>23.119255690476191</v>
      </c>
      <c r="S29" s="16">
        <f t="shared" si="11"/>
        <v>21.340851406593412</v>
      </c>
      <c r="T29" s="16">
        <f t="shared" si="11"/>
        <v>23.119255690476187</v>
      </c>
      <c r="U29" s="16">
        <f t="shared" si="11"/>
        <v>22.477054143518522</v>
      </c>
      <c r="V29" s="16">
        <f t="shared" si="11"/>
        <v>20.871550276124335</v>
      </c>
      <c r="W29" s="16">
        <f t="shared" si="11"/>
        <v>20.642192580782311</v>
      </c>
      <c r="X29" s="16">
        <f t="shared" si="11"/>
        <v>25.194060688339437</v>
      </c>
      <c r="Y29" s="16">
        <f t="shared" si="11"/>
        <v>20.710999889384926</v>
      </c>
      <c r="Z29" s="16">
        <f t="shared" si="11"/>
        <v>25.045860331349207</v>
      </c>
      <c r="AA29" s="16">
        <f t="shared" si="11"/>
        <v>25.786862116300366</v>
      </c>
      <c r="AB29" s="16">
        <f t="shared" si="11"/>
        <v>23.944943393707479</v>
      </c>
      <c r="AC29" s="24">
        <f t="shared" si="9"/>
        <v>22.418912769699293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/>
      <c r="F30" s="16"/>
      <c r="G30" s="16">
        <f t="shared" ref="G30:AB30" si="12">(G13-G12)/LN(1+(G13-G12)/G7)</f>
        <v>4.1116808665335451</v>
      </c>
      <c r="H30" s="16">
        <f t="shared" si="12"/>
        <v>4.1116808665335451</v>
      </c>
      <c r="I30" s="16">
        <f t="shared" si="12"/>
        <v>3.9783005776314369</v>
      </c>
      <c r="J30" s="16">
        <f t="shared" si="12"/>
        <v>3.4955093998306515</v>
      </c>
      <c r="K30" s="16">
        <f t="shared" si="12"/>
        <v>3.6456985460313298</v>
      </c>
      <c r="L30" s="16">
        <f t="shared" si="12"/>
        <v>3.4624680981335114</v>
      </c>
      <c r="M30" s="16">
        <f t="shared" si="12"/>
        <v>3.8103082382816611</v>
      </c>
      <c r="N30" s="16">
        <f t="shared" si="12"/>
        <v>3.8103082382816611</v>
      </c>
      <c r="O30" s="16">
        <f t="shared" si="12"/>
        <v>3.7119176154673288</v>
      </c>
      <c r="P30" s="16">
        <f t="shared" si="12"/>
        <v>3.7448369879635655</v>
      </c>
      <c r="Q30" s="16">
        <f t="shared" si="12"/>
        <v>3.7618424287089893</v>
      </c>
      <c r="R30" s="16">
        <f t="shared" si="12"/>
        <v>3.6788723542668573</v>
      </c>
      <c r="S30" s="16">
        <f t="shared" si="12"/>
        <v>3.5611941355268879</v>
      </c>
      <c r="T30" s="16">
        <f t="shared" si="12"/>
        <v>3.678872354266856</v>
      </c>
      <c r="U30" s="16">
        <f t="shared" si="12"/>
        <v>3.3959726322354031</v>
      </c>
      <c r="V30" s="16">
        <f t="shared" si="12"/>
        <v>3.5789541591302183</v>
      </c>
      <c r="W30" s="16">
        <f t="shared" si="12"/>
        <v>3.5385326135298252</v>
      </c>
      <c r="X30" s="16">
        <f t="shared" si="12"/>
        <v>4.1241961940909269</v>
      </c>
      <c r="Y30" s="16">
        <f t="shared" si="12"/>
        <v>4.210500097520729</v>
      </c>
      <c r="Z30" s="16">
        <f t="shared" si="12"/>
        <v>4.275832062927722</v>
      </c>
      <c r="AA30" s="16">
        <f t="shared" si="12"/>
        <v>4.4780607011230575</v>
      </c>
      <c r="AB30" s="16">
        <f t="shared" si="12"/>
        <v>4.2949210816029666</v>
      </c>
      <c r="AC30" s="24">
        <f t="shared" si="9"/>
        <v>3.8391118295281217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/>
      <c r="F31" s="16"/>
      <c r="G31" s="16">
        <f t="shared" ref="G31:AB31" si="13">(G9-G10)/LN(1+(G9-G10)/G8)</f>
        <v>3.0290013989076661</v>
      </c>
      <c r="H31" s="16">
        <f t="shared" si="13"/>
        <v>3.0533471748646286</v>
      </c>
      <c r="I31" s="16">
        <f t="shared" si="13"/>
        <v>3.0732768781004784</v>
      </c>
      <c r="J31" s="16">
        <f t="shared" si="13"/>
        <v>3.2768612158566142</v>
      </c>
      <c r="K31" s="16">
        <f t="shared" si="13"/>
        <v>3.5626891412212869</v>
      </c>
      <c r="L31" s="16">
        <f t="shared" si="13"/>
        <v>2.8412043138320042</v>
      </c>
      <c r="M31" s="16">
        <f t="shared" si="13"/>
        <v>3.8428336533405627</v>
      </c>
      <c r="N31" s="16">
        <f t="shared" si="13"/>
        <v>3.6750255276356345</v>
      </c>
      <c r="O31" s="16">
        <f t="shared" si="13"/>
        <v>3.7859638762868131</v>
      </c>
      <c r="P31" s="16">
        <f t="shared" si="13"/>
        <v>3.3039228830716172</v>
      </c>
      <c r="Q31" s="16">
        <f t="shared" si="13"/>
        <v>3.5626891412212869</v>
      </c>
      <c r="R31" s="16">
        <f t="shared" si="13"/>
        <v>3.4218350504829056</v>
      </c>
      <c r="S31" s="16">
        <f t="shared" si="13"/>
        <v>3.4218350504829056</v>
      </c>
      <c r="T31" s="16">
        <f t="shared" si="13"/>
        <v>3.4218350504829047</v>
      </c>
      <c r="U31" s="16">
        <f t="shared" si="13"/>
        <v>3.2225048318656331</v>
      </c>
      <c r="V31" s="16">
        <f t="shared" si="13"/>
        <v>3.7563774848279348</v>
      </c>
      <c r="W31" s="16">
        <f t="shared" si="13"/>
        <v>4.185829699134354</v>
      </c>
      <c r="X31" s="16">
        <f t="shared" si="13"/>
        <v>4.6132175438733567</v>
      </c>
      <c r="Y31" s="16">
        <f t="shared" si="13"/>
        <v>4.7737581562584186</v>
      </c>
      <c r="Z31" s="16">
        <f t="shared" si="13"/>
        <v>4.7888684916552657</v>
      </c>
      <c r="AA31" s="16">
        <f t="shared" si="13"/>
        <v>4.4026932216742862</v>
      </c>
      <c r="AB31" s="16">
        <f t="shared" si="13"/>
        <v>4.26424428098949</v>
      </c>
      <c r="AC31" s="24">
        <f t="shared" si="9"/>
        <v>3.6945370030030018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4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4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0</v>
      </c>
      <c r="F40" s="10">
        <f t="shared" ref="F40:AB40" si="15">F38-F39</f>
        <v>0</v>
      </c>
      <c r="G40" s="10">
        <f t="shared" si="15"/>
        <v>0</v>
      </c>
      <c r="H40" s="10">
        <f t="shared" si="15"/>
        <v>0</v>
      </c>
      <c r="I40" s="10">
        <f t="shared" si="15"/>
        <v>0</v>
      </c>
      <c r="J40" s="10">
        <f t="shared" si="15"/>
        <v>0</v>
      </c>
      <c r="K40" s="10">
        <f t="shared" si="15"/>
        <v>0</v>
      </c>
      <c r="L40" s="10">
        <f t="shared" si="15"/>
        <v>0</v>
      </c>
      <c r="M40" s="10">
        <f t="shared" si="15"/>
        <v>0</v>
      </c>
      <c r="N40" s="10">
        <f t="shared" si="15"/>
        <v>0</v>
      </c>
      <c r="O40" s="10">
        <f t="shared" si="15"/>
        <v>0</v>
      </c>
      <c r="P40" s="10">
        <f t="shared" si="15"/>
        <v>0</v>
      </c>
      <c r="Q40" s="10">
        <f t="shared" si="15"/>
        <v>0</v>
      </c>
      <c r="R40" s="10">
        <f t="shared" si="15"/>
        <v>0</v>
      </c>
      <c r="S40" s="10">
        <f t="shared" si="15"/>
        <v>0</v>
      </c>
      <c r="T40" s="10">
        <f t="shared" si="15"/>
        <v>0</v>
      </c>
      <c r="U40" s="10">
        <f t="shared" si="15"/>
        <v>0</v>
      </c>
      <c r="V40" s="10">
        <f t="shared" si="15"/>
        <v>0</v>
      </c>
      <c r="W40" s="10">
        <f t="shared" si="15"/>
        <v>0</v>
      </c>
      <c r="X40" s="10">
        <f t="shared" si="15"/>
        <v>0</v>
      </c>
      <c r="Y40" s="10">
        <f t="shared" si="15"/>
        <v>0</v>
      </c>
      <c r="Z40" s="10">
        <f t="shared" si="15"/>
        <v>0</v>
      </c>
      <c r="AA40" s="10">
        <f t="shared" si="15"/>
        <v>0</v>
      </c>
      <c r="AB40" s="10">
        <f t="shared" si="15"/>
        <v>0</v>
      </c>
      <c r="AC40" s="24">
        <f t="shared" si="14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4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4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0</v>
      </c>
      <c r="F43" s="10">
        <f t="shared" ref="F43:AB43" si="16">F42-F41</f>
        <v>0</v>
      </c>
      <c r="G43" s="10">
        <f t="shared" si="16"/>
        <v>0</v>
      </c>
      <c r="H43" s="10">
        <f t="shared" si="16"/>
        <v>0</v>
      </c>
      <c r="I43" s="10">
        <f t="shared" si="16"/>
        <v>0</v>
      </c>
      <c r="J43" s="10">
        <f t="shared" si="16"/>
        <v>0</v>
      </c>
      <c r="K43" s="10">
        <f t="shared" si="16"/>
        <v>0</v>
      </c>
      <c r="L43" s="10">
        <f t="shared" si="16"/>
        <v>0</v>
      </c>
      <c r="M43" s="10">
        <f t="shared" si="16"/>
        <v>0</v>
      </c>
      <c r="N43" s="10">
        <f t="shared" si="16"/>
        <v>0</v>
      </c>
      <c r="O43" s="10">
        <f t="shared" si="16"/>
        <v>0</v>
      </c>
      <c r="P43" s="10">
        <f t="shared" si="16"/>
        <v>0</v>
      </c>
      <c r="Q43" s="10">
        <f t="shared" si="16"/>
        <v>0</v>
      </c>
      <c r="R43" s="10">
        <f t="shared" si="16"/>
        <v>0</v>
      </c>
      <c r="S43" s="10">
        <f t="shared" si="16"/>
        <v>0</v>
      </c>
      <c r="T43" s="10">
        <f t="shared" si="16"/>
        <v>0</v>
      </c>
      <c r="U43" s="10">
        <f t="shared" si="16"/>
        <v>0</v>
      </c>
      <c r="V43" s="10">
        <f t="shared" si="16"/>
        <v>0</v>
      </c>
      <c r="W43" s="10">
        <f t="shared" si="16"/>
        <v>0</v>
      </c>
      <c r="X43" s="10">
        <f t="shared" si="16"/>
        <v>0</v>
      </c>
      <c r="Y43" s="10">
        <f t="shared" si="16"/>
        <v>0</v>
      </c>
      <c r="Z43" s="10">
        <f t="shared" si="16"/>
        <v>0</v>
      </c>
      <c r="AA43" s="10">
        <f t="shared" si="16"/>
        <v>0</v>
      </c>
      <c r="AB43" s="10">
        <f t="shared" si="16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7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7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17"/>
        <v>4.200000000000002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17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17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17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AB50" si="18">E46-E47</f>
        <v>0.5</v>
      </c>
      <c r="F50" s="11">
        <f t="shared" si="18"/>
        <v>0.5</v>
      </c>
      <c r="G50" s="11">
        <f t="shared" si="18"/>
        <v>0.5</v>
      </c>
      <c r="H50" s="11">
        <f t="shared" si="18"/>
        <v>0.5</v>
      </c>
      <c r="I50" s="11">
        <f t="shared" si="18"/>
        <v>0.5</v>
      </c>
      <c r="J50" s="11">
        <f t="shared" si="18"/>
        <v>0.5</v>
      </c>
      <c r="K50" s="11">
        <f t="shared" si="18"/>
        <v>0.5</v>
      </c>
      <c r="L50" s="11">
        <f t="shared" si="18"/>
        <v>0.5</v>
      </c>
      <c r="M50" s="11">
        <f t="shared" si="18"/>
        <v>0.5</v>
      </c>
      <c r="N50" s="11">
        <f t="shared" si="18"/>
        <v>0.5</v>
      </c>
      <c r="O50" s="11">
        <f t="shared" si="18"/>
        <v>0.5</v>
      </c>
      <c r="P50" s="11">
        <f t="shared" si="18"/>
        <v>0.5</v>
      </c>
      <c r="Q50" s="11">
        <f t="shared" si="18"/>
        <v>0.5</v>
      </c>
      <c r="R50" s="11">
        <f t="shared" si="18"/>
        <v>0.5</v>
      </c>
      <c r="S50" s="11">
        <f t="shared" si="18"/>
        <v>0.5</v>
      </c>
      <c r="T50" s="11">
        <f t="shared" si="18"/>
        <v>0.5</v>
      </c>
      <c r="U50" s="11">
        <f t="shared" si="18"/>
        <v>0.5</v>
      </c>
      <c r="V50" s="11">
        <f t="shared" si="18"/>
        <v>0.5</v>
      </c>
      <c r="W50" s="11">
        <f t="shared" si="18"/>
        <v>0.5</v>
      </c>
      <c r="X50" s="11">
        <f t="shared" si="18"/>
        <v>0.5</v>
      </c>
      <c r="Y50" s="11">
        <f t="shared" si="18"/>
        <v>0.5</v>
      </c>
      <c r="Z50" s="11">
        <f t="shared" si="18"/>
        <v>0.5</v>
      </c>
      <c r="AA50" s="11">
        <f t="shared" si="18"/>
        <v>0.5</v>
      </c>
      <c r="AB50" s="11">
        <f t="shared" si="18"/>
        <v>0.5</v>
      </c>
      <c r="AC50" s="24">
        <f t="shared" si="17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AB51" si="19">E48-E49</f>
        <v>0.79999999999999982</v>
      </c>
      <c r="F51" s="11">
        <f t="shared" si="19"/>
        <v>0.79999999999999982</v>
      </c>
      <c r="G51" s="11">
        <f t="shared" si="19"/>
        <v>0.79999999999999982</v>
      </c>
      <c r="H51" s="11">
        <f t="shared" si="19"/>
        <v>0.79999999999999982</v>
      </c>
      <c r="I51" s="11">
        <f t="shared" si="19"/>
        <v>0.79999999999999982</v>
      </c>
      <c r="J51" s="11">
        <f t="shared" si="19"/>
        <v>0.79999999999999982</v>
      </c>
      <c r="K51" s="11">
        <f t="shared" si="19"/>
        <v>0.79999999999999982</v>
      </c>
      <c r="L51" s="11">
        <f t="shared" si="19"/>
        <v>0.79999999999999982</v>
      </c>
      <c r="M51" s="11">
        <f t="shared" si="19"/>
        <v>0.79999999999999982</v>
      </c>
      <c r="N51" s="11">
        <f t="shared" si="19"/>
        <v>0.79999999999999982</v>
      </c>
      <c r="O51" s="11">
        <f t="shared" si="19"/>
        <v>0.79999999999999982</v>
      </c>
      <c r="P51" s="11">
        <f t="shared" si="19"/>
        <v>0.79999999999999982</v>
      </c>
      <c r="Q51" s="11">
        <f t="shared" si="19"/>
        <v>0.79999999999999982</v>
      </c>
      <c r="R51" s="11">
        <f t="shared" si="19"/>
        <v>0.79999999999999982</v>
      </c>
      <c r="S51" s="11">
        <f t="shared" si="19"/>
        <v>0.79999999999999982</v>
      </c>
      <c r="T51" s="11">
        <f t="shared" si="19"/>
        <v>0.79999999999999982</v>
      </c>
      <c r="U51" s="11">
        <f t="shared" si="19"/>
        <v>0.79999999999999982</v>
      </c>
      <c r="V51" s="11">
        <f t="shared" si="19"/>
        <v>0.79999999999999982</v>
      </c>
      <c r="W51" s="11">
        <f t="shared" si="19"/>
        <v>0.79999999999999982</v>
      </c>
      <c r="X51" s="11">
        <f t="shared" si="19"/>
        <v>0.79999999999999982</v>
      </c>
      <c r="Y51" s="11">
        <f t="shared" si="19"/>
        <v>0.79999999999999982</v>
      </c>
      <c r="Z51" s="11">
        <f t="shared" si="19"/>
        <v>0.79999999999999982</v>
      </c>
      <c r="AA51" s="11">
        <f t="shared" si="19"/>
        <v>0.79999999999999982</v>
      </c>
      <c r="AB51" s="11">
        <f t="shared" si="19"/>
        <v>0.79999999999999982</v>
      </c>
      <c r="AC51" s="24">
        <f t="shared" si="17"/>
        <v>0.80000000000000027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AB52" si="20">SQRT(E50/0.5)*971</f>
        <v>971</v>
      </c>
      <c r="F52" s="14">
        <f t="shared" si="20"/>
        <v>971</v>
      </c>
      <c r="G52" s="14">
        <f t="shared" si="20"/>
        <v>971</v>
      </c>
      <c r="H52" s="14">
        <f t="shared" si="20"/>
        <v>971</v>
      </c>
      <c r="I52" s="14">
        <f t="shared" si="20"/>
        <v>971</v>
      </c>
      <c r="J52" s="14">
        <f t="shared" si="20"/>
        <v>971</v>
      </c>
      <c r="K52" s="14">
        <f t="shared" si="20"/>
        <v>971</v>
      </c>
      <c r="L52" s="14">
        <f t="shared" si="20"/>
        <v>971</v>
      </c>
      <c r="M52" s="14">
        <f t="shared" si="20"/>
        <v>971</v>
      </c>
      <c r="N52" s="14">
        <f t="shared" si="20"/>
        <v>971</v>
      </c>
      <c r="O52" s="14">
        <f t="shared" si="20"/>
        <v>971</v>
      </c>
      <c r="P52" s="14">
        <f t="shared" si="20"/>
        <v>971</v>
      </c>
      <c r="Q52" s="14">
        <f t="shared" si="20"/>
        <v>971</v>
      </c>
      <c r="R52" s="14">
        <f t="shared" si="20"/>
        <v>971</v>
      </c>
      <c r="S52" s="14">
        <f t="shared" si="20"/>
        <v>971</v>
      </c>
      <c r="T52" s="14">
        <f t="shared" si="20"/>
        <v>971</v>
      </c>
      <c r="U52" s="14">
        <f t="shared" si="20"/>
        <v>971</v>
      </c>
      <c r="V52" s="14">
        <f t="shared" si="20"/>
        <v>971</v>
      </c>
      <c r="W52" s="14">
        <f t="shared" si="20"/>
        <v>971</v>
      </c>
      <c r="X52" s="14">
        <f t="shared" si="20"/>
        <v>971</v>
      </c>
      <c r="Y52" s="14">
        <f t="shared" si="20"/>
        <v>971</v>
      </c>
      <c r="Z52" s="14">
        <f t="shared" si="20"/>
        <v>971</v>
      </c>
      <c r="AA52" s="14">
        <f t="shared" si="20"/>
        <v>971</v>
      </c>
      <c r="AB52" s="14">
        <f t="shared" si="20"/>
        <v>971</v>
      </c>
      <c r="AC52" s="24">
        <f t="shared" si="17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AB53" si="21">E52*1000*1*(E38-E39)/3024</f>
        <v>0</v>
      </c>
      <c r="F53" s="14">
        <f t="shared" si="21"/>
        <v>0</v>
      </c>
      <c r="G53" s="14">
        <f t="shared" si="21"/>
        <v>0</v>
      </c>
      <c r="H53" s="14">
        <f t="shared" si="21"/>
        <v>0</v>
      </c>
      <c r="I53" s="14">
        <f t="shared" si="21"/>
        <v>0</v>
      </c>
      <c r="J53" s="14">
        <f t="shared" si="21"/>
        <v>0</v>
      </c>
      <c r="K53" s="14">
        <f t="shared" si="21"/>
        <v>0</v>
      </c>
      <c r="L53" s="14">
        <f t="shared" si="21"/>
        <v>0</v>
      </c>
      <c r="M53" s="14">
        <f t="shared" si="21"/>
        <v>0</v>
      </c>
      <c r="N53" s="14">
        <f t="shared" si="21"/>
        <v>0</v>
      </c>
      <c r="O53" s="14">
        <f t="shared" si="21"/>
        <v>0</v>
      </c>
      <c r="P53" s="14">
        <f t="shared" si="21"/>
        <v>0</v>
      </c>
      <c r="Q53" s="14">
        <f t="shared" si="21"/>
        <v>0</v>
      </c>
      <c r="R53" s="14">
        <f t="shared" si="21"/>
        <v>0</v>
      </c>
      <c r="S53" s="14">
        <f t="shared" si="21"/>
        <v>0</v>
      </c>
      <c r="T53" s="14">
        <f t="shared" si="21"/>
        <v>0</v>
      </c>
      <c r="U53" s="14">
        <f t="shared" si="21"/>
        <v>0</v>
      </c>
      <c r="V53" s="14">
        <f t="shared" si="21"/>
        <v>0</v>
      </c>
      <c r="W53" s="14">
        <f t="shared" si="21"/>
        <v>0</v>
      </c>
      <c r="X53" s="14">
        <f t="shared" si="21"/>
        <v>0</v>
      </c>
      <c r="Y53" s="14">
        <f t="shared" si="21"/>
        <v>0</v>
      </c>
      <c r="Z53" s="14">
        <f t="shared" si="21"/>
        <v>0</v>
      </c>
      <c r="AA53" s="14">
        <f t="shared" si="21"/>
        <v>0</v>
      </c>
      <c r="AB53" s="14">
        <f t="shared" si="21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 t="e">
        <f t="shared" ref="E55:AB55" si="22">E54/E53</f>
        <v>#DIV/0!</v>
      </c>
      <c r="F55" s="16" t="e">
        <f t="shared" si="22"/>
        <v>#DIV/0!</v>
      </c>
      <c r="G55" s="16" t="e">
        <f t="shared" si="22"/>
        <v>#DIV/0!</v>
      </c>
      <c r="H55" s="16" t="e">
        <f t="shared" si="22"/>
        <v>#DIV/0!</v>
      </c>
      <c r="I55" s="16" t="e">
        <f t="shared" si="22"/>
        <v>#DIV/0!</v>
      </c>
      <c r="J55" s="16" t="e">
        <f t="shared" si="22"/>
        <v>#DIV/0!</v>
      </c>
      <c r="K55" s="16" t="e">
        <f t="shared" si="22"/>
        <v>#DIV/0!</v>
      </c>
      <c r="L55" s="16" t="e">
        <f t="shared" si="22"/>
        <v>#DIV/0!</v>
      </c>
      <c r="M55" s="16" t="e">
        <f t="shared" si="22"/>
        <v>#DIV/0!</v>
      </c>
      <c r="N55" s="16" t="e">
        <f t="shared" si="22"/>
        <v>#DIV/0!</v>
      </c>
      <c r="O55" s="16" t="e">
        <f t="shared" si="22"/>
        <v>#DIV/0!</v>
      </c>
      <c r="P55" s="16" t="e">
        <f t="shared" si="22"/>
        <v>#DIV/0!</v>
      </c>
      <c r="Q55" s="16" t="e">
        <f t="shared" si="22"/>
        <v>#DIV/0!</v>
      </c>
      <c r="R55" s="16" t="e">
        <f t="shared" si="22"/>
        <v>#DIV/0!</v>
      </c>
      <c r="S55" s="16" t="e">
        <f t="shared" si="22"/>
        <v>#DIV/0!</v>
      </c>
      <c r="T55" s="16" t="e">
        <f t="shared" si="22"/>
        <v>#DIV/0!</v>
      </c>
      <c r="U55" s="16" t="e">
        <f t="shared" si="22"/>
        <v>#DIV/0!</v>
      </c>
      <c r="V55" s="16" t="e">
        <f t="shared" si="22"/>
        <v>#DIV/0!</v>
      </c>
      <c r="W55" s="16" t="e">
        <f t="shared" si="22"/>
        <v>#DIV/0!</v>
      </c>
      <c r="X55" s="16" t="e">
        <f t="shared" si="22"/>
        <v>#DIV/0!</v>
      </c>
      <c r="Y55" s="16" t="e">
        <f t="shared" si="22"/>
        <v>#DIV/0!</v>
      </c>
      <c r="Z55" s="16" t="e">
        <f t="shared" si="22"/>
        <v>#DIV/0!</v>
      </c>
      <c r="AA55" s="16" t="e">
        <f t="shared" si="22"/>
        <v>#DIV/0!</v>
      </c>
      <c r="AB55" s="16" t="e">
        <f t="shared" si="22"/>
        <v>#DIV/0!</v>
      </c>
      <c r="AC55" s="24" t="e">
        <f t="shared" ref="AC55:AC60" si="23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23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 t="e">
        <f t="shared" ref="E57:AB57" si="24">3.516/E55</f>
        <v>#DIV/0!</v>
      </c>
      <c r="F57" s="16" t="e">
        <f t="shared" si="24"/>
        <v>#DIV/0!</v>
      </c>
      <c r="G57" s="16" t="e">
        <f t="shared" si="24"/>
        <v>#DIV/0!</v>
      </c>
      <c r="H57" s="16" t="e">
        <f t="shared" si="24"/>
        <v>#DIV/0!</v>
      </c>
      <c r="I57" s="16" t="e">
        <f t="shared" si="24"/>
        <v>#DIV/0!</v>
      </c>
      <c r="J57" s="16" t="e">
        <f t="shared" si="24"/>
        <v>#DIV/0!</v>
      </c>
      <c r="K57" s="16" t="e">
        <f t="shared" si="24"/>
        <v>#DIV/0!</v>
      </c>
      <c r="L57" s="16" t="e">
        <f t="shared" si="24"/>
        <v>#DIV/0!</v>
      </c>
      <c r="M57" s="16" t="e">
        <f t="shared" si="24"/>
        <v>#DIV/0!</v>
      </c>
      <c r="N57" s="16" t="e">
        <f t="shared" si="24"/>
        <v>#DIV/0!</v>
      </c>
      <c r="O57" s="16" t="e">
        <f t="shared" si="24"/>
        <v>#DIV/0!</v>
      </c>
      <c r="P57" s="16" t="e">
        <f t="shared" si="24"/>
        <v>#DIV/0!</v>
      </c>
      <c r="Q57" s="16" t="e">
        <f t="shared" si="24"/>
        <v>#DIV/0!</v>
      </c>
      <c r="R57" s="16" t="e">
        <f t="shared" si="24"/>
        <v>#DIV/0!</v>
      </c>
      <c r="S57" s="16" t="e">
        <f t="shared" si="24"/>
        <v>#DIV/0!</v>
      </c>
      <c r="T57" s="16" t="e">
        <f t="shared" si="24"/>
        <v>#DIV/0!</v>
      </c>
      <c r="U57" s="16" t="e">
        <f t="shared" si="24"/>
        <v>#DIV/0!</v>
      </c>
      <c r="V57" s="16" t="e">
        <f t="shared" si="24"/>
        <v>#DIV/0!</v>
      </c>
      <c r="W57" s="16" t="e">
        <f t="shared" si="24"/>
        <v>#DIV/0!</v>
      </c>
      <c r="X57" s="16" t="e">
        <f t="shared" si="24"/>
        <v>#DIV/0!</v>
      </c>
      <c r="Y57" s="16" t="e">
        <f t="shared" si="24"/>
        <v>#DIV/0!</v>
      </c>
      <c r="Z57" s="16" t="e">
        <f t="shared" si="24"/>
        <v>#DIV/0!</v>
      </c>
      <c r="AA57" s="16" t="e">
        <f t="shared" si="24"/>
        <v>#DIV/0!</v>
      </c>
      <c r="AB57" s="16" t="e">
        <f t="shared" si="24"/>
        <v>#DIV/0!</v>
      </c>
      <c r="AC57" s="24" t="e">
        <f t="shared" si="23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 t="e">
        <f t="shared" ref="E58:AB58" si="25">3.413*E57</f>
        <v>#DIV/0!</v>
      </c>
      <c r="F58" s="16" t="e">
        <f t="shared" si="25"/>
        <v>#DIV/0!</v>
      </c>
      <c r="G58" s="16" t="e">
        <f t="shared" si="25"/>
        <v>#DIV/0!</v>
      </c>
      <c r="H58" s="16" t="e">
        <f t="shared" si="25"/>
        <v>#DIV/0!</v>
      </c>
      <c r="I58" s="16" t="e">
        <f t="shared" si="25"/>
        <v>#DIV/0!</v>
      </c>
      <c r="J58" s="16" t="e">
        <f t="shared" si="25"/>
        <v>#DIV/0!</v>
      </c>
      <c r="K58" s="16" t="e">
        <f t="shared" si="25"/>
        <v>#DIV/0!</v>
      </c>
      <c r="L58" s="16" t="e">
        <f t="shared" si="25"/>
        <v>#DIV/0!</v>
      </c>
      <c r="M58" s="16" t="e">
        <f t="shared" si="25"/>
        <v>#DIV/0!</v>
      </c>
      <c r="N58" s="16" t="e">
        <f t="shared" si="25"/>
        <v>#DIV/0!</v>
      </c>
      <c r="O58" s="16" t="e">
        <f t="shared" si="25"/>
        <v>#DIV/0!</v>
      </c>
      <c r="P58" s="16" t="e">
        <f t="shared" si="25"/>
        <v>#DIV/0!</v>
      </c>
      <c r="Q58" s="16" t="e">
        <f t="shared" si="25"/>
        <v>#DIV/0!</v>
      </c>
      <c r="R58" s="16" t="e">
        <f t="shared" si="25"/>
        <v>#DIV/0!</v>
      </c>
      <c r="S58" s="16" t="e">
        <f t="shared" si="25"/>
        <v>#DIV/0!</v>
      </c>
      <c r="T58" s="16" t="e">
        <f t="shared" si="25"/>
        <v>#DIV/0!</v>
      </c>
      <c r="U58" s="16" t="e">
        <f t="shared" si="25"/>
        <v>#DIV/0!</v>
      </c>
      <c r="V58" s="16" t="e">
        <f t="shared" si="25"/>
        <v>#DIV/0!</v>
      </c>
      <c r="W58" s="16" t="e">
        <f t="shared" si="25"/>
        <v>#DIV/0!</v>
      </c>
      <c r="X58" s="16" t="e">
        <f t="shared" si="25"/>
        <v>#DIV/0!</v>
      </c>
      <c r="Y58" s="16" t="e">
        <f t="shared" si="25"/>
        <v>#DIV/0!</v>
      </c>
      <c r="Z58" s="16" t="e">
        <f t="shared" si="25"/>
        <v>#DIV/0!</v>
      </c>
      <c r="AA58" s="16" t="e">
        <f t="shared" si="25"/>
        <v>#DIV/0!</v>
      </c>
      <c r="AB58" s="16" t="e">
        <f t="shared" si="25"/>
        <v>#DIV/0!</v>
      </c>
      <c r="AC58" s="24" t="e">
        <f t="shared" si="23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 t="e">
        <f t="shared" ref="E59:AB59" si="26">(E42-E41)/LN(1+(E42-E41)/E36)</f>
        <v>#DIV/0!</v>
      </c>
      <c r="F59" s="16" t="e">
        <f t="shared" si="26"/>
        <v>#DIV/0!</v>
      </c>
      <c r="G59" s="16" t="e">
        <f t="shared" si="26"/>
        <v>#DIV/0!</v>
      </c>
      <c r="H59" s="16" t="e">
        <f t="shared" si="26"/>
        <v>#DIV/0!</v>
      </c>
      <c r="I59" s="16" t="e">
        <f t="shared" si="26"/>
        <v>#DIV/0!</v>
      </c>
      <c r="J59" s="16" t="e">
        <f t="shared" si="26"/>
        <v>#DIV/0!</v>
      </c>
      <c r="K59" s="16" t="e">
        <f t="shared" si="26"/>
        <v>#DIV/0!</v>
      </c>
      <c r="L59" s="16" t="e">
        <f t="shared" si="26"/>
        <v>#DIV/0!</v>
      </c>
      <c r="M59" s="16" t="e">
        <f t="shared" si="26"/>
        <v>#DIV/0!</v>
      </c>
      <c r="N59" s="16" t="e">
        <f t="shared" si="26"/>
        <v>#DIV/0!</v>
      </c>
      <c r="O59" s="16" t="e">
        <f t="shared" si="26"/>
        <v>#DIV/0!</v>
      </c>
      <c r="P59" s="16" t="e">
        <f t="shared" si="26"/>
        <v>#DIV/0!</v>
      </c>
      <c r="Q59" s="16" t="e">
        <f t="shared" si="26"/>
        <v>#DIV/0!</v>
      </c>
      <c r="R59" s="16" t="e">
        <f t="shared" si="26"/>
        <v>#DIV/0!</v>
      </c>
      <c r="S59" s="16" t="e">
        <f t="shared" si="26"/>
        <v>#DIV/0!</v>
      </c>
      <c r="T59" s="16" t="e">
        <f t="shared" si="26"/>
        <v>#DIV/0!</v>
      </c>
      <c r="U59" s="16" t="e">
        <f t="shared" si="26"/>
        <v>#DIV/0!</v>
      </c>
      <c r="V59" s="16" t="e">
        <f t="shared" si="26"/>
        <v>#DIV/0!</v>
      </c>
      <c r="W59" s="16" t="e">
        <f t="shared" si="26"/>
        <v>#DIV/0!</v>
      </c>
      <c r="X59" s="16" t="e">
        <f t="shared" si="26"/>
        <v>#DIV/0!</v>
      </c>
      <c r="Y59" s="16" t="e">
        <f t="shared" si="26"/>
        <v>#DIV/0!</v>
      </c>
      <c r="Z59" s="16" t="e">
        <f t="shared" si="26"/>
        <v>#DIV/0!</v>
      </c>
      <c r="AA59" s="16" t="e">
        <f t="shared" si="26"/>
        <v>#DIV/0!</v>
      </c>
      <c r="AB59" s="16" t="e">
        <f t="shared" si="26"/>
        <v>#DIV/0!</v>
      </c>
      <c r="AC59" s="24" t="e">
        <f t="shared" si="23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 t="e">
        <f t="shared" ref="E60:AB60" si="27">(E38-E39)/LN(1+(E38-E39)/E37)</f>
        <v>#DIV/0!</v>
      </c>
      <c r="F60" s="16" t="e">
        <f t="shared" si="27"/>
        <v>#DIV/0!</v>
      </c>
      <c r="G60" s="16" t="e">
        <f t="shared" si="27"/>
        <v>#DIV/0!</v>
      </c>
      <c r="H60" s="16" t="e">
        <f t="shared" si="27"/>
        <v>#DIV/0!</v>
      </c>
      <c r="I60" s="16" t="e">
        <f t="shared" si="27"/>
        <v>#DIV/0!</v>
      </c>
      <c r="J60" s="16" t="e">
        <f t="shared" si="27"/>
        <v>#DIV/0!</v>
      </c>
      <c r="K60" s="16" t="e">
        <f t="shared" si="27"/>
        <v>#DIV/0!</v>
      </c>
      <c r="L60" s="16" t="e">
        <f t="shared" si="27"/>
        <v>#DIV/0!</v>
      </c>
      <c r="M60" s="16" t="e">
        <f t="shared" si="27"/>
        <v>#DIV/0!</v>
      </c>
      <c r="N60" s="16" t="e">
        <f t="shared" si="27"/>
        <v>#DIV/0!</v>
      </c>
      <c r="O60" s="16" t="e">
        <f t="shared" si="27"/>
        <v>#DIV/0!</v>
      </c>
      <c r="P60" s="16" t="e">
        <f t="shared" si="27"/>
        <v>#DIV/0!</v>
      </c>
      <c r="Q60" s="16" t="e">
        <f t="shared" si="27"/>
        <v>#DIV/0!</v>
      </c>
      <c r="R60" s="16" t="e">
        <f t="shared" si="27"/>
        <v>#DIV/0!</v>
      </c>
      <c r="S60" s="16" t="e">
        <f t="shared" si="27"/>
        <v>#DIV/0!</v>
      </c>
      <c r="T60" s="16" t="e">
        <f t="shared" si="27"/>
        <v>#DIV/0!</v>
      </c>
      <c r="U60" s="16" t="e">
        <f t="shared" si="27"/>
        <v>#DIV/0!</v>
      </c>
      <c r="V60" s="16" t="e">
        <f t="shared" si="27"/>
        <v>#DIV/0!</v>
      </c>
      <c r="W60" s="16" t="e">
        <f t="shared" si="27"/>
        <v>#DIV/0!</v>
      </c>
      <c r="X60" s="16" t="e">
        <f t="shared" si="27"/>
        <v>#DIV/0!</v>
      </c>
      <c r="Y60" s="16" t="e">
        <f t="shared" si="27"/>
        <v>#DIV/0!</v>
      </c>
      <c r="Z60" s="16" t="e">
        <f t="shared" si="27"/>
        <v>#DIV/0!</v>
      </c>
      <c r="AA60" s="16" t="e">
        <f t="shared" si="27"/>
        <v>#DIV/0!</v>
      </c>
      <c r="AB60" s="16" t="e">
        <f t="shared" si="27"/>
        <v>#DIV/0!</v>
      </c>
      <c r="AC60" s="24" t="e">
        <f t="shared" si="23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23" t="e">
        <f>AVERAGE(E65:AB65)</f>
        <v>#DIV/0!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23" t="e">
        <f>AVERAGE(E66:AB66)</f>
        <v>#DIV/0!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24" t="e">
        <f t="shared" ref="AC67:AC71" si="28">AVERAGE(E67:AB67)</f>
        <v>#DIV/0!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24" t="e">
        <f t="shared" si="28"/>
        <v>#DIV/0!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0</v>
      </c>
      <c r="F69" s="10">
        <f t="shared" ref="F69:AB69" si="29">F67-F68</f>
        <v>0</v>
      </c>
      <c r="G69" s="10">
        <f t="shared" si="29"/>
        <v>0</v>
      </c>
      <c r="H69" s="10">
        <f t="shared" si="29"/>
        <v>0</v>
      </c>
      <c r="I69" s="10">
        <f t="shared" si="29"/>
        <v>0</v>
      </c>
      <c r="J69" s="10">
        <f t="shared" si="29"/>
        <v>0</v>
      </c>
      <c r="K69" s="10">
        <f t="shared" si="29"/>
        <v>0</v>
      </c>
      <c r="L69" s="10">
        <f t="shared" si="29"/>
        <v>0</v>
      </c>
      <c r="M69" s="10">
        <f t="shared" si="29"/>
        <v>0</v>
      </c>
      <c r="N69" s="10">
        <f t="shared" si="29"/>
        <v>0</v>
      </c>
      <c r="O69" s="10">
        <f t="shared" si="29"/>
        <v>0</v>
      </c>
      <c r="P69" s="10">
        <f t="shared" si="29"/>
        <v>0</v>
      </c>
      <c r="Q69" s="10">
        <f t="shared" si="29"/>
        <v>0</v>
      </c>
      <c r="R69" s="10">
        <f t="shared" si="29"/>
        <v>0</v>
      </c>
      <c r="S69" s="10">
        <f t="shared" si="29"/>
        <v>0</v>
      </c>
      <c r="T69" s="10">
        <f t="shared" si="29"/>
        <v>0</v>
      </c>
      <c r="U69" s="10">
        <f t="shared" si="29"/>
        <v>0</v>
      </c>
      <c r="V69" s="10">
        <f t="shared" si="29"/>
        <v>0</v>
      </c>
      <c r="W69" s="10">
        <f t="shared" si="29"/>
        <v>0</v>
      </c>
      <c r="X69" s="10">
        <f t="shared" si="29"/>
        <v>0</v>
      </c>
      <c r="Y69" s="10">
        <f t="shared" si="29"/>
        <v>0</v>
      </c>
      <c r="Z69" s="10">
        <f t="shared" si="29"/>
        <v>0</v>
      </c>
      <c r="AA69" s="10">
        <f t="shared" si="29"/>
        <v>0</v>
      </c>
      <c r="AB69" s="10">
        <f t="shared" si="29"/>
        <v>0</v>
      </c>
      <c r="AC69" s="24">
        <f t="shared" si="28"/>
        <v>0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24" t="e">
        <f t="shared" si="28"/>
        <v>#DIV/0!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24" t="e">
        <f t="shared" si="28"/>
        <v>#DIV/0!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0</v>
      </c>
      <c r="F72" s="10">
        <f t="shared" ref="F72:AB72" si="30">F71-F70</f>
        <v>0</v>
      </c>
      <c r="G72" s="10">
        <f t="shared" si="30"/>
        <v>0</v>
      </c>
      <c r="H72" s="10">
        <f t="shared" si="30"/>
        <v>0</v>
      </c>
      <c r="I72" s="10">
        <f t="shared" si="30"/>
        <v>0</v>
      </c>
      <c r="J72" s="10">
        <f t="shared" si="30"/>
        <v>0</v>
      </c>
      <c r="K72" s="10">
        <f t="shared" si="30"/>
        <v>0</v>
      </c>
      <c r="L72" s="10">
        <f t="shared" si="30"/>
        <v>0</v>
      </c>
      <c r="M72" s="10">
        <f t="shared" si="30"/>
        <v>0</v>
      </c>
      <c r="N72" s="10">
        <f t="shared" si="30"/>
        <v>0</v>
      </c>
      <c r="O72" s="10">
        <f t="shared" si="30"/>
        <v>0</v>
      </c>
      <c r="P72" s="10">
        <f t="shared" si="30"/>
        <v>0</v>
      </c>
      <c r="Q72" s="10">
        <f t="shared" si="30"/>
        <v>0</v>
      </c>
      <c r="R72" s="10">
        <f t="shared" si="30"/>
        <v>0</v>
      </c>
      <c r="S72" s="10">
        <f t="shared" si="30"/>
        <v>0</v>
      </c>
      <c r="T72" s="10">
        <f t="shared" si="30"/>
        <v>0</v>
      </c>
      <c r="U72" s="10">
        <f t="shared" si="30"/>
        <v>0</v>
      </c>
      <c r="V72" s="10">
        <f t="shared" si="30"/>
        <v>0</v>
      </c>
      <c r="W72" s="10">
        <f t="shared" si="30"/>
        <v>0</v>
      </c>
      <c r="X72" s="10">
        <f t="shared" si="30"/>
        <v>0</v>
      </c>
      <c r="Y72" s="10">
        <f t="shared" si="30"/>
        <v>0</v>
      </c>
      <c r="Z72" s="10">
        <f t="shared" si="30"/>
        <v>0</v>
      </c>
      <c r="AA72" s="10">
        <f t="shared" si="30"/>
        <v>0</v>
      </c>
      <c r="AB72" s="10">
        <f t="shared" si="30"/>
        <v>0</v>
      </c>
      <c r="AC72" s="24">
        <f>AVERAGE(E72:AB72)</f>
        <v>0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24" t="e">
        <f t="shared" ref="AC73:AC81" si="31">AVERAGE(E73:AB73)</f>
        <v>#DIV/0!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24" t="e">
        <f t="shared" si="31"/>
        <v>#DIV/0!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31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31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31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31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B79" si="32">E75-E76</f>
        <v>0.5</v>
      </c>
      <c r="F79" s="11">
        <f t="shared" si="32"/>
        <v>0.5</v>
      </c>
      <c r="G79" s="11">
        <f t="shared" si="32"/>
        <v>0.5</v>
      </c>
      <c r="H79" s="11">
        <f t="shared" si="32"/>
        <v>0.5</v>
      </c>
      <c r="I79" s="11">
        <f t="shared" si="32"/>
        <v>0.5</v>
      </c>
      <c r="J79" s="11">
        <f t="shared" si="32"/>
        <v>0.5</v>
      </c>
      <c r="K79" s="11">
        <f t="shared" si="32"/>
        <v>0.5</v>
      </c>
      <c r="L79" s="11">
        <f t="shared" si="32"/>
        <v>0.5</v>
      </c>
      <c r="M79" s="11">
        <f t="shared" si="32"/>
        <v>0.5</v>
      </c>
      <c r="N79" s="11">
        <f t="shared" si="32"/>
        <v>0.5</v>
      </c>
      <c r="O79" s="11">
        <f t="shared" si="32"/>
        <v>0.5</v>
      </c>
      <c r="P79" s="11">
        <f t="shared" si="32"/>
        <v>0.5</v>
      </c>
      <c r="Q79" s="11">
        <f t="shared" si="32"/>
        <v>0.5</v>
      </c>
      <c r="R79" s="11">
        <f t="shared" si="32"/>
        <v>0.5</v>
      </c>
      <c r="S79" s="11">
        <f t="shared" si="32"/>
        <v>0.5</v>
      </c>
      <c r="T79" s="11">
        <f t="shared" si="32"/>
        <v>0.5</v>
      </c>
      <c r="U79" s="11">
        <f t="shared" si="32"/>
        <v>0.5</v>
      </c>
      <c r="V79" s="11">
        <f t="shared" si="32"/>
        <v>0.5</v>
      </c>
      <c r="W79" s="11">
        <f t="shared" si="32"/>
        <v>0.5</v>
      </c>
      <c r="X79" s="11">
        <f t="shared" si="32"/>
        <v>0.5</v>
      </c>
      <c r="Y79" s="11">
        <f t="shared" si="32"/>
        <v>0.5</v>
      </c>
      <c r="Z79" s="11">
        <f t="shared" si="32"/>
        <v>0.5</v>
      </c>
      <c r="AA79" s="11">
        <f t="shared" si="32"/>
        <v>0.5</v>
      </c>
      <c r="AB79" s="11">
        <f t="shared" si="32"/>
        <v>0.5</v>
      </c>
      <c r="AC79" s="24">
        <f t="shared" si="31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B80" si="33">E77-E78</f>
        <v>0.79999999999999982</v>
      </c>
      <c r="F80" s="11">
        <f t="shared" si="33"/>
        <v>0.79999999999999982</v>
      </c>
      <c r="G80" s="11">
        <f t="shared" si="33"/>
        <v>0.79999999999999982</v>
      </c>
      <c r="H80" s="11">
        <f t="shared" si="33"/>
        <v>0.79999999999999982</v>
      </c>
      <c r="I80" s="11">
        <f t="shared" si="33"/>
        <v>0.79999999999999982</v>
      </c>
      <c r="J80" s="11">
        <f t="shared" si="33"/>
        <v>0.79999999999999982</v>
      </c>
      <c r="K80" s="11">
        <f t="shared" si="33"/>
        <v>0.79999999999999982</v>
      </c>
      <c r="L80" s="11">
        <f t="shared" si="33"/>
        <v>0.79999999999999982</v>
      </c>
      <c r="M80" s="11">
        <f t="shared" si="33"/>
        <v>0.79999999999999982</v>
      </c>
      <c r="N80" s="11">
        <f t="shared" si="33"/>
        <v>0.79999999999999982</v>
      </c>
      <c r="O80" s="11">
        <f t="shared" si="33"/>
        <v>0.79999999999999982</v>
      </c>
      <c r="P80" s="11">
        <f t="shared" si="33"/>
        <v>0.79999999999999982</v>
      </c>
      <c r="Q80" s="11">
        <f t="shared" si="33"/>
        <v>0.79999999999999982</v>
      </c>
      <c r="R80" s="11">
        <f t="shared" si="33"/>
        <v>0.79999999999999982</v>
      </c>
      <c r="S80" s="11">
        <f t="shared" si="33"/>
        <v>0.79999999999999982</v>
      </c>
      <c r="T80" s="11">
        <f t="shared" si="33"/>
        <v>0.79999999999999982</v>
      </c>
      <c r="U80" s="11">
        <f t="shared" si="33"/>
        <v>0.79999999999999982</v>
      </c>
      <c r="V80" s="11">
        <f t="shared" si="33"/>
        <v>0.79999999999999982</v>
      </c>
      <c r="W80" s="11">
        <f t="shared" si="33"/>
        <v>0.79999999999999982</v>
      </c>
      <c r="X80" s="11">
        <f t="shared" si="33"/>
        <v>0.79999999999999982</v>
      </c>
      <c r="Y80" s="11">
        <f t="shared" si="33"/>
        <v>0.79999999999999982</v>
      </c>
      <c r="Z80" s="11">
        <f t="shared" si="33"/>
        <v>0.79999999999999982</v>
      </c>
      <c r="AA80" s="11">
        <f t="shared" si="33"/>
        <v>0.79999999999999982</v>
      </c>
      <c r="AB80" s="11">
        <f t="shared" si="33"/>
        <v>0.79999999999999982</v>
      </c>
      <c r="AC80" s="24">
        <f t="shared" si="31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B81" si="34">SQRT(E79/0.5)*971</f>
        <v>971</v>
      </c>
      <c r="F81" s="14">
        <f t="shared" si="34"/>
        <v>971</v>
      </c>
      <c r="G81" s="14">
        <f t="shared" si="34"/>
        <v>971</v>
      </c>
      <c r="H81" s="14">
        <f t="shared" si="34"/>
        <v>971</v>
      </c>
      <c r="I81" s="14">
        <f t="shared" si="34"/>
        <v>971</v>
      </c>
      <c r="J81" s="14">
        <f t="shared" si="34"/>
        <v>971</v>
      </c>
      <c r="K81" s="14">
        <f t="shared" si="34"/>
        <v>971</v>
      </c>
      <c r="L81" s="14">
        <f t="shared" si="34"/>
        <v>971</v>
      </c>
      <c r="M81" s="14">
        <f t="shared" si="34"/>
        <v>971</v>
      </c>
      <c r="N81" s="14">
        <f t="shared" si="34"/>
        <v>971</v>
      </c>
      <c r="O81" s="14">
        <f t="shared" si="34"/>
        <v>971</v>
      </c>
      <c r="P81" s="14">
        <f t="shared" si="34"/>
        <v>971</v>
      </c>
      <c r="Q81" s="14">
        <f t="shared" si="34"/>
        <v>971</v>
      </c>
      <c r="R81" s="14">
        <f t="shared" si="34"/>
        <v>971</v>
      </c>
      <c r="S81" s="14">
        <f t="shared" si="34"/>
        <v>971</v>
      </c>
      <c r="T81" s="14">
        <f t="shared" si="34"/>
        <v>971</v>
      </c>
      <c r="U81" s="14">
        <f t="shared" si="34"/>
        <v>971</v>
      </c>
      <c r="V81" s="14">
        <f t="shared" si="34"/>
        <v>971</v>
      </c>
      <c r="W81" s="14">
        <f t="shared" si="34"/>
        <v>971</v>
      </c>
      <c r="X81" s="14">
        <f t="shared" si="34"/>
        <v>971</v>
      </c>
      <c r="Y81" s="14">
        <f t="shared" si="34"/>
        <v>971</v>
      </c>
      <c r="Z81" s="14">
        <f t="shared" si="34"/>
        <v>971</v>
      </c>
      <c r="AA81" s="14">
        <f t="shared" si="34"/>
        <v>971</v>
      </c>
      <c r="AB81" s="14">
        <f t="shared" si="34"/>
        <v>971</v>
      </c>
      <c r="AC81" s="24">
        <f t="shared" si="31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B82" si="35">E81*1000*1*(E67-E68)/3024</f>
        <v>0</v>
      </c>
      <c r="F82" s="14">
        <f t="shared" si="35"/>
        <v>0</v>
      </c>
      <c r="G82" s="14">
        <f t="shared" si="35"/>
        <v>0</v>
      </c>
      <c r="H82" s="14">
        <f t="shared" si="35"/>
        <v>0</v>
      </c>
      <c r="I82" s="14">
        <f t="shared" si="35"/>
        <v>0</v>
      </c>
      <c r="J82" s="14">
        <f t="shared" si="35"/>
        <v>0</v>
      </c>
      <c r="K82" s="14">
        <f t="shared" si="35"/>
        <v>0</v>
      </c>
      <c r="L82" s="14">
        <f t="shared" si="35"/>
        <v>0</v>
      </c>
      <c r="M82" s="14">
        <f t="shared" si="35"/>
        <v>0</v>
      </c>
      <c r="N82" s="14">
        <f t="shared" si="35"/>
        <v>0</v>
      </c>
      <c r="O82" s="14">
        <f t="shared" si="35"/>
        <v>0</v>
      </c>
      <c r="P82" s="14">
        <f t="shared" si="35"/>
        <v>0</v>
      </c>
      <c r="Q82" s="14">
        <f t="shared" si="35"/>
        <v>0</v>
      </c>
      <c r="R82" s="14">
        <f t="shared" si="35"/>
        <v>0</v>
      </c>
      <c r="S82" s="14">
        <f t="shared" si="35"/>
        <v>0</v>
      </c>
      <c r="T82" s="14">
        <f t="shared" si="35"/>
        <v>0</v>
      </c>
      <c r="U82" s="14">
        <f t="shared" si="35"/>
        <v>0</v>
      </c>
      <c r="V82" s="14">
        <f t="shared" si="35"/>
        <v>0</v>
      </c>
      <c r="W82" s="14">
        <f t="shared" si="35"/>
        <v>0</v>
      </c>
      <c r="X82" s="14">
        <f t="shared" si="35"/>
        <v>0</v>
      </c>
      <c r="Y82" s="14">
        <f t="shared" si="35"/>
        <v>0</v>
      </c>
      <c r="Z82" s="14">
        <f t="shared" si="35"/>
        <v>0</v>
      </c>
      <c r="AA82" s="14">
        <f t="shared" si="35"/>
        <v>0</v>
      </c>
      <c r="AB82" s="14">
        <f t="shared" si="35"/>
        <v>0</v>
      </c>
      <c r="AC82" s="24">
        <f>SUM(E82:AB82)</f>
        <v>0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25">
        <f>SUM(E83:AB83)</f>
        <v>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 t="e">
        <f t="shared" ref="E84:AB84" si="36">E83/E82</f>
        <v>#DIV/0!</v>
      </c>
      <c r="F84" s="16" t="e">
        <f t="shared" si="36"/>
        <v>#DIV/0!</v>
      </c>
      <c r="G84" s="16" t="e">
        <f t="shared" si="36"/>
        <v>#DIV/0!</v>
      </c>
      <c r="H84" s="16" t="e">
        <f t="shared" si="36"/>
        <v>#DIV/0!</v>
      </c>
      <c r="I84" s="16" t="e">
        <f t="shared" si="36"/>
        <v>#DIV/0!</v>
      </c>
      <c r="J84" s="16" t="e">
        <f t="shared" si="36"/>
        <v>#DIV/0!</v>
      </c>
      <c r="K84" s="16" t="e">
        <f t="shared" si="36"/>
        <v>#DIV/0!</v>
      </c>
      <c r="L84" s="16" t="e">
        <f t="shared" si="36"/>
        <v>#DIV/0!</v>
      </c>
      <c r="M84" s="16" t="e">
        <f t="shared" si="36"/>
        <v>#DIV/0!</v>
      </c>
      <c r="N84" s="16" t="e">
        <f t="shared" si="36"/>
        <v>#DIV/0!</v>
      </c>
      <c r="O84" s="16" t="e">
        <f t="shared" si="36"/>
        <v>#DIV/0!</v>
      </c>
      <c r="P84" s="16" t="e">
        <f t="shared" si="36"/>
        <v>#DIV/0!</v>
      </c>
      <c r="Q84" s="16" t="e">
        <f t="shared" si="36"/>
        <v>#DIV/0!</v>
      </c>
      <c r="R84" s="16" t="e">
        <f t="shared" si="36"/>
        <v>#DIV/0!</v>
      </c>
      <c r="S84" s="16" t="e">
        <f t="shared" si="36"/>
        <v>#DIV/0!</v>
      </c>
      <c r="T84" s="16" t="e">
        <f t="shared" si="36"/>
        <v>#DIV/0!</v>
      </c>
      <c r="U84" s="16" t="e">
        <f t="shared" si="36"/>
        <v>#DIV/0!</v>
      </c>
      <c r="V84" s="16" t="e">
        <f t="shared" si="36"/>
        <v>#DIV/0!</v>
      </c>
      <c r="W84" s="16" t="e">
        <f t="shared" si="36"/>
        <v>#DIV/0!</v>
      </c>
      <c r="X84" s="16" t="e">
        <f t="shared" si="36"/>
        <v>#DIV/0!</v>
      </c>
      <c r="Y84" s="16" t="e">
        <f t="shared" si="36"/>
        <v>#DIV/0!</v>
      </c>
      <c r="Z84" s="16" t="e">
        <f t="shared" si="36"/>
        <v>#DIV/0!</v>
      </c>
      <c r="AA84" s="16" t="e">
        <f t="shared" si="36"/>
        <v>#DIV/0!</v>
      </c>
      <c r="AB84" s="16" t="e">
        <f t="shared" si="36"/>
        <v>#DIV/0!</v>
      </c>
      <c r="AC84" s="24" t="e">
        <f t="shared" ref="AC84:AC89" si="37">AVERAGE(E84:AB84)</f>
        <v>#DIV/0!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 t="e">
        <f>AVERAGE(E84:AB84)</f>
        <v>#DIV/0!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 t="e">
        <f t="shared" si="37"/>
        <v>#DIV/0!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 t="e">
        <f t="shared" ref="E86:AB86" si="38">3.516/E84</f>
        <v>#DIV/0!</v>
      </c>
      <c r="F86" s="16" t="e">
        <f t="shared" si="38"/>
        <v>#DIV/0!</v>
      </c>
      <c r="G86" s="16" t="e">
        <f t="shared" si="38"/>
        <v>#DIV/0!</v>
      </c>
      <c r="H86" s="16" t="e">
        <f t="shared" si="38"/>
        <v>#DIV/0!</v>
      </c>
      <c r="I86" s="16" t="e">
        <f t="shared" si="38"/>
        <v>#DIV/0!</v>
      </c>
      <c r="J86" s="16" t="e">
        <f t="shared" si="38"/>
        <v>#DIV/0!</v>
      </c>
      <c r="K86" s="16" t="e">
        <f t="shared" si="38"/>
        <v>#DIV/0!</v>
      </c>
      <c r="L86" s="16" t="e">
        <f t="shared" si="38"/>
        <v>#DIV/0!</v>
      </c>
      <c r="M86" s="16" t="e">
        <f t="shared" si="38"/>
        <v>#DIV/0!</v>
      </c>
      <c r="N86" s="16" t="e">
        <f t="shared" si="38"/>
        <v>#DIV/0!</v>
      </c>
      <c r="O86" s="16" t="e">
        <f t="shared" si="38"/>
        <v>#DIV/0!</v>
      </c>
      <c r="P86" s="16" t="e">
        <f t="shared" si="38"/>
        <v>#DIV/0!</v>
      </c>
      <c r="Q86" s="16" t="e">
        <f t="shared" si="38"/>
        <v>#DIV/0!</v>
      </c>
      <c r="R86" s="16" t="e">
        <f t="shared" si="38"/>
        <v>#DIV/0!</v>
      </c>
      <c r="S86" s="16" t="e">
        <f t="shared" si="38"/>
        <v>#DIV/0!</v>
      </c>
      <c r="T86" s="16" t="e">
        <f t="shared" si="38"/>
        <v>#DIV/0!</v>
      </c>
      <c r="U86" s="16" t="e">
        <f t="shared" si="38"/>
        <v>#DIV/0!</v>
      </c>
      <c r="V86" s="16" t="e">
        <f t="shared" si="38"/>
        <v>#DIV/0!</v>
      </c>
      <c r="W86" s="16" t="e">
        <f t="shared" si="38"/>
        <v>#DIV/0!</v>
      </c>
      <c r="X86" s="16" t="e">
        <f t="shared" si="38"/>
        <v>#DIV/0!</v>
      </c>
      <c r="Y86" s="16" t="e">
        <f t="shared" si="38"/>
        <v>#DIV/0!</v>
      </c>
      <c r="Z86" s="16" t="e">
        <f t="shared" si="38"/>
        <v>#DIV/0!</v>
      </c>
      <c r="AA86" s="16" t="e">
        <f t="shared" si="38"/>
        <v>#DIV/0!</v>
      </c>
      <c r="AB86" s="16" t="e">
        <f t="shared" si="38"/>
        <v>#DIV/0!</v>
      </c>
      <c r="AC86" s="24" t="e">
        <f t="shared" si="37"/>
        <v>#DIV/0!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 t="e">
        <f t="shared" ref="E87:AB87" si="39">3.413*E86</f>
        <v>#DIV/0!</v>
      </c>
      <c r="F87" s="16" t="e">
        <f t="shared" si="39"/>
        <v>#DIV/0!</v>
      </c>
      <c r="G87" s="16" t="e">
        <f t="shared" si="39"/>
        <v>#DIV/0!</v>
      </c>
      <c r="H87" s="16" t="e">
        <f t="shared" si="39"/>
        <v>#DIV/0!</v>
      </c>
      <c r="I87" s="16" t="e">
        <f t="shared" si="39"/>
        <v>#DIV/0!</v>
      </c>
      <c r="J87" s="16" t="e">
        <f t="shared" si="39"/>
        <v>#DIV/0!</v>
      </c>
      <c r="K87" s="16" t="e">
        <f t="shared" si="39"/>
        <v>#DIV/0!</v>
      </c>
      <c r="L87" s="16" t="e">
        <f t="shared" si="39"/>
        <v>#DIV/0!</v>
      </c>
      <c r="M87" s="16" t="e">
        <f t="shared" si="39"/>
        <v>#DIV/0!</v>
      </c>
      <c r="N87" s="16" t="e">
        <f t="shared" si="39"/>
        <v>#DIV/0!</v>
      </c>
      <c r="O87" s="16" t="e">
        <f t="shared" si="39"/>
        <v>#DIV/0!</v>
      </c>
      <c r="P87" s="16" t="e">
        <f t="shared" si="39"/>
        <v>#DIV/0!</v>
      </c>
      <c r="Q87" s="16" t="e">
        <f t="shared" si="39"/>
        <v>#DIV/0!</v>
      </c>
      <c r="R87" s="16" t="e">
        <f t="shared" si="39"/>
        <v>#DIV/0!</v>
      </c>
      <c r="S87" s="16" t="e">
        <f t="shared" si="39"/>
        <v>#DIV/0!</v>
      </c>
      <c r="T87" s="16" t="e">
        <f t="shared" si="39"/>
        <v>#DIV/0!</v>
      </c>
      <c r="U87" s="16" t="e">
        <f t="shared" si="39"/>
        <v>#DIV/0!</v>
      </c>
      <c r="V87" s="16" t="e">
        <f t="shared" si="39"/>
        <v>#DIV/0!</v>
      </c>
      <c r="W87" s="16" t="e">
        <f t="shared" si="39"/>
        <v>#DIV/0!</v>
      </c>
      <c r="X87" s="16" t="e">
        <f t="shared" si="39"/>
        <v>#DIV/0!</v>
      </c>
      <c r="Y87" s="16" t="e">
        <f t="shared" si="39"/>
        <v>#DIV/0!</v>
      </c>
      <c r="Z87" s="16" t="e">
        <f t="shared" si="39"/>
        <v>#DIV/0!</v>
      </c>
      <c r="AA87" s="16" t="e">
        <f t="shared" si="39"/>
        <v>#DIV/0!</v>
      </c>
      <c r="AB87" s="16" t="e">
        <f t="shared" si="39"/>
        <v>#DIV/0!</v>
      </c>
      <c r="AC87" s="24" t="e">
        <f t="shared" si="37"/>
        <v>#DIV/0!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 t="e">
        <f t="shared" ref="E88:AB88" si="40">(E71-E70)/LN(1+(E71-E70)/E65)</f>
        <v>#DIV/0!</v>
      </c>
      <c r="F88" s="16" t="e">
        <f t="shared" si="40"/>
        <v>#DIV/0!</v>
      </c>
      <c r="G88" s="16" t="e">
        <f t="shared" si="40"/>
        <v>#DIV/0!</v>
      </c>
      <c r="H88" s="16" t="e">
        <f t="shared" si="40"/>
        <v>#DIV/0!</v>
      </c>
      <c r="I88" s="16" t="e">
        <f t="shared" si="40"/>
        <v>#DIV/0!</v>
      </c>
      <c r="J88" s="16" t="e">
        <f t="shared" si="40"/>
        <v>#DIV/0!</v>
      </c>
      <c r="K88" s="16" t="e">
        <f t="shared" si="40"/>
        <v>#DIV/0!</v>
      </c>
      <c r="L88" s="16" t="e">
        <f t="shared" si="40"/>
        <v>#DIV/0!</v>
      </c>
      <c r="M88" s="16" t="e">
        <f t="shared" si="40"/>
        <v>#DIV/0!</v>
      </c>
      <c r="N88" s="16" t="e">
        <f t="shared" si="40"/>
        <v>#DIV/0!</v>
      </c>
      <c r="O88" s="16" t="e">
        <f t="shared" si="40"/>
        <v>#DIV/0!</v>
      </c>
      <c r="P88" s="16" t="e">
        <f t="shared" si="40"/>
        <v>#DIV/0!</v>
      </c>
      <c r="Q88" s="16" t="e">
        <f t="shared" si="40"/>
        <v>#DIV/0!</v>
      </c>
      <c r="R88" s="16" t="e">
        <f t="shared" si="40"/>
        <v>#DIV/0!</v>
      </c>
      <c r="S88" s="16" t="e">
        <f t="shared" si="40"/>
        <v>#DIV/0!</v>
      </c>
      <c r="T88" s="16" t="e">
        <f t="shared" si="40"/>
        <v>#DIV/0!</v>
      </c>
      <c r="U88" s="16" t="e">
        <f t="shared" si="40"/>
        <v>#DIV/0!</v>
      </c>
      <c r="V88" s="16" t="e">
        <f t="shared" si="40"/>
        <v>#DIV/0!</v>
      </c>
      <c r="W88" s="16" t="e">
        <f t="shared" si="40"/>
        <v>#DIV/0!</v>
      </c>
      <c r="X88" s="16" t="e">
        <f t="shared" si="40"/>
        <v>#DIV/0!</v>
      </c>
      <c r="Y88" s="16" t="e">
        <f t="shared" si="40"/>
        <v>#DIV/0!</v>
      </c>
      <c r="Z88" s="16" t="e">
        <f t="shared" si="40"/>
        <v>#DIV/0!</v>
      </c>
      <c r="AA88" s="16" t="e">
        <f t="shared" si="40"/>
        <v>#DIV/0!</v>
      </c>
      <c r="AB88" s="16" t="e">
        <f t="shared" si="40"/>
        <v>#DIV/0!</v>
      </c>
      <c r="AC88" s="24" t="e">
        <f t="shared" si="37"/>
        <v>#DIV/0!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 t="e">
        <f t="shared" ref="E89:AB89" si="41">(E67-E68)/LN(1+(E67-E68)/E66)</f>
        <v>#DIV/0!</v>
      </c>
      <c r="F89" s="16" t="e">
        <f t="shared" si="41"/>
        <v>#DIV/0!</v>
      </c>
      <c r="G89" s="16" t="e">
        <f t="shared" si="41"/>
        <v>#DIV/0!</v>
      </c>
      <c r="H89" s="16" t="e">
        <f t="shared" si="41"/>
        <v>#DIV/0!</v>
      </c>
      <c r="I89" s="16" t="e">
        <f t="shared" si="41"/>
        <v>#DIV/0!</v>
      </c>
      <c r="J89" s="16" t="e">
        <f t="shared" si="41"/>
        <v>#DIV/0!</v>
      </c>
      <c r="K89" s="16" t="e">
        <f t="shared" si="41"/>
        <v>#DIV/0!</v>
      </c>
      <c r="L89" s="16" t="e">
        <f t="shared" si="41"/>
        <v>#DIV/0!</v>
      </c>
      <c r="M89" s="16" t="e">
        <f t="shared" si="41"/>
        <v>#DIV/0!</v>
      </c>
      <c r="N89" s="16" t="e">
        <f t="shared" si="41"/>
        <v>#DIV/0!</v>
      </c>
      <c r="O89" s="16" t="e">
        <f t="shared" si="41"/>
        <v>#DIV/0!</v>
      </c>
      <c r="P89" s="16" t="e">
        <f t="shared" si="41"/>
        <v>#DIV/0!</v>
      </c>
      <c r="Q89" s="16" t="e">
        <f t="shared" si="41"/>
        <v>#DIV/0!</v>
      </c>
      <c r="R89" s="16" t="e">
        <f t="shared" si="41"/>
        <v>#DIV/0!</v>
      </c>
      <c r="S89" s="16" t="e">
        <f t="shared" si="41"/>
        <v>#DIV/0!</v>
      </c>
      <c r="T89" s="16" t="e">
        <f t="shared" si="41"/>
        <v>#DIV/0!</v>
      </c>
      <c r="U89" s="16" t="e">
        <f t="shared" si="41"/>
        <v>#DIV/0!</v>
      </c>
      <c r="V89" s="16" t="e">
        <f t="shared" si="41"/>
        <v>#DIV/0!</v>
      </c>
      <c r="W89" s="16" t="e">
        <f t="shared" si="41"/>
        <v>#DIV/0!</v>
      </c>
      <c r="X89" s="16" t="e">
        <f t="shared" si="41"/>
        <v>#DIV/0!</v>
      </c>
      <c r="Y89" s="16" t="e">
        <f t="shared" si="41"/>
        <v>#DIV/0!</v>
      </c>
      <c r="Z89" s="16" t="e">
        <f t="shared" si="41"/>
        <v>#DIV/0!</v>
      </c>
      <c r="AA89" s="16" t="e">
        <f t="shared" si="41"/>
        <v>#DIV/0!</v>
      </c>
      <c r="AB89" s="16" t="e">
        <f t="shared" si="41"/>
        <v>#DIV/0!</v>
      </c>
      <c r="AC89" s="24" t="e">
        <f t="shared" si="37"/>
        <v>#DIV/0!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>
        <v>1.9</v>
      </c>
      <c r="H94" s="8">
        <v>1.9</v>
      </c>
      <c r="I94" s="8">
        <v>1.9</v>
      </c>
      <c r="J94" s="8">
        <v>1.7</v>
      </c>
      <c r="K94" s="8">
        <v>1.7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>
        <f>AVERAGE(E94:AB94)</f>
        <v>1.8199999999999998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>
        <v>0.8</v>
      </c>
      <c r="H95" s="9">
        <v>0.8</v>
      </c>
      <c r="I95" s="9">
        <v>0.6</v>
      </c>
      <c r="J95" s="9">
        <v>0.6</v>
      </c>
      <c r="K95" s="9">
        <v>0.6</v>
      </c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>
        <f>AVERAGE(E95:AB95)</f>
        <v>0.68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>
        <v>14.9</v>
      </c>
      <c r="H96" s="10">
        <v>14.2</v>
      </c>
      <c r="I96" s="10">
        <v>13.2</v>
      </c>
      <c r="J96" s="10">
        <v>12.7</v>
      </c>
      <c r="K96" s="10">
        <v>12.5</v>
      </c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>
        <f t="shared" ref="AC96:AC100" si="42">AVERAGE(E96:AB96)</f>
        <v>13.5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>
        <v>6.7</v>
      </c>
      <c r="H97" s="10">
        <v>5.9</v>
      </c>
      <c r="I97" s="10">
        <v>5.4</v>
      </c>
      <c r="J97" s="10">
        <v>5.4</v>
      </c>
      <c r="K97" s="10">
        <v>5.6</v>
      </c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>
        <f t="shared" si="42"/>
        <v>5.8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/>
      <c r="F98" s="10"/>
      <c r="G98" s="10">
        <f t="shared" ref="G98:K98" si="43">G96-G97</f>
        <v>8.1999999999999993</v>
      </c>
      <c r="H98" s="10">
        <f t="shared" si="43"/>
        <v>8.2999999999999989</v>
      </c>
      <c r="I98" s="10">
        <f t="shared" si="43"/>
        <v>7.7999999999999989</v>
      </c>
      <c r="J98" s="10">
        <f t="shared" si="43"/>
        <v>7.2999999999999989</v>
      </c>
      <c r="K98" s="10">
        <f t="shared" si="43"/>
        <v>6.9</v>
      </c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24">
        <f t="shared" si="42"/>
        <v>7.6999999999999984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>
        <v>22.6</v>
      </c>
      <c r="H99" s="10">
        <v>23.6</v>
      </c>
      <c r="I99" s="10">
        <v>24.2</v>
      </c>
      <c r="J99" s="10">
        <v>24.2</v>
      </c>
      <c r="K99" s="10">
        <v>24.4</v>
      </c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>
        <f t="shared" si="42"/>
        <v>23.8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>
        <v>27.4</v>
      </c>
      <c r="H100" s="10">
        <v>28.5</v>
      </c>
      <c r="I100" s="10">
        <v>28.8</v>
      </c>
      <c r="J100" s="10">
        <v>28.5</v>
      </c>
      <c r="K100" s="10">
        <v>28.6</v>
      </c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>
        <f t="shared" si="42"/>
        <v>28.360000000000003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/>
      <c r="F101" s="10"/>
      <c r="G101" s="10">
        <f t="shared" ref="G101:K101" si="44">G100-G99</f>
        <v>4.7999999999999972</v>
      </c>
      <c r="H101" s="10">
        <f t="shared" si="44"/>
        <v>4.8999999999999986</v>
      </c>
      <c r="I101" s="10">
        <f t="shared" si="44"/>
        <v>4.6000000000000014</v>
      </c>
      <c r="J101" s="10">
        <f t="shared" si="44"/>
        <v>4.3000000000000007</v>
      </c>
      <c r="K101" s="10">
        <f t="shared" si="44"/>
        <v>4.2000000000000028</v>
      </c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24">
        <f>AVERAGE(E101:AB101)</f>
        <v>4.5600000000000005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>
        <v>258.60000000000002</v>
      </c>
      <c r="H102" s="172">
        <v>251</v>
      </c>
      <c r="I102" s="172">
        <v>246.1</v>
      </c>
      <c r="J102" s="172">
        <v>247.5</v>
      </c>
      <c r="K102" s="172">
        <v>248.2</v>
      </c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>
        <f t="shared" ref="AC102:AC110" si="45">AVERAGE(E102:AB102)</f>
        <v>250.28000000000003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>
        <v>655.7</v>
      </c>
      <c r="H103" s="172">
        <v>678.4</v>
      </c>
      <c r="I103" s="172">
        <v>681.2</v>
      </c>
      <c r="J103" s="172">
        <v>671.5</v>
      </c>
      <c r="K103" s="172">
        <v>676.4</v>
      </c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>
        <f t="shared" si="45"/>
        <v>672.6400000000001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/>
      <c r="F104" s="11"/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24">
        <f t="shared" si="45"/>
        <v>4.2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/>
      <c r="F105" s="12"/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24">
        <f t="shared" si="45"/>
        <v>3.7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/>
      <c r="F106" s="12"/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24">
        <f t="shared" si="45"/>
        <v>3.8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/>
      <c r="F107" s="12"/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24">
        <f t="shared" si="45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/>
      <c r="F108" s="11"/>
      <c r="G108" s="11">
        <f t="shared" ref="G108:K108" si="46">G104-G105</f>
        <v>0.5</v>
      </c>
      <c r="H108" s="11">
        <f t="shared" si="46"/>
        <v>0.5</v>
      </c>
      <c r="I108" s="11">
        <f t="shared" si="46"/>
        <v>0.5</v>
      </c>
      <c r="J108" s="11">
        <f t="shared" si="46"/>
        <v>0.5</v>
      </c>
      <c r="K108" s="11">
        <f t="shared" si="46"/>
        <v>0.5</v>
      </c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24">
        <f t="shared" si="45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/>
      <c r="F109" s="11"/>
      <c r="G109" s="11">
        <f t="shared" ref="G109:K109" si="47">G106-G107</f>
        <v>0.79999999999999982</v>
      </c>
      <c r="H109" s="11">
        <f t="shared" si="47"/>
        <v>0.79999999999999982</v>
      </c>
      <c r="I109" s="11">
        <f t="shared" si="47"/>
        <v>0.79999999999999982</v>
      </c>
      <c r="J109" s="11">
        <f t="shared" si="47"/>
        <v>0.79999999999999982</v>
      </c>
      <c r="K109" s="11">
        <f t="shared" si="47"/>
        <v>0.79999999999999982</v>
      </c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24">
        <f t="shared" si="45"/>
        <v>0.79999999999999982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/>
      <c r="F110" s="14"/>
      <c r="G110" s="14">
        <f t="shared" ref="G110:K110" si="48">SQRT(G108/0.5)*971</f>
        <v>971</v>
      </c>
      <c r="H110" s="14">
        <f t="shared" si="48"/>
        <v>971</v>
      </c>
      <c r="I110" s="14">
        <f t="shared" si="48"/>
        <v>971</v>
      </c>
      <c r="J110" s="14">
        <f t="shared" si="48"/>
        <v>971</v>
      </c>
      <c r="K110" s="14">
        <f t="shared" si="48"/>
        <v>971</v>
      </c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24">
        <f t="shared" si="45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/>
      <c r="F111" s="14"/>
      <c r="G111" s="14">
        <f t="shared" ref="G111:K111" si="49">G110*1000*1*(G96-G97)/3024</f>
        <v>2633.002645502645</v>
      </c>
      <c r="H111" s="14">
        <f t="shared" si="49"/>
        <v>2665.1124338624336</v>
      </c>
      <c r="I111" s="14">
        <f t="shared" si="49"/>
        <v>2504.5634920634916</v>
      </c>
      <c r="J111" s="14">
        <f t="shared" si="49"/>
        <v>2344.0145502645501</v>
      </c>
      <c r="K111" s="14">
        <f t="shared" si="49"/>
        <v>2215.5753968253966</v>
      </c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24">
        <f>SUM(E111:AB111)</f>
        <v>12362.268518518518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>
        <v>0</v>
      </c>
      <c r="F112" s="15">
        <v>700</v>
      </c>
      <c r="G112" s="15">
        <v>1400</v>
      </c>
      <c r="H112" s="15">
        <v>1400</v>
      </c>
      <c r="I112" s="15">
        <v>1500</v>
      </c>
      <c r="J112" s="15">
        <v>1300</v>
      </c>
      <c r="K112" s="15">
        <v>900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25">
        <f>SUM(E112:AB112)</f>
        <v>7200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/>
      <c r="F113" s="16"/>
      <c r="G113" s="16">
        <f t="shared" ref="G113:K113" si="50">G112/G111</f>
        <v>0.53171234081032892</v>
      </c>
      <c r="H113" s="16">
        <f t="shared" si="50"/>
        <v>0.52530616802948149</v>
      </c>
      <c r="I113" s="16">
        <f t="shared" si="50"/>
        <v>0.59890675750613975</v>
      </c>
      <c r="J113" s="16">
        <f t="shared" si="50"/>
        <v>0.55460406585500055</v>
      </c>
      <c r="K113" s="16">
        <f t="shared" si="50"/>
        <v>0.40621501813459904</v>
      </c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24">
        <f t="shared" ref="AC113:AC118" si="51">AVERAGE(E113:AB113)</f>
        <v>0.52334887006711006</v>
      </c>
    </row>
    <row r="114" spans="1:35" ht="30" customHeight="1">
      <c r="A114" s="4">
        <v>17</v>
      </c>
      <c r="B114" s="5" t="s">
        <v>64</v>
      </c>
      <c r="C114" s="13"/>
      <c r="D114" s="13"/>
      <c r="E114" s="427">
        <f>AVERAGE(E113:AB113)</f>
        <v>0.52334887006711006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>
        <f t="shared" si="51"/>
        <v>0.52334887006711006</v>
      </c>
    </row>
    <row r="115" spans="1:35" ht="30" customHeight="1">
      <c r="A115" s="4">
        <v>18</v>
      </c>
      <c r="B115" s="5" t="s">
        <v>65</v>
      </c>
      <c r="C115" s="13"/>
      <c r="D115" s="13"/>
      <c r="E115" s="16"/>
      <c r="F115" s="16"/>
      <c r="G115" s="16">
        <f t="shared" ref="G115:K115" si="52">3.516/G113</f>
        <v>6.6125980725623572</v>
      </c>
      <c r="H115" s="16">
        <f t="shared" si="52"/>
        <v>6.6932395124716555</v>
      </c>
      <c r="I115" s="16">
        <f t="shared" si="52"/>
        <v>5.8706968253968235</v>
      </c>
      <c r="J115" s="16">
        <f t="shared" si="52"/>
        <v>6.339657814407814</v>
      </c>
      <c r="K115" s="16">
        <f t="shared" si="52"/>
        <v>8.6555145502645505</v>
      </c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24">
        <f t="shared" si="51"/>
        <v>6.8343413550206407</v>
      </c>
    </row>
    <row r="116" spans="1:35" ht="30" customHeight="1">
      <c r="A116" s="4">
        <v>19</v>
      </c>
      <c r="B116" s="5" t="s">
        <v>66</v>
      </c>
      <c r="C116" s="13"/>
      <c r="D116" s="13"/>
      <c r="E116" s="16"/>
      <c r="F116" s="16"/>
      <c r="G116" s="16">
        <f t="shared" ref="G116:K116" si="53">3.413*G115</f>
        <v>22.568797221655323</v>
      </c>
      <c r="H116" s="16">
        <f t="shared" si="53"/>
        <v>22.844026456065759</v>
      </c>
      <c r="I116" s="16">
        <f t="shared" si="53"/>
        <v>20.036688265079356</v>
      </c>
      <c r="J116" s="16">
        <f t="shared" si="53"/>
        <v>21.637252120573869</v>
      </c>
      <c r="K116" s="16">
        <f t="shared" si="53"/>
        <v>29.541271160052908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24">
        <f t="shared" si="51"/>
        <v>23.325607044685437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/>
      <c r="F117" s="16"/>
      <c r="G117" s="16">
        <f t="shared" ref="G117:J117" si="54">(G100-G99)/LN(1+(G100-G99)/G94)</f>
        <v>3.808757099995232</v>
      </c>
      <c r="H117" s="16">
        <f t="shared" si="54"/>
        <v>3.8429301103906557</v>
      </c>
      <c r="I117" s="16">
        <f t="shared" si="54"/>
        <v>3.7399946279634313</v>
      </c>
      <c r="J117" s="16">
        <f t="shared" si="54"/>
        <v>3.4096372669718451</v>
      </c>
      <c r="K117" s="16">
        <f>(K100-K99)/LN(1+(K100-K99)/K94)</f>
        <v>3.3753264125543949</v>
      </c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24">
        <f t="shared" si="51"/>
        <v>3.6353291035751121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/>
      <c r="F118" s="16"/>
      <c r="G118" s="16">
        <f t="shared" ref="G118:K118" si="55">(G96-G97)/LN(1+(G96-G97)/G95)</f>
        <v>3.3879143849792102</v>
      </c>
      <c r="H118" s="16">
        <f t="shared" si="55"/>
        <v>3.4136459136331072</v>
      </c>
      <c r="I118" s="16">
        <f t="shared" si="55"/>
        <v>2.9556008171816188</v>
      </c>
      <c r="J118" s="16">
        <f t="shared" si="55"/>
        <v>2.8319947622323776</v>
      </c>
      <c r="K118" s="16">
        <f t="shared" si="55"/>
        <v>2.7318849218221408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24">
        <f t="shared" si="51"/>
        <v>3.0642081599696911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56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56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0</v>
      </c>
      <c r="F127" s="10">
        <f t="shared" ref="F127:AB127" si="57">F125-F126</f>
        <v>0</v>
      </c>
      <c r="G127" s="10">
        <f t="shared" si="57"/>
        <v>0</v>
      </c>
      <c r="H127" s="10">
        <f t="shared" si="57"/>
        <v>0</v>
      </c>
      <c r="I127" s="10">
        <f t="shared" si="57"/>
        <v>0</v>
      </c>
      <c r="J127" s="10">
        <f t="shared" si="57"/>
        <v>0</v>
      </c>
      <c r="K127" s="10">
        <f t="shared" si="57"/>
        <v>0</v>
      </c>
      <c r="L127" s="10">
        <f t="shared" si="57"/>
        <v>0</v>
      </c>
      <c r="M127" s="10">
        <f t="shared" si="57"/>
        <v>0</v>
      </c>
      <c r="N127" s="10">
        <f t="shared" si="57"/>
        <v>0</v>
      </c>
      <c r="O127" s="10">
        <f t="shared" si="57"/>
        <v>0</v>
      </c>
      <c r="P127" s="10">
        <f t="shared" si="57"/>
        <v>0</v>
      </c>
      <c r="Q127" s="10">
        <f t="shared" si="57"/>
        <v>0</v>
      </c>
      <c r="R127" s="10">
        <f t="shared" si="57"/>
        <v>0</v>
      </c>
      <c r="S127" s="10">
        <f t="shared" si="57"/>
        <v>0</v>
      </c>
      <c r="T127" s="10">
        <f t="shared" si="57"/>
        <v>0</v>
      </c>
      <c r="U127" s="10">
        <f t="shared" si="57"/>
        <v>0</v>
      </c>
      <c r="V127" s="10">
        <f t="shared" si="57"/>
        <v>0</v>
      </c>
      <c r="W127" s="10">
        <f t="shared" si="57"/>
        <v>0</v>
      </c>
      <c r="X127" s="10">
        <f t="shared" si="57"/>
        <v>0</v>
      </c>
      <c r="Y127" s="10">
        <f t="shared" si="57"/>
        <v>0</v>
      </c>
      <c r="Z127" s="10">
        <f t="shared" si="57"/>
        <v>0</v>
      </c>
      <c r="AA127" s="10">
        <f t="shared" si="57"/>
        <v>0</v>
      </c>
      <c r="AB127" s="10">
        <f t="shared" si="57"/>
        <v>0</v>
      </c>
      <c r="AC127" s="24">
        <f t="shared" si="56"/>
        <v>0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56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56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0</v>
      </c>
      <c r="F130" s="10">
        <f t="shared" ref="F130:AB130" si="58">F129-F128</f>
        <v>0</v>
      </c>
      <c r="G130" s="10">
        <f t="shared" si="58"/>
        <v>0</v>
      </c>
      <c r="H130" s="10">
        <f t="shared" si="58"/>
        <v>0</v>
      </c>
      <c r="I130" s="10">
        <f t="shared" si="58"/>
        <v>0</v>
      </c>
      <c r="J130" s="10">
        <f t="shared" si="58"/>
        <v>0</v>
      </c>
      <c r="K130" s="10">
        <f t="shared" si="58"/>
        <v>0</v>
      </c>
      <c r="L130" s="10">
        <f t="shared" si="58"/>
        <v>0</v>
      </c>
      <c r="M130" s="10">
        <f t="shared" si="58"/>
        <v>0</v>
      </c>
      <c r="N130" s="10">
        <f t="shared" si="58"/>
        <v>0</v>
      </c>
      <c r="O130" s="10">
        <f t="shared" si="58"/>
        <v>0</v>
      </c>
      <c r="P130" s="10">
        <f t="shared" si="58"/>
        <v>0</v>
      </c>
      <c r="Q130" s="10">
        <f t="shared" si="58"/>
        <v>0</v>
      </c>
      <c r="R130" s="10">
        <f t="shared" si="58"/>
        <v>0</v>
      </c>
      <c r="S130" s="10">
        <f t="shared" si="58"/>
        <v>0</v>
      </c>
      <c r="T130" s="10">
        <f t="shared" si="58"/>
        <v>0</v>
      </c>
      <c r="U130" s="10">
        <f t="shared" si="58"/>
        <v>0</v>
      </c>
      <c r="V130" s="10">
        <f t="shared" si="58"/>
        <v>0</v>
      </c>
      <c r="W130" s="10">
        <f t="shared" si="58"/>
        <v>0</v>
      </c>
      <c r="X130" s="10">
        <f t="shared" si="58"/>
        <v>0</v>
      </c>
      <c r="Y130" s="10">
        <f t="shared" si="58"/>
        <v>0</v>
      </c>
      <c r="Z130" s="10">
        <f t="shared" si="58"/>
        <v>0</v>
      </c>
      <c r="AA130" s="10">
        <f t="shared" si="58"/>
        <v>0</v>
      </c>
      <c r="AB130" s="10">
        <f t="shared" si="58"/>
        <v>0</v>
      </c>
      <c r="AC130" s="24">
        <f>AVERAGE(E130:AB130)</f>
        <v>0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59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59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>
        <v>4.2</v>
      </c>
      <c r="Y133" s="11">
        <v>4.2</v>
      </c>
      <c r="Z133" s="11">
        <v>4.2</v>
      </c>
      <c r="AA133" s="11">
        <v>4.2</v>
      </c>
      <c r="AB133" s="11">
        <v>4.2</v>
      </c>
      <c r="AC133" s="24">
        <f t="shared" si="59"/>
        <v>4.200000000000002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>
        <v>3.7</v>
      </c>
      <c r="Y134" s="12">
        <v>3.7</v>
      </c>
      <c r="Z134" s="12">
        <v>3.7</v>
      </c>
      <c r="AA134" s="12">
        <v>3.7</v>
      </c>
      <c r="AB134" s="12">
        <v>3.7</v>
      </c>
      <c r="AC134" s="24">
        <f t="shared" si="59"/>
        <v>3.7000000000000015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>
        <v>3.8</v>
      </c>
      <c r="Y135" s="12">
        <v>3.8</v>
      </c>
      <c r="Z135" s="12">
        <v>3.8</v>
      </c>
      <c r="AA135" s="12">
        <v>3.8</v>
      </c>
      <c r="AB135" s="12">
        <v>3.8</v>
      </c>
      <c r="AC135" s="24">
        <f t="shared" si="59"/>
        <v>3.7999999999999985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24">
        <f t="shared" si="59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AB137" si="60">E133-E134</f>
        <v>0.5</v>
      </c>
      <c r="F137" s="11">
        <f t="shared" si="60"/>
        <v>0.5</v>
      </c>
      <c r="G137" s="11">
        <f t="shared" si="60"/>
        <v>0.5</v>
      </c>
      <c r="H137" s="11">
        <f t="shared" si="60"/>
        <v>0.5</v>
      </c>
      <c r="I137" s="11">
        <f t="shared" si="60"/>
        <v>0.5</v>
      </c>
      <c r="J137" s="11">
        <f t="shared" si="60"/>
        <v>0.5</v>
      </c>
      <c r="K137" s="11">
        <f t="shared" si="60"/>
        <v>0.5</v>
      </c>
      <c r="L137" s="11">
        <f t="shared" si="60"/>
        <v>0.5</v>
      </c>
      <c r="M137" s="11">
        <f t="shared" si="60"/>
        <v>0.5</v>
      </c>
      <c r="N137" s="11">
        <f t="shared" si="60"/>
        <v>0.5</v>
      </c>
      <c r="O137" s="11">
        <f t="shared" si="60"/>
        <v>0.5</v>
      </c>
      <c r="P137" s="11">
        <f t="shared" si="60"/>
        <v>0.5</v>
      </c>
      <c r="Q137" s="11">
        <f t="shared" si="60"/>
        <v>0.5</v>
      </c>
      <c r="R137" s="11">
        <f t="shared" si="60"/>
        <v>0.5</v>
      </c>
      <c r="S137" s="11">
        <f t="shared" si="60"/>
        <v>0.5</v>
      </c>
      <c r="T137" s="11">
        <f t="shared" si="60"/>
        <v>0.5</v>
      </c>
      <c r="U137" s="11">
        <f t="shared" si="60"/>
        <v>0.5</v>
      </c>
      <c r="V137" s="11">
        <f t="shared" si="60"/>
        <v>0.5</v>
      </c>
      <c r="W137" s="11">
        <f t="shared" si="60"/>
        <v>0.5</v>
      </c>
      <c r="X137" s="11">
        <f t="shared" si="60"/>
        <v>0.5</v>
      </c>
      <c r="Y137" s="11">
        <f t="shared" si="60"/>
        <v>0.5</v>
      </c>
      <c r="Z137" s="11">
        <f t="shared" si="60"/>
        <v>0.5</v>
      </c>
      <c r="AA137" s="11">
        <f t="shared" si="60"/>
        <v>0.5</v>
      </c>
      <c r="AB137" s="11">
        <f t="shared" si="60"/>
        <v>0.5</v>
      </c>
      <c r="AC137" s="24">
        <f t="shared" si="59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AB138" si="61">E135-E136</f>
        <v>0.79999999999999982</v>
      </c>
      <c r="F138" s="11">
        <f t="shared" si="61"/>
        <v>0.79999999999999982</v>
      </c>
      <c r="G138" s="11">
        <f t="shared" si="61"/>
        <v>0.79999999999999982</v>
      </c>
      <c r="H138" s="11">
        <f t="shared" si="61"/>
        <v>0.79999999999999982</v>
      </c>
      <c r="I138" s="11">
        <f t="shared" si="61"/>
        <v>0.79999999999999982</v>
      </c>
      <c r="J138" s="11">
        <f t="shared" si="61"/>
        <v>0.79999999999999982</v>
      </c>
      <c r="K138" s="11">
        <f t="shared" si="61"/>
        <v>0.79999999999999982</v>
      </c>
      <c r="L138" s="11">
        <f t="shared" si="61"/>
        <v>0.79999999999999982</v>
      </c>
      <c r="M138" s="11">
        <f t="shared" si="61"/>
        <v>0.79999999999999982</v>
      </c>
      <c r="N138" s="11">
        <f t="shared" si="61"/>
        <v>0.79999999999999982</v>
      </c>
      <c r="O138" s="11">
        <f t="shared" si="61"/>
        <v>0.79999999999999982</v>
      </c>
      <c r="P138" s="11">
        <f t="shared" si="61"/>
        <v>0.79999999999999982</v>
      </c>
      <c r="Q138" s="11">
        <f t="shared" si="61"/>
        <v>0.79999999999999982</v>
      </c>
      <c r="R138" s="11">
        <f t="shared" si="61"/>
        <v>0.79999999999999982</v>
      </c>
      <c r="S138" s="11">
        <f t="shared" si="61"/>
        <v>0.79999999999999982</v>
      </c>
      <c r="T138" s="11">
        <f t="shared" si="61"/>
        <v>0.79999999999999982</v>
      </c>
      <c r="U138" s="11">
        <f t="shared" si="61"/>
        <v>0.79999999999999982</v>
      </c>
      <c r="V138" s="11">
        <f t="shared" si="61"/>
        <v>0.79999999999999982</v>
      </c>
      <c r="W138" s="11">
        <f t="shared" si="61"/>
        <v>0.79999999999999982</v>
      </c>
      <c r="X138" s="11">
        <f t="shared" si="61"/>
        <v>0.79999999999999982</v>
      </c>
      <c r="Y138" s="11">
        <f t="shared" si="61"/>
        <v>0.79999999999999982</v>
      </c>
      <c r="Z138" s="11">
        <f t="shared" si="61"/>
        <v>0.79999999999999982</v>
      </c>
      <c r="AA138" s="11">
        <f t="shared" si="61"/>
        <v>0.79999999999999982</v>
      </c>
      <c r="AB138" s="11">
        <f t="shared" si="61"/>
        <v>0.79999999999999982</v>
      </c>
      <c r="AC138" s="24">
        <f t="shared" si="59"/>
        <v>0.80000000000000027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AB139" si="62">SQRT(E137/0.5)*971</f>
        <v>971</v>
      </c>
      <c r="F139" s="14">
        <f t="shared" si="62"/>
        <v>971</v>
      </c>
      <c r="G139" s="14">
        <f t="shared" si="62"/>
        <v>971</v>
      </c>
      <c r="H139" s="14">
        <f t="shared" si="62"/>
        <v>971</v>
      </c>
      <c r="I139" s="14">
        <f t="shared" si="62"/>
        <v>971</v>
      </c>
      <c r="J139" s="14">
        <f t="shared" si="62"/>
        <v>971</v>
      </c>
      <c r="K139" s="14">
        <f t="shared" si="62"/>
        <v>971</v>
      </c>
      <c r="L139" s="14">
        <f t="shared" si="62"/>
        <v>971</v>
      </c>
      <c r="M139" s="14">
        <f t="shared" si="62"/>
        <v>971</v>
      </c>
      <c r="N139" s="14">
        <f t="shared" si="62"/>
        <v>971</v>
      </c>
      <c r="O139" s="14">
        <f t="shared" si="62"/>
        <v>971</v>
      </c>
      <c r="P139" s="14">
        <f t="shared" si="62"/>
        <v>971</v>
      </c>
      <c r="Q139" s="14">
        <f t="shared" si="62"/>
        <v>971</v>
      </c>
      <c r="R139" s="14">
        <f t="shared" si="62"/>
        <v>971</v>
      </c>
      <c r="S139" s="14">
        <f t="shared" si="62"/>
        <v>971</v>
      </c>
      <c r="T139" s="14">
        <f t="shared" si="62"/>
        <v>971</v>
      </c>
      <c r="U139" s="14">
        <f t="shared" si="62"/>
        <v>971</v>
      </c>
      <c r="V139" s="14">
        <f t="shared" si="62"/>
        <v>971</v>
      </c>
      <c r="W139" s="14">
        <f t="shared" si="62"/>
        <v>971</v>
      </c>
      <c r="X139" s="14">
        <f t="shared" si="62"/>
        <v>971</v>
      </c>
      <c r="Y139" s="14">
        <f t="shared" si="62"/>
        <v>971</v>
      </c>
      <c r="Z139" s="14">
        <f t="shared" si="62"/>
        <v>971</v>
      </c>
      <c r="AA139" s="14">
        <f t="shared" si="62"/>
        <v>971</v>
      </c>
      <c r="AB139" s="14">
        <f t="shared" si="62"/>
        <v>971</v>
      </c>
      <c r="AC139" s="24">
        <f t="shared" si="59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AB140" si="63">E139*1000*1*(E125-E126)/3024</f>
        <v>0</v>
      </c>
      <c r="F140" s="14">
        <f t="shared" si="63"/>
        <v>0</v>
      </c>
      <c r="G140" s="14">
        <f t="shared" si="63"/>
        <v>0</v>
      </c>
      <c r="H140" s="14">
        <f t="shared" si="63"/>
        <v>0</v>
      </c>
      <c r="I140" s="14">
        <f t="shared" si="63"/>
        <v>0</v>
      </c>
      <c r="J140" s="14">
        <f t="shared" si="63"/>
        <v>0</v>
      </c>
      <c r="K140" s="14">
        <f t="shared" si="63"/>
        <v>0</v>
      </c>
      <c r="L140" s="14">
        <f t="shared" si="63"/>
        <v>0</v>
      </c>
      <c r="M140" s="14">
        <f t="shared" si="63"/>
        <v>0</v>
      </c>
      <c r="N140" s="14">
        <f t="shared" si="63"/>
        <v>0</v>
      </c>
      <c r="O140" s="14">
        <f t="shared" si="63"/>
        <v>0</v>
      </c>
      <c r="P140" s="14">
        <f t="shared" si="63"/>
        <v>0</v>
      </c>
      <c r="Q140" s="14">
        <f t="shared" si="63"/>
        <v>0</v>
      </c>
      <c r="R140" s="14">
        <f t="shared" si="63"/>
        <v>0</v>
      </c>
      <c r="S140" s="14">
        <f t="shared" si="63"/>
        <v>0</v>
      </c>
      <c r="T140" s="14">
        <f t="shared" si="63"/>
        <v>0</v>
      </c>
      <c r="U140" s="14">
        <f t="shared" si="63"/>
        <v>0</v>
      </c>
      <c r="V140" s="14">
        <f t="shared" si="63"/>
        <v>0</v>
      </c>
      <c r="W140" s="14">
        <f t="shared" si="63"/>
        <v>0</v>
      </c>
      <c r="X140" s="14">
        <f t="shared" si="63"/>
        <v>0</v>
      </c>
      <c r="Y140" s="14">
        <f t="shared" si="63"/>
        <v>0</v>
      </c>
      <c r="Z140" s="14">
        <f t="shared" si="63"/>
        <v>0</v>
      </c>
      <c r="AA140" s="14">
        <f t="shared" si="63"/>
        <v>0</v>
      </c>
      <c r="AB140" s="14">
        <f t="shared" si="63"/>
        <v>0</v>
      </c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 t="e">
        <f t="shared" ref="E142:AB142" si="64">E141/E140</f>
        <v>#DIV/0!</v>
      </c>
      <c r="F142" s="16" t="e">
        <f t="shared" si="64"/>
        <v>#DIV/0!</v>
      </c>
      <c r="G142" s="16" t="e">
        <f t="shared" si="64"/>
        <v>#DIV/0!</v>
      </c>
      <c r="H142" s="16" t="e">
        <f t="shared" si="64"/>
        <v>#DIV/0!</v>
      </c>
      <c r="I142" s="16" t="e">
        <f t="shared" si="64"/>
        <v>#DIV/0!</v>
      </c>
      <c r="J142" s="16" t="e">
        <f t="shared" si="64"/>
        <v>#DIV/0!</v>
      </c>
      <c r="K142" s="16" t="e">
        <f t="shared" si="64"/>
        <v>#DIV/0!</v>
      </c>
      <c r="L142" s="16" t="e">
        <f t="shared" si="64"/>
        <v>#DIV/0!</v>
      </c>
      <c r="M142" s="16" t="e">
        <f t="shared" si="64"/>
        <v>#DIV/0!</v>
      </c>
      <c r="N142" s="16" t="e">
        <f t="shared" si="64"/>
        <v>#DIV/0!</v>
      </c>
      <c r="O142" s="16" t="e">
        <f t="shared" si="64"/>
        <v>#DIV/0!</v>
      </c>
      <c r="P142" s="16" t="e">
        <f t="shared" si="64"/>
        <v>#DIV/0!</v>
      </c>
      <c r="Q142" s="16" t="e">
        <f t="shared" si="64"/>
        <v>#DIV/0!</v>
      </c>
      <c r="R142" s="16" t="e">
        <f t="shared" si="64"/>
        <v>#DIV/0!</v>
      </c>
      <c r="S142" s="16" t="e">
        <f t="shared" si="64"/>
        <v>#DIV/0!</v>
      </c>
      <c r="T142" s="16" t="e">
        <f t="shared" si="64"/>
        <v>#DIV/0!</v>
      </c>
      <c r="U142" s="16" t="e">
        <f t="shared" si="64"/>
        <v>#DIV/0!</v>
      </c>
      <c r="V142" s="16" t="e">
        <f t="shared" si="64"/>
        <v>#DIV/0!</v>
      </c>
      <c r="W142" s="16" t="e">
        <f t="shared" si="64"/>
        <v>#DIV/0!</v>
      </c>
      <c r="X142" s="16" t="e">
        <f t="shared" si="64"/>
        <v>#DIV/0!</v>
      </c>
      <c r="Y142" s="16" t="e">
        <f t="shared" si="64"/>
        <v>#DIV/0!</v>
      </c>
      <c r="Z142" s="16" t="e">
        <f t="shared" si="64"/>
        <v>#DIV/0!</v>
      </c>
      <c r="AA142" s="16" t="e">
        <f t="shared" si="64"/>
        <v>#DIV/0!</v>
      </c>
      <c r="AB142" s="16" t="e">
        <f t="shared" si="64"/>
        <v>#DIV/0!</v>
      </c>
      <c r="AC142" s="24" t="e">
        <f t="shared" ref="AC142:AC147" si="65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 t="e">
        <f>AVERAGE(E142:AB142)</f>
        <v>#DIV/0!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65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 t="e">
        <f t="shared" ref="E144:AB144" si="66">3.516/E142</f>
        <v>#DIV/0!</v>
      </c>
      <c r="F144" s="16" t="e">
        <f t="shared" si="66"/>
        <v>#DIV/0!</v>
      </c>
      <c r="G144" s="16" t="e">
        <f t="shared" si="66"/>
        <v>#DIV/0!</v>
      </c>
      <c r="H144" s="16" t="e">
        <f t="shared" si="66"/>
        <v>#DIV/0!</v>
      </c>
      <c r="I144" s="16" t="e">
        <f t="shared" si="66"/>
        <v>#DIV/0!</v>
      </c>
      <c r="J144" s="16" t="e">
        <f t="shared" si="66"/>
        <v>#DIV/0!</v>
      </c>
      <c r="K144" s="16" t="e">
        <f t="shared" si="66"/>
        <v>#DIV/0!</v>
      </c>
      <c r="L144" s="16" t="e">
        <f t="shared" si="66"/>
        <v>#DIV/0!</v>
      </c>
      <c r="M144" s="16" t="e">
        <f t="shared" si="66"/>
        <v>#DIV/0!</v>
      </c>
      <c r="N144" s="16" t="e">
        <f t="shared" si="66"/>
        <v>#DIV/0!</v>
      </c>
      <c r="O144" s="16" t="e">
        <f t="shared" si="66"/>
        <v>#DIV/0!</v>
      </c>
      <c r="P144" s="16" t="e">
        <f t="shared" si="66"/>
        <v>#DIV/0!</v>
      </c>
      <c r="Q144" s="16" t="e">
        <f t="shared" si="66"/>
        <v>#DIV/0!</v>
      </c>
      <c r="R144" s="16" t="e">
        <f t="shared" si="66"/>
        <v>#DIV/0!</v>
      </c>
      <c r="S144" s="16" t="e">
        <f t="shared" si="66"/>
        <v>#DIV/0!</v>
      </c>
      <c r="T144" s="16" t="e">
        <f t="shared" si="66"/>
        <v>#DIV/0!</v>
      </c>
      <c r="U144" s="16" t="e">
        <f t="shared" si="66"/>
        <v>#DIV/0!</v>
      </c>
      <c r="V144" s="16" t="e">
        <f t="shared" si="66"/>
        <v>#DIV/0!</v>
      </c>
      <c r="W144" s="16" t="e">
        <f t="shared" si="66"/>
        <v>#DIV/0!</v>
      </c>
      <c r="X144" s="16" t="e">
        <f t="shared" si="66"/>
        <v>#DIV/0!</v>
      </c>
      <c r="Y144" s="16" t="e">
        <f t="shared" si="66"/>
        <v>#DIV/0!</v>
      </c>
      <c r="Z144" s="16" t="e">
        <f t="shared" si="66"/>
        <v>#DIV/0!</v>
      </c>
      <c r="AA144" s="16" t="e">
        <f t="shared" si="66"/>
        <v>#DIV/0!</v>
      </c>
      <c r="AB144" s="16" t="e">
        <f t="shared" si="66"/>
        <v>#DIV/0!</v>
      </c>
      <c r="AC144" s="24" t="e">
        <f t="shared" si="65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 t="e">
        <f t="shared" ref="E145:AB145" si="67">3.413*E144</f>
        <v>#DIV/0!</v>
      </c>
      <c r="F145" s="16" t="e">
        <f t="shared" si="67"/>
        <v>#DIV/0!</v>
      </c>
      <c r="G145" s="16" t="e">
        <f t="shared" si="67"/>
        <v>#DIV/0!</v>
      </c>
      <c r="H145" s="16" t="e">
        <f t="shared" si="67"/>
        <v>#DIV/0!</v>
      </c>
      <c r="I145" s="16" t="e">
        <f t="shared" si="67"/>
        <v>#DIV/0!</v>
      </c>
      <c r="J145" s="16" t="e">
        <f t="shared" si="67"/>
        <v>#DIV/0!</v>
      </c>
      <c r="K145" s="16" t="e">
        <f t="shared" si="67"/>
        <v>#DIV/0!</v>
      </c>
      <c r="L145" s="16" t="e">
        <f t="shared" si="67"/>
        <v>#DIV/0!</v>
      </c>
      <c r="M145" s="16" t="e">
        <f t="shared" si="67"/>
        <v>#DIV/0!</v>
      </c>
      <c r="N145" s="16" t="e">
        <f t="shared" si="67"/>
        <v>#DIV/0!</v>
      </c>
      <c r="O145" s="16" t="e">
        <f t="shared" si="67"/>
        <v>#DIV/0!</v>
      </c>
      <c r="P145" s="16" t="e">
        <f t="shared" si="67"/>
        <v>#DIV/0!</v>
      </c>
      <c r="Q145" s="16" t="e">
        <f t="shared" si="67"/>
        <v>#DIV/0!</v>
      </c>
      <c r="R145" s="16" t="e">
        <f t="shared" si="67"/>
        <v>#DIV/0!</v>
      </c>
      <c r="S145" s="16" t="e">
        <f t="shared" si="67"/>
        <v>#DIV/0!</v>
      </c>
      <c r="T145" s="16" t="e">
        <f t="shared" si="67"/>
        <v>#DIV/0!</v>
      </c>
      <c r="U145" s="16" t="e">
        <f t="shared" si="67"/>
        <v>#DIV/0!</v>
      </c>
      <c r="V145" s="16" t="e">
        <f t="shared" si="67"/>
        <v>#DIV/0!</v>
      </c>
      <c r="W145" s="16" t="e">
        <f t="shared" si="67"/>
        <v>#DIV/0!</v>
      </c>
      <c r="X145" s="16" t="e">
        <f t="shared" si="67"/>
        <v>#DIV/0!</v>
      </c>
      <c r="Y145" s="16" t="e">
        <f t="shared" si="67"/>
        <v>#DIV/0!</v>
      </c>
      <c r="Z145" s="16" t="e">
        <f t="shared" si="67"/>
        <v>#DIV/0!</v>
      </c>
      <c r="AA145" s="16" t="e">
        <f t="shared" si="67"/>
        <v>#DIV/0!</v>
      </c>
      <c r="AB145" s="16" t="e">
        <f t="shared" si="67"/>
        <v>#DIV/0!</v>
      </c>
      <c r="AC145" s="24" t="e">
        <f t="shared" si="65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 t="e">
        <f t="shared" ref="E146:AB146" si="68">(E129-E128)/LN(1+(E129-E128)/E123)</f>
        <v>#DIV/0!</v>
      </c>
      <c r="F146" s="16" t="e">
        <f t="shared" si="68"/>
        <v>#DIV/0!</v>
      </c>
      <c r="G146" s="16" t="e">
        <f t="shared" si="68"/>
        <v>#DIV/0!</v>
      </c>
      <c r="H146" s="16" t="e">
        <f t="shared" si="68"/>
        <v>#DIV/0!</v>
      </c>
      <c r="I146" s="16" t="e">
        <f t="shared" si="68"/>
        <v>#DIV/0!</v>
      </c>
      <c r="J146" s="16" t="e">
        <f t="shared" si="68"/>
        <v>#DIV/0!</v>
      </c>
      <c r="K146" s="16" t="e">
        <f t="shared" si="68"/>
        <v>#DIV/0!</v>
      </c>
      <c r="L146" s="16" t="e">
        <f t="shared" si="68"/>
        <v>#DIV/0!</v>
      </c>
      <c r="M146" s="16" t="e">
        <f t="shared" si="68"/>
        <v>#DIV/0!</v>
      </c>
      <c r="N146" s="16" t="e">
        <f t="shared" si="68"/>
        <v>#DIV/0!</v>
      </c>
      <c r="O146" s="16" t="e">
        <f t="shared" si="68"/>
        <v>#DIV/0!</v>
      </c>
      <c r="P146" s="16" t="e">
        <f t="shared" si="68"/>
        <v>#DIV/0!</v>
      </c>
      <c r="Q146" s="16" t="e">
        <f t="shared" si="68"/>
        <v>#DIV/0!</v>
      </c>
      <c r="R146" s="16" t="e">
        <f t="shared" si="68"/>
        <v>#DIV/0!</v>
      </c>
      <c r="S146" s="16" t="e">
        <f t="shared" si="68"/>
        <v>#DIV/0!</v>
      </c>
      <c r="T146" s="16" t="e">
        <f t="shared" si="68"/>
        <v>#DIV/0!</v>
      </c>
      <c r="U146" s="16" t="e">
        <f t="shared" si="68"/>
        <v>#DIV/0!</v>
      </c>
      <c r="V146" s="16" t="e">
        <f t="shared" si="68"/>
        <v>#DIV/0!</v>
      </c>
      <c r="W146" s="16" t="e">
        <f t="shared" si="68"/>
        <v>#DIV/0!</v>
      </c>
      <c r="X146" s="16" t="e">
        <f t="shared" si="68"/>
        <v>#DIV/0!</v>
      </c>
      <c r="Y146" s="16" t="e">
        <f t="shared" si="68"/>
        <v>#DIV/0!</v>
      </c>
      <c r="Z146" s="16" t="e">
        <f t="shared" si="68"/>
        <v>#DIV/0!</v>
      </c>
      <c r="AA146" s="16" t="e">
        <f t="shared" si="68"/>
        <v>#DIV/0!</v>
      </c>
      <c r="AB146" s="16" t="e">
        <f t="shared" si="68"/>
        <v>#DIV/0!</v>
      </c>
      <c r="AC146" s="24" t="e">
        <f t="shared" si="65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 t="e">
        <f t="shared" ref="E147:AB147" si="69">(E125-E126)/LN(1+(E125-E126)/E124)</f>
        <v>#DIV/0!</v>
      </c>
      <c r="F147" s="16" t="e">
        <f t="shared" si="69"/>
        <v>#DIV/0!</v>
      </c>
      <c r="G147" s="16" t="e">
        <f t="shared" si="69"/>
        <v>#DIV/0!</v>
      </c>
      <c r="H147" s="16" t="e">
        <f t="shared" si="69"/>
        <v>#DIV/0!</v>
      </c>
      <c r="I147" s="16" t="e">
        <f t="shared" si="69"/>
        <v>#DIV/0!</v>
      </c>
      <c r="J147" s="16" t="e">
        <f t="shared" si="69"/>
        <v>#DIV/0!</v>
      </c>
      <c r="K147" s="16" t="e">
        <f t="shared" si="69"/>
        <v>#DIV/0!</v>
      </c>
      <c r="L147" s="16" t="e">
        <f t="shared" si="69"/>
        <v>#DIV/0!</v>
      </c>
      <c r="M147" s="16" t="e">
        <f t="shared" si="69"/>
        <v>#DIV/0!</v>
      </c>
      <c r="N147" s="16" t="e">
        <f t="shared" si="69"/>
        <v>#DIV/0!</v>
      </c>
      <c r="O147" s="16" t="e">
        <f t="shared" si="69"/>
        <v>#DIV/0!</v>
      </c>
      <c r="P147" s="16" t="e">
        <f t="shared" si="69"/>
        <v>#DIV/0!</v>
      </c>
      <c r="Q147" s="16" t="e">
        <f t="shared" si="69"/>
        <v>#DIV/0!</v>
      </c>
      <c r="R147" s="16" t="e">
        <f t="shared" si="69"/>
        <v>#DIV/0!</v>
      </c>
      <c r="S147" s="16" t="e">
        <f t="shared" si="69"/>
        <v>#DIV/0!</v>
      </c>
      <c r="T147" s="16" t="e">
        <f t="shared" si="69"/>
        <v>#DIV/0!</v>
      </c>
      <c r="U147" s="16" t="e">
        <f t="shared" si="69"/>
        <v>#DIV/0!</v>
      </c>
      <c r="V147" s="16" t="e">
        <f t="shared" si="69"/>
        <v>#DIV/0!</v>
      </c>
      <c r="W147" s="16" t="e">
        <f t="shared" si="69"/>
        <v>#DIV/0!</v>
      </c>
      <c r="X147" s="16" t="e">
        <f t="shared" si="69"/>
        <v>#DIV/0!</v>
      </c>
      <c r="Y147" s="16" t="e">
        <f t="shared" si="69"/>
        <v>#DIV/0!</v>
      </c>
      <c r="Z147" s="16" t="e">
        <f t="shared" si="69"/>
        <v>#DIV/0!</v>
      </c>
      <c r="AA147" s="16" t="e">
        <f t="shared" si="69"/>
        <v>#DIV/0!</v>
      </c>
      <c r="AB147" s="16" t="e">
        <f t="shared" si="69"/>
        <v>#DIV/0!</v>
      </c>
      <c r="AC147" s="24" t="e">
        <f t="shared" si="65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>
        <v>1.4</v>
      </c>
      <c r="F152" s="8">
        <v>1.4</v>
      </c>
      <c r="G152" s="8"/>
      <c r="H152" s="8"/>
      <c r="I152" s="8"/>
      <c r="J152" s="8"/>
      <c r="K152" s="8"/>
      <c r="L152" s="8">
        <v>1.3</v>
      </c>
      <c r="M152" s="8">
        <v>1.1000000000000001</v>
      </c>
      <c r="N152" s="8">
        <v>1.1000000000000001</v>
      </c>
      <c r="O152" s="8">
        <v>1.1000000000000001</v>
      </c>
      <c r="P152" s="8">
        <v>1.1000000000000001</v>
      </c>
      <c r="Q152" s="8">
        <v>1.1000000000000001</v>
      </c>
      <c r="R152" s="8">
        <v>1.1000000000000001</v>
      </c>
      <c r="S152" s="8">
        <v>1</v>
      </c>
      <c r="T152" s="8">
        <v>1.1000000000000001</v>
      </c>
      <c r="U152" s="8"/>
      <c r="V152" s="8"/>
      <c r="W152" s="8"/>
      <c r="X152" s="8"/>
      <c r="Y152" s="8"/>
      <c r="Z152" s="8"/>
      <c r="AA152" s="8"/>
      <c r="AB152" s="8"/>
      <c r="AC152" s="23">
        <f>AVERAGE(E152:AB152)</f>
        <v>1.1636363636363634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>
        <v>1</v>
      </c>
      <c r="F153" s="9">
        <v>1.1000000000000001</v>
      </c>
      <c r="G153" s="9"/>
      <c r="H153" s="9"/>
      <c r="I153" s="9"/>
      <c r="J153" s="9"/>
      <c r="K153" s="9"/>
      <c r="L153" s="9">
        <v>0.4</v>
      </c>
      <c r="M153" s="9">
        <v>0.4</v>
      </c>
      <c r="N153" s="9">
        <v>0.5</v>
      </c>
      <c r="O153" s="9">
        <v>0.5</v>
      </c>
      <c r="P153" s="9">
        <v>0.4</v>
      </c>
      <c r="Q153" s="9">
        <v>0.5</v>
      </c>
      <c r="R153" s="9">
        <v>0.4</v>
      </c>
      <c r="S153" s="9">
        <v>0.5</v>
      </c>
      <c r="T153" s="9">
        <v>0.5</v>
      </c>
      <c r="U153" s="9"/>
      <c r="V153" s="9"/>
      <c r="W153" s="9"/>
      <c r="X153" s="9"/>
      <c r="Y153" s="9"/>
      <c r="Z153" s="9"/>
      <c r="AA153" s="9"/>
      <c r="AB153" s="9"/>
      <c r="AC153" s="23">
        <f>AVERAGE(E153:AB153)</f>
        <v>0.5636363636363636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>
        <v>14.6</v>
      </c>
      <c r="F154" s="10">
        <v>14.6</v>
      </c>
      <c r="G154" s="10"/>
      <c r="H154" s="10"/>
      <c r="I154" s="10"/>
      <c r="J154" s="10"/>
      <c r="K154" s="10"/>
      <c r="L154" s="10">
        <v>13.3</v>
      </c>
      <c r="M154" s="10">
        <v>13.2</v>
      </c>
      <c r="N154" s="10">
        <v>13.1</v>
      </c>
      <c r="O154" s="10">
        <v>13</v>
      </c>
      <c r="P154" s="10">
        <v>12.8</v>
      </c>
      <c r="Q154" s="10">
        <v>12.8</v>
      </c>
      <c r="R154" s="10">
        <v>12.8</v>
      </c>
      <c r="S154" s="10">
        <v>12.7</v>
      </c>
      <c r="T154" s="10">
        <v>12.3</v>
      </c>
      <c r="U154" s="10"/>
      <c r="V154" s="10"/>
      <c r="W154" s="10"/>
      <c r="X154" s="10"/>
      <c r="Y154" s="10"/>
      <c r="Z154" s="10"/>
      <c r="AA154" s="10"/>
      <c r="AB154" s="10"/>
      <c r="AC154" s="24">
        <f t="shared" ref="AC154:AC158" si="70">AVERAGE(E154:AB154)</f>
        <v>13.2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>
        <v>5.6</v>
      </c>
      <c r="F155" s="10">
        <v>5.7</v>
      </c>
      <c r="G155" s="10"/>
      <c r="H155" s="10"/>
      <c r="I155" s="10"/>
      <c r="J155" s="10"/>
      <c r="K155" s="10"/>
      <c r="L155" s="10">
        <v>6</v>
      </c>
      <c r="M155" s="10">
        <v>5.6</v>
      </c>
      <c r="N155" s="10">
        <v>5.6</v>
      </c>
      <c r="O155" s="10">
        <v>5.5</v>
      </c>
      <c r="P155" s="10">
        <v>5.5</v>
      </c>
      <c r="Q155" s="10">
        <v>5.6</v>
      </c>
      <c r="R155" s="10">
        <v>5.6</v>
      </c>
      <c r="S155" s="10">
        <v>5.4</v>
      </c>
      <c r="T155" s="10">
        <v>5.5</v>
      </c>
      <c r="U155" s="10"/>
      <c r="V155" s="10"/>
      <c r="W155" s="10"/>
      <c r="X155" s="10"/>
      <c r="Y155" s="10"/>
      <c r="Z155" s="10"/>
      <c r="AA155" s="10"/>
      <c r="AB155" s="10"/>
      <c r="AC155" s="24">
        <f t="shared" si="70"/>
        <v>5.6000000000000005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>
        <f>E154-E155</f>
        <v>9</v>
      </c>
      <c r="F156" s="10">
        <f t="shared" ref="F156" si="71">F154-F155</f>
        <v>8.8999999999999986</v>
      </c>
      <c r="G156" s="10"/>
      <c r="H156" s="10"/>
      <c r="I156" s="10"/>
      <c r="J156" s="10"/>
      <c r="K156" s="10"/>
      <c r="L156" s="10">
        <v>7.3000000000000007</v>
      </c>
      <c r="M156" s="10">
        <v>7.6</v>
      </c>
      <c r="N156" s="10">
        <v>7.5</v>
      </c>
      <c r="O156" s="10">
        <v>7.5</v>
      </c>
      <c r="P156" s="10">
        <v>7.3000000000000007</v>
      </c>
      <c r="Q156" s="10">
        <v>7.2000000000000011</v>
      </c>
      <c r="R156" s="10">
        <v>7.2000000000000011</v>
      </c>
      <c r="S156" s="10">
        <v>7.2999999999999989</v>
      </c>
      <c r="T156" s="10">
        <v>6.8000000000000007</v>
      </c>
      <c r="U156" s="10"/>
      <c r="V156" s="10"/>
      <c r="W156" s="10"/>
      <c r="X156" s="10"/>
      <c r="Y156" s="10"/>
      <c r="Z156" s="10"/>
      <c r="AA156" s="10"/>
      <c r="AB156" s="10"/>
      <c r="AC156" s="24">
        <f t="shared" si="70"/>
        <v>7.6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>
        <v>21.2</v>
      </c>
      <c r="F157" s="10">
        <v>21.8</v>
      </c>
      <c r="G157" s="10"/>
      <c r="H157" s="10"/>
      <c r="I157" s="10"/>
      <c r="J157" s="10"/>
      <c r="K157" s="10"/>
      <c r="L157" s="10">
        <v>25.6</v>
      </c>
      <c r="M157" s="10">
        <v>25.1</v>
      </c>
      <c r="N157" s="10">
        <v>25.1</v>
      </c>
      <c r="O157" s="10">
        <v>24.8</v>
      </c>
      <c r="P157" s="10">
        <v>24.8</v>
      </c>
      <c r="Q157" s="10">
        <v>24.9</v>
      </c>
      <c r="R157" s="10">
        <v>24.8</v>
      </c>
      <c r="S157" s="10">
        <v>24.6</v>
      </c>
      <c r="T157" s="10">
        <v>24.4</v>
      </c>
      <c r="U157" s="10"/>
      <c r="V157" s="10"/>
      <c r="W157" s="10"/>
      <c r="X157" s="10"/>
      <c r="Y157" s="10"/>
      <c r="Z157" s="10"/>
      <c r="AA157" s="10"/>
      <c r="AB157" s="10"/>
      <c r="AC157" s="24">
        <f t="shared" si="70"/>
        <v>24.281818181818185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>
        <v>27.2</v>
      </c>
      <c r="F158" s="10">
        <v>27.8</v>
      </c>
      <c r="G158" s="10"/>
      <c r="H158" s="10"/>
      <c r="I158" s="10"/>
      <c r="J158" s="10"/>
      <c r="K158" s="10"/>
      <c r="L158" s="10">
        <v>30.1</v>
      </c>
      <c r="M158" s="10">
        <v>29.8</v>
      </c>
      <c r="N158" s="10">
        <v>29.7</v>
      </c>
      <c r="O158" s="10">
        <v>29.4</v>
      </c>
      <c r="P158" s="10">
        <v>29.2</v>
      </c>
      <c r="Q158" s="10">
        <v>29.5</v>
      </c>
      <c r="R158" s="10">
        <v>29.3</v>
      </c>
      <c r="S158" s="10">
        <v>29</v>
      </c>
      <c r="T158" s="10">
        <v>28.7</v>
      </c>
      <c r="U158" s="10"/>
      <c r="V158" s="10"/>
      <c r="W158" s="10"/>
      <c r="X158" s="10"/>
      <c r="Y158" s="10"/>
      <c r="Z158" s="10"/>
      <c r="AA158" s="10"/>
      <c r="AB158" s="10"/>
      <c r="AC158" s="24">
        <f t="shared" si="70"/>
        <v>29.063636363636363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>
        <f>E158-E157</f>
        <v>6</v>
      </c>
      <c r="F159" s="10">
        <f t="shared" ref="F159" si="72">F158-F157</f>
        <v>6</v>
      </c>
      <c r="G159" s="10"/>
      <c r="H159" s="10"/>
      <c r="I159" s="10"/>
      <c r="J159" s="10"/>
      <c r="K159" s="10"/>
      <c r="L159" s="10">
        <v>4.5</v>
      </c>
      <c r="M159" s="10">
        <v>4.6999999999999993</v>
      </c>
      <c r="N159" s="10">
        <v>4.5999999999999979</v>
      </c>
      <c r="O159" s="10">
        <v>4.5999999999999979</v>
      </c>
      <c r="P159" s="10">
        <v>4.3999999999999986</v>
      </c>
      <c r="Q159" s="10">
        <v>4.6000000000000014</v>
      </c>
      <c r="R159" s="10">
        <v>4.5</v>
      </c>
      <c r="S159" s="10">
        <v>4.3999999999999986</v>
      </c>
      <c r="T159" s="10">
        <v>4.3000000000000007</v>
      </c>
      <c r="U159" s="10"/>
      <c r="V159" s="10"/>
      <c r="W159" s="10"/>
      <c r="X159" s="10"/>
      <c r="Y159" s="10"/>
      <c r="Z159" s="10"/>
      <c r="AA159" s="10"/>
      <c r="AB159" s="10"/>
      <c r="AC159" s="24">
        <f>AVERAGE(E159:AB159)</f>
        <v>4.7818181818181813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>
        <v>241.3</v>
      </c>
      <c r="F160" s="172">
        <v>244.1</v>
      </c>
      <c r="G160" s="172"/>
      <c r="H160" s="172"/>
      <c r="I160" s="172"/>
      <c r="J160" s="172"/>
      <c r="K160" s="172"/>
      <c r="L160" s="172">
        <v>254.4</v>
      </c>
      <c r="M160" s="172">
        <v>249.6</v>
      </c>
      <c r="N160" s="172">
        <v>250.3</v>
      </c>
      <c r="O160" s="172">
        <v>248.9</v>
      </c>
      <c r="P160" s="172">
        <v>249.6</v>
      </c>
      <c r="Q160" s="172">
        <v>250.3</v>
      </c>
      <c r="R160" s="172">
        <v>250.3</v>
      </c>
      <c r="S160" s="172">
        <v>247.5</v>
      </c>
      <c r="T160" s="172">
        <v>247.5</v>
      </c>
      <c r="U160" s="172"/>
      <c r="V160" s="172"/>
      <c r="W160" s="172"/>
      <c r="X160" s="172"/>
      <c r="Y160" s="172"/>
      <c r="Z160" s="172"/>
      <c r="AA160" s="172"/>
      <c r="AB160" s="172"/>
      <c r="AC160" s="24">
        <f t="shared" ref="AC160:AC168" si="73">AVERAGE(E160:AB160)</f>
        <v>248.52727272727273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>
        <v>639.1</v>
      </c>
      <c r="F161" s="172">
        <v>650.20000000000005</v>
      </c>
      <c r="G161" s="172"/>
      <c r="H161" s="172"/>
      <c r="I161" s="172"/>
      <c r="J161" s="172"/>
      <c r="K161" s="172"/>
      <c r="L161" s="172">
        <v>695.7</v>
      </c>
      <c r="M161" s="172">
        <v>688.1</v>
      </c>
      <c r="N161" s="172">
        <v>685.3</v>
      </c>
      <c r="O161" s="172">
        <v>679.8</v>
      </c>
      <c r="P161" s="172">
        <v>675.7</v>
      </c>
      <c r="Q161" s="172">
        <v>683.3</v>
      </c>
      <c r="R161" s="172">
        <v>678.4</v>
      </c>
      <c r="S161" s="172">
        <v>671.5</v>
      </c>
      <c r="T161" s="172">
        <v>664.7</v>
      </c>
      <c r="U161" s="172"/>
      <c r="V161" s="172"/>
      <c r="W161" s="172"/>
      <c r="X161" s="172"/>
      <c r="Y161" s="172"/>
      <c r="Z161" s="172"/>
      <c r="AA161" s="172"/>
      <c r="AB161" s="172"/>
      <c r="AC161" s="24">
        <f t="shared" si="73"/>
        <v>673.80000000000007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>
        <v>4.2</v>
      </c>
      <c r="F162" s="11">
        <v>4.2</v>
      </c>
      <c r="G162" s="11"/>
      <c r="H162" s="11"/>
      <c r="I162" s="11"/>
      <c r="J162" s="11"/>
      <c r="K162" s="11"/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/>
      <c r="V162" s="11"/>
      <c r="W162" s="11"/>
      <c r="X162" s="11"/>
      <c r="Y162" s="11"/>
      <c r="Z162" s="11"/>
      <c r="AA162" s="11"/>
      <c r="AB162" s="11"/>
      <c r="AC162" s="24">
        <f t="shared" si="73"/>
        <v>4.2000000000000011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>
        <v>3.7</v>
      </c>
      <c r="F163" s="12">
        <v>3.7</v>
      </c>
      <c r="G163" s="12"/>
      <c r="H163" s="12"/>
      <c r="I163" s="12"/>
      <c r="J163" s="12"/>
      <c r="K163" s="12"/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/>
      <c r="V163" s="12"/>
      <c r="W163" s="12"/>
      <c r="X163" s="12"/>
      <c r="Y163" s="12"/>
      <c r="Z163" s="12"/>
      <c r="AA163" s="12"/>
      <c r="AB163" s="12"/>
      <c r="AC163" s="24">
        <f t="shared" si="73"/>
        <v>3.7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>
        <v>3.8</v>
      </c>
      <c r="F164" s="12">
        <v>3.8</v>
      </c>
      <c r="G164" s="12"/>
      <c r="H164" s="12"/>
      <c r="I164" s="12"/>
      <c r="J164" s="12"/>
      <c r="K164" s="12"/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/>
      <c r="V164" s="12"/>
      <c r="W164" s="12"/>
      <c r="X164" s="12"/>
      <c r="Y164" s="12"/>
      <c r="Z164" s="12"/>
      <c r="AA164" s="12"/>
      <c r="AB164" s="12"/>
      <c r="AC164" s="24">
        <f t="shared" si="73"/>
        <v>3.8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>
        <v>3</v>
      </c>
      <c r="F165" s="12">
        <v>3</v>
      </c>
      <c r="G165" s="12"/>
      <c r="H165" s="12"/>
      <c r="I165" s="12"/>
      <c r="J165" s="12"/>
      <c r="K165" s="12"/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/>
      <c r="V165" s="12"/>
      <c r="W165" s="12"/>
      <c r="X165" s="12"/>
      <c r="Y165" s="12"/>
      <c r="Z165" s="12"/>
      <c r="AA165" s="12"/>
      <c r="AB165" s="12"/>
      <c r="AC165" s="24">
        <f t="shared" si="73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>
        <f t="shared" ref="E166:F166" si="74">E162-E163</f>
        <v>0.5</v>
      </c>
      <c r="F166" s="11">
        <f t="shared" si="74"/>
        <v>0.5</v>
      </c>
      <c r="G166" s="11"/>
      <c r="H166" s="11"/>
      <c r="I166" s="11"/>
      <c r="J166" s="11"/>
      <c r="K166" s="11"/>
      <c r="L166" s="11">
        <v>0.5</v>
      </c>
      <c r="M166" s="11">
        <v>0.5</v>
      </c>
      <c r="N166" s="11">
        <v>0.5</v>
      </c>
      <c r="O166" s="11">
        <v>0.5</v>
      </c>
      <c r="P166" s="11">
        <v>0.5</v>
      </c>
      <c r="Q166" s="11">
        <v>0.5</v>
      </c>
      <c r="R166" s="11">
        <v>0.5</v>
      </c>
      <c r="S166" s="11">
        <v>0.5</v>
      </c>
      <c r="T166" s="11">
        <v>0.5</v>
      </c>
      <c r="U166" s="11"/>
      <c r="V166" s="11"/>
      <c r="W166" s="11"/>
      <c r="X166" s="11"/>
      <c r="Y166" s="11"/>
      <c r="Z166" s="11"/>
      <c r="AA166" s="11"/>
      <c r="AB166" s="11"/>
      <c r="AC166" s="24">
        <f t="shared" si="73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>
        <f t="shared" ref="E167:F167" si="75">E164-E165</f>
        <v>0.79999999999999982</v>
      </c>
      <c r="F167" s="11">
        <f t="shared" si="75"/>
        <v>0.79999999999999982</v>
      </c>
      <c r="G167" s="11"/>
      <c r="H167" s="11"/>
      <c r="I167" s="11"/>
      <c r="J167" s="11"/>
      <c r="K167" s="11"/>
      <c r="L167" s="11">
        <v>0.79999999999999982</v>
      </c>
      <c r="M167" s="11">
        <v>0.79999999999999982</v>
      </c>
      <c r="N167" s="11">
        <v>0.79999999999999982</v>
      </c>
      <c r="O167" s="11">
        <v>0.79999999999999982</v>
      </c>
      <c r="P167" s="11">
        <v>0.79999999999999982</v>
      </c>
      <c r="Q167" s="11">
        <v>0.79999999999999982</v>
      </c>
      <c r="R167" s="11">
        <v>0.79999999999999982</v>
      </c>
      <c r="S167" s="11">
        <v>0.79999999999999982</v>
      </c>
      <c r="T167" s="11">
        <v>0.79999999999999982</v>
      </c>
      <c r="U167" s="11"/>
      <c r="V167" s="11"/>
      <c r="W167" s="11"/>
      <c r="X167" s="11"/>
      <c r="Y167" s="11"/>
      <c r="Z167" s="11"/>
      <c r="AA167" s="11"/>
      <c r="AB167" s="11"/>
      <c r="AC167" s="24">
        <f t="shared" si="73"/>
        <v>0.79999999999999971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>
        <f t="shared" ref="E168:F168" si="76">SQRT(E166/0.5)*971</f>
        <v>971</v>
      </c>
      <c r="F168" s="14">
        <f t="shared" si="76"/>
        <v>971</v>
      </c>
      <c r="G168" s="14"/>
      <c r="H168" s="14"/>
      <c r="I168" s="14"/>
      <c r="J168" s="14"/>
      <c r="K168" s="14"/>
      <c r="L168" s="14">
        <v>971</v>
      </c>
      <c r="M168" s="14">
        <v>971</v>
      </c>
      <c r="N168" s="14">
        <v>971</v>
      </c>
      <c r="O168" s="14">
        <v>971</v>
      </c>
      <c r="P168" s="14">
        <v>971</v>
      </c>
      <c r="Q168" s="14">
        <v>971</v>
      </c>
      <c r="R168" s="14">
        <v>971</v>
      </c>
      <c r="S168" s="14">
        <v>971</v>
      </c>
      <c r="T168" s="14">
        <v>971</v>
      </c>
      <c r="U168" s="14"/>
      <c r="V168" s="14"/>
      <c r="W168" s="14"/>
      <c r="X168" s="14"/>
      <c r="Y168" s="14"/>
      <c r="Z168" s="14"/>
      <c r="AA168" s="14"/>
      <c r="AB168" s="14"/>
      <c r="AC168" s="24">
        <f t="shared" si="73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>
        <f t="shared" ref="E169:F169" si="77">E168*1000*1*(E154-E155)/3024</f>
        <v>2889.8809523809523</v>
      </c>
      <c r="F169" s="14">
        <f t="shared" si="77"/>
        <v>2857.7711640211633</v>
      </c>
      <c r="G169" s="14"/>
      <c r="H169" s="14"/>
      <c r="I169" s="14"/>
      <c r="J169" s="14"/>
      <c r="K169" s="14"/>
      <c r="L169" s="14">
        <v>2344.0145502645505</v>
      </c>
      <c r="M169" s="14">
        <v>2440.3439153439153</v>
      </c>
      <c r="N169" s="14">
        <v>2408.2341269841268</v>
      </c>
      <c r="O169" s="14">
        <v>2408.2341269841268</v>
      </c>
      <c r="P169" s="14">
        <v>2344.0145502645505</v>
      </c>
      <c r="Q169" s="14">
        <v>2311.9047619047624</v>
      </c>
      <c r="R169" s="14">
        <v>2311.9047619047624</v>
      </c>
      <c r="S169" s="14">
        <v>2344.0145502645501</v>
      </c>
      <c r="T169" s="14">
        <v>2183.465608465609</v>
      </c>
      <c r="U169" s="14"/>
      <c r="V169" s="14"/>
      <c r="W169" s="14"/>
      <c r="X169" s="14"/>
      <c r="Y169" s="14"/>
      <c r="Z169" s="14"/>
      <c r="AA169" s="14"/>
      <c r="AB169" s="14"/>
      <c r="AC169" s="24">
        <f>SUM(E169:AB169)</f>
        <v>26843.783068783072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>
        <v>1700</v>
      </c>
      <c r="F170" s="15">
        <v>400</v>
      </c>
      <c r="G170" s="15">
        <v>0</v>
      </c>
      <c r="H170" s="15">
        <v>0</v>
      </c>
      <c r="I170" s="15">
        <v>0</v>
      </c>
      <c r="J170" s="15">
        <v>0</v>
      </c>
      <c r="K170" s="15">
        <v>200</v>
      </c>
      <c r="L170" s="15">
        <v>1400</v>
      </c>
      <c r="M170" s="15">
        <v>1400</v>
      </c>
      <c r="N170" s="15">
        <v>1300</v>
      </c>
      <c r="O170" s="15">
        <v>1300</v>
      </c>
      <c r="P170" s="15">
        <v>1400</v>
      </c>
      <c r="Q170" s="15">
        <v>1300</v>
      </c>
      <c r="R170" s="15">
        <v>1400</v>
      </c>
      <c r="S170" s="15">
        <v>1200</v>
      </c>
      <c r="T170" s="15">
        <v>1300</v>
      </c>
      <c r="U170" s="15">
        <v>700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25">
        <f>SUM(E170:AB170)</f>
        <v>15000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>
        <f t="shared" ref="E171:T171" si="78">E170/E169</f>
        <v>0.58825952626158606</v>
      </c>
      <c r="F171" s="16">
        <f t="shared" si="78"/>
        <v>0.13996921973177198</v>
      </c>
      <c r="G171" s="16"/>
      <c r="H171" s="16"/>
      <c r="I171" s="16"/>
      <c r="J171" s="16"/>
      <c r="K171" s="16"/>
      <c r="L171" s="16">
        <f t="shared" si="78"/>
        <v>0.59726591707461585</v>
      </c>
      <c r="M171" s="16">
        <f t="shared" si="78"/>
        <v>0.57368963087430214</v>
      </c>
      <c r="N171" s="16">
        <f t="shared" si="78"/>
        <v>0.53981462409886716</v>
      </c>
      <c r="O171" s="16">
        <f t="shared" si="78"/>
        <v>0.53981462409886716</v>
      </c>
      <c r="P171" s="16">
        <f t="shared" si="78"/>
        <v>0.59726591707461585</v>
      </c>
      <c r="Q171" s="16">
        <f t="shared" si="78"/>
        <v>0.56230690010298645</v>
      </c>
      <c r="R171" s="16">
        <f t="shared" si="78"/>
        <v>0.60556127703398543</v>
      </c>
      <c r="S171" s="16">
        <f t="shared" si="78"/>
        <v>0.51194221463538514</v>
      </c>
      <c r="T171" s="16">
        <f t="shared" si="78"/>
        <v>0.59538377657963271</v>
      </c>
      <c r="U171" s="16"/>
      <c r="V171" s="16"/>
      <c r="W171" s="16"/>
      <c r="X171" s="16"/>
      <c r="Y171" s="16"/>
      <c r="Z171" s="16"/>
      <c r="AA171" s="16"/>
      <c r="AB171" s="16"/>
      <c r="AC171" s="24">
        <f t="shared" ref="AC171:AC176" si="79">AVERAGE(E171:AB171)</f>
        <v>0.53193396614241972</v>
      </c>
    </row>
    <row r="172" spans="1:58" ht="30" customHeight="1">
      <c r="A172" s="4">
        <v>17</v>
      </c>
      <c r="B172" s="5" t="s">
        <v>64</v>
      </c>
      <c r="C172" s="13"/>
      <c r="D172" s="13"/>
      <c r="E172" s="427">
        <f>AVERAGE(E171:AB171)</f>
        <v>0.53193396614241972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>
        <f t="shared" si="79"/>
        <v>0.53193396614241972</v>
      </c>
    </row>
    <row r="173" spans="1:58" ht="30" customHeight="1">
      <c r="A173" s="4">
        <v>18</v>
      </c>
      <c r="B173" s="5" t="s">
        <v>65</v>
      </c>
      <c r="C173" s="13"/>
      <c r="D173" s="13"/>
      <c r="E173" s="16">
        <f t="shared" ref="E173:T173" si="80">3.516/E171</f>
        <v>5.9769537815126039</v>
      </c>
      <c r="F173" s="16">
        <f t="shared" si="80"/>
        <v>25.119808531746024</v>
      </c>
      <c r="G173" s="16"/>
      <c r="H173" s="16"/>
      <c r="I173" s="16"/>
      <c r="J173" s="16"/>
      <c r="K173" s="16"/>
      <c r="L173" s="16">
        <f t="shared" si="80"/>
        <v>5.8868251133786851</v>
      </c>
      <c r="M173" s="16">
        <f t="shared" si="80"/>
        <v>6.1287494331065755</v>
      </c>
      <c r="N173" s="16">
        <f t="shared" si="80"/>
        <v>6.5133470695970699</v>
      </c>
      <c r="O173" s="16">
        <f t="shared" si="80"/>
        <v>6.5133470695970699</v>
      </c>
      <c r="P173" s="16">
        <f t="shared" si="80"/>
        <v>5.8868251133786851</v>
      </c>
      <c r="Q173" s="16">
        <f t="shared" si="80"/>
        <v>6.2528131868131887</v>
      </c>
      <c r="R173" s="16">
        <f t="shared" si="80"/>
        <v>5.8061836734693895</v>
      </c>
      <c r="S173" s="16">
        <f t="shared" si="80"/>
        <v>6.8679626322751313</v>
      </c>
      <c r="T173" s="16">
        <f t="shared" si="80"/>
        <v>5.9054346764346786</v>
      </c>
      <c r="U173" s="16"/>
      <c r="V173" s="16"/>
      <c r="W173" s="16"/>
      <c r="X173" s="16"/>
      <c r="Y173" s="16"/>
      <c r="Z173" s="16"/>
      <c r="AA173" s="16"/>
      <c r="AB173" s="16"/>
      <c r="AC173" s="24">
        <f t="shared" si="79"/>
        <v>7.8962045710281012</v>
      </c>
    </row>
    <row r="174" spans="1:58" ht="30" customHeight="1">
      <c r="A174" s="4">
        <v>19</v>
      </c>
      <c r="B174" s="5" t="s">
        <v>66</v>
      </c>
      <c r="C174" s="13"/>
      <c r="D174" s="13"/>
      <c r="E174" s="16">
        <f t="shared" ref="E174:T174" si="81">3.413*E173</f>
        <v>20.399343256302515</v>
      </c>
      <c r="F174" s="16">
        <f t="shared" si="81"/>
        <v>85.733906518849182</v>
      </c>
      <c r="G174" s="16"/>
      <c r="H174" s="16"/>
      <c r="I174" s="16"/>
      <c r="J174" s="16"/>
      <c r="K174" s="16"/>
      <c r="L174" s="16">
        <f t="shared" si="81"/>
        <v>20.091734111961451</v>
      </c>
      <c r="M174" s="16">
        <f t="shared" si="81"/>
        <v>20.917421815192743</v>
      </c>
      <c r="N174" s="16">
        <f t="shared" si="81"/>
        <v>22.230053548534798</v>
      </c>
      <c r="O174" s="16">
        <f t="shared" si="81"/>
        <v>22.230053548534798</v>
      </c>
      <c r="P174" s="16">
        <f t="shared" si="81"/>
        <v>20.091734111961451</v>
      </c>
      <c r="Q174" s="16">
        <f t="shared" si="81"/>
        <v>21.340851406593412</v>
      </c>
      <c r="R174" s="16">
        <f t="shared" si="81"/>
        <v>19.816504877551026</v>
      </c>
      <c r="S174" s="16">
        <f t="shared" si="81"/>
        <v>23.440356463955023</v>
      </c>
      <c r="T174" s="16">
        <f t="shared" si="81"/>
        <v>20.155248550671558</v>
      </c>
      <c r="U174" s="16"/>
      <c r="V174" s="16"/>
      <c r="W174" s="16"/>
      <c r="X174" s="16"/>
      <c r="Y174" s="16"/>
      <c r="Z174" s="16"/>
      <c r="AA174" s="16"/>
      <c r="AB174" s="16"/>
      <c r="AC174" s="24">
        <f t="shared" si="79"/>
        <v>26.949746200918902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>
        <f t="shared" ref="E175:T175" si="82">(E158-E157)/LN(1+(E158-E157)/E152)</f>
        <v>3.6035868007408252</v>
      </c>
      <c r="F175" s="16">
        <f t="shared" si="82"/>
        <v>3.6035868007408252</v>
      </c>
      <c r="G175" s="16"/>
      <c r="H175" s="16"/>
      <c r="I175" s="16"/>
      <c r="J175" s="16"/>
      <c r="K175" s="16"/>
      <c r="L175" s="16">
        <f t="shared" si="82"/>
        <v>3.0090398516352548</v>
      </c>
      <c r="M175" s="16">
        <f t="shared" si="82"/>
        <v>2.8269864938532443</v>
      </c>
      <c r="N175" s="16">
        <f t="shared" si="82"/>
        <v>2.7960874311489459</v>
      </c>
      <c r="O175" s="16">
        <f t="shared" si="82"/>
        <v>2.7960874311489459</v>
      </c>
      <c r="P175" s="16">
        <f t="shared" si="82"/>
        <v>2.7338737120622918</v>
      </c>
      <c r="Q175" s="16">
        <f t="shared" si="82"/>
        <v>2.7960874311489468</v>
      </c>
      <c r="R175" s="16">
        <f t="shared" si="82"/>
        <v>2.7650510025361612</v>
      </c>
      <c r="S175" s="16">
        <f t="shared" si="82"/>
        <v>2.609109778374139</v>
      </c>
      <c r="T175" s="16">
        <f t="shared" si="82"/>
        <v>2.7025519071588002</v>
      </c>
      <c r="U175" s="16"/>
      <c r="V175" s="16"/>
      <c r="W175" s="16"/>
      <c r="X175" s="16"/>
      <c r="Y175" s="16"/>
      <c r="Z175" s="16"/>
      <c r="AA175" s="16"/>
      <c r="AB175" s="16"/>
      <c r="AC175" s="24">
        <f t="shared" si="79"/>
        <v>2.9310953309589438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>
        <f t="shared" ref="E176:T176" si="83">(E154-E155)/LN(1+(E154-E155)/E153)</f>
        <v>3.908650337129266</v>
      </c>
      <c r="F176" s="16">
        <f t="shared" si="83"/>
        <v>4.0321212128210426</v>
      </c>
      <c r="G176" s="16"/>
      <c r="H176" s="16"/>
      <c r="I176" s="16"/>
      <c r="J176" s="16"/>
      <c r="K176" s="16"/>
      <c r="L176" s="16">
        <f t="shared" si="83"/>
        <v>2.4682916986923407</v>
      </c>
      <c r="M176" s="16">
        <f t="shared" si="83"/>
        <v>2.5369423252845387</v>
      </c>
      <c r="N176" s="16">
        <f t="shared" si="83"/>
        <v>2.7050532016668063</v>
      </c>
      <c r="O176" s="16">
        <f t="shared" si="83"/>
        <v>2.7050532016668063</v>
      </c>
      <c r="P176" s="16">
        <f t="shared" si="83"/>
        <v>2.4682916986923407</v>
      </c>
      <c r="Q176" s="16">
        <f t="shared" si="83"/>
        <v>2.6331500704264603</v>
      </c>
      <c r="R176" s="16">
        <f t="shared" si="83"/>
        <v>2.4452875576447823</v>
      </c>
      <c r="S176" s="16">
        <f t="shared" si="83"/>
        <v>2.6571824286132677</v>
      </c>
      <c r="T176" s="16">
        <f t="shared" si="83"/>
        <v>2.5363466600960138</v>
      </c>
      <c r="U176" s="16"/>
      <c r="V176" s="16"/>
      <c r="W176" s="16"/>
      <c r="X176" s="16"/>
      <c r="Y176" s="16"/>
      <c r="Z176" s="16"/>
      <c r="AA176" s="16"/>
      <c r="AB176" s="16"/>
      <c r="AC176" s="24">
        <f t="shared" si="79"/>
        <v>2.8269427629757882</v>
      </c>
    </row>
  </sheetData>
  <mergeCells count="44">
    <mergeCell ref="E172:AB172"/>
    <mergeCell ref="E143:AB143"/>
    <mergeCell ref="B149:AC149"/>
    <mergeCell ref="A150:A151"/>
    <mergeCell ref="B150:B151"/>
    <mergeCell ref="C150:C151"/>
    <mergeCell ref="D150:D151"/>
    <mergeCell ref="E150:AB150"/>
    <mergeCell ref="E114:AB114"/>
    <mergeCell ref="B120:AC120"/>
    <mergeCell ref="A121:A122"/>
    <mergeCell ref="B121:B122"/>
    <mergeCell ref="C121:C122"/>
    <mergeCell ref="D121:D122"/>
    <mergeCell ref="E121:AB121"/>
    <mergeCell ref="E85:AB85"/>
    <mergeCell ref="B91:AC91"/>
    <mergeCell ref="A92:A93"/>
    <mergeCell ref="B92:B93"/>
    <mergeCell ref="C92:C93"/>
    <mergeCell ref="D92:D93"/>
    <mergeCell ref="E92:AB92"/>
    <mergeCell ref="E56:AB56"/>
    <mergeCell ref="B62:AC62"/>
    <mergeCell ref="A63:A64"/>
    <mergeCell ref="B63:B64"/>
    <mergeCell ref="C63:C64"/>
    <mergeCell ref="D63:D64"/>
    <mergeCell ref="E63:AB63"/>
    <mergeCell ref="E27:AB27"/>
    <mergeCell ref="B33:AC33"/>
    <mergeCell ref="A34:A35"/>
    <mergeCell ref="B34:B35"/>
    <mergeCell ref="C34:C35"/>
    <mergeCell ref="D34:D35"/>
    <mergeCell ref="E34:AB34"/>
    <mergeCell ref="A2:AC2"/>
    <mergeCell ref="A3:AC3"/>
    <mergeCell ref="B4:AC4"/>
    <mergeCell ref="A5:A6"/>
    <mergeCell ref="B5:B6"/>
    <mergeCell ref="C5:C6"/>
    <mergeCell ref="D5:D6"/>
    <mergeCell ref="E5:AB5"/>
  </mergeCells>
  <conditionalFormatting sqref="E25:AB25">
    <cfRule type="cellIs" dxfId="164" priority="6" operator="greaterThan">
      <formula>90</formula>
    </cfRule>
  </conditionalFormatting>
  <conditionalFormatting sqref="E54:AB54">
    <cfRule type="cellIs" dxfId="163" priority="5" operator="greaterThan">
      <formula>90</formula>
    </cfRule>
  </conditionalFormatting>
  <conditionalFormatting sqref="E83:AB83">
    <cfRule type="cellIs" dxfId="162" priority="4" operator="greaterThan">
      <formula>90</formula>
    </cfRule>
  </conditionalFormatting>
  <conditionalFormatting sqref="E112:AB112">
    <cfRule type="cellIs" dxfId="161" priority="3" operator="greaterThan">
      <formula>90</formula>
    </cfRule>
  </conditionalFormatting>
  <conditionalFormatting sqref="E141:AB141">
    <cfRule type="cellIs" dxfId="160" priority="2" operator="greaterThan">
      <formula>90</formula>
    </cfRule>
  </conditionalFormatting>
  <conditionalFormatting sqref="E170:AB170">
    <cfRule type="cellIs" dxfId="159" priority="1" operator="greaterThan">
      <formula>90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77376-14CC-4163-9C3E-06852053654F}">
  <dimension ref="A1:BF176"/>
  <sheetViews>
    <sheetView topLeftCell="A150" zoomScale="60" zoomScaleNormal="60" workbookViewId="0">
      <selection activeCell="E169" sqref="E169:AB170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143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>
        <v>2.4</v>
      </c>
      <c r="F7" s="8">
        <v>2.1</v>
      </c>
      <c r="G7" s="8">
        <v>2.2000000000000002</v>
      </c>
      <c r="H7" s="8">
        <v>2</v>
      </c>
      <c r="I7" s="8">
        <v>1.9</v>
      </c>
      <c r="J7" s="8">
        <v>1.8</v>
      </c>
      <c r="K7" s="8">
        <v>1.7</v>
      </c>
      <c r="L7" s="8">
        <v>1.5</v>
      </c>
      <c r="M7" s="8">
        <v>1.8</v>
      </c>
      <c r="N7" s="8">
        <v>1.6</v>
      </c>
      <c r="O7" s="8">
        <v>1.7</v>
      </c>
      <c r="P7" s="8">
        <v>1.7</v>
      </c>
      <c r="Q7" s="8">
        <v>1.6</v>
      </c>
      <c r="R7" s="8">
        <v>1.6</v>
      </c>
      <c r="S7" s="8">
        <v>1.7</v>
      </c>
      <c r="T7" s="8">
        <v>1.7</v>
      </c>
      <c r="U7" s="8">
        <v>1.6</v>
      </c>
      <c r="V7" s="8">
        <v>1.6</v>
      </c>
      <c r="W7" s="8">
        <v>1.8</v>
      </c>
      <c r="X7" s="8">
        <v>1.9</v>
      </c>
      <c r="Y7" s="8">
        <v>2.1</v>
      </c>
      <c r="Z7" s="8">
        <v>2</v>
      </c>
      <c r="AA7" s="8">
        <v>2.1</v>
      </c>
      <c r="AB7" s="8">
        <v>2</v>
      </c>
      <c r="AC7" s="23">
        <f>AVERAGE(E7:AB7)</f>
        <v>1.8375000000000001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>
        <v>1.5</v>
      </c>
      <c r="F8" s="9">
        <v>1.4</v>
      </c>
      <c r="G8" s="9">
        <v>1.5</v>
      </c>
      <c r="H8" s="9">
        <v>1.3</v>
      </c>
      <c r="I8" s="9">
        <v>1.4</v>
      </c>
      <c r="J8" s="9">
        <v>1.6</v>
      </c>
      <c r="K8" s="9">
        <v>1.3</v>
      </c>
      <c r="L8" s="9">
        <v>0.9</v>
      </c>
      <c r="M8" s="9">
        <v>1.1000000000000001</v>
      </c>
      <c r="N8" s="9">
        <v>1.2</v>
      </c>
      <c r="O8" s="9">
        <v>1.4</v>
      </c>
      <c r="P8" s="9">
        <v>1.2</v>
      </c>
      <c r="Q8" s="9">
        <v>1.1000000000000001</v>
      </c>
      <c r="R8" s="9">
        <v>1.3</v>
      </c>
      <c r="S8" s="9">
        <v>1.1000000000000001</v>
      </c>
      <c r="T8" s="9">
        <v>1.5</v>
      </c>
      <c r="U8" s="9">
        <v>1.2</v>
      </c>
      <c r="V8" s="9">
        <v>1.3</v>
      </c>
      <c r="W8" s="9">
        <v>2.2000000000000002</v>
      </c>
      <c r="X8" s="9">
        <v>1.7</v>
      </c>
      <c r="Y8" s="9">
        <v>1.7</v>
      </c>
      <c r="Z8" s="9">
        <v>1.2</v>
      </c>
      <c r="AA8" s="9">
        <v>1.2</v>
      </c>
      <c r="AB8" s="9">
        <v>1.3</v>
      </c>
      <c r="AC8" s="23">
        <f>AVERAGE(E8:AB8)</f>
        <v>1.3583333333333332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>
        <v>14.6</v>
      </c>
      <c r="F9" s="10">
        <v>14.6</v>
      </c>
      <c r="G9" s="10">
        <v>14.8</v>
      </c>
      <c r="H9" s="10">
        <v>15.1</v>
      </c>
      <c r="I9" s="10">
        <v>13.5</v>
      </c>
      <c r="J9" s="10">
        <v>12.8</v>
      </c>
      <c r="K9" s="10">
        <v>12.7</v>
      </c>
      <c r="L9" s="10">
        <v>12.6</v>
      </c>
      <c r="M9" s="10">
        <v>12.6</v>
      </c>
      <c r="N9" s="10">
        <v>12.7</v>
      </c>
      <c r="O9" s="10">
        <v>12.7</v>
      </c>
      <c r="P9" s="10">
        <v>12.9</v>
      </c>
      <c r="Q9" s="10">
        <v>12.7</v>
      </c>
      <c r="R9" s="10">
        <v>12.6</v>
      </c>
      <c r="S9" s="10">
        <v>12.7</v>
      </c>
      <c r="T9" s="10">
        <v>12.5</v>
      </c>
      <c r="U9" s="10">
        <v>12.3</v>
      </c>
      <c r="V9" s="10">
        <v>11.9</v>
      </c>
      <c r="W9" s="10">
        <v>13.1</v>
      </c>
      <c r="X9" s="10">
        <v>13.8</v>
      </c>
      <c r="Y9" s="10">
        <v>14.4</v>
      </c>
      <c r="Z9" s="10">
        <v>14.4</v>
      </c>
      <c r="AA9" s="10">
        <v>14.5</v>
      </c>
      <c r="AB9" s="10">
        <v>14.7</v>
      </c>
      <c r="AC9" s="24">
        <f t="shared" ref="AC9:AC23" si="0">AVERAGE(E9:AB9)</f>
        <v>13.383333333333328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>
        <v>5.6</v>
      </c>
      <c r="F10" s="10">
        <v>5.6</v>
      </c>
      <c r="G10" s="10">
        <v>5.7</v>
      </c>
      <c r="H10" s="10">
        <v>6.6</v>
      </c>
      <c r="I10" s="10">
        <v>6.4</v>
      </c>
      <c r="J10" s="10">
        <v>6.1</v>
      </c>
      <c r="K10" s="10">
        <v>5.6</v>
      </c>
      <c r="L10" s="10">
        <v>5.6</v>
      </c>
      <c r="M10" s="10">
        <v>5.6</v>
      </c>
      <c r="N10" s="10">
        <v>5.5</v>
      </c>
      <c r="O10" s="10">
        <v>5.7</v>
      </c>
      <c r="P10" s="10">
        <v>5.5</v>
      </c>
      <c r="Q10" s="10">
        <v>5.5</v>
      </c>
      <c r="R10" s="10">
        <v>5.5</v>
      </c>
      <c r="S10" s="10">
        <v>5.5</v>
      </c>
      <c r="T10" s="10">
        <v>5.5</v>
      </c>
      <c r="U10" s="10">
        <v>5.5</v>
      </c>
      <c r="V10" s="10">
        <v>5.5</v>
      </c>
      <c r="W10" s="10">
        <v>5.4</v>
      </c>
      <c r="X10" s="10">
        <v>5.7</v>
      </c>
      <c r="Y10" s="10">
        <v>5.7</v>
      </c>
      <c r="Z10" s="10">
        <v>5.8</v>
      </c>
      <c r="AA10" s="10">
        <v>5.9</v>
      </c>
      <c r="AB10" s="10">
        <v>5.9</v>
      </c>
      <c r="AC10" s="24">
        <f t="shared" si="0"/>
        <v>5.7041666666666666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9</v>
      </c>
      <c r="F11" s="10">
        <f t="shared" ref="F11:AB11" si="1">F9-F10</f>
        <v>9</v>
      </c>
      <c r="G11" s="10">
        <f t="shared" si="1"/>
        <v>9.1000000000000014</v>
      </c>
      <c r="H11" s="10">
        <f t="shared" si="1"/>
        <v>8.5</v>
      </c>
      <c r="I11" s="10">
        <f t="shared" si="1"/>
        <v>7.1</v>
      </c>
      <c r="J11" s="10">
        <f t="shared" si="1"/>
        <v>6.7000000000000011</v>
      </c>
      <c r="K11" s="10">
        <f t="shared" si="1"/>
        <v>7.1</v>
      </c>
      <c r="L11" s="10">
        <f t="shared" si="1"/>
        <v>7</v>
      </c>
      <c r="M11" s="10">
        <f t="shared" si="1"/>
        <v>7</v>
      </c>
      <c r="N11" s="10">
        <f t="shared" si="1"/>
        <v>7.1999999999999993</v>
      </c>
      <c r="O11" s="10">
        <f t="shared" si="1"/>
        <v>6.9999999999999991</v>
      </c>
      <c r="P11" s="10">
        <f t="shared" si="1"/>
        <v>7.4</v>
      </c>
      <c r="Q11" s="10">
        <f t="shared" si="1"/>
        <v>7.1999999999999993</v>
      </c>
      <c r="R11" s="10">
        <f t="shared" si="1"/>
        <v>7.1</v>
      </c>
      <c r="S11" s="10">
        <f t="shared" si="1"/>
        <v>7.1999999999999993</v>
      </c>
      <c r="T11" s="10">
        <f t="shared" si="1"/>
        <v>7</v>
      </c>
      <c r="U11" s="10">
        <f t="shared" si="1"/>
        <v>6.8000000000000007</v>
      </c>
      <c r="V11" s="10">
        <f t="shared" si="1"/>
        <v>6.4</v>
      </c>
      <c r="W11" s="10">
        <f t="shared" si="1"/>
        <v>7.6999999999999993</v>
      </c>
      <c r="X11" s="10">
        <f t="shared" si="1"/>
        <v>8.1000000000000014</v>
      </c>
      <c r="Y11" s="10">
        <f t="shared" si="1"/>
        <v>8.6999999999999993</v>
      </c>
      <c r="Z11" s="10">
        <f t="shared" si="1"/>
        <v>8.6000000000000014</v>
      </c>
      <c r="AA11" s="10">
        <f t="shared" si="1"/>
        <v>8.6</v>
      </c>
      <c r="AB11" s="10">
        <f t="shared" si="1"/>
        <v>8.7999999999999989</v>
      </c>
      <c r="AC11" s="24">
        <f t="shared" si="0"/>
        <v>7.6791666666666663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>
        <v>18.899999999999999</v>
      </c>
      <c r="F12" s="10">
        <v>18.600000000000001</v>
      </c>
      <c r="G12" s="10">
        <v>18.899999999999999</v>
      </c>
      <c r="H12" s="10">
        <v>21.2</v>
      </c>
      <c r="I12" s="10">
        <v>22.3</v>
      </c>
      <c r="J12" s="10">
        <v>22.7</v>
      </c>
      <c r="K12" s="10">
        <v>23.6</v>
      </c>
      <c r="L12" s="10">
        <v>23.7</v>
      </c>
      <c r="M12" s="10">
        <v>23.2</v>
      </c>
      <c r="N12" s="10">
        <v>23.2</v>
      </c>
      <c r="O12" s="10">
        <v>22.7</v>
      </c>
      <c r="P12" s="10">
        <v>22.8</v>
      </c>
      <c r="Q12" s="10">
        <v>23</v>
      </c>
      <c r="R12" s="10">
        <v>23.5</v>
      </c>
      <c r="S12" s="10">
        <v>23.4</v>
      </c>
      <c r="T12" s="10">
        <v>22.4</v>
      </c>
      <c r="U12" s="10">
        <v>22</v>
      </c>
      <c r="V12" s="10">
        <v>20.7</v>
      </c>
      <c r="W12" s="10">
        <v>20.7</v>
      </c>
      <c r="X12" s="10">
        <v>20.6</v>
      </c>
      <c r="Y12" s="10">
        <v>20.3</v>
      </c>
      <c r="Z12" s="10">
        <v>20.5</v>
      </c>
      <c r="AA12" s="10">
        <v>20.6</v>
      </c>
      <c r="AB12" s="10">
        <v>20.399999999999999</v>
      </c>
      <c r="AC12" s="24">
        <f t="shared" si="0"/>
        <v>21.662499999999998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>
        <v>24.7</v>
      </c>
      <c r="F13" s="10">
        <v>24.8</v>
      </c>
      <c r="G13" s="10">
        <v>25.2</v>
      </c>
      <c r="H13" s="10">
        <v>27.2</v>
      </c>
      <c r="I13" s="10">
        <v>27.3</v>
      </c>
      <c r="J13" s="10">
        <v>27.6</v>
      </c>
      <c r="K13" s="10">
        <v>28.5</v>
      </c>
      <c r="L13" s="10">
        <v>28.8</v>
      </c>
      <c r="M13" s="10">
        <v>27.9</v>
      </c>
      <c r="N13" s="10">
        <v>28.2</v>
      </c>
      <c r="O13" s="10">
        <v>27.8</v>
      </c>
      <c r="P13" s="10">
        <v>27.7</v>
      </c>
      <c r="Q13" s="10">
        <v>28.1</v>
      </c>
      <c r="R13" s="10">
        <v>28.5</v>
      </c>
      <c r="S13" s="10">
        <v>28.3</v>
      </c>
      <c r="T13" s="10">
        <v>27.4</v>
      </c>
      <c r="U13" s="10">
        <v>26.9</v>
      </c>
      <c r="V13" s="10">
        <v>25.4</v>
      </c>
      <c r="W13" s="10">
        <v>26.1</v>
      </c>
      <c r="X13" s="10">
        <v>26.5</v>
      </c>
      <c r="Y13" s="10">
        <v>26.3</v>
      </c>
      <c r="Z13" s="10">
        <v>26.3</v>
      </c>
      <c r="AA13" s="10">
        <v>26.7</v>
      </c>
      <c r="AB13" s="10">
        <v>26.4</v>
      </c>
      <c r="AC13" s="24">
        <f t="shared" si="0"/>
        <v>27.024999999999995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5.8000000000000007</v>
      </c>
      <c r="F14" s="10">
        <f t="shared" ref="F14:AB14" si="2">F13-F12</f>
        <v>6.1999999999999993</v>
      </c>
      <c r="G14" s="10">
        <f t="shared" si="2"/>
        <v>6.3000000000000007</v>
      </c>
      <c r="H14" s="10">
        <f t="shared" si="2"/>
        <v>6</v>
      </c>
      <c r="I14" s="10">
        <f t="shared" si="2"/>
        <v>5</v>
      </c>
      <c r="J14" s="10">
        <f t="shared" si="2"/>
        <v>4.9000000000000021</v>
      </c>
      <c r="K14" s="10">
        <f t="shared" si="2"/>
        <v>4.8999999999999986</v>
      </c>
      <c r="L14" s="10">
        <f t="shared" si="2"/>
        <v>5.1000000000000014</v>
      </c>
      <c r="M14" s="10">
        <f t="shared" si="2"/>
        <v>4.6999999999999993</v>
      </c>
      <c r="N14" s="10">
        <f t="shared" si="2"/>
        <v>5</v>
      </c>
      <c r="O14" s="10">
        <f t="shared" si="2"/>
        <v>5.1000000000000014</v>
      </c>
      <c r="P14" s="10">
        <f t="shared" si="2"/>
        <v>4.8999999999999986</v>
      </c>
      <c r="Q14" s="10">
        <f t="shared" si="2"/>
        <v>5.1000000000000014</v>
      </c>
      <c r="R14" s="10">
        <f t="shared" si="2"/>
        <v>5</v>
      </c>
      <c r="S14" s="10">
        <f t="shared" si="2"/>
        <v>4.9000000000000021</v>
      </c>
      <c r="T14" s="10">
        <f t="shared" si="2"/>
        <v>5</v>
      </c>
      <c r="U14" s="10">
        <f t="shared" si="2"/>
        <v>4.8999999999999986</v>
      </c>
      <c r="V14" s="10">
        <f t="shared" si="2"/>
        <v>4.6999999999999993</v>
      </c>
      <c r="W14" s="10">
        <f t="shared" si="2"/>
        <v>5.4000000000000021</v>
      </c>
      <c r="X14" s="10">
        <f t="shared" si="2"/>
        <v>5.8999999999999986</v>
      </c>
      <c r="Y14" s="10">
        <f t="shared" si="2"/>
        <v>6</v>
      </c>
      <c r="Z14" s="10">
        <f t="shared" si="2"/>
        <v>5.8000000000000007</v>
      </c>
      <c r="AA14" s="10">
        <f t="shared" si="2"/>
        <v>6.0999999999999979</v>
      </c>
      <c r="AB14" s="10">
        <f t="shared" si="2"/>
        <v>6</v>
      </c>
      <c r="AC14" s="24">
        <f>AVERAGE(E14:AB14)</f>
        <v>5.3624999999999998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>
        <v>237.2</v>
      </c>
      <c r="F15" s="172">
        <v>236.5</v>
      </c>
      <c r="G15" s="172">
        <v>242</v>
      </c>
      <c r="H15" s="172">
        <v>252.3</v>
      </c>
      <c r="I15" s="172">
        <v>248.2</v>
      </c>
      <c r="J15" s="172">
        <v>243.4</v>
      </c>
      <c r="K15" s="172">
        <v>242.7</v>
      </c>
      <c r="L15" s="172">
        <v>239.9</v>
      </c>
      <c r="M15" s="172">
        <v>242.7</v>
      </c>
      <c r="N15" s="172">
        <v>242</v>
      </c>
      <c r="O15" s="172">
        <v>238.6</v>
      </c>
      <c r="P15" s="172">
        <v>241.3</v>
      </c>
      <c r="Q15" s="172">
        <v>240.6</v>
      </c>
      <c r="R15" s="172">
        <v>240.6</v>
      </c>
      <c r="S15" s="172">
        <v>242</v>
      </c>
      <c r="T15" s="172">
        <v>239.9</v>
      </c>
      <c r="U15" s="172">
        <v>237.2</v>
      </c>
      <c r="V15" s="172">
        <v>233.7</v>
      </c>
      <c r="W15" s="172">
        <v>230.3</v>
      </c>
      <c r="X15" s="172">
        <v>239.2</v>
      </c>
      <c r="Y15" s="172">
        <v>243.4</v>
      </c>
      <c r="Z15" s="172">
        <v>243.4</v>
      </c>
      <c r="AA15" s="172">
        <v>244.8</v>
      </c>
      <c r="AB15" s="172">
        <v>245.5</v>
      </c>
      <c r="AC15" s="24">
        <f t="shared" ref="AC15:AC16" si="3">AVERAGE(E15:AB15)</f>
        <v>241.14166666666665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>
        <v>608.79999999999995</v>
      </c>
      <c r="F16" s="172">
        <v>603.29999999999995</v>
      </c>
      <c r="G16" s="172">
        <v>610.20000000000005</v>
      </c>
      <c r="H16" s="172">
        <v>648.1</v>
      </c>
      <c r="I16" s="172">
        <v>646.70000000000005</v>
      </c>
      <c r="J16" s="172">
        <v>650.20000000000005</v>
      </c>
      <c r="K16" s="172">
        <v>672.2</v>
      </c>
      <c r="L16" s="172">
        <v>676.4</v>
      </c>
      <c r="M16" s="172">
        <v>661.9</v>
      </c>
      <c r="N16" s="172">
        <v>664.7</v>
      </c>
      <c r="O16" s="172">
        <v>656.4</v>
      </c>
      <c r="P16" s="172">
        <v>660.5</v>
      </c>
      <c r="Q16" s="172">
        <v>662.6</v>
      </c>
      <c r="R16" s="172">
        <v>672.2</v>
      </c>
      <c r="S16" s="172">
        <v>668.8</v>
      </c>
      <c r="T16" s="172">
        <v>652.20000000000005</v>
      </c>
      <c r="U16" s="172">
        <v>637.1</v>
      </c>
      <c r="V16" s="172">
        <v>604.70000000000005</v>
      </c>
      <c r="W16" s="172">
        <v>626</v>
      </c>
      <c r="X16" s="172">
        <v>634.29999999999995</v>
      </c>
      <c r="Y16" s="172">
        <v>634.29999999999995</v>
      </c>
      <c r="Z16" s="172">
        <v>636.4</v>
      </c>
      <c r="AA16" s="172">
        <v>640.5</v>
      </c>
      <c r="AB16" s="172">
        <v>639.1</v>
      </c>
      <c r="AC16" s="24">
        <f t="shared" si="3"/>
        <v>644.48333333333323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2889.8809523809523</v>
      </c>
      <c r="F24" s="14">
        <f t="shared" si="7"/>
        <v>2889.8809523809523</v>
      </c>
      <c r="G24" s="14">
        <f t="shared" si="7"/>
        <v>2921.9907407407413</v>
      </c>
      <c r="H24" s="14">
        <f t="shared" si="7"/>
        <v>2729.3320105820108</v>
      </c>
      <c r="I24" s="14">
        <f t="shared" si="7"/>
        <v>2279.7949735449733</v>
      </c>
      <c r="J24" s="14">
        <f t="shared" si="7"/>
        <v>2151.3558201058204</v>
      </c>
      <c r="K24" s="14">
        <f t="shared" si="7"/>
        <v>2279.7949735449733</v>
      </c>
      <c r="L24" s="14">
        <f t="shared" si="7"/>
        <v>2247.6851851851852</v>
      </c>
      <c r="M24" s="14">
        <f t="shared" si="7"/>
        <v>2247.6851851851852</v>
      </c>
      <c r="N24" s="14">
        <f t="shared" si="7"/>
        <v>2311.9047619047615</v>
      </c>
      <c r="O24" s="14">
        <f t="shared" si="7"/>
        <v>2247.6851851851848</v>
      </c>
      <c r="P24" s="14">
        <f t="shared" si="7"/>
        <v>2376.1243386243386</v>
      </c>
      <c r="Q24" s="14">
        <f t="shared" si="7"/>
        <v>2311.9047619047615</v>
      </c>
      <c r="R24" s="14">
        <f t="shared" si="7"/>
        <v>2279.7949735449733</v>
      </c>
      <c r="S24" s="14">
        <f t="shared" si="7"/>
        <v>2311.9047619047615</v>
      </c>
      <c r="T24" s="14">
        <f t="shared" si="7"/>
        <v>2247.6851851851852</v>
      </c>
      <c r="U24" s="14">
        <f t="shared" si="7"/>
        <v>2183.465608465609</v>
      </c>
      <c r="V24" s="14">
        <f t="shared" si="7"/>
        <v>2055.0264550264551</v>
      </c>
      <c r="W24" s="14">
        <f t="shared" si="7"/>
        <v>2472.4537037037035</v>
      </c>
      <c r="X24" s="14">
        <f t="shared" si="7"/>
        <v>2600.8928571428573</v>
      </c>
      <c r="Y24" s="14">
        <f t="shared" si="7"/>
        <v>2793.5515873015875</v>
      </c>
      <c r="Z24" s="14">
        <f t="shared" si="7"/>
        <v>2761.4417989417993</v>
      </c>
      <c r="AA24" s="14">
        <f t="shared" si="7"/>
        <v>2761.4417989417989</v>
      </c>
      <c r="AB24" s="14">
        <f t="shared" si="7"/>
        <v>2825.6613756613751</v>
      </c>
      <c r="AC24" s="24">
        <f>SUM(E24:AB24)</f>
        <v>59178.339947089946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>
        <v>1500</v>
      </c>
      <c r="F25" s="15">
        <v>1400</v>
      </c>
      <c r="G25" s="15">
        <v>1400</v>
      </c>
      <c r="H25" s="15">
        <v>1400</v>
      </c>
      <c r="I25" s="15">
        <v>1100</v>
      </c>
      <c r="J25" s="15">
        <v>1200</v>
      </c>
      <c r="K25" s="15">
        <v>1200</v>
      </c>
      <c r="L25" s="15">
        <v>1300</v>
      </c>
      <c r="M25" s="15">
        <v>1100</v>
      </c>
      <c r="N25" s="15">
        <v>1300</v>
      </c>
      <c r="O25" s="15">
        <v>1300</v>
      </c>
      <c r="P25" s="15">
        <v>1200</v>
      </c>
      <c r="Q25" s="15">
        <v>1200</v>
      </c>
      <c r="R25" s="15">
        <v>1200</v>
      </c>
      <c r="S25" s="15">
        <v>1300</v>
      </c>
      <c r="T25" s="15">
        <v>1100</v>
      </c>
      <c r="U25" s="15">
        <v>1200</v>
      </c>
      <c r="V25" s="15">
        <v>1100</v>
      </c>
      <c r="W25" s="15">
        <v>1300</v>
      </c>
      <c r="X25" s="15">
        <v>1400</v>
      </c>
      <c r="Y25" s="15">
        <v>1400</v>
      </c>
      <c r="Z25" s="15">
        <v>1400</v>
      </c>
      <c r="AA25" s="15">
        <v>1500</v>
      </c>
      <c r="AB25" s="15">
        <v>1300</v>
      </c>
      <c r="AC25" s="25">
        <f>SUM(E25:AB25)</f>
        <v>30800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>
        <f t="shared" ref="E26:K26" si="8">E25/E24</f>
        <v>0.51905252317198769</v>
      </c>
      <c r="F26" s="16">
        <f t="shared" si="8"/>
        <v>0.4844490216271885</v>
      </c>
      <c r="G26" s="16">
        <f t="shared" si="8"/>
        <v>0.47912540600491155</v>
      </c>
      <c r="H26" s="16">
        <f t="shared" si="8"/>
        <v>0.51294602289937596</v>
      </c>
      <c r="I26" s="16">
        <f t="shared" si="8"/>
        <v>0.48249952858241107</v>
      </c>
      <c r="J26" s="16">
        <f t="shared" si="8"/>
        <v>0.55778778609527024</v>
      </c>
      <c r="K26" s="16">
        <f t="shared" si="8"/>
        <v>0.52636312208990299</v>
      </c>
      <c r="L26" s="16">
        <f t="shared" ref="L26:AB26" si="9">L25/L24</f>
        <v>0.57837281153450049</v>
      </c>
      <c r="M26" s="16">
        <f t="shared" si="9"/>
        <v>0.48939237899073118</v>
      </c>
      <c r="N26" s="16">
        <f t="shared" si="9"/>
        <v>0.56230690010298667</v>
      </c>
      <c r="O26" s="16">
        <f t="shared" si="9"/>
        <v>0.5783728115345006</v>
      </c>
      <c r="P26" s="16">
        <f t="shared" si="9"/>
        <v>0.50502407659977178</v>
      </c>
      <c r="Q26" s="16">
        <f t="shared" si="9"/>
        <v>0.51905252317198769</v>
      </c>
      <c r="R26" s="16">
        <f t="shared" si="9"/>
        <v>0.52636312208990299</v>
      </c>
      <c r="S26" s="16">
        <f t="shared" si="9"/>
        <v>0.56230690010298667</v>
      </c>
      <c r="T26" s="16">
        <f t="shared" si="9"/>
        <v>0.48939237899073118</v>
      </c>
      <c r="U26" s="16">
        <f t="shared" si="9"/>
        <v>0.54958502453504565</v>
      </c>
      <c r="V26" s="16">
        <f t="shared" si="9"/>
        <v>0.53527291452111225</v>
      </c>
      <c r="W26" s="16">
        <f t="shared" si="9"/>
        <v>0.52579346503136415</v>
      </c>
      <c r="X26" s="16">
        <f t="shared" si="9"/>
        <v>0.538276690696876</v>
      </c>
      <c r="Y26" s="16">
        <f t="shared" si="9"/>
        <v>0.50115416030398807</v>
      </c>
      <c r="Z26" s="16">
        <f t="shared" si="9"/>
        <v>0.50698153426101111</v>
      </c>
      <c r="AA26" s="16">
        <f t="shared" si="9"/>
        <v>0.54319450099394062</v>
      </c>
      <c r="AB26" s="16">
        <f t="shared" si="9"/>
        <v>0.46006928190244367</v>
      </c>
      <c r="AC26" s="24">
        <f t="shared" ref="AC26:AC31" si="10">AVERAGE(E26:AB26)</f>
        <v>0.5222139535764555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0.5222139535764555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10"/>
        <v>0.5222139535764555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>
        <f t="shared" ref="E28:K28" si="11">3.516/E26</f>
        <v>6.773880952380952</v>
      </c>
      <c r="F28" s="16">
        <f t="shared" si="11"/>
        <v>7.2577295918367337</v>
      </c>
      <c r="G28" s="16">
        <f t="shared" si="11"/>
        <v>7.3383710317460338</v>
      </c>
      <c r="H28" s="16">
        <f t="shared" si="11"/>
        <v>6.8545223922902503</v>
      </c>
      <c r="I28" s="16">
        <f t="shared" si="11"/>
        <v>7.287053751803751</v>
      </c>
      <c r="J28" s="16">
        <f t="shared" si="11"/>
        <v>6.3034725529100539</v>
      </c>
      <c r="K28" s="16">
        <f t="shared" si="11"/>
        <v>6.6797992724867719</v>
      </c>
      <c r="L28" s="16">
        <f t="shared" ref="L28:AB28" si="12">3.516/L26</f>
        <v>6.0791239316239318</v>
      </c>
      <c r="M28" s="16">
        <f t="shared" si="12"/>
        <v>7.1844191919191926</v>
      </c>
      <c r="N28" s="16">
        <f t="shared" si="12"/>
        <v>6.252813186813186</v>
      </c>
      <c r="O28" s="16">
        <f t="shared" si="12"/>
        <v>6.0791239316239309</v>
      </c>
      <c r="P28" s="16">
        <f t="shared" si="12"/>
        <v>6.9620443121693123</v>
      </c>
      <c r="Q28" s="16">
        <f t="shared" si="12"/>
        <v>6.773880952380952</v>
      </c>
      <c r="R28" s="16">
        <f t="shared" si="12"/>
        <v>6.6797992724867719</v>
      </c>
      <c r="S28" s="16">
        <f t="shared" si="12"/>
        <v>6.252813186813186</v>
      </c>
      <c r="T28" s="16">
        <f t="shared" si="12"/>
        <v>7.1844191919191926</v>
      </c>
      <c r="U28" s="16">
        <f t="shared" si="12"/>
        <v>6.3975542328042341</v>
      </c>
      <c r="V28" s="16">
        <f t="shared" si="12"/>
        <v>6.5686118326118326</v>
      </c>
      <c r="W28" s="16">
        <f t="shared" si="12"/>
        <v>6.687036324786324</v>
      </c>
      <c r="X28" s="16">
        <f t="shared" si="12"/>
        <v>6.5319566326530625</v>
      </c>
      <c r="Y28" s="16">
        <f t="shared" si="12"/>
        <v>7.0158052721088433</v>
      </c>
      <c r="Z28" s="16">
        <f t="shared" si="12"/>
        <v>6.9351638321995477</v>
      </c>
      <c r="AA28" s="16">
        <f t="shared" si="12"/>
        <v>6.4728195767195755</v>
      </c>
      <c r="AB28" s="16">
        <f t="shared" si="12"/>
        <v>7.6423272283272272</v>
      </c>
      <c r="AC28" s="24">
        <f t="shared" si="10"/>
        <v>6.7581059014756191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>
        <f t="shared" ref="E29:K29" si="13">3.413*E28</f>
        <v>23.119255690476187</v>
      </c>
      <c r="F29" s="16">
        <f t="shared" si="13"/>
        <v>24.770631096938772</v>
      </c>
      <c r="G29" s="16">
        <f t="shared" si="13"/>
        <v>25.045860331349211</v>
      </c>
      <c r="H29" s="16">
        <f t="shared" si="13"/>
        <v>23.394484924886623</v>
      </c>
      <c r="I29" s="16">
        <f t="shared" si="13"/>
        <v>24.870714454906199</v>
      </c>
      <c r="J29" s="16">
        <f t="shared" si="13"/>
        <v>21.513751823082014</v>
      </c>
      <c r="K29" s="16">
        <f t="shared" si="13"/>
        <v>22.798154916997351</v>
      </c>
      <c r="L29" s="16">
        <f t="shared" ref="L29:AB29" si="14">3.413*L28</f>
        <v>20.74804997863248</v>
      </c>
      <c r="M29" s="16">
        <f t="shared" si="14"/>
        <v>24.520422702020202</v>
      </c>
      <c r="N29" s="16">
        <f t="shared" si="14"/>
        <v>21.340851406593401</v>
      </c>
      <c r="O29" s="16">
        <f t="shared" si="14"/>
        <v>20.748049978632476</v>
      </c>
      <c r="P29" s="16">
        <f t="shared" si="14"/>
        <v>23.761457237433863</v>
      </c>
      <c r="Q29" s="16">
        <f t="shared" si="14"/>
        <v>23.119255690476187</v>
      </c>
      <c r="R29" s="16">
        <f t="shared" si="14"/>
        <v>22.798154916997351</v>
      </c>
      <c r="S29" s="16">
        <f t="shared" si="14"/>
        <v>21.340851406593401</v>
      </c>
      <c r="T29" s="16">
        <f t="shared" si="14"/>
        <v>24.520422702020202</v>
      </c>
      <c r="U29" s="16">
        <f t="shared" si="14"/>
        <v>21.83485259656085</v>
      </c>
      <c r="V29" s="16">
        <f t="shared" si="14"/>
        <v>22.418672184704182</v>
      </c>
      <c r="W29" s="16">
        <f t="shared" si="14"/>
        <v>22.822854976495723</v>
      </c>
      <c r="X29" s="16">
        <f t="shared" si="14"/>
        <v>22.293567987244902</v>
      </c>
      <c r="Y29" s="16">
        <f t="shared" si="14"/>
        <v>23.944943393707479</v>
      </c>
      <c r="Z29" s="16">
        <f t="shared" si="14"/>
        <v>23.669714159297055</v>
      </c>
      <c r="AA29" s="16">
        <f t="shared" si="14"/>
        <v>22.091733215343911</v>
      </c>
      <c r="AB29" s="16">
        <f t="shared" si="14"/>
        <v>26.083262830280827</v>
      </c>
      <c r="AC29" s="24">
        <f t="shared" si="10"/>
        <v>23.065415441736281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>
        <f t="shared" ref="E30:K30" si="15">(E13-E12)/LN(1+(E13-E12)/E7)</f>
        <v>4.7205690989144822</v>
      </c>
      <c r="F30" s="16">
        <f t="shared" si="15"/>
        <v>4.5113279697596402</v>
      </c>
      <c r="G30" s="16">
        <f t="shared" si="15"/>
        <v>4.6611119914293209</v>
      </c>
      <c r="H30" s="16">
        <f t="shared" si="15"/>
        <v>4.3280851226668906</v>
      </c>
      <c r="I30" s="16">
        <f t="shared" si="15"/>
        <v>3.8769682118883537</v>
      </c>
      <c r="J30" s="16">
        <f t="shared" si="15"/>
        <v>3.728161169432509</v>
      </c>
      <c r="K30" s="16">
        <f t="shared" si="15"/>
        <v>3.6123934342702908</v>
      </c>
      <c r="L30" s="16">
        <f t="shared" ref="L30:AB30" si="16">(L13-L12)/LN(1+(L13-L12)/L7)</f>
        <v>3.4422140720618022</v>
      </c>
      <c r="M30" s="16">
        <f t="shared" si="16"/>
        <v>3.6603919158898224</v>
      </c>
      <c r="N30" s="16">
        <f t="shared" si="16"/>
        <v>3.5284171169052576</v>
      </c>
      <c r="O30" s="16">
        <f t="shared" si="16"/>
        <v>3.6788723542668573</v>
      </c>
      <c r="P30" s="16">
        <f t="shared" si="16"/>
        <v>3.6123934342702908</v>
      </c>
      <c r="Q30" s="16">
        <f t="shared" si="16"/>
        <v>3.5611941355268879</v>
      </c>
      <c r="R30" s="16">
        <f t="shared" si="16"/>
        <v>3.5284171169052576</v>
      </c>
      <c r="S30" s="16">
        <f t="shared" si="16"/>
        <v>3.6123934342702917</v>
      </c>
      <c r="T30" s="16">
        <f t="shared" si="16"/>
        <v>3.6456985460313298</v>
      </c>
      <c r="U30" s="16">
        <f t="shared" si="16"/>
        <v>3.4955093998306515</v>
      </c>
      <c r="V30" s="16">
        <f t="shared" si="16"/>
        <v>3.4292902140916386</v>
      </c>
      <c r="W30" s="16">
        <f t="shared" si="16"/>
        <v>3.8952766104002023</v>
      </c>
      <c r="X30" s="16">
        <f t="shared" si="16"/>
        <v>4.1776718594873774</v>
      </c>
      <c r="Y30" s="16">
        <f t="shared" si="16"/>
        <v>4.4446857186149078</v>
      </c>
      <c r="Z30" s="16">
        <f t="shared" si="16"/>
        <v>4.2616457914996264</v>
      </c>
      <c r="AA30" s="16">
        <f t="shared" si="16"/>
        <v>4.4780607011230558</v>
      </c>
      <c r="AB30" s="16">
        <f t="shared" si="16"/>
        <v>4.3280851226668906</v>
      </c>
      <c r="AC30" s="24">
        <f t="shared" si="10"/>
        <v>3.9257847725918182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>
        <f t="shared" ref="E31:K31" si="17">(E9-E10)/LN(1+(E9-E10)/E8)</f>
        <v>4.6250850813277564</v>
      </c>
      <c r="F31" s="16">
        <f t="shared" si="17"/>
        <v>4.4880313862829393</v>
      </c>
      <c r="G31" s="16">
        <f t="shared" si="17"/>
        <v>4.6538057122707244</v>
      </c>
      <c r="H31" s="16">
        <f t="shared" si="17"/>
        <v>4.2078830435998871</v>
      </c>
      <c r="I31" s="16">
        <f t="shared" si="17"/>
        <v>3.9365845572021851</v>
      </c>
      <c r="J31" s="16">
        <f t="shared" si="17"/>
        <v>4.0698510712616986</v>
      </c>
      <c r="K31" s="16">
        <f t="shared" si="17"/>
        <v>3.8052006495928037</v>
      </c>
      <c r="L31" s="16">
        <f t="shared" ref="L31:AB31" si="18">(L9-L10)/LN(1+(L9-L10)/L8)</f>
        <v>3.2225048318656326</v>
      </c>
      <c r="M31" s="16">
        <f t="shared" si="18"/>
        <v>3.506041115919917</v>
      </c>
      <c r="N31" s="16">
        <f t="shared" si="18"/>
        <v>3.7000680650622049</v>
      </c>
      <c r="O31" s="16">
        <f t="shared" si="18"/>
        <v>3.9067743858587303</v>
      </c>
      <c r="P31" s="16">
        <f t="shared" si="18"/>
        <v>3.7574120414750989</v>
      </c>
      <c r="Q31" s="16">
        <f t="shared" si="18"/>
        <v>3.5626891412212864</v>
      </c>
      <c r="R31" s="16">
        <f t="shared" si="18"/>
        <v>3.8052006495928037</v>
      </c>
      <c r="S31" s="16">
        <f t="shared" si="18"/>
        <v>3.5626891412212864</v>
      </c>
      <c r="T31" s="16">
        <f t="shared" si="18"/>
        <v>4.0355100547507696</v>
      </c>
      <c r="U31" s="16">
        <f t="shared" si="18"/>
        <v>3.5843805632615506</v>
      </c>
      <c r="V31" s="16">
        <f t="shared" si="18"/>
        <v>3.597817793193371</v>
      </c>
      <c r="W31" s="16">
        <f t="shared" si="18"/>
        <v>5.1194174026573354</v>
      </c>
      <c r="X31" s="16">
        <f t="shared" si="18"/>
        <v>4.6239365673215298</v>
      </c>
      <c r="Y31" s="16">
        <f t="shared" si="18"/>
        <v>4.8035047561037985</v>
      </c>
      <c r="Z31" s="16">
        <f t="shared" si="18"/>
        <v>4.0951194754563387</v>
      </c>
      <c r="AA31" s="16">
        <f t="shared" si="18"/>
        <v>4.0951194754563378</v>
      </c>
      <c r="AB31" s="16">
        <f t="shared" si="18"/>
        <v>4.2923245504353069</v>
      </c>
      <c r="AC31" s="24">
        <f t="shared" si="10"/>
        <v>4.0440396463496375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9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9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0</v>
      </c>
      <c r="F40" s="10">
        <f t="shared" ref="F40:AB40" si="20">F38-F39</f>
        <v>0</v>
      </c>
      <c r="G40" s="10">
        <f t="shared" si="20"/>
        <v>0</v>
      </c>
      <c r="H40" s="10">
        <f t="shared" si="20"/>
        <v>0</v>
      </c>
      <c r="I40" s="10">
        <f t="shared" si="20"/>
        <v>0</v>
      </c>
      <c r="J40" s="10">
        <f t="shared" si="20"/>
        <v>0</v>
      </c>
      <c r="K40" s="10">
        <f t="shared" si="20"/>
        <v>0</v>
      </c>
      <c r="L40" s="10">
        <f t="shared" si="20"/>
        <v>0</v>
      </c>
      <c r="M40" s="10">
        <f t="shared" si="20"/>
        <v>0</v>
      </c>
      <c r="N40" s="10">
        <f t="shared" si="20"/>
        <v>0</v>
      </c>
      <c r="O40" s="10">
        <f t="shared" si="20"/>
        <v>0</v>
      </c>
      <c r="P40" s="10">
        <f t="shared" si="20"/>
        <v>0</v>
      </c>
      <c r="Q40" s="10">
        <f t="shared" si="20"/>
        <v>0</v>
      </c>
      <c r="R40" s="10">
        <f t="shared" si="20"/>
        <v>0</v>
      </c>
      <c r="S40" s="10">
        <f t="shared" si="20"/>
        <v>0</v>
      </c>
      <c r="T40" s="10">
        <f t="shared" si="20"/>
        <v>0</v>
      </c>
      <c r="U40" s="10">
        <f t="shared" si="20"/>
        <v>0</v>
      </c>
      <c r="V40" s="10">
        <f t="shared" si="20"/>
        <v>0</v>
      </c>
      <c r="W40" s="10">
        <f t="shared" si="20"/>
        <v>0</v>
      </c>
      <c r="X40" s="10">
        <f t="shared" si="20"/>
        <v>0</v>
      </c>
      <c r="Y40" s="10">
        <f t="shared" si="20"/>
        <v>0</v>
      </c>
      <c r="Z40" s="10">
        <f t="shared" si="20"/>
        <v>0</v>
      </c>
      <c r="AA40" s="10">
        <f t="shared" si="20"/>
        <v>0</v>
      </c>
      <c r="AB40" s="10">
        <f t="shared" si="20"/>
        <v>0</v>
      </c>
      <c r="AC40" s="24">
        <f t="shared" si="19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9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9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0</v>
      </c>
      <c r="F43" s="10">
        <f t="shared" ref="F43:AB43" si="21">F42-F41</f>
        <v>0</v>
      </c>
      <c r="G43" s="10">
        <f t="shared" si="21"/>
        <v>0</v>
      </c>
      <c r="H43" s="10">
        <f t="shared" si="21"/>
        <v>0</v>
      </c>
      <c r="I43" s="10">
        <f t="shared" si="21"/>
        <v>0</v>
      </c>
      <c r="J43" s="10">
        <f t="shared" si="21"/>
        <v>0</v>
      </c>
      <c r="K43" s="10">
        <f t="shared" si="21"/>
        <v>0</v>
      </c>
      <c r="L43" s="10">
        <f t="shared" si="21"/>
        <v>0</v>
      </c>
      <c r="M43" s="10">
        <f t="shared" si="21"/>
        <v>0</v>
      </c>
      <c r="N43" s="10">
        <f t="shared" si="21"/>
        <v>0</v>
      </c>
      <c r="O43" s="10">
        <f t="shared" si="21"/>
        <v>0</v>
      </c>
      <c r="P43" s="10">
        <f t="shared" si="21"/>
        <v>0</v>
      </c>
      <c r="Q43" s="10">
        <f t="shared" si="21"/>
        <v>0</v>
      </c>
      <c r="R43" s="10">
        <f t="shared" si="21"/>
        <v>0</v>
      </c>
      <c r="S43" s="10">
        <f t="shared" si="21"/>
        <v>0</v>
      </c>
      <c r="T43" s="10">
        <f t="shared" si="21"/>
        <v>0</v>
      </c>
      <c r="U43" s="10">
        <f t="shared" si="21"/>
        <v>0</v>
      </c>
      <c r="V43" s="10">
        <f t="shared" si="21"/>
        <v>0</v>
      </c>
      <c r="W43" s="10">
        <f t="shared" si="21"/>
        <v>0</v>
      </c>
      <c r="X43" s="10">
        <f t="shared" si="21"/>
        <v>0</v>
      </c>
      <c r="Y43" s="10">
        <f t="shared" si="21"/>
        <v>0</v>
      </c>
      <c r="Z43" s="10">
        <f t="shared" si="21"/>
        <v>0</v>
      </c>
      <c r="AA43" s="10">
        <f t="shared" si="21"/>
        <v>0</v>
      </c>
      <c r="AB43" s="10">
        <f t="shared" si="21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22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22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22"/>
        <v>4.200000000000002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22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22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22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AB50" si="23">E46-E47</f>
        <v>0.5</v>
      </c>
      <c r="F50" s="11">
        <f t="shared" si="23"/>
        <v>0.5</v>
      </c>
      <c r="G50" s="11">
        <f t="shared" si="23"/>
        <v>0.5</v>
      </c>
      <c r="H50" s="11">
        <f t="shared" si="23"/>
        <v>0.5</v>
      </c>
      <c r="I50" s="11">
        <f t="shared" si="23"/>
        <v>0.5</v>
      </c>
      <c r="J50" s="11">
        <f t="shared" si="23"/>
        <v>0.5</v>
      </c>
      <c r="K50" s="11">
        <f t="shared" si="23"/>
        <v>0.5</v>
      </c>
      <c r="L50" s="11">
        <f t="shared" si="23"/>
        <v>0.5</v>
      </c>
      <c r="M50" s="11">
        <f t="shared" si="23"/>
        <v>0.5</v>
      </c>
      <c r="N50" s="11">
        <f t="shared" si="23"/>
        <v>0.5</v>
      </c>
      <c r="O50" s="11">
        <f t="shared" si="23"/>
        <v>0.5</v>
      </c>
      <c r="P50" s="11">
        <f t="shared" si="23"/>
        <v>0.5</v>
      </c>
      <c r="Q50" s="11">
        <f t="shared" si="23"/>
        <v>0.5</v>
      </c>
      <c r="R50" s="11">
        <f t="shared" si="23"/>
        <v>0.5</v>
      </c>
      <c r="S50" s="11">
        <f t="shared" si="23"/>
        <v>0.5</v>
      </c>
      <c r="T50" s="11">
        <f t="shared" si="23"/>
        <v>0.5</v>
      </c>
      <c r="U50" s="11">
        <f t="shared" si="23"/>
        <v>0.5</v>
      </c>
      <c r="V50" s="11">
        <f t="shared" si="23"/>
        <v>0.5</v>
      </c>
      <c r="W50" s="11">
        <f t="shared" si="23"/>
        <v>0.5</v>
      </c>
      <c r="X50" s="11">
        <f t="shared" si="23"/>
        <v>0.5</v>
      </c>
      <c r="Y50" s="11">
        <f t="shared" si="23"/>
        <v>0.5</v>
      </c>
      <c r="Z50" s="11">
        <f t="shared" si="23"/>
        <v>0.5</v>
      </c>
      <c r="AA50" s="11">
        <f t="shared" si="23"/>
        <v>0.5</v>
      </c>
      <c r="AB50" s="11">
        <f t="shared" si="23"/>
        <v>0.5</v>
      </c>
      <c r="AC50" s="24">
        <f t="shared" si="22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AB51" si="24">E48-E49</f>
        <v>0.79999999999999982</v>
      </c>
      <c r="F51" s="11">
        <f t="shared" si="24"/>
        <v>0.79999999999999982</v>
      </c>
      <c r="G51" s="11">
        <f t="shared" si="24"/>
        <v>0.79999999999999982</v>
      </c>
      <c r="H51" s="11">
        <f t="shared" si="24"/>
        <v>0.79999999999999982</v>
      </c>
      <c r="I51" s="11">
        <f t="shared" si="24"/>
        <v>0.79999999999999982</v>
      </c>
      <c r="J51" s="11">
        <f t="shared" si="24"/>
        <v>0.79999999999999982</v>
      </c>
      <c r="K51" s="11">
        <f t="shared" si="24"/>
        <v>0.79999999999999982</v>
      </c>
      <c r="L51" s="11">
        <f t="shared" si="24"/>
        <v>0.79999999999999982</v>
      </c>
      <c r="M51" s="11">
        <f t="shared" si="24"/>
        <v>0.79999999999999982</v>
      </c>
      <c r="N51" s="11">
        <f t="shared" si="24"/>
        <v>0.79999999999999982</v>
      </c>
      <c r="O51" s="11">
        <f t="shared" si="24"/>
        <v>0.79999999999999982</v>
      </c>
      <c r="P51" s="11">
        <f t="shared" si="24"/>
        <v>0.79999999999999982</v>
      </c>
      <c r="Q51" s="11">
        <f t="shared" si="24"/>
        <v>0.79999999999999982</v>
      </c>
      <c r="R51" s="11">
        <f t="shared" si="24"/>
        <v>0.79999999999999982</v>
      </c>
      <c r="S51" s="11">
        <f t="shared" si="24"/>
        <v>0.79999999999999982</v>
      </c>
      <c r="T51" s="11">
        <f t="shared" si="24"/>
        <v>0.79999999999999982</v>
      </c>
      <c r="U51" s="11">
        <f t="shared" si="24"/>
        <v>0.79999999999999982</v>
      </c>
      <c r="V51" s="11">
        <f t="shared" si="24"/>
        <v>0.79999999999999982</v>
      </c>
      <c r="W51" s="11">
        <f t="shared" si="24"/>
        <v>0.79999999999999982</v>
      </c>
      <c r="X51" s="11">
        <f t="shared" si="24"/>
        <v>0.79999999999999982</v>
      </c>
      <c r="Y51" s="11">
        <f t="shared" si="24"/>
        <v>0.79999999999999982</v>
      </c>
      <c r="Z51" s="11">
        <f t="shared" si="24"/>
        <v>0.79999999999999982</v>
      </c>
      <c r="AA51" s="11">
        <f t="shared" si="24"/>
        <v>0.79999999999999982</v>
      </c>
      <c r="AB51" s="11">
        <f t="shared" si="24"/>
        <v>0.79999999999999982</v>
      </c>
      <c r="AC51" s="24">
        <f t="shared" si="22"/>
        <v>0.80000000000000027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AB52" si="25">SQRT(E50/0.5)*971</f>
        <v>971</v>
      </c>
      <c r="F52" s="14">
        <f t="shared" si="25"/>
        <v>971</v>
      </c>
      <c r="G52" s="14">
        <f t="shared" si="25"/>
        <v>971</v>
      </c>
      <c r="H52" s="14">
        <f t="shared" si="25"/>
        <v>971</v>
      </c>
      <c r="I52" s="14">
        <f t="shared" si="25"/>
        <v>971</v>
      </c>
      <c r="J52" s="14">
        <f t="shared" si="25"/>
        <v>971</v>
      </c>
      <c r="K52" s="14">
        <f t="shared" si="25"/>
        <v>971</v>
      </c>
      <c r="L52" s="14">
        <f t="shared" si="25"/>
        <v>971</v>
      </c>
      <c r="M52" s="14">
        <f t="shared" si="25"/>
        <v>971</v>
      </c>
      <c r="N52" s="14">
        <f t="shared" si="25"/>
        <v>971</v>
      </c>
      <c r="O52" s="14">
        <f t="shared" si="25"/>
        <v>971</v>
      </c>
      <c r="P52" s="14">
        <f t="shared" si="25"/>
        <v>971</v>
      </c>
      <c r="Q52" s="14">
        <f t="shared" si="25"/>
        <v>971</v>
      </c>
      <c r="R52" s="14">
        <f t="shared" si="25"/>
        <v>971</v>
      </c>
      <c r="S52" s="14">
        <f t="shared" si="25"/>
        <v>971</v>
      </c>
      <c r="T52" s="14">
        <f t="shared" si="25"/>
        <v>971</v>
      </c>
      <c r="U52" s="14">
        <f t="shared" si="25"/>
        <v>971</v>
      </c>
      <c r="V52" s="14">
        <f t="shared" si="25"/>
        <v>971</v>
      </c>
      <c r="W52" s="14">
        <f t="shared" si="25"/>
        <v>971</v>
      </c>
      <c r="X52" s="14">
        <f t="shared" si="25"/>
        <v>971</v>
      </c>
      <c r="Y52" s="14">
        <f t="shared" si="25"/>
        <v>971</v>
      </c>
      <c r="Z52" s="14">
        <f t="shared" si="25"/>
        <v>971</v>
      </c>
      <c r="AA52" s="14">
        <f t="shared" si="25"/>
        <v>971</v>
      </c>
      <c r="AB52" s="14">
        <f t="shared" si="25"/>
        <v>971</v>
      </c>
      <c r="AC52" s="24">
        <f t="shared" si="22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AB53" si="26">E52*1000*1*(E38-E39)/3024</f>
        <v>0</v>
      </c>
      <c r="F53" s="14">
        <f t="shared" si="26"/>
        <v>0</v>
      </c>
      <c r="G53" s="14">
        <f t="shared" si="26"/>
        <v>0</v>
      </c>
      <c r="H53" s="14">
        <f t="shared" si="26"/>
        <v>0</v>
      </c>
      <c r="I53" s="14">
        <f t="shared" si="26"/>
        <v>0</v>
      </c>
      <c r="J53" s="14">
        <f t="shared" si="26"/>
        <v>0</v>
      </c>
      <c r="K53" s="14">
        <f t="shared" si="26"/>
        <v>0</v>
      </c>
      <c r="L53" s="14">
        <f t="shared" si="26"/>
        <v>0</v>
      </c>
      <c r="M53" s="14">
        <f t="shared" si="26"/>
        <v>0</v>
      </c>
      <c r="N53" s="14">
        <f t="shared" si="26"/>
        <v>0</v>
      </c>
      <c r="O53" s="14">
        <f t="shared" si="26"/>
        <v>0</v>
      </c>
      <c r="P53" s="14">
        <f t="shared" si="26"/>
        <v>0</v>
      </c>
      <c r="Q53" s="14">
        <f t="shared" si="26"/>
        <v>0</v>
      </c>
      <c r="R53" s="14">
        <f t="shared" si="26"/>
        <v>0</v>
      </c>
      <c r="S53" s="14">
        <f t="shared" si="26"/>
        <v>0</v>
      </c>
      <c r="T53" s="14">
        <f t="shared" si="26"/>
        <v>0</v>
      </c>
      <c r="U53" s="14">
        <f t="shared" si="26"/>
        <v>0</v>
      </c>
      <c r="V53" s="14">
        <f t="shared" si="26"/>
        <v>0</v>
      </c>
      <c r="W53" s="14">
        <f t="shared" si="26"/>
        <v>0</v>
      </c>
      <c r="X53" s="14">
        <f t="shared" si="26"/>
        <v>0</v>
      </c>
      <c r="Y53" s="14">
        <f t="shared" si="26"/>
        <v>0</v>
      </c>
      <c r="Z53" s="14">
        <f t="shared" si="26"/>
        <v>0</v>
      </c>
      <c r="AA53" s="14">
        <f t="shared" si="26"/>
        <v>0</v>
      </c>
      <c r="AB53" s="14">
        <f t="shared" si="26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 t="e">
        <f t="shared" ref="E55:AB55" si="27">E54/E53</f>
        <v>#DIV/0!</v>
      </c>
      <c r="F55" s="16" t="e">
        <f t="shared" si="27"/>
        <v>#DIV/0!</v>
      </c>
      <c r="G55" s="16" t="e">
        <f t="shared" si="27"/>
        <v>#DIV/0!</v>
      </c>
      <c r="H55" s="16" t="e">
        <f t="shared" si="27"/>
        <v>#DIV/0!</v>
      </c>
      <c r="I55" s="16" t="e">
        <f t="shared" si="27"/>
        <v>#DIV/0!</v>
      </c>
      <c r="J55" s="16" t="e">
        <f t="shared" si="27"/>
        <v>#DIV/0!</v>
      </c>
      <c r="K55" s="16" t="e">
        <f t="shared" si="27"/>
        <v>#DIV/0!</v>
      </c>
      <c r="L55" s="16" t="e">
        <f t="shared" si="27"/>
        <v>#DIV/0!</v>
      </c>
      <c r="M55" s="16" t="e">
        <f t="shared" si="27"/>
        <v>#DIV/0!</v>
      </c>
      <c r="N55" s="16" t="e">
        <f t="shared" si="27"/>
        <v>#DIV/0!</v>
      </c>
      <c r="O55" s="16" t="e">
        <f t="shared" si="27"/>
        <v>#DIV/0!</v>
      </c>
      <c r="P55" s="16" t="e">
        <f t="shared" si="27"/>
        <v>#DIV/0!</v>
      </c>
      <c r="Q55" s="16" t="e">
        <f t="shared" si="27"/>
        <v>#DIV/0!</v>
      </c>
      <c r="R55" s="16" t="e">
        <f t="shared" si="27"/>
        <v>#DIV/0!</v>
      </c>
      <c r="S55" s="16" t="e">
        <f t="shared" si="27"/>
        <v>#DIV/0!</v>
      </c>
      <c r="T55" s="16" t="e">
        <f t="shared" si="27"/>
        <v>#DIV/0!</v>
      </c>
      <c r="U55" s="16" t="e">
        <f t="shared" si="27"/>
        <v>#DIV/0!</v>
      </c>
      <c r="V55" s="16" t="e">
        <f t="shared" si="27"/>
        <v>#DIV/0!</v>
      </c>
      <c r="W55" s="16" t="e">
        <f t="shared" si="27"/>
        <v>#DIV/0!</v>
      </c>
      <c r="X55" s="16" t="e">
        <f t="shared" si="27"/>
        <v>#DIV/0!</v>
      </c>
      <c r="Y55" s="16" t="e">
        <f t="shared" si="27"/>
        <v>#DIV/0!</v>
      </c>
      <c r="Z55" s="16" t="e">
        <f t="shared" si="27"/>
        <v>#DIV/0!</v>
      </c>
      <c r="AA55" s="16" t="e">
        <f t="shared" si="27"/>
        <v>#DIV/0!</v>
      </c>
      <c r="AB55" s="16" t="e">
        <f t="shared" si="27"/>
        <v>#DIV/0!</v>
      </c>
      <c r="AC55" s="24" t="e">
        <f t="shared" ref="AC55:AC60" si="28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28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 t="e">
        <f t="shared" ref="E57:AB57" si="29">3.516/E55</f>
        <v>#DIV/0!</v>
      </c>
      <c r="F57" s="16" t="e">
        <f t="shared" si="29"/>
        <v>#DIV/0!</v>
      </c>
      <c r="G57" s="16" t="e">
        <f t="shared" si="29"/>
        <v>#DIV/0!</v>
      </c>
      <c r="H57" s="16" t="e">
        <f t="shared" si="29"/>
        <v>#DIV/0!</v>
      </c>
      <c r="I57" s="16" t="e">
        <f t="shared" si="29"/>
        <v>#DIV/0!</v>
      </c>
      <c r="J57" s="16" t="e">
        <f t="shared" si="29"/>
        <v>#DIV/0!</v>
      </c>
      <c r="K57" s="16" t="e">
        <f t="shared" si="29"/>
        <v>#DIV/0!</v>
      </c>
      <c r="L57" s="16" t="e">
        <f t="shared" si="29"/>
        <v>#DIV/0!</v>
      </c>
      <c r="M57" s="16" t="e">
        <f t="shared" si="29"/>
        <v>#DIV/0!</v>
      </c>
      <c r="N57" s="16" t="e">
        <f t="shared" si="29"/>
        <v>#DIV/0!</v>
      </c>
      <c r="O57" s="16" t="e">
        <f t="shared" si="29"/>
        <v>#DIV/0!</v>
      </c>
      <c r="P57" s="16" t="e">
        <f t="shared" si="29"/>
        <v>#DIV/0!</v>
      </c>
      <c r="Q57" s="16" t="e">
        <f t="shared" si="29"/>
        <v>#DIV/0!</v>
      </c>
      <c r="R57" s="16" t="e">
        <f t="shared" si="29"/>
        <v>#DIV/0!</v>
      </c>
      <c r="S57" s="16" t="e">
        <f t="shared" si="29"/>
        <v>#DIV/0!</v>
      </c>
      <c r="T57" s="16" t="e">
        <f t="shared" si="29"/>
        <v>#DIV/0!</v>
      </c>
      <c r="U57" s="16" t="e">
        <f t="shared" si="29"/>
        <v>#DIV/0!</v>
      </c>
      <c r="V57" s="16" t="e">
        <f t="shared" si="29"/>
        <v>#DIV/0!</v>
      </c>
      <c r="W57" s="16" t="e">
        <f t="shared" si="29"/>
        <v>#DIV/0!</v>
      </c>
      <c r="X57" s="16" t="e">
        <f t="shared" si="29"/>
        <v>#DIV/0!</v>
      </c>
      <c r="Y57" s="16" t="e">
        <f t="shared" si="29"/>
        <v>#DIV/0!</v>
      </c>
      <c r="Z57" s="16" t="e">
        <f t="shared" si="29"/>
        <v>#DIV/0!</v>
      </c>
      <c r="AA57" s="16" t="e">
        <f t="shared" si="29"/>
        <v>#DIV/0!</v>
      </c>
      <c r="AB57" s="16" t="e">
        <f t="shared" si="29"/>
        <v>#DIV/0!</v>
      </c>
      <c r="AC57" s="24" t="e">
        <f t="shared" si="28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 t="e">
        <f t="shared" ref="E58:AB58" si="30">3.413*E57</f>
        <v>#DIV/0!</v>
      </c>
      <c r="F58" s="16" t="e">
        <f t="shared" si="30"/>
        <v>#DIV/0!</v>
      </c>
      <c r="G58" s="16" t="e">
        <f t="shared" si="30"/>
        <v>#DIV/0!</v>
      </c>
      <c r="H58" s="16" t="e">
        <f t="shared" si="30"/>
        <v>#DIV/0!</v>
      </c>
      <c r="I58" s="16" t="e">
        <f t="shared" si="30"/>
        <v>#DIV/0!</v>
      </c>
      <c r="J58" s="16" t="e">
        <f t="shared" si="30"/>
        <v>#DIV/0!</v>
      </c>
      <c r="K58" s="16" t="e">
        <f t="shared" si="30"/>
        <v>#DIV/0!</v>
      </c>
      <c r="L58" s="16" t="e">
        <f t="shared" si="30"/>
        <v>#DIV/0!</v>
      </c>
      <c r="M58" s="16" t="e">
        <f t="shared" si="30"/>
        <v>#DIV/0!</v>
      </c>
      <c r="N58" s="16" t="e">
        <f t="shared" si="30"/>
        <v>#DIV/0!</v>
      </c>
      <c r="O58" s="16" t="e">
        <f t="shared" si="30"/>
        <v>#DIV/0!</v>
      </c>
      <c r="P58" s="16" t="e">
        <f t="shared" si="30"/>
        <v>#DIV/0!</v>
      </c>
      <c r="Q58" s="16" t="e">
        <f t="shared" si="30"/>
        <v>#DIV/0!</v>
      </c>
      <c r="R58" s="16" t="e">
        <f t="shared" si="30"/>
        <v>#DIV/0!</v>
      </c>
      <c r="S58" s="16" t="e">
        <f t="shared" si="30"/>
        <v>#DIV/0!</v>
      </c>
      <c r="T58" s="16" t="e">
        <f t="shared" si="30"/>
        <v>#DIV/0!</v>
      </c>
      <c r="U58" s="16" t="e">
        <f t="shared" si="30"/>
        <v>#DIV/0!</v>
      </c>
      <c r="V58" s="16" t="e">
        <f t="shared" si="30"/>
        <v>#DIV/0!</v>
      </c>
      <c r="W58" s="16" t="e">
        <f t="shared" si="30"/>
        <v>#DIV/0!</v>
      </c>
      <c r="X58" s="16" t="e">
        <f t="shared" si="30"/>
        <v>#DIV/0!</v>
      </c>
      <c r="Y58" s="16" t="e">
        <f t="shared" si="30"/>
        <v>#DIV/0!</v>
      </c>
      <c r="Z58" s="16" t="e">
        <f t="shared" si="30"/>
        <v>#DIV/0!</v>
      </c>
      <c r="AA58" s="16" t="e">
        <f t="shared" si="30"/>
        <v>#DIV/0!</v>
      </c>
      <c r="AB58" s="16" t="e">
        <f t="shared" si="30"/>
        <v>#DIV/0!</v>
      </c>
      <c r="AC58" s="24" t="e">
        <f t="shared" si="28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 t="e">
        <f>(E42-E41)/LN(1+(E42-E41)/E36)</f>
        <v>#DIV/0!</v>
      </c>
      <c r="F59" s="16" t="e">
        <f t="shared" ref="F59:AB59" si="31">(F42-F41)/LN(1+(F42-F41)/F36)</f>
        <v>#DIV/0!</v>
      </c>
      <c r="G59" s="16" t="e">
        <f t="shared" si="31"/>
        <v>#DIV/0!</v>
      </c>
      <c r="H59" s="16" t="e">
        <f t="shared" si="31"/>
        <v>#DIV/0!</v>
      </c>
      <c r="I59" s="16" t="e">
        <f t="shared" si="31"/>
        <v>#DIV/0!</v>
      </c>
      <c r="J59" s="16" t="e">
        <f t="shared" si="31"/>
        <v>#DIV/0!</v>
      </c>
      <c r="K59" s="16" t="e">
        <f t="shared" si="31"/>
        <v>#DIV/0!</v>
      </c>
      <c r="L59" s="16" t="e">
        <f t="shared" si="31"/>
        <v>#DIV/0!</v>
      </c>
      <c r="M59" s="16" t="e">
        <f t="shared" si="31"/>
        <v>#DIV/0!</v>
      </c>
      <c r="N59" s="16" t="e">
        <f t="shared" si="31"/>
        <v>#DIV/0!</v>
      </c>
      <c r="O59" s="16" t="e">
        <f t="shared" si="31"/>
        <v>#DIV/0!</v>
      </c>
      <c r="P59" s="16" t="e">
        <f t="shared" si="31"/>
        <v>#DIV/0!</v>
      </c>
      <c r="Q59" s="16" t="e">
        <f t="shared" si="31"/>
        <v>#DIV/0!</v>
      </c>
      <c r="R59" s="16" t="e">
        <f t="shared" si="31"/>
        <v>#DIV/0!</v>
      </c>
      <c r="S59" s="16" t="e">
        <f t="shared" si="31"/>
        <v>#DIV/0!</v>
      </c>
      <c r="T59" s="16" t="e">
        <f t="shared" si="31"/>
        <v>#DIV/0!</v>
      </c>
      <c r="U59" s="16" t="e">
        <f t="shared" si="31"/>
        <v>#DIV/0!</v>
      </c>
      <c r="V59" s="16" t="e">
        <f t="shared" si="31"/>
        <v>#DIV/0!</v>
      </c>
      <c r="W59" s="16" t="e">
        <f t="shared" si="31"/>
        <v>#DIV/0!</v>
      </c>
      <c r="X59" s="16" t="e">
        <f t="shared" si="31"/>
        <v>#DIV/0!</v>
      </c>
      <c r="Y59" s="16" t="e">
        <f t="shared" si="31"/>
        <v>#DIV/0!</v>
      </c>
      <c r="Z59" s="16" t="e">
        <f t="shared" si="31"/>
        <v>#DIV/0!</v>
      </c>
      <c r="AA59" s="16" t="e">
        <f t="shared" si="31"/>
        <v>#DIV/0!</v>
      </c>
      <c r="AB59" s="16" t="e">
        <f t="shared" si="31"/>
        <v>#DIV/0!</v>
      </c>
      <c r="AC59" s="24" t="e">
        <f t="shared" si="28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 t="e">
        <f t="shared" ref="E60:AB60" si="32">(E38-E39)/LN(1+(E38-E39)/E37)</f>
        <v>#DIV/0!</v>
      </c>
      <c r="F60" s="16" t="e">
        <f t="shared" si="32"/>
        <v>#DIV/0!</v>
      </c>
      <c r="G60" s="16" t="e">
        <f t="shared" si="32"/>
        <v>#DIV/0!</v>
      </c>
      <c r="H60" s="16" t="e">
        <f t="shared" si="32"/>
        <v>#DIV/0!</v>
      </c>
      <c r="I60" s="16" t="e">
        <f t="shared" si="32"/>
        <v>#DIV/0!</v>
      </c>
      <c r="J60" s="16" t="e">
        <f t="shared" si="32"/>
        <v>#DIV/0!</v>
      </c>
      <c r="K60" s="16" t="e">
        <f t="shared" si="32"/>
        <v>#DIV/0!</v>
      </c>
      <c r="L60" s="16" t="e">
        <f t="shared" si="32"/>
        <v>#DIV/0!</v>
      </c>
      <c r="M60" s="16" t="e">
        <f t="shared" si="32"/>
        <v>#DIV/0!</v>
      </c>
      <c r="N60" s="16" t="e">
        <f t="shared" si="32"/>
        <v>#DIV/0!</v>
      </c>
      <c r="O60" s="16" t="e">
        <f t="shared" si="32"/>
        <v>#DIV/0!</v>
      </c>
      <c r="P60" s="16" t="e">
        <f t="shared" si="32"/>
        <v>#DIV/0!</v>
      </c>
      <c r="Q60" s="16" t="e">
        <f t="shared" si="32"/>
        <v>#DIV/0!</v>
      </c>
      <c r="R60" s="16" t="e">
        <f t="shared" si="32"/>
        <v>#DIV/0!</v>
      </c>
      <c r="S60" s="16" t="e">
        <f t="shared" si="32"/>
        <v>#DIV/0!</v>
      </c>
      <c r="T60" s="16" t="e">
        <f t="shared" si="32"/>
        <v>#DIV/0!</v>
      </c>
      <c r="U60" s="16" t="e">
        <f t="shared" si="32"/>
        <v>#DIV/0!</v>
      </c>
      <c r="V60" s="16" t="e">
        <f t="shared" si="32"/>
        <v>#DIV/0!</v>
      </c>
      <c r="W60" s="16" t="e">
        <f t="shared" si="32"/>
        <v>#DIV/0!</v>
      </c>
      <c r="X60" s="16" t="e">
        <f t="shared" si="32"/>
        <v>#DIV/0!</v>
      </c>
      <c r="Y60" s="16" t="e">
        <f t="shared" si="32"/>
        <v>#DIV/0!</v>
      </c>
      <c r="Z60" s="16" t="e">
        <f t="shared" si="32"/>
        <v>#DIV/0!</v>
      </c>
      <c r="AA60" s="16" t="e">
        <f t="shared" si="32"/>
        <v>#DIV/0!</v>
      </c>
      <c r="AB60" s="16" t="e">
        <f t="shared" si="32"/>
        <v>#DIV/0!</v>
      </c>
      <c r="AC60" s="24" t="e">
        <f t="shared" si="28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23" t="e">
        <f>AVERAGE(E65:AB65)</f>
        <v>#DIV/0!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23" t="e">
        <f>AVERAGE(E66:AB66)</f>
        <v>#DIV/0!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24" t="e">
        <f t="shared" ref="AC67:AC71" si="33">AVERAGE(E67:AB67)</f>
        <v>#DIV/0!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24" t="e">
        <f t="shared" si="33"/>
        <v>#DIV/0!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0</v>
      </c>
      <c r="F69" s="10">
        <f t="shared" ref="F69:AB69" si="34">F67-F68</f>
        <v>0</v>
      </c>
      <c r="G69" s="10">
        <f t="shared" si="34"/>
        <v>0</v>
      </c>
      <c r="H69" s="10">
        <f t="shared" si="34"/>
        <v>0</v>
      </c>
      <c r="I69" s="10">
        <f t="shared" si="34"/>
        <v>0</v>
      </c>
      <c r="J69" s="10">
        <f t="shared" si="34"/>
        <v>0</v>
      </c>
      <c r="K69" s="10">
        <f t="shared" si="34"/>
        <v>0</v>
      </c>
      <c r="L69" s="10">
        <f t="shared" si="34"/>
        <v>0</v>
      </c>
      <c r="M69" s="10">
        <f t="shared" si="34"/>
        <v>0</v>
      </c>
      <c r="N69" s="10">
        <f t="shared" si="34"/>
        <v>0</v>
      </c>
      <c r="O69" s="10">
        <f t="shared" si="34"/>
        <v>0</v>
      </c>
      <c r="P69" s="10">
        <f t="shared" si="34"/>
        <v>0</v>
      </c>
      <c r="Q69" s="10">
        <f t="shared" si="34"/>
        <v>0</v>
      </c>
      <c r="R69" s="10">
        <f t="shared" si="34"/>
        <v>0</v>
      </c>
      <c r="S69" s="10">
        <f t="shared" si="34"/>
        <v>0</v>
      </c>
      <c r="T69" s="10">
        <f t="shared" si="34"/>
        <v>0</v>
      </c>
      <c r="U69" s="10">
        <f t="shared" si="34"/>
        <v>0</v>
      </c>
      <c r="V69" s="10">
        <f t="shared" si="34"/>
        <v>0</v>
      </c>
      <c r="W69" s="10">
        <f t="shared" si="34"/>
        <v>0</v>
      </c>
      <c r="X69" s="10">
        <f t="shared" si="34"/>
        <v>0</v>
      </c>
      <c r="Y69" s="10">
        <f t="shared" si="34"/>
        <v>0</v>
      </c>
      <c r="Z69" s="10">
        <f t="shared" si="34"/>
        <v>0</v>
      </c>
      <c r="AA69" s="10">
        <f t="shared" si="34"/>
        <v>0</v>
      </c>
      <c r="AB69" s="10">
        <f t="shared" si="34"/>
        <v>0</v>
      </c>
      <c r="AC69" s="24">
        <f t="shared" si="33"/>
        <v>0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24" t="e">
        <f t="shared" si="33"/>
        <v>#DIV/0!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24" t="e">
        <f t="shared" si="33"/>
        <v>#DIV/0!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0</v>
      </c>
      <c r="F72" s="10">
        <f t="shared" ref="F72:AB72" si="35">F71-F70</f>
        <v>0</v>
      </c>
      <c r="G72" s="10">
        <f t="shared" si="35"/>
        <v>0</v>
      </c>
      <c r="H72" s="10">
        <f t="shared" si="35"/>
        <v>0</v>
      </c>
      <c r="I72" s="10">
        <f t="shared" si="35"/>
        <v>0</v>
      </c>
      <c r="J72" s="10">
        <f t="shared" si="35"/>
        <v>0</v>
      </c>
      <c r="K72" s="10">
        <f t="shared" si="35"/>
        <v>0</v>
      </c>
      <c r="L72" s="10">
        <f t="shared" si="35"/>
        <v>0</v>
      </c>
      <c r="M72" s="10">
        <f t="shared" si="35"/>
        <v>0</v>
      </c>
      <c r="N72" s="10">
        <f t="shared" si="35"/>
        <v>0</v>
      </c>
      <c r="O72" s="10">
        <f t="shared" si="35"/>
        <v>0</v>
      </c>
      <c r="P72" s="10">
        <f t="shared" si="35"/>
        <v>0</v>
      </c>
      <c r="Q72" s="10">
        <f t="shared" si="35"/>
        <v>0</v>
      </c>
      <c r="R72" s="10">
        <f t="shared" si="35"/>
        <v>0</v>
      </c>
      <c r="S72" s="10">
        <f t="shared" si="35"/>
        <v>0</v>
      </c>
      <c r="T72" s="10">
        <f t="shared" si="35"/>
        <v>0</v>
      </c>
      <c r="U72" s="10">
        <f t="shared" si="35"/>
        <v>0</v>
      </c>
      <c r="V72" s="10">
        <f t="shared" si="35"/>
        <v>0</v>
      </c>
      <c r="W72" s="10">
        <f t="shared" si="35"/>
        <v>0</v>
      </c>
      <c r="X72" s="10">
        <f t="shared" si="35"/>
        <v>0</v>
      </c>
      <c r="Y72" s="10">
        <f t="shared" si="35"/>
        <v>0</v>
      </c>
      <c r="Z72" s="10">
        <f t="shared" si="35"/>
        <v>0</v>
      </c>
      <c r="AA72" s="10">
        <f t="shared" si="35"/>
        <v>0</v>
      </c>
      <c r="AB72" s="10">
        <f t="shared" si="35"/>
        <v>0</v>
      </c>
      <c r="AC72" s="24">
        <f>AVERAGE(E72:AB72)</f>
        <v>0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24" t="e">
        <f t="shared" ref="AC73:AC81" si="36">AVERAGE(E73:AB73)</f>
        <v>#DIV/0!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24" t="e">
        <f t="shared" si="36"/>
        <v>#DIV/0!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36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36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36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36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B79" si="37">E75-E76</f>
        <v>0.5</v>
      </c>
      <c r="F79" s="11">
        <f t="shared" si="37"/>
        <v>0.5</v>
      </c>
      <c r="G79" s="11">
        <f t="shared" si="37"/>
        <v>0.5</v>
      </c>
      <c r="H79" s="11">
        <f t="shared" si="37"/>
        <v>0.5</v>
      </c>
      <c r="I79" s="11">
        <f t="shared" si="37"/>
        <v>0.5</v>
      </c>
      <c r="J79" s="11">
        <f t="shared" si="37"/>
        <v>0.5</v>
      </c>
      <c r="K79" s="11">
        <f t="shared" si="37"/>
        <v>0.5</v>
      </c>
      <c r="L79" s="11">
        <f t="shared" si="37"/>
        <v>0.5</v>
      </c>
      <c r="M79" s="11">
        <f t="shared" si="37"/>
        <v>0.5</v>
      </c>
      <c r="N79" s="11">
        <f t="shared" si="37"/>
        <v>0.5</v>
      </c>
      <c r="O79" s="11">
        <f t="shared" si="37"/>
        <v>0.5</v>
      </c>
      <c r="P79" s="11">
        <f t="shared" si="37"/>
        <v>0.5</v>
      </c>
      <c r="Q79" s="11">
        <f t="shared" si="37"/>
        <v>0.5</v>
      </c>
      <c r="R79" s="11">
        <f t="shared" si="37"/>
        <v>0.5</v>
      </c>
      <c r="S79" s="11">
        <f t="shared" si="37"/>
        <v>0.5</v>
      </c>
      <c r="T79" s="11">
        <f t="shared" si="37"/>
        <v>0.5</v>
      </c>
      <c r="U79" s="11">
        <f t="shared" si="37"/>
        <v>0.5</v>
      </c>
      <c r="V79" s="11">
        <f t="shared" si="37"/>
        <v>0.5</v>
      </c>
      <c r="W79" s="11">
        <f t="shared" si="37"/>
        <v>0.5</v>
      </c>
      <c r="X79" s="11">
        <f t="shared" si="37"/>
        <v>0.5</v>
      </c>
      <c r="Y79" s="11">
        <f t="shared" si="37"/>
        <v>0.5</v>
      </c>
      <c r="Z79" s="11">
        <f t="shared" si="37"/>
        <v>0.5</v>
      </c>
      <c r="AA79" s="11">
        <f t="shared" si="37"/>
        <v>0.5</v>
      </c>
      <c r="AB79" s="11">
        <f t="shared" si="37"/>
        <v>0.5</v>
      </c>
      <c r="AC79" s="24">
        <f t="shared" si="36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B80" si="38">E77-E78</f>
        <v>0.79999999999999982</v>
      </c>
      <c r="F80" s="11">
        <f t="shared" si="38"/>
        <v>0.79999999999999982</v>
      </c>
      <c r="G80" s="11">
        <f t="shared" si="38"/>
        <v>0.79999999999999982</v>
      </c>
      <c r="H80" s="11">
        <f t="shared" si="38"/>
        <v>0.79999999999999982</v>
      </c>
      <c r="I80" s="11">
        <f t="shared" si="38"/>
        <v>0.79999999999999982</v>
      </c>
      <c r="J80" s="11">
        <f t="shared" si="38"/>
        <v>0.79999999999999982</v>
      </c>
      <c r="K80" s="11">
        <f t="shared" si="38"/>
        <v>0.79999999999999982</v>
      </c>
      <c r="L80" s="11">
        <f t="shared" si="38"/>
        <v>0.79999999999999982</v>
      </c>
      <c r="M80" s="11">
        <f t="shared" si="38"/>
        <v>0.79999999999999982</v>
      </c>
      <c r="N80" s="11">
        <f t="shared" si="38"/>
        <v>0.79999999999999982</v>
      </c>
      <c r="O80" s="11">
        <f t="shared" si="38"/>
        <v>0.79999999999999982</v>
      </c>
      <c r="P80" s="11">
        <f t="shared" si="38"/>
        <v>0.79999999999999982</v>
      </c>
      <c r="Q80" s="11">
        <f t="shared" si="38"/>
        <v>0.79999999999999982</v>
      </c>
      <c r="R80" s="11">
        <f t="shared" si="38"/>
        <v>0.79999999999999982</v>
      </c>
      <c r="S80" s="11">
        <f t="shared" si="38"/>
        <v>0.79999999999999982</v>
      </c>
      <c r="T80" s="11">
        <f t="shared" si="38"/>
        <v>0.79999999999999982</v>
      </c>
      <c r="U80" s="11">
        <f t="shared" si="38"/>
        <v>0.79999999999999982</v>
      </c>
      <c r="V80" s="11">
        <f t="shared" si="38"/>
        <v>0.79999999999999982</v>
      </c>
      <c r="W80" s="11">
        <f t="shared" si="38"/>
        <v>0.79999999999999982</v>
      </c>
      <c r="X80" s="11">
        <f t="shared" si="38"/>
        <v>0.79999999999999982</v>
      </c>
      <c r="Y80" s="11">
        <f t="shared" si="38"/>
        <v>0.79999999999999982</v>
      </c>
      <c r="Z80" s="11">
        <f t="shared" si="38"/>
        <v>0.79999999999999982</v>
      </c>
      <c r="AA80" s="11">
        <f t="shared" si="38"/>
        <v>0.79999999999999982</v>
      </c>
      <c r="AB80" s="11">
        <f t="shared" si="38"/>
        <v>0.79999999999999982</v>
      </c>
      <c r="AC80" s="24">
        <f t="shared" si="36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B81" si="39">SQRT(E79/0.5)*971</f>
        <v>971</v>
      </c>
      <c r="F81" s="14">
        <f t="shared" si="39"/>
        <v>971</v>
      </c>
      <c r="G81" s="14">
        <f t="shared" si="39"/>
        <v>971</v>
      </c>
      <c r="H81" s="14">
        <f t="shared" si="39"/>
        <v>971</v>
      </c>
      <c r="I81" s="14">
        <f t="shared" si="39"/>
        <v>971</v>
      </c>
      <c r="J81" s="14">
        <f t="shared" si="39"/>
        <v>971</v>
      </c>
      <c r="K81" s="14">
        <f t="shared" si="39"/>
        <v>971</v>
      </c>
      <c r="L81" s="14">
        <f t="shared" si="39"/>
        <v>971</v>
      </c>
      <c r="M81" s="14">
        <f t="shared" si="39"/>
        <v>971</v>
      </c>
      <c r="N81" s="14">
        <f t="shared" si="39"/>
        <v>971</v>
      </c>
      <c r="O81" s="14">
        <f t="shared" si="39"/>
        <v>971</v>
      </c>
      <c r="P81" s="14">
        <f t="shared" si="39"/>
        <v>971</v>
      </c>
      <c r="Q81" s="14">
        <f t="shared" si="39"/>
        <v>971</v>
      </c>
      <c r="R81" s="14">
        <f t="shared" si="39"/>
        <v>971</v>
      </c>
      <c r="S81" s="14">
        <f t="shared" si="39"/>
        <v>971</v>
      </c>
      <c r="T81" s="14">
        <f t="shared" si="39"/>
        <v>971</v>
      </c>
      <c r="U81" s="14">
        <f t="shared" si="39"/>
        <v>971</v>
      </c>
      <c r="V81" s="14">
        <f t="shared" si="39"/>
        <v>971</v>
      </c>
      <c r="W81" s="14">
        <f t="shared" si="39"/>
        <v>971</v>
      </c>
      <c r="X81" s="14">
        <f t="shared" si="39"/>
        <v>971</v>
      </c>
      <c r="Y81" s="14">
        <f t="shared" si="39"/>
        <v>971</v>
      </c>
      <c r="Z81" s="14">
        <f t="shared" si="39"/>
        <v>971</v>
      </c>
      <c r="AA81" s="14">
        <f t="shared" si="39"/>
        <v>971</v>
      </c>
      <c r="AB81" s="14">
        <f t="shared" si="39"/>
        <v>971</v>
      </c>
      <c r="AC81" s="24">
        <f t="shared" si="36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B82" si="40">E81*1000*1*(E67-E68)/3024</f>
        <v>0</v>
      </c>
      <c r="F82" s="14">
        <f t="shared" si="40"/>
        <v>0</v>
      </c>
      <c r="G82" s="14">
        <f t="shared" si="40"/>
        <v>0</v>
      </c>
      <c r="H82" s="14">
        <f t="shared" si="40"/>
        <v>0</v>
      </c>
      <c r="I82" s="14">
        <f t="shared" si="40"/>
        <v>0</v>
      </c>
      <c r="J82" s="14">
        <f t="shared" si="40"/>
        <v>0</v>
      </c>
      <c r="K82" s="14">
        <f t="shared" si="40"/>
        <v>0</v>
      </c>
      <c r="L82" s="14">
        <f t="shared" si="40"/>
        <v>0</v>
      </c>
      <c r="M82" s="14">
        <f t="shared" si="40"/>
        <v>0</v>
      </c>
      <c r="N82" s="14">
        <f t="shared" si="40"/>
        <v>0</v>
      </c>
      <c r="O82" s="14">
        <f t="shared" si="40"/>
        <v>0</v>
      </c>
      <c r="P82" s="14">
        <f t="shared" si="40"/>
        <v>0</v>
      </c>
      <c r="Q82" s="14">
        <f t="shared" si="40"/>
        <v>0</v>
      </c>
      <c r="R82" s="14">
        <f t="shared" si="40"/>
        <v>0</v>
      </c>
      <c r="S82" s="14">
        <f t="shared" si="40"/>
        <v>0</v>
      </c>
      <c r="T82" s="14">
        <f t="shared" si="40"/>
        <v>0</v>
      </c>
      <c r="U82" s="14">
        <f t="shared" si="40"/>
        <v>0</v>
      </c>
      <c r="V82" s="14">
        <f t="shared" si="40"/>
        <v>0</v>
      </c>
      <c r="W82" s="14">
        <f t="shared" si="40"/>
        <v>0</v>
      </c>
      <c r="X82" s="14">
        <f t="shared" si="40"/>
        <v>0</v>
      </c>
      <c r="Y82" s="14">
        <f t="shared" si="40"/>
        <v>0</v>
      </c>
      <c r="Z82" s="14">
        <f t="shared" si="40"/>
        <v>0</v>
      </c>
      <c r="AA82" s="14">
        <f t="shared" si="40"/>
        <v>0</v>
      </c>
      <c r="AB82" s="14">
        <f t="shared" si="40"/>
        <v>0</v>
      </c>
      <c r="AC82" s="24">
        <f>SUM(E82:AB82)</f>
        <v>0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25">
        <f>SUM(E83:AB83)</f>
        <v>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 t="e">
        <f t="shared" ref="E84:AB84" si="41">E83/E82</f>
        <v>#DIV/0!</v>
      </c>
      <c r="F84" s="16" t="e">
        <f t="shared" si="41"/>
        <v>#DIV/0!</v>
      </c>
      <c r="G84" s="16" t="e">
        <f t="shared" si="41"/>
        <v>#DIV/0!</v>
      </c>
      <c r="H84" s="16" t="e">
        <f t="shared" si="41"/>
        <v>#DIV/0!</v>
      </c>
      <c r="I84" s="16" t="e">
        <f t="shared" si="41"/>
        <v>#DIV/0!</v>
      </c>
      <c r="J84" s="16" t="e">
        <f t="shared" si="41"/>
        <v>#DIV/0!</v>
      </c>
      <c r="K84" s="16" t="e">
        <f t="shared" si="41"/>
        <v>#DIV/0!</v>
      </c>
      <c r="L84" s="16" t="e">
        <f t="shared" si="41"/>
        <v>#DIV/0!</v>
      </c>
      <c r="M84" s="16" t="e">
        <f t="shared" si="41"/>
        <v>#DIV/0!</v>
      </c>
      <c r="N84" s="16" t="e">
        <f t="shared" si="41"/>
        <v>#DIV/0!</v>
      </c>
      <c r="O84" s="16" t="e">
        <f t="shared" si="41"/>
        <v>#DIV/0!</v>
      </c>
      <c r="P84" s="16" t="e">
        <f t="shared" si="41"/>
        <v>#DIV/0!</v>
      </c>
      <c r="Q84" s="16" t="e">
        <f t="shared" si="41"/>
        <v>#DIV/0!</v>
      </c>
      <c r="R84" s="16" t="e">
        <f t="shared" si="41"/>
        <v>#DIV/0!</v>
      </c>
      <c r="S84" s="16" t="e">
        <f t="shared" si="41"/>
        <v>#DIV/0!</v>
      </c>
      <c r="T84" s="16" t="e">
        <f t="shared" si="41"/>
        <v>#DIV/0!</v>
      </c>
      <c r="U84" s="16" t="e">
        <f t="shared" si="41"/>
        <v>#DIV/0!</v>
      </c>
      <c r="V84" s="16" t="e">
        <f t="shared" si="41"/>
        <v>#DIV/0!</v>
      </c>
      <c r="W84" s="16" t="e">
        <f t="shared" si="41"/>
        <v>#DIV/0!</v>
      </c>
      <c r="X84" s="16" t="e">
        <f t="shared" si="41"/>
        <v>#DIV/0!</v>
      </c>
      <c r="Y84" s="16" t="e">
        <f t="shared" si="41"/>
        <v>#DIV/0!</v>
      </c>
      <c r="Z84" s="16" t="e">
        <f t="shared" si="41"/>
        <v>#DIV/0!</v>
      </c>
      <c r="AA84" s="16" t="e">
        <f t="shared" si="41"/>
        <v>#DIV/0!</v>
      </c>
      <c r="AB84" s="16" t="e">
        <f t="shared" si="41"/>
        <v>#DIV/0!</v>
      </c>
      <c r="AC84" s="24" t="e">
        <f t="shared" ref="AC84:AC89" si="42">AVERAGE(E84:AB84)</f>
        <v>#DIV/0!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 t="e">
        <f>AVERAGE(E84:AB84)</f>
        <v>#DIV/0!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 t="e">
        <f t="shared" si="42"/>
        <v>#DIV/0!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 t="e">
        <f t="shared" ref="E86:AB86" si="43">3.516/E84</f>
        <v>#DIV/0!</v>
      </c>
      <c r="F86" s="16" t="e">
        <f t="shared" si="43"/>
        <v>#DIV/0!</v>
      </c>
      <c r="G86" s="16" t="e">
        <f t="shared" si="43"/>
        <v>#DIV/0!</v>
      </c>
      <c r="H86" s="16" t="e">
        <f t="shared" si="43"/>
        <v>#DIV/0!</v>
      </c>
      <c r="I86" s="16" t="e">
        <f t="shared" si="43"/>
        <v>#DIV/0!</v>
      </c>
      <c r="J86" s="16" t="e">
        <f t="shared" si="43"/>
        <v>#DIV/0!</v>
      </c>
      <c r="K86" s="16" t="e">
        <f t="shared" si="43"/>
        <v>#DIV/0!</v>
      </c>
      <c r="L86" s="16" t="e">
        <f t="shared" si="43"/>
        <v>#DIV/0!</v>
      </c>
      <c r="M86" s="16" t="e">
        <f t="shared" si="43"/>
        <v>#DIV/0!</v>
      </c>
      <c r="N86" s="16" t="e">
        <f t="shared" si="43"/>
        <v>#DIV/0!</v>
      </c>
      <c r="O86" s="16" t="e">
        <f t="shared" si="43"/>
        <v>#DIV/0!</v>
      </c>
      <c r="P86" s="16" t="e">
        <f t="shared" si="43"/>
        <v>#DIV/0!</v>
      </c>
      <c r="Q86" s="16" t="e">
        <f t="shared" si="43"/>
        <v>#DIV/0!</v>
      </c>
      <c r="R86" s="16" t="e">
        <f t="shared" si="43"/>
        <v>#DIV/0!</v>
      </c>
      <c r="S86" s="16" t="e">
        <f t="shared" si="43"/>
        <v>#DIV/0!</v>
      </c>
      <c r="T86" s="16" t="e">
        <f t="shared" si="43"/>
        <v>#DIV/0!</v>
      </c>
      <c r="U86" s="16" t="e">
        <f t="shared" si="43"/>
        <v>#DIV/0!</v>
      </c>
      <c r="V86" s="16" t="e">
        <f t="shared" si="43"/>
        <v>#DIV/0!</v>
      </c>
      <c r="W86" s="16" t="e">
        <f t="shared" si="43"/>
        <v>#DIV/0!</v>
      </c>
      <c r="X86" s="16" t="e">
        <f t="shared" si="43"/>
        <v>#DIV/0!</v>
      </c>
      <c r="Y86" s="16" t="e">
        <f t="shared" si="43"/>
        <v>#DIV/0!</v>
      </c>
      <c r="Z86" s="16" t="e">
        <f t="shared" si="43"/>
        <v>#DIV/0!</v>
      </c>
      <c r="AA86" s="16" t="e">
        <f t="shared" si="43"/>
        <v>#DIV/0!</v>
      </c>
      <c r="AB86" s="16" t="e">
        <f t="shared" si="43"/>
        <v>#DIV/0!</v>
      </c>
      <c r="AC86" s="24" t="e">
        <f t="shared" si="42"/>
        <v>#DIV/0!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 t="e">
        <f t="shared" ref="E87:AB87" si="44">3.413*E86</f>
        <v>#DIV/0!</v>
      </c>
      <c r="F87" s="16" t="e">
        <f t="shared" si="44"/>
        <v>#DIV/0!</v>
      </c>
      <c r="G87" s="16" t="e">
        <f t="shared" si="44"/>
        <v>#DIV/0!</v>
      </c>
      <c r="H87" s="16" t="e">
        <f t="shared" si="44"/>
        <v>#DIV/0!</v>
      </c>
      <c r="I87" s="16" t="e">
        <f t="shared" si="44"/>
        <v>#DIV/0!</v>
      </c>
      <c r="J87" s="16" t="e">
        <f t="shared" si="44"/>
        <v>#DIV/0!</v>
      </c>
      <c r="K87" s="16" t="e">
        <f t="shared" si="44"/>
        <v>#DIV/0!</v>
      </c>
      <c r="L87" s="16" t="e">
        <f t="shared" si="44"/>
        <v>#DIV/0!</v>
      </c>
      <c r="M87" s="16" t="e">
        <f t="shared" si="44"/>
        <v>#DIV/0!</v>
      </c>
      <c r="N87" s="16" t="e">
        <f t="shared" si="44"/>
        <v>#DIV/0!</v>
      </c>
      <c r="O87" s="16" t="e">
        <f t="shared" si="44"/>
        <v>#DIV/0!</v>
      </c>
      <c r="P87" s="16" t="e">
        <f t="shared" si="44"/>
        <v>#DIV/0!</v>
      </c>
      <c r="Q87" s="16" t="e">
        <f t="shared" si="44"/>
        <v>#DIV/0!</v>
      </c>
      <c r="R87" s="16" t="e">
        <f t="shared" si="44"/>
        <v>#DIV/0!</v>
      </c>
      <c r="S87" s="16" t="e">
        <f t="shared" si="44"/>
        <v>#DIV/0!</v>
      </c>
      <c r="T87" s="16" t="e">
        <f t="shared" si="44"/>
        <v>#DIV/0!</v>
      </c>
      <c r="U87" s="16" t="e">
        <f t="shared" si="44"/>
        <v>#DIV/0!</v>
      </c>
      <c r="V87" s="16" t="e">
        <f t="shared" si="44"/>
        <v>#DIV/0!</v>
      </c>
      <c r="W87" s="16" t="e">
        <f t="shared" si="44"/>
        <v>#DIV/0!</v>
      </c>
      <c r="X87" s="16" t="e">
        <f t="shared" si="44"/>
        <v>#DIV/0!</v>
      </c>
      <c r="Y87" s="16" t="e">
        <f t="shared" si="44"/>
        <v>#DIV/0!</v>
      </c>
      <c r="Z87" s="16" t="e">
        <f t="shared" si="44"/>
        <v>#DIV/0!</v>
      </c>
      <c r="AA87" s="16" t="e">
        <f t="shared" si="44"/>
        <v>#DIV/0!</v>
      </c>
      <c r="AB87" s="16" t="e">
        <f t="shared" si="44"/>
        <v>#DIV/0!</v>
      </c>
      <c r="AC87" s="24" t="e">
        <f t="shared" si="42"/>
        <v>#DIV/0!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 t="e">
        <f t="shared" ref="E88:AB88" si="45">(E71-E70)/LN(1+(E71-E70)/E65)</f>
        <v>#DIV/0!</v>
      </c>
      <c r="F88" s="16" t="e">
        <f t="shared" si="45"/>
        <v>#DIV/0!</v>
      </c>
      <c r="G88" s="16" t="e">
        <f t="shared" si="45"/>
        <v>#DIV/0!</v>
      </c>
      <c r="H88" s="16" t="e">
        <f t="shared" si="45"/>
        <v>#DIV/0!</v>
      </c>
      <c r="I88" s="16" t="e">
        <f t="shared" si="45"/>
        <v>#DIV/0!</v>
      </c>
      <c r="J88" s="16" t="e">
        <f t="shared" si="45"/>
        <v>#DIV/0!</v>
      </c>
      <c r="K88" s="16" t="e">
        <f t="shared" si="45"/>
        <v>#DIV/0!</v>
      </c>
      <c r="L88" s="16" t="e">
        <f t="shared" si="45"/>
        <v>#DIV/0!</v>
      </c>
      <c r="M88" s="16" t="e">
        <f t="shared" si="45"/>
        <v>#DIV/0!</v>
      </c>
      <c r="N88" s="16" t="e">
        <f t="shared" si="45"/>
        <v>#DIV/0!</v>
      </c>
      <c r="O88" s="16" t="e">
        <f t="shared" si="45"/>
        <v>#DIV/0!</v>
      </c>
      <c r="P88" s="16" t="e">
        <f t="shared" si="45"/>
        <v>#DIV/0!</v>
      </c>
      <c r="Q88" s="16" t="e">
        <f t="shared" si="45"/>
        <v>#DIV/0!</v>
      </c>
      <c r="R88" s="16" t="e">
        <f t="shared" si="45"/>
        <v>#DIV/0!</v>
      </c>
      <c r="S88" s="16" t="e">
        <f t="shared" si="45"/>
        <v>#DIV/0!</v>
      </c>
      <c r="T88" s="16" t="e">
        <f t="shared" si="45"/>
        <v>#DIV/0!</v>
      </c>
      <c r="U88" s="16" t="e">
        <f t="shared" si="45"/>
        <v>#DIV/0!</v>
      </c>
      <c r="V88" s="16" t="e">
        <f t="shared" si="45"/>
        <v>#DIV/0!</v>
      </c>
      <c r="W88" s="16" t="e">
        <f t="shared" si="45"/>
        <v>#DIV/0!</v>
      </c>
      <c r="X88" s="16" t="e">
        <f t="shared" si="45"/>
        <v>#DIV/0!</v>
      </c>
      <c r="Y88" s="16" t="e">
        <f t="shared" si="45"/>
        <v>#DIV/0!</v>
      </c>
      <c r="Z88" s="16" t="e">
        <f t="shared" si="45"/>
        <v>#DIV/0!</v>
      </c>
      <c r="AA88" s="16" t="e">
        <f t="shared" si="45"/>
        <v>#DIV/0!</v>
      </c>
      <c r="AB88" s="16" t="e">
        <f t="shared" si="45"/>
        <v>#DIV/0!</v>
      </c>
      <c r="AC88" s="24" t="e">
        <f t="shared" si="42"/>
        <v>#DIV/0!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 t="e">
        <f t="shared" ref="E89:AB89" si="46">(E67-E68)/LN(1+(E67-E68)/E66)</f>
        <v>#DIV/0!</v>
      </c>
      <c r="F89" s="16" t="e">
        <f t="shared" si="46"/>
        <v>#DIV/0!</v>
      </c>
      <c r="G89" s="16" t="e">
        <f t="shared" si="46"/>
        <v>#DIV/0!</v>
      </c>
      <c r="H89" s="16" t="e">
        <f t="shared" si="46"/>
        <v>#DIV/0!</v>
      </c>
      <c r="I89" s="16" t="e">
        <f t="shared" si="46"/>
        <v>#DIV/0!</v>
      </c>
      <c r="J89" s="16" t="e">
        <f t="shared" si="46"/>
        <v>#DIV/0!</v>
      </c>
      <c r="K89" s="16" t="e">
        <f t="shared" si="46"/>
        <v>#DIV/0!</v>
      </c>
      <c r="L89" s="16" t="e">
        <f t="shared" si="46"/>
        <v>#DIV/0!</v>
      </c>
      <c r="M89" s="16" t="e">
        <f t="shared" si="46"/>
        <v>#DIV/0!</v>
      </c>
      <c r="N89" s="16" t="e">
        <f t="shared" si="46"/>
        <v>#DIV/0!</v>
      </c>
      <c r="O89" s="16" t="e">
        <f t="shared" si="46"/>
        <v>#DIV/0!</v>
      </c>
      <c r="P89" s="16" t="e">
        <f t="shared" si="46"/>
        <v>#DIV/0!</v>
      </c>
      <c r="Q89" s="16" t="e">
        <f t="shared" si="46"/>
        <v>#DIV/0!</v>
      </c>
      <c r="R89" s="16" t="e">
        <f t="shared" si="46"/>
        <v>#DIV/0!</v>
      </c>
      <c r="S89" s="16" t="e">
        <f t="shared" si="46"/>
        <v>#DIV/0!</v>
      </c>
      <c r="T89" s="16" t="e">
        <f t="shared" si="46"/>
        <v>#DIV/0!</v>
      </c>
      <c r="U89" s="16" t="e">
        <f t="shared" si="46"/>
        <v>#DIV/0!</v>
      </c>
      <c r="V89" s="16" t="e">
        <f t="shared" si="46"/>
        <v>#DIV/0!</v>
      </c>
      <c r="W89" s="16" t="e">
        <f t="shared" si="46"/>
        <v>#DIV/0!</v>
      </c>
      <c r="X89" s="16" t="e">
        <f t="shared" si="46"/>
        <v>#DIV/0!</v>
      </c>
      <c r="Y89" s="16" t="e">
        <f t="shared" si="46"/>
        <v>#DIV/0!</v>
      </c>
      <c r="Z89" s="16" t="e">
        <f t="shared" si="46"/>
        <v>#DIV/0!</v>
      </c>
      <c r="AA89" s="16" t="e">
        <f t="shared" si="46"/>
        <v>#DIV/0!</v>
      </c>
      <c r="AB89" s="16" t="e">
        <f t="shared" si="46"/>
        <v>#DIV/0!</v>
      </c>
      <c r="AC89" s="24" t="e">
        <f t="shared" si="42"/>
        <v>#DIV/0!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 t="e">
        <f>AVERAGE(E94:AB94)</f>
        <v>#DIV/0!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 t="e">
        <f>AVERAGE(E95:AB95)</f>
        <v>#DIV/0!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 t="e">
        <f t="shared" ref="AC96:AC100" si="47">AVERAGE(E96:AB96)</f>
        <v>#DIV/0!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 t="e">
        <f t="shared" si="47"/>
        <v>#DIV/0!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0</v>
      </c>
      <c r="F98" s="10">
        <f t="shared" ref="F98:AB98" si="48">F96-F97</f>
        <v>0</v>
      </c>
      <c r="G98" s="10">
        <f t="shared" si="48"/>
        <v>0</v>
      </c>
      <c r="H98" s="10">
        <f t="shared" si="48"/>
        <v>0</v>
      </c>
      <c r="I98" s="10">
        <f t="shared" si="48"/>
        <v>0</v>
      </c>
      <c r="J98" s="10">
        <f t="shared" si="48"/>
        <v>0</v>
      </c>
      <c r="K98" s="10">
        <f t="shared" si="48"/>
        <v>0</v>
      </c>
      <c r="L98" s="10">
        <f t="shared" si="48"/>
        <v>0</v>
      </c>
      <c r="M98" s="10">
        <f t="shared" si="48"/>
        <v>0</v>
      </c>
      <c r="N98" s="10">
        <f t="shared" si="48"/>
        <v>0</v>
      </c>
      <c r="O98" s="10">
        <f t="shared" si="48"/>
        <v>0</v>
      </c>
      <c r="P98" s="10">
        <f t="shared" si="48"/>
        <v>0</v>
      </c>
      <c r="Q98" s="10">
        <f t="shared" si="48"/>
        <v>0</v>
      </c>
      <c r="R98" s="10">
        <f t="shared" si="48"/>
        <v>0</v>
      </c>
      <c r="S98" s="10">
        <f t="shared" si="48"/>
        <v>0</v>
      </c>
      <c r="T98" s="10">
        <f t="shared" si="48"/>
        <v>0</v>
      </c>
      <c r="U98" s="10">
        <f t="shared" si="48"/>
        <v>0</v>
      </c>
      <c r="V98" s="10">
        <f t="shared" si="48"/>
        <v>0</v>
      </c>
      <c r="W98" s="10">
        <f t="shared" si="48"/>
        <v>0</v>
      </c>
      <c r="X98" s="10">
        <f t="shared" si="48"/>
        <v>0</v>
      </c>
      <c r="Y98" s="10">
        <f t="shared" si="48"/>
        <v>0</v>
      </c>
      <c r="Z98" s="10">
        <f t="shared" si="48"/>
        <v>0</v>
      </c>
      <c r="AA98" s="10">
        <f t="shared" si="48"/>
        <v>0</v>
      </c>
      <c r="AB98" s="10">
        <f t="shared" si="48"/>
        <v>0</v>
      </c>
      <c r="AC98" s="24">
        <f t="shared" si="47"/>
        <v>0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 t="e">
        <f t="shared" si="47"/>
        <v>#DIV/0!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 t="e">
        <f t="shared" si="47"/>
        <v>#DIV/0!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0</v>
      </c>
      <c r="F101" s="10">
        <f t="shared" ref="F101:AB101" si="49">F100-F99</f>
        <v>0</v>
      </c>
      <c r="G101" s="10">
        <f t="shared" si="49"/>
        <v>0</v>
      </c>
      <c r="H101" s="10">
        <f t="shared" si="49"/>
        <v>0</v>
      </c>
      <c r="I101" s="10">
        <f t="shared" si="49"/>
        <v>0</v>
      </c>
      <c r="J101" s="10">
        <f t="shared" si="49"/>
        <v>0</v>
      </c>
      <c r="K101" s="10">
        <f t="shared" si="49"/>
        <v>0</v>
      </c>
      <c r="L101" s="10">
        <f t="shared" si="49"/>
        <v>0</v>
      </c>
      <c r="M101" s="10">
        <f t="shared" si="49"/>
        <v>0</v>
      </c>
      <c r="N101" s="10">
        <f t="shared" si="49"/>
        <v>0</v>
      </c>
      <c r="O101" s="10">
        <f t="shared" si="49"/>
        <v>0</v>
      </c>
      <c r="P101" s="10">
        <f t="shared" si="49"/>
        <v>0</v>
      </c>
      <c r="Q101" s="10">
        <f t="shared" si="49"/>
        <v>0</v>
      </c>
      <c r="R101" s="10">
        <f t="shared" si="49"/>
        <v>0</v>
      </c>
      <c r="S101" s="10">
        <f t="shared" si="49"/>
        <v>0</v>
      </c>
      <c r="T101" s="10">
        <f t="shared" si="49"/>
        <v>0</v>
      </c>
      <c r="U101" s="10">
        <f t="shared" si="49"/>
        <v>0</v>
      </c>
      <c r="V101" s="10">
        <f t="shared" si="49"/>
        <v>0</v>
      </c>
      <c r="W101" s="10">
        <f t="shared" si="49"/>
        <v>0</v>
      </c>
      <c r="X101" s="10">
        <f t="shared" si="49"/>
        <v>0</v>
      </c>
      <c r="Y101" s="10">
        <f t="shared" si="49"/>
        <v>0</v>
      </c>
      <c r="Z101" s="10">
        <f t="shared" si="49"/>
        <v>0</v>
      </c>
      <c r="AA101" s="10">
        <f t="shared" si="49"/>
        <v>0</v>
      </c>
      <c r="AB101" s="10">
        <f t="shared" si="49"/>
        <v>0</v>
      </c>
      <c r="AC101" s="24">
        <f>AVERAGE(E101:AB101)</f>
        <v>0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 t="e">
        <f t="shared" ref="AC102:AC110" si="50">AVERAGE(E102:AB102)</f>
        <v>#DIV/0!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 t="e">
        <f t="shared" si="50"/>
        <v>#DIV/0!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>
        <v>4.2</v>
      </c>
      <c r="M104" s="11">
        <v>4.2</v>
      </c>
      <c r="N104" s="11">
        <v>4.2</v>
      </c>
      <c r="O104" s="11">
        <v>4.2</v>
      </c>
      <c r="P104" s="11">
        <v>4.2</v>
      </c>
      <c r="Q104" s="11">
        <v>4.2</v>
      </c>
      <c r="R104" s="11">
        <v>4.2</v>
      </c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>
        <v>4.2</v>
      </c>
      <c r="AC104" s="24">
        <f t="shared" si="50"/>
        <v>4.200000000000002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>
        <v>3.7</v>
      </c>
      <c r="M105" s="12">
        <v>3.7</v>
      </c>
      <c r="N105" s="12">
        <v>3.7</v>
      </c>
      <c r="O105" s="12">
        <v>3.7</v>
      </c>
      <c r="P105" s="12">
        <v>3.7</v>
      </c>
      <c r="Q105" s="12">
        <v>3.7</v>
      </c>
      <c r="R105" s="12">
        <v>3.7</v>
      </c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>
        <v>3.7</v>
      </c>
      <c r="AC105" s="24">
        <f t="shared" si="50"/>
        <v>3.7000000000000015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>
        <v>3.8</v>
      </c>
      <c r="M106" s="12">
        <v>3.8</v>
      </c>
      <c r="N106" s="12">
        <v>3.8</v>
      </c>
      <c r="O106" s="12">
        <v>3.8</v>
      </c>
      <c r="P106" s="12">
        <v>3.8</v>
      </c>
      <c r="Q106" s="12">
        <v>3.8</v>
      </c>
      <c r="R106" s="12">
        <v>3.8</v>
      </c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>
        <v>3.8</v>
      </c>
      <c r="AC106" s="24">
        <f t="shared" si="50"/>
        <v>3.7999999999999985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>
        <v>3</v>
      </c>
      <c r="M107" s="12">
        <v>3</v>
      </c>
      <c r="N107" s="12">
        <v>3</v>
      </c>
      <c r="O107" s="12">
        <v>3</v>
      </c>
      <c r="P107" s="12">
        <v>3</v>
      </c>
      <c r="Q107" s="12">
        <v>3</v>
      </c>
      <c r="R107" s="12">
        <v>3</v>
      </c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>
        <v>3</v>
      </c>
      <c r="AC107" s="24">
        <f t="shared" si="50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AB108" si="51">E104-E105</f>
        <v>0.5</v>
      </c>
      <c r="F108" s="11">
        <f t="shared" si="51"/>
        <v>0.5</v>
      </c>
      <c r="G108" s="11">
        <f t="shared" si="51"/>
        <v>0.5</v>
      </c>
      <c r="H108" s="11">
        <f t="shared" si="51"/>
        <v>0.5</v>
      </c>
      <c r="I108" s="11">
        <f t="shared" si="51"/>
        <v>0.5</v>
      </c>
      <c r="J108" s="11">
        <f t="shared" si="51"/>
        <v>0.5</v>
      </c>
      <c r="K108" s="11">
        <f t="shared" si="51"/>
        <v>0.5</v>
      </c>
      <c r="L108" s="11">
        <f t="shared" si="51"/>
        <v>0.5</v>
      </c>
      <c r="M108" s="11">
        <f t="shared" si="51"/>
        <v>0.5</v>
      </c>
      <c r="N108" s="11">
        <f t="shared" si="51"/>
        <v>0.5</v>
      </c>
      <c r="O108" s="11">
        <f t="shared" si="51"/>
        <v>0.5</v>
      </c>
      <c r="P108" s="11">
        <f t="shared" si="51"/>
        <v>0.5</v>
      </c>
      <c r="Q108" s="11">
        <f t="shared" si="51"/>
        <v>0.5</v>
      </c>
      <c r="R108" s="11">
        <f t="shared" si="51"/>
        <v>0.5</v>
      </c>
      <c r="S108" s="11">
        <f t="shared" si="51"/>
        <v>0.5</v>
      </c>
      <c r="T108" s="11">
        <f t="shared" si="51"/>
        <v>0.5</v>
      </c>
      <c r="U108" s="11">
        <f t="shared" si="51"/>
        <v>0.5</v>
      </c>
      <c r="V108" s="11">
        <f t="shared" si="51"/>
        <v>0.5</v>
      </c>
      <c r="W108" s="11">
        <f t="shared" si="51"/>
        <v>0.5</v>
      </c>
      <c r="X108" s="11">
        <f t="shared" si="51"/>
        <v>0.5</v>
      </c>
      <c r="Y108" s="11">
        <f t="shared" si="51"/>
        <v>0.5</v>
      </c>
      <c r="Z108" s="11">
        <f t="shared" si="51"/>
        <v>0.5</v>
      </c>
      <c r="AA108" s="11">
        <f t="shared" si="51"/>
        <v>0.5</v>
      </c>
      <c r="AB108" s="11">
        <f t="shared" si="51"/>
        <v>0.5</v>
      </c>
      <c r="AC108" s="24">
        <f t="shared" si="50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AB109" si="52">E106-E107</f>
        <v>0.79999999999999982</v>
      </c>
      <c r="F109" s="11">
        <f t="shared" si="52"/>
        <v>0.79999999999999982</v>
      </c>
      <c r="G109" s="11">
        <f t="shared" si="52"/>
        <v>0.79999999999999982</v>
      </c>
      <c r="H109" s="11">
        <f t="shared" si="52"/>
        <v>0.79999999999999982</v>
      </c>
      <c r="I109" s="11">
        <f t="shared" si="52"/>
        <v>0.79999999999999982</v>
      </c>
      <c r="J109" s="11">
        <f t="shared" si="52"/>
        <v>0.79999999999999982</v>
      </c>
      <c r="K109" s="11">
        <f t="shared" si="52"/>
        <v>0.79999999999999982</v>
      </c>
      <c r="L109" s="11">
        <f t="shared" si="52"/>
        <v>0.79999999999999982</v>
      </c>
      <c r="M109" s="11">
        <f t="shared" si="52"/>
        <v>0.79999999999999982</v>
      </c>
      <c r="N109" s="11">
        <f t="shared" si="52"/>
        <v>0.79999999999999982</v>
      </c>
      <c r="O109" s="11">
        <f t="shared" si="52"/>
        <v>0.79999999999999982</v>
      </c>
      <c r="P109" s="11">
        <f t="shared" si="52"/>
        <v>0.79999999999999982</v>
      </c>
      <c r="Q109" s="11">
        <f t="shared" si="52"/>
        <v>0.79999999999999982</v>
      </c>
      <c r="R109" s="11">
        <f t="shared" si="52"/>
        <v>0.79999999999999982</v>
      </c>
      <c r="S109" s="11">
        <f t="shared" si="52"/>
        <v>0.79999999999999982</v>
      </c>
      <c r="T109" s="11">
        <f t="shared" si="52"/>
        <v>0.79999999999999982</v>
      </c>
      <c r="U109" s="11">
        <f t="shared" si="52"/>
        <v>0.79999999999999982</v>
      </c>
      <c r="V109" s="11">
        <f t="shared" si="52"/>
        <v>0.79999999999999982</v>
      </c>
      <c r="W109" s="11">
        <f t="shared" si="52"/>
        <v>0.79999999999999982</v>
      </c>
      <c r="X109" s="11">
        <f t="shared" si="52"/>
        <v>0.79999999999999982</v>
      </c>
      <c r="Y109" s="11">
        <f t="shared" si="52"/>
        <v>0.79999999999999982</v>
      </c>
      <c r="Z109" s="11">
        <f t="shared" si="52"/>
        <v>0.79999999999999982</v>
      </c>
      <c r="AA109" s="11">
        <f t="shared" si="52"/>
        <v>0.79999999999999982</v>
      </c>
      <c r="AB109" s="11">
        <f t="shared" si="52"/>
        <v>0.79999999999999982</v>
      </c>
      <c r="AC109" s="24">
        <f t="shared" si="50"/>
        <v>0.80000000000000027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AB110" si="53">SQRT(E108/0.5)*971</f>
        <v>971</v>
      </c>
      <c r="F110" s="14">
        <f t="shared" si="53"/>
        <v>971</v>
      </c>
      <c r="G110" s="14">
        <f t="shared" si="53"/>
        <v>971</v>
      </c>
      <c r="H110" s="14">
        <f t="shared" si="53"/>
        <v>971</v>
      </c>
      <c r="I110" s="14">
        <f t="shared" si="53"/>
        <v>971</v>
      </c>
      <c r="J110" s="14">
        <f t="shared" si="53"/>
        <v>971</v>
      </c>
      <c r="K110" s="14">
        <f t="shared" si="53"/>
        <v>971</v>
      </c>
      <c r="L110" s="14">
        <f t="shared" si="53"/>
        <v>971</v>
      </c>
      <c r="M110" s="14">
        <f t="shared" si="53"/>
        <v>971</v>
      </c>
      <c r="N110" s="14">
        <f t="shared" si="53"/>
        <v>971</v>
      </c>
      <c r="O110" s="14">
        <f t="shared" si="53"/>
        <v>971</v>
      </c>
      <c r="P110" s="14">
        <f t="shared" si="53"/>
        <v>971</v>
      </c>
      <c r="Q110" s="14">
        <f t="shared" si="53"/>
        <v>971</v>
      </c>
      <c r="R110" s="14">
        <f t="shared" si="53"/>
        <v>971</v>
      </c>
      <c r="S110" s="14">
        <f t="shared" si="53"/>
        <v>971</v>
      </c>
      <c r="T110" s="14">
        <f t="shared" si="53"/>
        <v>971</v>
      </c>
      <c r="U110" s="14">
        <f t="shared" si="53"/>
        <v>971</v>
      </c>
      <c r="V110" s="14">
        <f t="shared" si="53"/>
        <v>971</v>
      </c>
      <c r="W110" s="14">
        <f t="shared" si="53"/>
        <v>971</v>
      </c>
      <c r="X110" s="14">
        <f t="shared" si="53"/>
        <v>971</v>
      </c>
      <c r="Y110" s="14">
        <f t="shared" si="53"/>
        <v>971</v>
      </c>
      <c r="Z110" s="14">
        <f t="shared" si="53"/>
        <v>971</v>
      </c>
      <c r="AA110" s="14">
        <f t="shared" si="53"/>
        <v>971</v>
      </c>
      <c r="AB110" s="14">
        <f t="shared" si="53"/>
        <v>971</v>
      </c>
      <c r="AC110" s="24">
        <f t="shared" si="50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AB111" si="54">E110*1000*1*(E96-E97)/3024</f>
        <v>0</v>
      </c>
      <c r="F111" s="14">
        <f t="shared" si="54"/>
        <v>0</v>
      </c>
      <c r="G111" s="14">
        <f t="shared" si="54"/>
        <v>0</v>
      </c>
      <c r="H111" s="14">
        <f t="shared" si="54"/>
        <v>0</v>
      </c>
      <c r="I111" s="14">
        <f t="shared" si="54"/>
        <v>0</v>
      </c>
      <c r="J111" s="14">
        <f t="shared" si="54"/>
        <v>0</v>
      </c>
      <c r="K111" s="14">
        <f t="shared" si="54"/>
        <v>0</v>
      </c>
      <c r="L111" s="14">
        <f t="shared" si="54"/>
        <v>0</v>
      </c>
      <c r="M111" s="14">
        <f t="shared" si="54"/>
        <v>0</v>
      </c>
      <c r="N111" s="14">
        <f t="shared" si="54"/>
        <v>0</v>
      </c>
      <c r="O111" s="14">
        <f t="shared" si="54"/>
        <v>0</v>
      </c>
      <c r="P111" s="14">
        <f t="shared" si="54"/>
        <v>0</v>
      </c>
      <c r="Q111" s="14">
        <f t="shared" si="54"/>
        <v>0</v>
      </c>
      <c r="R111" s="14">
        <f t="shared" si="54"/>
        <v>0</v>
      </c>
      <c r="S111" s="14">
        <f t="shared" si="54"/>
        <v>0</v>
      </c>
      <c r="T111" s="14">
        <f t="shared" si="54"/>
        <v>0</v>
      </c>
      <c r="U111" s="14">
        <f t="shared" si="54"/>
        <v>0</v>
      </c>
      <c r="V111" s="14">
        <f t="shared" si="54"/>
        <v>0</v>
      </c>
      <c r="W111" s="14">
        <f t="shared" si="54"/>
        <v>0</v>
      </c>
      <c r="X111" s="14">
        <f t="shared" si="54"/>
        <v>0</v>
      </c>
      <c r="Y111" s="14">
        <f t="shared" si="54"/>
        <v>0</v>
      </c>
      <c r="Z111" s="14">
        <f t="shared" si="54"/>
        <v>0</v>
      </c>
      <c r="AA111" s="14">
        <f t="shared" si="54"/>
        <v>0</v>
      </c>
      <c r="AB111" s="14">
        <f t="shared" si="54"/>
        <v>0</v>
      </c>
      <c r="AC111" s="24">
        <f>SUM(E111:AB111)</f>
        <v>0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25">
        <f>SUM(E112:AB112)</f>
        <v>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 t="e">
        <f t="shared" ref="E113:AB113" si="55">E112/E111</f>
        <v>#DIV/0!</v>
      </c>
      <c r="F113" s="16" t="e">
        <f t="shared" si="55"/>
        <v>#DIV/0!</v>
      </c>
      <c r="G113" s="16" t="e">
        <f t="shared" si="55"/>
        <v>#DIV/0!</v>
      </c>
      <c r="H113" s="16" t="e">
        <f t="shared" si="55"/>
        <v>#DIV/0!</v>
      </c>
      <c r="I113" s="16" t="e">
        <f t="shared" si="55"/>
        <v>#DIV/0!</v>
      </c>
      <c r="J113" s="16" t="e">
        <f t="shared" si="55"/>
        <v>#DIV/0!</v>
      </c>
      <c r="K113" s="16" t="e">
        <f t="shared" si="55"/>
        <v>#DIV/0!</v>
      </c>
      <c r="L113" s="16" t="e">
        <f t="shared" si="55"/>
        <v>#DIV/0!</v>
      </c>
      <c r="M113" s="16" t="e">
        <f t="shared" si="55"/>
        <v>#DIV/0!</v>
      </c>
      <c r="N113" s="16" t="e">
        <f t="shared" si="55"/>
        <v>#DIV/0!</v>
      </c>
      <c r="O113" s="16" t="e">
        <f t="shared" si="55"/>
        <v>#DIV/0!</v>
      </c>
      <c r="P113" s="16" t="e">
        <f t="shared" si="55"/>
        <v>#DIV/0!</v>
      </c>
      <c r="Q113" s="16" t="e">
        <f t="shared" si="55"/>
        <v>#DIV/0!</v>
      </c>
      <c r="R113" s="16" t="e">
        <f t="shared" si="55"/>
        <v>#DIV/0!</v>
      </c>
      <c r="S113" s="16" t="e">
        <f t="shared" si="55"/>
        <v>#DIV/0!</v>
      </c>
      <c r="T113" s="16" t="e">
        <f t="shared" si="55"/>
        <v>#DIV/0!</v>
      </c>
      <c r="U113" s="16" t="e">
        <f t="shared" si="55"/>
        <v>#DIV/0!</v>
      </c>
      <c r="V113" s="16" t="e">
        <f t="shared" si="55"/>
        <v>#DIV/0!</v>
      </c>
      <c r="W113" s="16" t="e">
        <f t="shared" si="55"/>
        <v>#DIV/0!</v>
      </c>
      <c r="X113" s="16" t="e">
        <f t="shared" si="55"/>
        <v>#DIV/0!</v>
      </c>
      <c r="Y113" s="16" t="e">
        <f t="shared" si="55"/>
        <v>#DIV/0!</v>
      </c>
      <c r="Z113" s="16" t="e">
        <f t="shared" si="55"/>
        <v>#DIV/0!</v>
      </c>
      <c r="AA113" s="16" t="e">
        <f t="shared" si="55"/>
        <v>#DIV/0!</v>
      </c>
      <c r="AB113" s="16" t="e">
        <f t="shared" si="55"/>
        <v>#DIV/0!</v>
      </c>
      <c r="AC113" s="24" t="e">
        <f t="shared" ref="AC113:AC118" si="56">AVERAGE(E113:AB113)</f>
        <v>#DIV/0!</v>
      </c>
    </row>
    <row r="114" spans="1:35" ht="30" customHeight="1">
      <c r="A114" s="4">
        <v>17</v>
      </c>
      <c r="B114" s="5" t="s">
        <v>64</v>
      </c>
      <c r="C114" s="13"/>
      <c r="D114" s="13"/>
      <c r="E114" s="427" t="e">
        <f>AVERAGE(E113:AB113)</f>
        <v>#DIV/0!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 t="e">
        <f t="shared" si="56"/>
        <v>#DIV/0!</v>
      </c>
    </row>
    <row r="115" spans="1:35" ht="30" customHeight="1">
      <c r="A115" s="4">
        <v>18</v>
      </c>
      <c r="B115" s="5" t="s">
        <v>65</v>
      </c>
      <c r="C115" s="13"/>
      <c r="D115" s="13"/>
      <c r="E115" s="16" t="e">
        <f t="shared" ref="E115:AB115" si="57">3.516/E113</f>
        <v>#DIV/0!</v>
      </c>
      <c r="F115" s="16" t="e">
        <f t="shared" si="57"/>
        <v>#DIV/0!</v>
      </c>
      <c r="G115" s="16" t="e">
        <f t="shared" si="57"/>
        <v>#DIV/0!</v>
      </c>
      <c r="H115" s="16" t="e">
        <f t="shared" si="57"/>
        <v>#DIV/0!</v>
      </c>
      <c r="I115" s="16" t="e">
        <f t="shared" si="57"/>
        <v>#DIV/0!</v>
      </c>
      <c r="J115" s="16" t="e">
        <f t="shared" si="57"/>
        <v>#DIV/0!</v>
      </c>
      <c r="K115" s="16" t="e">
        <f t="shared" si="57"/>
        <v>#DIV/0!</v>
      </c>
      <c r="L115" s="16" t="e">
        <f t="shared" si="57"/>
        <v>#DIV/0!</v>
      </c>
      <c r="M115" s="16" t="e">
        <f t="shared" si="57"/>
        <v>#DIV/0!</v>
      </c>
      <c r="N115" s="16" t="e">
        <f t="shared" si="57"/>
        <v>#DIV/0!</v>
      </c>
      <c r="O115" s="16" t="e">
        <f t="shared" si="57"/>
        <v>#DIV/0!</v>
      </c>
      <c r="P115" s="16" t="e">
        <f t="shared" si="57"/>
        <v>#DIV/0!</v>
      </c>
      <c r="Q115" s="16" t="e">
        <f t="shared" si="57"/>
        <v>#DIV/0!</v>
      </c>
      <c r="R115" s="16" t="e">
        <f t="shared" si="57"/>
        <v>#DIV/0!</v>
      </c>
      <c r="S115" s="16" t="e">
        <f t="shared" si="57"/>
        <v>#DIV/0!</v>
      </c>
      <c r="T115" s="16" t="e">
        <f t="shared" si="57"/>
        <v>#DIV/0!</v>
      </c>
      <c r="U115" s="16" t="e">
        <f t="shared" si="57"/>
        <v>#DIV/0!</v>
      </c>
      <c r="V115" s="16" t="e">
        <f t="shared" si="57"/>
        <v>#DIV/0!</v>
      </c>
      <c r="W115" s="16" t="e">
        <f t="shared" si="57"/>
        <v>#DIV/0!</v>
      </c>
      <c r="X115" s="16" t="e">
        <f t="shared" si="57"/>
        <v>#DIV/0!</v>
      </c>
      <c r="Y115" s="16" t="e">
        <f t="shared" si="57"/>
        <v>#DIV/0!</v>
      </c>
      <c r="Z115" s="16" t="e">
        <f t="shared" si="57"/>
        <v>#DIV/0!</v>
      </c>
      <c r="AA115" s="16" t="e">
        <f t="shared" si="57"/>
        <v>#DIV/0!</v>
      </c>
      <c r="AB115" s="16" t="e">
        <f t="shared" si="57"/>
        <v>#DIV/0!</v>
      </c>
      <c r="AC115" s="24" t="e">
        <f t="shared" si="56"/>
        <v>#DIV/0!</v>
      </c>
    </row>
    <row r="116" spans="1:35" ht="30" customHeight="1">
      <c r="A116" s="4">
        <v>19</v>
      </c>
      <c r="B116" s="5" t="s">
        <v>66</v>
      </c>
      <c r="C116" s="13"/>
      <c r="D116" s="13"/>
      <c r="E116" s="16" t="e">
        <f t="shared" ref="E116:AB116" si="58">3.413*E115</f>
        <v>#DIV/0!</v>
      </c>
      <c r="F116" s="16" t="e">
        <f t="shared" si="58"/>
        <v>#DIV/0!</v>
      </c>
      <c r="G116" s="16" t="e">
        <f t="shared" si="58"/>
        <v>#DIV/0!</v>
      </c>
      <c r="H116" s="16" t="e">
        <f t="shared" si="58"/>
        <v>#DIV/0!</v>
      </c>
      <c r="I116" s="16" t="e">
        <f t="shared" si="58"/>
        <v>#DIV/0!</v>
      </c>
      <c r="J116" s="16" t="e">
        <f t="shared" si="58"/>
        <v>#DIV/0!</v>
      </c>
      <c r="K116" s="16" t="e">
        <f t="shared" si="58"/>
        <v>#DIV/0!</v>
      </c>
      <c r="L116" s="16" t="e">
        <f t="shared" si="58"/>
        <v>#DIV/0!</v>
      </c>
      <c r="M116" s="16" t="e">
        <f t="shared" si="58"/>
        <v>#DIV/0!</v>
      </c>
      <c r="N116" s="16" t="e">
        <f t="shared" si="58"/>
        <v>#DIV/0!</v>
      </c>
      <c r="O116" s="16" t="e">
        <f t="shared" si="58"/>
        <v>#DIV/0!</v>
      </c>
      <c r="P116" s="16" t="e">
        <f t="shared" si="58"/>
        <v>#DIV/0!</v>
      </c>
      <c r="Q116" s="16" t="e">
        <f t="shared" si="58"/>
        <v>#DIV/0!</v>
      </c>
      <c r="R116" s="16" t="e">
        <f t="shared" si="58"/>
        <v>#DIV/0!</v>
      </c>
      <c r="S116" s="16" t="e">
        <f t="shared" si="58"/>
        <v>#DIV/0!</v>
      </c>
      <c r="T116" s="16" t="e">
        <f t="shared" si="58"/>
        <v>#DIV/0!</v>
      </c>
      <c r="U116" s="16" t="e">
        <f t="shared" si="58"/>
        <v>#DIV/0!</v>
      </c>
      <c r="V116" s="16" t="e">
        <f t="shared" si="58"/>
        <v>#DIV/0!</v>
      </c>
      <c r="W116" s="16" t="e">
        <f t="shared" si="58"/>
        <v>#DIV/0!</v>
      </c>
      <c r="X116" s="16" t="e">
        <f t="shared" si="58"/>
        <v>#DIV/0!</v>
      </c>
      <c r="Y116" s="16" t="e">
        <f t="shared" si="58"/>
        <v>#DIV/0!</v>
      </c>
      <c r="Z116" s="16" t="e">
        <f t="shared" si="58"/>
        <v>#DIV/0!</v>
      </c>
      <c r="AA116" s="16" t="e">
        <f t="shared" si="58"/>
        <v>#DIV/0!</v>
      </c>
      <c r="AB116" s="16" t="e">
        <f t="shared" si="58"/>
        <v>#DIV/0!</v>
      </c>
      <c r="AC116" s="24" t="e">
        <f t="shared" si="56"/>
        <v>#DIV/0!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 t="e">
        <f t="shared" ref="E117:J117" si="59">(E100-E99)/LN(1+(E100-E99)/E94)</f>
        <v>#DIV/0!</v>
      </c>
      <c r="F117" s="16" t="e">
        <f t="shared" si="59"/>
        <v>#DIV/0!</v>
      </c>
      <c r="G117" s="16" t="e">
        <f t="shared" si="59"/>
        <v>#DIV/0!</v>
      </c>
      <c r="H117" s="16" t="e">
        <f t="shared" si="59"/>
        <v>#DIV/0!</v>
      </c>
      <c r="I117" s="16" t="e">
        <f t="shared" si="59"/>
        <v>#DIV/0!</v>
      </c>
      <c r="J117" s="16" t="e">
        <f t="shared" si="59"/>
        <v>#DIV/0!</v>
      </c>
      <c r="K117" s="16" t="e">
        <f>(K100-K99)/LN(1+(K100-K99)/K94)</f>
        <v>#DIV/0!</v>
      </c>
      <c r="L117" s="16" t="e">
        <f t="shared" ref="L117:AB117" si="60">(L100-L99)/LN(1+(L100-L99)/L94)</f>
        <v>#DIV/0!</v>
      </c>
      <c r="M117" s="16" t="e">
        <f t="shared" si="60"/>
        <v>#DIV/0!</v>
      </c>
      <c r="N117" s="16" t="e">
        <f t="shared" si="60"/>
        <v>#DIV/0!</v>
      </c>
      <c r="O117" s="16" t="e">
        <f t="shared" si="60"/>
        <v>#DIV/0!</v>
      </c>
      <c r="P117" s="16" t="e">
        <f t="shared" si="60"/>
        <v>#DIV/0!</v>
      </c>
      <c r="Q117" s="16" t="e">
        <f t="shared" si="60"/>
        <v>#DIV/0!</v>
      </c>
      <c r="R117" s="16" t="e">
        <f t="shared" si="60"/>
        <v>#DIV/0!</v>
      </c>
      <c r="S117" s="16" t="e">
        <f t="shared" si="60"/>
        <v>#DIV/0!</v>
      </c>
      <c r="T117" s="16" t="e">
        <f t="shared" si="60"/>
        <v>#DIV/0!</v>
      </c>
      <c r="U117" s="16" t="e">
        <f t="shared" si="60"/>
        <v>#DIV/0!</v>
      </c>
      <c r="V117" s="16" t="e">
        <f t="shared" si="60"/>
        <v>#DIV/0!</v>
      </c>
      <c r="W117" s="16" t="e">
        <f t="shared" si="60"/>
        <v>#DIV/0!</v>
      </c>
      <c r="X117" s="16" t="e">
        <f t="shared" si="60"/>
        <v>#DIV/0!</v>
      </c>
      <c r="Y117" s="16" t="e">
        <f t="shared" si="60"/>
        <v>#DIV/0!</v>
      </c>
      <c r="Z117" s="16" t="e">
        <f t="shared" si="60"/>
        <v>#DIV/0!</v>
      </c>
      <c r="AA117" s="16" t="e">
        <f t="shared" si="60"/>
        <v>#DIV/0!</v>
      </c>
      <c r="AB117" s="16" t="e">
        <f t="shared" si="60"/>
        <v>#DIV/0!</v>
      </c>
      <c r="AC117" s="24" t="e">
        <f t="shared" si="56"/>
        <v>#DIV/0!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 t="e">
        <f t="shared" ref="E118:AB118" si="61">(E96-E97)/LN(1+(E96-E97)/E95)</f>
        <v>#DIV/0!</v>
      </c>
      <c r="F118" s="16" t="e">
        <f t="shared" si="61"/>
        <v>#DIV/0!</v>
      </c>
      <c r="G118" s="16" t="e">
        <f t="shared" si="61"/>
        <v>#DIV/0!</v>
      </c>
      <c r="H118" s="16" t="e">
        <f t="shared" si="61"/>
        <v>#DIV/0!</v>
      </c>
      <c r="I118" s="16" t="e">
        <f t="shared" si="61"/>
        <v>#DIV/0!</v>
      </c>
      <c r="J118" s="16" t="e">
        <f t="shared" si="61"/>
        <v>#DIV/0!</v>
      </c>
      <c r="K118" s="16" t="e">
        <f t="shared" si="61"/>
        <v>#DIV/0!</v>
      </c>
      <c r="L118" s="16" t="e">
        <f t="shared" si="61"/>
        <v>#DIV/0!</v>
      </c>
      <c r="M118" s="16" t="e">
        <f t="shared" si="61"/>
        <v>#DIV/0!</v>
      </c>
      <c r="N118" s="16" t="e">
        <f t="shared" si="61"/>
        <v>#DIV/0!</v>
      </c>
      <c r="O118" s="16" t="e">
        <f t="shared" si="61"/>
        <v>#DIV/0!</v>
      </c>
      <c r="P118" s="16" t="e">
        <f t="shared" si="61"/>
        <v>#DIV/0!</v>
      </c>
      <c r="Q118" s="16" t="e">
        <f t="shared" si="61"/>
        <v>#DIV/0!</v>
      </c>
      <c r="R118" s="16" t="e">
        <f t="shared" si="61"/>
        <v>#DIV/0!</v>
      </c>
      <c r="S118" s="16" t="e">
        <f t="shared" si="61"/>
        <v>#DIV/0!</v>
      </c>
      <c r="T118" s="16" t="e">
        <f t="shared" si="61"/>
        <v>#DIV/0!</v>
      </c>
      <c r="U118" s="16" t="e">
        <f t="shared" si="61"/>
        <v>#DIV/0!</v>
      </c>
      <c r="V118" s="16" t="e">
        <f t="shared" si="61"/>
        <v>#DIV/0!</v>
      </c>
      <c r="W118" s="16" t="e">
        <f t="shared" si="61"/>
        <v>#DIV/0!</v>
      </c>
      <c r="X118" s="16" t="e">
        <f t="shared" si="61"/>
        <v>#DIV/0!</v>
      </c>
      <c r="Y118" s="16" t="e">
        <f t="shared" si="61"/>
        <v>#DIV/0!</v>
      </c>
      <c r="Z118" s="16" t="e">
        <f t="shared" si="61"/>
        <v>#DIV/0!</v>
      </c>
      <c r="AA118" s="16" t="e">
        <f t="shared" si="61"/>
        <v>#DIV/0!</v>
      </c>
      <c r="AB118" s="16" t="e">
        <f t="shared" si="61"/>
        <v>#DIV/0!</v>
      </c>
      <c r="AC118" s="24" t="e">
        <f t="shared" si="56"/>
        <v>#DIV/0!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62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62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0</v>
      </c>
      <c r="F127" s="10">
        <f t="shared" ref="F127:AB127" si="63">F125-F126</f>
        <v>0</v>
      </c>
      <c r="G127" s="10">
        <f t="shared" si="63"/>
        <v>0</v>
      </c>
      <c r="H127" s="10">
        <f t="shared" si="63"/>
        <v>0</v>
      </c>
      <c r="I127" s="10">
        <f t="shared" si="63"/>
        <v>0</v>
      </c>
      <c r="J127" s="10">
        <f t="shared" si="63"/>
        <v>0</v>
      </c>
      <c r="K127" s="10">
        <f t="shared" si="63"/>
        <v>0</v>
      </c>
      <c r="L127" s="10">
        <f t="shared" si="63"/>
        <v>0</v>
      </c>
      <c r="M127" s="10">
        <f t="shared" si="63"/>
        <v>0</v>
      </c>
      <c r="N127" s="10">
        <f t="shared" si="63"/>
        <v>0</v>
      </c>
      <c r="O127" s="10">
        <f t="shared" si="63"/>
        <v>0</v>
      </c>
      <c r="P127" s="10">
        <f t="shared" si="63"/>
        <v>0</v>
      </c>
      <c r="Q127" s="10">
        <f t="shared" si="63"/>
        <v>0</v>
      </c>
      <c r="R127" s="10">
        <f t="shared" si="63"/>
        <v>0</v>
      </c>
      <c r="S127" s="10">
        <f t="shared" si="63"/>
        <v>0</v>
      </c>
      <c r="T127" s="10">
        <f t="shared" si="63"/>
        <v>0</v>
      </c>
      <c r="U127" s="10">
        <f t="shared" si="63"/>
        <v>0</v>
      </c>
      <c r="V127" s="10">
        <f t="shared" si="63"/>
        <v>0</v>
      </c>
      <c r="W127" s="10">
        <f t="shared" si="63"/>
        <v>0</v>
      </c>
      <c r="X127" s="10">
        <f t="shared" si="63"/>
        <v>0</v>
      </c>
      <c r="Y127" s="10">
        <f t="shared" si="63"/>
        <v>0</v>
      </c>
      <c r="Z127" s="10">
        <f t="shared" si="63"/>
        <v>0</v>
      </c>
      <c r="AA127" s="10">
        <f t="shared" si="63"/>
        <v>0</v>
      </c>
      <c r="AB127" s="10">
        <f t="shared" si="63"/>
        <v>0</v>
      </c>
      <c r="AC127" s="24">
        <f t="shared" si="62"/>
        <v>0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62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62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0</v>
      </c>
      <c r="F130" s="10">
        <f t="shared" ref="F130:AB130" si="64">F129-F128</f>
        <v>0</v>
      </c>
      <c r="G130" s="10">
        <f t="shared" si="64"/>
        <v>0</v>
      </c>
      <c r="H130" s="10">
        <f t="shared" si="64"/>
        <v>0</v>
      </c>
      <c r="I130" s="10">
        <f t="shared" si="64"/>
        <v>0</v>
      </c>
      <c r="J130" s="10">
        <f t="shared" si="64"/>
        <v>0</v>
      </c>
      <c r="K130" s="10">
        <f t="shared" si="64"/>
        <v>0</v>
      </c>
      <c r="L130" s="10">
        <f t="shared" si="64"/>
        <v>0</v>
      </c>
      <c r="M130" s="10">
        <f t="shared" si="64"/>
        <v>0</v>
      </c>
      <c r="N130" s="10">
        <f t="shared" si="64"/>
        <v>0</v>
      </c>
      <c r="O130" s="10">
        <f t="shared" si="64"/>
        <v>0</v>
      </c>
      <c r="P130" s="10">
        <f t="shared" si="64"/>
        <v>0</v>
      </c>
      <c r="Q130" s="10">
        <f t="shared" si="64"/>
        <v>0</v>
      </c>
      <c r="R130" s="10">
        <f t="shared" si="64"/>
        <v>0</v>
      </c>
      <c r="S130" s="10">
        <f t="shared" si="64"/>
        <v>0</v>
      </c>
      <c r="T130" s="10">
        <f t="shared" si="64"/>
        <v>0</v>
      </c>
      <c r="U130" s="10">
        <f t="shared" si="64"/>
        <v>0</v>
      </c>
      <c r="V130" s="10">
        <f t="shared" si="64"/>
        <v>0</v>
      </c>
      <c r="W130" s="10">
        <f t="shared" si="64"/>
        <v>0</v>
      </c>
      <c r="X130" s="10">
        <f t="shared" si="64"/>
        <v>0</v>
      </c>
      <c r="Y130" s="10">
        <f t="shared" si="64"/>
        <v>0</v>
      </c>
      <c r="Z130" s="10">
        <f t="shared" si="64"/>
        <v>0</v>
      </c>
      <c r="AA130" s="10">
        <f t="shared" si="64"/>
        <v>0</v>
      </c>
      <c r="AB130" s="10">
        <f t="shared" si="64"/>
        <v>0</v>
      </c>
      <c r="AC130" s="24">
        <f>AVERAGE(E130:AB130)</f>
        <v>0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65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65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>
        <v>4.2</v>
      </c>
      <c r="Y133" s="11">
        <v>4.2</v>
      </c>
      <c r="Z133" s="11">
        <v>4.2</v>
      </c>
      <c r="AA133" s="11">
        <v>4.2</v>
      </c>
      <c r="AB133" s="11">
        <v>4.2</v>
      </c>
      <c r="AC133" s="24">
        <f t="shared" si="65"/>
        <v>4.200000000000002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>
        <v>3.7</v>
      </c>
      <c r="Y134" s="12">
        <v>3.7</v>
      </c>
      <c r="Z134" s="12">
        <v>3.7</v>
      </c>
      <c r="AA134" s="12">
        <v>3.7</v>
      </c>
      <c r="AB134" s="12">
        <v>3.7</v>
      </c>
      <c r="AC134" s="24">
        <f t="shared" si="65"/>
        <v>3.7000000000000015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>
        <v>3.8</v>
      </c>
      <c r="Y135" s="12">
        <v>3.8</v>
      </c>
      <c r="Z135" s="12">
        <v>3.8</v>
      </c>
      <c r="AA135" s="12">
        <v>3.8</v>
      </c>
      <c r="AB135" s="12">
        <v>3.8</v>
      </c>
      <c r="AC135" s="24">
        <f t="shared" si="65"/>
        <v>3.7999999999999985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24">
        <f t="shared" si="65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AB137" si="66">E133-E134</f>
        <v>0.5</v>
      </c>
      <c r="F137" s="11">
        <f t="shared" si="66"/>
        <v>0.5</v>
      </c>
      <c r="G137" s="11">
        <f t="shared" si="66"/>
        <v>0.5</v>
      </c>
      <c r="H137" s="11">
        <f t="shared" si="66"/>
        <v>0.5</v>
      </c>
      <c r="I137" s="11">
        <f t="shared" si="66"/>
        <v>0.5</v>
      </c>
      <c r="J137" s="11">
        <f t="shared" si="66"/>
        <v>0.5</v>
      </c>
      <c r="K137" s="11">
        <f t="shared" si="66"/>
        <v>0.5</v>
      </c>
      <c r="L137" s="11">
        <f t="shared" si="66"/>
        <v>0.5</v>
      </c>
      <c r="M137" s="11">
        <f t="shared" si="66"/>
        <v>0.5</v>
      </c>
      <c r="N137" s="11">
        <f t="shared" si="66"/>
        <v>0.5</v>
      </c>
      <c r="O137" s="11">
        <f t="shared" si="66"/>
        <v>0.5</v>
      </c>
      <c r="P137" s="11">
        <f t="shared" si="66"/>
        <v>0.5</v>
      </c>
      <c r="Q137" s="11">
        <f t="shared" si="66"/>
        <v>0.5</v>
      </c>
      <c r="R137" s="11">
        <f t="shared" si="66"/>
        <v>0.5</v>
      </c>
      <c r="S137" s="11">
        <f t="shared" si="66"/>
        <v>0.5</v>
      </c>
      <c r="T137" s="11">
        <f t="shared" si="66"/>
        <v>0.5</v>
      </c>
      <c r="U137" s="11">
        <f t="shared" si="66"/>
        <v>0.5</v>
      </c>
      <c r="V137" s="11">
        <f t="shared" si="66"/>
        <v>0.5</v>
      </c>
      <c r="W137" s="11">
        <f t="shared" si="66"/>
        <v>0.5</v>
      </c>
      <c r="X137" s="11">
        <f t="shared" si="66"/>
        <v>0.5</v>
      </c>
      <c r="Y137" s="11">
        <f t="shared" si="66"/>
        <v>0.5</v>
      </c>
      <c r="Z137" s="11">
        <f t="shared" si="66"/>
        <v>0.5</v>
      </c>
      <c r="AA137" s="11">
        <f t="shared" si="66"/>
        <v>0.5</v>
      </c>
      <c r="AB137" s="11">
        <f t="shared" si="66"/>
        <v>0.5</v>
      </c>
      <c r="AC137" s="24">
        <f t="shared" si="65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AB138" si="67">E135-E136</f>
        <v>0.79999999999999982</v>
      </c>
      <c r="F138" s="11">
        <f t="shared" si="67"/>
        <v>0.79999999999999982</v>
      </c>
      <c r="G138" s="11">
        <f t="shared" si="67"/>
        <v>0.79999999999999982</v>
      </c>
      <c r="H138" s="11">
        <f t="shared" si="67"/>
        <v>0.79999999999999982</v>
      </c>
      <c r="I138" s="11">
        <f t="shared" si="67"/>
        <v>0.79999999999999982</v>
      </c>
      <c r="J138" s="11">
        <f t="shared" si="67"/>
        <v>0.79999999999999982</v>
      </c>
      <c r="K138" s="11">
        <f t="shared" si="67"/>
        <v>0.79999999999999982</v>
      </c>
      <c r="L138" s="11">
        <f t="shared" si="67"/>
        <v>0.79999999999999982</v>
      </c>
      <c r="M138" s="11">
        <f t="shared" si="67"/>
        <v>0.79999999999999982</v>
      </c>
      <c r="N138" s="11">
        <f t="shared" si="67"/>
        <v>0.79999999999999982</v>
      </c>
      <c r="O138" s="11">
        <f t="shared" si="67"/>
        <v>0.79999999999999982</v>
      </c>
      <c r="P138" s="11">
        <f t="shared" si="67"/>
        <v>0.79999999999999982</v>
      </c>
      <c r="Q138" s="11">
        <f t="shared" si="67"/>
        <v>0.79999999999999982</v>
      </c>
      <c r="R138" s="11">
        <f t="shared" si="67"/>
        <v>0.79999999999999982</v>
      </c>
      <c r="S138" s="11">
        <f t="shared" si="67"/>
        <v>0.79999999999999982</v>
      </c>
      <c r="T138" s="11">
        <f t="shared" si="67"/>
        <v>0.79999999999999982</v>
      </c>
      <c r="U138" s="11">
        <f t="shared" si="67"/>
        <v>0.79999999999999982</v>
      </c>
      <c r="V138" s="11">
        <f t="shared" si="67"/>
        <v>0.79999999999999982</v>
      </c>
      <c r="W138" s="11">
        <f t="shared" si="67"/>
        <v>0.79999999999999982</v>
      </c>
      <c r="X138" s="11">
        <f t="shared" si="67"/>
        <v>0.79999999999999982</v>
      </c>
      <c r="Y138" s="11">
        <f t="shared" si="67"/>
        <v>0.79999999999999982</v>
      </c>
      <c r="Z138" s="11">
        <f t="shared" si="67"/>
        <v>0.79999999999999982</v>
      </c>
      <c r="AA138" s="11">
        <f t="shared" si="67"/>
        <v>0.79999999999999982</v>
      </c>
      <c r="AB138" s="11">
        <f t="shared" si="67"/>
        <v>0.79999999999999982</v>
      </c>
      <c r="AC138" s="24">
        <f t="shared" si="65"/>
        <v>0.80000000000000027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AB139" si="68">SQRT(E137/0.5)*971</f>
        <v>971</v>
      </c>
      <c r="F139" s="14">
        <f t="shared" si="68"/>
        <v>971</v>
      </c>
      <c r="G139" s="14">
        <f t="shared" si="68"/>
        <v>971</v>
      </c>
      <c r="H139" s="14">
        <f t="shared" si="68"/>
        <v>971</v>
      </c>
      <c r="I139" s="14">
        <f t="shared" si="68"/>
        <v>971</v>
      </c>
      <c r="J139" s="14">
        <f t="shared" si="68"/>
        <v>971</v>
      </c>
      <c r="K139" s="14">
        <f t="shared" si="68"/>
        <v>971</v>
      </c>
      <c r="L139" s="14">
        <f t="shared" si="68"/>
        <v>971</v>
      </c>
      <c r="M139" s="14">
        <f t="shared" si="68"/>
        <v>971</v>
      </c>
      <c r="N139" s="14">
        <f t="shared" si="68"/>
        <v>971</v>
      </c>
      <c r="O139" s="14">
        <f t="shared" si="68"/>
        <v>971</v>
      </c>
      <c r="P139" s="14">
        <f t="shared" si="68"/>
        <v>971</v>
      </c>
      <c r="Q139" s="14">
        <f t="shared" si="68"/>
        <v>971</v>
      </c>
      <c r="R139" s="14">
        <f t="shared" si="68"/>
        <v>971</v>
      </c>
      <c r="S139" s="14">
        <f t="shared" si="68"/>
        <v>971</v>
      </c>
      <c r="T139" s="14">
        <f t="shared" si="68"/>
        <v>971</v>
      </c>
      <c r="U139" s="14">
        <f t="shared" si="68"/>
        <v>971</v>
      </c>
      <c r="V139" s="14">
        <f t="shared" si="68"/>
        <v>971</v>
      </c>
      <c r="W139" s="14">
        <f t="shared" si="68"/>
        <v>971</v>
      </c>
      <c r="X139" s="14">
        <f t="shared" si="68"/>
        <v>971</v>
      </c>
      <c r="Y139" s="14">
        <f t="shared" si="68"/>
        <v>971</v>
      </c>
      <c r="Z139" s="14">
        <f t="shared" si="68"/>
        <v>971</v>
      </c>
      <c r="AA139" s="14">
        <f t="shared" si="68"/>
        <v>971</v>
      </c>
      <c r="AB139" s="14">
        <f t="shared" si="68"/>
        <v>971</v>
      </c>
      <c r="AC139" s="24">
        <f t="shared" si="65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AB140" si="69">E139*1000*1*(E125-E126)/3024</f>
        <v>0</v>
      </c>
      <c r="F140" s="14">
        <f t="shared" si="69"/>
        <v>0</v>
      </c>
      <c r="G140" s="14">
        <f t="shared" si="69"/>
        <v>0</v>
      </c>
      <c r="H140" s="14">
        <f t="shared" si="69"/>
        <v>0</v>
      </c>
      <c r="I140" s="14">
        <f t="shared" si="69"/>
        <v>0</v>
      </c>
      <c r="J140" s="14">
        <f t="shared" si="69"/>
        <v>0</v>
      </c>
      <c r="K140" s="14">
        <f t="shared" si="69"/>
        <v>0</v>
      </c>
      <c r="L140" s="14">
        <f t="shared" si="69"/>
        <v>0</v>
      </c>
      <c r="M140" s="14">
        <f t="shared" si="69"/>
        <v>0</v>
      </c>
      <c r="N140" s="14">
        <f t="shared" si="69"/>
        <v>0</v>
      </c>
      <c r="O140" s="14">
        <f t="shared" si="69"/>
        <v>0</v>
      </c>
      <c r="P140" s="14">
        <f t="shared" si="69"/>
        <v>0</v>
      </c>
      <c r="Q140" s="14">
        <f t="shared" si="69"/>
        <v>0</v>
      </c>
      <c r="R140" s="14">
        <f t="shared" si="69"/>
        <v>0</v>
      </c>
      <c r="S140" s="14">
        <f t="shared" si="69"/>
        <v>0</v>
      </c>
      <c r="T140" s="14">
        <f t="shared" si="69"/>
        <v>0</v>
      </c>
      <c r="U140" s="14">
        <f t="shared" si="69"/>
        <v>0</v>
      </c>
      <c r="V140" s="14">
        <f t="shared" si="69"/>
        <v>0</v>
      </c>
      <c r="W140" s="14">
        <f t="shared" si="69"/>
        <v>0</v>
      </c>
      <c r="X140" s="14">
        <f t="shared" si="69"/>
        <v>0</v>
      </c>
      <c r="Y140" s="14">
        <f t="shared" si="69"/>
        <v>0</v>
      </c>
      <c r="Z140" s="14">
        <f t="shared" si="69"/>
        <v>0</v>
      </c>
      <c r="AA140" s="14">
        <f t="shared" si="69"/>
        <v>0</v>
      </c>
      <c r="AB140" s="14">
        <f t="shared" si="69"/>
        <v>0</v>
      </c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 t="e">
        <f t="shared" ref="E142:AB142" si="70">E141/E140</f>
        <v>#DIV/0!</v>
      </c>
      <c r="F142" s="16" t="e">
        <f t="shared" si="70"/>
        <v>#DIV/0!</v>
      </c>
      <c r="G142" s="16" t="e">
        <f t="shared" si="70"/>
        <v>#DIV/0!</v>
      </c>
      <c r="H142" s="16" t="e">
        <f t="shared" si="70"/>
        <v>#DIV/0!</v>
      </c>
      <c r="I142" s="16" t="e">
        <f t="shared" si="70"/>
        <v>#DIV/0!</v>
      </c>
      <c r="J142" s="16" t="e">
        <f t="shared" si="70"/>
        <v>#DIV/0!</v>
      </c>
      <c r="K142" s="16" t="e">
        <f t="shared" si="70"/>
        <v>#DIV/0!</v>
      </c>
      <c r="L142" s="16" t="e">
        <f t="shared" si="70"/>
        <v>#DIV/0!</v>
      </c>
      <c r="M142" s="16" t="e">
        <f t="shared" si="70"/>
        <v>#DIV/0!</v>
      </c>
      <c r="N142" s="16" t="e">
        <f t="shared" si="70"/>
        <v>#DIV/0!</v>
      </c>
      <c r="O142" s="16" t="e">
        <f t="shared" si="70"/>
        <v>#DIV/0!</v>
      </c>
      <c r="P142" s="16" t="e">
        <f t="shared" si="70"/>
        <v>#DIV/0!</v>
      </c>
      <c r="Q142" s="16" t="e">
        <f t="shared" si="70"/>
        <v>#DIV/0!</v>
      </c>
      <c r="R142" s="16" t="e">
        <f t="shared" si="70"/>
        <v>#DIV/0!</v>
      </c>
      <c r="S142" s="16" t="e">
        <f t="shared" si="70"/>
        <v>#DIV/0!</v>
      </c>
      <c r="T142" s="16" t="e">
        <f t="shared" si="70"/>
        <v>#DIV/0!</v>
      </c>
      <c r="U142" s="16" t="e">
        <f t="shared" si="70"/>
        <v>#DIV/0!</v>
      </c>
      <c r="V142" s="16" t="e">
        <f t="shared" si="70"/>
        <v>#DIV/0!</v>
      </c>
      <c r="W142" s="16" t="e">
        <f t="shared" si="70"/>
        <v>#DIV/0!</v>
      </c>
      <c r="X142" s="16" t="e">
        <f t="shared" si="70"/>
        <v>#DIV/0!</v>
      </c>
      <c r="Y142" s="16" t="e">
        <f t="shared" si="70"/>
        <v>#DIV/0!</v>
      </c>
      <c r="Z142" s="16" t="e">
        <f t="shared" si="70"/>
        <v>#DIV/0!</v>
      </c>
      <c r="AA142" s="16" t="e">
        <f t="shared" si="70"/>
        <v>#DIV/0!</v>
      </c>
      <c r="AB142" s="16" t="e">
        <f t="shared" si="70"/>
        <v>#DIV/0!</v>
      </c>
      <c r="AC142" s="24" t="e">
        <f t="shared" ref="AC142:AC147" si="71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 t="e">
        <f>AVERAGE(E142:AB142)</f>
        <v>#DIV/0!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71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 t="e">
        <f t="shared" ref="E144:AB144" si="72">3.516/E142</f>
        <v>#DIV/0!</v>
      </c>
      <c r="F144" s="16" t="e">
        <f t="shared" si="72"/>
        <v>#DIV/0!</v>
      </c>
      <c r="G144" s="16" t="e">
        <f t="shared" si="72"/>
        <v>#DIV/0!</v>
      </c>
      <c r="H144" s="16" t="e">
        <f t="shared" si="72"/>
        <v>#DIV/0!</v>
      </c>
      <c r="I144" s="16" t="e">
        <f t="shared" si="72"/>
        <v>#DIV/0!</v>
      </c>
      <c r="J144" s="16" t="e">
        <f t="shared" si="72"/>
        <v>#DIV/0!</v>
      </c>
      <c r="K144" s="16" t="e">
        <f t="shared" si="72"/>
        <v>#DIV/0!</v>
      </c>
      <c r="L144" s="16" t="e">
        <f t="shared" si="72"/>
        <v>#DIV/0!</v>
      </c>
      <c r="M144" s="16" t="e">
        <f t="shared" si="72"/>
        <v>#DIV/0!</v>
      </c>
      <c r="N144" s="16" t="e">
        <f t="shared" si="72"/>
        <v>#DIV/0!</v>
      </c>
      <c r="O144" s="16" t="e">
        <f t="shared" si="72"/>
        <v>#DIV/0!</v>
      </c>
      <c r="P144" s="16" t="e">
        <f t="shared" si="72"/>
        <v>#DIV/0!</v>
      </c>
      <c r="Q144" s="16" t="e">
        <f t="shared" si="72"/>
        <v>#DIV/0!</v>
      </c>
      <c r="R144" s="16" t="e">
        <f t="shared" si="72"/>
        <v>#DIV/0!</v>
      </c>
      <c r="S144" s="16" t="e">
        <f t="shared" si="72"/>
        <v>#DIV/0!</v>
      </c>
      <c r="T144" s="16" t="e">
        <f t="shared" si="72"/>
        <v>#DIV/0!</v>
      </c>
      <c r="U144" s="16" t="e">
        <f t="shared" si="72"/>
        <v>#DIV/0!</v>
      </c>
      <c r="V144" s="16" t="e">
        <f t="shared" si="72"/>
        <v>#DIV/0!</v>
      </c>
      <c r="W144" s="16" t="e">
        <f t="shared" si="72"/>
        <v>#DIV/0!</v>
      </c>
      <c r="X144" s="16" t="e">
        <f t="shared" si="72"/>
        <v>#DIV/0!</v>
      </c>
      <c r="Y144" s="16" t="e">
        <f t="shared" si="72"/>
        <v>#DIV/0!</v>
      </c>
      <c r="Z144" s="16" t="e">
        <f t="shared" si="72"/>
        <v>#DIV/0!</v>
      </c>
      <c r="AA144" s="16" t="e">
        <f t="shared" si="72"/>
        <v>#DIV/0!</v>
      </c>
      <c r="AB144" s="16" t="e">
        <f t="shared" si="72"/>
        <v>#DIV/0!</v>
      </c>
      <c r="AC144" s="24" t="e">
        <f t="shared" si="71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 t="e">
        <f t="shared" ref="E145:AB145" si="73">3.413*E144</f>
        <v>#DIV/0!</v>
      </c>
      <c r="F145" s="16" t="e">
        <f t="shared" si="73"/>
        <v>#DIV/0!</v>
      </c>
      <c r="G145" s="16" t="e">
        <f t="shared" si="73"/>
        <v>#DIV/0!</v>
      </c>
      <c r="H145" s="16" t="e">
        <f t="shared" si="73"/>
        <v>#DIV/0!</v>
      </c>
      <c r="I145" s="16" t="e">
        <f t="shared" si="73"/>
        <v>#DIV/0!</v>
      </c>
      <c r="J145" s="16" t="e">
        <f t="shared" si="73"/>
        <v>#DIV/0!</v>
      </c>
      <c r="K145" s="16" t="e">
        <f t="shared" si="73"/>
        <v>#DIV/0!</v>
      </c>
      <c r="L145" s="16" t="e">
        <f t="shared" si="73"/>
        <v>#DIV/0!</v>
      </c>
      <c r="M145" s="16" t="e">
        <f t="shared" si="73"/>
        <v>#DIV/0!</v>
      </c>
      <c r="N145" s="16" t="e">
        <f t="shared" si="73"/>
        <v>#DIV/0!</v>
      </c>
      <c r="O145" s="16" t="e">
        <f t="shared" si="73"/>
        <v>#DIV/0!</v>
      </c>
      <c r="P145" s="16" t="e">
        <f t="shared" si="73"/>
        <v>#DIV/0!</v>
      </c>
      <c r="Q145" s="16" t="e">
        <f t="shared" si="73"/>
        <v>#DIV/0!</v>
      </c>
      <c r="R145" s="16" t="e">
        <f t="shared" si="73"/>
        <v>#DIV/0!</v>
      </c>
      <c r="S145" s="16" t="e">
        <f t="shared" si="73"/>
        <v>#DIV/0!</v>
      </c>
      <c r="T145" s="16" t="e">
        <f t="shared" si="73"/>
        <v>#DIV/0!</v>
      </c>
      <c r="U145" s="16" t="e">
        <f t="shared" si="73"/>
        <v>#DIV/0!</v>
      </c>
      <c r="V145" s="16" t="e">
        <f t="shared" si="73"/>
        <v>#DIV/0!</v>
      </c>
      <c r="W145" s="16" t="e">
        <f t="shared" si="73"/>
        <v>#DIV/0!</v>
      </c>
      <c r="X145" s="16" t="e">
        <f t="shared" si="73"/>
        <v>#DIV/0!</v>
      </c>
      <c r="Y145" s="16" t="e">
        <f t="shared" si="73"/>
        <v>#DIV/0!</v>
      </c>
      <c r="Z145" s="16" t="e">
        <f t="shared" si="73"/>
        <v>#DIV/0!</v>
      </c>
      <c r="AA145" s="16" t="e">
        <f t="shared" si="73"/>
        <v>#DIV/0!</v>
      </c>
      <c r="AB145" s="16" t="e">
        <f t="shared" si="73"/>
        <v>#DIV/0!</v>
      </c>
      <c r="AC145" s="24" t="e">
        <f t="shared" si="71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 t="e">
        <f t="shared" ref="E146:J146" si="74">(E129-E128)/LN(1+(E129-E128)/E123)</f>
        <v>#DIV/0!</v>
      </c>
      <c r="F146" s="16" t="e">
        <f t="shared" si="74"/>
        <v>#DIV/0!</v>
      </c>
      <c r="G146" s="16" t="e">
        <f t="shared" si="74"/>
        <v>#DIV/0!</v>
      </c>
      <c r="H146" s="16" t="e">
        <f t="shared" si="74"/>
        <v>#DIV/0!</v>
      </c>
      <c r="I146" s="16" t="e">
        <f t="shared" si="74"/>
        <v>#DIV/0!</v>
      </c>
      <c r="J146" s="16" t="e">
        <f t="shared" si="74"/>
        <v>#DIV/0!</v>
      </c>
      <c r="K146" s="16" t="e">
        <f>(K129-K128)/LN(1+(K129-K128)/K123)</f>
        <v>#DIV/0!</v>
      </c>
      <c r="L146" s="16" t="e">
        <f t="shared" ref="L146:AB146" si="75">(L129-L128)/LN(1+(L129-L128)/L123)</f>
        <v>#DIV/0!</v>
      </c>
      <c r="M146" s="16" t="e">
        <f t="shared" si="75"/>
        <v>#DIV/0!</v>
      </c>
      <c r="N146" s="16" t="e">
        <f t="shared" si="75"/>
        <v>#DIV/0!</v>
      </c>
      <c r="O146" s="16" t="e">
        <f t="shared" si="75"/>
        <v>#DIV/0!</v>
      </c>
      <c r="P146" s="16" t="e">
        <f t="shared" si="75"/>
        <v>#DIV/0!</v>
      </c>
      <c r="Q146" s="16" t="e">
        <f t="shared" si="75"/>
        <v>#DIV/0!</v>
      </c>
      <c r="R146" s="16" t="e">
        <f t="shared" si="75"/>
        <v>#DIV/0!</v>
      </c>
      <c r="S146" s="16" t="e">
        <f t="shared" si="75"/>
        <v>#DIV/0!</v>
      </c>
      <c r="T146" s="16" t="e">
        <f t="shared" si="75"/>
        <v>#DIV/0!</v>
      </c>
      <c r="U146" s="16" t="e">
        <f t="shared" si="75"/>
        <v>#DIV/0!</v>
      </c>
      <c r="V146" s="16" t="e">
        <f t="shared" si="75"/>
        <v>#DIV/0!</v>
      </c>
      <c r="W146" s="16" t="e">
        <f t="shared" si="75"/>
        <v>#DIV/0!</v>
      </c>
      <c r="X146" s="16" t="e">
        <f t="shared" si="75"/>
        <v>#DIV/0!</v>
      </c>
      <c r="Y146" s="16" t="e">
        <f t="shared" si="75"/>
        <v>#DIV/0!</v>
      </c>
      <c r="Z146" s="16" t="e">
        <f t="shared" si="75"/>
        <v>#DIV/0!</v>
      </c>
      <c r="AA146" s="16" t="e">
        <f t="shared" si="75"/>
        <v>#DIV/0!</v>
      </c>
      <c r="AB146" s="16" t="e">
        <f t="shared" si="75"/>
        <v>#DIV/0!</v>
      </c>
      <c r="AC146" s="24" t="e">
        <f t="shared" si="71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 t="e">
        <f t="shared" ref="E147:AB147" si="76">(E125-E126)/LN(1+(E125-E126)/E124)</f>
        <v>#DIV/0!</v>
      </c>
      <c r="F147" s="16" t="e">
        <f t="shared" si="76"/>
        <v>#DIV/0!</v>
      </c>
      <c r="G147" s="16" t="e">
        <f t="shared" si="76"/>
        <v>#DIV/0!</v>
      </c>
      <c r="H147" s="16" t="e">
        <f t="shared" si="76"/>
        <v>#DIV/0!</v>
      </c>
      <c r="I147" s="16" t="e">
        <f t="shared" si="76"/>
        <v>#DIV/0!</v>
      </c>
      <c r="J147" s="16" t="e">
        <f t="shared" si="76"/>
        <v>#DIV/0!</v>
      </c>
      <c r="K147" s="16" t="e">
        <f t="shared" si="76"/>
        <v>#DIV/0!</v>
      </c>
      <c r="L147" s="16" t="e">
        <f t="shared" si="76"/>
        <v>#DIV/0!</v>
      </c>
      <c r="M147" s="16" t="e">
        <f t="shared" si="76"/>
        <v>#DIV/0!</v>
      </c>
      <c r="N147" s="16" t="e">
        <f t="shared" si="76"/>
        <v>#DIV/0!</v>
      </c>
      <c r="O147" s="16" t="e">
        <f t="shared" si="76"/>
        <v>#DIV/0!</v>
      </c>
      <c r="P147" s="16" t="e">
        <f t="shared" si="76"/>
        <v>#DIV/0!</v>
      </c>
      <c r="Q147" s="16" t="e">
        <f t="shared" si="76"/>
        <v>#DIV/0!</v>
      </c>
      <c r="R147" s="16" t="e">
        <f t="shared" si="76"/>
        <v>#DIV/0!</v>
      </c>
      <c r="S147" s="16" t="e">
        <f t="shared" si="76"/>
        <v>#DIV/0!</v>
      </c>
      <c r="T147" s="16" t="e">
        <f t="shared" si="76"/>
        <v>#DIV/0!</v>
      </c>
      <c r="U147" s="16" t="e">
        <f t="shared" si="76"/>
        <v>#DIV/0!</v>
      </c>
      <c r="V147" s="16" t="e">
        <f t="shared" si="76"/>
        <v>#DIV/0!</v>
      </c>
      <c r="W147" s="16" t="e">
        <f t="shared" si="76"/>
        <v>#DIV/0!</v>
      </c>
      <c r="X147" s="16" t="e">
        <f t="shared" si="76"/>
        <v>#DIV/0!</v>
      </c>
      <c r="Y147" s="16" t="e">
        <f t="shared" si="76"/>
        <v>#DIV/0!</v>
      </c>
      <c r="Z147" s="16" t="e">
        <f t="shared" si="76"/>
        <v>#DIV/0!</v>
      </c>
      <c r="AA147" s="16" t="e">
        <f t="shared" si="76"/>
        <v>#DIV/0!</v>
      </c>
      <c r="AB147" s="16" t="e">
        <f t="shared" si="76"/>
        <v>#DIV/0!</v>
      </c>
      <c r="AC147" s="24" t="e">
        <f t="shared" si="71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/>
      <c r="F152" s="8"/>
      <c r="G152" s="8"/>
      <c r="H152" s="8">
        <v>1.4</v>
      </c>
      <c r="I152" s="8">
        <v>1.1000000000000001</v>
      </c>
      <c r="J152" s="8">
        <v>1.2</v>
      </c>
      <c r="K152" s="8">
        <v>0.9</v>
      </c>
      <c r="L152" s="8">
        <v>1.1000000000000001</v>
      </c>
      <c r="M152" s="8">
        <v>0.9</v>
      </c>
      <c r="N152" s="8">
        <v>1</v>
      </c>
      <c r="O152" s="8">
        <v>1.1000000000000001</v>
      </c>
      <c r="P152" s="8">
        <v>1.1000000000000001</v>
      </c>
      <c r="Q152" s="8">
        <v>1.1000000000000001</v>
      </c>
      <c r="R152" s="8">
        <v>1.1000000000000001</v>
      </c>
      <c r="S152" s="8">
        <v>1</v>
      </c>
      <c r="T152" s="8">
        <v>1.1000000000000001</v>
      </c>
      <c r="U152" s="8"/>
      <c r="V152" s="8"/>
      <c r="W152" s="8"/>
      <c r="X152" s="8"/>
      <c r="Y152" s="8"/>
      <c r="Z152" s="8"/>
      <c r="AA152" s="8"/>
      <c r="AB152" s="8"/>
      <c r="AC152" s="23">
        <f>AVERAGE(E152:AB152)</f>
        <v>1.0846153846153845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/>
      <c r="F153" s="9"/>
      <c r="G153" s="9"/>
      <c r="H153" s="9">
        <v>0.9</v>
      </c>
      <c r="I153" s="9">
        <v>0.5</v>
      </c>
      <c r="J153" s="9">
        <v>0.4</v>
      </c>
      <c r="K153" s="9">
        <v>0.4</v>
      </c>
      <c r="L153" s="9">
        <v>0.5</v>
      </c>
      <c r="M153" s="9">
        <v>0.4</v>
      </c>
      <c r="N153" s="9">
        <v>0.4</v>
      </c>
      <c r="O153" s="9">
        <v>0.4</v>
      </c>
      <c r="P153" s="9">
        <v>0.5</v>
      </c>
      <c r="Q153" s="9">
        <v>0.4</v>
      </c>
      <c r="R153" s="9">
        <v>0.4</v>
      </c>
      <c r="S153" s="9">
        <v>0.4</v>
      </c>
      <c r="T153" s="9">
        <v>0.4</v>
      </c>
      <c r="U153" s="9"/>
      <c r="V153" s="9"/>
      <c r="W153" s="9"/>
      <c r="X153" s="9"/>
      <c r="Y153" s="9"/>
      <c r="Z153" s="9"/>
      <c r="AA153" s="9"/>
      <c r="AB153" s="9"/>
      <c r="AC153" s="23">
        <f>AVERAGE(E153:AB153)</f>
        <v>0.46153846153846162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/>
      <c r="F154" s="10"/>
      <c r="G154" s="10"/>
      <c r="H154" s="10">
        <v>13.8</v>
      </c>
      <c r="I154" s="10">
        <v>12.8</v>
      </c>
      <c r="J154" s="10">
        <v>12.7</v>
      </c>
      <c r="K154" s="10">
        <v>12.6</v>
      </c>
      <c r="L154" s="10">
        <v>12.6</v>
      </c>
      <c r="M154" s="10">
        <v>12.7</v>
      </c>
      <c r="N154" s="10">
        <v>12.7</v>
      </c>
      <c r="O154" s="10">
        <v>12.8</v>
      </c>
      <c r="P154" s="10">
        <v>12.7</v>
      </c>
      <c r="Q154" s="10">
        <v>12.7</v>
      </c>
      <c r="R154" s="10">
        <v>12.7</v>
      </c>
      <c r="S154" s="10">
        <v>12.5</v>
      </c>
      <c r="T154" s="10">
        <v>12.3</v>
      </c>
      <c r="U154" s="10"/>
      <c r="V154" s="10"/>
      <c r="W154" s="10"/>
      <c r="X154" s="10"/>
      <c r="Y154" s="10"/>
      <c r="Z154" s="10"/>
      <c r="AA154" s="10"/>
      <c r="AB154" s="10"/>
      <c r="AC154" s="24">
        <f t="shared" ref="AC154:AC158" si="77">AVERAGE(E154:AB154)</f>
        <v>12.738461538461538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/>
      <c r="F155" s="10"/>
      <c r="G155" s="10"/>
      <c r="H155" s="10">
        <v>6.4</v>
      </c>
      <c r="I155" s="10">
        <v>6</v>
      </c>
      <c r="J155" s="10">
        <v>5.6</v>
      </c>
      <c r="K155" s="10">
        <v>5.5</v>
      </c>
      <c r="L155" s="10">
        <v>5.6</v>
      </c>
      <c r="M155" s="10">
        <v>5.6</v>
      </c>
      <c r="N155" s="10">
        <v>5.5</v>
      </c>
      <c r="O155" s="10">
        <v>5.5</v>
      </c>
      <c r="P155" s="10">
        <v>5.5</v>
      </c>
      <c r="Q155" s="10">
        <v>5.5</v>
      </c>
      <c r="R155" s="10">
        <v>5.5</v>
      </c>
      <c r="S155" s="10">
        <v>5.5</v>
      </c>
      <c r="T155" s="10">
        <v>5.4</v>
      </c>
      <c r="U155" s="10"/>
      <c r="V155" s="10"/>
      <c r="W155" s="10"/>
      <c r="X155" s="10"/>
      <c r="Y155" s="10"/>
      <c r="Z155" s="10"/>
      <c r="AA155" s="10"/>
      <c r="AB155" s="10"/>
      <c r="AC155" s="24">
        <f t="shared" si="77"/>
        <v>5.6230769230769235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/>
      <c r="F156" s="10"/>
      <c r="G156" s="10"/>
      <c r="H156" s="10">
        <v>7.4</v>
      </c>
      <c r="I156" s="10">
        <v>6.8000000000000007</v>
      </c>
      <c r="J156" s="10">
        <v>7.1</v>
      </c>
      <c r="K156" s="10">
        <v>7.1</v>
      </c>
      <c r="L156" s="10">
        <v>7</v>
      </c>
      <c r="M156" s="10">
        <v>7.1</v>
      </c>
      <c r="N156" s="10">
        <v>7.1999999999999993</v>
      </c>
      <c r="O156" s="10">
        <v>7.3000000000000007</v>
      </c>
      <c r="P156" s="10">
        <v>7.1999999999999993</v>
      </c>
      <c r="Q156" s="10">
        <v>7.1999999999999993</v>
      </c>
      <c r="R156" s="10">
        <v>7.1999999999999993</v>
      </c>
      <c r="S156" s="10">
        <v>7</v>
      </c>
      <c r="T156" s="10">
        <v>6.9</v>
      </c>
      <c r="U156" s="10"/>
      <c r="V156" s="10"/>
      <c r="W156" s="10"/>
      <c r="X156" s="10"/>
      <c r="Y156" s="10"/>
      <c r="Z156" s="10"/>
      <c r="AA156" s="10"/>
      <c r="AB156" s="10"/>
      <c r="AC156" s="24">
        <f t="shared" si="77"/>
        <v>7.1153846153846168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/>
      <c r="F157" s="10"/>
      <c r="G157" s="10"/>
      <c r="H157" s="10">
        <v>22.8</v>
      </c>
      <c r="I157" s="10">
        <v>23.1</v>
      </c>
      <c r="J157" s="10">
        <v>24.2</v>
      </c>
      <c r="K157" s="10">
        <v>24.4</v>
      </c>
      <c r="L157" s="10">
        <v>24</v>
      </c>
      <c r="M157" s="10">
        <v>23.9</v>
      </c>
      <c r="N157" s="10">
        <v>23.6</v>
      </c>
      <c r="O157" s="10">
        <v>23.6</v>
      </c>
      <c r="P157" s="10">
        <v>23.6</v>
      </c>
      <c r="Q157" s="10">
        <v>24.1</v>
      </c>
      <c r="R157" s="10">
        <v>24.1</v>
      </c>
      <c r="S157" s="10">
        <v>23.5</v>
      </c>
      <c r="T157" s="10">
        <v>22.7</v>
      </c>
      <c r="U157" s="10"/>
      <c r="V157" s="10"/>
      <c r="W157" s="10"/>
      <c r="X157" s="10"/>
      <c r="Y157" s="10"/>
      <c r="Z157" s="10"/>
      <c r="AA157" s="10"/>
      <c r="AB157" s="10"/>
      <c r="AC157" s="24">
        <f t="shared" si="77"/>
        <v>23.661538461538459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/>
      <c r="F158" s="10"/>
      <c r="G158" s="10"/>
      <c r="H158" s="10">
        <v>27.4</v>
      </c>
      <c r="I158" s="10">
        <v>27.3</v>
      </c>
      <c r="J158" s="10">
        <v>28.4</v>
      </c>
      <c r="K158" s="10">
        <v>28.9</v>
      </c>
      <c r="L158" s="10">
        <v>28.2</v>
      </c>
      <c r="M158" s="10">
        <v>28.3</v>
      </c>
      <c r="N158" s="10">
        <v>27.8</v>
      </c>
      <c r="O158" s="10">
        <v>27.9</v>
      </c>
      <c r="P158" s="10">
        <v>28</v>
      </c>
      <c r="Q158" s="10">
        <v>28.4</v>
      </c>
      <c r="R158" s="10">
        <v>28.4</v>
      </c>
      <c r="S158" s="10">
        <v>27.7</v>
      </c>
      <c r="T158" s="10">
        <v>26.8</v>
      </c>
      <c r="U158" s="10"/>
      <c r="V158" s="10"/>
      <c r="W158" s="10"/>
      <c r="X158" s="10"/>
      <c r="Y158" s="10"/>
      <c r="Z158" s="10"/>
      <c r="AA158" s="10"/>
      <c r="AB158" s="10"/>
      <c r="AC158" s="24">
        <f t="shared" si="77"/>
        <v>27.96153846153846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/>
      <c r="F159" s="10"/>
      <c r="G159" s="10"/>
      <c r="H159" s="10">
        <v>4.5999999999999979</v>
      </c>
      <c r="I159" s="10">
        <v>4.1999999999999993</v>
      </c>
      <c r="J159" s="10">
        <v>4.1999999999999993</v>
      </c>
      <c r="K159" s="10">
        <v>4.5</v>
      </c>
      <c r="L159" s="10">
        <v>4.1999999999999993</v>
      </c>
      <c r="M159" s="10">
        <v>4.4000000000000021</v>
      </c>
      <c r="N159" s="10">
        <v>4.1999999999999993</v>
      </c>
      <c r="O159" s="10">
        <v>4.2999999999999972</v>
      </c>
      <c r="P159" s="10">
        <v>4.3999999999999986</v>
      </c>
      <c r="Q159" s="10">
        <v>4.2999999999999972</v>
      </c>
      <c r="R159" s="10">
        <v>4.2999999999999972</v>
      </c>
      <c r="S159" s="10">
        <v>4.1999999999999993</v>
      </c>
      <c r="T159" s="10">
        <v>4.1000000000000014</v>
      </c>
      <c r="U159" s="10"/>
      <c r="V159" s="10"/>
      <c r="W159" s="10"/>
      <c r="X159" s="10"/>
      <c r="Y159" s="10"/>
      <c r="Z159" s="10"/>
      <c r="AA159" s="10"/>
      <c r="AB159" s="10"/>
      <c r="AC159" s="24">
        <f>AVERAGE(E159:AB159)</f>
        <v>4.2999999999999989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/>
      <c r="F160" s="172"/>
      <c r="G160" s="172"/>
      <c r="H160" s="172">
        <v>259.2</v>
      </c>
      <c r="I160" s="172">
        <v>255.1</v>
      </c>
      <c r="J160" s="172">
        <v>251</v>
      </c>
      <c r="K160" s="172">
        <v>248.2</v>
      </c>
      <c r="L160" s="172">
        <v>250.3</v>
      </c>
      <c r="M160" s="172">
        <v>250.3</v>
      </c>
      <c r="N160" s="172">
        <v>249.6</v>
      </c>
      <c r="O160" s="172">
        <v>248.2</v>
      </c>
      <c r="P160" s="172">
        <v>249.6</v>
      </c>
      <c r="Q160" s="172">
        <v>249.6</v>
      </c>
      <c r="R160" s="172">
        <v>248.9</v>
      </c>
      <c r="S160" s="172">
        <v>248.9</v>
      </c>
      <c r="T160" s="172">
        <v>248.2</v>
      </c>
      <c r="U160" s="172"/>
      <c r="V160" s="172"/>
      <c r="W160" s="172"/>
      <c r="X160" s="172"/>
      <c r="Y160" s="172"/>
      <c r="Z160" s="172"/>
      <c r="AA160" s="172"/>
      <c r="AB160" s="172"/>
      <c r="AC160" s="24">
        <f>AVERAGE(E160:AB160)</f>
        <v>250.54615384615383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/>
      <c r="F161" s="172"/>
      <c r="G161" s="172"/>
      <c r="H161" s="172">
        <v>635</v>
      </c>
      <c r="I161" s="172">
        <v>635</v>
      </c>
      <c r="J161" s="172">
        <v>659.1</v>
      </c>
      <c r="K161" s="172">
        <v>666.7</v>
      </c>
      <c r="L161" s="172">
        <v>652.20000000000005</v>
      </c>
      <c r="M161" s="172">
        <v>652.9</v>
      </c>
      <c r="N161" s="172">
        <v>644.70000000000005</v>
      </c>
      <c r="O161" s="172">
        <v>648.1</v>
      </c>
      <c r="P161" s="172">
        <v>648.79999999999995</v>
      </c>
      <c r="Q161" s="172">
        <v>660.5</v>
      </c>
      <c r="R161" s="172">
        <v>659.8</v>
      </c>
      <c r="S161" s="172">
        <v>640.5</v>
      </c>
      <c r="T161" s="172">
        <v>623.29999999999995</v>
      </c>
      <c r="U161" s="172"/>
      <c r="V161" s="172"/>
      <c r="W161" s="172"/>
      <c r="X161" s="172"/>
      <c r="Y161" s="172"/>
      <c r="Z161" s="172"/>
      <c r="AA161" s="172"/>
      <c r="AB161" s="172"/>
      <c r="AC161" s="24">
        <f>AVERAGE(E161:AB161)</f>
        <v>648.20000000000005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/>
      <c r="F162" s="11"/>
      <c r="G162" s="11"/>
      <c r="H162" s="11">
        <v>4.2</v>
      </c>
      <c r="I162" s="11">
        <v>4.2</v>
      </c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/>
      <c r="V162" s="11"/>
      <c r="W162" s="11"/>
      <c r="X162" s="11"/>
      <c r="Y162" s="11"/>
      <c r="Z162" s="11"/>
      <c r="AA162" s="11"/>
      <c r="AB162" s="11"/>
      <c r="AC162" s="24">
        <f t="shared" ref="AC162:AC168" si="78">AVERAGE(E162:AB162)</f>
        <v>4.2000000000000011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/>
      <c r="F163" s="12"/>
      <c r="G163" s="12"/>
      <c r="H163" s="12">
        <v>3.7</v>
      </c>
      <c r="I163" s="12">
        <v>3.7</v>
      </c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/>
      <c r="V163" s="12"/>
      <c r="W163" s="12"/>
      <c r="X163" s="12"/>
      <c r="Y163" s="12"/>
      <c r="Z163" s="12"/>
      <c r="AA163" s="12"/>
      <c r="AB163" s="12"/>
      <c r="AC163" s="24">
        <f t="shared" si="78"/>
        <v>3.7000000000000006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/>
      <c r="F164" s="12"/>
      <c r="G164" s="12"/>
      <c r="H164" s="12">
        <v>3.8</v>
      </c>
      <c r="I164" s="12">
        <v>3.8</v>
      </c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/>
      <c r="V164" s="12"/>
      <c r="W164" s="12"/>
      <c r="X164" s="12"/>
      <c r="Y164" s="12"/>
      <c r="Z164" s="12"/>
      <c r="AA164" s="12"/>
      <c r="AB164" s="12"/>
      <c r="AC164" s="24">
        <f t="shared" si="78"/>
        <v>3.7999999999999994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/>
      <c r="F165" s="12"/>
      <c r="G165" s="12"/>
      <c r="H165" s="12">
        <v>3</v>
      </c>
      <c r="I165" s="12">
        <v>3</v>
      </c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/>
      <c r="V165" s="12"/>
      <c r="W165" s="12"/>
      <c r="X165" s="12"/>
      <c r="Y165" s="12"/>
      <c r="Z165" s="12"/>
      <c r="AA165" s="12"/>
      <c r="AB165" s="12"/>
      <c r="AC165" s="24">
        <f t="shared" si="78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/>
      <c r="F166" s="11"/>
      <c r="G166" s="11"/>
      <c r="H166" s="11">
        <f t="shared" ref="H166:T166" si="79">H162-H163</f>
        <v>0.5</v>
      </c>
      <c r="I166" s="11">
        <f t="shared" si="79"/>
        <v>0.5</v>
      </c>
      <c r="J166" s="11">
        <f t="shared" si="79"/>
        <v>0.5</v>
      </c>
      <c r="K166" s="11">
        <f t="shared" si="79"/>
        <v>0.5</v>
      </c>
      <c r="L166" s="11">
        <f t="shared" si="79"/>
        <v>0.5</v>
      </c>
      <c r="M166" s="11">
        <f t="shared" si="79"/>
        <v>0.5</v>
      </c>
      <c r="N166" s="11">
        <f t="shared" si="79"/>
        <v>0.5</v>
      </c>
      <c r="O166" s="11">
        <f t="shared" si="79"/>
        <v>0.5</v>
      </c>
      <c r="P166" s="11">
        <f t="shared" si="79"/>
        <v>0.5</v>
      </c>
      <c r="Q166" s="11">
        <f t="shared" si="79"/>
        <v>0.5</v>
      </c>
      <c r="R166" s="11">
        <f t="shared" si="79"/>
        <v>0.5</v>
      </c>
      <c r="S166" s="11">
        <f t="shared" si="79"/>
        <v>0.5</v>
      </c>
      <c r="T166" s="11">
        <f t="shared" si="79"/>
        <v>0.5</v>
      </c>
      <c r="U166" s="11"/>
      <c r="V166" s="11"/>
      <c r="W166" s="11"/>
      <c r="X166" s="11"/>
      <c r="Y166" s="11"/>
      <c r="Z166" s="11"/>
      <c r="AA166" s="11"/>
      <c r="AB166" s="11"/>
      <c r="AC166" s="24">
        <f t="shared" si="78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/>
      <c r="F167" s="11"/>
      <c r="G167" s="11"/>
      <c r="H167" s="11">
        <f t="shared" ref="H167:T167" si="80">H164-H165</f>
        <v>0.79999999999999982</v>
      </c>
      <c r="I167" s="11">
        <f t="shared" si="80"/>
        <v>0.79999999999999982</v>
      </c>
      <c r="J167" s="11">
        <f t="shared" si="80"/>
        <v>0.79999999999999982</v>
      </c>
      <c r="K167" s="11">
        <f t="shared" si="80"/>
        <v>0.79999999999999982</v>
      </c>
      <c r="L167" s="11">
        <f t="shared" si="80"/>
        <v>0.79999999999999982</v>
      </c>
      <c r="M167" s="11">
        <f t="shared" si="80"/>
        <v>0.79999999999999982</v>
      </c>
      <c r="N167" s="11">
        <f t="shared" si="80"/>
        <v>0.79999999999999982</v>
      </c>
      <c r="O167" s="11">
        <f t="shared" si="80"/>
        <v>0.79999999999999982</v>
      </c>
      <c r="P167" s="11">
        <f t="shared" si="80"/>
        <v>0.79999999999999982</v>
      </c>
      <c r="Q167" s="11">
        <f t="shared" si="80"/>
        <v>0.79999999999999982</v>
      </c>
      <c r="R167" s="11">
        <f t="shared" si="80"/>
        <v>0.79999999999999982</v>
      </c>
      <c r="S167" s="11">
        <f t="shared" si="80"/>
        <v>0.79999999999999982</v>
      </c>
      <c r="T167" s="11">
        <f t="shared" si="80"/>
        <v>0.79999999999999982</v>
      </c>
      <c r="U167" s="11"/>
      <c r="V167" s="11"/>
      <c r="W167" s="11"/>
      <c r="X167" s="11"/>
      <c r="Y167" s="11"/>
      <c r="Z167" s="11"/>
      <c r="AA167" s="11"/>
      <c r="AB167" s="11"/>
      <c r="AC167" s="24">
        <f t="shared" si="78"/>
        <v>0.79999999999999993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/>
      <c r="F168" s="14"/>
      <c r="G168" s="14"/>
      <c r="H168" s="14">
        <f t="shared" ref="H168:T168" si="81">SQRT(H166/0.5)*971</f>
        <v>971</v>
      </c>
      <c r="I168" s="14">
        <f t="shared" si="81"/>
        <v>971</v>
      </c>
      <c r="J168" s="14">
        <f t="shared" si="81"/>
        <v>971</v>
      </c>
      <c r="K168" s="14">
        <f t="shared" si="81"/>
        <v>971</v>
      </c>
      <c r="L168" s="14">
        <f t="shared" si="81"/>
        <v>971</v>
      </c>
      <c r="M168" s="14">
        <f t="shared" si="81"/>
        <v>971</v>
      </c>
      <c r="N168" s="14">
        <f t="shared" si="81"/>
        <v>971</v>
      </c>
      <c r="O168" s="14">
        <f t="shared" si="81"/>
        <v>971</v>
      </c>
      <c r="P168" s="14">
        <f t="shared" si="81"/>
        <v>971</v>
      </c>
      <c r="Q168" s="14">
        <f t="shared" si="81"/>
        <v>971</v>
      </c>
      <c r="R168" s="14">
        <f t="shared" si="81"/>
        <v>971</v>
      </c>
      <c r="S168" s="14">
        <f t="shared" si="81"/>
        <v>971</v>
      </c>
      <c r="T168" s="14">
        <f t="shared" si="81"/>
        <v>971</v>
      </c>
      <c r="U168" s="14"/>
      <c r="V168" s="14"/>
      <c r="W168" s="14"/>
      <c r="X168" s="14"/>
      <c r="Y168" s="14"/>
      <c r="Z168" s="14"/>
      <c r="AA168" s="14"/>
      <c r="AB168" s="14"/>
      <c r="AC168" s="24">
        <f t="shared" si="78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/>
      <c r="F169" s="14"/>
      <c r="G169" s="14"/>
      <c r="H169" s="14">
        <f t="shared" ref="H169:T169" si="82">H168*1000*1*(H154-H155)/3024</f>
        <v>2376.1243386243386</v>
      </c>
      <c r="I169" s="14">
        <f t="shared" si="82"/>
        <v>2183.465608465609</v>
      </c>
      <c r="J169" s="14">
        <f t="shared" si="82"/>
        <v>2279.7949735449733</v>
      </c>
      <c r="K169" s="14">
        <f t="shared" si="82"/>
        <v>2279.7949735449733</v>
      </c>
      <c r="L169" s="14">
        <f t="shared" si="82"/>
        <v>2247.6851851851852</v>
      </c>
      <c r="M169" s="14">
        <f t="shared" si="82"/>
        <v>2279.7949735449733</v>
      </c>
      <c r="N169" s="14">
        <f t="shared" si="82"/>
        <v>2311.9047619047615</v>
      </c>
      <c r="O169" s="14">
        <f t="shared" si="82"/>
        <v>2344.0145502645505</v>
      </c>
      <c r="P169" s="14">
        <f t="shared" si="82"/>
        <v>2311.9047619047615</v>
      </c>
      <c r="Q169" s="14">
        <f t="shared" si="82"/>
        <v>2311.9047619047615</v>
      </c>
      <c r="R169" s="14">
        <f t="shared" si="82"/>
        <v>2311.9047619047615</v>
      </c>
      <c r="S169" s="14">
        <f t="shared" si="82"/>
        <v>2247.6851851851852</v>
      </c>
      <c r="T169" s="14">
        <f t="shared" si="82"/>
        <v>2215.5753968253966</v>
      </c>
      <c r="U169" s="14"/>
      <c r="V169" s="14"/>
      <c r="W169" s="14"/>
      <c r="X169" s="14"/>
      <c r="Y169" s="14"/>
      <c r="Z169" s="14"/>
      <c r="AA169" s="14"/>
      <c r="AB169" s="14"/>
      <c r="AC169" s="24">
        <f>SUM(E169:AB169)</f>
        <v>29701.554232804236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>
        <v>0</v>
      </c>
      <c r="F170" s="15">
        <v>0</v>
      </c>
      <c r="G170" s="15">
        <v>700</v>
      </c>
      <c r="H170" s="15">
        <v>1500</v>
      </c>
      <c r="I170" s="15">
        <v>1100</v>
      </c>
      <c r="J170" s="15">
        <v>1300</v>
      </c>
      <c r="K170" s="15">
        <v>1300</v>
      </c>
      <c r="L170" s="15">
        <v>1300</v>
      </c>
      <c r="M170" s="15">
        <v>1300</v>
      </c>
      <c r="N170" s="15">
        <v>1200</v>
      </c>
      <c r="O170" s="15">
        <v>1200</v>
      </c>
      <c r="P170" s="15">
        <v>1400</v>
      </c>
      <c r="Q170" s="15">
        <v>1300</v>
      </c>
      <c r="R170" s="15">
        <v>1200</v>
      </c>
      <c r="S170" s="15">
        <v>1300</v>
      </c>
      <c r="T170" s="15">
        <v>1200</v>
      </c>
      <c r="U170" s="15">
        <v>600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25">
        <f>SUM(E170:AB170)</f>
        <v>17900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/>
      <c r="F171" s="16"/>
      <c r="G171" s="16"/>
      <c r="H171" s="16">
        <f t="shared" ref="H171:T171" si="83">H170/H169</f>
        <v>0.63128009574971466</v>
      </c>
      <c r="I171" s="16">
        <f t="shared" si="83"/>
        <v>0.50378627249045849</v>
      </c>
      <c r="J171" s="16">
        <f t="shared" si="83"/>
        <v>0.57022671559739491</v>
      </c>
      <c r="K171" s="16">
        <f t="shared" si="83"/>
        <v>0.57022671559739491</v>
      </c>
      <c r="L171" s="16">
        <f t="shared" si="83"/>
        <v>0.57837281153450049</v>
      </c>
      <c r="M171" s="16">
        <f t="shared" si="83"/>
        <v>0.57022671559739491</v>
      </c>
      <c r="N171" s="16">
        <f t="shared" si="83"/>
        <v>0.51905252317198769</v>
      </c>
      <c r="O171" s="16">
        <f t="shared" si="83"/>
        <v>0.51194221463538503</v>
      </c>
      <c r="P171" s="16">
        <f t="shared" si="83"/>
        <v>0.60556127703398566</v>
      </c>
      <c r="Q171" s="16">
        <f t="shared" si="83"/>
        <v>0.56230690010298667</v>
      </c>
      <c r="R171" s="16">
        <f t="shared" si="83"/>
        <v>0.51905252317198769</v>
      </c>
      <c r="S171" s="16">
        <f t="shared" si="83"/>
        <v>0.57837281153450049</v>
      </c>
      <c r="T171" s="16">
        <f t="shared" si="83"/>
        <v>0.54162002417946542</v>
      </c>
      <c r="U171" s="16"/>
      <c r="V171" s="16"/>
      <c r="W171" s="16"/>
      <c r="X171" s="16"/>
      <c r="Y171" s="16"/>
      <c r="Z171" s="16"/>
      <c r="AA171" s="16"/>
      <c r="AB171" s="16"/>
      <c r="AC171" s="24">
        <f t="shared" ref="AC171:AC176" si="84">AVERAGE(E171:AB171)</f>
        <v>0.55861750772285823</v>
      </c>
    </row>
    <row r="172" spans="1:58" ht="30" customHeight="1">
      <c r="A172" s="4">
        <v>17</v>
      </c>
      <c r="B172" s="5" t="s">
        <v>64</v>
      </c>
      <c r="C172" s="13"/>
      <c r="D172" s="13"/>
      <c r="E172" s="427">
        <f>AVERAGE(E171:AB171)</f>
        <v>0.55861750772285823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>
        <f t="shared" si="84"/>
        <v>0.55861750772285823</v>
      </c>
    </row>
    <row r="173" spans="1:58" ht="30" customHeight="1">
      <c r="A173" s="4">
        <v>18</v>
      </c>
      <c r="B173" s="5" t="s">
        <v>65</v>
      </c>
      <c r="C173" s="13"/>
      <c r="D173" s="13"/>
      <c r="E173" s="16"/>
      <c r="F173" s="16"/>
      <c r="G173" s="16"/>
      <c r="H173" s="16">
        <f t="shared" ref="H173:T173" si="85">3.516/H171</f>
        <v>5.5696354497354497</v>
      </c>
      <c r="I173" s="16">
        <f t="shared" si="85"/>
        <v>6.9791500721500732</v>
      </c>
      <c r="J173" s="16">
        <f t="shared" si="85"/>
        <v>6.1659685592185589</v>
      </c>
      <c r="K173" s="16">
        <f t="shared" si="85"/>
        <v>6.1659685592185589</v>
      </c>
      <c r="L173" s="16">
        <f t="shared" si="85"/>
        <v>6.0791239316239318</v>
      </c>
      <c r="M173" s="16">
        <f t="shared" si="85"/>
        <v>6.1659685592185589</v>
      </c>
      <c r="N173" s="16">
        <f t="shared" si="85"/>
        <v>6.773880952380952</v>
      </c>
      <c r="O173" s="16">
        <f t="shared" si="85"/>
        <v>6.867962632275133</v>
      </c>
      <c r="P173" s="16">
        <f t="shared" si="85"/>
        <v>5.8061836734693868</v>
      </c>
      <c r="Q173" s="16">
        <f t="shared" si="85"/>
        <v>6.252813186813186</v>
      </c>
      <c r="R173" s="16">
        <f t="shared" si="85"/>
        <v>6.773880952380952</v>
      </c>
      <c r="S173" s="16">
        <f t="shared" si="85"/>
        <v>6.0791239316239318</v>
      </c>
      <c r="T173" s="16">
        <f t="shared" si="85"/>
        <v>6.4916359126984124</v>
      </c>
      <c r="U173" s="16"/>
      <c r="V173" s="16"/>
      <c r="W173" s="16"/>
      <c r="X173" s="16"/>
      <c r="Y173" s="16"/>
      <c r="Z173" s="16"/>
      <c r="AA173" s="16"/>
      <c r="AB173" s="16"/>
      <c r="AC173" s="24">
        <f t="shared" si="84"/>
        <v>6.3208689517543908</v>
      </c>
    </row>
    <row r="174" spans="1:58" ht="30" customHeight="1">
      <c r="A174" s="4">
        <v>19</v>
      </c>
      <c r="B174" s="5" t="s">
        <v>66</v>
      </c>
      <c r="C174" s="13"/>
      <c r="D174" s="13"/>
      <c r="E174" s="16"/>
      <c r="F174" s="16"/>
      <c r="G174" s="16"/>
      <c r="H174" s="16">
        <f t="shared" ref="H174:T174" si="86">3.413*H173</f>
        <v>19.00916578994709</v>
      </c>
      <c r="I174" s="16">
        <f t="shared" si="86"/>
        <v>23.8198391962482</v>
      </c>
      <c r="J174" s="16">
        <f t="shared" si="86"/>
        <v>21.044450692612941</v>
      </c>
      <c r="K174" s="16">
        <f t="shared" si="86"/>
        <v>21.044450692612941</v>
      </c>
      <c r="L174" s="16">
        <f t="shared" si="86"/>
        <v>20.74804997863248</v>
      </c>
      <c r="M174" s="16">
        <f t="shared" si="86"/>
        <v>21.044450692612941</v>
      </c>
      <c r="N174" s="16">
        <f t="shared" si="86"/>
        <v>23.119255690476187</v>
      </c>
      <c r="O174" s="16">
        <f t="shared" si="86"/>
        <v>23.440356463955027</v>
      </c>
      <c r="P174" s="16">
        <f t="shared" si="86"/>
        <v>19.816504877551015</v>
      </c>
      <c r="Q174" s="16">
        <f t="shared" si="86"/>
        <v>21.340851406593401</v>
      </c>
      <c r="R174" s="16">
        <f t="shared" si="86"/>
        <v>23.119255690476187</v>
      </c>
      <c r="S174" s="16">
        <f t="shared" si="86"/>
        <v>20.74804997863248</v>
      </c>
      <c r="T174" s="16">
        <f t="shared" si="86"/>
        <v>22.155953370039679</v>
      </c>
      <c r="U174" s="16"/>
      <c r="V174" s="16"/>
      <c r="W174" s="16"/>
      <c r="X174" s="16"/>
      <c r="Y174" s="16"/>
      <c r="Z174" s="16"/>
      <c r="AA174" s="16"/>
      <c r="AB174" s="16"/>
      <c r="AC174" s="24">
        <f t="shared" si="84"/>
        <v>21.57312573233774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/>
      <c r="F175" s="16"/>
      <c r="G175" s="16"/>
      <c r="H175" s="16">
        <f t="shared" ref="H175:T175" si="87">(H158-H157)/LN(1+(H158-H157)/H152)</f>
        <v>3.1608880342886421</v>
      </c>
      <c r="I175" s="16">
        <f t="shared" si="87"/>
        <v>2.6710817685203585</v>
      </c>
      <c r="J175" s="16">
        <f t="shared" si="87"/>
        <v>2.7924094923585461</v>
      </c>
      <c r="K175" s="16">
        <f t="shared" si="87"/>
        <v>2.5114978194806126</v>
      </c>
      <c r="L175" s="16">
        <f t="shared" si="87"/>
        <v>2.6710817685203585</v>
      </c>
      <c r="M175" s="16">
        <f t="shared" si="87"/>
        <v>2.4815752397709407</v>
      </c>
      <c r="N175" s="16">
        <f t="shared" si="87"/>
        <v>2.5475255670370389</v>
      </c>
      <c r="O175" s="16">
        <f t="shared" si="87"/>
        <v>2.7025519071587989</v>
      </c>
      <c r="P175" s="16">
        <f t="shared" si="87"/>
        <v>2.7338737120622918</v>
      </c>
      <c r="Q175" s="16">
        <f t="shared" si="87"/>
        <v>2.7025519071587989</v>
      </c>
      <c r="R175" s="16">
        <f t="shared" si="87"/>
        <v>2.7025519071587989</v>
      </c>
      <c r="S175" s="16">
        <f t="shared" si="87"/>
        <v>2.5475255670370389</v>
      </c>
      <c r="T175" s="16">
        <f t="shared" si="87"/>
        <v>2.6394592991227759</v>
      </c>
      <c r="U175" s="16"/>
      <c r="V175" s="16"/>
      <c r="W175" s="16"/>
      <c r="X175" s="16"/>
      <c r="Y175" s="16"/>
      <c r="Z175" s="16"/>
      <c r="AA175" s="16"/>
      <c r="AB175" s="16"/>
      <c r="AC175" s="24">
        <f t="shared" si="84"/>
        <v>2.6818903068980768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/>
      <c r="F176" s="16"/>
      <c r="G176" s="16"/>
      <c r="H176" s="16">
        <f t="shared" ref="H176:T176" si="88">(H154-H155)/LN(1+(H154-H155)/H153)</f>
        <v>3.3309086262158996</v>
      </c>
      <c r="I176" s="16">
        <f t="shared" si="88"/>
        <v>2.5363466600960138</v>
      </c>
      <c r="J176" s="16">
        <f t="shared" si="88"/>
        <v>2.4222213199475116</v>
      </c>
      <c r="K176" s="16">
        <f t="shared" si="88"/>
        <v>2.4222213199475116</v>
      </c>
      <c r="L176" s="16">
        <f t="shared" si="88"/>
        <v>2.5848856114819854</v>
      </c>
      <c r="M176" s="16">
        <f t="shared" si="88"/>
        <v>2.4222213199475116</v>
      </c>
      <c r="N176" s="16">
        <f t="shared" si="88"/>
        <v>2.4452875576447819</v>
      </c>
      <c r="O176" s="16">
        <f t="shared" si="88"/>
        <v>2.4682916986923407</v>
      </c>
      <c r="P176" s="16">
        <f t="shared" si="88"/>
        <v>2.6331500704264599</v>
      </c>
      <c r="Q176" s="16">
        <f t="shared" si="88"/>
        <v>2.4452875576447819</v>
      </c>
      <c r="R176" s="16">
        <f t="shared" si="88"/>
        <v>2.4452875576447819</v>
      </c>
      <c r="S176" s="16">
        <f t="shared" si="88"/>
        <v>2.3990918556509144</v>
      </c>
      <c r="T176" s="16">
        <f t="shared" si="88"/>
        <v>2.375897998171745</v>
      </c>
      <c r="U176" s="16"/>
      <c r="V176" s="16"/>
      <c r="W176" s="16"/>
      <c r="X176" s="16"/>
      <c r="Y176" s="16"/>
      <c r="Z176" s="16"/>
      <c r="AA176" s="16"/>
      <c r="AB176" s="16"/>
      <c r="AC176" s="24">
        <f t="shared" si="84"/>
        <v>2.5331614733470955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158" priority="6" operator="greaterThan">
      <formula>90</formula>
    </cfRule>
  </conditionalFormatting>
  <conditionalFormatting sqref="E54:AB54">
    <cfRule type="cellIs" dxfId="157" priority="5" operator="greaterThan">
      <formula>90</formula>
    </cfRule>
  </conditionalFormatting>
  <conditionalFormatting sqref="E83:AB83">
    <cfRule type="cellIs" dxfId="156" priority="4" operator="greaterThan">
      <formula>90</formula>
    </cfRule>
  </conditionalFormatting>
  <conditionalFormatting sqref="E112:AB112">
    <cfRule type="cellIs" dxfId="155" priority="3" operator="greaterThan">
      <formula>90</formula>
    </cfRule>
  </conditionalFormatting>
  <conditionalFormatting sqref="E141:AB141">
    <cfRule type="cellIs" dxfId="154" priority="2" operator="greaterThan">
      <formula>90</formula>
    </cfRule>
  </conditionalFormatting>
  <conditionalFormatting sqref="E170:AB170">
    <cfRule type="cellIs" dxfId="153" priority="1" operator="greaterThan">
      <formula>90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91DA6-3578-453E-B395-6040EF4D9218}">
  <dimension ref="A1:BF176"/>
  <sheetViews>
    <sheetView topLeftCell="A149" zoomScale="60" zoomScaleNormal="60" workbookViewId="0">
      <selection activeCell="E169" sqref="E169:AB170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144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>
        <v>2.1</v>
      </c>
      <c r="F7" s="8">
        <v>2.2000000000000002</v>
      </c>
      <c r="G7" s="8">
        <v>2.2000000000000002</v>
      </c>
      <c r="H7" s="8">
        <v>2.1</v>
      </c>
      <c r="I7" s="8">
        <v>1.9</v>
      </c>
      <c r="J7" s="8">
        <v>1.9</v>
      </c>
      <c r="K7" s="8">
        <v>1.8</v>
      </c>
      <c r="L7" s="8">
        <v>1.8</v>
      </c>
      <c r="M7" s="8">
        <v>1.8</v>
      </c>
      <c r="N7" s="8">
        <v>1.9</v>
      </c>
      <c r="O7" s="8">
        <v>1.9</v>
      </c>
      <c r="P7" s="8">
        <v>1.8</v>
      </c>
      <c r="Q7" s="8">
        <v>1.9</v>
      </c>
      <c r="R7" s="8">
        <v>1.9</v>
      </c>
      <c r="S7" s="8">
        <v>1.8</v>
      </c>
      <c r="T7" s="8">
        <v>1.9</v>
      </c>
      <c r="U7" s="8">
        <v>1.9</v>
      </c>
      <c r="V7" s="8">
        <v>1.8</v>
      </c>
      <c r="W7" s="8">
        <v>1.8</v>
      </c>
      <c r="X7" s="8">
        <v>2.1</v>
      </c>
      <c r="Y7" s="8">
        <v>2.4</v>
      </c>
      <c r="Z7" s="8">
        <v>2.1</v>
      </c>
      <c r="AA7" s="8">
        <v>2.2999999999999998</v>
      </c>
      <c r="AB7" s="8">
        <v>2.2000000000000002</v>
      </c>
      <c r="AC7" s="23">
        <f>AVERAGE(E7:AB7)</f>
        <v>1.9791666666666663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>
        <v>1.2</v>
      </c>
      <c r="F8" s="9">
        <v>1.2</v>
      </c>
      <c r="G8" s="9">
        <v>1.3</v>
      </c>
      <c r="H8" s="9">
        <v>1.4</v>
      </c>
      <c r="I8" s="9">
        <v>0.9</v>
      </c>
      <c r="J8" s="9">
        <v>0.8</v>
      </c>
      <c r="K8" s="9">
        <v>1.1000000000000001</v>
      </c>
      <c r="L8" s="9">
        <v>1.3</v>
      </c>
      <c r="M8" s="9">
        <v>0.7</v>
      </c>
      <c r="N8" s="9">
        <v>1</v>
      </c>
      <c r="O8" s="9">
        <v>1.2</v>
      </c>
      <c r="P8" s="9">
        <v>1.2</v>
      </c>
      <c r="Q8" s="9">
        <v>1.1000000000000001</v>
      </c>
      <c r="R8" s="9">
        <v>1</v>
      </c>
      <c r="S8" s="9">
        <v>1.1000000000000001</v>
      </c>
      <c r="T8" s="9">
        <v>1.3</v>
      </c>
      <c r="U8" s="9">
        <v>1.1000000000000001</v>
      </c>
      <c r="V8" s="9">
        <v>1.5</v>
      </c>
      <c r="W8" s="9">
        <v>1.9</v>
      </c>
      <c r="X8" s="9">
        <v>1.8</v>
      </c>
      <c r="Y8" s="9">
        <v>1.6</v>
      </c>
      <c r="Z8" s="9">
        <v>1.1000000000000001</v>
      </c>
      <c r="AA8" s="9">
        <v>1.4</v>
      </c>
      <c r="AB8" s="9">
        <v>1.5</v>
      </c>
      <c r="AC8" s="23">
        <f>AVERAGE(E8:AB8)</f>
        <v>1.2375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>
        <v>14.6</v>
      </c>
      <c r="F9" s="10">
        <v>14.8</v>
      </c>
      <c r="G9" s="10">
        <v>15.1</v>
      </c>
      <c r="H9" s="10">
        <v>14.9</v>
      </c>
      <c r="I9" s="10">
        <v>13.4</v>
      </c>
      <c r="J9" s="10">
        <v>12.6</v>
      </c>
      <c r="K9" s="10">
        <v>12.3</v>
      </c>
      <c r="L9" s="10">
        <v>12.3</v>
      </c>
      <c r="M9" s="10">
        <v>12.5</v>
      </c>
      <c r="N9" s="10">
        <v>12.6</v>
      </c>
      <c r="O9" s="10">
        <v>12.6</v>
      </c>
      <c r="P9" s="10">
        <v>12.7</v>
      </c>
      <c r="Q9" s="10">
        <v>12.6</v>
      </c>
      <c r="R9" s="10">
        <v>12.7</v>
      </c>
      <c r="S9" s="10">
        <v>12.8</v>
      </c>
      <c r="T9" s="10">
        <v>12.7</v>
      </c>
      <c r="U9" s="10">
        <v>12.2</v>
      </c>
      <c r="V9" s="10">
        <v>12</v>
      </c>
      <c r="W9" s="10">
        <v>12.8</v>
      </c>
      <c r="X9" s="10">
        <v>13.8</v>
      </c>
      <c r="Y9" s="10">
        <v>14.2</v>
      </c>
      <c r="Z9" s="10">
        <v>14.5</v>
      </c>
      <c r="AA9" s="10">
        <v>14.6</v>
      </c>
      <c r="AB9" s="10">
        <v>14.7</v>
      </c>
      <c r="AC9" s="24">
        <f t="shared" ref="AC9:AC23" si="0">AVERAGE(E9:AB9)</f>
        <v>13.33333333333333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>
        <v>6.1</v>
      </c>
      <c r="F10" s="10">
        <v>6.4</v>
      </c>
      <c r="G10" s="10">
        <v>6.4</v>
      </c>
      <c r="H10" s="10">
        <v>6.7</v>
      </c>
      <c r="I10" s="10">
        <v>5.6</v>
      </c>
      <c r="J10" s="10">
        <v>5.5</v>
      </c>
      <c r="K10" s="10">
        <v>5.5</v>
      </c>
      <c r="L10" s="10">
        <v>5.6</v>
      </c>
      <c r="M10" s="10">
        <v>5.6</v>
      </c>
      <c r="N10" s="10">
        <v>5.7</v>
      </c>
      <c r="O10" s="10">
        <v>5.6</v>
      </c>
      <c r="P10" s="10">
        <v>5.5</v>
      </c>
      <c r="Q10" s="10">
        <v>5.5</v>
      </c>
      <c r="R10" s="10">
        <v>5.5</v>
      </c>
      <c r="S10" s="10">
        <v>5.6</v>
      </c>
      <c r="T10" s="10">
        <v>5.4</v>
      </c>
      <c r="U10" s="10">
        <v>5.5</v>
      </c>
      <c r="V10" s="10">
        <v>5.4</v>
      </c>
      <c r="W10" s="10">
        <v>5.6</v>
      </c>
      <c r="X10" s="10">
        <v>5.6</v>
      </c>
      <c r="Y10" s="10">
        <v>5.9</v>
      </c>
      <c r="Z10" s="10">
        <v>5.9</v>
      </c>
      <c r="AA10" s="10">
        <v>6.2</v>
      </c>
      <c r="AB10" s="10">
        <v>6.2</v>
      </c>
      <c r="AC10" s="24">
        <f t="shared" si="0"/>
        <v>5.770833333333333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8.5</v>
      </c>
      <c r="F11" s="10">
        <f t="shared" ref="F11:AB11" si="1">F9-F10</f>
        <v>8.4</v>
      </c>
      <c r="G11" s="10">
        <f t="shared" si="1"/>
        <v>8.6999999999999993</v>
      </c>
      <c r="H11" s="10">
        <f t="shared" si="1"/>
        <v>8.1999999999999993</v>
      </c>
      <c r="I11" s="10">
        <f t="shared" si="1"/>
        <v>7.8000000000000007</v>
      </c>
      <c r="J11" s="10">
        <f t="shared" si="1"/>
        <v>7.1</v>
      </c>
      <c r="K11" s="10">
        <f t="shared" si="1"/>
        <v>6.8000000000000007</v>
      </c>
      <c r="L11" s="10">
        <f t="shared" si="1"/>
        <v>6.7000000000000011</v>
      </c>
      <c r="M11" s="10">
        <f t="shared" si="1"/>
        <v>6.9</v>
      </c>
      <c r="N11" s="10">
        <f t="shared" si="1"/>
        <v>6.8999999999999995</v>
      </c>
      <c r="O11" s="10">
        <f t="shared" si="1"/>
        <v>7</v>
      </c>
      <c r="P11" s="10">
        <f t="shared" si="1"/>
        <v>7.1999999999999993</v>
      </c>
      <c r="Q11" s="10">
        <f t="shared" si="1"/>
        <v>7.1</v>
      </c>
      <c r="R11" s="10">
        <f t="shared" si="1"/>
        <v>7.1999999999999993</v>
      </c>
      <c r="S11" s="10">
        <f t="shared" si="1"/>
        <v>7.2000000000000011</v>
      </c>
      <c r="T11" s="10">
        <f t="shared" si="1"/>
        <v>7.2999999999999989</v>
      </c>
      <c r="U11" s="10">
        <f t="shared" si="1"/>
        <v>6.6999999999999993</v>
      </c>
      <c r="V11" s="10">
        <f t="shared" si="1"/>
        <v>6.6</v>
      </c>
      <c r="W11" s="10">
        <f t="shared" si="1"/>
        <v>7.2000000000000011</v>
      </c>
      <c r="X11" s="10">
        <f t="shared" si="1"/>
        <v>8.2000000000000011</v>
      </c>
      <c r="Y11" s="10">
        <f t="shared" si="1"/>
        <v>8.2999999999999989</v>
      </c>
      <c r="Z11" s="10">
        <f t="shared" si="1"/>
        <v>8.6</v>
      </c>
      <c r="AA11" s="10">
        <f t="shared" si="1"/>
        <v>8.3999999999999986</v>
      </c>
      <c r="AB11" s="10">
        <f t="shared" si="1"/>
        <v>8.5</v>
      </c>
      <c r="AC11" s="24">
        <f t="shared" si="0"/>
        <v>7.5625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>
        <v>21.1</v>
      </c>
      <c r="F12" s="10">
        <v>20.7</v>
      </c>
      <c r="G12" s="10">
        <v>20.3</v>
      </c>
      <c r="H12" s="10">
        <v>21.9</v>
      </c>
      <c r="I12" s="10">
        <v>21.9</v>
      </c>
      <c r="J12" s="10">
        <v>22.5</v>
      </c>
      <c r="K12" s="10">
        <v>23.5</v>
      </c>
      <c r="L12" s="10">
        <v>23.6</v>
      </c>
      <c r="M12" s="10">
        <v>23.6</v>
      </c>
      <c r="N12" s="10">
        <v>23.2</v>
      </c>
      <c r="O12" s="10">
        <v>23.1</v>
      </c>
      <c r="P12" s="10">
        <v>23.3</v>
      </c>
      <c r="Q12" s="10">
        <v>23.4</v>
      </c>
      <c r="R12" s="10">
        <v>23.7</v>
      </c>
      <c r="S12" s="10">
        <v>23.6</v>
      </c>
      <c r="T12" s="10">
        <v>23.3</v>
      </c>
      <c r="U12" s="10">
        <v>23</v>
      </c>
      <c r="V12" s="10">
        <v>22.9</v>
      </c>
      <c r="W12" s="10">
        <v>20.8</v>
      </c>
      <c r="X12" s="10">
        <v>20.9</v>
      </c>
      <c r="Y12" s="10">
        <v>21.1</v>
      </c>
      <c r="Z12" s="10">
        <v>20.3</v>
      </c>
      <c r="AA12" s="10">
        <v>20.5</v>
      </c>
      <c r="AB12" s="10">
        <v>20.8</v>
      </c>
      <c r="AC12" s="24">
        <f t="shared" si="0"/>
        <v>22.208333333333332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>
        <v>26.9</v>
      </c>
      <c r="F13" s="10">
        <v>26.7</v>
      </c>
      <c r="G13" s="10">
        <v>26.3</v>
      </c>
      <c r="H13" s="10">
        <v>27.7</v>
      </c>
      <c r="I13" s="10">
        <v>27.4</v>
      </c>
      <c r="J13" s="10">
        <v>27.5</v>
      </c>
      <c r="K13" s="10">
        <v>28.5</v>
      </c>
      <c r="L13" s="10">
        <v>28.4</v>
      </c>
      <c r="M13" s="10">
        <v>28.4</v>
      </c>
      <c r="N13" s="10">
        <v>28.2</v>
      </c>
      <c r="O13" s="10">
        <v>28</v>
      </c>
      <c r="P13" s="10">
        <v>28.6</v>
      </c>
      <c r="Q13" s="10">
        <v>28.5</v>
      </c>
      <c r="R13" s="10">
        <v>28.7</v>
      </c>
      <c r="S13" s="10">
        <v>28.5</v>
      </c>
      <c r="T13" s="10">
        <v>28.2</v>
      </c>
      <c r="U13" s="10">
        <v>27.9</v>
      </c>
      <c r="V13" s="10">
        <v>27.4</v>
      </c>
      <c r="W13" s="10">
        <v>25.9</v>
      </c>
      <c r="X13" s="10">
        <v>26.8</v>
      </c>
      <c r="Y13" s="10">
        <v>26.8</v>
      </c>
      <c r="Z13" s="10">
        <v>26.3</v>
      </c>
      <c r="AA13" s="10">
        <v>26.5</v>
      </c>
      <c r="AB13" s="10">
        <v>26.9</v>
      </c>
      <c r="AC13" s="24">
        <f t="shared" si="0"/>
        <v>27.541666666666657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5.7999999999999972</v>
      </c>
      <c r="F14" s="10">
        <f t="shared" ref="F14:AB14" si="2">F13-F12</f>
        <v>6</v>
      </c>
      <c r="G14" s="10">
        <f t="shared" si="2"/>
        <v>6</v>
      </c>
      <c r="H14" s="10">
        <f t="shared" si="2"/>
        <v>5.8000000000000007</v>
      </c>
      <c r="I14" s="10">
        <f t="shared" si="2"/>
        <v>5.5</v>
      </c>
      <c r="J14" s="10">
        <f t="shared" si="2"/>
        <v>5</v>
      </c>
      <c r="K14" s="10">
        <f t="shared" si="2"/>
        <v>5</v>
      </c>
      <c r="L14" s="10">
        <f t="shared" si="2"/>
        <v>4.7999999999999972</v>
      </c>
      <c r="M14" s="10">
        <f t="shared" si="2"/>
        <v>4.7999999999999972</v>
      </c>
      <c r="N14" s="10">
        <f t="shared" si="2"/>
        <v>5</v>
      </c>
      <c r="O14" s="10">
        <f t="shared" si="2"/>
        <v>4.8999999999999986</v>
      </c>
      <c r="P14" s="10">
        <f t="shared" si="2"/>
        <v>5.3000000000000007</v>
      </c>
      <c r="Q14" s="10">
        <f t="shared" si="2"/>
        <v>5.1000000000000014</v>
      </c>
      <c r="R14" s="10">
        <f t="shared" si="2"/>
        <v>5</v>
      </c>
      <c r="S14" s="10">
        <f t="shared" si="2"/>
        <v>4.8999999999999986</v>
      </c>
      <c r="T14" s="10">
        <f t="shared" si="2"/>
        <v>4.8999999999999986</v>
      </c>
      <c r="U14" s="10">
        <f t="shared" si="2"/>
        <v>4.8999999999999986</v>
      </c>
      <c r="V14" s="10">
        <f t="shared" si="2"/>
        <v>4.5</v>
      </c>
      <c r="W14" s="10">
        <f t="shared" si="2"/>
        <v>5.0999999999999979</v>
      </c>
      <c r="X14" s="10">
        <f t="shared" si="2"/>
        <v>5.9000000000000021</v>
      </c>
      <c r="Y14" s="10">
        <f t="shared" si="2"/>
        <v>5.6999999999999993</v>
      </c>
      <c r="Z14" s="10">
        <f t="shared" si="2"/>
        <v>6</v>
      </c>
      <c r="AA14" s="10">
        <f t="shared" si="2"/>
        <v>6</v>
      </c>
      <c r="AB14" s="10">
        <f t="shared" si="2"/>
        <v>6.0999999999999979</v>
      </c>
      <c r="AC14" s="24">
        <f>AVERAGE(E14:AB14)</f>
        <v>5.3333333333333348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>
        <v>248.9</v>
      </c>
      <c r="F15" s="172">
        <v>248.9</v>
      </c>
      <c r="G15" s="172">
        <v>250.3</v>
      </c>
      <c r="H15" s="172">
        <v>255.8</v>
      </c>
      <c r="I15" s="172">
        <v>240.6</v>
      </c>
      <c r="J15" s="172">
        <v>239.9</v>
      </c>
      <c r="K15" s="172">
        <v>239.9</v>
      </c>
      <c r="L15" s="172">
        <v>237.2</v>
      </c>
      <c r="M15" s="172">
        <v>237.2</v>
      </c>
      <c r="N15" s="172">
        <v>240.6</v>
      </c>
      <c r="O15" s="172">
        <v>241.3</v>
      </c>
      <c r="P15" s="172">
        <v>240.6</v>
      </c>
      <c r="Q15" s="172">
        <v>240.6</v>
      </c>
      <c r="R15" s="172">
        <v>240.6</v>
      </c>
      <c r="S15" s="172">
        <v>242</v>
      </c>
      <c r="T15" s="172">
        <v>240.6</v>
      </c>
      <c r="U15" s="172">
        <v>237.9</v>
      </c>
      <c r="V15" s="172">
        <v>244.1</v>
      </c>
      <c r="W15" s="172">
        <v>226.8</v>
      </c>
      <c r="X15" s="172">
        <v>239.9</v>
      </c>
      <c r="Y15" s="172">
        <v>242</v>
      </c>
      <c r="Z15" s="172">
        <v>241.3</v>
      </c>
      <c r="AA15" s="172">
        <v>247.5</v>
      </c>
      <c r="AB15" s="172">
        <v>248.2</v>
      </c>
      <c r="AC15" s="24">
        <f t="shared" ref="AC15:AC16" si="3">AVERAGE(E15:AB15)</f>
        <v>242.19583333333333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>
        <v>649.5</v>
      </c>
      <c r="F16" s="172">
        <v>643.29999999999995</v>
      </c>
      <c r="G16" s="172">
        <v>635.70000000000005</v>
      </c>
      <c r="H16" s="172">
        <v>664</v>
      </c>
      <c r="I16" s="172">
        <v>654.29999999999995</v>
      </c>
      <c r="J16" s="172">
        <v>653.6</v>
      </c>
      <c r="K16" s="172">
        <v>670.9</v>
      </c>
      <c r="L16" s="172">
        <v>675.7</v>
      </c>
      <c r="M16" s="172">
        <v>674.3</v>
      </c>
      <c r="N16" s="172">
        <v>664.7</v>
      </c>
      <c r="O16" s="172">
        <v>660.5</v>
      </c>
      <c r="P16" s="172">
        <v>663.3</v>
      </c>
      <c r="Q16" s="172">
        <v>676.4</v>
      </c>
      <c r="R16" s="172">
        <v>681.9</v>
      </c>
      <c r="S16" s="172">
        <v>676.4</v>
      </c>
      <c r="T16" s="172">
        <v>668.8</v>
      </c>
      <c r="U16" s="172">
        <v>661.9</v>
      </c>
      <c r="V16" s="172">
        <v>650.9</v>
      </c>
      <c r="W16" s="172">
        <v>627.4</v>
      </c>
      <c r="X16" s="172">
        <v>643.29999999999995</v>
      </c>
      <c r="Y16" s="172">
        <v>650.9</v>
      </c>
      <c r="Z16" s="172">
        <v>639.1</v>
      </c>
      <c r="AA16" s="172">
        <v>639.79999999999995</v>
      </c>
      <c r="AB16" s="172">
        <v>650.20000000000005</v>
      </c>
      <c r="AC16" s="24">
        <f t="shared" si="3"/>
        <v>657.36666666666656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2729.3320105820108</v>
      </c>
      <c r="F24" s="14">
        <f t="shared" si="7"/>
        <v>2697.2222222222222</v>
      </c>
      <c r="G24" s="14">
        <f t="shared" si="7"/>
        <v>2793.5515873015875</v>
      </c>
      <c r="H24" s="14">
        <f t="shared" si="7"/>
        <v>2633.002645502645</v>
      </c>
      <c r="I24" s="14">
        <f t="shared" si="7"/>
        <v>2504.5634920634925</v>
      </c>
      <c r="J24" s="14">
        <f t="shared" si="7"/>
        <v>2279.7949735449733</v>
      </c>
      <c r="K24" s="14">
        <f t="shared" si="7"/>
        <v>2183.465608465609</v>
      </c>
      <c r="L24" s="14">
        <f t="shared" si="7"/>
        <v>2151.3558201058204</v>
      </c>
      <c r="M24" s="14">
        <f t="shared" si="7"/>
        <v>2215.5753968253966</v>
      </c>
      <c r="N24" s="14">
        <f t="shared" si="7"/>
        <v>2215.5753968253966</v>
      </c>
      <c r="O24" s="14">
        <f t="shared" si="7"/>
        <v>2247.6851851851852</v>
      </c>
      <c r="P24" s="14">
        <f t="shared" si="7"/>
        <v>2311.9047619047615</v>
      </c>
      <c r="Q24" s="14">
        <f t="shared" si="7"/>
        <v>2279.7949735449733</v>
      </c>
      <c r="R24" s="14">
        <f t="shared" si="7"/>
        <v>2311.9047619047615</v>
      </c>
      <c r="S24" s="14">
        <f t="shared" si="7"/>
        <v>2311.9047619047624</v>
      </c>
      <c r="T24" s="14">
        <f t="shared" si="7"/>
        <v>2344.0145502645501</v>
      </c>
      <c r="U24" s="14">
        <f t="shared" si="7"/>
        <v>2151.3558201058199</v>
      </c>
      <c r="V24" s="14">
        <f t="shared" si="7"/>
        <v>2119.2460317460318</v>
      </c>
      <c r="W24" s="14">
        <f t="shared" si="7"/>
        <v>2311.9047619047624</v>
      </c>
      <c r="X24" s="14">
        <f t="shared" si="7"/>
        <v>2633.0026455026459</v>
      </c>
      <c r="Y24" s="14">
        <f t="shared" si="7"/>
        <v>2665.1124338624336</v>
      </c>
      <c r="Z24" s="14">
        <f t="shared" si="7"/>
        <v>2761.4417989417989</v>
      </c>
      <c r="AA24" s="14">
        <f t="shared" si="7"/>
        <v>2697.2222222222217</v>
      </c>
      <c r="AB24" s="14">
        <f t="shared" si="7"/>
        <v>2729.3320105820108</v>
      </c>
      <c r="AC24" s="24">
        <f>SUM(E24:AB24)</f>
        <v>58279.265873015873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>
        <v>1500</v>
      </c>
      <c r="F25" s="15">
        <v>1300</v>
      </c>
      <c r="G25" s="15">
        <v>1400</v>
      </c>
      <c r="H25" s="15">
        <v>1300</v>
      </c>
      <c r="I25" s="15">
        <v>1200</v>
      </c>
      <c r="J25" s="15">
        <v>1200</v>
      </c>
      <c r="K25" s="15">
        <v>1200</v>
      </c>
      <c r="L25" s="15">
        <v>1200</v>
      </c>
      <c r="M25" s="15">
        <v>1200</v>
      </c>
      <c r="N25" s="15">
        <v>1200</v>
      </c>
      <c r="O25" s="15">
        <v>1300</v>
      </c>
      <c r="P25" s="15">
        <v>1300</v>
      </c>
      <c r="Q25" s="15">
        <v>1200</v>
      </c>
      <c r="R25" s="15">
        <v>1300</v>
      </c>
      <c r="S25" s="15">
        <v>1200</v>
      </c>
      <c r="T25" s="15">
        <v>1200</v>
      </c>
      <c r="U25" s="15">
        <v>1100</v>
      </c>
      <c r="V25" s="15">
        <v>1200</v>
      </c>
      <c r="W25" s="15">
        <v>1300</v>
      </c>
      <c r="X25" s="15">
        <v>1400</v>
      </c>
      <c r="Y25" s="15">
        <v>1400</v>
      </c>
      <c r="Z25" s="15">
        <v>1300</v>
      </c>
      <c r="AA25" s="15">
        <v>1400</v>
      </c>
      <c r="AB25" s="15">
        <v>1600</v>
      </c>
      <c r="AC25" s="25">
        <f>SUM(E25:AB25)</f>
        <v>30900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>
        <f t="shared" ref="E26:AB26" si="8">E25/E24</f>
        <v>0.54958502453504565</v>
      </c>
      <c r="F26" s="16">
        <f t="shared" si="8"/>
        <v>0.48197734294541711</v>
      </c>
      <c r="G26" s="16">
        <f t="shared" si="8"/>
        <v>0.50115416030398807</v>
      </c>
      <c r="H26" s="16">
        <f t="shared" si="8"/>
        <v>0.49373288789530539</v>
      </c>
      <c r="I26" s="16">
        <f t="shared" si="8"/>
        <v>0.4791254060049116</v>
      </c>
      <c r="J26" s="16">
        <f t="shared" si="8"/>
        <v>0.52636312208990299</v>
      </c>
      <c r="K26" s="16">
        <f t="shared" si="8"/>
        <v>0.54958502453504565</v>
      </c>
      <c r="L26" s="16">
        <f t="shared" si="8"/>
        <v>0.55778778609527024</v>
      </c>
      <c r="M26" s="16">
        <f t="shared" si="8"/>
        <v>0.54162002417946542</v>
      </c>
      <c r="N26" s="16">
        <f t="shared" si="8"/>
        <v>0.54162002417946542</v>
      </c>
      <c r="O26" s="16">
        <f t="shared" si="8"/>
        <v>0.57837281153450049</v>
      </c>
      <c r="P26" s="16">
        <f t="shared" si="8"/>
        <v>0.56230690010298667</v>
      </c>
      <c r="Q26" s="16">
        <f t="shared" si="8"/>
        <v>0.52636312208990299</v>
      </c>
      <c r="R26" s="16">
        <f t="shared" si="8"/>
        <v>0.56230690010298667</v>
      </c>
      <c r="S26" s="16">
        <f t="shared" si="8"/>
        <v>0.51905252317198758</v>
      </c>
      <c r="T26" s="16">
        <f t="shared" si="8"/>
        <v>0.51194221463538514</v>
      </c>
      <c r="U26" s="16">
        <f t="shared" si="8"/>
        <v>0.51130547058733111</v>
      </c>
      <c r="V26" s="16">
        <f t="shared" si="8"/>
        <v>0.5662391161876229</v>
      </c>
      <c r="W26" s="16">
        <f t="shared" si="8"/>
        <v>0.56230690010298645</v>
      </c>
      <c r="X26" s="16">
        <f t="shared" si="8"/>
        <v>0.5317123408103287</v>
      </c>
      <c r="Y26" s="16">
        <f t="shared" si="8"/>
        <v>0.52530616802948149</v>
      </c>
      <c r="Z26" s="16">
        <f t="shared" si="8"/>
        <v>0.47076856752808183</v>
      </c>
      <c r="AA26" s="16">
        <f t="shared" si="8"/>
        <v>0.51905252317198769</v>
      </c>
      <c r="AB26" s="16">
        <f t="shared" si="8"/>
        <v>0.58622402617071545</v>
      </c>
      <c r="AC26" s="24">
        <f t="shared" ref="AC26:AC31" si="9">AVERAGE(E26:AB26)</f>
        <v>0.53149209945792097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0.53149209945792097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9"/>
        <v>0.53149209945792097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>
        <f t="shared" ref="E28:AB28" si="10">3.516/E26</f>
        <v>6.3975542328042341</v>
      </c>
      <c r="F28" s="16">
        <f t="shared" si="10"/>
        <v>7.294948717948718</v>
      </c>
      <c r="G28" s="16">
        <f t="shared" si="10"/>
        <v>7.0158052721088433</v>
      </c>
      <c r="H28" s="16">
        <f t="shared" si="10"/>
        <v>7.1212594627594621</v>
      </c>
      <c r="I28" s="16">
        <f t="shared" si="10"/>
        <v>7.3383710317460329</v>
      </c>
      <c r="J28" s="16">
        <f t="shared" si="10"/>
        <v>6.6797992724867719</v>
      </c>
      <c r="K28" s="16">
        <f t="shared" si="10"/>
        <v>6.3975542328042341</v>
      </c>
      <c r="L28" s="16">
        <f t="shared" si="10"/>
        <v>6.3034725529100539</v>
      </c>
      <c r="M28" s="16">
        <f t="shared" si="10"/>
        <v>6.4916359126984124</v>
      </c>
      <c r="N28" s="16">
        <f t="shared" si="10"/>
        <v>6.4916359126984124</v>
      </c>
      <c r="O28" s="16">
        <f t="shared" si="10"/>
        <v>6.0791239316239318</v>
      </c>
      <c r="P28" s="16">
        <f t="shared" si="10"/>
        <v>6.252813186813186</v>
      </c>
      <c r="Q28" s="16">
        <f t="shared" si="10"/>
        <v>6.6797992724867719</v>
      </c>
      <c r="R28" s="16">
        <f t="shared" si="10"/>
        <v>6.252813186813186</v>
      </c>
      <c r="S28" s="16">
        <f t="shared" si="10"/>
        <v>6.7738809523809529</v>
      </c>
      <c r="T28" s="16">
        <f t="shared" si="10"/>
        <v>6.8679626322751313</v>
      </c>
      <c r="U28" s="16">
        <f t="shared" si="10"/>
        <v>6.8765155122655122</v>
      </c>
      <c r="V28" s="16">
        <f t="shared" si="10"/>
        <v>6.2093908730158729</v>
      </c>
      <c r="W28" s="16">
        <f t="shared" si="10"/>
        <v>6.2528131868131887</v>
      </c>
      <c r="X28" s="16">
        <f t="shared" si="10"/>
        <v>6.6125980725623599</v>
      </c>
      <c r="Y28" s="16">
        <f t="shared" si="10"/>
        <v>6.6932395124716555</v>
      </c>
      <c r="Z28" s="16">
        <f t="shared" si="10"/>
        <v>7.4686379731379731</v>
      </c>
      <c r="AA28" s="16">
        <f t="shared" si="10"/>
        <v>6.773880952380952</v>
      </c>
      <c r="AB28" s="16">
        <f t="shared" si="10"/>
        <v>5.9977070932539682</v>
      </c>
      <c r="AC28" s="24">
        <f t="shared" si="9"/>
        <v>6.6384672058024918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>
        <f t="shared" ref="E29:AB29" si="11">3.413*E28</f>
        <v>21.83485259656085</v>
      </c>
      <c r="F29" s="16">
        <f t="shared" si="11"/>
        <v>24.897659974358973</v>
      </c>
      <c r="G29" s="16">
        <f t="shared" si="11"/>
        <v>23.944943393707479</v>
      </c>
      <c r="H29" s="16">
        <f t="shared" si="11"/>
        <v>24.304858546398044</v>
      </c>
      <c r="I29" s="16">
        <f t="shared" si="11"/>
        <v>25.045860331349211</v>
      </c>
      <c r="J29" s="16">
        <f t="shared" si="11"/>
        <v>22.798154916997351</v>
      </c>
      <c r="K29" s="16">
        <f t="shared" si="11"/>
        <v>21.83485259656085</v>
      </c>
      <c r="L29" s="16">
        <f t="shared" si="11"/>
        <v>21.513751823082014</v>
      </c>
      <c r="M29" s="16">
        <f t="shared" si="11"/>
        <v>22.155953370039679</v>
      </c>
      <c r="N29" s="16">
        <f t="shared" si="11"/>
        <v>22.155953370039679</v>
      </c>
      <c r="O29" s="16">
        <f t="shared" si="11"/>
        <v>20.74804997863248</v>
      </c>
      <c r="P29" s="16">
        <f t="shared" si="11"/>
        <v>21.340851406593401</v>
      </c>
      <c r="Q29" s="16">
        <f t="shared" si="11"/>
        <v>22.798154916997351</v>
      </c>
      <c r="R29" s="16">
        <f t="shared" si="11"/>
        <v>21.340851406593401</v>
      </c>
      <c r="S29" s="16">
        <f t="shared" si="11"/>
        <v>23.119255690476191</v>
      </c>
      <c r="T29" s="16">
        <f t="shared" si="11"/>
        <v>23.440356463955023</v>
      </c>
      <c r="U29" s="16">
        <f t="shared" si="11"/>
        <v>23.469547443362192</v>
      </c>
      <c r="V29" s="16">
        <f t="shared" si="11"/>
        <v>21.192651049603175</v>
      </c>
      <c r="W29" s="16">
        <f t="shared" si="11"/>
        <v>21.340851406593412</v>
      </c>
      <c r="X29" s="16">
        <f t="shared" si="11"/>
        <v>22.568797221655334</v>
      </c>
      <c r="Y29" s="16">
        <f t="shared" si="11"/>
        <v>22.844026456065759</v>
      </c>
      <c r="Z29" s="16">
        <f t="shared" si="11"/>
        <v>25.490461402319902</v>
      </c>
      <c r="AA29" s="16">
        <f t="shared" si="11"/>
        <v>23.119255690476187</v>
      </c>
      <c r="AB29" s="16">
        <f t="shared" si="11"/>
        <v>20.470174309275791</v>
      </c>
      <c r="AC29" s="24">
        <f t="shared" si="9"/>
        <v>22.657088573403907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>
        <f t="shared" ref="E30:J30" si="12">(E13-E12)/LN(1+(E13-E12)/E7)</f>
        <v>4.3776049092713825</v>
      </c>
      <c r="F30" s="16">
        <f t="shared" si="12"/>
        <v>4.5603905364838129</v>
      </c>
      <c r="G30" s="16">
        <f t="shared" si="12"/>
        <v>4.5603905364838129</v>
      </c>
      <c r="H30" s="16">
        <f t="shared" si="12"/>
        <v>4.3776049092713825</v>
      </c>
      <c r="I30" s="16">
        <f t="shared" si="12"/>
        <v>4.0452297460413273</v>
      </c>
      <c r="J30" s="16">
        <f t="shared" si="12"/>
        <v>3.8769682118883537</v>
      </c>
      <c r="K30" s="16">
        <f>(K13-K12)/LN(1+(K13-K12)/K7)</f>
        <v>3.7618424287089893</v>
      </c>
      <c r="L30" s="16">
        <f t="shared" ref="L30:AB30" si="13">(L13-L12)/LN(1+(L13-L12)/L7)</f>
        <v>3.694345310935566</v>
      </c>
      <c r="M30" s="16">
        <f t="shared" si="13"/>
        <v>3.694345310935566</v>
      </c>
      <c r="N30" s="16">
        <f t="shared" si="13"/>
        <v>3.8769682118883537</v>
      </c>
      <c r="O30" s="16">
        <f t="shared" si="13"/>
        <v>3.8429301103906557</v>
      </c>
      <c r="P30" s="16">
        <f t="shared" si="13"/>
        <v>3.8621064220632313</v>
      </c>
      <c r="Q30" s="16">
        <f t="shared" si="13"/>
        <v>3.9108742047105154</v>
      </c>
      <c r="R30" s="16">
        <f t="shared" si="13"/>
        <v>3.8769682118883537</v>
      </c>
      <c r="S30" s="16">
        <f t="shared" si="13"/>
        <v>3.7281611694325072</v>
      </c>
      <c r="T30" s="16">
        <f t="shared" si="13"/>
        <v>3.8429301103906557</v>
      </c>
      <c r="U30" s="16">
        <f t="shared" si="13"/>
        <v>3.8429301103906557</v>
      </c>
      <c r="V30" s="16">
        <f t="shared" si="13"/>
        <v>3.5920602006656761</v>
      </c>
      <c r="W30" s="16">
        <f t="shared" si="13"/>
        <v>3.7953919198120301</v>
      </c>
      <c r="X30" s="16">
        <f t="shared" si="13"/>
        <v>4.4112011113326908</v>
      </c>
      <c r="Y30" s="16">
        <f t="shared" si="13"/>
        <v>4.6859765785152199</v>
      </c>
      <c r="Z30" s="16">
        <f t="shared" si="13"/>
        <v>4.4446857186149078</v>
      </c>
      <c r="AA30" s="16">
        <f t="shared" si="13"/>
        <v>4.6752771021307522</v>
      </c>
      <c r="AB30" s="16">
        <f t="shared" si="13"/>
        <v>4.5940717567728298</v>
      </c>
      <c r="AC30" s="24">
        <f t="shared" si="9"/>
        <v>4.080468951625801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>
        <f t="shared" ref="E31:AB31" si="14">(E9-E10)/LN(1+(E9-E10)/E8)</f>
        <v>4.0673664434531105</v>
      </c>
      <c r="F31" s="16">
        <f t="shared" si="14"/>
        <v>4.0395461144890978</v>
      </c>
      <c r="G31" s="16">
        <f t="shared" si="14"/>
        <v>4.26424428098949</v>
      </c>
      <c r="H31" s="16">
        <f t="shared" si="14"/>
        <v>4.2590967227204795</v>
      </c>
      <c r="I31" s="16">
        <f t="shared" si="14"/>
        <v>3.4381172419787154</v>
      </c>
      <c r="J31" s="16">
        <f t="shared" si="14"/>
        <v>3.1004281370558266</v>
      </c>
      <c r="K31" s="16">
        <f t="shared" si="14"/>
        <v>3.4490584071274646</v>
      </c>
      <c r="L31" s="16">
        <f t="shared" si="14"/>
        <v>3.6872399891977925</v>
      </c>
      <c r="M31" s="16">
        <f t="shared" si="14"/>
        <v>2.8932962516346135</v>
      </c>
      <c r="N31" s="16">
        <f t="shared" si="14"/>
        <v>3.3383929186277537</v>
      </c>
      <c r="O31" s="16">
        <f t="shared" si="14"/>
        <v>3.6423946898841661</v>
      </c>
      <c r="P31" s="16">
        <f t="shared" si="14"/>
        <v>3.7000680650622049</v>
      </c>
      <c r="Q31" s="16">
        <f t="shared" si="14"/>
        <v>3.5344062447720375</v>
      </c>
      <c r="R31" s="16">
        <f t="shared" si="14"/>
        <v>3.4218350504829047</v>
      </c>
      <c r="S31" s="16">
        <f t="shared" si="14"/>
        <v>3.5626891412212869</v>
      </c>
      <c r="T31" s="16">
        <f t="shared" si="14"/>
        <v>3.8636646362954217</v>
      </c>
      <c r="U31" s="16">
        <f t="shared" si="14"/>
        <v>3.4204378393698165</v>
      </c>
      <c r="V31" s="16">
        <f t="shared" si="14"/>
        <v>3.9136646675612092</v>
      </c>
      <c r="W31" s="16">
        <f t="shared" si="14"/>
        <v>4.596466832683018</v>
      </c>
      <c r="X31" s="16">
        <f t="shared" si="14"/>
        <v>4.7819031471379541</v>
      </c>
      <c r="Y31" s="16">
        <f t="shared" si="14"/>
        <v>4.5541060303245757</v>
      </c>
      <c r="Z31" s="16">
        <f t="shared" si="14"/>
        <v>3.950724894836557</v>
      </c>
      <c r="AA31" s="16">
        <f t="shared" si="14"/>
        <v>4.3167460759059049</v>
      </c>
      <c r="AB31" s="16">
        <f t="shared" si="14"/>
        <v>4.4804757040769383</v>
      </c>
      <c r="AC31" s="24">
        <f t="shared" si="9"/>
        <v>3.8448487302870142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5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5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0</v>
      </c>
      <c r="F40" s="10">
        <f t="shared" ref="F40:AB40" si="16">F38-F39</f>
        <v>0</v>
      </c>
      <c r="G40" s="10">
        <f t="shared" si="16"/>
        <v>0</v>
      </c>
      <c r="H40" s="10">
        <f t="shared" si="16"/>
        <v>0</v>
      </c>
      <c r="I40" s="10">
        <f t="shared" si="16"/>
        <v>0</v>
      </c>
      <c r="J40" s="10">
        <f t="shared" si="16"/>
        <v>0</v>
      </c>
      <c r="K40" s="10">
        <f t="shared" si="16"/>
        <v>0</v>
      </c>
      <c r="L40" s="10">
        <f t="shared" si="16"/>
        <v>0</v>
      </c>
      <c r="M40" s="10">
        <f t="shared" si="16"/>
        <v>0</v>
      </c>
      <c r="N40" s="10">
        <f t="shared" si="16"/>
        <v>0</v>
      </c>
      <c r="O40" s="10">
        <f t="shared" si="16"/>
        <v>0</v>
      </c>
      <c r="P40" s="10">
        <f t="shared" si="16"/>
        <v>0</v>
      </c>
      <c r="Q40" s="10">
        <f t="shared" si="16"/>
        <v>0</v>
      </c>
      <c r="R40" s="10">
        <f t="shared" si="16"/>
        <v>0</v>
      </c>
      <c r="S40" s="10">
        <f t="shared" si="16"/>
        <v>0</v>
      </c>
      <c r="T40" s="10">
        <f t="shared" si="16"/>
        <v>0</v>
      </c>
      <c r="U40" s="10">
        <f t="shared" si="16"/>
        <v>0</v>
      </c>
      <c r="V40" s="10">
        <f t="shared" si="16"/>
        <v>0</v>
      </c>
      <c r="W40" s="10">
        <f t="shared" si="16"/>
        <v>0</v>
      </c>
      <c r="X40" s="10">
        <f t="shared" si="16"/>
        <v>0</v>
      </c>
      <c r="Y40" s="10">
        <f t="shared" si="16"/>
        <v>0</v>
      </c>
      <c r="Z40" s="10">
        <f t="shared" si="16"/>
        <v>0</v>
      </c>
      <c r="AA40" s="10">
        <f t="shared" si="16"/>
        <v>0</v>
      </c>
      <c r="AB40" s="10">
        <f t="shared" si="16"/>
        <v>0</v>
      </c>
      <c r="AC40" s="24">
        <f t="shared" si="15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5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5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0</v>
      </c>
      <c r="F43" s="10">
        <f t="shared" ref="F43:AB43" si="17">F42-F41</f>
        <v>0</v>
      </c>
      <c r="G43" s="10">
        <f t="shared" si="17"/>
        <v>0</v>
      </c>
      <c r="H43" s="10">
        <f t="shared" si="17"/>
        <v>0</v>
      </c>
      <c r="I43" s="10">
        <f t="shared" si="17"/>
        <v>0</v>
      </c>
      <c r="J43" s="10">
        <f t="shared" si="17"/>
        <v>0</v>
      </c>
      <c r="K43" s="10">
        <f t="shared" si="17"/>
        <v>0</v>
      </c>
      <c r="L43" s="10">
        <f t="shared" si="17"/>
        <v>0</v>
      </c>
      <c r="M43" s="10">
        <f t="shared" si="17"/>
        <v>0</v>
      </c>
      <c r="N43" s="10">
        <f t="shared" si="17"/>
        <v>0</v>
      </c>
      <c r="O43" s="10">
        <f t="shared" si="17"/>
        <v>0</v>
      </c>
      <c r="P43" s="10">
        <f t="shared" si="17"/>
        <v>0</v>
      </c>
      <c r="Q43" s="10">
        <f t="shared" si="17"/>
        <v>0</v>
      </c>
      <c r="R43" s="10">
        <f t="shared" si="17"/>
        <v>0</v>
      </c>
      <c r="S43" s="10">
        <f t="shared" si="17"/>
        <v>0</v>
      </c>
      <c r="T43" s="10">
        <f t="shared" si="17"/>
        <v>0</v>
      </c>
      <c r="U43" s="10">
        <f t="shared" si="17"/>
        <v>0</v>
      </c>
      <c r="V43" s="10">
        <f t="shared" si="17"/>
        <v>0</v>
      </c>
      <c r="W43" s="10">
        <f t="shared" si="17"/>
        <v>0</v>
      </c>
      <c r="X43" s="10">
        <f t="shared" si="17"/>
        <v>0</v>
      </c>
      <c r="Y43" s="10">
        <f t="shared" si="17"/>
        <v>0</v>
      </c>
      <c r="Z43" s="10">
        <f t="shared" si="17"/>
        <v>0</v>
      </c>
      <c r="AA43" s="10">
        <f t="shared" si="17"/>
        <v>0</v>
      </c>
      <c r="AB43" s="10">
        <f t="shared" si="17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8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8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18"/>
        <v>4.200000000000002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18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18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18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AB50" si="19">E46-E47</f>
        <v>0.5</v>
      </c>
      <c r="F50" s="11">
        <f t="shared" si="19"/>
        <v>0.5</v>
      </c>
      <c r="G50" s="11">
        <f t="shared" si="19"/>
        <v>0.5</v>
      </c>
      <c r="H50" s="11">
        <f t="shared" si="19"/>
        <v>0.5</v>
      </c>
      <c r="I50" s="11">
        <f t="shared" si="19"/>
        <v>0.5</v>
      </c>
      <c r="J50" s="11">
        <f t="shared" si="19"/>
        <v>0.5</v>
      </c>
      <c r="K50" s="11">
        <f t="shared" si="19"/>
        <v>0.5</v>
      </c>
      <c r="L50" s="11">
        <f t="shared" si="19"/>
        <v>0.5</v>
      </c>
      <c r="M50" s="11">
        <f t="shared" si="19"/>
        <v>0.5</v>
      </c>
      <c r="N50" s="11">
        <f t="shared" si="19"/>
        <v>0.5</v>
      </c>
      <c r="O50" s="11">
        <f t="shared" si="19"/>
        <v>0.5</v>
      </c>
      <c r="P50" s="11">
        <f t="shared" si="19"/>
        <v>0.5</v>
      </c>
      <c r="Q50" s="11">
        <f t="shared" si="19"/>
        <v>0.5</v>
      </c>
      <c r="R50" s="11">
        <f t="shared" si="19"/>
        <v>0.5</v>
      </c>
      <c r="S50" s="11">
        <f t="shared" si="19"/>
        <v>0.5</v>
      </c>
      <c r="T50" s="11">
        <f t="shared" si="19"/>
        <v>0.5</v>
      </c>
      <c r="U50" s="11">
        <f t="shared" si="19"/>
        <v>0.5</v>
      </c>
      <c r="V50" s="11">
        <f t="shared" si="19"/>
        <v>0.5</v>
      </c>
      <c r="W50" s="11">
        <f t="shared" si="19"/>
        <v>0.5</v>
      </c>
      <c r="X50" s="11">
        <f t="shared" si="19"/>
        <v>0.5</v>
      </c>
      <c r="Y50" s="11">
        <f t="shared" si="19"/>
        <v>0.5</v>
      </c>
      <c r="Z50" s="11">
        <f t="shared" si="19"/>
        <v>0.5</v>
      </c>
      <c r="AA50" s="11">
        <f t="shared" si="19"/>
        <v>0.5</v>
      </c>
      <c r="AB50" s="11">
        <f t="shared" si="19"/>
        <v>0.5</v>
      </c>
      <c r="AC50" s="24">
        <f t="shared" si="18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AB51" si="20">E48-E49</f>
        <v>0.79999999999999982</v>
      </c>
      <c r="F51" s="11">
        <f t="shared" si="20"/>
        <v>0.79999999999999982</v>
      </c>
      <c r="G51" s="11">
        <f t="shared" si="20"/>
        <v>0.79999999999999982</v>
      </c>
      <c r="H51" s="11">
        <f t="shared" si="20"/>
        <v>0.79999999999999982</v>
      </c>
      <c r="I51" s="11">
        <f t="shared" si="20"/>
        <v>0.79999999999999982</v>
      </c>
      <c r="J51" s="11">
        <f t="shared" si="20"/>
        <v>0.79999999999999982</v>
      </c>
      <c r="K51" s="11">
        <f t="shared" si="20"/>
        <v>0.79999999999999982</v>
      </c>
      <c r="L51" s="11">
        <f t="shared" si="20"/>
        <v>0.79999999999999982</v>
      </c>
      <c r="M51" s="11">
        <f t="shared" si="20"/>
        <v>0.79999999999999982</v>
      </c>
      <c r="N51" s="11">
        <f t="shared" si="20"/>
        <v>0.79999999999999982</v>
      </c>
      <c r="O51" s="11">
        <f t="shared" si="20"/>
        <v>0.79999999999999982</v>
      </c>
      <c r="P51" s="11">
        <f t="shared" si="20"/>
        <v>0.79999999999999982</v>
      </c>
      <c r="Q51" s="11">
        <f t="shared" si="20"/>
        <v>0.79999999999999982</v>
      </c>
      <c r="R51" s="11">
        <f t="shared" si="20"/>
        <v>0.79999999999999982</v>
      </c>
      <c r="S51" s="11">
        <f t="shared" si="20"/>
        <v>0.79999999999999982</v>
      </c>
      <c r="T51" s="11">
        <f t="shared" si="20"/>
        <v>0.79999999999999982</v>
      </c>
      <c r="U51" s="11">
        <f t="shared" si="20"/>
        <v>0.79999999999999982</v>
      </c>
      <c r="V51" s="11">
        <f t="shared" si="20"/>
        <v>0.79999999999999982</v>
      </c>
      <c r="W51" s="11">
        <f t="shared" si="20"/>
        <v>0.79999999999999982</v>
      </c>
      <c r="X51" s="11">
        <f t="shared" si="20"/>
        <v>0.79999999999999982</v>
      </c>
      <c r="Y51" s="11">
        <f t="shared" si="20"/>
        <v>0.79999999999999982</v>
      </c>
      <c r="Z51" s="11">
        <f t="shared" si="20"/>
        <v>0.79999999999999982</v>
      </c>
      <c r="AA51" s="11">
        <f t="shared" si="20"/>
        <v>0.79999999999999982</v>
      </c>
      <c r="AB51" s="11">
        <f t="shared" si="20"/>
        <v>0.79999999999999982</v>
      </c>
      <c r="AC51" s="24">
        <f t="shared" si="18"/>
        <v>0.80000000000000027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AB52" si="21">SQRT(E50/0.5)*971</f>
        <v>971</v>
      </c>
      <c r="F52" s="14">
        <f t="shared" si="21"/>
        <v>971</v>
      </c>
      <c r="G52" s="14">
        <f t="shared" si="21"/>
        <v>971</v>
      </c>
      <c r="H52" s="14">
        <f t="shared" si="21"/>
        <v>971</v>
      </c>
      <c r="I52" s="14">
        <f t="shared" si="21"/>
        <v>971</v>
      </c>
      <c r="J52" s="14">
        <f t="shared" si="21"/>
        <v>971</v>
      </c>
      <c r="K52" s="14">
        <f t="shared" si="21"/>
        <v>971</v>
      </c>
      <c r="L52" s="14">
        <f t="shared" si="21"/>
        <v>971</v>
      </c>
      <c r="M52" s="14">
        <f t="shared" si="21"/>
        <v>971</v>
      </c>
      <c r="N52" s="14">
        <f t="shared" si="21"/>
        <v>971</v>
      </c>
      <c r="O52" s="14">
        <f t="shared" si="21"/>
        <v>971</v>
      </c>
      <c r="P52" s="14">
        <f t="shared" si="21"/>
        <v>971</v>
      </c>
      <c r="Q52" s="14">
        <f t="shared" si="21"/>
        <v>971</v>
      </c>
      <c r="R52" s="14">
        <f t="shared" si="21"/>
        <v>971</v>
      </c>
      <c r="S52" s="14">
        <f t="shared" si="21"/>
        <v>971</v>
      </c>
      <c r="T52" s="14">
        <f t="shared" si="21"/>
        <v>971</v>
      </c>
      <c r="U52" s="14">
        <f t="shared" si="21"/>
        <v>971</v>
      </c>
      <c r="V52" s="14">
        <f t="shared" si="21"/>
        <v>971</v>
      </c>
      <c r="W52" s="14">
        <f t="shared" si="21"/>
        <v>971</v>
      </c>
      <c r="X52" s="14">
        <f t="shared" si="21"/>
        <v>971</v>
      </c>
      <c r="Y52" s="14">
        <f t="shared" si="21"/>
        <v>971</v>
      </c>
      <c r="Z52" s="14">
        <f t="shared" si="21"/>
        <v>971</v>
      </c>
      <c r="AA52" s="14">
        <f t="shared" si="21"/>
        <v>971</v>
      </c>
      <c r="AB52" s="14">
        <f t="shared" si="21"/>
        <v>971</v>
      </c>
      <c r="AC52" s="24">
        <f t="shared" si="18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AB53" si="22">E52*1000*1*(E38-E39)/3024</f>
        <v>0</v>
      </c>
      <c r="F53" s="14">
        <f t="shared" si="22"/>
        <v>0</v>
      </c>
      <c r="G53" s="14">
        <f t="shared" si="22"/>
        <v>0</v>
      </c>
      <c r="H53" s="14">
        <f t="shared" si="22"/>
        <v>0</v>
      </c>
      <c r="I53" s="14">
        <f t="shared" si="22"/>
        <v>0</v>
      </c>
      <c r="J53" s="14">
        <f t="shared" si="22"/>
        <v>0</v>
      </c>
      <c r="K53" s="14">
        <f t="shared" si="22"/>
        <v>0</v>
      </c>
      <c r="L53" s="14">
        <f t="shared" si="22"/>
        <v>0</v>
      </c>
      <c r="M53" s="14">
        <f t="shared" si="22"/>
        <v>0</v>
      </c>
      <c r="N53" s="14">
        <f t="shared" si="22"/>
        <v>0</v>
      </c>
      <c r="O53" s="14">
        <f t="shared" si="22"/>
        <v>0</v>
      </c>
      <c r="P53" s="14">
        <f t="shared" si="22"/>
        <v>0</v>
      </c>
      <c r="Q53" s="14">
        <f t="shared" si="22"/>
        <v>0</v>
      </c>
      <c r="R53" s="14">
        <f t="shared" si="22"/>
        <v>0</v>
      </c>
      <c r="S53" s="14">
        <f t="shared" si="22"/>
        <v>0</v>
      </c>
      <c r="T53" s="14">
        <f t="shared" si="22"/>
        <v>0</v>
      </c>
      <c r="U53" s="14">
        <f t="shared" si="22"/>
        <v>0</v>
      </c>
      <c r="V53" s="14">
        <f t="shared" si="22"/>
        <v>0</v>
      </c>
      <c r="W53" s="14">
        <f t="shared" si="22"/>
        <v>0</v>
      </c>
      <c r="X53" s="14">
        <f t="shared" si="22"/>
        <v>0</v>
      </c>
      <c r="Y53" s="14">
        <f t="shared" si="22"/>
        <v>0</v>
      </c>
      <c r="Z53" s="14">
        <f t="shared" si="22"/>
        <v>0</v>
      </c>
      <c r="AA53" s="14">
        <f t="shared" si="22"/>
        <v>0</v>
      </c>
      <c r="AB53" s="14">
        <f t="shared" si="22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 t="e">
        <f t="shared" ref="E55:AB55" si="23">E54/E53</f>
        <v>#DIV/0!</v>
      </c>
      <c r="F55" s="16" t="e">
        <f t="shared" si="23"/>
        <v>#DIV/0!</v>
      </c>
      <c r="G55" s="16" t="e">
        <f t="shared" si="23"/>
        <v>#DIV/0!</v>
      </c>
      <c r="H55" s="16" t="e">
        <f t="shared" si="23"/>
        <v>#DIV/0!</v>
      </c>
      <c r="I55" s="16" t="e">
        <f t="shared" si="23"/>
        <v>#DIV/0!</v>
      </c>
      <c r="J55" s="16" t="e">
        <f t="shared" si="23"/>
        <v>#DIV/0!</v>
      </c>
      <c r="K55" s="16" t="e">
        <f t="shared" si="23"/>
        <v>#DIV/0!</v>
      </c>
      <c r="L55" s="16" t="e">
        <f t="shared" si="23"/>
        <v>#DIV/0!</v>
      </c>
      <c r="M55" s="16" t="e">
        <f t="shared" si="23"/>
        <v>#DIV/0!</v>
      </c>
      <c r="N55" s="16" t="e">
        <f t="shared" si="23"/>
        <v>#DIV/0!</v>
      </c>
      <c r="O55" s="16" t="e">
        <f t="shared" si="23"/>
        <v>#DIV/0!</v>
      </c>
      <c r="P55" s="16" t="e">
        <f t="shared" si="23"/>
        <v>#DIV/0!</v>
      </c>
      <c r="Q55" s="16" t="e">
        <f t="shared" si="23"/>
        <v>#DIV/0!</v>
      </c>
      <c r="R55" s="16" t="e">
        <f t="shared" si="23"/>
        <v>#DIV/0!</v>
      </c>
      <c r="S55" s="16" t="e">
        <f t="shared" si="23"/>
        <v>#DIV/0!</v>
      </c>
      <c r="T55" s="16" t="e">
        <f t="shared" si="23"/>
        <v>#DIV/0!</v>
      </c>
      <c r="U55" s="16" t="e">
        <f t="shared" si="23"/>
        <v>#DIV/0!</v>
      </c>
      <c r="V55" s="16" t="e">
        <f t="shared" si="23"/>
        <v>#DIV/0!</v>
      </c>
      <c r="W55" s="16" t="e">
        <f t="shared" si="23"/>
        <v>#DIV/0!</v>
      </c>
      <c r="X55" s="16" t="e">
        <f t="shared" si="23"/>
        <v>#DIV/0!</v>
      </c>
      <c r="Y55" s="16" t="e">
        <f t="shared" si="23"/>
        <v>#DIV/0!</v>
      </c>
      <c r="Z55" s="16" t="e">
        <f t="shared" si="23"/>
        <v>#DIV/0!</v>
      </c>
      <c r="AA55" s="16" t="e">
        <f t="shared" si="23"/>
        <v>#DIV/0!</v>
      </c>
      <c r="AB55" s="16" t="e">
        <f t="shared" si="23"/>
        <v>#DIV/0!</v>
      </c>
      <c r="AC55" s="24" t="e">
        <f t="shared" ref="AC55:AC60" si="24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24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 t="e">
        <f t="shared" ref="E57:AB57" si="25">3.516/E55</f>
        <v>#DIV/0!</v>
      </c>
      <c r="F57" s="16" t="e">
        <f t="shared" si="25"/>
        <v>#DIV/0!</v>
      </c>
      <c r="G57" s="16" t="e">
        <f t="shared" si="25"/>
        <v>#DIV/0!</v>
      </c>
      <c r="H57" s="16" t="e">
        <f t="shared" si="25"/>
        <v>#DIV/0!</v>
      </c>
      <c r="I57" s="16" t="e">
        <f t="shared" si="25"/>
        <v>#DIV/0!</v>
      </c>
      <c r="J57" s="16" t="e">
        <f t="shared" si="25"/>
        <v>#DIV/0!</v>
      </c>
      <c r="K57" s="16" t="e">
        <f t="shared" si="25"/>
        <v>#DIV/0!</v>
      </c>
      <c r="L57" s="16" t="e">
        <f t="shared" si="25"/>
        <v>#DIV/0!</v>
      </c>
      <c r="M57" s="16" t="e">
        <f t="shared" si="25"/>
        <v>#DIV/0!</v>
      </c>
      <c r="N57" s="16" t="e">
        <f t="shared" si="25"/>
        <v>#DIV/0!</v>
      </c>
      <c r="O57" s="16" t="e">
        <f t="shared" si="25"/>
        <v>#DIV/0!</v>
      </c>
      <c r="P57" s="16" t="e">
        <f t="shared" si="25"/>
        <v>#DIV/0!</v>
      </c>
      <c r="Q57" s="16" t="e">
        <f t="shared" si="25"/>
        <v>#DIV/0!</v>
      </c>
      <c r="R57" s="16" t="e">
        <f t="shared" si="25"/>
        <v>#DIV/0!</v>
      </c>
      <c r="S57" s="16" t="e">
        <f t="shared" si="25"/>
        <v>#DIV/0!</v>
      </c>
      <c r="T57" s="16" t="e">
        <f t="shared" si="25"/>
        <v>#DIV/0!</v>
      </c>
      <c r="U57" s="16" t="e">
        <f t="shared" si="25"/>
        <v>#DIV/0!</v>
      </c>
      <c r="V57" s="16" t="e">
        <f t="shared" si="25"/>
        <v>#DIV/0!</v>
      </c>
      <c r="W57" s="16" t="e">
        <f t="shared" si="25"/>
        <v>#DIV/0!</v>
      </c>
      <c r="X57" s="16" t="e">
        <f t="shared" si="25"/>
        <v>#DIV/0!</v>
      </c>
      <c r="Y57" s="16" t="e">
        <f t="shared" si="25"/>
        <v>#DIV/0!</v>
      </c>
      <c r="Z57" s="16" t="e">
        <f t="shared" si="25"/>
        <v>#DIV/0!</v>
      </c>
      <c r="AA57" s="16" t="e">
        <f t="shared" si="25"/>
        <v>#DIV/0!</v>
      </c>
      <c r="AB57" s="16" t="e">
        <f t="shared" si="25"/>
        <v>#DIV/0!</v>
      </c>
      <c r="AC57" s="24" t="e">
        <f t="shared" si="24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 t="e">
        <f t="shared" ref="E58:AB58" si="26">3.413*E57</f>
        <v>#DIV/0!</v>
      </c>
      <c r="F58" s="16" t="e">
        <f t="shared" si="26"/>
        <v>#DIV/0!</v>
      </c>
      <c r="G58" s="16" t="e">
        <f t="shared" si="26"/>
        <v>#DIV/0!</v>
      </c>
      <c r="H58" s="16" t="e">
        <f t="shared" si="26"/>
        <v>#DIV/0!</v>
      </c>
      <c r="I58" s="16" t="e">
        <f t="shared" si="26"/>
        <v>#DIV/0!</v>
      </c>
      <c r="J58" s="16" t="e">
        <f t="shared" si="26"/>
        <v>#DIV/0!</v>
      </c>
      <c r="K58" s="16" t="e">
        <f t="shared" si="26"/>
        <v>#DIV/0!</v>
      </c>
      <c r="L58" s="16" t="e">
        <f t="shared" si="26"/>
        <v>#DIV/0!</v>
      </c>
      <c r="M58" s="16" t="e">
        <f t="shared" si="26"/>
        <v>#DIV/0!</v>
      </c>
      <c r="N58" s="16" t="e">
        <f t="shared" si="26"/>
        <v>#DIV/0!</v>
      </c>
      <c r="O58" s="16" t="e">
        <f t="shared" si="26"/>
        <v>#DIV/0!</v>
      </c>
      <c r="P58" s="16" t="e">
        <f t="shared" si="26"/>
        <v>#DIV/0!</v>
      </c>
      <c r="Q58" s="16" t="e">
        <f t="shared" si="26"/>
        <v>#DIV/0!</v>
      </c>
      <c r="R58" s="16" t="e">
        <f t="shared" si="26"/>
        <v>#DIV/0!</v>
      </c>
      <c r="S58" s="16" t="e">
        <f t="shared" si="26"/>
        <v>#DIV/0!</v>
      </c>
      <c r="T58" s="16" t="e">
        <f t="shared" si="26"/>
        <v>#DIV/0!</v>
      </c>
      <c r="U58" s="16" t="e">
        <f t="shared" si="26"/>
        <v>#DIV/0!</v>
      </c>
      <c r="V58" s="16" t="e">
        <f t="shared" si="26"/>
        <v>#DIV/0!</v>
      </c>
      <c r="W58" s="16" t="e">
        <f t="shared" si="26"/>
        <v>#DIV/0!</v>
      </c>
      <c r="X58" s="16" t="e">
        <f t="shared" si="26"/>
        <v>#DIV/0!</v>
      </c>
      <c r="Y58" s="16" t="e">
        <f t="shared" si="26"/>
        <v>#DIV/0!</v>
      </c>
      <c r="Z58" s="16" t="e">
        <f t="shared" si="26"/>
        <v>#DIV/0!</v>
      </c>
      <c r="AA58" s="16" t="e">
        <f t="shared" si="26"/>
        <v>#DIV/0!</v>
      </c>
      <c r="AB58" s="16" t="e">
        <f t="shared" si="26"/>
        <v>#DIV/0!</v>
      </c>
      <c r="AC58" s="24" t="e">
        <f t="shared" si="24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 t="e">
        <f>(E42-E41)/LN(1+(E42-E41)/E36)</f>
        <v>#DIV/0!</v>
      </c>
      <c r="F59" s="16" t="e">
        <f t="shared" ref="F59:AB59" si="27">(F42-F41)/LN(1+(F42-F41)/F36)</f>
        <v>#DIV/0!</v>
      </c>
      <c r="G59" s="16" t="e">
        <f t="shared" si="27"/>
        <v>#DIV/0!</v>
      </c>
      <c r="H59" s="16" t="e">
        <f t="shared" si="27"/>
        <v>#DIV/0!</v>
      </c>
      <c r="I59" s="16" t="e">
        <f t="shared" si="27"/>
        <v>#DIV/0!</v>
      </c>
      <c r="J59" s="16" t="e">
        <f t="shared" si="27"/>
        <v>#DIV/0!</v>
      </c>
      <c r="K59" s="16" t="e">
        <f t="shared" si="27"/>
        <v>#DIV/0!</v>
      </c>
      <c r="L59" s="16" t="e">
        <f t="shared" si="27"/>
        <v>#DIV/0!</v>
      </c>
      <c r="M59" s="16" t="e">
        <f t="shared" si="27"/>
        <v>#DIV/0!</v>
      </c>
      <c r="N59" s="16" t="e">
        <f t="shared" si="27"/>
        <v>#DIV/0!</v>
      </c>
      <c r="O59" s="16" t="e">
        <f t="shared" si="27"/>
        <v>#DIV/0!</v>
      </c>
      <c r="P59" s="16" t="e">
        <f t="shared" si="27"/>
        <v>#DIV/0!</v>
      </c>
      <c r="Q59" s="16" t="e">
        <f t="shared" si="27"/>
        <v>#DIV/0!</v>
      </c>
      <c r="R59" s="16" t="e">
        <f t="shared" si="27"/>
        <v>#DIV/0!</v>
      </c>
      <c r="S59" s="16" t="e">
        <f t="shared" si="27"/>
        <v>#DIV/0!</v>
      </c>
      <c r="T59" s="16" t="e">
        <f t="shared" si="27"/>
        <v>#DIV/0!</v>
      </c>
      <c r="U59" s="16" t="e">
        <f t="shared" si="27"/>
        <v>#DIV/0!</v>
      </c>
      <c r="V59" s="16" t="e">
        <f t="shared" si="27"/>
        <v>#DIV/0!</v>
      </c>
      <c r="W59" s="16" t="e">
        <f t="shared" si="27"/>
        <v>#DIV/0!</v>
      </c>
      <c r="X59" s="16" t="e">
        <f t="shared" si="27"/>
        <v>#DIV/0!</v>
      </c>
      <c r="Y59" s="16" t="e">
        <f t="shared" si="27"/>
        <v>#DIV/0!</v>
      </c>
      <c r="Z59" s="16" t="e">
        <f t="shared" si="27"/>
        <v>#DIV/0!</v>
      </c>
      <c r="AA59" s="16" t="e">
        <f t="shared" si="27"/>
        <v>#DIV/0!</v>
      </c>
      <c r="AB59" s="16" t="e">
        <f t="shared" si="27"/>
        <v>#DIV/0!</v>
      </c>
      <c r="AC59" s="24" t="e">
        <f t="shared" si="24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 t="e">
        <f t="shared" ref="E60:AB60" si="28">(E38-E39)/LN(1+(E38-E39)/E37)</f>
        <v>#DIV/0!</v>
      </c>
      <c r="F60" s="16" t="e">
        <f t="shared" si="28"/>
        <v>#DIV/0!</v>
      </c>
      <c r="G60" s="16" t="e">
        <f t="shared" si="28"/>
        <v>#DIV/0!</v>
      </c>
      <c r="H60" s="16" t="e">
        <f t="shared" si="28"/>
        <v>#DIV/0!</v>
      </c>
      <c r="I60" s="16" t="e">
        <f t="shared" si="28"/>
        <v>#DIV/0!</v>
      </c>
      <c r="J60" s="16" t="e">
        <f t="shared" si="28"/>
        <v>#DIV/0!</v>
      </c>
      <c r="K60" s="16" t="e">
        <f t="shared" si="28"/>
        <v>#DIV/0!</v>
      </c>
      <c r="L60" s="16" t="e">
        <f t="shared" si="28"/>
        <v>#DIV/0!</v>
      </c>
      <c r="M60" s="16" t="e">
        <f t="shared" si="28"/>
        <v>#DIV/0!</v>
      </c>
      <c r="N60" s="16" t="e">
        <f t="shared" si="28"/>
        <v>#DIV/0!</v>
      </c>
      <c r="O60" s="16" t="e">
        <f t="shared" si="28"/>
        <v>#DIV/0!</v>
      </c>
      <c r="P60" s="16" t="e">
        <f t="shared" si="28"/>
        <v>#DIV/0!</v>
      </c>
      <c r="Q60" s="16" t="e">
        <f t="shared" si="28"/>
        <v>#DIV/0!</v>
      </c>
      <c r="R60" s="16" t="e">
        <f t="shared" si="28"/>
        <v>#DIV/0!</v>
      </c>
      <c r="S60" s="16" t="e">
        <f t="shared" si="28"/>
        <v>#DIV/0!</v>
      </c>
      <c r="T60" s="16" t="e">
        <f t="shared" si="28"/>
        <v>#DIV/0!</v>
      </c>
      <c r="U60" s="16" t="e">
        <f t="shared" si="28"/>
        <v>#DIV/0!</v>
      </c>
      <c r="V60" s="16" t="e">
        <f t="shared" si="28"/>
        <v>#DIV/0!</v>
      </c>
      <c r="W60" s="16" t="e">
        <f t="shared" si="28"/>
        <v>#DIV/0!</v>
      </c>
      <c r="X60" s="16" t="e">
        <f t="shared" si="28"/>
        <v>#DIV/0!</v>
      </c>
      <c r="Y60" s="16" t="e">
        <f t="shared" si="28"/>
        <v>#DIV/0!</v>
      </c>
      <c r="Z60" s="16" t="e">
        <f t="shared" si="28"/>
        <v>#DIV/0!</v>
      </c>
      <c r="AA60" s="16" t="e">
        <f t="shared" si="28"/>
        <v>#DIV/0!</v>
      </c>
      <c r="AB60" s="16" t="e">
        <f t="shared" si="28"/>
        <v>#DIV/0!</v>
      </c>
      <c r="AC60" s="24" t="e">
        <f t="shared" si="24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23" t="e">
        <f>AVERAGE(E65:AB65)</f>
        <v>#DIV/0!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23" t="e">
        <f>AVERAGE(E66:AB66)</f>
        <v>#DIV/0!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24" t="e">
        <f t="shared" ref="AC67:AC71" si="29">AVERAGE(E67:AB67)</f>
        <v>#DIV/0!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24" t="e">
        <f t="shared" si="29"/>
        <v>#DIV/0!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0</v>
      </c>
      <c r="F69" s="10">
        <f t="shared" ref="F69:AB69" si="30">F67-F68</f>
        <v>0</v>
      </c>
      <c r="G69" s="10">
        <f t="shared" si="30"/>
        <v>0</v>
      </c>
      <c r="H69" s="10">
        <f t="shared" si="30"/>
        <v>0</v>
      </c>
      <c r="I69" s="10">
        <f t="shared" si="30"/>
        <v>0</v>
      </c>
      <c r="J69" s="10">
        <f t="shared" si="30"/>
        <v>0</v>
      </c>
      <c r="K69" s="10">
        <f t="shared" si="30"/>
        <v>0</v>
      </c>
      <c r="L69" s="10">
        <f t="shared" si="30"/>
        <v>0</v>
      </c>
      <c r="M69" s="10">
        <f t="shared" si="30"/>
        <v>0</v>
      </c>
      <c r="N69" s="10">
        <f t="shared" si="30"/>
        <v>0</v>
      </c>
      <c r="O69" s="10">
        <f t="shared" si="30"/>
        <v>0</v>
      </c>
      <c r="P69" s="10">
        <f t="shared" si="30"/>
        <v>0</v>
      </c>
      <c r="Q69" s="10">
        <f t="shared" si="30"/>
        <v>0</v>
      </c>
      <c r="R69" s="10">
        <f t="shared" si="30"/>
        <v>0</v>
      </c>
      <c r="S69" s="10">
        <f t="shared" si="30"/>
        <v>0</v>
      </c>
      <c r="T69" s="10">
        <f t="shared" si="30"/>
        <v>0</v>
      </c>
      <c r="U69" s="10">
        <f t="shared" si="30"/>
        <v>0</v>
      </c>
      <c r="V69" s="10">
        <f t="shared" si="30"/>
        <v>0</v>
      </c>
      <c r="W69" s="10">
        <f t="shared" si="30"/>
        <v>0</v>
      </c>
      <c r="X69" s="10">
        <f t="shared" si="30"/>
        <v>0</v>
      </c>
      <c r="Y69" s="10">
        <f t="shared" si="30"/>
        <v>0</v>
      </c>
      <c r="Z69" s="10">
        <f t="shared" si="30"/>
        <v>0</v>
      </c>
      <c r="AA69" s="10">
        <f t="shared" si="30"/>
        <v>0</v>
      </c>
      <c r="AB69" s="10">
        <f t="shared" si="30"/>
        <v>0</v>
      </c>
      <c r="AC69" s="24">
        <f t="shared" si="29"/>
        <v>0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24" t="e">
        <f t="shared" si="29"/>
        <v>#DIV/0!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24" t="e">
        <f t="shared" si="29"/>
        <v>#DIV/0!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0</v>
      </c>
      <c r="F72" s="10">
        <f t="shared" ref="F72:AB72" si="31">F71-F70</f>
        <v>0</v>
      </c>
      <c r="G72" s="10">
        <f t="shared" si="31"/>
        <v>0</v>
      </c>
      <c r="H72" s="10">
        <f t="shared" si="31"/>
        <v>0</v>
      </c>
      <c r="I72" s="10">
        <f t="shared" si="31"/>
        <v>0</v>
      </c>
      <c r="J72" s="10">
        <f t="shared" si="31"/>
        <v>0</v>
      </c>
      <c r="K72" s="10">
        <f t="shared" si="31"/>
        <v>0</v>
      </c>
      <c r="L72" s="10">
        <f t="shared" si="31"/>
        <v>0</v>
      </c>
      <c r="M72" s="10">
        <f t="shared" si="31"/>
        <v>0</v>
      </c>
      <c r="N72" s="10">
        <f t="shared" si="31"/>
        <v>0</v>
      </c>
      <c r="O72" s="10">
        <f t="shared" si="31"/>
        <v>0</v>
      </c>
      <c r="P72" s="10">
        <f t="shared" si="31"/>
        <v>0</v>
      </c>
      <c r="Q72" s="10">
        <f t="shared" si="31"/>
        <v>0</v>
      </c>
      <c r="R72" s="10">
        <f t="shared" si="31"/>
        <v>0</v>
      </c>
      <c r="S72" s="10">
        <f t="shared" si="31"/>
        <v>0</v>
      </c>
      <c r="T72" s="10">
        <f t="shared" si="31"/>
        <v>0</v>
      </c>
      <c r="U72" s="10">
        <f t="shared" si="31"/>
        <v>0</v>
      </c>
      <c r="V72" s="10">
        <f t="shared" si="31"/>
        <v>0</v>
      </c>
      <c r="W72" s="10">
        <f t="shared" si="31"/>
        <v>0</v>
      </c>
      <c r="X72" s="10">
        <f t="shared" si="31"/>
        <v>0</v>
      </c>
      <c r="Y72" s="10">
        <f t="shared" si="31"/>
        <v>0</v>
      </c>
      <c r="Z72" s="10">
        <f t="shared" si="31"/>
        <v>0</v>
      </c>
      <c r="AA72" s="10">
        <f t="shared" si="31"/>
        <v>0</v>
      </c>
      <c r="AB72" s="10">
        <f t="shared" si="31"/>
        <v>0</v>
      </c>
      <c r="AC72" s="24">
        <f>AVERAGE(E72:AB72)</f>
        <v>0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24" t="e">
        <f t="shared" ref="AC73:AC81" si="32">AVERAGE(E73:AB73)</f>
        <v>#DIV/0!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24" t="e">
        <f t="shared" si="32"/>
        <v>#DIV/0!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32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32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32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32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B79" si="33">E75-E76</f>
        <v>0.5</v>
      </c>
      <c r="F79" s="11">
        <f t="shared" si="33"/>
        <v>0.5</v>
      </c>
      <c r="G79" s="11">
        <f t="shared" si="33"/>
        <v>0.5</v>
      </c>
      <c r="H79" s="11">
        <f t="shared" si="33"/>
        <v>0.5</v>
      </c>
      <c r="I79" s="11">
        <f t="shared" si="33"/>
        <v>0.5</v>
      </c>
      <c r="J79" s="11">
        <f t="shared" si="33"/>
        <v>0.5</v>
      </c>
      <c r="K79" s="11">
        <f t="shared" si="33"/>
        <v>0.5</v>
      </c>
      <c r="L79" s="11">
        <f t="shared" si="33"/>
        <v>0.5</v>
      </c>
      <c r="M79" s="11">
        <f t="shared" si="33"/>
        <v>0.5</v>
      </c>
      <c r="N79" s="11">
        <f t="shared" si="33"/>
        <v>0.5</v>
      </c>
      <c r="O79" s="11">
        <f t="shared" si="33"/>
        <v>0.5</v>
      </c>
      <c r="P79" s="11">
        <f t="shared" si="33"/>
        <v>0.5</v>
      </c>
      <c r="Q79" s="11">
        <f t="shared" si="33"/>
        <v>0.5</v>
      </c>
      <c r="R79" s="11">
        <f t="shared" si="33"/>
        <v>0.5</v>
      </c>
      <c r="S79" s="11">
        <f t="shared" si="33"/>
        <v>0.5</v>
      </c>
      <c r="T79" s="11">
        <f t="shared" si="33"/>
        <v>0.5</v>
      </c>
      <c r="U79" s="11">
        <f t="shared" si="33"/>
        <v>0.5</v>
      </c>
      <c r="V79" s="11">
        <f t="shared" si="33"/>
        <v>0.5</v>
      </c>
      <c r="W79" s="11">
        <f t="shared" si="33"/>
        <v>0.5</v>
      </c>
      <c r="X79" s="11">
        <f t="shared" si="33"/>
        <v>0.5</v>
      </c>
      <c r="Y79" s="11">
        <f t="shared" si="33"/>
        <v>0.5</v>
      </c>
      <c r="Z79" s="11">
        <f t="shared" si="33"/>
        <v>0.5</v>
      </c>
      <c r="AA79" s="11">
        <f t="shared" si="33"/>
        <v>0.5</v>
      </c>
      <c r="AB79" s="11">
        <f t="shared" si="33"/>
        <v>0.5</v>
      </c>
      <c r="AC79" s="24">
        <f t="shared" si="32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B80" si="34">E77-E78</f>
        <v>0.79999999999999982</v>
      </c>
      <c r="F80" s="11">
        <f t="shared" si="34"/>
        <v>0.79999999999999982</v>
      </c>
      <c r="G80" s="11">
        <f t="shared" si="34"/>
        <v>0.79999999999999982</v>
      </c>
      <c r="H80" s="11">
        <f t="shared" si="34"/>
        <v>0.79999999999999982</v>
      </c>
      <c r="I80" s="11">
        <f t="shared" si="34"/>
        <v>0.79999999999999982</v>
      </c>
      <c r="J80" s="11">
        <f t="shared" si="34"/>
        <v>0.79999999999999982</v>
      </c>
      <c r="K80" s="11">
        <f t="shared" si="34"/>
        <v>0.79999999999999982</v>
      </c>
      <c r="L80" s="11">
        <f t="shared" si="34"/>
        <v>0.79999999999999982</v>
      </c>
      <c r="M80" s="11">
        <f t="shared" si="34"/>
        <v>0.79999999999999982</v>
      </c>
      <c r="N80" s="11">
        <f t="shared" si="34"/>
        <v>0.79999999999999982</v>
      </c>
      <c r="O80" s="11">
        <f t="shared" si="34"/>
        <v>0.79999999999999982</v>
      </c>
      <c r="P80" s="11">
        <f t="shared" si="34"/>
        <v>0.79999999999999982</v>
      </c>
      <c r="Q80" s="11">
        <f t="shared" si="34"/>
        <v>0.79999999999999982</v>
      </c>
      <c r="R80" s="11">
        <f t="shared" si="34"/>
        <v>0.79999999999999982</v>
      </c>
      <c r="S80" s="11">
        <f t="shared" si="34"/>
        <v>0.79999999999999982</v>
      </c>
      <c r="T80" s="11">
        <f t="shared" si="34"/>
        <v>0.79999999999999982</v>
      </c>
      <c r="U80" s="11">
        <f t="shared" si="34"/>
        <v>0.79999999999999982</v>
      </c>
      <c r="V80" s="11">
        <f t="shared" si="34"/>
        <v>0.79999999999999982</v>
      </c>
      <c r="W80" s="11">
        <f t="shared" si="34"/>
        <v>0.79999999999999982</v>
      </c>
      <c r="X80" s="11">
        <f t="shared" si="34"/>
        <v>0.79999999999999982</v>
      </c>
      <c r="Y80" s="11">
        <f t="shared" si="34"/>
        <v>0.79999999999999982</v>
      </c>
      <c r="Z80" s="11">
        <f t="shared" si="34"/>
        <v>0.79999999999999982</v>
      </c>
      <c r="AA80" s="11">
        <f t="shared" si="34"/>
        <v>0.79999999999999982</v>
      </c>
      <c r="AB80" s="11">
        <f t="shared" si="34"/>
        <v>0.79999999999999982</v>
      </c>
      <c r="AC80" s="24">
        <f t="shared" si="32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B81" si="35">SQRT(E79/0.5)*971</f>
        <v>971</v>
      </c>
      <c r="F81" s="14">
        <f t="shared" si="35"/>
        <v>971</v>
      </c>
      <c r="G81" s="14">
        <f t="shared" si="35"/>
        <v>971</v>
      </c>
      <c r="H81" s="14">
        <f t="shared" si="35"/>
        <v>971</v>
      </c>
      <c r="I81" s="14">
        <f t="shared" si="35"/>
        <v>971</v>
      </c>
      <c r="J81" s="14">
        <f t="shared" si="35"/>
        <v>971</v>
      </c>
      <c r="K81" s="14">
        <f t="shared" si="35"/>
        <v>971</v>
      </c>
      <c r="L81" s="14">
        <f t="shared" si="35"/>
        <v>971</v>
      </c>
      <c r="M81" s="14">
        <f t="shared" si="35"/>
        <v>971</v>
      </c>
      <c r="N81" s="14">
        <f t="shared" si="35"/>
        <v>971</v>
      </c>
      <c r="O81" s="14">
        <f t="shared" si="35"/>
        <v>971</v>
      </c>
      <c r="P81" s="14">
        <f t="shared" si="35"/>
        <v>971</v>
      </c>
      <c r="Q81" s="14">
        <f t="shared" si="35"/>
        <v>971</v>
      </c>
      <c r="R81" s="14">
        <f t="shared" si="35"/>
        <v>971</v>
      </c>
      <c r="S81" s="14">
        <f t="shared" si="35"/>
        <v>971</v>
      </c>
      <c r="T81" s="14">
        <f t="shared" si="35"/>
        <v>971</v>
      </c>
      <c r="U81" s="14">
        <f t="shared" si="35"/>
        <v>971</v>
      </c>
      <c r="V81" s="14">
        <f t="shared" si="35"/>
        <v>971</v>
      </c>
      <c r="W81" s="14">
        <f t="shared" si="35"/>
        <v>971</v>
      </c>
      <c r="X81" s="14">
        <f t="shared" si="35"/>
        <v>971</v>
      </c>
      <c r="Y81" s="14">
        <f t="shared" si="35"/>
        <v>971</v>
      </c>
      <c r="Z81" s="14">
        <f t="shared" si="35"/>
        <v>971</v>
      </c>
      <c r="AA81" s="14">
        <f t="shared" si="35"/>
        <v>971</v>
      </c>
      <c r="AB81" s="14">
        <f t="shared" si="35"/>
        <v>971</v>
      </c>
      <c r="AC81" s="24">
        <f t="shared" si="32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B82" si="36">E81*1000*1*(E67-E68)/3024</f>
        <v>0</v>
      </c>
      <c r="F82" s="14">
        <f t="shared" si="36"/>
        <v>0</v>
      </c>
      <c r="G82" s="14">
        <f t="shared" si="36"/>
        <v>0</v>
      </c>
      <c r="H82" s="14">
        <f t="shared" si="36"/>
        <v>0</v>
      </c>
      <c r="I82" s="14">
        <f t="shared" si="36"/>
        <v>0</v>
      </c>
      <c r="J82" s="14">
        <f t="shared" si="36"/>
        <v>0</v>
      </c>
      <c r="K82" s="14">
        <f t="shared" si="36"/>
        <v>0</v>
      </c>
      <c r="L82" s="14">
        <f t="shared" si="36"/>
        <v>0</v>
      </c>
      <c r="M82" s="14">
        <f t="shared" si="36"/>
        <v>0</v>
      </c>
      <c r="N82" s="14">
        <f t="shared" si="36"/>
        <v>0</v>
      </c>
      <c r="O82" s="14">
        <f t="shared" si="36"/>
        <v>0</v>
      </c>
      <c r="P82" s="14">
        <f t="shared" si="36"/>
        <v>0</v>
      </c>
      <c r="Q82" s="14">
        <f t="shared" si="36"/>
        <v>0</v>
      </c>
      <c r="R82" s="14">
        <f t="shared" si="36"/>
        <v>0</v>
      </c>
      <c r="S82" s="14">
        <f t="shared" si="36"/>
        <v>0</v>
      </c>
      <c r="T82" s="14">
        <f t="shared" si="36"/>
        <v>0</v>
      </c>
      <c r="U82" s="14">
        <f t="shared" si="36"/>
        <v>0</v>
      </c>
      <c r="V82" s="14">
        <f t="shared" si="36"/>
        <v>0</v>
      </c>
      <c r="W82" s="14">
        <f t="shared" si="36"/>
        <v>0</v>
      </c>
      <c r="X82" s="14">
        <f t="shared" si="36"/>
        <v>0</v>
      </c>
      <c r="Y82" s="14">
        <f t="shared" si="36"/>
        <v>0</v>
      </c>
      <c r="Z82" s="14">
        <f t="shared" si="36"/>
        <v>0</v>
      </c>
      <c r="AA82" s="14">
        <f t="shared" si="36"/>
        <v>0</v>
      </c>
      <c r="AB82" s="14">
        <f t="shared" si="36"/>
        <v>0</v>
      </c>
      <c r="AC82" s="24">
        <f>SUM(E82:AB82)</f>
        <v>0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25">
        <f>SUM(E83:AB83)</f>
        <v>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 t="e">
        <f t="shared" ref="E84:AB84" si="37">E83/E82</f>
        <v>#DIV/0!</v>
      </c>
      <c r="F84" s="16" t="e">
        <f t="shared" si="37"/>
        <v>#DIV/0!</v>
      </c>
      <c r="G84" s="16" t="e">
        <f t="shared" si="37"/>
        <v>#DIV/0!</v>
      </c>
      <c r="H84" s="16" t="e">
        <f t="shared" si="37"/>
        <v>#DIV/0!</v>
      </c>
      <c r="I84" s="16" t="e">
        <f t="shared" si="37"/>
        <v>#DIV/0!</v>
      </c>
      <c r="J84" s="16" t="e">
        <f t="shared" si="37"/>
        <v>#DIV/0!</v>
      </c>
      <c r="K84" s="16" t="e">
        <f t="shared" si="37"/>
        <v>#DIV/0!</v>
      </c>
      <c r="L84" s="16" t="e">
        <f t="shared" si="37"/>
        <v>#DIV/0!</v>
      </c>
      <c r="M84" s="16" t="e">
        <f t="shared" si="37"/>
        <v>#DIV/0!</v>
      </c>
      <c r="N84" s="16" t="e">
        <f t="shared" si="37"/>
        <v>#DIV/0!</v>
      </c>
      <c r="O84" s="16" t="e">
        <f t="shared" si="37"/>
        <v>#DIV/0!</v>
      </c>
      <c r="P84" s="16" t="e">
        <f t="shared" si="37"/>
        <v>#DIV/0!</v>
      </c>
      <c r="Q84" s="16" t="e">
        <f t="shared" si="37"/>
        <v>#DIV/0!</v>
      </c>
      <c r="R84" s="16" t="e">
        <f t="shared" si="37"/>
        <v>#DIV/0!</v>
      </c>
      <c r="S84" s="16" t="e">
        <f t="shared" si="37"/>
        <v>#DIV/0!</v>
      </c>
      <c r="T84" s="16" t="e">
        <f t="shared" si="37"/>
        <v>#DIV/0!</v>
      </c>
      <c r="U84" s="16" t="e">
        <f t="shared" si="37"/>
        <v>#DIV/0!</v>
      </c>
      <c r="V84" s="16" t="e">
        <f t="shared" si="37"/>
        <v>#DIV/0!</v>
      </c>
      <c r="W84" s="16" t="e">
        <f t="shared" si="37"/>
        <v>#DIV/0!</v>
      </c>
      <c r="X84" s="16" t="e">
        <f t="shared" si="37"/>
        <v>#DIV/0!</v>
      </c>
      <c r="Y84" s="16" t="e">
        <f t="shared" si="37"/>
        <v>#DIV/0!</v>
      </c>
      <c r="Z84" s="16" t="e">
        <f t="shared" si="37"/>
        <v>#DIV/0!</v>
      </c>
      <c r="AA84" s="16" t="e">
        <f t="shared" si="37"/>
        <v>#DIV/0!</v>
      </c>
      <c r="AB84" s="16" t="e">
        <f t="shared" si="37"/>
        <v>#DIV/0!</v>
      </c>
      <c r="AC84" s="24" t="e">
        <f t="shared" ref="AC84:AC89" si="38">AVERAGE(E84:AB84)</f>
        <v>#DIV/0!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 t="e">
        <f>AVERAGE(E84:AB84)</f>
        <v>#DIV/0!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 t="e">
        <f t="shared" si="38"/>
        <v>#DIV/0!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 t="e">
        <f t="shared" ref="E86:AB86" si="39">3.516/E84</f>
        <v>#DIV/0!</v>
      </c>
      <c r="F86" s="16" t="e">
        <f t="shared" si="39"/>
        <v>#DIV/0!</v>
      </c>
      <c r="G86" s="16" t="e">
        <f t="shared" si="39"/>
        <v>#DIV/0!</v>
      </c>
      <c r="H86" s="16" t="e">
        <f t="shared" si="39"/>
        <v>#DIV/0!</v>
      </c>
      <c r="I86" s="16" t="e">
        <f t="shared" si="39"/>
        <v>#DIV/0!</v>
      </c>
      <c r="J86" s="16" t="e">
        <f t="shared" si="39"/>
        <v>#DIV/0!</v>
      </c>
      <c r="K86" s="16" t="e">
        <f t="shared" si="39"/>
        <v>#DIV/0!</v>
      </c>
      <c r="L86" s="16" t="e">
        <f t="shared" si="39"/>
        <v>#DIV/0!</v>
      </c>
      <c r="M86" s="16" t="e">
        <f t="shared" si="39"/>
        <v>#DIV/0!</v>
      </c>
      <c r="N86" s="16" t="e">
        <f t="shared" si="39"/>
        <v>#DIV/0!</v>
      </c>
      <c r="O86" s="16" t="e">
        <f t="shared" si="39"/>
        <v>#DIV/0!</v>
      </c>
      <c r="P86" s="16" t="e">
        <f t="shared" si="39"/>
        <v>#DIV/0!</v>
      </c>
      <c r="Q86" s="16" t="e">
        <f t="shared" si="39"/>
        <v>#DIV/0!</v>
      </c>
      <c r="R86" s="16" t="e">
        <f t="shared" si="39"/>
        <v>#DIV/0!</v>
      </c>
      <c r="S86" s="16" t="e">
        <f t="shared" si="39"/>
        <v>#DIV/0!</v>
      </c>
      <c r="T86" s="16" t="e">
        <f t="shared" si="39"/>
        <v>#DIV/0!</v>
      </c>
      <c r="U86" s="16" t="e">
        <f t="shared" si="39"/>
        <v>#DIV/0!</v>
      </c>
      <c r="V86" s="16" t="e">
        <f t="shared" si="39"/>
        <v>#DIV/0!</v>
      </c>
      <c r="W86" s="16" t="e">
        <f t="shared" si="39"/>
        <v>#DIV/0!</v>
      </c>
      <c r="X86" s="16" t="e">
        <f t="shared" si="39"/>
        <v>#DIV/0!</v>
      </c>
      <c r="Y86" s="16" t="e">
        <f t="shared" si="39"/>
        <v>#DIV/0!</v>
      </c>
      <c r="Z86" s="16" t="e">
        <f t="shared" si="39"/>
        <v>#DIV/0!</v>
      </c>
      <c r="AA86" s="16" t="e">
        <f t="shared" si="39"/>
        <v>#DIV/0!</v>
      </c>
      <c r="AB86" s="16" t="e">
        <f t="shared" si="39"/>
        <v>#DIV/0!</v>
      </c>
      <c r="AC86" s="24" t="e">
        <f t="shared" si="38"/>
        <v>#DIV/0!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 t="e">
        <f t="shared" ref="E87:AB87" si="40">3.413*E86</f>
        <v>#DIV/0!</v>
      </c>
      <c r="F87" s="16" t="e">
        <f t="shared" si="40"/>
        <v>#DIV/0!</v>
      </c>
      <c r="G87" s="16" t="e">
        <f t="shared" si="40"/>
        <v>#DIV/0!</v>
      </c>
      <c r="H87" s="16" t="e">
        <f t="shared" si="40"/>
        <v>#DIV/0!</v>
      </c>
      <c r="I87" s="16" t="e">
        <f t="shared" si="40"/>
        <v>#DIV/0!</v>
      </c>
      <c r="J87" s="16" t="e">
        <f t="shared" si="40"/>
        <v>#DIV/0!</v>
      </c>
      <c r="K87" s="16" t="e">
        <f t="shared" si="40"/>
        <v>#DIV/0!</v>
      </c>
      <c r="L87" s="16" t="e">
        <f t="shared" si="40"/>
        <v>#DIV/0!</v>
      </c>
      <c r="M87" s="16" t="e">
        <f t="shared" si="40"/>
        <v>#DIV/0!</v>
      </c>
      <c r="N87" s="16" t="e">
        <f t="shared" si="40"/>
        <v>#DIV/0!</v>
      </c>
      <c r="O87" s="16" t="e">
        <f t="shared" si="40"/>
        <v>#DIV/0!</v>
      </c>
      <c r="P87" s="16" t="e">
        <f t="shared" si="40"/>
        <v>#DIV/0!</v>
      </c>
      <c r="Q87" s="16" t="e">
        <f t="shared" si="40"/>
        <v>#DIV/0!</v>
      </c>
      <c r="R87" s="16" t="e">
        <f t="shared" si="40"/>
        <v>#DIV/0!</v>
      </c>
      <c r="S87" s="16" t="e">
        <f t="shared" si="40"/>
        <v>#DIV/0!</v>
      </c>
      <c r="T87" s="16" t="e">
        <f t="shared" si="40"/>
        <v>#DIV/0!</v>
      </c>
      <c r="U87" s="16" t="e">
        <f t="shared" si="40"/>
        <v>#DIV/0!</v>
      </c>
      <c r="V87" s="16" t="e">
        <f t="shared" si="40"/>
        <v>#DIV/0!</v>
      </c>
      <c r="W87" s="16" t="e">
        <f t="shared" si="40"/>
        <v>#DIV/0!</v>
      </c>
      <c r="X87" s="16" t="e">
        <f t="shared" si="40"/>
        <v>#DIV/0!</v>
      </c>
      <c r="Y87" s="16" t="e">
        <f t="shared" si="40"/>
        <v>#DIV/0!</v>
      </c>
      <c r="Z87" s="16" t="e">
        <f t="shared" si="40"/>
        <v>#DIV/0!</v>
      </c>
      <c r="AA87" s="16" t="e">
        <f t="shared" si="40"/>
        <v>#DIV/0!</v>
      </c>
      <c r="AB87" s="16" t="e">
        <f t="shared" si="40"/>
        <v>#DIV/0!</v>
      </c>
      <c r="AC87" s="24" t="e">
        <f t="shared" si="38"/>
        <v>#DIV/0!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 t="e">
        <f t="shared" ref="E88:AB88" si="41">(E71-E70)/LN(1+(E71-E70)/E65)</f>
        <v>#DIV/0!</v>
      </c>
      <c r="F88" s="16" t="e">
        <f t="shared" si="41"/>
        <v>#DIV/0!</v>
      </c>
      <c r="G88" s="16" t="e">
        <f t="shared" si="41"/>
        <v>#DIV/0!</v>
      </c>
      <c r="H88" s="16" t="e">
        <f t="shared" si="41"/>
        <v>#DIV/0!</v>
      </c>
      <c r="I88" s="16" t="e">
        <f t="shared" si="41"/>
        <v>#DIV/0!</v>
      </c>
      <c r="J88" s="16" t="e">
        <f t="shared" si="41"/>
        <v>#DIV/0!</v>
      </c>
      <c r="K88" s="16" t="e">
        <f t="shared" si="41"/>
        <v>#DIV/0!</v>
      </c>
      <c r="L88" s="16" t="e">
        <f t="shared" si="41"/>
        <v>#DIV/0!</v>
      </c>
      <c r="M88" s="16" t="e">
        <f t="shared" si="41"/>
        <v>#DIV/0!</v>
      </c>
      <c r="N88" s="16" t="e">
        <f t="shared" si="41"/>
        <v>#DIV/0!</v>
      </c>
      <c r="O88" s="16" t="e">
        <f t="shared" si="41"/>
        <v>#DIV/0!</v>
      </c>
      <c r="P88" s="16" t="e">
        <f t="shared" si="41"/>
        <v>#DIV/0!</v>
      </c>
      <c r="Q88" s="16" t="e">
        <f t="shared" si="41"/>
        <v>#DIV/0!</v>
      </c>
      <c r="R88" s="16" t="e">
        <f t="shared" si="41"/>
        <v>#DIV/0!</v>
      </c>
      <c r="S88" s="16" t="e">
        <f t="shared" si="41"/>
        <v>#DIV/0!</v>
      </c>
      <c r="T88" s="16" t="e">
        <f t="shared" si="41"/>
        <v>#DIV/0!</v>
      </c>
      <c r="U88" s="16" t="e">
        <f t="shared" si="41"/>
        <v>#DIV/0!</v>
      </c>
      <c r="V88" s="16" t="e">
        <f t="shared" si="41"/>
        <v>#DIV/0!</v>
      </c>
      <c r="W88" s="16" t="e">
        <f t="shared" si="41"/>
        <v>#DIV/0!</v>
      </c>
      <c r="X88" s="16" t="e">
        <f t="shared" si="41"/>
        <v>#DIV/0!</v>
      </c>
      <c r="Y88" s="16" t="e">
        <f t="shared" si="41"/>
        <v>#DIV/0!</v>
      </c>
      <c r="Z88" s="16" t="e">
        <f t="shared" si="41"/>
        <v>#DIV/0!</v>
      </c>
      <c r="AA88" s="16" t="e">
        <f t="shared" si="41"/>
        <v>#DIV/0!</v>
      </c>
      <c r="AB88" s="16" t="e">
        <f t="shared" si="41"/>
        <v>#DIV/0!</v>
      </c>
      <c r="AC88" s="24" t="e">
        <f t="shared" si="38"/>
        <v>#DIV/0!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 t="e">
        <f t="shared" ref="E89:AB89" si="42">(E67-E68)/LN(1+(E67-E68)/E66)</f>
        <v>#DIV/0!</v>
      </c>
      <c r="F89" s="16" t="e">
        <f t="shared" si="42"/>
        <v>#DIV/0!</v>
      </c>
      <c r="G89" s="16" t="e">
        <f t="shared" si="42"/>
        <v>#DIV/0!</v>
      </c>
      <c r="H89" s="16" t="e">
        <f t="shared" si="42"/>
        <v>#DIV/0!</v>
      </c>
      <c r="I89" s="16" t="e">
        <f t="shared" si="42"/>
        <v>#DIV/0!</v>
      </c>
      <c r="J89" s="16" t="e">
        <f t="shared" si="42"/>
        <v>#DIV/0!</v>
      </c>
      <c r="K89" s="16" t="e">
        <f t="shared" si="42"/>
        <v>#DIV/0!</v>
      </c>
      <c r="L89" s="16" t="e">
        <f t="shared" si="42"/>
        <v>#DIV/0!</v>
      </c>
      <c r="M89" s="16" t="e">
        <f t="shared" si="42"/>
        <v>#DIV/0!</v>
      </c>
      <c r="N89" s="16" t="e">
        <f t="shared" si="42"/>
        <v>#DIV/0!</v>
      </c>
      <c r="O89" s="16" t="e">
        <f t="shared" si="42"/>
        <v>#DIV/0!</v>
      </c>
      <c r="P89" s="16" t="e">
        <f t="shared" si="42"/>
        <v>#DIV/0!</v>
      </c>
      <c r="Q89" s="16" t="e">
        <f t="shared" si="42"/>
        <v>#DIV/0!</v>
      </c>
      <c r="R89" s="16" t="e">
        <f t="shared" si="42"/>
        <v>#DIV/0!</v>
      </c>
      <c r="S89" s="16" t="e">
        <f t="shared" si="42"/>
        <v>#DIV/0!</v>
      </c>
      <c r="T89" s="16" t="e">
        <f t="shared" si="42"/>
        <v>#DIV/0!</v>
      </c>
      <c r="U89" s="16" t="e">
        <f t="shared" si="42"/>
        <v>#DIV/0!</v>
      </c>
      <c r="V89" s="16" t="e">
        <f t="shared" si="42"/>
        <v>#DIV/0!</v>
      </c>
      <c r="W89" s="16" t="e">
        <f t="shared" si="42"/>
        <v>#DIV/0!</v>
      </c>
      <c r="X89" s="16" t="e">
        <f t="shared" si="42"/>
        <v>#DIV/0!</v>
      </c>
      <c r="Y89" s="16" t="e">
        <f t="shared" si="42"/>
        <v>#DIV/0!</v>
      </c>
      <c r="Z89" s="16" t="e">
        <f t="shared" si="42"/>
        <v>#DIV/0!</v>
      </c>
      <c r="AA89" s="16" t="e">
        <f t="shared" si="42"/>
        <v>#DIV/0!</v>
      </c>
      <c r="AB89" s="16" t="e">
        <f t="shared" si="42"/>
        <v>#DIV/0!</v>
      </c>
      <c r="AC89" s="24" t="e">
        <f t="shared" si="38"/>
        <v>#DIV/0!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 t="e">
        <f>AVERAGE(E94:AB94)</f>
        <v>#DIV/0!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 t="e">
        <f>AVERAGE(E95:AB95)</f>
        <v>#DIV/0!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 t="e">
        <f t="shared" ref="AC96:AC100" si="43">AVERAGE(E96:AB96)</f>
        <v>#DIV/0!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 t="e">
        <f t="shared" si="43"/>
        <v>#DIV/0!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0</v>
      </c>
      <c r="F98" s="10">
        <f t="shared" ref="F98:AB98" si="44">F96-F97</f>
        <v>0</v>
      </c>
      <c r="G98" s="10">
        <f t="shared" si="44"/>
        <v>0</v>
      </c>
      <c r="H98" s="10">
        <f t="shared" si="44"/>
        <v>0</v>
      </c>
      <c r="I98" s="10">
        <f t="shared" si="44"/>
        <v>0</v>
      </c>
      <c r="J98" s="10">
        <f t="shared" si="44"/>
        <v>0</v>
      </c>
      <c r="K98" s="10">
        <f t="shared" si="44"/>
        <v>0</v>
      </c>
      <c r="L98" s="10">
        <f t="shared" si="44"/>
        <v>0</v>
      </c>
      <c r="M98" s="10">
        <f t="shared" si="44"/>
        <v>0</v>
      </c>
      <c r="N98" s="10">
        <f t="shared" si="44"/>
        <v>0</v>
      </c>
      <c r="O98" s="10">
        <f t="shared" si="44"/>
        <v>0</v>
      </c>
      <c r="P98" s="10">
        <f t="shared" si="44"/>
        <v>0</v>
      </c>
      <c r="Q98" s="10">
        <f t="shared" si="44"/>
        <v>0</v>
      </c>
      <c r="R98" s="10">
        <f t="shared" si="44"/>
        <v>0</v>
      </c>
      <c r="S98" s="10">
        <f t="shared" si="44"/>
        <v>0</v>
      </c>
      <c r="T98" s="10">
        <f t="shared" si="44"/>
        <v>0</v>
      </c>
      <c r="U98" s="10">
        <f t="shared" si="44"/>
        <v>0</v>
      </c>
      <c r="V98" s="10">
        <f t="shared" si="44"/>
        <v>0</v>
      </c>
      <c r="W98" s="10">
        <f t="shared" si="44"/>
        <v>0</v>
      </c>
      <c r="X98" s="10">
        <f t="shared" si="44"/>
        <v>0</v>
      </c>
      <c r="Y98" s="10">
        <f t="shared" si="44"/>
        <v>0</v>
      </c>
      <c r="Z98" s="10">
        <f t="shared" si="44"/>
        <v>0</v>
      </c>
      <c r="AA98" s="10">
        <f t="shared" si="44"/>
        <v>0</v>
      </c>
      <c r="AB98" s="10">
        <f t="shared" si="44"/>
        <v>0</v>
      </c>
      <c r="AC98" s="24">
        <f t="shared" si="43"/>
        <v>0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 t="e">
        <f t="shared" si="43"/>
        <v>#DIV/0!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 t="e">
        <f t="shared" si="43"/>
        <v>#DIV/0!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0</v>
      </c>
      <c r="F101" s="10">
        <f t="shared" ref="F101:AB101" si="45">F100-F99</f>
        <v>0</v>
      </c>
      <c r="G101" s="10">
        <f t="shared" si="45"/>
        <v>0</v>
      </c>
      <c r="H101" s="10">
        <f t="shared" si="45"/>
        <v>0</v>
      </c>
      <c r="I101" s="10">
        <f t="shared" si="45"/>
        <v>0</v>
      </c>
      <c r="J101" s="10">
        <f t="shared" si="45"/>
        <v>0</v>
      </c>
      <c r="K101" s="10">
        <f t="shared" si="45"/>
        <v>0</v>
      </c>
      <c r="L101" s="10">
        <f t="shared" si="45"/>
        <v>0</v>
      </c>
      <c r="M101" s="10">
        <f t="shared" si="45"/>
        <v>0</v>
      </c>
      <c r="N101" s="10">
        <f t="shared" si="45"/>
        <v>0</v>
      </c>
      <c r="O101" s="10">
        <f t="shared" si="45"/>
        <v>0</v>
      </c>
      <c r="P101" s="10">
        <f t="shared" si="45"/>
        <v>0</v>
      </c>
      <c r="Q101" s="10">
        <f t="shared" si="45"/>
        <v>0</v>
      </c>
      <c r="R101" s="10">
        <f t="shared" si="45"/>
        <v>0</v>
      </c>
      <c r="S101" s="10">
        <f t="shared" si="45"/>
        <v>0</v>
      </c>
      <c r="T101" s="10">
        <f t="shared" si="45"/>
        <v>0</v>
      </c>
      <c r="U101" s="10">
        <f t="shared" si="45"/>
        <v>0</v>
      </c>
      <c r="V101" s="10">
        <f t="shared" si="45"/>
        <v>0</v>
      </c>
      <c r="W101" s="10">
        <f t="shared" si="45"/>
        <v>0</v>
      </c>
      <c r="X101" s="10">
        <f t="shared" si="45"/>
        <v>0</v>
      </c>
      <c r="Y101" s="10">
        <f t="shared" si="45"/>
        <v>0</v>
      </c>
      <c r="Z101" s="10">
        <f t="shared" si="45"/>
        <v>0</v>
      </c>
      <c r="AA101" s="10">
        <f t="shared" si="45"/>
        <v>0</v>
      </c>
      <c r="AB101" s="10">
        <f t="shared" si="45"/>
        <v>0</v>
      </c>
      <c r="AC101" s="24">
        <f>AVERAGE(E101:AB101)</f>
        <v>0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 t="e">
        <f t="shared" ref="AC102:AC110" si="46">AVERAGE(E102:AB102)</f>
        <v>#DIV/0!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 t="e">
        <f t="shared" si="46"/>
        <v>#DIV/0!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>
        <v>4.2</v>
      </c>
      <c r="M104" s="11">
        <v>4.2</v>
      </c>
      <c r="N104" s="11">
        <v>4.2</v>
      </c>
      <c r="O104" s="11">
        <v>4.2</v>
      </c>
      <c r="P104" s="11">
        <v>4.2</v>
      </c>
      <c r="Q104" s="11">
        <v>4.2</v>
      </c>
      <c r="R104" s="11">
        <v>4.2</v>
      </c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>
        <v>4.2</v>
      </c>
      <c r="AC104" s="24">
        <f t="shared" si="46"/>
        <v>4.200000000000002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>
        <v>3.7</v>
      </c>
      <c r="M105" s="12">
        <v>3.7</v>
      </c>
      <c r="N105" s="12">
        <v>3.7</v>
      </c>
      <c r="O105" s="12">
        <v>3.7</v>
      </c>
      <c r="P105" s="12">
        <v>3.7</v>
      </c>
      <c r="Q105" s="12">
        <v>3.7</v>
      </c>
      <c r="R105" s="12">
        <v>3.7</v>
      </c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>
        <v>3.7</v>
      </c>
      <c r="AC105" s="24">
        <f t="shared" si="46"/>
        <v>3.7000000000000015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>
        <v>3.8</v>
      </c>
      <c r="M106" s="12">
        <v>3.8</v>
      </c>
      <c r="N106" s="12">
        <v>3.8</v>
      </c>
      <c r="O106" s="12">
        <v>3.8</v>
      </c>
      <c r="P106" s="12">
        <v>3.8</v>
      </c>
      <c r="Q106" s="12">
        <v>3.8</v>
      </c>
      <c r="R106" s="12">
        <v>3.8</v>
      </c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>
        <v>3.8</v>
      </c>
      <c r="AC106" s="24">
        <f t="shared" si="46"/>
        <v>3.7999999999999985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>
        <v>3</v>
      </c>
      <c r="M107" s="12">
        <v>3</v>
      </c>
      <c r="N107" s="12">
        <v>3</v>
      </c>
      <c r="O107" s="12">
        <v>3</v>
      </c>
      <c r="P107" s="12">
        <v>3</v>
      </c>
      <c r="Q107" s="12">
        <v>3</v>
      </c>
      <c r="R107" s="12">
        <v>3</v>
      </c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>
        <v>3</v>
      </c>
      <c r="AC107" s="24">
        <f t="shared" si="46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AB108" si="47">E104-E105</f>
        <v>0.5</v>
      </c>
      <c r="F108" s="11">
        <f t="shared" si="47"/>
        <v>0.5</v>
      </c>
      <c r="G108" s="11">
        <f t="shared" si="47"/>
        <v>0.5</v>
      </c>
      <c r="H108" s="11">
        <f t="shared" si="47"/>
        <v>0.5</v>
      </c>
      <c r="I108" s="11">
        <f t="shared" si="47"/>
        <v>0.5</v>
      </c>
      <c r="J108" s="11">
        <f t="shared" si="47"/>
        <v>0.5</v>
      </c>
      <c r="K108" s="11">
        <f t="shared" si="47"/>
        <v>0.5</v>
      </c>
      <c r="L108" s="11">
        <f t="shared" si="47"/>
        <v>0.5</v>
      </c>
      <c r="M108" s="11">
        <f t="shared" si="47"/>
        <v>0.5</v>
      </c>
      <c r="N108" s="11">
        <f t="shared" si="47"/>
        <v>0.5</v>
      </c>
      <c r="O108" s="11">
        <f t="shared" si="47"/>
        <v>0.5</v>
      </c>
      <c r="P108" s="11">
        <f t="shared" si="47"/>
        <v>0.5</v>
      </c>
      <c r="Q108" s="11">
        <f t="shared" si="47"/>
        <v>0.5</v>
      </c>
      <c r="R108" s="11">
        <f t="shared" si="47"/>
        <v>0.5</v>
      </c>
      <c r="S108" s="11">
        <f t="shared" si="47"/>
        <v>0.5</v>
      </c>
      <c r="T108" s="11">
        <f t="shared" si="47"/>
        <v>0.5</v>
      </c>
      <c r="U108" s="11">
        <f t="shared" si="47"/>
        <v>0.5</v>
      </c>
      <c r="V108" s="11">
        <f t="shared" si="47"/>
        <v>0.5</v>
      </c>
      <c r="W108" s="11">
        <f t="shared" si="47"/>
        <v>0.5</v>
      </c>
      <c r="X108" s="11">
        <f t="shared" si="47"/>
        <v>0.5</v>
      </c>
      <c r="Y108" s="11">
        <f t="shared" si="47"/>
        <v>0.5</v>
      </c>
      <c r="Z108" s="11">
        <f t="shared" si="47"/>
        <v>0.5</v>
      </c>
      <c r="AA108" s="11">
        <f t="shared" si="47"/>
        <v>0.5</v>
      </c>
      <c r="AB108" s="11">
        <f t="shared" si="47"/>
        <v>0.5</v>
      </c>
      <c r="AC108" s="24">
        <f t="shared" si="46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AB109" si="48">E106-E107</f>
        <v>0.79999999999999982</v>
      </c>
      <c r="F109" s="11">
        <f t="shared" si="48"/>
        <v>0.79999999999999982</v>
      </c>
      <c r="G109" s="11">
        <f t="shared" si="48"/>
        <v>0.79999999999999982</v>
      </c>
      <c r="H109" s="11">
        <f t="shared" si="48"/>
        <v>0.79999999999999982</v>
      </c>
      <c r="I109" s="11">
        <f t="shared" si="48"/>
        <v>0.79999999999999982</v>
      </c>
      <c r="J109" s="11">
        <f t="shared" si="48"/>
        <v>0.79999999999999982</v>
      </c>
      <c r="K109" s="11">
        <f t="shared" si="48"/>
        <v>0.79999999999999982</v>
      </c>
      <c r="L109" s="11">
        <f t="shared" si="48"/>
        <v>0.79999999999999982</v>
      </c>
      <c r="M109" s="11">
        <f t="shared" si="48"/>
        <v>0.79999999999999982</v>
      </c>
      <c r="N109" s="11">
        <f t="shared" si="48"/>
        <v>0.79999999999999982</v>
      </c>
      <c r="O109" s="11">
        <f t="shared" si="48"/>
        <v>0.79999999999999982</v>
      </c>
      <c r="P109" s="11">
        <f t="shared" si="48"/>
        <v>0.79999999999999982</v>
      </c>
      <c r="Q109" s="11">
        <f t="shared" si="48"/>
        <v>0.79999999999999982</v>
      </c>
      <c r="R109" s="11">
        <f t="shared" si="48"/>
        <v>0.79999999999999982</v>
      </c>
      <c r="S109" s="11">
        <f t="shared" si="48"/>
        <v>0.79999999999999982</v>
      </c>
      <c r="T109" s="11">
        <f t="shared" si="48"/>
        <v>0.79999999999999982</v>
      </c>
      <c r="U109" s="11">
        <f t="shared" si="48"/>
        <v>0.79999999999999982</v>
      </c>
      <c r="V109" s="11">
        <f t="shared" si="48"/>
        <v>0.79999999999999982</v>
      </c>
      <c r="W109" s="11">
        <f t="shared" si="48"/>
        <v>0.79999999999999982</v>
      </c>
      <c r="X109" s="11">
        <f t="shared" si="48"/>
        <v>0.79999999999999982</v>
      </c>
      <c r="Y109" s="11">
        <f t="shared" si="48"/>
        <v>0.79999999999999982</v>
      </c>
      <c r="Z109" s="11">
        <f t="shared" si="48"/>
        <v>0.79999999999999982</v>
      </c>
      <c r="AA109" s="11">
        <f t="shared" si="48"/>
        <v>0.79999999999999982</v>
      </c>
      <c r="AB109" s="11">
        <f t="shared" si="48"/>
        <v>0.79999999999999982</v>
      </c>
      <c r="AC109" s="24">
        <f t="shared" si="46"/>
        <v>0.80000000000000027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AB110" si="49">SQRT(E108/0.5)*971</f>
        <v>971</v>
      </c>
      <c r="F110" s="14">
        <f t="shared" si="49"/>
        <v>971</v>
      </c>
      <c r="G110" s="14">
        <f t="shared" si="49"/>
        <v>971</v>
      </c>
      <c r="H110" s="14">
        <f t="shared" si="49"/>
        <v>971</v>
      </c>
      <c r="I110" s="14">
        <f t="shared" si="49"/>
        <v>971</v>
      </c>
      <c r="J110" s="14">
        <f t="shared" si="49"/>
        <v>971</v>
      </c>
      <c r="K110" s="14">
        <f t="shared" si="49"/>
        <v>971</v>
      </c>
      <c r="L110" s="14">
        <f t="shared" si="49"/>
        <v>971</v>
      </c>
      <c r="M110" s="14">
        <f t="shared" si="49"/>
        <v>971</v>
      </c>
      <c r="N110" s="14">
        <f t="shared" si="49"/>
        <v>971</v>
      </c>
      <c r="O110" s="14">
        <f t="shared" si="49"/>
        <v>971</v>
      </c>
      <c r="P110" s="14">
        <f t="shared" si="49"/>
        <v>971</v>
      </c>
      <c r="Q110" s="14">
        <f t="shared" si="49"/>
        <v>971</v>
      </c>
      <c r="R110" s="14">
        <f t="shared" si="49"/>
        <v>971</v>
      </c>
      <c r="S110" s="14">
        <f t="shared" si="49"/>
        <v>971</v>
      </c>
      <c r="T110" s="14">
        <f t="shared" si="49"/>
        <v>971</v>
      </c>
      <c r="U110" s="14">
        <f t="shared" si="49"/>
        <v>971</v>
      </c>
      <c r="V110" s="14">
        <f t="shared" si="49"/>
        <v>971</v>
      </c>
      <c r="W110" s="14">
        <f t="shared" si="49"/>
        <v>971</v>
      </c>
      <c r="X110" s="14">
        <f t="shared" si="49"/>
        <v>971</v>
      </c>
      <c r="Y110" s="14">
        <f t="shared" si="49"/>
        <v>971</v>
      </c>
      <c r="Z110" s="14">
        <f t="shared" si="49"/>
        <v>971</v>
      </c>
      <c r="AA110" s="14">
        <f t="shared" si="49"/>
        <v>971</v>
      </c>
      <c r="AB110" s="14">
        <f t="shared" si="49"/>
        <v>971</v>
      </c>
      <c r="AC110" s="24">
        <f t="shared" si="46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AB111" si="50">E110*1000*1*(E96-E97)/3024</f>
        <v>0</v>
      </c>
      <c r="F111" s="14">
        <f t="shared" si="50"/>
        <v>0</v>
      </c>
      <c r="G111" s="14">
        <f t="shared" si="50"/>
        <v>0</v>
      </c>
      <c r="H111" s="14">
        <f t="shared" si="50"/>
        <v>0</v>
      </c>
      <c r="I111" s="14">
        <f t="shared" si="50"/>
        <v>0</v>
      </c>
      <c r="J111" s="14">
        <f t="shared" si="50"/>
        <v>0</v>
      </c>
      <c r="K111" s="14">
        <f t="shared" si="50"/>
        <v>0</v>
      </c>
      <c r="L111" s="14">
        <f t="shared" si="50"/>
        <v>0</v>
      </c>
      <c r="M111" s="14">
        <f t="shared" si="50"/>
        <v>0</v>
      </c>
      <c r="N111" s="14">
        <f t="shared" si="50"/>
        <v>0</v>
      </c>
      <c r="O111" s="14">
        <f t="shared" si="50"/>
        <v>0</v>
      </c>
      <c r="P111" s="14">
        <f t="shared" si="50"/>
        <v>0</v>
      </c>
      <c r="Q111" s="14">
        <f t="shared" si="50"/>
        <v>0</v>
      </c>
      <c r="R111" s="14">
        <f t="shared" si="50"/>
        <v>0</v>
      </c>
      <c r="S111" s="14">
        <f t="shared" si="50"/>
        <v>0</v>
      </c>
      <c r="T111" s="14">
        <f t="shared" si="50"/>
        <v>0</v>
      </c>
      <c r="U111" s="14">
        <f t="shared" si="50"/>
        <v>0</v>
      </c>
      <c r="V111" s="14">
        <f t="shared" si="50"/>
        <v>0</v>
      </c>
      <c r="W111" s="14">
        <f t="shared" si="50"/>
        <v>0</v>
      </c>
      <c r="X111" s="14">
        <f t="shared" si="50"/>
        <v>0</v>
      </c>
      <c r="Y111" s="14">
        <f t="shared" si="50"/>
        <v>0</v>
      </c>
      <c r="Z111" s="14">
        <f t="shared" si="50"/>
        <v>0</v>
      </c>
      <c r="AA111" s="14">
        <f t="shared" si="50"/>
        <v>0</v>
      </c>
      <c r="AB111" s="14">
        <f t="shared" si="50"/>
        <v>0</v>
      </c>
      <c r="AC111" s="24">
        <f>SUM(E111:AB111)</f>
        <v>0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25">
        <f>SUM(E112:AB112)</f>
        <v>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 t="e">
        <f t="shared" ref="E113:AB113" si="51">E112/E111</f>
        <v>#DIV/0!</v>
      </c>
      <c r="F113" s="16" t="e">
        <f t="shared" si="51"/>
        <v>#DIV/0!</v>
      </c>
      <c r="G113" s="16" t="e">
        <f t="shared" si="51"/>
        <v>#DIV/0!</v>
      </c>
      <c r="H113" s="16" t="e">
        <f t="shared" si="51"/>
        <v>#DIV/0!</v>
      </c>
      <c r="I113" s="16" t="e">
        <f t="shared" si="51"/>
        <v>#DIV/0!</v>
      </c>
      <c r="J113" s="16" t="e">
        <f t="shared" si="51"/>
        <v>#DIV/0!</v>
      </c>
      <c r="K113" s="16" t="e">
        <f t="shared" si="51"/>
        <v>#DIV/0!</v>
      </c>
      <c r="L113" s="16" t="e">
        <f t="shared" si="51"/>
        <v>#DIV/0!</v>
      </c>
      <c r="M113" s="16" t="e">
        <f t="shared" si="51"/>
        <v>#DIV/0!</v>
      </c>
      <c r="N113" s="16" t="e">
        <f t="shared" si="51"/>
        <v>#DIV/0!</v>
      </c>
      <c r="O113" s="16" t="e">
        <f t="shared" si="51"/>
        <v>#DIV/0!</v>
      </c>
      <c r="P113" s="16" t="e">
        <f t="shared" si="51"/>
        <v>#DIV/0!</v>
      </c>
      <c r="Q113" s="16" t="e">
        <f t="shared" si="51"/>
        <v>#DIV/0!</v>
      </c>
      <c r="R113" s="16" t="e">
        <f t="shared" si="51"/>
        <v>#DIV/0!</v>
      </c>
      <c r="S113" s="16" t="e">
        <f t="shared" si="51"/>
        <v>#DIV/0!</v>
      </c>
      <c r="T113" s="16" t="e">
        <f t="shared" si="51"/>
        <v>#DIV/0!</v>
      </c>
      <c r="U113" s="16" t="e">
        <f t="shared" si="51"/>
        <v>#DIV/0!</v>
      </c>
      <c r="V113" s="16" t="e">
        <f t="shared" si="51"/>
        <v>#DIV/0!</v>
      </c>
      <c r="W113" s="16" t="e">
        <f t="shared" si="51"/>
        <v>#DIV/0!</v>
      </c>
      <c r="X113" s="16" t="e">
        <f t="shared" si="51"/>
        <v>#DIV/0!</v>
      </c>
      <c r="Y113" s="16" t="e">
        <f t="shared" si="51"/>
        <v>#DIV/0!</v>
      </c>
      <c r="Z113" s="16" t="e">
        <f t="shared" si="51"/>
        <v>#DIV/0!</v>
      </c>
      <c r="AA113" s="16" t="e">
        <f t="shared" si="51"/>
        <v>#DIV/0!</v>
      </c>
      <c r="AB113" s="16" t="e">
        <f t="shared" si="51"/>
        <v>#DIV/0!</v>
      </c>
      <c r="AC113" s="24" t="e">
        <f t="shared" ref="AC113:AC118" si="52">AVERAGE(E113:AB113)</f>
        <v>#DIV/0!</v>
      </c>
    </row>
    <row r="114" spans="1:35" ht="30" customHeight="1">
      <c r="A114" s="4">
        <v>17</v>
      </c>
      <c r="B114" s="5" t="s">
        <v>64</v>
      </c>
      <c r="C114" s="13"/>
      <c r="D114" s="13"/>
      <c r="E114" s="427" t="e">
        <f>AVERAGE(E113:AB113)</f>
        <v>#DIV/0!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 t="e">
        <f t="shared" si="52"/>
        <v>#DIV/0!</v>
      </c>
    </row>
    <row r="115" spans="1:35" ht="30" customHeight="1">
      <c r="A115" s="4">
        <v>18</v>
      </c>
      <c r="B115" s="5" t="s">
        <v>65</v>
      </c>
      <c r="C115" s="13"/>
      <c r="D115" s="13"/>
      <c r="E115" s="16" t="e">
        <f t="shared" ref="E115:AB115" si="53">3.516/E113</f>
        <v>#DIV/0!</v>
      </c>
      <c r="F115" s="16" t="e">
        <f t="shared" si="53"/>
        <v>#DIV/0!</v>
      </c>
      <c r="G115" s="16" t="e">
        <f t="shared" si="53"/>
        <v>#DIV/0!</v>
      </c>
      <c r="H115" s="16" t="e">
        <f t="shared" si="53"/>
        <v>#DIV/0!</v>
      </c>
      <c r="I115" s="16" t="e">
        <f t="shared" si="53"/>
        <v>#DIV/0!</v>
      </c>
      <c r="J115" s="16" t="e">
        <f t="shared" si="53"/>
        <v>#DIV/0!</v>
      </c>
      <c r="K115" s="16" t="e">
        <f t="shared" si="53"/>
        <v>#DIV/0!</v>
      </c>
      <c r="L115" s="16" t="e">
        <f t="shared" si="53"/>
        <v>#DIV/0!</v>
      </c>
      <c r="M115" s="16" t="e">
        <f t="shared" si="53"/>
        <v>#DIV/0!</v>
      </c>
      <c r="N115" s="16" t="e">
        <f t="shared" si="53"/>
        <v>#DIV/0!</v>
      </c>
      <c r="O115" s="16" t="e">
        <f t="shared" si="53"/>
        <v>#DIV/0!</v>
      </c>
      <c r="P115" s="16" t="e">
        <f t="shared" si="53"/>
        <v>#DIV/0!</v>
      </c>
      <c r="Q115" s="16" t="e">
        <f t="shared" si="53"/>
        <v>#DIV/0!</v>
      </c>
      <c r="R115" s="16" t="e">
        <f t="shared" si="53"/>
        <v>#DIV/0!</v>
      </c>
      <c r="S115" s="16" t="e">
        <f t="shared" si="53"/>
        <v>#DIV/0!</v>
      </c>
      <c r="T115" s="16" t="e">
        <f t="shared" si="53"/>
        <v>#DIV/0!</v>
      </c>
      <c r="U115" s="16" t="e">
        <f t="shared" si="53"/>
        <v>#DIV/0!</v>
      </c>
      <c r="V115" s="16" t="e">
        <f t="shared" si="53"/>
        <v>#DIV/0!</v>
      </c>
      <c r="W115" s="16" t="e">
        <f t="shared" si="53"/>
        <v>#DIV/0!</v>
      </c>
      <c r="X115" s="16" t="e">
        <f t="shared" si="53"/>
        <v>#DIV/0!</v>
      </c>
      <c r="Y115" s="16" t="e">
        <f t="shared" si="53"/>
        <v>#DIV/0!</v>
      </c>
      <c r="Z115" s="16" t="e">
        <f t="shared" si="53"/>
        <v>#DIV/0!</v>
      </c>
      <c r="AA115" s="16" t="e">
        <f t="shared" si="53"/>
        <v>#DIV/0!</v>
      </c>
      <c r="AB115" s="16" t="e">
        <f t="shared" si="53"/>
        <v>#DIV/0!</v>
      </c>
      <c r="AC115" s="24" t="e">
        <f t="shared" si="52"/>
        <v>#DIV/0!</v>
      </c>
    </row>
    <row r="116" spans="1:35" ht="30" customHeight="1">
      <c r="A116" s="4">
        <v>19</v>
      </c>
      <c r="B116" s="5" t="s">
        <v>66</v>
      </c>
      <c r="C116" s="13"/>
      <c r="D116" s="13"/>
      <c r="E116" s="16" t="e">
        <f t="shared" ref="E116:AB116" si="54">3.413*E115</f>
        <v>#DIV/0!</v>
      </c>
      <c r="F116" s="16" t="e">
        <f t="shared" si="54"/>
        <v>#DIV/0!</v>
      </c>
      <c r="G116" s="16" t="e">
        <f t="shared" si="54"/>
        <v>#DIV/0!</v>
      </c>
      <c r="H116" s="16" t="e">
        <f t="shared" si="54"/>
        <v>#DIV/0!</v>
      </c>
      <c r="I116" s="16" t="e">
        <f t="shared" si="54"/>
        <v>#DIV/0!</v>
      </c>
      <c r="J116" s="16" t="e">
        <f t="shared" si="54"/>
        <v>#DIV/0!</v>
      </c>
      <c r="K116" s="16" t="e">
        <f t="shared" si="54"/>
        <v>#DIV/0!</v>
      </c>
      <c r="L116" s="16" t="e">
        <f t="shared" si="54"/>
        <v>#DIV/0!</v>
      </c>
      <c r="M116" s="16" t="e">
        <f t="shared" si="54"/>
        <v>#DIV/0!</v>
      </c>
      <c r="N116" s="16" t="e">
        <f t="shared" si="54"/>
        <v>#DIV/0!</v>
      </c>
      <c r="O116" s="16" t="e">
        <f t="shared" si="54"/>
        <v>#DIV/0!</v>
      </c>
      <c r="P116" s="16" t="e">
        <f t="shared" si="54"/>
        <v>#DIV/0!</v>
      </c>
      <c r="Q116" s="16" t="e">
        <f t="shared" si="54"/>
        <v>#DIV/0!</v>
      </c>
      <c r="R116" s="16" t="e">
        <f t="shared" si="54"/>
        <v>#DIV/0!</v>
      </c>
      <c r="S116" s="16" t="e">
        <f t="shared" si="54"/>
        <v>#DIV/0!</v>
      </c>
      <c r="T116" s="16" t="e">
        <f t="shared" si="54"/>
        <v>#DIV/0!</v>
      </c>
      <c r="U116" s="16" t="e">
        <f t="shared" si="54"/>
        <v>#DIV/0!</v>
      </c>
      <c r="V116" s="16" t="e">
        <f t="shared" si="54"/>
        <v>#DIV/0!</v>
      </c>
      <c r="W116" s="16" t="e">
        <f t="shared" si="54"/>
        <v>#DIV/0!</v>
      </c>
      <c r="X116" s="16" t="e">
        <f t="shared" si="54"/>
        <v>#DIV/0!</v>
      </c>
      <c r="Y116" s="16" t="e">
        <f t="shared" si="54"/>
        <v>#DIV/0!</v>
      </c>
      <c r="Z116" s="16" t="e">
        <f t="shared" si="54"/>
        <v>#DIV/0!</v>
      </c>
      <c r="AA116" s="16" t="e">
        <f t="shared" si="54"/>
        <v>#DIV/0!</v>
      </c>
      <c r="AB116" s="16" t="e">
        <f t="shared" si="54"/>
        <v>#DIV/0!</v>
      </c>
      <c r="AC116" s="24" t="e">
        <f t="shared" si="52"/>
        <v>#DIV/0!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 t="e">
        <f t="shared" ref="E117:J117" si="55">(E100-E99)/LN(1+(E100-E99)/E94)</f>
        <v>#DIV/0!</v>
      </c>
      <c r="F117" s="16" t="e">
        <f t="shared" si="55"/>
        <v>#DIV/0!</v>
      </c>
      <c r="G117" s="16" t="e">
        <f t="shared" si="55"/>
        <v>#DIV/0!</v>
      </c>
      <c r="H117" s="16" t="e">
        <f t="shared" si="55"/>
        <v>#DIV/0!</v>
      </c>
      <c r="I117" s="16" t="e">
        <f t="shared" si="55"/>
        <v>#DIV/0!</v>
      </c>
      <c r="J117" s="16" t="e">
        <f t="shared" si="55"/>
        <v>#DIV/0!</v>
      </c>
      <c r="K117" s="16" t="e">
        <f>(K100-K99)/LN(1+(K100-K99)/K94)</f>
        <v>#DIV/0!</v>
      </c>
      <c r="L117" s="16" t="e">
        <f t="shared" ref="L117:AB117" si="56">(L100-L99)/LN(1+(L100-L99)/L94)</f>
        <v>#DIV/0!</v>
      </c>
      <c r="M117" s="16" t="e">
        <f t="shared" si="56"/>
        <v>#DIV/0!</v>
      </c>
      <c r="N117" s="16" t="e">
        <f t="shared" si="56"/>
        <v>#DIV/0!</v>
      </c>
      <c r="O117" s="16" t="e">
        <f t="shared" si="56"/>
        <v>#DIV/0!</v>
      </c>
      <c r="P117" s="16" t="e">
        <f t="shared" si="56"/>
        <v>#DIV/0!</v>
      </c>
      <c r="Q117" s="16" t="e">
        <f t="shared" si="56"/>
        <v>#DIV/0!</v>
      </c>
      <c r="R117" s="16" t="e">
        <f t="shared" si="56"/>
        <v>#DIV/0!</v>
      </c>
      <c r="S117" s="16" t="e">
        <f t="shared" si="56"/>
        <v>#DIV/0!</v>
      </c>
      <c r="T117" s="16" t="e">
        <f t="shared" si="56"/>
        <v>#DIV/0!</v>
      </c>
      <c r="U117" s="16" t="e">
        <f t="shared" si="56"/>
        <v>#DIV/0!</v>
      </c>
      <c r="V117" s="16" t="e">
        <f t="shared" si="56"/>
        <v>#DIV/0!</v>
      </c>
      <c r="W117" s="16" t="e">
        <f t="shared" si="56"/>
        <v>#DIV/0!</v>
      </c>
      <c r="X117" s="16" t="e">
        <f t="shared" si="56"/>
        <v>#DIV/0!</v>
      </c>
      <c r="Y117" s="16" t="e">
        <f t="shared" si="56"/>
        <v>#DIV/0!</v>
      </c>
      <c r="Z117" s="16" t="e">
        <f t="shared" si="56"/>
        <v>#DIV/0!</v>
      </c>
      <c r="AA117" s="16" t="e">
        <f t="shared" si="56"/>
        <v>#DIV/0!</v>
      </c>
      <c r="AB117" s="16" t="e">
        <f t="shared" si="56"/>
        <v>#DIV/0!</v>
      </c>
      <c r="AC117" s="24" t="e">
        <f t="shared" si="52"/>
        <v>#DIV/0!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 t="e">
        <f t="shared" ref="E118:AB118" si="57">(E96-E97)/LN(1+(E96-E97)/E95)</f>
        <v>#DIV/0!</v>
      </c>
      <c r="F118" s="16" t="e">
        <f t="shared" si="57"/>
        <v>#DIV/0!</v>
      </c>
      <c r="G118" s="16" t="e">
        <f t="shared" si="57"/>
        <v>#DIV/0!</v>
      </c>
      <c r="H118" s="16" t="e">
        <f t="shared" si="57"/>
        <v>#DIV/0!</v>
      </c>
      <c r="I118" s="16" t="e">
        <f t="shared" si="57"/>
        <v>#DIV/0!</v>
      </c>
      <c r="J118" s="16" t="e">
        <f t="shared" si="57"/>
        <v>#DIV/0!</v>
      </c>
      <c r="K118" s="16" t="e">
        <f t="shared" si="57"/>
        <v>#DIV/0!</v>
      </c>
      <c r="L118" s="16" t="e">
        <f t="shared" si="57"/>
        <v>#DIV/0!</v>
      </c>
      <c r="M118" s="16" t="e">
        <f t="shared" si="57"/>
        <v>#DIV/0!</v>
      </c>
      <c r="N118" s="16" t="e">
        <f t="shared" si="57"/>
        <v>#DIV/0!</v>
      </c>
      <c r="O118" s="16" t="e">
        <f t="shared" si="57"/>
        <v>#DIV/0!</v>
      </c>
      <c r="P118" s="16" t="e">
        <f t="shared" si="57"/>
        <v>#DIV/0!</v>
      </c>
      <c r="Q118" s="16" t="e">
        <f t="shared" si="57"/>
        <v>#DIV/0!</v>
      </c>
      <c r="R118" s="16" t="e">
        <f t="shared" si="57"/>
        <v>#DIV/0!</v>
      </c>
      <c r="S118" s="16" t="e">
        <f t="shared" si="57"/>
        <v>#DIV/0!</v>
      </c>
      <c r="T118" s="16" t="e">
        <f t="shared" si="57"/>
        <v>#DIV/0!</v>
      </c>
      <c r="U118" s="16" t="e">
        <f t="shared" si="57"/>
        <v>#DIV/0!</v>
      </c>
      <c r="V118" s="16" t="e">
        <f t="shared" si="57"/>
        <v>#DIV/0!</v>
      </c>
      <c r="W118" s="16" t="e">
        <f t="shared" si="57"/>
        <v>#DIV/0!</v>
      </c>
      <c r="X118" s="16" t="e">
        <f t="shared" si="57"/>
        <v>#DIV/0!</v>
      </c>
      <c r="Y118" s="16" t="e">
        <f t="shared" si="57"/>
        <v>#DIV/0!</v>
      </c>
      <c r="Z118" s="16" t="e">
        <f t="shared" si="57"/>
        <v>#DIV/0!</v>
      </c>
      <c r="AA118" s="16" t="e">
        <f t="shared" si="57"/>
        <v>#DIV/0!</v>
      </c>
      <c r="AB118" s="16" t="e">
        <f t="shared" si="57"/>
        <v>#DIV/0!</v>
      </c>
      <c r="AC118" s="24" t="e">
        <f t="shared" si="52"/>
        <v>#DIV/0!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58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58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0</v>
      </c>
      <c r="F127" s="10">
        <f t="shared" ref="F127:AB127" si="59">F125-F126</f>
        <v>0</v>
      </c>
      <c r="G127" s="10">
        <f t="shared" si="59"/>
        <v>0</v>
      </c>
      <c r="H127" s="10">
        <f t="shared" si="59"/>
        <v>0</v>
      </c>
      <c r="I127" s="10">
        <f t="shared" si="59"/>
        <v>0</v>
      </c>
      <c r="J127" s="10">
        <f t="shared" si="59"/>
        <v>0</v>
      </c>
      <c r="K127" s="10">
        <f t="shared" si="59"/>
        <v>0</v>
      </c>
      <c r="L127" s="10">
        <f t="shared" si="59"/>
        <v>0</v>
      </c>
      <c r="M127" s="10">
        <f t="shared" si="59"/>
        <v>0</v>
      </c>
      <c r="N127" s="10">
        <f t="shared" si="59"/>
        <v>0</v>
      </c>
      <c r="O127" s="10">
        <f t="shared" si="59"/>
        <v>0</v>
      </c>
      <c r="P127" s="10">
        <f t="shared" si="59"/>
        <v>0</v>
      </c>
      <c r="Q127" s="10">
        <f t="shared" si="59"/>
        <v>0</v>
      </c>
      <c r="R127" s="10">
        <f t="shared" si="59"/>
        <v>0</v>
      </c>
      <c r="S127" s="10">
        <f t="shared" si="59"/>
        <v>0</v>
      </c>
      <c r="T127" s="10">
        <f t="shared" si="59"/>
        <v>0</v>
      </c>
      <c r="U127" s="10">
        <f t="shared" si="59"/>
        <v>0</v>
      </c>
      <c r="V127" s="10">
        <f t="shared" si="59"/>
        <v>0</v>
      </c>
      <c r="W127" s="10">
        <f t="shared" si="59"/>
        <v>0</v>
      </c>
      <c r="X127" s="10">
        <f t="shared" si="59"/>
        <v>0</v>
      </c>
      <c r="Y127" s="10">
        <f t="shared" si="59"/>
        <v>0</v>
      </c>
      <c r="Z127" s="10">
        <f t="shared" si="59"/>
        <v>0</v>
      </c>
      <c r="AA127" s="10">
        <f t="shared" si="59"/>
        <v>0</v>
      </c>
      <c r="AB127" s="10">
        <f t="shared" si="59"/>
        <v>0</v>
      </c>
      <c r="AC127" s="24">
        <f t="shared" si="58"/>
        <v>0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58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58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0</v>
      </c>
      <c r="F130" s="10">
        <f t="shared" ref="F130:AB130" si="60">F129-F128</f>
        <v>0</v>
      </c>
      <c r="G130" s="10">
        <f t="shared" si="60"/>
        <v>0</v>
      </c>
      <c r="H130" s="10">
        <f t="shared" si="60"/>
        <v>0</v>
      </c>
      <c r="I130" s="10">
        <f t="shared" si="60"/>
        <v>0</v>
      </c>
      <c r="J130" s="10">
        <f t="shared" si="60"/>
        <v>0</v>
      </c>
      <c r="K130" s="10">
        <f t="shared" si="60"/>
        <v>0</v>
      </c>
      <c r="L130" s="10">
        <f t="shared" si="60"/>
        <v>0</v>
      </c>
      <c r="M130" s="10">
        <f t="shared" si="60"/>
        <v>0</v>
      </c>
      <c r="N130" s="10">
        <f t="shared" si="60"/>
        <v>0</v>
      </c>
      <c r="O130" s="10">
        <f t="shared" si="60"/>
        <v>0</v>
      </c>
      <c r="P130" s="10">
        <f t="shared" si="60"/>
        <v>0</v>
      </c>
      <c r="Q130" s="10">
        <f t="shared" si="60"/>
        <v>0</v>
      </c>
      <c r="R130" s="10">
        <f t="shared" si="60"/>
        <v>0</v>
      </c>
      <c r="S130" s="10">
        <f t="shared" si="60"/>
        <v>0</v>
      </c>
      <c r="T130" s="10">
        <f t="shared" si="60"/>
        <v>0</v>
      </c>
      <c r="U130" s="10">
        <f t="shared" si="60"/>
        <v>0</v>
      </c>
      <c r="V130" s="10">
        <f t="shared" si="60"/>
        <v>0</v>
      </c>
      <c r="W130" s="10">
        <f t="shared" si="60"/>
        <v>0</v>
      </c>
      <c r="X130" s="10">
        <f t="shared" si="60"/>
        <v>0</v>
      </c>
      <c r="Y130" s="10">
        <f t="shared" si="60"/>
        <v>0</v>
      </c>
      <c r="Z130" s="10">
        <f t="shared" si="60"/>
        <v>0</v>
      </c>
      <c r="AA130" s="10">
        <f t="shared" si="60"/>
        <v>0</v>
      </c>
      <c r="AB130" s="10">
        <f t="shared" si="60"/>
        <v>0</v>
      </c>
      <c r="AC130" s="24">
        <f>AVERAGE(E130:AB130)</f>
        <v>0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61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61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>
        <v>4.2</v>
      </c>
      <c r="Y133" s="11">
        <v>4.2</v>
      </c>
      <c r="Z133" s="11">
        <v>4.2</v>
      </c>
      <c r="AA133" s="11">
        <v>4.2</v>
      </c>
      <c r="AB133" s="11">
        <v>4.2</v>
      </c>
      <c r="AC133" s="24">
        <f t="shared" si="61"/>
        <v>4.200000000000002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>
        <v>3.7</v>
      </c>
      <c r="Y134" s="12">
        <v>3.7</v>
      </c>
      <c r="Z134" s="12">
        <v>3.7</v>
      </c>
      <c r="AA134" s="12">
        <v>3.7</v>
      </c>
      <c r="AB134" s="12">
        <v>3.7</v>
      </c>
      <c r="AC134" s="24">
        <f t="shared" si="61"/>
        <v>3.7000000000000015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>
        <v>3.8</v>
      </c>
      <c r="Y135" s="12">
        <v>3.8</v>
      </c>
      <c r="Z135" s="12">
        <v>3.8</v>
      </c>
      <c r="AA135" s="12">
        <v>3.8</v>
      </c>
      <c r="AB135" s="12">
        <v>3.8</v>
      </c>
      <c r="AC135" s="24">
        <f t="shared" si="61"/>
        <v>3.7999999999999985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24">
        <f t="shared" si="61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AB137" si="62">E133-E134</f>
        <v>0.5</v>
      </c>
      <c r="F137" s="11">
        <f t="shared" si="62"/>
        <v>0.5</v>
      </c>
      <c r="G137" s="11">
        <f t="shared" si="62"/>
        <v>0.5</v>
      </c>
      <c r="H137" s="11">
        <f t="shared" si="62"/>
        <v>0.5</v>
      </c>
      <c r="I137" s="11">
        <f t="shared" si="62"/>
        <v>0.5</v>
      </c>
      <c r="J137" s="11">
        <f t="shared" si="62"/>
        <v>0.5</v>
      </c>
      <c r="K137" s="11">
        <f t="shared" si="62"/>
        <v>0.5</v>
      </c>
      <c r="L137" s="11">
        <f t="shared" si="62"/>
        <v>0.5</v>
      </c>
      <c r="M137" s="11">
        <f t="shared" si="62"/>
        <v>0.5</v>
      </c>
      <c r="N137" s="11">
        <f t="shared" si="62"/>
        <v>0.5</v>
      </c>
      <c r="O137" s="11">
        <f t="shared" si="62"/>
        <v>0.5</v>
      </c>
      <c r="P137" s="11">
        <f t="shared" si="62"/>
        <v>0.5</v>
      </c>
      <c r="Q137" s="11">
        <f t="shared" si="62"/>
        <v>0.5</v>
      </c>
      <c r="R137" s="11">
        <f t="shared" si="62"/>
        <v>0.5</v>
      </c>
      <c r="S137" s="11">
        <f t="shared" si="62"/>
        <v>0.5</v>
      </c>
      <c r="T137" s="11">
        <f t="shared" si="62"/>
        <v>0.5</v>
      </c>
      <c r="U137" s="11">
        <f t="shared" si="62"/>
        <v>0.5</v>
      </c>
      <c r="V137" s="11">
        <f t="shared" si="62"/>
        <v>0.5</v>
      </c>
      <c r="W137" s="11">
        <f t="shared" si="62"/>
        <v>0.5</v>
      </c>
      <c r="X137" s="11">
        <f t="shared" si="62"/>
        <v>0.5</v>
      </c>
      <c r="Y137" s="11">
        <f t="shared" si="62"/>
        <v>0.5</v>
      </c>
      <c r="Z137" s="11">
        <f t="shared" si="62"/>
        <v>0.5</v>
      </c>
      <c r="AA137" s="11">
        <f t="shared" si="62"/>
        <v>0.5</v>
      </c>
      <c r="AB137" s="11">
        <f t="shared" si="62"/>
        <v>0.5</v>
      </c>
      <c r="AC137" s="24">
        <f t="shared" si="61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AB138" si="63">E135-E136</f>
        <v>0.79999999999999982</v>
      </c>
      <c r="F138" s="11">
        <f t="shared" si="63"/>
        <v>0.79999999999999982</v>
      </c>
      <c r="G138" s="11">
        <f t="shared" si="63"/>
        <v>0.79999999999999982</v>
      </c>
      <c r="H138" s="11">
        <f t="shared" si="63"/>
        <v>0.79999999999999982</v>
      </c>
      <c r="I138" s="11">
        <f t="shared" si="63"/>
        <v>0.79999999999999982</v>
      </c>
      <c r="J138" s="11">
        <f t="shared" si="63"/>
        <v>0.79999999999999982</v>
      </c>
      <c r="K138" s="11">
        <f t="shared" si="63"/>
        <v>0.79999999999999982</v>
      </c>
      <c r="L138" s="11">
        <f t="shared" si="63"/>
        <v>0.79999999999999982</v>
      </c>
      <c r="M138" s="11">
        <f t="shared" si="63"/>
        <v>0.79999999999999982</v>
      </c>
      <c r="N138" s="11">
        <f t="shared" si="63"/>
        <v>0.79999999999999982</v>
      </c>
      <c r="O138" s="11">
        <f t="shared" si="63"/>
        <v>0.79999999999999982</v>
      </c>
      <c r="P138" s="11">
        <f t="shared" si="63"/>
        <v>0.79999999999999982</v>
      </c>
      <c r="Q138" s="11">
        <f t="shared" si="63"/>
        <v>0.79999999999999982</v>
      </c>
      <c r="R138" s="11">
        <f t="shared" si="63"/>
        <v>0.79999999999999982</v>
      </c>
      <c r="S138" s="11">
        <f t="shared" si="63"/>
        <v>0.79999999999999982</v>
      </c>
      <c r="T138" s="11">
        <f t="shared" si="63"/>
        <v>0.79999999999999982</v>
      </c>
      <c r="U138" s="11">
        <f t="shared" si="63"/>
        <v>0.79999999999999982</v>
      </c>
      <c r="V138" s="11">
        <f t="shared" si="63"/>
        <v>0.79999999999999982</v>
      </c>
      <c r="W138" s="11">
        <f t="shared" si="63"/>
        <v>0.79999999999999982</v>
      </c>
      <c r="X138" s="11">
        <f t="shared" si="63"/>
        <v>0.79999999999999982</v>
      </c>
      <c r="Y138" s="11">
        <f t="shared" si="63"/>
        <v>0.79999999999999982</v>
      </c>
      <c r="Z138" s="11">
        <f t="shared" si="63"/>
        <v>0.79999999999999982</v>
      </c>
      <c r="AA138" s="11">
        <f t="shared" si="63"/>
        <v>0.79999999999999982</v>
      </c>
      <c r="AB138" s="11">
        <f t="shared" si="63"/>
        <v>0.79999999999999982</v>
      </c>
      <c r="AC138" s="24">
        <f t="shared" si="61"/>
        <v>0.80000000000000027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AB139" si="64">SQRT(E137/0.5)*971</f>
        <v>971</v>
      </c>
      <c r="F139" s="14">
        <f t="shared" si="64"/>
        <v>971</v>
      </c>
      <c r="G139" s="14">
        <f t="shared" si="64"/>
        <v>971</v>
      </c>
      <c r="H139" s="14">
        <f t="shared" si="64"/>
        <v>971</v>
      </c>
      <c r="I139" s="14">
        <f t="shared" si="64"/>
        <v>971</v>
      </c>
      <c r="J139" s="14">
        <f t="shared" si="64"/>
        <v>971</v>
      </c>
      <c r="K139" s="14">
        <f t="shared" si="64"/>
        <v>971</v>
      </c>
      <c r="L139" s="14">
        <f t="shared" si="64"/>
        <v>971</v>
      </c>
      <c r="M139" s="14">
        <f t="shared" si="64"/>
        <v>971</v>
      </c>
      <c r="N139" s="14">
        <f t="shared" si="64"/>
        <v>971</v>
      </c>
      <c r="O139" s="14">
        <f t="shared" si="64"/>
        <v>971</v>
      </c>
      <c r="P139" s="14">
        <f t="shared" si="64"/>
        <v>971</v>
      </c>
      <c r="Q139" s="14">
        <f t="shared" si="64"/>
        <v>971</v>
      </c>
      <c r="R139" s="14">
        <f t="shared" si="64"/>
        <v>971</v>
      </c>
      <c r="S139" s="14">
        <f t="shared" si="64"/>
        <v>971</v>
      </c>
      <c r="T139" s="14">
        <f t="shared" si="64"/>
        <v>971</v>
      </c>
      <c r="U139" s="14">
        <f t="shared" si="64"/>
        <v>971</v>
      </c>
      <c r="V139" s="14">
        <f t="shared" si="64"/>
        <v>971</v>
      </c>
      <c r="W139" s="14">
        <f t="shared" si="64"/>
        <v>971</v>
      </c>
      <c r="X139" s="14">
        <f t="shared" si="64"/>
        <v>971</v>
      </c>
      <c r="Y139" s="14">
        <f t="shared" si="64"/>
        <v>971</v>
      </c>
      <c r="Z139" s="14">
        <f t="shared" si="64"/>
        <v>971</v>
      </c>
      <c r="AA139" s="14">
        <f t="shared" si="64"/>
        <v>971</v>
      </c>
      <c r="AB139" s="14">
        <f t="shared" si="64"/>
        <v>971</v>
      </c>
      <c r="AC139" s="24">
        <f t="shared" si="61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AB140" si="65">E139*1000*1*(E125-E126)/3024</f>
        <v>0</v>
      </c>
      <c r="F140" s="14">
        <f t="shared" si="65"/>
        <v>0</v>
      </c>
      <c r="G140" s="14">
        <f t="shared" si="65"/>
        <v>0</v>
      </c>
      <c r="H140" s="14">
        <f t="shared" si="65"/>
        <v>0</v>
      </c>
      <c r="I140" s="14">
        <f t="shared" si="65"/>
        <v>0</v>
      </c>
      <c r="J140" s="14">
        <f t="shared" si="65"/>
        <v>0</v>
      </c>
      <c r="K140" s="14">
        <f t="shared" si="65"/>
        <v>0</v>
      </c>
      <c r="L140" s="14">
        <f t="shared" si="65"/>
        <v>0</v>
      </c>
      <c r="M140" s="14">
        <f t="shared" si="65"/>
        <v>0</v>
      </c>
      <c r="N140" s="14">
        <f t="shared" si="65"/>
        <v>0</v>
      </c>
      <c r="O140" s="14">
        <f t="shared" si="65"/>
        <v>0</v>
      </c>
      <c r="P140" s="14">
        <f t="shared" si="65"/>
        <v>0</v>
      </c>
      <c r="Q140" s="14">
        <f t="shared" si="65"/>
        <v>0</v>
      </c>
      <c r="R140" s="14">
        <f t="shared" si="65"/>
        <v>0</v>
      </c>
      <c r="S140" s="14">
        <f t="shared" si="65"/>
        <v>0</v>
      </c>
      <c r="T140" s="14">
        <f t="shared" si="65"/>
        <v>0</v>
      </c>
      <c r="U140" s="14">
        <f t="shared" si="65"/>
        <v>0</v>
      </c>
      <c r="V140" s="14">
        <f t="shared" si="65"/>
        <v>0</v>
      </c>
      <c r="W140" s="14">
        <f t="shared" si="65"/>
        <v>0</v>
      </c>
      <c r="X140" s="14">
        <f t="shared" si="65"/>
        <v>0</v>
      </c>
      <c r="Y140" s="14">
        <f t="shared" si="65"/>
        <v>0</v>
      </c>
      <c r="Z140" s="14">
        <f t="shared" si="65"/>
        <v>0</v>
      </c>
      <c r="AA140" s="14">
        <f t="shared" si="65"/>
        <v>0</v>
      </c>
      <c r="AB140" s="14">
        <f t="shared" si="65"/>
        <v>0</v>
      </c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 t="e">
        <f t="shared" ref="E142:AB142" si="66">E141/E140</f>
        <v>#DIV/0!</v>
      </c>
      <c r="F142" s="16" t="e">
        <f t="shared" si="66"/>
        <v>#DIV/0!</v>
      </c>
      <c r="G142" s="16" t="e">
        <f t="shared" si="66"/>
        <v>#DIV/0!</v>
      </c>
      <c r="H142" s="16" t="e">
        <f t="shared" si="66"/>
        <v>#DIV/0!</v>
      </c>
      <c r="I142" s="16" t="e">
        <f t="shared" si="66"/>
        <v>#DIV/0!</v>
      </c>
      <c r="J142" s="16" t="e">
        <f t="shared" si="66"/>
        <v>#DIV/0!</v>
      </c>
      <c r="K142" s="16" t="e">
        <f t="shared" si="66"/>
        <v>#DIV/0!</v>
      </c>
      <c r="L142" s="16" t="e">
        <f t="shared" si="66"/>
        <v>#DIV/0!</v>
      </c>
      <c r="M142" s="16" t="e">
        <f t="shared" si="66"/>
        <v>#DIV/0!</v>
      </c>
      <c r="N142" s="16" t="e">
        <f t="shared" si="66"/>
        <v>#DIV/0!</v>
      </c>
      <c r="O142" s="16" t="e">
        <f t="shared" si="66"/>
        <v>#DIV/0!</v>
      </c>
      <c r="P142" s="16" t="e">
        <f t="shared" si="66"/>
        <v>#DIV/0!</v>
      </c>
      <c r="Q142" s="16" t="e">
        <f t="shared" si="66"/>
        <v>#DIV/0!</v>
      </c>
      <c r="R142" s="16" t="e">
        <f t="shared" si="66"/>
        <v>#DIV/0!</v>
      </c>
      <c r="S142" s="16" t="e">
        <f t="shared" si="66"/>
        <v>#DIV/0!</v>
      </c>
      <c r="T142" s="16" t="e">
        <f t="shared" si="66"/>
        <v>#DIV/0!</v>
      </c>
      <c r="U142" s="16" t="e">
        <f t="shared" si="66"/>
        <v>#DIV/0!</v>
      </c>
      <c r="V142" s="16" t="e">
        <f t="shared" si="66"/>
        <v>#DIV/0!</v>
      </c>
      <c r="W142" s="16" t="e">
        <f t="shared" si="66"/>
        <v>#DIV/0!</v>
      </c>
      <c r="X142" s="16" t="e">
        <f t="shared" si="66"/>
        <v>#DIV/0!</v>
      </c>
      <c r="Y142" s="16" t="e">
        <f t="shared" si="66"/>
        <v>#DIV/0!</v>
      </c>
      <c r="Z142" s="16" t="e">
        <f t="shared" si="66"/>
        <v>#DIV/0!</v>
      </c>
      <c r="AA142" s="16" t="e">
        <f t="shared" si="66"/>
        <v>#DIV/0!</v>
      </c>
      <c r="AB142" s="16" t="e">
        <f t="shared" si="66"/>
        <v>#DIV/0!</v>
      </c>
      <c r="AC142" s="24" t="e">
        <f t="shared" ref="AC142:AC147" si="67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 t="e">
        <f>AVERAGE(E142:AB142)</f>
        <v>#DIV/0!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67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 t="e">
        <f t="shared" ref="E144:AB144" si="68">3.516/E142</f>
        <v>#DIV/0!</v>
      </c>
      <c r="F144" s="16" t="e">
        <f t="shared" si="68"/>
        <v>#DIV/0!</v>
      </c>
      <c r="G144" s="16" t="e">
        <f t="shared" si="68"/>
        <v>#DIV/0!</v>
      </c>
      <c r="H144" s="16" t="e">
        <f t="shared" si="68"/>
        <v>#DIV/0!</v>
      </c>
      <c r="I144" s="16" t="e">
        <f t="shared" si="68"/>
        <v>#DIV/0!</v>
      </c>
      <c r="J144" s="16" t="e">
        <f t="shared" si="68"/>
        <v>#DIV/0!</v>
      </c>
      <c r="K144" s="16" t="e">
        <f t="shared" si="68"/>
        <v>#DIV/0!</v>
      </c>
      <c r="L144" s="16" t="e">
        <f t="shared" si="68"/>
        <v>#DIV/0!</v>
      </c>
      <c r="M144" s="16" t="e">
        <f t="shared" si="68"/>
        <v>#DIV/0!</v>
      </c>
      <c r="N144" s="16" t="e">
        <f t="shared" si="68"/>
        <v>#DIV/0!</v>
      </c>
      <c r="O144" s="16" t="e">
        <f t="shared" si="68"/>
        <v>#DIV/0!</v>
      </c>
      <c r="P144" s="16" t="e">
        <f t="shared" si="68"/>
        <v>#DIV/0!</v>
      </c>
      <c r="Q144" s="16" t="e">
        <f t="shared" si="68"/>
        <v>#DIV/0!</v>
      </c>
      <c r="R144" s="16" t="e">
        <f t="shared" si="68"/>
        <v>#DIV/0!</v>
      </c>
      <c r="S144" s="16" t="e">
        <f t="shared" si="68"/>
        <v>#DIV/0!</v>
      </c>
      <c r="T144" s="16" t="e">
        <f t="shared" si="68"/>
        <v>#DIV/0!</v>
      </c>
      <c r="U144" s="16" t="e">
        <f t="shared" si="68"/>
        <v>#DIV/0!</v>
      </c>
      <c r="V144" s="16" t="e">
        <f t="shared" si="68"/>
        <v>#DIV/0!</v>
      </c>
      <c r="W144" s="16" t="e">
        <f t="shared" si="68"/>
        <v>#DIV/0!</v>
      </c>
      <c r="X144" s="16" t="e">
        <f t="shared" si="68"/>
        <v>#DIV/0!</v>
      </c>
      <c r="Y144" s="16" t="e">
        <f t="shared" si="68"/>
        <v>#DIV/0!</v>
      </c>
      <c r="Z144" s="16" t="e">
        <f t="shared" si="68"/>
        <v>#DIV/0!</v>
      </c>
      <c r="AA144" s="16" t="e">
        <f t="shared" si="68"/>
        <v>#DIV/0!</v>
      </c>
      <c r="AB144" s="16" t="e">
        <f t="shared" si="68"/>
        <v>#DIV/0!</v>
      </c>
      <c r="AC144" s="24" t="e">
        <f t="shared" si="67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 t="e">
        <f t="shared" ref="E145:AB145" si="69">3.413*E144</f>
        <v>#DIV/0!</v>
      </c>
      <c r="F145" s="16" t="e">
        <f t="shared" si="69"/>
        <v>#DIV/0!</v>
      </c>
      <c r="G145" s="16" t="e">
        <f t="shared" si="69"/>
        <v>#DIV/0!</v>
      </c>
      <c r="H145" s="16" t="e">
        <f t="shared" si="69"/>
        <v>#DIV/0!</v>
      </c>
      <c r="I145" s="16" t="e">
        <f t="shared" si="69"/>
        <v>#DIV/0!</v>
      </c>
      <c r="J145" s="16" t="e">
        <f t="shared" si="69"/>
        <v>#DIV/0!</v>
      </c>
      <c r="K145" s="16" t="e">
        <f t="shared" si="69"/>
        <v>#DIV/0!</v>
      </c>
      <c r="L145" s="16" t="e">
        <f t="shared" si="69"/>
        <v>#DIV/0!</v>
      </c>
      <c r="M145" s="16" t="e">
        <f t="shared" si="69"/>
        <v>#DIV/0!</v>
      </c>
      <c r="N145" s="16" t="e">
        <f t="shared" si="69"/>
        <v>#DIV/0!</v>
      </c>
      <c r="O145" s="16" t="e">
        <f t="shared" si="69"/>
        <v>#DIV/0!</v>
      </c>
      <c r="P145" s="16" t="e">
        <f t="shared" si="69"/>
        <v>#DIV/0!</v>
      </c>
      <c r="Q145" s="16" t="e">
        <f t="shared" si="69"/>
        <v>#DIV/0!</v>
      </c>
      <c r="R145" s="16" t="e">
        <f t="shared" si="69"/>
        <v>#DIV/0!</v>
      </c>
      <c r="S145" s="16" t="e">
        <f t="shared" si="69"/>
        <v>#DIV/0!</v>
      </c>
      <c r="T145" s="16" t="e">
        <f t="shared" si="69"/>
        <v>#DIV/0!</v>
      </c>
      <c r="U145" s="16" t="e">
        <f t="shared" si="69"/>
        <v>#DIV/0!</v>
      </c>
      <c r="V145" s="16" t="e">
        <f t="shared" si="69"/>
        <v>#DIV/0!</v>
      </c>
      <c r="W145" s="16" t="e">
        <f t="shared" si="69"/>
        <v>#DIV/0!</v>
      </c>
      <c r="X145" s="16" t="e">
        <f t="shared" si="69"/>
        <v>#DIV/0!</v>
      </c>
      <c r="Y145" s="16" t="e">
        <f t="shared" si="69"/>
        <v>#DIV/0!</v>
      </c>
      <c r="Z145" s="16" t="e">
        <f t="shared" si="69"/>
        <v>#DIV/0!</v>
      </c>
      <c r="AA145" s="16" t="e">
        <f t="shared" si="69"/>
        <v>#DIV/0!</v>
      </c>
      <c r="AB145" s="16" t="e">
        <f t="shared" si="69"/>
        <v>#DIV/0!</v>
      </c>
      <c r="AC145" s="24" t="e">
        <f t="shared" si="67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 t="e">
        <f t="shared" ref="E146:J146" si="70">(E129-E128)/LN(1+(E129-E128)/E123)</f>
        <v>#DIV/0!</v>
      </c>
      <c r="F146" s="16" t="e">
        <f t="shared" si="70"/>
        <v>#DIV/0!</v>
      </c>
      <c r="G146" s="16" t="e">
        <f t="shared" si="70"/>
        <v>#DIV/0!</v>
      </c>
      <c r="H146" s="16" t="e">
        <f t="shared" si="70"/>
        <v>#DIV/0!</v>
      </c>
      <c r="I146" s="16" t="e">
        <f t="shared" si="70"/>
        <v>#DIV/0!</v>
      </c>
      <c r="J146" s="16" t="e">
        <f t="shared" si="70"/>
        <v>#DIV/0!</v>
      </c>
      <c r="K146" s="16" t="e">
        <f>(K129-K128)/LN(1+(K129-K128)/K123)</f>
        <v>#DIV/0!</v>
      </c>
      <c r="L146" s="16" t="e">
        <f t="shared" ref="L146:AB146" si="71">(L129-L128)/LN(1+(L129-L128)/L123)</f>
        <v>#DIV/0!</v>
      </c>
      <c r="M146" s="16" t="e">
        <f t="shared" si="71"/>
        <v>#DIV/0!</v>
      </c>
      <c r="N146" s="16" t="e">
        <f t="shared" si="71"/>
        <v>#DIV/0!</v>
      </c>
      <c r="O146" s="16" t="e">
        <f t="shared" si="71"/>
        <v>#DIV/0!</v>
      </c>
      <c r="P146" s="16" t="e">
        <f t="shared" si="71"/>
        <v>#DIV/0!</v>
      </c>
      <c r="Q146" s="16" t="e">
        <f t="shared" si="71"/>
        <v>#DIV/0!</v>
      </c>
      <c r="R146" s="16" t="e">
        <f t="shared" si="71"/>
        <v>#DIV/0!</v>
      </c>
      <c r="S146" s="16" t="e">
        <f t="shared" si="71"/>
        <v>#DIV/0!</v>
      </c>
      <c r="T146" s="16" t="e">
        <f t="shared" si="71"/>
        <v>#DIV/0!</v>
      </c>
      <c r="U146" s="16" t="e">
        <f t="shared" si="71"/>
        <v>#DIV/0!</v>
      </c>
      <c r="V146" s="16" t="e">
        <f t="shared" si="71"/>
        <v>#DIV/0!</v>
      </c>
      <c r="W146" s="16" t="e">
        <f t="shared" si="71"/>
        <v>#DIV/0!</v>
      </c>
      <c r="X146" s="16" t="e">
        <f t="shared" si="71"/>
        <v>#DIV/0!</v>
      </c>
      <c r="Y146" s="16" t="e">
        <f t="shared" si="71"/>
        <v>#DIV/0!</v>
      </c>
      <c r="Z146" s="16" t="e">
        <f t="shared" si="71"/>
        <v>#DIV/0!</v>
      </c>
      <c r="AA146" s="16" t="e">
        <f t="shared" si="71"/>
        <v>#DIV/0!</v>
      </c>
      <c r="AB146" s="16" t="e">
        <f t="shared" si="71"/>
        <v>#DIV/0!</v>
      </c>
      <c r="AC146" s="24" t="e">
        <f t="shared" si="67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 t="e">
        <f t="shared" ref="E147:AB147" si="72">(E125-E126)/LN(1+(E125-E126)/E124)</f>
        <v>#DIV/0!</v>
      </c>
      <c r="F147" s="16" t="e">
        <f t="shared" si="72"/>
        <v>#DIV/0!</v>
      </c>
      <c r="G147" s="16" t="e">
        <f t="shared" si="72"/>
        <v>#DIV/0!</v>
      </c>
      <c r="H147" s="16" t="e">
        <f t="shared" si="72"/>
        <v>#DIV/0!</v>
      </c>
      <c r="I147" s="16" t="e">
        <f t="shared" si="72"/>
        <v>#DIV/0!</v>
      </c>
      <c r="J147" s="16" t="e">
        <f t="shared" si="72"/>
        <v>#DIV/0!</v>
      </c>
      <c r="K147" s="16" t="e">
        <f t="shared" si="72"/>
        <v>#DIV/0!</v>
      </c>
      <c r="L147" s="16" t="e">
        <f t="shared" si="72"/>
        <v>#DIV/0!</v>
      </c>
      <c r="M147" s="16" t="e">
        <f t="shared" si="72"/>
        <v>#DIV/0!</v>
      </c>
      <c r="N147" s="16" t="e">
        <f t="shared" si="72"/>
        <v>#DIV/0!</v>
      </c>
      <c r="O147" s="16" t="e">
        <f t="shared" si="72"/>
        <v>#DIV/0!</v>
      </c>
      <c r="P147" s="16" t="e">
        <f t="shared" si="72"/>
        <v>#DIV/0!</v>
      </c>
      <c r="Q147" s="16" t="e">
        <f t="shared" si="72"/>
        <v>#DIV/0!</v>
      </c>
      <c r="R147" s="16" t="e">
        <f t="shared" si="72"/>
        <v>#DIV/0!</v>
      </c>
      <c r="S147" s="16" t="e">
        <f t="shared" si="72"/>
        <v>#DIV/0!</v>
      </c>
      <c r="T147" s="16" t="e">
        <f t="shared" si="72"/>
        <v>#DIV/0!</v>
      </c>
      <c r="U147" s="16" t="e">
        <f t="shared" si="72"/>
        <v>#DIV/0!</v>
      </c>
      <c r="V147" s="16" t="e">
        <f t="shared" si="72"/>
        <v>#DIV/0!</v>
      </c>
      <c r="W147" s="16" t="e">
        <f t="shared" si="72"/>
        <v>#DIV/0!</v>
      </c>
      <c r="X147" s="16" t="e">
        <f t="shared" si="72"/>
        <v>#DIV/0!</v>
      </c>
      <c r="Y147" s="16" t="e">
        <f t="shared" si="72"/>
        <v>#DIV/0!</v>
      </c>
      <c r="Z147" s="16" t="e">
        <f t="shared" si="72"/>
        <v>#DIV/0!</v>
      </c>
      <c r="AA147" s="16" t="e">
        <f t="shared" si="72"/>
        <v>#DIV/0!</v>
      </c>
      <c r="AB147" s="16" t="e">
        <f t="shared" si="72"/>
        <v>#DIV/0!</v>
      </c>
      <c r="AC147" s="24" t="e">
        <f t="shared" si="67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/>
      <c r="F152" s="8"/>
      <c r="G152" s="8"/>
      <c r="H152" s="8">
        <v>1.3</v>
      </c>
      <c r="I152" s="8">
        <v>1.3</v>
      </c>
      <c r="J152" s="8">
        <v>1.2</v>
      </c>
      <c r="K152" s="8">
        <v>1.2</v>
      </c>
      <c r="L152" s="8">
        <v>1</v>
      </c>
      <c r="M152" s="8">
        <v>1.1000000000000001</v>
      </c>
      <c r="N152" s="8">
        <v>1</v>
      </c>
      <c r="O152" s="8">
        <v>1</v>
      </c>
      <c r="P152" s="8">
        <v>0.9</v>
      </c>
      <c r="Q152" s="8">
        <v>1.1000000000000001</v>
      </c>
      <c r="R152" s="8">
        <v>1.1000000000000001</v>
      </c>
      <c r="S152" s="8">
        <v>1.2</v>
      </c>
      <c r="T152" s="8">
        <v>1.1000000000000001</v>
      </c>
      <c r="U152" s="8">
        <v>1.2</v>
      </c>
      <c r="V152" s="8"/>
      <c r="W152" s="8"/>
      <c r="X152" s="8"/>
      <c r="Y152" s="8"/>
      <c r="Z152" s="8"/>
      <c r="AA152" s="8"/>
      <c r="AB152" s="8"/>
      <c r="AC152" s="23">
        <f>AVERAGE(E152:AB152)</f>
        <v>1.1214285714285712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/>
      <c r="F153" s="9"/>
      <c r="G153" s="9"/>
      <c r="H153" s="9">
        <v>0.9</v>
      </c>
      <c r="I153" s="9">
        <v>0.9</v>
      </c>
      <c r="J153" s="9">
        <v>0.6</v>
      </c>
      <c r="K153" s="9">
        <v>0.4</v>
      </c>
      <c r="L153" s="9">
        <v>0.4</v>
      </c>
      <c r="M153" s="9">
        <v>0.3</v>
      </c>
      <c r="N153" s="9">
        <v>0.4</v>
      </c>
      <c r="O153" s="9">
        <v>0.4</v>
      </c>
      <c r="P153" s="9">
        <v>0.4</v>
      </c>
      <c r="Q153" s="9">
        <v>0.4</v>
      </c>
      <c r="R153" s="9">
        <v>0.4</v>
      </c>
      <c r="S153" s="9">
        <v>0.4</v>
      </c>
      <c r="T153" s="9">
        <v>0.4</v>
      </c>
      <c r="U153" s="9">
        <v>0.4</v>
      </c>
      <c r="V153" s="9"/>
      <c r="W153" s="9"/>
      <c r="X153" s="9"/>
      <c r="Y153" s="9"/>
      <c r="Z153" s="9"/>
      <c r="AA153" s="9"/>
      <c r="AB153" s="9"/>
      <c r="AC153" s="23">
        <f>AVERAGE(E153:AB153)</f>
        <v>0.4785714285714287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/>
      <c r="F154" s="10"/>
      <c r="G154" s="10"/>
      <c r="H154" s="10">
        <v>15.1</v>
      </c>
      <c r="I154" s="10">
        <v>13.4</v>
      </c>
      <c r="J154" s="10">
        <v>12.6</v>
      </c>
      <c r="K154" s="10">
        <v>12.2</v>
      </c>
      <c r="L154" s="10">
        <v>12.2</v>
      </c>
      <c r="M154" s="10">
        <v>12.5</v>
      </c>
      <c r="N154" s="10">
        <v>12.6</v>
      </c>
      <c r="O154" s="10">
        <v>12.6</v>
      </c>
      <c r="P154" s="10">
        <v>12.8</v>
      </c>
      <c r="Q154" s="10">
        <v>12.8</v>
      </c>
      <c r="R154" s="10">
        <v>12.8</v>
      </c>
      <c r="S154" s="10">
        <v>12.7</v>
      </c>
      <c r="T154" s="10">
        <v>12.6</v>
      </c>
      <c r="U154" s="10">
        <v>12.3</v>
      </c>
      <c r="V154" s="10"/>
      <c r="W154" s="10"/>
      <c r="X154" s="10"/>
      <c r="Y154" s="10"/>
      <c r="Z154" s="10"/>
      <c r="AA154" s="10"/>
      <c r="AB154" s="10"/>
      <c r="AC154" s="24">
        <f t="shared" ref="AC154:AC158" si="73">AVERAGE(E154:AB154)</f>
        <v>12.799999999999999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/>
      <c r="F155" s="10"/>
      <c r="G155" s="10"/>
      <c r="H155" s="10">
        <v>6.6</v>
      </c>
      <c r="I155" s="10">
        <v>5.5</v>
      </c>
      <c r="J155" s="10">
        <v>5.5</v>
      </c>
      <c r="K155" s="10">
        <v>5.5</v>
      </c>
      <c r="L155" s="10">
        <v>5.5</v>
      </c>
      <c r="M155" s="10">
        <v>5.5</v>
      </c>
      <c r="N155" s="10">
        <v>5.5</v>
      </c>
      <c r="O155" s="10">
        <v>5.6</v>
      </c>
      <c r="P155" s="10">
        <v>5.5</v>
      </c>
      <c r="Q155" s="10">
        <v>5.5</v>
      </c>
      <c r="R155" s="10">
        <v>5.5</v>
      </c>
      <c r="S155" s="10">
        <v>5.6</v>
      </c>
      <c r="T155" s="10">
        <v>5.5</v>
      </c>
      <c r="U155" s="10">
        <v>5.4</v>
      </c>
      <c r="V155" s="10"/>
      <c r="W155" s="10"/>
      <c r="X155" s="10"/>
      <c r="Y155" s="10"/>
      <c r="Z155" s="10"/>
      <c r="AA155" s="10"/>
      <c r="AB155" s="10"/>
      <c r="AC155" s="24">
        <f t="shared" si="73"/>
        <v>5.5857142857142863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/>
      <c r="F156" s="10"/>
      <c r="G156" s="10"/>
      <c r="H156" s="10">
        <f t="shared" ref="H156:U156" si="74">H154-H155</f>
        <v>8.5</v>
      </c>
      <c r="I156" s="10">
        <f t="shared" si="74"/>
        <v>7.9</v>
      </c>
      <c r="J156" s="10">
        <f t="shared" si="74"/>
        <v>7.1</v>
      </c>
      <c r="K156" s="10">
        <f t="shared" si="74"/>
        <v>6.6999999999999993</v>
      </c>
      <c r="L156" s="10">
        <f t="shared" si="74"/>
        <v>6.6999999999999993</v>
      </c>
      <c r="M156" s="10">
        <f t="shared" si="74"/>
        <v>7</v>
      </c>
      <c r="N156" s="10">
        <f t="shared" si="74"/>
        <v>7.1</v>
      </c>
      <c r="O156" s="10">
        <f t="shared" si="74"/>
        <v>7</v>
      </c>
      <c r="P156" s="10">
        <f t="shared" si="74"/>
        <v>7.3000000000000007</v>
      </c>
      <c r="Q156" s="10">
        <f t="shared" si="74"/>
        <v>7.3000000000000007</v>
      </c>
      <c r="R156" s="10">
        <f t="shared" si="74"/>
        <v>7.3000000000000007</v>
      </c>
      <c r="S156" s="10">
        <f t="shared" si="74"/>
        <v>7.1</v>
      </c>
      <c r="T156" s="10">
        <f t="shared" si="74"/>
        <v>7.1</v>
      </c>
      <c r="U156" s="10">
        <f t="shared" si="74"/>
        <v>6.9</v>
      </c>
      <c r="V156" s="10"/>
      <c r="W156" s="10"/>
      <c r="X156" s="10"/>
      <c r="Y156" s="10"/>
      <c r="Z156" s="10"/>
      <c r="AA156" s="10"/>
      <c r="AB156" s="10"/>
      <c r="AC156" s="24">
        <f t="shared" si="73"/>
        <v>7.2142857142857135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/>
      <c r="F157" s="10"/>
      <c r="G157" s="10"/>
      <c r="H157" s="10">
        <v>22.5</v>
      </c>
      <c r="I157" s="10">
        <v>22.6</v>
      </c>
      <c r="J157" s="10">
        <v>23.1</v>
      </c>
      <c r="K157" s="10">
        <v>24.3</v>
      </c>
      <c r="L157" s="10">
        <v>24.4</v>
      </c>
      <c r="M157" s="10">
        <v>24.3</v>
      </c>
      <c r="N157" s="10">
        <v>23.9</v>
      </c>
      <c r="O157" s="10">
        <v>23.9</v>
      </c>
      <c r="P157" s="10">
        <v>23.9</v>
      </c>
      <c r="Q157" s="10">
        <v>24</v>
      </c>
      <c r="R157" s="10">
        <v>24.3</v>
      </c>
      <c r="S157" s="10">
        <v>24.2</v>
      </c>
      <c r="T157" s="10">
        <v>23.9</v>
      </c>
      <c r="U157" s="10">
        <v>23.8</v>
      </c>
      <c r="V157" s="10"/>
      <c r="W157" s="10"/>
      <c r="X157" s="10"/>
      <c r="Y157" s="10"/>
      <c r="Z157" s="10"/>
      <c r="AA157" s="10"/>
      <c r="AB157" s="10"/>
      <c r="AC157" s="24">
        <f t="shared" si="73"/>
        <v>23.792857142857144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/>
      <c r="F158" s="10"/>
      <c r="G158" s="10"/>
      <c r="H158" s="10">
        <v>27.9</v>
      </c>
      <c r="I158" s="10">
        <v>27.5</v>
      </c>
      <c r="J158" s="10">
        <v>27.4</v>
      </c>
      <c r="K158" s="10">
        <v>28.4</v>
      </c>
      <c r="L158" s="10">
        <v>28.6</v>
      </c>
      <c r="M158" s="10">
        <v>28.4</v>
      </c>
      <c r="N158" s="10">
        <v>28.2</v>
      </c>
      <c r="O158" s="10">
        <v>28.1</v>
      </c>
      <c r="P158" s="10">
        <v>28.5</v>
      </c>
      <c r="Q158" s="10">
        <v>28.5</v>
      </c>
      <c r="R158" s="10">
        <v>28.8</v>
      </c>
      <c r="S158" s="10">
        <v>28.6</v>
      </c>
      <c r="T158" s="10">
        <v>28.2</v>
      </c>
      <c r="U158" s="10">
        <v>27.9</v>
      </c>
      <c r="V158" s="10"/>
      <c r="W158" s="10"/>
      <c r="X158" s="10"/>
      <c r="Y158" s="10"/>
      <c r="Z158" s="10"/>
      <c r="AA158" s="10"/>
      <c r="AB158" s="10"/>
      <c r="AC158" s="24">
        <f t="shared" si="73"/>
        <v>28.214285714285715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/>
      <c r="F159" s="10"/>
      <c r="G159" s="10"/>
      <c r="H159" s="10">
        <f t="shared" ref="H159:U159" si="75">H158-H157</f>
        <v>5.3999999999999986</v>
      </c>
      <c r="I159" s="10">
        <f t="shared" si="75"/>
        <v>4.8999999999999986</v>
      </c>
      <c r="J159" s="10">
        <f t="shared" si="75"/>
        <v>4.2999999999999972</v>
      </c>
      <c r="K159" s="10">
        <f t="shared" si="75"/>
        <v>4.0999999999999979</v>
      </c>
      <c r="L159" s="10">
        <f t="shared" si="75"/>
        <v>4.2000000000000028</v>
      </c>
      <c r="M159" s="10">
        <f t="shared" si="75"/>
        <v>4.0999999999999979</v>
      </c>
      <c r="N159" s="10">
        <f t="shared" si="75"/>
        <v>4.3000000000000007</v>
      </c>
      <c r="O159" s="10">
        <f t="shared" si="75"/>
        <v>4.2000000000000028</v>
      </c>
      <c r="P159" s="10">
        <f t="shared" si="75"/>
        <v>4.6000000000000014</v>
      </c>
      <c r="Q159" s="10">
        <f t="shared" si="75"/>
        <v>4.5</v>
      </c>
      <c r="R159" s="10">
        <f t="shared" si="75"/>
        <v>4.5</v>
      </c>
      <c r="S159" s="10">
        <f t="shared" si="75"/>
        <v>4.4000000000000021</v>
      </c>
      <c r="T159" s="10">
        <f t="shared" si="75"/>
        <v>4.3000000000000007</v>
      </c>
      <c r="U159" s="10">
        <f t="shared" si="75"/>
        <v>4.0999999999999979</v>
      </c>
      <c r="V159" s="10"/>
      <c r="W159" s="10"/>
      <c r="X159" s="10"/>
      <c r="Y159" s="10"/>
      <c r="Z159" s="10"/>
      <c r="AA159" s="10"/>
      <c r="AB159" s="10"/>
      <c r="AC159" s="24">
        <f>AVERAGE(E159:AB159)</f>
        <v>4.4214285714285708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/>
      <c r="F160" s="172"/>
      <c r="G160" s="172"/>
      <c r="H160" s="172">
        <v>256.5</v>
      </c>
      <c r="I160" s="172">
        <v>246.8</v>
      </c>
      <c r="J160" s="172">
        <v>248.9</v>
      </c>
      <c r="K160" s="172">
        <v>248.9</v>
      </c>
      <c r="L160" s="172">
        <v>249.6</v>
      </c>
      <c r="M160" s="172">
        <v>248.9</v>
      </c>
      <c r="N160" s="172">
        <v>249.6</v>
      </c>
      <c r="O160" s="172">
        <v>249.6</v>
      </c>
      <c r="P160" s="172">
        <v>250.3</v>
      </c>
      <c r="Q160" s="172">
        <v>248.9</v>
      </c>
      <c r="R160" s="172">
        <v>248.9</v>
      </c>
      <c r="S160" s="172">
        <v>251</v>
      </c>
      <c r="T160" s="172">
        <v>248.9</v>
      </c>
      <c r="U160" s="172">
        <v>247.5</v>
      </c>
      <c r="V160" s="172"/>
      <c r="W160" s="172"/>
      <c r="X160" s="172"/>
      <c r="Y160" s="172"/>
      <c r="Z160" s="172"/>
      <c r="AA160" s="172"/>
      <c r="AB160" s="172"/>
      <c r="AC160" s="24">
        <f t="shared" ref="AC160:AC168" si="76">AVERAGE(E160:AB160)</f>
        <v>249.59285714285716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/>
      <c r="F161" s="172"/>
      <c r="G161" s="172"/>
      <c r="H161" s="172">
        <v>650.9</v>
      </c>
      <c r="I161" s="172">
        <v>640.5</v>
      </c>
      <c r="J161" s="172">
        <v>635.70000000000005</v>
      </c>
      <c r="K161" s="172">
        <v>655.7</v>
      </c>
      <c r="L161" s="172">
        <v>660.5</v>
      </c>
      <c r="M161" s="172">
        <v>656.4</v>
      </c>
      <c r="N161" s="172">
        <v>652.20000000000005</v>
      </c>
      <c r="O161" s="172">
        <v>646.70000000000005</v>
      </c>
      <c r="P161" s="172">
        <v>646.70000000000005</v>
      </c>
      <c r="Q161" s="172">
        <v>660.5</v>
      </c>
      <c r="R161" s="172">
        <v>666</v>
      </c>
      <c r="S161" s="172">
        <v>660.5</v>
      </c>
      <c r="T161" s="172">
        <v>655</v>
      </c>
      <c r="U161" s="172">
        <v>648.79999999999995</v>
      </c>
      <c r="V161" s="172"/>
      <c r="W161" s="172"/>
      <c r="X161" s="172"/>
      <c r="Y161" s="172"/>
      <c r="Z161" s="172"/>
      <c r="AA161" s="172"/>
      <c r="AB161" s="172"/>
      <c r="AC161" s="24">
        <f t="shared" si="76"/>
        <v>652.57857142857131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/>
      <c r="F162" s="11"/>
      <c r="G162" s="11"/>
      <c r="H162" s="11">
        <v>4.2</v>
      </c>
      <c r="I162" s="11">
        <v>4.2</v>
      </c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/>
      <c r="W162" s="11"/>
      <c r="X162" s="11"/>
      <c r="Y162" s="11"/>
      <c r="Z162" s="11"/>
      <c r="AA162" s="11"/>
      <c r="AB162" s="11"/>
      <c r="AC162" s="24">
        <f t="shared" si="76"/>
        <v>4.2000000000000011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/>
      <c r="F163" s="12"/>
      <c r="G163" s="12"/>
      <c r="H163" s="12">
        <v>3.7</v>
      </c>
      <c r="I163" s="12">
        <v>3.7</v>
      </c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/>
      <c r="W163" s="12"/>
      <c r="X163" s="12"/>
      <c r="Y163" s="12"/>
      <c r="Z163" s="12"/>
      <c r="AA163" s="12"/>
      <c r="AB163" s="12"/>
      <c r="AC163" s="24">
        <f t="shared" si="76"/>
        <v>3.7000000000000006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/>
      <c r="F164" s="12"/>
      <c r="G164" s="12"/>
      <c r="H164" s="12">
        <v>3.8</v>
      </c>
      <c r="I164" s="12">
        <v>3.8</v>
      </c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/>
      <c r="W164" s="12"/>
      <c r="X164" s="12"/>
      <c r="Y164" s="12"/>
      <c r="Z164" s="12"/>
      <c r="AA164" s="12"/>
      <c r="AB164" s="12"/>
      <c r="AC164" s="24">
        <f t="shared" si="76"/>
        <v>3.7999999999999994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/>
      <c r="F165" s="12"/>
      <c r="G165" s="12"/>
      <c r="H165" s="12">
        <v>3</v>
      </c>
      <c r="I165" s="12">
        <v>3</v>
      </c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/>
      <c r="W165" s="12"/>
      <c r="X165" s="12"/>
      <c r="Y165" s="12"/>
      <c r="Z165" s="12"/>
      <c r="AA165" s="12"/>
      <c r="AB165" s="12"/>
      <c r="AC165" s="24">
        <f t="shared" si="76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/>
      <c r="F166" s="11"/>
      <c r="G166" s="11"/>
      <c r="H166" s="11">
        <f t="shared" ref="H166:U166" si="77">H162-H163</f>
        <v>0.5</v>
      </c>
      <c r="I166" s="11">
        <f t="shared" si="77"/>
        <v>0.5</v>
      </c>
      <c r="J166" s="11">
        <f t="shared" si="77"/>
        <v>0.5</v>
      </c>
      <c r="K166" s="11">
        <f t="shared" si="77"/>
        <v>0.5</v>
      </c>
      <c r="L166" s="11">
        <f t="shared" si="77"/>
        <v>0.5</v>
      </c>
      <c r="M166" s="11">
        <f t="shared" si="77"/>
        <v>0.5</v>
      </c>
      <c r="N166" s="11">
        <f t="shared" si="77"/>
        <v>0.5</v>
      </c>
      <c r="O166" s="11">
        <f t="shared" si="77"/>
        <v>0.5</v>
      </c>
      <c r="P166" s="11">
        <f t="shared" si="77"/>
        <v>0.5</v>
      </c>
      <c r="Q166" s="11">
        <f t="shared" si="77"/>
        <v>0.5</v>
      </c>
      <c r="R166" s="11">
        <f t="shared" si="77"/>
        <v>0.5</v>
      </c>
      <c r="S166" s="11">
        <f t="shared" si="77"/>
        <v>0.5</v>
      </c>
      <c r="T166" s="11">
        <f t="shared" si="77"/>
        <v>0.5</v>
      </c>
      <c r="U166" s="11">
        <f t="shared" si="77"/>
        <v>0.5</v>
      </c>
      <c r="V166" s="11"/>
      <c r="W166" s="11"/>
      <c r="X166" s="11"/>
      <c r="Y166" s="11"/>
      <c r="Z166" s="11"/>
      <c r="AA166" s="11"/>
      <c r="AB166" s="11"/>
      <c r="AC166" s="24">
        <f t="shared" si="76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/>
      <c r="F167" s="11"/>
      <c r="G167" s="11"/>
      <c r="H167" s="11">
        <f t="shared" ref="H167:U167" si="78">H164-H165</f>
        <v>0.79999999999999982</v>
      </c>
      <c r="I167" s="11">
        <f t="shared" si="78"/>
        <v>0.79999999999999982</v>
      </c>
      <c r="J167" s="11">
        <f t="shared" si="78"/>
        <v>0.79999999999999982</v>
      </c>
      <c r="K167" s="11">
        <f t="shared" si="78"/>
        <v>0.79999999999999982</v>
      </c>
      <c r="L167" s="11">
        <f t="shared" si="78"/>
        <v>0.79999999999999982</v>
      </c>
      <c r="M167" s="11">
        <f t="shared" si="78"/>
        <v>0.79999999999999982</v>
      </c>
      <c r="N167" s="11">
        <f t="shared" si="78"/>
        <v>0.79999999999999982</v>
      </c>
      <c r="O167" s="11">
        <f t="shared" si="78"/>
        <v>0.79999999999999982</v>
      </c>
      <c r="P167" s="11">
        <f t="shared" si="78"/>
        <v>0.79999999999999982</v>
      </c>
      <c r="Q167" s="11">
        <f t="shared" si="78"/>
        <v>0.79999999999999982</v>
      </c>
      <c r="R167" s="11">
        <f t="shared" si="78"/>
        <v>0.79999999999999982</v>
      </c>
      <c r="S167" s="11">
        <f t="shared" si="78"/>
        <v>0.79999999999999982</v>
      </c>
      <c r="T167" s="11">
        <f t="shared" si="78"/>
        <v>0.79999999999999982</v>
      </c>
      <c r="U167" s="11">
        <f t="shared" si="78"/>
        <v>0.79999999999999982</v>
      </c>
      <c r="V167" s="11"/>
      <c r="W167" s="11"/>
      <c r="X167" s="11"/>
      <c r="Y167" s="11"/>
      <c r="Z167" s="11"/>
      <c r="AA167" s="11"/>
      <c r="AB167" s="11"/>
      <c r="AC167" s="24">
        <f t="shared" si="76"/>
        <v>0.79999999999999993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/>
      <c r="F168" s="14"/>
      <c r="G168" s="14"/>
      <c r="H168" s="14">
        <f t="shared" ref="H168:U168" si="79">SQRT(H166/0.5)*971</f>
        <v>971</v>
      </c>
      <c r="I168" s="14">
        <f t="shared" si="79"/>
        <v>971</v>
      </c>
      <c r="J168" s="14">
        <f t="shared" si="79"/>
        <v>971</v>
      </c>
      <c r="K168" s="14">
        <f t="shared" si="79"/>
        <v>971</v>
      </c>
      <c r="L168" s="14">
        <f t="shared" si="79"/>
        <v>971</v>
      </c>
      <c r="M168" s="14">
        <f t="shared" si="79"/>
        <v>971</v>
      </c>
      <c r="N168" s="14">
        <f t="shared" si="79"/>
        <v>971</v>
      </c>
      <c r="O168" s="14">
        <f t="shared" si="79"/>
        <v>971</v>
      </c>
      <c r="P168" s="14">
        <f t="shared" si="79"/>
        <v>971</v>
      </c>
      <c r="Q168" s="14">
        <f t="shared" si="79"/>
        <v>971</v>
      </c>
      <c r="R168" s="14">
        <f t="shared" si="79"/>
        <v>971</v>
      </c>
      <c r="S168" s="14">
        <f t="shared" si="79"/>
        <v>971</v>
      </c>
      <c r="T168" s="14">
        <f t="shared" si="79"/>
        <v>971</v>
      </c>
      <c r="U168" s="14">
        <f t="shared" si="79"/>
        <v>971</v>
      </c>
      <c r="V168" s="14"/>
      <c r="W168" s="14"/>
      <c r="X168" s="14"/>
      <c r="Y168" s="14"/>
      <c r="Z168" s="14"/>
      <c r="AA168" s="14"/>
      <c r="AB168" s="14"/>
      <c r="AC168" s="24">
        <f t="shared" si="76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/>
      <c r="F169" s="14"/>
      <c r="G169" s="14"/>
      <c r="H169" s="14">
        <f t="shared" ref="H169:U169" si="80">H168*1000*1*(H154-H155)/3024</f>
        <v>2729.3320105820108</v>
      </c>
      <c r="I169" s="14">
        <f t="shared" si="80"/>
        <v>2536.6732804232806</v>
      </c>
      <c r="J169" s="14">
        <f t="shared" si="80"/>
        <v>2279.7949735449733</v>
      </c>
      <c r="K169" s="14">
        <f t="shared" si="80"/>
        <v>2151.3558201058199</v>
      </c>
      <c r="L169" s="14">
        <f t="shared" si="80"/>
        <v>2151.3558201058199</v>
      </c>
      <c r="M169" s="14">
        <f t="shared" si="80"/>
        <v>2247.6851851851852</v>
      </c>
      <c r="N169" s="14">
        <f t="shared" si="80"/>
        <v>2279.7949735449733</v>
      </c>
      <c r="O169" s="14">
        <f t="shared" si="80"/>
        <v>2247.6851851851852</v>
      </c>
      <c r="P169" s="14">
        <f t="shared" si="80"/>
        <v>2344.0145502645505</v>
      </c>
      <c r="Q169" s="14">
        <f t="shared" si="80"/>
        <v>2344.0145502645505</v>
      </c>
      <c r="R169" s="14">
        <f t="shared" si="80"/>
        <v>2344.0145502645505</v>
      </c>
      <c r="S169" s="14">
        <f t="shared" si="80"/>
        <v>2279.7949735449733</v>
      </c>
      <c r="T169" s="14">
        <f t="shared" si="80"/>
        <v>2279.7949735449733</v>
      </c>
      <c r="U169" s="14">
        <f t="shared" si="80"/>
        <v>2215.5753968253966</v>
      </c>
      <c r="V169" s="14"/>
      <c r="W169" s="14"/>
      <c r="X169" s="14"/>
      <c r="Y169" s="14"/>
      <c r="Z169" s="14"/>
      <c r="AA169" s="14"/>
      <c r="AB169" s="14"/>
      <c r="AC169" s="24">
        <f>SUM(E169:AB169)</f>
        <v>32430.886243386241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>
        <v>0</v>
      </c>
      <c r="F170" s="15">
        <v>0</v>
      </c>
      <c r="G170" s="15">
        <v>1100</v>
      </c>
      <c r="H170" s="15">
        <v>1500</v>
      </c>
      <c r="I170" s="15">
        <v>1200</v>
      </c>
      <c r="J170" s="15">
        <v>1300</v>
      </c>
      <c r="K170" s="15">
        <v>1200</v>
      </c>
      <c r="L170" s="15">
        <v>1200</v>
      </c>
      <c r="M170" s="15">
        <v>1300</v>
      </c>
      <c r="N170" s="15">
        <v>1300</v>
      </c>
      <c r="O170" s="15">
        <v>1200</v>
      </c>
      <c r="P170" s="15">
        <v>1300</v>
      </c>
      <c r="Q170" s="15">
        <v>1300</v>
      </c>
      <c r="R170" s="15">
        <v>1200</v>
      </c>
      <c r="S170" s="15">
        <v>1500</v>
      </c>
      <c r="T170" s="15">
        <v>1100</v>
      </c>
      <c r="U170" s="15">
        <v>1200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25">
        <f>SUM(E170:AB170)</f>
        <v>18900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/>
      <c r="F171" s="16"/>
      <c r="G171" s="16"/>
      <c r="H171" s="16">
        <f t="shared" ref="H171:U171" si="81">H170/H169</f>
        <v>0.54958502453504565</v>
      </c>
      <c r="I171" s="16">
        <f t="shared" si="81"/>
        <v>0.47306052744788746</v>
      </c>
      <c r="J171" s="16">
        <f t="shared" si="81"/>
        <v>0.57022671559739491</v>
      </c>
      <c r="K171" s="16">
        <f t="shared" si="81"/>
        <v>0.55778778609527035</v>
      </c>
      <c r="L171" s="16">
        <f t="shared" si="81"/>
        <v>0.55778778609527035</v>
      </c>
      <c r="M171" s="16">
        <f t="shared" si="81"/>
        <v>0.57837281153450049</v>
      </c>
      <c r="N171" s="16">
        <f t="shared" si="81"/>
        <v>0.57022671559739491</v>
      </c>
      <c r="O171" s="16">
        <f t="shared" si="81"/>
        <v>0.53388259526261583</v>
      </c>
      <c r="P171" s="16">
        <f t="shared" si="81"/>
        <v>0.55460406585500044</v>
      </c>
      <c r="Q171" s="16">
        <f t="shared" si="81"/>
        <v>0.55460406585500044</v>
      </c>
      <c r="R171" s="16">
        <f t="shared" si="81"/>
        <v>0.51194221463538503</v>
      </c>
      <c r="S171" s="16">
        <f t="shared" si="81"/>
        <v>0.65795390261237874</v>
      </c>
      <c r="T171" s="16">
        <f t="shared" si="81"/>
        <v>0.48249952858241107</v>
      </c>
      <c r="U171" s="16">
        <f t="shared" si="81"/>
        <v>0.54162002417946542</v>
      </c>
      <c r="V171" s="16"/>
      <c r="W171" s="16"/>
      <c r="X171" s="16"/>
      <c r="Y171" s="16"/>
      <c r="Z171" s="16"/>
      <c r="AA171" s="16"/>
      <c r="AB171" s="16"/>
      <c r="AC171" s="24">
        <f t="shared" ref="AC171:AC176" si="82">AVERAGE(E171:AB171)</f>
        <v>0.54958241170607303</v>
      </c>
    </row>
    <row r="172" spans="1:58" ht="30" customHeight="1">
      <c r="A172" s="4">
        <v>17</v>
      </c>
      <c r="B172" s="5" t="s">
        <v>64</v>
      </c>
      <c r="C172" s="13"/>
      <c r="D172" s="13"/>
      <c r="E172" s="427">
        <f>AVERAGE(E171:AB171)</f>
        <v>0.54958241170607303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>
        <f t="shared" si="82"/>
        <v>0.54958241170607303</v>
      </c>
    </row>
    <row r="173" spans="1:58" ht="30" customHeight="1">
      <c r="A173" s="4">
        <v>18</v>
      </c>
      <c r="B173" s="5" t="s">
        <v>65</v>
      </c>
      <c r="C173" s="13"/>
      <c r="D173" s="13"/>
      <c r="E173" s="16"/>
      <c r="F173" s="16"/>
      <c r="G173" s="16"/>
      <c r="H173" s="16">
        <f t="shared" ref="H173:U173" si="83">3.516/H171</f>
        <v>6.3975542328042341</v>
      </c>
      <c r="I173" s="16">
        <f t="shared" si="83"/>
        <v>7.4324527116402122</v>
      </c>
      <c r="J173" s="16">
        <f t="shared" si="83"/>
        <v>6.1659685592185589</v>
      </c>
      <c r="K173" s="16">
        <f t="shared" si="83"/>
        <v>6.3034725529100522</v>
      </c>
      <c r="L173" s="16">
        <f t="shared" si="83"/>
        <v>6.3034725529100522</v>
      </c>
      <c r="M173" s="16">
        <f t="shared" si="83"/>
        <v>6.0791239316239318</v>
      </c>
      <c r="N173" s="16">
        <f t="shared" si="83"/>
        <v>6.1659685592185589</v>
      </c>
      <c r="O173" s="16">
        <f t="shared" si="83"/>
        <v>6.5857175925925926</v>
      </c>
      <c r="P173" s="16">
        <f t="shared" si="83"/>
        <v>6.3396578144078148</v>
      </c>
      <c r="Q173" s="16">
        <f t="shared" si="83"/>
        <v>6.3396578144078148</v>
      </c>
      <c r="R173" s="16">
        <f t="shared" si="83"/>
        <v>6.867962632275133</v>
      </c>
      <c r="S173" s="16">
        <f t="shared" si="83"/>
        <v>5.3438394179894173</v>
      </c>
      <c r="T173" s="16">
        <f t="shared" si="83"/>
        <v>7.287053751803751</v>
      </c>
      <c r="U173" s="16">
        <f t="shared" si="83"/>
        <v>6.4916359126984124</v>
      </c>
      <c r="V173" s="16"/>
      <c r="W173" s="16"/>
      <c r="X173" s="16"/>
      <c r="Y173" s="16"/>
      <c r="Z173" s="16"/>
      <c r="AA173" s="16"/>
      <c r="AB173" s="16"/>
      <c r="AC173" s="24">
        <f t="shared" si="82"/>
        <v>6.4359670026071827</v>
      </c>
    </row>
    <row r="174" spans="1:58" ht="30" customHeight="1">
      <c r="A174" s="4">
        <v>19</v>
      </c>
      <c r="B174" s="5" t="s">
        <v>66</v>
      </c>
      <c r="C174" s="13"/>
      <c r="D174" s="13"/>
      <c r="E174" s="16"/>
      <c r="F174" s="16"/>
      <c r="G174" s="16"/>
      <c r="H174" s="16">
        <f t="shared" ref="H174:U174" si="84">3.413*H173</f>
        <v>21.83485259656085</v>
      </c>
      <c r="I174" s="16">
        <f t="shared" si="84"/>
        <v>25.366961104828043</v>
      </c>
      <c r="J174" s="16">
        <f t="shared" si="84"/>
        <v>21.044450692612941</v>
      </c>
      <c r="K174" s="16">
        <f t="shared" si="84"/>
        <v>21.513751823082007</v>
      </c>
      <c r="L174" s="16">
        <f t="shared" si="84"/>
        <v>21.513751823082007</v>
      </c>
      <c r="M174" s="16">
        <f t="shared" si="84"/>
        <v>20.74804997863248</v>
      </c>
      <c r="N174" s="16">
        <f t="shared" si="84"/>
        <v>21.044450692612941</v>
      </c>
      <c r="O174" s="16">
        <f t="shared" si="84"/>
        <v>22.477054143518519</v>
      </c>
      <c r="P174" s="16">
        <f t="shared" si="84"/>
        <v>21.637252120573869</v>
      </c>
      <c r="Q174" s="16">
        <f t="shared" si="84"/>
        <v>21.637252120573869</v>
      </c>
      <c r="R174" s="16">
        <f t="shared" si="84"/>
        <v>23.440356463955027</v>
      </c>
      <c r="S174" s="16">
        <f t="shared" si="84"/>
        <v>18.238523933597879</v>
      </c>
      <c r="T174" s="16">
        <f t="shared" si="84"/>
        <v>24.870714454906199</v>
      </c>
      <c r="U174" s="16">
        <f t="shared" si="84"/>
        <v>22.155953370039679</v>
      </c>
      <c r="V174" s="16"/>
      <c r="W174" s="16"/>
      <c r="X174" s="16"/>
      <c r="Y174" s="16"/>
      <c r="Z174" s="16"/>
      <c r="AA174" s="16"/>
      <c r="AB174" s="16"/>
      <c r="AC174" s="24">
        <f t="shared" si="82"/>
        <v>21.965955379898308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/>
      <c r="F175" s="16"/>
      <c r="G175" s="16"/>
      <c r="H175" s="16">
        <f t="shared" ref="H175:J175" si="85">(H158-H157)/LN(1+(H158-H157)/H152)</f>
        <v>3.2931984691591327</v>
      </c>
      <c r="I175" s="16">
        <f t="shared" si="85"/>
        <v>3.1366322896971424</v>
      </c>
      <c r="J175" s="16">
        <f t="shared" si="85"/>
        <v>2.8244384210924296</v>
      </c>
      <c r="K175" s="16">
        <f>(K158-K157)/LN(1+(K158-K157)/K152)</f>
        <v>2.760226656355921</v>
      </c>
      <c r="L175" s="16">
        <f t="shared" ref="L175:U175" si="86">(L158-L157)/LN(1+(L158-L157)/L152)</f>
        <v>2.5475255670370398</v>
      </c>
      <c r="M175" s="16">
        <f t="shared" si="86"/>
        <v>2.6394592991227754</v>
      </c>
      <c r="N175" s="16">
        <f t="shared" si="86"/>
        <v>2.5783908460367524</v>
      </c>
      <c r="O175" s="16">
        <f t="shared" si="86"/>
        <v>2.5475255670370398</v>
      </c>
      <c r="P175" s="16">
        <f t="shared" si="86"/>
        <v>2.5412839759633115</v>
      </c>
      <c r="Q175" s="16">
        <f t="shared" si="86"/>
        <v>2.7650510025361612</v>
      </c>
      <c r="R175" s="16">
        <f t="shared" si="86"/>
        <v>2.7650510025361612</v>
      </c>
      <c r="S175" s="16">
        <f t="shared" si="86"/>
        <v>2.8563174167477232</v>
      </c>
      <c r="T175" s="16">
        <f t="shared" si="86"/>
        <v>2.7025519071588002</v>
      </c>
      <c r="U175" s="16">
        <f t="shared" si="86"/>
        <v>2.760226656355921</v>
      </c>
      <c r="V175" s="16"/>
      <c r="W175" s="16"/>
      <c r="X175" s="16"/>
      <c r="Y175" s="16"/>
      <c r="Z175" s="16"/>
      <c r="AA175" s="16"/>
      <c r="AB175" s="16"/>
      <c r="AC175" s="24">
        <f t="shared" si="82"/>
        <v>2.7655627912025933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/>
      <c r="F176" s="16"/>
      <c r="G176" s="16"/>
      <c r="H176" s="16">
        <f t="shared" ref="H176:U176" si="87">(H154-H155)/LN(1+(H154-H155)/H153)</f>
        <v>3.6230799837637013</v>
      </c>
      <c r="I176" s="16">
        <f t="shared" si="87"/>
        <v>3.4647417224962034</v>
      </c>
      <c r="J176" s="16">
        <f t="shared" si="87"/>
        <v>2.7820815658492695</v>
      </c>
      <c r="K176" s="16">
        <f t="shared" si="87"/>
        <v>2.329312243756628</v>
      </c>
      <c r="L176" s="16">
        <f t="shared" si="87"/>
        <v>2.329312243756628</v>
      </c>
      <c r="M176" s="16">
        <f t="shared" si="87"/>
        <v>2.1930874711718342</v>
      </c>
      <c r="N176" s="16">
        <f t="shared" si="87"/>
        <v>2.4222213199475116</v>
      </c>
      <c r="O176" s="16">
        <f t="shared" si="87"/>
        <v>2.3990918556509144</v>
      </c>
      <c r="P176" s="16">
        <f t="shared" si="87"/>
        <v>2.4682916986923407</v>
      </c>
      <c r="Q176" s="16">
        <f t="shared" si="87"/>
        <v>2.4682916986923407</v>
      </c>
      <c r="R176" s="16">
        <f t="shared" si="87"/>
        <v>2.4682916986923407</v>
      </c>
      <c r="S176" s="16">
        <f t="shared" si="87"/>
        <v>2.4222213199475116</v>
      </c>
      <c r="T176" s="16">
        <f t="shared" si="87"/>
        <v>2.4222213199475116</v>
      </c>
      <c r="U176" s="16">
        <f t="shared" si="87"/>
        <v>2.375897998171745</v>
      </c>
      <c r="V176" s="16"/>
      <c r="W176" s="16"/>
      <c r="X176" s="16"/>
      <c r="Y176" s="16"/>
      <c r="Z176" s="16"/>
      <c r="AA176" s="16"/>
      <c r="AB176" s="16"/>
      <c r="AC176" s="24">
        <f t="shared" si="82"/>
        <v>2.5834388671811768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152" priority="6" operator="greaterThan">
      <formula>90</formula>
    </cfRule>
  </conditionalFormatting>
  <conditionalFormatting sqref="E54:AB54">
    <cfRule type="cellIs" dxfId="151" priority="5" operator="greaterThan">
      <formula>90</formula>
    </cfRule>
  </conditionalFormatting>
  <conditionalFormatting sqref="E83:AB83">
    <cfRule type="cellIs" dxfId="150" priority="4" operator="greaterThan">
      <formula>90</formula>
    </cfRule>
  </conditionalFormatting>
  <conditionalFormatting sqref="E112:AB112">
    <cfRule type="cellIs" dxfId="149" priority="3" operator="greaterThan">
      <formula>90</formula>
    </cfRule>
  </conditionalFormatting>
  <conditionalFormatting sqref="E141:AB141">
    <cfRule type="cellIs" dxfId="148" priority="2" operator="greaterThan">
      <formula>90</formula>
    </cfRule>
  </conditionalFormatting>
  <conditionalFormatting sqref="E170:AB170">
    <cfRule type="cellIs" dxfId="147" priority="1" operator="greaterThan">
      <formula>90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2B7B-D98B-442E-85CB-CBEC161E0B0B}">
  <dimension ref="A1:BF176"/>
  <sheetViews>
    <sheetView zoomScale="60" zoomScaleNormal="60" workbookViewId="0">
      <selection activeCell="E169" sqref="E169:AB170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145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>
        <v>1.9</v>
      </c>
      <c r="F7" s="8">
        <v>2</v>
      </c>
      <c r="G7" s="8">
        <v>1.9</v>
      </c>
      <c r="H7" s="8">
        <v>1.6</v>
      </c>
      <c r="I7" s="8">
        <v>2</v>
      </c>
      <c r="J7" s="8">
        <v>1.7</v>
      </c>
      <c r="K7" s="8">
        <v>1.8</v>
      </c>
      <c r="L7" s="8">
        <v>1.8</v>
      </c>
      <c r="M7" s="8">
        <v>1.8</v>
      </c>
      <c r="N7" s="8">
        <v>1.8</v>
      </c>
      <c r="O7" s="8">
        <v>2</v>
      </c>
      <c r="P7" s="8">
        <v>1.8</v>
      </c>
      <c r="Q7" s="8">
        <v>2</v>
      </c>
      <c r="R7" s="8">
        <v>1.9</v>
      </c>
      <c r="S7" s="8">
        <v>1.9</v>
      </c>
      <c r="T7" s="8">
        <v>1.9</v>
      </c>
      <c r="U7" s="8">
        <v>1.9</v>
      </c>
      <c r="V7" s="8">
        <v>1.9</v>
      </c>
      <c r="W7" s="8">
        <v>1.9</v>
      </c>
      <c r="X7" s="8">
        <v>2</v>
      </c>
      <c r="Y7" s="8">
        <v>2</v>
      </c>
      <c r="Z7" s="8">
        <v>1.8</v>
      </c>
      <c r="AA7" s="8">
        <v>2.1</v>
      </c>
      <c r="AB7" s="8">
        <v>2.2999999999999998</v>
      </c>
      <c r="AC7" s="23">
        <f>AVERAGE(E7:AB7)</f>
        <v>1.9041666666666661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>
        <v>1</v>
      </c>
      <c r="F8" s="9">
        <v>0.9</v>
      </c>
      <c r="G8" s="9">
        <v>0.7</v>
      </c>
      <c r="H8" s="9">
        <v>1.2</v>
      </c>
      <c r="I8" s="9">
        <v>2.98</v>
      </c>
      <c r="J8" s="9">
        <v>0.9</v>
      </c>
      <c r="K8" s="9">
        <v>0.9</v>
      </c>
      <c r="L8" s="9">
        <v>0.8</v>
      </c>
      <c r="M8" s="9">
        <v>0.9</v>
      </c>
      <c r="N8" s="9">
        <v>0.9</v>
      </c>
      <c r="O8" s="9">
        <v>0.8</v>
      </c>
      <c r="P8" s="9">
        <v>0.5</v>
      </c>
      <c r="Q8" s="9">
        <v>0.6</v>
      </c>
      <c r="R8" s="9">
        <v>0.7</v>
      </c>
      <c r="S8" s="9">
        <v>0.8</v>
      </c>
      <c r="T8" s="9">
        <v>0.7</v>
      </c>
      <c r="U8" s="9">
        <v>0.6</v>
      </c>
      <c r="V8" s="9">
        <v>0.6</v>
      </c>
      <c r="W8" s="9">
        <v>0.7</v>
      </c>
      <c r="X8" s="9">
        <v>0.6</v>
      </c>
      <c r="Y8" s="9">
        <v>0.9</v>
      </c>
      <c r="Z8" s="9">
        <v>0.8</v>
      </c>
      <c r="AA8" s="9">
        <v>0.8</v>
      </c>
      <c r="AB8" s="9">
        <v>0.9</v>
      </c>
      <c r="AC8" s="23">
        <f>AVERAGE(E8:AB8)</f>
        <v>0.88249999999999995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>
        <v>14.9</v>
      </c>
      <c r="F9" s="10">
        <v>14.7</v>
      </c>
      <c r="G9" s="10">
        <v>13.3</v>
      </c>
      <c r="H9" s="10">
        <v>12.9</v>
      </c>
      <c r="I9" s="10">
        <v>13.1</v>
      </c>
      <c r="J9" s="10">
        <v>12.8</v>
      </c>
      <c r="K9" s="10">
        <v>12.6</v>
      </c>
      <c r="L9" s="10">
        <v>12.8</v>
      </c>
      <c r="M9" s="10">
        <v>13.2</v>
      </c>
      <c r="N9" s="10">
        <v>13.3</v>
      </c>
      <c r="O9" s="10">
        <v>13.7</v>
      </c>
      <c r="P9" s="10">
        <v>13.6</v>
      </c>
      <c r="Q9" s="10">
        <v>13.6</v>
      </c>
      <c r="R9" s="10">
        <v>13.7</v>
      </c>
      <c r="S9" s="10">
        <v>13.7</v>
      </c>
      <c r="T9" s="10">
        <v>13.4</v>
      </c>
      <c r="U9" s="10">
        <v>13.4</v>
      </c>
      <c r="V9" s="10">
        <v>13.2</v>
      </c>
      <c r="W9" s="10">
        <v>13.1</v>
      </c>
      <c r="X9" s="10">
        <v>13.1</v>
      </c>
      <c r="Y9" s="10">
        <v>12.9</v>
      </c>
      <c r="Z9" s="10">
        <v>14.2</v>
      </c>
      <c r="AA9" s="10">
        <v>15.2</v>
      </c>
      <c r="AB9" s="10">
        <v>15.8</v>
      </c>
      <c r="AC9" s="24">
        <f t="shared" ref="AC9:AC23" si="0">AVERAGE(E9:AB9)</f>
        <v>13.591666666666663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>
        <v>6.3</v>
      </c>
      <c r="F10" s="10">
        <v>6.6</v>
      </c>
      <c r="G10" s="10">
        <v>6.5</v>
      </c>
      <c r="H10" s="10">
        <v>6.4</v>
      </c>
      <c r="I10" s="10">
        <v>6.1</v>
      </c>
      <c r="J10" s="10">
        <v>5.8</v>
      </c>
      <c r="K10" s="10">
        <v>6.1</v>
      </c>
      <c r="L10" s="10">
        <v>5.9</v>
      </c>
      <c r="M10" s="10">
        <v>6.1</v>
      </c>
      <c r="N10" s="10">
        <v>6.2</v>
      </c>
      <c r="O10" s="10">
        <v>5.9</v>
      </c>
      <c r="P10" s="10">
        <v>5.8</v>
      </c>
      <c r="Q10" s="10">
        <v>6.2</v>
      </c>
      <c r="R10" s="10">
        <v>5.9</v>
      </c>
      <c r="S10" s="10">
        <v>5.7</v>
      </c>
      <c r="T10" s="10">
        <v>5.7</v>
      </c>
      <c r="U10" s="10">
        <v>5.8</v>
      </c>
      <c r="V10" s="10">
        <v>5.8</v>
      </c>
      <c r="W10" s="10">
        <v>5.5</v>
      </c>
      <c r="X10" s="10">
        <v>5.5</v>
      </c>
      <c r="Y10" s="10">
        <v>5.6</v>
      </c>
      <c r="Z10" s="10">
        <v>6</v>
      </c>
      <c r="AA10" s="10">
        <v>6.6</v>
      </c>
      <c r="AB10" s="10">
        <v>7.1</v>
      </c>
      <c r="AC10" s="24">
        <f t="shared" si="0"/>
        <v>6.0458333333333334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8.6000000000000014</v>
      </c>
      <c r="F11" s="10">
        <f t="shared" ref="F11:AB11" si="1">F9-F10</f>
        <v>8.1</v>
      </c>
      <c r="G11" s="10">
        <f t="shared" si="1"/>
        <v>6.8000000000000007</v>
      </c>
      <c r="H11" s="10">
        <f t="shared" si="1"/>
        <v>6.5</v>
      </c>
      <c r="I11" s="10">
        <f t="shared" si="1"/>
        <v>7</v>
      </c>
      <c r="J11" s="10">
        <f t="shared" si="1"/>
        <v>7.0000000000000009</v>
      </c>
      <c r="K11" s="10">
        <f t="shared" si="1"/>
        <v>6.5</v>
      </c>
      <c r="L11" s="10">
        <f t="shared" si="1"/>
        <v>6.9</v>
      </c>
      <c r="M11" s="10">
        <f t="shared" si="1"/>
        <v>7.1</v>
      </c>
      <c r="N11" s="10">
        <f t="shared" si="1"/>
        <v>7.1000000000000005</v>
      </c>
      <c r="O11" s="10">
        <f t="shared" si="1"/>
        <v>7.7999999999999989</v>
      </c>
      <c r="P11" s="10">
        <f t="shared" si="1"/>
        <v>7.8</v>
      </c>
      <c r="Q11" s="10">
        <f t="shared" si="1"/>
        <v>7.3999999999999995</v>
      </c>
      <c r="R11" s="10">
        <f t="shared" si="1"/>
        <v>7.7999999999999989</v>
      </c>
      <c r="S11" s="10">
        <f t="shared" si="1"/>
        <v>7.9999999999999991</v>
      </c>
      <c r="T11" s="10">
        <f t="shared" si="1"/>
        <v>7.7</v>
      </c>
      <c r="U11" s="10">
        <f t="shared" si="1"/>
        <v>7.6000000000000005</v>
      </c>
      <c r="V11" s="10">
        <f t="shared" si="1"/>
        <v>7.3999999999999995</v>
      </c>
      <c r="W11" s="10">
        <f t="shared" si="1"/>
        <v>7.6</v>
      </c>
      <c r="X11" s="10">
        <f t="shared" si="1"/>
        <v>7.6</v>
      </c>
      <c r="Y11" s="10">
        <f t="shared" si="1"/>
        <v>7.3000000000000007</v>
      </c>
      <c r="Z11" s="10">
        <f t="shared" si="1"/>
        <v>8.1999999999999993</v>
      </c>
      <c r="AA11" s="10">
        <f t="shared" si="1"/>
        <v>8.6</v>
      </c>
      <c r="AB11" s="10">
        <f t="shared" si="1"/>
        <v>8.7000000000000011</v>
      </c>
      <c r="AC11" s="24">
        <f t="shared" si="0"/>
        <v>7.5458333333333316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>
        <v>22.1</v>
      </c>
      <c r="F12" s="10">
        <v>23.6</v>
      </c>
      <c r="G12" s="10">
        <v>23</v>
      </c>
      <c r="H12" s="10">
        <v>22.8</v>
      </c>
      <c r="I12" s="10">
        <v>22.8</v>
      </c>
      <c r="J12" s="10">
        <v>23.7</v>
      </c>
      <c r="K12" s="10">
        <v>24.1</v>
      </c>
      <c r="L12" s="10">
        <v>26.3</v>
      </c>
      <c r="M12" s="10">
        <v>24.6</v>
      </c>
      <c r="N12" s="10">
        <v>24.7</v>
      </c>
      <c r="O12" s="10">
        <v>24.8</v>
      </c>
      <c r="P12" s="10">
        <v>24.9</v>
      </c>
      <c r="Q12" s="10">
        <v>24.8</v>
      </c>
      <c r="R12" s="10">
        <v>25.1</v>
      </c>
      <c r="S12" s="10">
        <v>24.9</v>
      </c>
      <c r="T12" s="10">
        <v>25.5</v>
      </c>
      <c r="U12" s="10">
        <v>26.2</v>
      </c>
      <c r="V12" s="10">
        <v>26.8</v>
      </c>
      <c r="W12" s="10">
        <v>26.7</v>
      </c>
      <c r="X12" s="10">
        <v>26.8</v>
      </c>
      <c r="Y12" s="10">
        <v>26.3</v>
      </c>
      <c r="Z12" s="10">
        <v>25.1</v>
      </c>
      <c r="AA12" s="10">
        <v>24.3</v>
      </c>
      <c r="AB12" s="10">
        <v>23.9</v>
      </c>
      <c r="AC12" s="24">
        <f t="shared" si="0"/>
        <v>24.741666666666664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>
        <v>28.1</v>
      </c>
      <c r="F13" s="10">
        <v>29.1</v>
      </c>
      <c r="G13" s="10">
        <v>27.8</v>
      </c>
      <c r="H13" s="10">
        <v>27.5</v>
      </c>
      <c r="I13" s="10">
        <v>27.8</v>
      </c>
      <c r="J13" s="10">
        <v>28.4</v>
      </c>
      <c r="K13" s="10">
        <v>28.8</v>
      </c>
      <c r="L13" s="10">
        <v>30.9</v>
      </c>
      <c r="M13" s="10">
        <v>29.5</v>
      </c>
      <c r="N13" s="10">
        <v>29.8</v>
      </c>
      <c r="O13" s="10">
        <v>30.2</v>
      </c>
      <c r="P13" s="10">
        <v>30.3</v>
      </c>
      <c r="Q13" s="10">
        <v>30.1</v>
      </c>
      <c r="R13" s="10">
        <v>30.4</v>
      </c>
      <c r="S13" s="10">
        <v>30.5</v>
      </c>
      <c r="T13" s="10">
        <v>31</v>
      </c>
      <c r="U13" s="10">
        <v>31.4</v>
      </c>
      <c r="V13" s="10">
        <v>31.9</v>
      </c>
      <c r="W13" s="10">
        <v>32.1</v>
      </c>
      <c r="X13" s="10">
        <v>32.200000000000003</v>
      </c>
      <c r="Y13" s="10">
        <v>31.4</v>
      </c>
      <c r="Z13" s="10">
        <v>30.9</v>
      </c>
      <c r="AA13" s="10">
        <v>30.4</v>
      </c>
      <c r="AB13" s="10">
        <v>30.1</v>
      </c>
      <c r="AC13" s="24">
        <f t="shared" si="0"/>
        <v>30.025000000000002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6</v>
      </c>
      <c r="F14" s="10">
        <f t="shared" ref="F14:AB14" si="2">F13-F12</f>
        <v>5.5</v>
      </c>
      <c r="G14" s="10">
        <f t="shared" si="2"/>
        <v>4.8000000000000007</v>
      </c>
      <c r="H14" s="10">
        <f t="shared" si="2"/>
        <v>4.6999999999999993</v>
      </c>
      <c r="I14" s="10">
        <f t="shared" si="2"/>
        <v>5</v>
      </c>
      <c r="J14" s="10">
        <f t="shared" si="2"/>
        <v>4.6999999999999993</v>
      </c>
      <c r="K14" s="10">
        <f t="shared" si="2"/>
        <v>4.6999999999999993</v>
      </c>
      <c r="L14" s="10">
        <f t="shared" si="2"/>
        <v>4.5999999999999979</v>
      </c>
      <c r="M14" s="10">
        <f t="shared" si="2"/>
        <v>4.8999999999999986</v>
      </c>
      <c r="N14" s="10">
        <f t="shared" si="2"/>
        <v>5.1000000000000014</v>
      </c>
      <c r="O14" s="10">
        <f t="shared" si="2"/>
        <v>5.3999999999999986</v>
      </c>
      <c r="P14" s="10">
        <f t="shared" si="2"/>
        <v>5.4000000000000021</v>
      </c>
      <c r="Q14" s="10">
        <f t="shared" si="2"/>
        <v>5.3000000000000007</v>
      </c>
      <c r="R14" s="10">
        <f t="shared" si="2"/>
        <v>5.2999999999999972</v>
      </c>
      <c r="S14" s="10">
        <f t="shared" si="2"/>
        <v>5.6000000000000014</v>
      </c>
      <c r="T14" s="10">
        <f t="shared" si="2"/>
        <v>5.5</v>
      </c>
      <c r="U14" s="10">
        <f t="shared" si="2"/>
        <v>5.1999999999999993</v>
      </c>
      <c r="V14" s="10">
        <f t="shared" si="2"/>
        <v>5.0999999999999979</v>
      </c>
      <c r="W14" s="10">
        <f t="shared" si="2"/>
        <v>5.4000000000000021</v>
      </c>
      <c r="X14" s="10">
        <f t="shared" si="2"/>
        <v>5.4000000000000021</v>
      </c>
      <c r="Y14" s="10">
        <f t="shared" si="2"/>
        <v>5.0999999999999979</v>
      </c>
      <c r="Z14" s="10">
        <f t="shared" si="2"/>
        <v>5.7999999999999972</v>
      </c>
      <c r="AA14" s="10">
        <f t="shared" si="2"/>
        <v>6.0999999999999979</v>
      </c>
      <c r="AB14" s="10">
        <f t="shared" si="2"/>
        <v>6.2000000000000028</v>
      </c>
      <c r="AC14" s="24">
        <f>AVERAGE(E14:AB14)</f>
        <v>5.2833333333333332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>
        <v>247.5</v>
      </c>
      <c r="F15" s="172">
        <v>258.60000000000002</v>
      </c>
      <c r="G15" s="172">
        <v>250.3</v>
      </c>
      <c r="H15" s="172">
        <v>256.5</v>
      </c>
      <c r="I15" s="172">
        <v>243.4</v>
      </c>
      <c r="J15" s="172">
        <v>250.3</v>
      </c>
      <c r="K15" s="172">
        <v>246.1</v>
      </c>
      <c r="L15" s="172">
        <v>244.1</v>
      </c>
      <c r="M15" s="172">
        <v>248.9</v>
      </c>
      <c r="N15" s="172">
        <v>249.6</v>
      </c>
      <c r="O15" s="172">
        <v>249.6</v>
      </c>
      <c r="P15" s="172">
        <v>249.6</v>
      </c>
      <c r="Q15" s="172">
        <v>254.4</v>
      </c>
      <c r="R15" s="172">
        <v>248.2</v>
      </c>
      <c r="S15" s="172">
        <v>247.5</v>
      </c>
      <c r="T15" s="172">
        <v>249.6</v>
      </c>
      <c r="U15" s="172">
        <v>250.3</v>
      </c>
      <c r="V15" s="172">
        <v>248.2</v>
      </c>
      <c r="W15" s="172">
        <v>244.1</v>
      </c>
      <c r="X15" s="172">
        <v>246.1</v>
      </c>
      <c r="Y15" s="172">
        <v>246.8</v>
      </c>
      <c r="Z15" s="172">
        <v>250.3</v>
      </c>
      <c r="AA15" s="172">
        <v>256.5</v>
      </c>
      <c r="AB15" s="172">
        <v>262</v>
      </c>
      <c r="AC15" s="24">
        <f t="shared" ref="AC15:AC16" si="3">AVERAGE(E15:AB15)</f>
        <v>249.9375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>
        <v>681.2</v>
      </c>
      <c r="F16" s="172">
        <v>692.9</v>
      </c>
      <c r="G16" s="172">
        <v>662.6</v>
      </c>
      <c r="H16" s="172">
        <v>652.20000000000005</v>
      </c>
      <c r="I16" s="172">
        <v>661.9</v>
      </c>
      <c r="J16" s="172">
        <v>675</v>
      </c>
      <c r="K16" s="172">
        <v>684</v>
      </c>
      <c r="L16" s="172">
        <v>736.4</v>
      </c>
      <c r="M16" s="172">
        <v>702.6</v>
      </c>
      <c r="N16" s="172">
        <v>704.6</v>
      </c>
      <c r="O16" s="172">
        <v>721.9</v>
      </c>
      <c r="P16" s="172">
        <v>721.2</v>
      </c>
      <c r="Q16" s="172">
        <v>714.3</v>
      </c>
      <c r="R16" s="172">
        <v>723.9</v>
      </c>
      <c r="S16" s="172">
        <v>728.8</v>
      </c>
      <c r="T16" s="172">
        <v>734.3</v>
      </c>
      <c r="U16" s="172">
        <v>746</v>
      </c>
      <c r="V16" s="172">
        <v>759.1</v>
      </c>
      <c r="W16" s="172">
        <v>763.2</v>
      </c>
      <c r="X16" s="172">
        <v>764.6</v>
      </c>
      <c r="Y16" s="172">
        <v>748.1</v>
      </c>
      <c r="Z16" s="172">
        <v>737</v>
      </c>
      <c r="AA16" s="172">
        <v>728.8</v>
      </c>
      <c r="AB16" s="172">
        <v>721.9</v>
      </c>
      <c r="AC16" s="24">
        <f t="shared" si="3"/>
        <v>715.27083333333337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2761.4417989417993</v>
      </c>
      <c r="F24" s="14">
        <f t="shared" si="7"/>
        <v>2600.8928571428573</v>
      </c>
      <c r="G24" s="14">
        <f t="shared" si="7"/>
        <v>2183.465608465609</v>
      </c>
      <c r="H24" s="14">
        <f t="shared" si="7"/>
        <v>2087.1362433862432</v>
      </c>
      <c r="I24" s="14">
        <f t="shared" si="7"/>
        <v>2247.6851851851852</v>
      </c>
      <c r="J24" s="14">
        <f t="shared" si="7"/>
        <v>2247.6851851851857</v>
      </c>
      <c r="K24" s="14">
        <f t="shared" si="7"/>
        <v>2087.1362433862432</v>
      </c>
      <c r="L24" s="14">
        <f t="shared" si="7"/>
        <v>2215.5753968253966</v>
      </c>
      <c r="M24" s="14">
        <f t="shared" si="7"/>
        <v>2279.7949735449733</v>
      </c>
      <c r="N24" s="14">
        <f t="shared" si="7"/>
        <v>2279.7949735449738</v>
      </c>
      <c r="O24" s="14">
        <f t="shared" si="7"/>
        <v>2504.5634920634916</v>
      </c>
      <c r="P24" s="14">
        <f t="shared" si="7"/>
        <v>2504.563492063492</v>
      </c>
      <c r="Q24" s="14">
        <f t="shared" si="7"/>
        <v>2376.1243386243382</v>
      </c>
      <c r="R24" s="14">
        <f t="shared" si="7"/>
        <v>2504.5634920634916</v>
      </c>
      <c r="S24" s="14">
        <f t="shared" si="7"/>
        <v>2568.7830687830683</v>
      </c>
      <c r="T24" s="14">
        <f t="shared" si="7"/>
        <v>2472.4537037037039</v>
      </c>
      <c r="U24" s="14">
        <f t="shared" si="7"/>
        <v>2440.3439153439158</v>
      </c>
      <c r="V24" s="14">
        <f t="shared" si="7"/>
        <v>2376.1243386243382</v>
      </c>
      <c r="W24" s="14">
        <f t="shared" si="7"/>
        <v>2440.3439153439153</v>
      </c>
      <c r="X24" s="14">
        <f t="shared" si="7"/>
        <v>2440.3439153439153</v>
      </c>
      <c r="Y24" s="14">
        <f t="shared" si="7"/>
        <v>2344.0145502645505</v>
      </c>
      <c r="Z24" s="14">
        <f t="shared" si="7"/>
        <v>2633.002645502645</v>
      </c>
      <c r="AA24" s="14">
        <f t="shared" si="7"/>
        <v>2761.4417989417989</v>
      </c>
      <c r="AB24" s="14">
        <f t="shared" si="7"/>
        <v>2793.5515873015879</v>
      </c>
      <c r="AC24" s="24">
        <f>SUM(E24:AB24)</f>
        <v>58150.826719576726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>
        <v>1400</v>
      </c>
      <c r="F25" s="15">
        <v>1100</v>
      </c>
      <c r="G25" s="15">
        <v>1200</v>
      </c>
      <c r="H25" s="15">
        <v>1100</v>
      </c>
      <c r="I25" s="15">
        <v>1200</v>
      </c>
      <c r="J25" s="15">
        <v>1200</v>
      </c>
      <c r="K25" s="15">
        <v>1200</v>
      </c>
      <c r="L25" s="15">
        <v>1200</v>
      </c>
      <c r="M25" s="15">
        <v>1200</v>
      </c>
      <c r="N25" s="15">
        <v>1400</v>
      </c>
      <c r="O25" s="15">
        <v>1300</v>
      </c>
      <c r="P25" s="15">
        <v>1300</v>
      </c>
      <c r="Q25" s="15">
        <v>1300</v>
      </c>
      <c r="R25" s="15">
        <v>1500</v>
      </c>
      <c r="S25" s="15">
        <v>1300</v>
      </c>
      <c r="T25" s="15">
        <v>1500</v>
      </c>
      <c r="U25" s="15">
        <v>1400</v>
      </c>
      <c r="V25" s="15">
        <v>1400</v>
      </c>
      <c r="W25" s="15">
        <v>1400</v>
      </c>
      <c r="X25" s="15">
        <v>1400</v>
      </c>
      <c r="Y25" s="15">
        <v>1400</v>
      </c>
      <c r="Z25" s="15">
        <v>1500</v>
      </c>
      <c r="AA25" s="15">
        <v>1500</v>
      </c>
      <c r="AB25" s="15">
        <v>1500</v>
      </c>
      <c r="AC25" s="25">
        <f>SUM(E25:AB25)</f>
        <v>31900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>
        <f t="shared" ref="E26:AB26" si="8">E25/E24</f>
        <v>0.50698153426101111</v>
      </c>
      <c r="F26" s="16">
        <f t="shared" si="8"/>
        <v>0.42293168554754546</v>
      </c>
      <c r="G26" s="16">
        <f t="shared" si="8"/>
        <v>0.54958502453504565</v>
      </c>
      <c r="H26" s="16">
        <f t="shared" si="8"/>
        <v>0.52703794660540293</v>
      </c>
      <c r="I26" s="16">
        <f t="shared" si="8"/>
        <v>0.53388259526261583</v>
      </c>
      <c r="J26" s="16">
        <f t="shared" si="8"/>
        <v>0.53388259526261572</v>
      </c>
      <c r="K26" s="16">
        <f t="shared" si="8"/>
        <v>0.57495048720589403</v>
      </c>
      <c r="L26" s="16">
        <f t="shared" si="8"/>
        <v>0.54162002417946542</v>
      </c>
      <c r="M26" s="16">
        <f t="shared" si="8"/>
        <v>0.52636312208990299</v>
      </c>
      <c r="N26" s="16">
        <f t="shared" si="8"/>
        <v>0.61409030910488671</v>
      </c>
      <c r="O26" s="16">
        <f t="shared" si="8"/>
        <v>0.51905252317198769</v>
      </c>
      <c r="P26" s="16">
        <f t="shared" si="8"/>
        <v>0.51905252317198769</v>
      </c>
      <c r="Q26" s="16">
        <f t="shared" si="8"/>
        <v>0.54710941631641952</v>
      </c>
      <c r="R26" s="16">
        <f t="shared" si="8"/>
        <v>0.59890675750613975</v>
      </c>
      <c r="S26" s="16">
        <f t="shared" si="8"/>
        <v>0.50607621009268799</v>
      </c>
      <c r="T26" s="16">
        <f t="shared" si="8"/>
        <v>0.60668476734388166</v>
      </c>
      <c r="U26" s="16">
        <f t="shared" si="8"/>
        <v>0.57368963087430203</v>
      </c>
      <c r="V26" s="16">
        <f t="shared" si="8"/>
        <v>0.58919475603306715</v>
      </c>
      <c r="W26" s="16">
        <f t="shared" si="8"/>
        <v>0.57368963087430214</v>
      </c>
      <c r="X26" s="16">
        <f t="shared" si="8"/>
        <v>0.57368963087430214</v>
      </c>
      <c r="Y26" s="16">
        <f t="shared" si="8"/>
        <v>0.59726591707461585</v>
      </c>
      <c r="Z26" s="16">
        <f t="shared" si="8"/>
        <v>0.56969179372535239</v>
      </c>
      <c r="AA26" s="16">
        <f t="shared" si="8"/>
        <v>0.54319450099394062</v>
      </c>
      <c r="AB26" s="16">
        <f t="shared" si="8"/>
        <v>0.53695088603998709</v>
      </c>
      <c r="AC26" s="24">
        <f t="shared" ref="AC26:AC31" si="9">AVERAGE(E26:AB26)</f>
        <v>0.54939892783947342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0.54939892783947342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9"/>
        <v>0.54939892783947342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>
        <f t="shared" ref="E28:AB28" si="10">3.516/E26</f>
        <v>6.9351638321995477</v>
      </c>
      <c r="F28" s="16">
        <f t="shared" si="10"/>
        <v>8.3133993506493518</v>
      </c>
      <c r="G28" s="16">
        <f t="shared" si="10"/>
        <v>6.3975542328042341</v>
      </c>
      <c r="H28" s="16">
        <f t="shared" si="10"/>
        <v>6.671246392496391</v>
      </c>
      <c r="I28" s="16">
        <f t="shared" si="10"/>
        <v>6.5857175925925926</v>
      </c>
      <c r="J28" s="16">
        <f t="shared" si="10"/>
        <v>6.5857175925925944</v>
      </c>
      <c r="K28" s="16">
        <f t="shared" si="10"/>
        <v>6.1153091931216927</v>
      </c>
      <c r="L28" s="16">
        <f t="shared" si="10"/>
        <v>6.4916359126984124</v>
      </c>
      <c r="M28" s="16">
        <f t="shared" si="10"/>
        <v>6.6797992724867719</v>
      </c>
      <c r="N28" s="16">
        <f t="shared" si="10"/>
        <v>5.7255422335600912</v>
      </c>
      <c r="O28" s="16">
        <f t="shared" si="10"/>
        <v>6.773880952380952</v>
      </c>
      <c r="P28" s="16">
        <f t="shared" si="10"/>
        <v>6.773880952380952</v>
      </c>
      <c r="Q28" s="16">
        <f t="shared" si="10"/>
        <v>6.426502442002441</v>
      </c>
      <c r="R28" s="16">
        <f t="shared" si="10"/>
        <v>5.8706968253968235</v>
      </c>
      <c r="S28" s="16">
        <f t="shared" si="10"/>
        <v>6.947570207570207</v>
      </c>
      <c r="T28" s="16">
        <f t="shared" si="10"/>
        <v>5.7954314814814811</v>
      </c>
      <c r="U28" s="16">
        <f t="shared" si="10"/>
        <v>6.1287494331065773</v>
      </c>
      <c r="V28" s="16">
        <f t="shared" si="10"/>
        <v>5.9674665532879807</v>
      </c>
      <c r="W28" s="16">
        <f t="shared" si="10"/>
        <v>6.1287494331065755</v>
      </c>
      <c r="X28" s="16">
        <f t="shared" si="10"/>
        <v>6.1287494331065755</v>
      </c>
      <c r="Y28" s="16">
        <f t="shared" si="10"/>
        <v>5.8868251133786851</v>
      </c>
      <c r="Z28" s="16">
        <f t="shared" si="10"/>
        <v>6.1717582010581999</v>
      </c>
      <c r="AA28" s="16">
        <f t="shared" si="10"/>
        <v>6.4728195767195755</v>
      </c>
      <c r="AB28" s="16">
        <f t="shared" si="10"/>
        <v>6.5480849206349223</v>
      </c>
      <c r="AC28" s="24">
        <f t="shared" si="9"/>
        <v>6.4384271304505676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>
        <f t="shared" ref="E29:AB29" si="11">3.413*E28</f>
        <v>23.669714159297055</v>
      </c>
      <c r="F29" s="16">
        <f t="shared" si="11"/>
        <v>28.373631983766234</v>
      </c>
      <c r="G29" s="16">
        <f t="shared" si="11"/>
        <v>21.83485259656085</v>
      </c>
      <c r="H29" s="16">
        <f t="shared" si="11"/>
        <v>22.768963937590183</v>
      </c>
      <c r="I29" s="16">
        <f t="shared" si="11"/>
        <v>22.477054143518519</v>
      </c>
      <c r="J29" s="16">
        <f t="shared" si="11"/>
        <v>22.477054143518522</v>
      </c>
      <c r="K29" s="16">
        <f t="shared" si="11"/>
        <v>20.871550276124335</v>
      </c>
      <c r="L29" s="16">
        <f t="shared" si="11"/>
        <v>22.155953370039679</v>
      </c>
      <c r="M29" s="16">
        <f t="shared" si="11"/>
        <v>22.798154916997351</v>
      </c>
      <c r="N29" s="16">
        <f t="shared" si="11"/>
        <v>19.54127564314059</v>
      </c>
      <c r="O29" s="16">
        <f t="shared" si="11"/>
        <v>23.119255690476187</v>
      </c>
      <c r="P29" s="16">
        <f t="shared" si="11"/>
        <v>23.119255690476187</v>
      </c>
      <c r="Q29" s="16">
        <f t="shared" si="11"/>
        <v>21.93365283455433</v>
      </c>
      <c r="R29" s="16">
        <f t="shared" si="11"/>
        <v>20.036688265079356</v>
      </c>
      <c r="S29" s="16">
        <f t="shared" si="11"/>
        <v>23.712057118437116</v>
      </c>
      <c r="T29" s="16">
        <f t="shared" si="11"/>
        <v>19.779807646296295</v>
      </c>
      <c r="U29" s="16">
        <f t="shared" si="11"/>
        <v>20.917421815192746</v>
      </c>
      <c r="V29" s="16">
        <f t="shared" si="11"/>
        <v>20.366963346371875</v>
      </c>
      <c r="W29" s="16">
        <f t="shared" si="11"/>
        <v>20.917421815192743</v>
      </c>
      <c r="X29" s="16">
        <f t="shared" si="11"/>
        <v>20.917421815192743</v>
      </c>
      <c r="Y29" s="16">
        <f t="shared" si="11"/>
        <v>20.091734111961451</v>
      </c>
      <c r="Z29" s="16">
        <f t="shared" si="11"/>
        <v>21.064210740211635</v>
      </c>
      <c r="AA29" s="16">
        <f t="shared" si="11"/>
        <v>22.091733215343911</v>
      </c>
      <c r="AB29" s="16">
        <f t="shared" si="11"/>
        <v>22.34861383412699</v>
      </c>
      <c r="AC29" s="24">
        <f t="shared" si="9"/>
        <v>21.974351796227793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>
        <f t="shared" ref="E30:AB30" si="12">(E13-E12)/LN(1+(E13-E12)/E7)</f>
        <v>4.210500097520729</v>
      </c>
      <c r="F30" s="16">
        <f t="shared" si="12"/>
        <v>4.1611316051182126</v>
      </c>
      <c r="G30" s="16">
        <f t="shared" si="12"/>
        <v>3.8087570999952334</v>
      </c>
      <c r="H30" s="16">
        <f t="shared" si="12"/>
        <v>3.4292902140916386</v>
      </c>
      <c r="I30" s="16">
        <f t="shared" si="12"/>
        <v>3.9911780007396405</v>
      </c>
      <c r="J30" s="16">
        <f t="shared" si="12"/>
        <v>3.5453777518294358</v>
      </c>
      <c r="K30" s="16">
        <f t="shared" si="12"/>
        <v>3.6603919158898224</v>
      </c>
      <c r="L30" s="16">
        <f t="shared" si="12"/>
        <v>3.6262979349586684</v>
      </c>
      <c r="M30" s="16">
        <f t="shared" si="12"/>
        <v>3.7281611694325072</v>
      </c>
      <c r="N30" s="16">
        <f t="shared" si="12"/>
        <v>3.7953919198120305</v>
      </c>
      <c r="O30" s="16">
        <f t="shared" si="12"/>
        <v>4.127390155544556</v>
      </c>
      <c r="P30" s="16">
        <f t="shared" si="12"/>
        <v>3.8952766104002023</v>
      </c>
      <c r="Q30" s="16">
        <f t="shared" si="12"/>
        <v>4.0935265225394062</v>
      </c>
      <c r="R30" s="16">
        <f t="shared" si="12"/>
        <v>3.9783005776314364</v>
      </c>
      <c r="S30" s="16">
        <f t="shared" si="12"/>
        <v>4.0785139146313183</v>
      </c>
      <c r="T30" s="16">
        <f t="shared" si="12"/>
        <v>4.0452297460413273</v>
      </c>
      <c r="U30" s="16">
        <f t="shared" si="12"/>
        <v>3.9446507905974366</v>
      </c>
      <c r="V30" s="16">
        <f t="shared" si="12"/>
        <v>3.9108742047105141</v>
      </c>
      <c r="W30" s="16">
        <f t="shared" si="12"/>
        <v>4.0118260847600782</v>
      </c>
      <c r="X30" s="16">
        <f t="shared" si="12"/>
        <v>4.1273901555445578</v>
      </c>
      <c r="Y30" s="16">
        <f t="shared" si="12"/>
        <v>4.0254229819465648</v>
      </c>
      <c r="Z30" s="16">
        <f t="shared" si="12"/>
        <v>4.0267666611708401</v>
      </c>
      <c r="AA30" s="16">
        <f t="shared" si="12"/>
        <v>4.4780607011230558</v>
      </c>
      <c r="AB30" s="16">
        <f t="shared" si="12"/>
        <v>4.7431179327453421</v>
      </c>
      <c r="AC30" s="24">
        <f t="shared" si="9"/>
        <v>3.9767843645322727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>
        <f t="shared" ref="E31:AB31" si="13">(E9-E10)/LN(1+(E9-E10)/E8)</f>
        <v>3.8023434044896982</v>
      </c>
      <c r="F31" s="16">
        <f t="shared" si="13"/>
        <v>3.5177853034163391</v>
      </c>
      <c r="G31" s="16">
        <f t="shared" si="13"/>
        <v>2.8672892486957022</v>
      </c>
      <c r="H31" s="16">
        <f t="shared" si="13"/>
        <v>3.4966939016140923</v>
      </c>
      <c r="I31" s="16">
        <f t="shared" si="13"/>
        <v>5.7915387431919232</v>
      </c>
      <c r="J31" s="16">
        <f t="shared" si="13"/>
        <v>3.2225048318656331</v>
      </c>
      <c r="K31" s="16">
        <f t="shared" si="13"/>
        <v>3.0851884378738608</v>
      </c>
      <c r="L31" s="16">
        <f t="shared" si="13"/>
        <v>3.0472134184856583</v>
      </c>
      <c r="M31" s="16">
        <f t="shared" si="13"/>
        <v>3.2497223151885248</v>
      </c>
      <c r="N31" s="16">
        <f t="shared" si="13"/>
        <v>3.2497223151885253</v>
      </c>
      <c r="O31" s="16">
        <f t="shared" si="13"/>
        <v>3.2843408564649366</v>
      </c>
      <c r="P31" s="16">
        <f t="shared" si="13"/>
        <v>2.7763908722930744</v>
      </c>
      <c r="Q31" s="16">
        <f t="shared" si="13"/>
        <v>2.8568481655931195</v>
      </c>
      <c r="R31" s="16">
        <f t="shared" si="13"/>
        <v>3.1240724065352672</v>
      </c>
      <c r="S31" s="16">
        <f t="shared" si="13"/>
        <v>3.3362591313939709</v>
      </c>
      <c r="T31" s="16">
        <f t="shared" si="13"/>
        <v>3.0987079537402038</v>
      </c>
      <c r="U31" s="16">
        <f t="shared" si="13"/>
        <v>2.9063544547929925</v>
      </c>
      <c r="V31" s="16">
        <f t="shared" si="13"/>
        <v>2.8568481655931195</v>
      </c>
      <c r="W31" s="16">
        <f t="shared" si="13"/>
        <v>3.0732768781004784</v>
      </c>
      <c r="X31" s="16">
        <f t="shared" si="13"/>
        <v>2.9063544547929929</v>
      </c>
      <c r="Y31" s="16">
        <f t="shared" si="13"/>
        <v>3.3039228830716172</v>
      </c>
      <c r="Z31" s="16">
        <f t="shared" si="13"/>
        <v>3.3879143849792102</v>
      </c>
      <c r="AA31" s="16">
        <f t="shared" si="13"/>
        <v>3.4904676375692079</v>
      </c>
      <c r="AB31" s="16">
        <f t="shared" si="13"/>
        <v>3.6753467153389914</v>
      </c>
      <c r="AC31" s="24">
        <f t="shared" si="9"/>
        <v>3.3086294533445479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4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4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0</v>
      </c>
      <c r="F40" s="10">
        <f t="shared" ref="F40:AB40" si="15">F38-F39</f>
        <v>0</v>
      </c>
      <c r="G40" s="10">
        <f t="shared" si="15"/>
        <v>0</v>
      </c>
      <c r="H40" s="10">
        <f t="shared" si="15"/>
        <v>0</v>
      </c>
      <c r="I40" s="10">
        <f t="shared" si="15"/>
        <v>0</v>
      </c>
      <c r="J40" s="10">
        <f t="shared" si="15"/>
        <v>0</v>
      </c>
      <c r="K40" s="10">
        <f t="shared" si="15"/>
        <v>0</v>
      </c>
      <c r="L40" s="10">
        <f t="shared" si="15"/>
        <v>0</v>
      </c>
      <c r="M40" s="10">
        <f t="shared" si="15"/>
        <v>0</v>
      </c>
      <c r="N40" s="10">
        <f t="shared" si="15"/>
        <v>0</v>
      </c>
      <c r="O40" s="10">
        <f t="shared" si="15"/>
        <v>0</v>
      </c>
      <c r="P40" s="10">
        <f t="shared" si="15"/>
        <v>0</v>
      </c>
      <c r="Q40" s="10">
        <f t="shared" si="15"/>
        <v>0</v>
      </c>
      <c r="R40" s="10">
        <f t="shared" si="15"/>
        <v>0</v>
      </c>
      <c r="S40" s="10">
        <f t="shared" si="15"/>
        <v>0</v>
      </c>
      <c r="T40" s="10">
        <f t="shared" si="15"/>
        <v>0</v>
      </c>
      <c r="U40" s="10">
        <f t="shared" si="15"/>
        <v>0</v>
      </c>
      <c r="V40" s="10">
        <f t="shared" si="15"/>
        <v>0</v>
      </c>
      <c r="W40" s="10">
        <f t="shared" si="15"/>
        <v>0</v>
      </c>
      <c r="X40" s="10">
        <f t="shared" si="15"/>
        <v>0</v>
      </c>
      <c r="Y40" s="10">
        <f t="shared" si="15"/>
        <v>0</v>
      </c>
      <c r="Z40" s="10">
        <f t="shared" si="15"/>
        <v>0</v>
      </c>
      <c r="AA40" s="10">
        <f t="shared" si="15"/>
        <v>0</v>
      </c>
      <c r="AB40" s="10">
        <f t="shared" si="15"/>
        <v>0</v>
      </c>
      <c r="AC40" s="24">
        <f t="shared" si="14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4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4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0</v>
      </c>
      <c r="F43" s="10">
        <f t="shared" ref="F43:AB43" si="16">F42-F41</f>
        <v>0</v>
      </c>
      <c r="G43" s="10">
        <f t="shared" si="16"/>
        <v>0</v>
      </c>
      <c r="H43" s="10">
        <f t="shared" si="16"/>
        <v>0</v>
      </c>
      <c r="I43" s="10">
        <f t="shared" si="16"/>
        <v>0</v>
      </c>
      <c r="J43" s="10">
        <f t="shared" si="16"/>
        <v>0</v>
      </c>
      <c r="K43" s="10">
        <f t="shared" si="16"/>
        <v>0</v>
      </c>
      <c r="L43" s="10">
        <f t="shared" si="16"/>
        <v>0</v>
      </c>
      <c r="M43" s="10">
        <f t="shared" si="16"/>
        <v>0</v>
      </c>
      <c r="N43" s="10">
        <f t="shared" si="16"/>
        <v>0</v>
      </c>
      <c r="O43" s="10">
        <f t="shared" si="16"/>
        <v>0</v>
      </c>
      <c r="P43" s="10">
        <f t="shared" si="16"/>
        <v>0</v>
      </c>
      <c r="Q43" s="10">
        <f t="shared" si="16"/>
        <v>0</v>
      </c>
      <c r="R43" s="10">
        <f t="shared" si="16"/>
        <v>0</v>
      </c>
      <c r="S43" s="10">
        <f t="shared" si="16"/>
        <v>0</v>
      </c>
      <c r="T43" s="10">
        <f t="shared" si="16"/>
        <v>0</v>
      </c>
      <c r="U43" s="10">
        <f t="shared" si="16"/>
        <v>0</v>
      </c>
      <c r="V43" s="10">
        <f t="shared" si="16"/>
        <v>0</v>
      </c>
      <c r="W43" s="10">
        <f t="shared" si="16"/>
        <v>0</v>
      </c>
      <c r="X43" s="10">
        <f t="shared" si="16"/>
        <v>0</v>
      </c>
      <c r="Y43" s="10">
        <f t="shared" si="16"/>
        <v>0</v>
      </c>
      <c r="Z43" s="10">
        <f t="shared" si="16"/>
        <v>0</v>
      </c>
      <c r="AA43" s="10">
        <f t="shared" si="16"/>
        <v>0</v>
      </c>
      <c r="AB43" s="10">
        <f t="shared" si="16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7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7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17"/>
        <v>4.200000000000002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17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17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17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AB50" si="18">E46-E47</f>
        <v>0.5</v>
      </c>
      <c r="F50" s="11">
        <f t="shared" si="18"/>
        <v>0.5</v>
      </c>
      <c r="G50" s="11">
        <f t="shared" si="18"/>
        <v>0.5</v>
      </c>
      <c r="H50" s="11">
        <f t="shared" si="18"/>
        <v>0.5</v>
      </c>
      <c r="I50" s="11">
        <f t="shared" si="18"/>
        <v>0.5</v>
      </c>
      <c r="J50" s="11">
        <f t="shared" si="18"/>
        <v>0.5</v>
      </c>
      <c r="K50" s="11">
        <f t="shared" si="18"/>
        <v>0.5</v>
      </c>
      <c r="L50" s="11">
        <f t="shared" si="18"/>
        <v>0.5</v>
      </c>
      <c r="M50" s="11">
        <f t="shared" si="18"/>
        <v>0.5</v>
      </c>
      <c r="N50" s="11">
        <f t="shared" si="18"/>
        <v>0.5</v>
      </c>
      <c r="O50" s="11">
        <f t="shared" si="18"/>
        <v>0.5</v>
      </c>
      <c r="P50" s="11">
        <f t="shared" si="18"/>
        <v>0.5</v>
      </c>
      <c r="Q50" s="11">
        <f t="shared" si="18"/>
        <v>0.5</v>
      </c>
      <c r="R50" s="11">
        <f t="shared" si="18"/>
        <v>0.5</v>
      </c>
      <c r="S50" s="11">
        <f t="shared" si="18"/>
        <v>0.5</v>
      </c>
      <c r="T50" s="11">
        <f t="shared" si="18"/>
        <v>0.5</v>
      </c>
      <c r="U50" s="11">
        <f t="shared" si="18"/>
        <v>0.5</v>
      </c>
      <c r="V50" s="11">
        <f t="shared" si="18"/>
        <v>0.5</v>
      </c>
      <c r="W50" s="11">
        <f t="shared" si="18"/>
        <v>0.5</v>
      </c>
      <c r="X50" s="11">
        <f t="shared" si="18"/>
        <v>0.5</v>
      </c>
      <c r="Y50" s="11">
        <f t="shared" si="18"/>
        <v>0.5</v>
      </c>
      <c r="Z50" s="11">
        <f t="shared" si="18"/>
        <v>0.5</v>
      </c>
      <c r="AA50" s="11">
        <f t="shared" si="18"/>
        <v>0.5</v>
      </c>
      <c r="AB50" s="11">
        <f t="shared" si="18"/>
        <v>0.5</v>
      </c>
      <c r="AC50" s="24">
        <f t="shared" si="17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AB51" si="19">E48-E49</f>
        <v>0.79999999999999982</v>
      </c>
      <c r="F51" s="11">
        <f t="shared" si="19"/>
        <v>0.79999999999999982</v>
      </c>
      <c r="G51" s="11">
        <f t="shared" si="19"/>
        <v>0.79999999999999982</v>
      </c>
      <c r="H51" s="11">
        <f t="shared" si="19"/>
        <v>0.79999999999999982</v>
      </c>
      <c r="I51" s="11">
        <f t="shared" si="19"/>
        <v>0.79999999999999982</v>
      </c>
      <c r="J51" s="11">
        <f t="shared" si="19"/>
        <v>0.79999999999999982</v>
      </c>
      <c r="K51" s="11">
        <f t="shared" si="19"/>
        <v>0.79999999999999982</v>
      </c>
      <c r="L51" s="11">
        <f t="shared" si="19"/>
        <v>0.79999999999999982</v>
      </c>
      <c r="M51" s="11">
        <f t="shared" si="19"/>
        <v>0.79999999999999982</v>
      </c>
      <c r="N51" s="11">
        <f t="shared" si="19"/>
        <v>0.79999999999999982</v>
      </c>
      <c r="O51" s="11">
        <f t="shared" si="19"/>
        <v>0.79999999999999982</v>
      </c>
      <c r="P51" s="11">
        <f t="shared" si="19"/>
        <v>0.79999999999999982</v>
      </c>
      <c r="Q51" s="11">
        <f t="shared" si="19"/>
        <v>0.79999999999999982</v>
      </c>
      <c r="R51" s="11">
        <f t="shared" si="19"/>
        <v>0.79999999999999982</v>
      </c>
      <c r="S51" s="11">
        <f t="shared" si="19"/>
        <v>0.79999999999999982</v>
      </c>
      <c r="T51" s="11">
        <f t="shared" si="19"/>
        <v>0.79999999999999982</v>
      </c>
      <c r="U51" s="11">
        <f t="shared" si="19"/>
        <v>0.79999999999999982</v>
      </c>
      <c r="V51" s="11">
        <f t="shared" si="19"/>
        <v>0.79999999999999982</v>
      </c>
      <c r="W51" s="11">
        <f t="shared" si="19"/>
        <v>0.79999999999999982</v>
      </c>
      <c r="X51" s="11">
        <f t="shared" si="19"/>
        <v>0.79999999999999982</v>
      </c>
      <c r="Y51" s="11">
        <f t="shared" si="19"/>
        <v>0.79999999999999982</v>
      </c>
      <c r="Z51" s="11">
        <f t="shared" si="19"/>
        <v>0.79999999999999982</v>
      </c>
      <c r="AA51" s="11">
        <f t="shared" si="19"/>
        <v>0.79999999999999982</v>
      </c>
      <c r="AB51" s="11">
        <f t="shared" si="19"/>
        <v>0.79999999999999982</v>
      </c>
      <c r="AC51" s="24">
        <f t="shared" si="17"/>
        <v>0.80000000000000027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AB52" si="20">SQRT(E50/0.5)*971</f>
        <v>971</v>
      </c>
      <c r="F52" s="14">
        <f t="shared" si="20"/>
        <v>971</v>
      </c>
      <c r="G52" s="14">
        <f t="shared" si="20"/>
        <v>971</v>
      </c>
      <c r="H52" s="14">
        <f t="shared" si="20"/>
        <v>971</v>
      </c>
      <c r="I52" s="14">
        <f t="shared" si="20"/>
        <v>971</v>
      </c>
      <c r="J52" s="14">
        <f t="shared" si="20"/>
        <v>971</v>
      </c>
      <c r="K52" s="14">
        <f t="shared" si="20"/>
        <v>971</v>
      </c>
      <c r="L52" s="14">
        <f t="shared" si="20"/>
        <v>971</v>
      </c>
      <c r="M52" s="14">
        <f t="shared" si="20"/>
        <v>971</v>
      </c>
      <c r="N52" s="14">
        <f t="shared" si="20"/>
        <v>971</v>
      </c>
      <c r="O52" s="14">
        <f t="shared" si="20"/>
        <v>971</v>
      </c>
      <c r="P52" s="14">
        <f t="shared" si="20"/>
        <v>971</v>
      </c>
      <c r="Q52" s="14">
        <f t="shared" si="20"/>
        <v>971</v>
      </c>
      <c r="R52" s="14">
        <f t="shared" si="20"/>
        <v>971</v>
      </c>
      <c r="S52" s="14">
        <f t="shared" si="20"/>
        <v>971</v>
      </c>
      <c r="T52" s="14">
        <f t="shared" si="20"/>
        <v>971</v>
      </c>
      <c r="U52" s="14">
        <f t="shared" si="20"/>
        <v>971</v>
      </c>
      <c r="V52" s="14">
        <f t="shared" si="20"/>
        <v>971</v>
      </c>
      <c r="W52" s="14">
        <f t="shared" si="20"/>
        <v>971</v>
      </c>
      <c r="X52" s="14">
        <f t="shared" si="20"/>
        <v>971</v>
      </c>
      <c r="Y52" s="14">
        <f t="shared" si="20"/>
        <v>971</v>
      </c>
      <c r="Z52" s="14">
        <f t="shared" si="20"/>
        <v>971</v>
      </c>
      <c r="AA52" s="14">
        <f t="shared" si="20"/>
        <v>971</v>
      </c>
      <c r="AB52" s="14">
        <f t="shared" si="20"/>
        <v>971</v>
      </c>
      <c r="AC52" s="24">
        <f t="shared" si="17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AB53" si="21">E52*1000*1*(E38-E39)/3024</f>
        <v>0</v>
      </c>
      <c r="F53" s="14">
        <f t="shared" si="21"/>
        <v>0</v>
      </c>
      <c r="G53" s="14">
        <f t="shared" si="21"/>
        <v>0</v>
      </c>
      <c r="H53" s="14">
        <f t="shared" si="21"/>
        <v>0</v>
      </c>
      <c r="I53" s="14">
        <f t="shared" si="21"/>
        <v>0</v>
      </c>
      <c r="J53" s="14">
        <f t="shared" si="21"/>
        <v>0</v>
      </c>
      <c r="K53" s="14">
        <f t="shared" si="21"/>
        <v>0</v>
      </c>
      <c r="L53" s="14">
        <f t="shared" si="21"/>
        <v>0</v>
      </c>
      <c r="M53" s="14">
        <f t="shared" si="21"/>
        <v>0</v>
      </c>
      <c r="N53" s="14">
        <f t="shared" si="21"/>
        <v>0</v>
      </c>
      <c r="O53" s="14">
        <f t="shared" si="21"/>
        <v>0</v>
      </c>
      <c r="P53" s="14">
        <f t="shared" si="21"/>
        <v>0</v>
      </c>
      <c r="Q53" s="14">
        <f t="shared" si="21"/>
        <v>0</v>
      </c>
      <c r="R53" s="14">
        <f t="shared" si="21"/>
        <v>0</v>
      </c>
      <c r="S53" s="14">
        <f t="shared" si="21"/>
        <v>0</v>
      </c>
      <c r="T53" s="14">
        <f t="shared" si="21"/>
        <v>0</v>
      </c>
      <c r="U53" s="14">
        <f t="shared" si="21"/>
        <v>0</v>
      </c>
      <c r="V53" s="14">
        <f t="shared" si="21"/>
        <v>0</v>
      </c>
      <c r="W53" s="14">
        <f t="shared" si="21"/>
        <v>0</v>
      </c>
      <c r="X53" s="14">
        <f t="shared" si="21"/>
        <v>0</v>
      </c>
      <c r="Y53" s="14">
        <f t="shared" si="21"/>
        <v>0</v>
      </c>
      <c r="Z53" s="14">
        <f t="shared" si="21"/>
        <v>0</v>
      </c>
      <c r="AA53" s="14">
        <f t="shared" si="21"/>
        <v>0</v>
      </c>
      <c r="AB53" s="14">
        <f t="shared" si="21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 t="e">
        <f t="shared" ref="E55:AB55" si="22">E54/E53</f>
        <v>#DIV/0!</v>
      </c>
      <c r="F55" s="16" t="e">
        <f t="shared" si="22"/>
        <v>#DIV/0!</v>
      </c>
      <c r="G55" s="16" t="e">
        <f t="shared" si="22"/>
        <v>#DIV/0!</v>
      </c>
      <c r="H55" s="16" t="e">
        <f t="shared" si="22"/>
        <v>#DIV/0!</v>
      </c>
      <c r="I55" s="16" t="e">
        <f t="shared" si="22"/>
        <v>#DIV/0!</v>
      </c>
      <c r="J55" s="16" t="e">
        <f t="shared" si="22"/>
        <v>#DIV/0!</v>
      </c>
      <c r="K55" s="16" t="e">
        <f t="shared" si="22"/>
        <v>#DIV/0!</v>
      </c>
      <c r="L55" s="16" t="e">
        <f t="shared" si="22"/>
        <v>#DIV/0!</v>
      </c>
      <c r="M55" s="16" t="e">
        <f t="shared" si="22"/>
        <v>#DIV/0!</v>
      </c>
      <c r="N55" s="16" t="e">
        <f t="shared" si="22"/>
        <v>#DIV/0!</v>
      </c>
      <c r="O55" s="16" t="e">
        <f t="shared" si="22"/>
        <v>#DIV/0!</v>
      </c>
      <c r="P55" s="16" t="e">
        <f t="shared" si="22"/>
        <v>#DIV/0!</v>
      </c>
      <c r="Q55" s="16" t="e">
        <f t="shared" si="22"/>
        <v>#DIV/0!</v>
      </c>
      <c r="R55" s="16" t="e">
        <f t="shared" si="22"/>
        <v>#DIV/0!</v>
      </c>
      <c r="S55" s="16" t="e">
        <f t="shared" si="22"/>
        <v>#DIV/0!</v>
      </c>
      <c r="T55" s="16" t="e">
        <f t="shared" si="22"/>
        <v>#DIV/0!</v>
      </c>
      <c r="U55" s="16" t="e">
        <f t="shared" si="22"/>
        <v>#DIV/0!</v>
      </c>
      <c r="V55" s="16" t="e">
        <f t="shared" si="22"/>
        <v>#DIV/0!</v>
      </c>
      <c r="W55" s="16" t="e">
        <f t="shared" si="22"/>
        <v>#DIV/0!</v>
      </c>
      <c r="X55" s="16" t="e">
        <f t="shared" si="22"/>
        <v>#DIV/0!</v>
      </c>
      <c r="Y55" s="16" t="e">
        <f t="shared" si="22"/>
        <v>#DIV/0!</v>
      </c>
      <c r="Z55" s="16" t="e">
        <f t="shared" si="22"/>
        <v>#DIV/0!</v>
      </c>
      <c r="AA55" s="16" t="e">
        <f t="shared" si="22"/>
        <v>#DIV/0!</v>
      </c>
      <c r="AB55" s="16" t="e">
        <f t="shared" si="22"/>
        <v>#DIV/0!</v>
      </c>
      <c r="AC55" s="24" t="e">
        <f t="shared" ref="AC55:AC60" si="23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23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 t="e">
        <f t="shared" ref="E57:AB57" si="24">3.516/E55</f>
        <v>#DIV/0!</v>
      </c>
      <c r="F57" s="16" t="e">
        <f t="shared" si="24"/>
        <v>#DIV/0!</v>
      </c>
      <c r="G57" s="16" t="e">
        <f t="shared" si="24"/>
        <v>#DIV/0!</v>
      </c>
      <c r="H57" s="16" t="e">
        <f t="shared" si="24"/>
        <v>#DIV/0!</v>
      </c>
      <c r="I57" s="16" t="e">
        <f t="shared" si="24"/>
        <v>#DIV/0!</v>
      </c>
      <c r="J57" s="16" t="e">
        <f t="shared" si="24"/>
        <v>#DIV/0!</v>
      </c>
      <c r="K57" s="16" t="e">
        <f t="shared" si="24"/>
        <v>#DIV/0!</v>
      </c>
      <c r="L57" s="16" t="e">
        <f t="shared" si="24"/>
        <v>#DIV/0!</v>
      </c>
      <c r="M57" s="16" t="e">
        <f t="shared" si="24"/>
        <v>#DIV/0!</v>
      </c>
      <c r="N57" s="16" t="e">
        <f t="shared" si="24"/>
        <v>#DIV/0!</v>
      </c>
      <c r="O57" s="16" t="e">
        <f t="shared" si="24"/>
        <v>#DIV/0!</v>
      </c>
      <c r="P57" s="16" t="e">
        <f t="shared" si="24"/>
        <v>#DIV/0!</v>
      </c>
      <c r="Q57" s="16" t="e">
        <f t="shared" si="24"/>
        <v>#DIV/0!</v>
      </c>
      <c r="R57" s="16" t="e">
        <f t="shared" si="24"/>
        <v>#DIV/0!</v>
      </c>
      <c r="S57" s="16" t="e">
        <f t="shared" si="24"/>
        <v>#DIV/0!</v>
      </c>
      <c r="T57" s="16" t="e">
        <f t="shared" si="24"/>
        <v>#DIV/0!</v>
      </c>
      <c r="U57" s="16" t="e">
        <f t="shared" si="24"/>
        <v>#DIV/0!</v>
      </c>
      <c r="V57" s="16" t="e">
        <f t="shared" si="24"/>
        <v>#DIV/0!</v>
      </c>
      <c r="W57" s="16" t="e">
        <f t="shared" si="24"/>
        <v>#DIV/0!</v>
      </c>
      <c r="X57" s="16" t="e">
        <f t="shared" si="24"/>
        <v>#DIV/0!</v>
      </c>
      <c r="Y57" s="16" t="e">
        <f t="shared" si="24"/>
        <v>#DIV/0!</v>
      </c>
      <c r="Z57" s="16" t="e">
        <f t="shared" si="24"/>
        <v>#DIV/0!</v>
      </c>
      <c r="AA57" s="16" t="e">
        <f t="shared" si="24"/>
        <v>#DIV/0!</v>
      </c>
      <c r="AB57" s="16" t="e">
        <f t="shared" si="24"/>
        <v>#DIV/0!</v>
      </c>
      <c r="AC57" s="24" t="e">
        <f t="shared" si="23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 t="e">
        <f t="shared" ref="E58:AB58" si="25">3.413*E57</f>
        <v>#DIV/0!</v>
      </c>
      <c r="F58" s="16" t="e">
        <f t="shared" si="25"/>
        <v>#DIV/0!</v>
      </c>
      <c r="G58" s="16" t="e">
        <f t="shared" si="25"/>
        <v>#DIV/0!</v>
      </c>
      <c r="H58" s="16" t="e">
        <f t="shared" si="25"/>
        <v>#DIV/0!</v>
      </c>
      <c r="I58" s="16" t="e">
        <f t="shared" si="25"/>
        <v>#DIV/0!</v>
      </c>
      <c r="J58" s="16" t="e">
        <f t="shared" si="25"/>
        <v>#DIV/0!</v>
      </c>
      <c r="K58" s="16" t="e">
        <f t="shared" si="25"/>
        <v>#DIV/0!</v>
      </c>
      <c r="L58" s="16" t="e">
        <f t="shared" si="25"/>
        <v>#DIV/0!</v>
      </c>
      <c r="M58" s="16" t="e">
        <f t="shared" si="25"/>
        <v>#DIV/0!</v>
      </c>
      <c r="N58" s="16" t="e">
        <f t="shared" si="25"/>
        <v>#DIV/0!</v>
      </c>
      <c r="O58" s="16" t="e">
        <f t="shared" si="25"/>
        <v>#DIV/0!</v>
      </c>
      <c r="P58" s="16" t="e">
        <f t="shared" si="25"/>
        <v>#DIV/0!</v>
      </c>
      <c r="Q58" s="16" t="e">
        <f t="shared" si="25"/>
        <v>#DIV/0!</v>
      </c>
      <c r="R58" s="16" t="e">
        <f t="shared" si="25"/>
        <v>#DIV/0!</v>
      </c>
      <c r="S58" s="16" t="e">
        <f t="shared" si="25"/>
        <v>#DIV/0!</v>
      </c>
      <c r="T58" s="16" t="e">
        <f t="shared" si="25"/>
        <v>#DIV/0!</v>
      </c>
      <c r="U58" s="16" t="e">
        <f t="shared" si="25"/>
        <v>#DIV/0!</v>
      </c>
      <c r="V58" s="16" t="e">
        <f t="shared" si="25"/>
        <v>#DIV/0!</v>
      </c>
      <c r="W58" s="16" t="e">
        <f t="shared" si="25"/>
        <v>#DIV/0!</v>
      </c>
      <c r="X58" s="16" t="e">
        <f t="shared" si="25"/>
        <v>#DIV/0!</v>
      </c>
      <c r="Y58" s="16" t="e">
        <f t="shared" si="25"/>
        <v>#DIV/0!</v>
      </c>
      <c r="Z58" s="16" t="e">
        <f t="shared" si="25"/>
        <v>#DIV/0!</v>
      </c>
      <c r="AA58" s="16" t="e">
        <f t="shared" si="25"/>
        <v>#DIV/0!</v>
      </c>
      <c r="AB58" s="16" t="e">
        <f t="shared" si="25"/>
        <v>#DIV/0!</v>
      </c>
      <c r="AC58" s="24" t="e">
        <f t="shared" si="23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 t="e">
        <f>(E42-E41)/LN(1+(E42-E41)/E36)</f>
        <v>#DIV/0!</v>
      </c>
      <c r="F59" s="16" t="e">
        <f t="shared" ref="F59:AB59" si="26">(F42-F41)/LN(1+(F42-F41)/F36)</f>
        <v>#DIV/0!</v>
      </c>
      <c r="G59" s="16" t="e">
        <f t="shared" si="26"/>
        <v>#DIV/0!</v>
      </c>
      <c r="H59" s="16" t="e">
        <f t="shared" si="26"/>
        <v>#DIV/0!</v>
      </c>
      <c r="I59" s="16" t="e">
        <f t="shared" si="26"/>
        <v>#DIV/0!</v>
      </c>
      <c r="J59" s="16" t="e">
        <f t="shared" si="26"/>
        <v>#DIV/0!</v>
      </c>
      <c r="K59" s="16" t="e">
        <f t="shared" si="26"/>
        <v>#DIV/0!</v>
      </c>
      <c r="L59" s="16" t="e">
        <f t="shared" si="26"/>
        <v>#DIV/0!</v>
      </c>
      <c r="M59" s="16" t="e">
        <f t="shared" si="26"/>
        <v>#DIV/0!</v>
      </c>
      <c r="N59" s="16" t="e">
        <f t="shared" si="26"/>
        <v>#DIV/0!</v>
      </c>
      <c r="O59" s="16" t="e">
        <f t="shared" si="26"/>
        <v>#DIV/0!</v>
      </c>
      <c r="P59" s="16" t="e">
        <f t="shared" si="26"/>
        <v>#DIV/0!</v>
      </c>
      <c r="Q59" s="16" t="e">
        <f t="shared" si="26"/>
        <v>#DIV/0!</v>
      </c>
      <c r="R59" s="16" t="e">
        <f t="shared" si="26"/>
        <v>#DIV/0!</v>
      </c>
      <c r="S59" s="16" t="e">
        <f t="shared" si="26"/>
        <v>#DIV/0!</v>
      </c>
      <c r="T59" s="16" t="e">
        <f t="shared" si="26"/>
        <v>#DIV/0!</v>
      </c>
      <c r="U59" s="16" t="e">
        <f t="shared" si="26"/>
        <v>#DIV/0!</v>
      </c>
      <c r="V59" s="16" t="e">
        <f t="shared" si="26"/>
        <v>#DIV/0!</v>
      </c>
      <c r="W59" s="16" t="e">
        <f t="shared" si="26"/>
        <v>#DIV/0!</v>
      </c>
      <c r="X59" s="16" t="e">
        <f t="shared" si="26"/>
        <v>#DIV/0!</v>
      </c>
      <c r="Y59" s="16" t="e">
        <f t="shared" si="26"/>
        <v>#DIV/0!</v>
      </c>
      <c r="Z59" s="16" t="e">
        <f t="shared" si="26"/>
        <v>#DIV/0!</v>
      </c>
      <c r="AA59" s="16" t="e">
        <f t="shared" si="26"/>
        <v>#DIV/0!</v>
      </c>
      <c r="AB59" s="16" t="e">
        <f t="shared" si="26"/>
        <v>#DIV/0!</v>
      </c>
      <c r="AC59" s="24" t="e">
        <f t="shared" si="23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 t="e">
        <f t="shared" ref="E60:AB60" si="27">(E38-E39)/LN(1+(E38-E39)/E37)</f>
        <v>#DIV/0!</v>
      </c>
      <c r="F60" s="16" t="e">
        <f t="shared" si="27"/>
        <v>#DIV/0!</v>
      </c>
      <c r="G60" s="16" t="e">
        <f t="shared" si="27"/>
        <v>#DIV/0!</v>
      </c>
      <c r="H60" s="16" t="e">
        <f t="shared" si="27"/>
        <v>#DIV/0!</v>
      </c>
      <c r="I60" s="16" t="e">
        <f t="shared" si="27"/>
        <v>#DIV/0!</v>
      </c>
      <c r="J60" s="16" t="e">
        <f t="shared" si="27"/>
        <v>#DIV/0!</v>
      </c>
      <c r="K60" s="16" t="e">
        <f t="shared" si="27"/>
        <v>#DIV/0!</v>
      </c>
      <c r="L60" s="16" t="e">
        <f t="shared" si="27"/>
        <v>#DIV/0!</v>
      </c>
      <c r="M60" s="16" t="e">
        <f t="shared" si="27"/>
        <v>#DIV/0!</v>
      </c>
      <c r="N60" s="16" t="e">
        <f t="shared" si="27"/>
        <v>#DIV/0!</v>
      </c>
      <c r="O60" s="16" t="e">
        <f t="shared" si="27"/>
        <v>#DIV/0!</v>
      </c>
      <c r="P60" s="16" t="e">
        <f t="shared" si="27"/>
        <v>#DIV/0!</v>
      </c>
      <c r="Q60" s="16" t="e">
        <f t="shared" si="27"/>
        <v>#DIV/0!</v>
      </c>
      <c r="R60" s="16" t="e">
        <f t="shared" si="27"/>
        <v>#DIV/0!</v>
      </c>
      <c r="S60" s="16" t="e">
        <f t="shared" si="27"/>
        <v>#DIV/0!</v>
      </c>
      <c r="T60" s="16" t="e">
        <f t="shared" si="27"/>
        <v>#DIV/0!</v>
      </c>
      <c r="U60" s="16" t="e">
        <f t="shared" si="27"/>
        <v>#DIV/0!</v>
      </c>
      <c r="V60" s="16" t="e">
        <f t="shared" si="27"/>
        <v>#DIV/0!</v>
      </c>
      <c r="W60" s="16" t="e">
        <f t="shared" si="27"/>
        <v>#DIV/0!</v>
      </c>
      <c r="X60" s="16" t="e">
        <f t="shared" si="27"/>
        <v>#DIV/0!</v>
      </c>
      <c r="Y60" s="16" t="e">
        <f t="shared" si="27"/>
        <v>#DIV/0!</v>
      </c>
      <c r="Z60" s="16" t="e">
        <f t="shared" si="27"/>
        <v>#DIV/0!</v>
      </c>
      <c r="AA60" s="16" t="e">
        <f t="shared" si="27"/>
        <v>#DIV/0!</v>
      </c>
      <c r="AB60" s="16" t="e">
        <f t="shared" si="27"/>
        <v>#DIV/0!</v>
      </c>
      <c r="AC60" s="24" t="e">
        <f t="shared" si="23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23" t="e">
        <f>AVERAGE(E65:AB65)</f>
        <v>#DIV/0!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23" t="e">
        <f>AVERAGE(E66:AB66)</f>
        <v>#DIV/0!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24" t="e">
        <f t="shared" ref="AC67:AC71" si="28">AVERAGE(E67:AB67)</f>
        <v>#DIV/0!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24" t="e">
        <f t="shared" si="28"/>
        <v>#DIV/0!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0</v>
      </c>
      <c r="F69" s="10">
        <f t="shared" ref="F69:AB69" si="29">F67-F68</f>
        <v>0</v>
      </c>
      <c r="G69" s="10">
        <f t="shared" si="29"/>
        <v>0</v>
      </c>
      <c r="H69" s="10">
        <f t="shared" si="29"/>
        <v>0</v>
      </c>
      <c r="I69" s="10">
        <f t="shared" si="29"/>
        <v>0</v>
      </c>
      <c r="J69" s="10">
        <f t="shared" si="29"/>
        <v>0</v>
      </c>
      <c r="K69" s="10">
        <f t="shared" si="29"/>
        <v>0</v>
      </c>
      <c r="L69" s="10">
        <f t="shared" si="29"/>
        <v>0</v>
      </c>
      <c r="M69" s="10">
        <f t="shared" si="29"/>
        <v>0</v>
      </c>
      <c r="N69" s="10">
        <f t="shared" si="29"/>
        <v>0</v>
      </c>
      <c r="O69" s="10">
        <f t="shared" si="29"/>
        <v>0</v>
      </c>
      <c r="P69" s="10">
        <f t="shared" si="29"/>
        <v>0</v>
      </c>
      <c r="Q69" s="10">
        <f t="shared" si="29"/>
        <v>0</v>
      </c>
      <c r="R69" s="10">
        <f t="shared" si="29"/>
        <v>0</v>
      </c>
      <c r="S69" s="10">
        <f t="shared" si="29"/>
        <v>0</v>
      </c>
      <c r="T69" s="10">
        <f t="shared" si="29"/>
        <v>0</v>
      </c>
      <c r="U69" s="10">
        <f t="shared" si="29"/>
        <v>0</v>
      </c>
      <c r="V69" s="10">
        <f t="shared" si="29"/>
        <v>0</v>
      </c>
      <c r="W69" s="10">
        <f t="shared" si="29"/>
        <v>0</v>
      </c>
      <c r="X69" s="10">
        <f t="shared" si="29"/>
        <v>0</v>
      </c>
      <c r="Y69" s="10">
        <f t="shared" si="29"/>
        <v>0</v>
      </c>
      <c r="Z69" s="10">
        <f t="shared" si="29"/>
        <v>0</v>
      </c>
      <c r="AA69" s="10">
        <f t="shared" si="29"/>
        <v>0</v>
      </c>
      <c r="AB69" s="10">
        <f t="shared" si="29"/>
        <v>0</v>
      </c>
      <c r="AC69" s="24">
        <f t="shared" si="28"/>
        <v>0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24" t="e">
        <f t="shared" si="28"/>
        <v>#DIV/0!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24" t="e">
        <f t="shared" si="28"/>
        <v>#DIV/0!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0</v>
      </c>
      <c r="F72" s="10">
        <f t="shared" ref="F72:AB72" si="30">F71-F70</f>
        <v>0</v>
      </c>
      <c r="G72" s="10">
        <f t="shared" si="30"/>
        <v>0</v>
      </c>
      <c r="H72" s="10">
        <f t="shared" si="30"/>
        <v>0</v>
      </c>
      <c r="I72" s="10">
        <f t="shared" si="30"/>
        <v>0</v>
      </c>
      <c r="J72" s="10">
        <f t="shared" si="30"/>
        <v>0</v>
      </c>
      <c r="K72" s="10">
        <f t="shared" si="30"/>
        <v>0</v>
      </c>
      <c r="L72" s="10">
        <f t="shared" si="30"/>
        <v>0</v>
      </c>
      <c r="M72" s="10">
        <f t="shared" si="30"/>
        <v>0</v>
      </c>
      <c r="N72" s="10">
        <f t="shared" si="30"/>
        <v>0</v>
      </c>
      <c r="O72" s="10">
        <f t="shared" si="30"/>
        <v>0</v>
      </c>
      <c r="P72" s="10">
        <f t="shared" si="30"/>
        <v>0</v>
      </c>
      <c r="Q72" s="10">
        <f t="shared" si="30"/>
        <v>0</v>
      </c>
      <c r="R72" s="10">
        <f t="shared" si="30"/>
        <v>0</v>
      </c>
      <c r="S72" s="10">
        <f t="shared" si="30"/>
        <v>0</v>
      </c>
      <c r="T72" s="10">
        <f t="shared" si="30"/>
        <v>0</v>
      </c>
      <c r="U72" s="10">
        <f t="shared" si="30"/>
        <v>0</v>
      </c>
      <c r="V72" s="10">
        <f t="shared" si="30"/>
        <v>0</v>
      </c>
      <c r="W72" s="10">
        <f t="shared" si="30"/>
        <v>0</v>
      </c>
      <c r="X72" s="10">
        <f t="shared" si="30"/>
        <v>0</v>
      </c>
      <c r="Y72" s="10">
        <f t="shared" si="30"/>
        <v>0</v>
      </c>
      <c r="Z72" s="10">
        <f t="shared" si="30"/>
        <v>0</v>
      </c>
      <c r="AA72" s="10">
        <f t="shared" si="30"/>
        <v>0</v>
      </c>
      <c r="AB72" s="10">
        <f t="shared" si="30"/>
        <v>0</v>
      </c>
      <c r="AC72" s="24">
        <f>AVERAGE(E72:AB72)</f>
        <v>0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24" t="e">
        <f t="shared" ref="AC73:AC81" si="31">AVERAGE(E73:AB73)</f>
        <v>#DIV/0!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24" t="e">
        <f t="shared" si="31"/>
        <v>#DIV/0!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31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31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31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31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B79" si="32">E75-E76</f>
        <v>0.5</v>
      </c>
      <c r="F79" s="11">
        <f t="shared" si="32"/>
        <v>0.5</v>
      </c>
      <c r="G79" s="11">
        <f t="shared" si="32"/>
        <v>0.5</v>
      </c>
      <c r="H79" s="11">
        <f t="shared" si="32"/>
        <v>0.5</v>
      </c>
      <c r="I79" s="11">
        <f t="shared" si="32"/>
        <v>0.5</v>
      </c>
      <c r="J79" s="11">
        <f t="shared" si="32"/>
        <v>0.5</v>
      </c>
      <c r="K79" s="11">
        <f t="shared" si="32"/>
        <v>0.5</v>
      </c>
      <c r="L79" s="11">
        <f t="shared" si="32"/>
        <v>0.5</v>
      </c>
      <c r="M79" s="11">
        <f t="shared" si="32"/>
        <v>0.5</v>
      </c>
      <c r="N79" s="11">
        <f t="shared" si="32"/>
        <v>0.5</v>
      </c>
      <c r="O79" s="11">
        <f t="shared" si="32"/>
        <v>0.5</v>
      </c>
      <c r="P79" s="11">
        <f t="shared" si="32"/>
        <v>0.5</v>
      </c>
      <c r="Q79" s="11">
        <f t="shared" si="32"/>
        <v>0.5</v>
      </c>
      <c r="R79" s="11">
        <f t="shared" si="32"/>
        <v>0.5</v>
      </c>
      <c r="S79" s="11">
        <f t="shared" si="32"/>
        <v>0.5</v>
      </c>
      <c r="T79" s="11">
        <f t="shared" si="32"/>
        <v>0.5</v>
      </c>
      <c r="U79" s="11">
        <f t="shared" si="32"/>
        <v>0.5</v>
      </c>
      <c r="V79" s="11">
        <f t="shared" si="32"/>
        <v>0.5</v>
      </c>
      <c r="W79" s="11">
        <f t="shared" si="32"/>
        <v>0.5</v>
      </c>
      <c r="X79" s="11">
        <f t="shared" si="32"/>
        <v>0.5</v>
      </c>
      <c r="Y79" s="11">
        <f t="shared" si="32"/>
        <v>0.5</v>
      </c>
      <c r="Z79" s="11">
        <f t="shared" si="32"/>
        <v>0.5</v>
      </c>
      <c r="AA79" s="11">
        <f t="shared" si="32"/>
        <v>0.5</v>
      </c>
      <c r="AB79" s="11">
        <f t="shared" si="32"/>
        <v>0.5</v>
      </c>
      <c r="AC79" s="24">
        <f t="shared" si="31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B80" si="33">E77-E78</f>
        <v>0.79999999999999982</v>
      </c>
      <c r="F80" s="11">
        <f t="shared" si="33"/>
        <v>0.79999999999999982</v>
      </c>
      <c r="G80" s="11">
        <f t="shared" si="33"/>
        <v>0.79999999999999982</v>
      </c>
      <c r="H80" s="11">
        <f t="shared" si="33"/>
        <v>0.79999999999999982</v>
      </c>
      <c r="I80" s="11">
        <f t="shared" si="33"/>
        <v>0.79999999999999982</v>
      </c>
      <c r="J80" s="11">
        <f t="shared" si="33"/>
        <v>0.79999999999999982</v>
      </c>
      <c r="K80" s="11">
        <f t="shared" si="33"/>
        <v>0.79999999999999982</v>
      </c>
      <c r="L80" s="11">
        <f t="shared" si="33"/>
        <v>0.79999999999999982</v>
      </c>
      <c r="M80" s="11">
        <f t="shared" si="33"/>
        <v>0.79999999999999982</v>
      </c>
      <c r="N80" s="11">
        <f t="shared" si="33"/>
        <v>0.79999999999999982</v>
      </c>
      <c r="O80" s="11">
        <f t="shared" si="33"/>
        <v>0.79999999999999982</v>
      </c>
      <c r="P80" s="11">
        <f t="shared" si="33"/>
        <v>0.79999999999999982</v>
      </c>
      <c r="Q80" s="11">
        <f t="shared" si="33"/>
        <v>0.79999999999999982</v>
      </c>
      <c r="R80" s="11">
        <f t="shared" si="33"/>
        <v>0.79999999999999982</v>
      </c>
      <c r="S80" s="11">
        <f t="shared" si="33"/>
        <v>0.79999999999999982</v>
      </c>
      <c r="T80" s="11">
        <f t="shared" si="33"/>
        <v>0.79999999999999982</v>
      </c>
      <c r="U80" s="11">
        <f t="shared" si="33"/>
        <v>0.79999999999999982</v>
      </c>
      <c r="V80" s="11">
        <f t="shared" si="33"/>
        <v>0.79999999999999982</v>
      </c>
      <c r="W80" s="11">
        <f t="shared" si="33"/>
        <v>0.79999999999999982</v>
      </c>
      <c r="X80" s="11">
        <f t="shared" si="33"/>
        <v>0.79999999999999982</v>
      </c>
      <c r="Y80" s="11">
        <f t="shared" si="33"/>
        <v>0.79999999999999982</v>
      </c>
      <c r="Z80" s="11">
        <f t="shared" si="33"/>
        <v>0.79999999999999982</v>
      </c>
      <c r="AA80" s="11">
        <f t="shared" si="33"/>
        <v>0.79999999999999982</v>
      </c>
      <c r="AB80" s="11">
        <f t="shared" si="33"/>
        <v>0.79999999999999982</v>
      </c>
      <c r="AC80" s="24">
        <f t="shared" si="31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B81" si="34">SQRT(E79/0.5)*971</f>
        <v>971</v>
      </c>
      <c r="F81" s="14">
        <f t="shared" si="34"/>
        <v>971</v>
      </c>
      <c r="G81" s="14">
        <f t="shared" si="34"/>
        <v>971</v>
      </c>
      <c r="H81" s="14">
        <f t="shared" si="34"/>
        <v>971</v>
      </c>
      <c r="I81" s="14">
        <f t="shared" si="34"/>
        <v>971</v>
      </c>
      <c r="J81" s="14">
        <f t="shared" si="34"/>
        <v>971</v>
      </c>
      <c r="K81" s="14">
        <f t="shared" si="34"/>
        <v>971</v>
      </c>
      <c r="L81" s="14">
        <f t="shared" si="34"/>
        <v>971</v>
      </c>
      <c r="M81" s="14">
        <f t="shared" si="34"/>
        <v>971</v>
      </c>
      <c r="N81" s="14">
        <f t="shared" si="34"/>
        <v>971</v>
      </c>
      <c r="O81" s="14">
        <f t="shared" si="34"/>
        <v>971</v>
      </c>
      <c r="P81" s="14">
        <f t="shared" si="34"/>
        <v>971</v>
      </c>
      <c r="Q81" s="14">
        <f t="shared" si="34"/>
        <v>971</v>
      </c>
      <c r="R81" s="14">
        <f t="shared" si="34"/>
        <v>971</v>
      </c>
      <c r="S81" s="14">
        <f t="shared" si="34"/>
        <v>971</v>
      </c>
      <c r="T81" s="14">
        <f t="shared" si="34"/>
        <v>971</v>
      </c>
      <c r="U81" s="14">
        <f t="shared" si="34"/>
        <v>971</v>
      </c>
      <c r="V81" s="14">
        <f t="shared" si="34"/>
        <v>971</v>
      </c>
      <c r="W81" s="14">
        <f t="shared" si="34"/>
        <v>971</v>
      </c>
      <c r="X81" s="14">
        <f t="shared" si="34"/>
        <v>971</v>
      </c>
      <c r="Y81" s="14">
        <f t="shared" si="34"/>
        <v>971</v>
      </c>
      <c r="Z81" s="14">
        <f t="shared" si="34"/>
        <v>971</v>
      </c>
      <c r="AA81" s="14">
        <f t="shared" si="34"/>
        <v>971</v>
      </c>
      <c r="AB81" s="14">
        <f t="shared" si="34"/>
        <v>971</v>
      </c>
      <c r="AC81" s="24">
        <f t="shared" si="31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B82" si="35">E81*1000*1*(E67-E68)/3024</f>
        <v>0</v>
      </c>
      <c r="F82" s="14">
        <f t="shared" si="35"/>
        <v>0</v>
      </c>
      <c r="G82" s="14">
        <f t="shared" si="35"/>
        <v>0</v>
      </c>
      <c r="H82" s="14">
        <f t="shared" si="35"/>
        <v>0</v>
      </c>
      <c r="I82" s="14">
        <f t="shared" si="35"/>
        <v>0</v>
      </c>
      <c r="J82" s="14">
        <f t="shared" si="35"/>
        <v>0</v>
      </c>
      <c r="K82" s="14">
        <f t="shared" si="35"/>
        <v>0</v>
      </c>
      <c r="L82" s="14">
        <f t="shared" si="35"/>
        <v>0</v>
      </c>
      <c r="M82" s="14">
        <f t="shared" si="35"/>
        <v>0</v>
      </c>
      <c r="N82" s="14">
        <f t="shared" si="35"/>
        <v>0</v>
      </c>
      <c r="O82" s="14">
        <f t="shared" si="35"/>
        <v>0</v>
      </c>
      <c r="P82" s="14">
        <f t="shared" si="35"/>
        <v>0</v>
      </c>
      <c r="Q82" s="14">
        <f t="shared" si="35"/>
        <v>0</v>
      </c>
      <c r="R82" s="14">
        <f t="shared" si="35"/>
        <v>0</v>
      </c>
      <c r="S82" s="14">
        <f t="shared" si="35"/>
        <v>0</v>
      </c>
      <c r="T82" s="14">
        <f t="shared" si="35"/>
        <v>0</v>
      </c>
      <c r="U82" s="14">
        <f t="shared" si="35"/>
        <v>0</v>
      </c>
      <c r="V82" s="14">
        <f t="shared" si="35"/>
        <v>0</v>
      </c>
      <c r="W82" s="14">
        <f t="shared" si="35"/>
        <v>0</v>
      </c>
      <c r="X82" s="14">
        <f t="shared" si="35"/>
        <v>0</v>
      </c>
      <c r="Y82" s="14">
        <f t="shared" si="35"/>
        <v>0</v>
      </c>
      <c r="Z82" s="14">
        <f t="shared" si="35"/>
        <v>0</v>
      </c>
      <c r="AA82" s="14">
        <f t="shared" si="35"/>
        <v>0</v>
      </c>
      <c r="AB82" s="14">
        <f t="shared" si="35"/>
        <v>0</v>
      </c>
      <c r="AC82" s="24">
        <f>SUM(E82:AB82)</f>
        <v>0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25">
        <f>SUM(E83:AB83)</f>
        <v>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 t="e">
        <f t="shared" ref="E84:AB84" si="36">E83/E82</f>
        <v>#DIV/0!</v>
      </c>
      <c r="F84" s="16" t="e">
        <f t="shared" si="36"/>
        <v>#DIV/0!</v>
      </c>
      <c r="G84" s="16" t="e">
        <f t="shared" si="36"/>
        <v>#DIV/0!</v>
      </c>
      <c r="H84" s="16" t="e">
        <f t="shared" si="36"/>
        <v>#DIV/0!</v>
      </c>
      <c r="I84" s="16" t="e">
        <f t="shared" si="36"/>
        <v>#DIV/0!</v>
      </c>
      <c r="J84" s="16" t="e">
        <f t="shared" si="36"/>
        <v>#DIV/0!</v>
      </c>
      <c r="K84" s="16" t="e">
        <f t="shared" si="36"/>
        <v>#DIV/0!</v>
      </c>
      <c r="L84" s="16" t="e">
        <f t="shared" si="36"/>
        <v>#DIV/0!</v>
      </c>
      <c r="M84" s="16" t="e">
        <f t="shared" si="36"/>
        <v>#DIV/0!</v>
      </c>
      <c r="N84" s="16" t="e">
        <f t="shared" si="36"/>
        <v>#DIV/0!</v>
      </c>
      <c r="O84" s="16" t="e">
        <f t="shared" si="36"/>
        <v>#DIV/0!</v>
      </c>
      <c r="P84" s="16" t="e">
        <f t="shared" si="36"/>
        <v>#DIV/0!</v>
      </c>
      <c r="Q84" s="16" t="e">
        <f t="shared" si="36"/>
        <v>#DIV/0!</v>
      </c>
      <c r="R84" s="16" t="e">
        <f t="shared" si="36"/>
        <v>#DIV/0!</v>
      </c>
      <c r="S84" s="16" t="e">
        <f t="shared" si="36"/>
        <v>#DIV/0!</v>
      </c>
      <c r="T84" s="16" t="e">
        <f t="shared" si="36"/>
        <v>#DIV/0!</v>
      </c>
      <c r="U84" s="16" t="e">
        <f t="shared" si="36"/>
        <v>#DIV/0!</v>
      </c>
      <c r="V84" s="16" t="e">
        <f t="shared" si="36"/>
        <v>#DIV/0!</v>
      </c>
      <c r="W84" s="16" t="e">
        <f t="shared" si="36"/>
        <v>#DIV/0!</v>
      </c>
      <c r="X84" s="16" t="e">
        <f t="shared" si="36"/>
        <v>#DIV/0!</v>
      </c>
      <c r="Y84" s="16" t="e">
        <f t="shared" si="36"/>
        <v>#DIV/0!</v>
      </c>
      <c r="Z84" s="16" t="e">
        <f t="shared" si="36"/>
        <v>#DIV/0!</v>
      </c>
      <c r="AA84" s="16" t="e">
        <f t="shared" si="36"/>
        <v>#DIV/0!</v>
      </c>
      <c r="AB84" s="16" t="e">
        <f t="shared" si="36"/>
        <v>#DIV/0!</v>
      </c>
      <c r="AC84" s="24" t="e">
        <f t="shared" ref="AC84:AC89" si="37">AVERAGE(E84:AB84)</f>
        <v>#DIV/0!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 t="e">
        <f>AVERAGE(E84:AB84)</f>
        <v>#DIV/0!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 t="e">
        <f t="shared" si="37"/>
        <v>#DIV/0!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 t="e">
        <f t="shared" ref="E86:AB86" si="38">3.516/E84</f>
        <v>#DIV/0!</v>
      </c>
      <c r="F86" s="16" t="e">
        <f t="shared" si="38"/>
        <v>#DIV/0!</v>
      </c>
      <c r="G86" s="16" t="e">
        <f t="shared" si="38"/>
        <v>#DIV/0!</v>
      </c>
      <c r="H86" s="16" t="e">
        <f t="shared" si="38"/>
        <v>#DIV/0!</v>
      </c>
      <c r="I86" s="16" t="e">
        <f t="shared" si="38"/>
        <v>#DIV/0!</v>
      </c>
      <c r="J86" s="16" t="e">
        <f t="shared" si="38"/>
        <v>#DIV/0!</v>
      </c>
      <c r="K86" s="16" t="e">
        <f t="shared" si="38"/>
        <v>#DIV/0!</v>
      </c>
      <c r="L86" s="16" t="e">
        <f t="shared" si="38"/>
        <v>#DIV/0!</v>
      </c>
      <c r="M86" s="16" t="e">
        <f t="shared" si="38"/>
        <v>#DIV/0!</v>
      </c>
      <c r="N86" s="16" t="e">
        <f t="shared" si="38"/>
        <v>#DIV/0!</v>
      </c>
      <c r="O86" s="16" t="e">
        <f t="shared" si="38"/>
        <v>#DIV/0!</v>
      </c>
      <c r="P86" s="16" t="e">
        <f t="shared" si="38"/>
        <v>#DIV/0!</v>
      </c>
      <c r="Q86" s="16" t="e">
        <f t="shared" si="38"/>
        <v>#DIV/0!</v>
      </c>
      <c r="R86" s="16" t="e">
        <f t="shared" si="38"/>
        <v>#DIV/0!</v>
      </c>
      <c r="S86" s="16" t="e">
        <f t="shared" si="38"/>
        <v>#DIV/0!</v>
      </c>
      <c r="T86" s="16" t="e">
        <f t="shared" si="38"/>
        <v>#DIV/0!</v>
      </c>
      <c r="U86" s="16" t="e">
        <f t="shared" si="38"/>
        <v>#DIV/0!</v>
      </c>
      <c r="V86" s="16" t="e">
        <f t="shared" si="38"/>
        <v>#DIV/0!</v>
      </c>
      <c r="W86" s="16" t="e">
        <f t="shared" si="38"/>
        <v>#DIV/0!</v>
      </c>
      <c r="X86" s="16" t="e">
        <f t="shared" si="38"/>
        <v>#DIV/0!</v>
      </c>
      <c r="Y86" s="16" t="e">
        <f t="shared" si="38"/>
        <v>#DIV/0!</v>
      </c>
      <c r="Z86" s="16" t="e">
        <f t="shared" si="38"/>
        <v>#DIV/0!</v>
      </c>
      <c r="AA86" s="16" t="e">
        <f t="shared" si="38"/>
        <v>#DIV/0!</v>
      </c>
      <c r="AB86" s="16" t="e">
        <f t="shared" si="38"/>
        <v>#DIV/0!</v>
      </c>
      <c r="AC86" s="24" t="e">
        <f t="shared" si="37"/>
        <v>#DIV/0!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 t="e">
        <f t="shared" ref="E87:AB87" si="39">3.413*E86</f>
        <v>#DIV/0!</v>
      </c>
      <c r="F87" s="16" t="e">
        <f t="shared" si="39"/>
        <v>#DIV/0!</v>
      </c>
      <c r="G87" s="16" t="e">
        <f t="shared" si="39"/>
        <v>#DIV/0!</v>
      </c>
      <c r="H87" s="16" t="e">
        <f t="shared" si="39"/>
        <v>#DIV/0!</v>
      </c>
      <c r="I87" s="16" t="e">
        <f t="shared" si="39"/>
        <v>#DIV/0!</v>
      </c>
      <c r="J87" s="16" t="e">
        <f t="shared" si="39"/>
        <v>#DIV/0!</v>
      </c>
      <c r="K87" s="16" t="e">
        <f t="shared" si="39"/>
        <v>#DIV/0!</v>
      </c>
      <c r="L87" s="16" t="e">
        <f t="shared" si="39"/>
        <v>#DIV/0!</v>
      </c>
      <c r="M87" s="16" t="e">
        <f t="shared" si="39"/>
        <v>#DIV/0!</v>
      </c>
      <c r="N87" s="16" t="e">
        <f t="shared" si="39"/>
        <v>#DIV/0!</v>
      </c>
      <c r="O87" s="16" t="e">
        <f t="shared" si="39"/>
        <v>#DIV/0!</v>
      </c>
      <c r="P87" s="16" t="e">
        <f t="shared" si="39"/>
        <v>#DIV/0!</v>
      </c>
      <c r="Q87" s="16" t="e">
        <f t="shared" si="39"/>
        <v>#DIV/0!</v>
      </c>
      <c r="R87" s="16" t="e">
        <f t="shared" si="39"/>
        <v>#DIV/0!</v>
      </c>
      <c r="S87" s="16" t="e">
        <f t="shared" si="39"/>
        <v>#DIV/0!</v>
      </c>
      <c r="T87" s="16" t="e">
        <f t="shared" si="39"/>
        <v>#DIV/0!</v>
      </c>
      <c r="U87" s="16" t="e">
        <f t="shared" si="39"/>
        <v>#DIV/0!</v>
      </c>
      <c r="V87" s="16" t="e">
        <f t="shared" si="39"/>
        <v>#DIV/0!</v>
      </c>
      <c r="W87" s="16" t="e">
        <f t="shared" si="39"/>
        <v>#DIV/0!</v>
      </c>
      <c r="X87" s="16" t="e">
        <f t="shared" si="39"/>
        <v>#DIV/0!</v>
      </c>
      <c r="Y87" s="16" t="e">
        <f t="shared" si="39"/>
        <v>#DIV/0!</v>
      </c>
      <c r="Z87" s="16" t="e">
        <f t="shared" si="39"/>
        <v>#DIV/0!</v>
      </c>
      <c r="AA87" s="16" t="e">
        <f t="shared" si="39"/>
        <v>#DIV/0!</v>
      </c>
      <c r="AB87" s="16" t="e">
        <f t="shared" si="39"/>
        <v>#DIV/0!</v>
      </c>
      <c r="AC87" s="24" t="e">
        <f t="shared" si="37"/>
        <v>#DIV/0!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 t="e">
        <f t="shared" ref="E88:AB88" si="40">(E71-E70)/LN(1+(E71-E70)/E65)</f>
        <v>#DIV/0!</v>
      </c>
      <c r="F88" s="16" t="e">
        <f t="shared" si="40"/>
        <v>#DIV/0!</v>
      </c>
      <c r="G88" s="16" t="e">
        <f t="shared" si="40"/>
        <v>#DIV/0!</v>
      </c>
      <c r="H88" s="16" t="e">
        <f t="shared" si="40"/>
        <v>#DIV/0!</v>
      </c>
      <c r="I88" s="16" t="e">
        <f t="shared" si="40"/>
        <v>#DIV/0!</v>
      </c>
      <c r="J88" s="16" t="e">
        <f t="shared" si="40"/>
        <v>#DIV/0!</v>
      </c>
      <c r="K88" s="16" t="e">
        <f t="shared" si="40"/>
        <v>#DIV/0!</v>
      </c>
      <c r="L88" s="16" t="e">
        <f t="shared" si="40"/>
        <v>#DIV/0!</v>
      </c>
      <c r="M88" s="16" t="e">
        <f t="shared" si="40"/>
        <v>#DIV/0!</v>
      </c>
      <c r="N88" s="16" t="e">
        <f t="shared" si="40"/>
        <v>#DIV/0!</v>
      </c>
      <c r="O88" s="16" t="e">
        <f t="shared" si="40"/>
        <v>#DIV/0!</v>
      </c>
      <c r="P88" s="16" t="e">
        <f t="shared" si="40"/>
        <v>#DIV/0!</v>
      </c>
      <c r="Q88" s="16" t="e">
        <f t="shared" si="40"/>
        <v>#DIV/0!</v>
      </c>
      <c r="R88" s="16" t="e">
        <f t="shared" si="40"/>
        <v>#DIV/0!</v>
      </c>
      <c r="S88" s="16" t="e">
        <f t="shared" si="40"/>
        <v>#DIV/0!</v>
      </c>
      <c r="T88" s="16" t="e">
        <f t="shared" si="40"/>
        <v>#DIV/0!</v>
      </c>
      <c r="U88" s="16" t="e">
        <f t="shared" si="40"/>
        <v>#DIV/0!</v>
      </c>
      <c r="V88" s="16" t="e">
        <f t="shared" si="40"/>
        <v>#DIV/0!</v>
      </c>
      <c r="W88" s="16" t="e">
        <f t="shared" si="40"/>
        <v>#DIV/0!</v>
      </c>
      <c r="X88" s="16" t="e">
        <f t="shared" si="40"/>
        <v>#DIV/0!</v>
      </c>
      <c r="Y88" s="16" t="e">
        <f t="shared" si="40"/>
        <v>#DIV/0!</v>
      </c>
      <c r="Z88" s="16" t="e">
        <f t="shared" si="40"/>
        <v>#DIV/0!</v>
      </c>
      <c r="AA88" s="16" t="e">
        <f t="shared" si="40"/>
        <v>#DIV/0!</v>
      </c>
      <c r="AB88" s="16" t="e">
        <f t="shared" si="40"/>
        <v>#DIV/0!</v>
      </c>
      <c r="AC88" s="24" t="e">
        <f t="shared" si="37"/>
        <v>#DIV/0!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 t="e">
        <f t="shared" ref="E89:AB89" si="41">(E67-E68)/LN(1+(E67-E68)/E66)</f>
        <v>#DIV/0!</v>
      </c>
      <c r="F89" s="16" t="e">
        <f t="shared" si="41"/>
        <v>#DIV/0!</v>
      </c>
      <c r="G89" s="16" t="e">
        <f t="shared" si="41"/>
        <v>#DIV/0!</v>
      </c>
      <c r="H89" s="16" t="e">
        <f t="shared" si="41"/>
        <v>#DIV/0!</v>
      </c>
      <c r="I89" s="16" t="e">
        <f t="shared" si="41"/>
        <v>#DIV/0!</v>
      </c>
      <c r="J89" s="16" t="e">
        <f t="shared" si="41"/>
        <v>#DIV/0!</v>
      </c>
      <c r="K89" s="16" t="e">
        <f t="shared" si="41"/>
        <v>#DIV/0!</v>
      </c>
      <c r="L89" s="16" t="e">
        <f t="shared" si="41"/>
        <v>#DIV/0!</v>
      </c>
      <c r="M89" s="16" t="e">
        <f t="shared" si="41"/>
        <v>#DIV/0!</v>
      </c>
      <c r="N89" s="16" t="e">
        <f t="shared" si="41"/>
        <v>#DIV/0!</v>
      </c>
      <c r="O89" s="16" t="e">
        <f t="shared" si="41"/>
        <v>#DIV/0!</v>
      </c>
      <c r="P89" s="16" t="e">
        <f t="shared" si="41"/>
        <v>#DIV/0!</v>
      </c>
      <c r="Q89" s="16" t="e">
        <f t="shared" si="41"/>
        <v>#DIV/0!</v>
      </c>
      <c r="R89" s="16" t="e">
        <f t="shared" si="41"/>
        <v>#DIV/0!</v>
      </c>
      <c r="S89" s="16" t="e">
        <f t="shared" si="41"/>
        <v>#DIV/0!</v>
      </c>
      <c r="T89" s="16" t="e">
        <f t="shared" si="41"/>
        <v>#DIV/0!</v>
      </c>
      <c r="U89" s="16" t="e">
        <f t="shared" si="41"/>
        <v>#DIV/0!</v>
      </c>
      <c r="V89" s="16" t="e">
        <f t="shared" si="41"/>
        <v>#DIV/0!</v>
      </c>
      <c r="W89" s="16" t="e">
        <f t="shared" si="41"/>
        <v>#DIV/0!</v>
      </c>
      <c r="X89" s="16" t="e">
        <f t="shared" si="41"/>
        <v>#DIV/0!</v>
      </c>
      <c r="Y89" s="16" t="e">
        <f t="shared" si="41"/>
        <v>#DIV/0!</v>
      </c>
      <c r="Z89" s="16" t="e">
        <f t="shared" si="41"/>
        <v>#DIV/0!</v>
      </c>
      <c r="AA89" s="16" t="e">
        <f t="shared" si="41"/>
        <v>#DIV/0!</v>
      </c>
      <c r="AB89" s="16" t="e">
        <f t="shared" si="41"/>
        <v>#DIV/0!</v>
      </c>
      <c r="AC89" s="24" t="e">
        <f t="shared" si="37"/>
        <v>#DIV/0!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 t="e">
        <f>AVERAGE(E94:AB94)</f>
        <v>#DIV/0!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 t="e">
        <f>AVERAGE(E95:AB95)</f>
        <v>#DIV/0!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 t="e">
        <f t="shared" ref="AC96:AC100" si="42">AVERAGE(E96:AB96)</f>
        <v>#DIV/0!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 t="e">
        <f t="shared" si="42"/>
        <v>#DIV/0!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0</v>
      </c>
      <c r="F98" s="10">
        <f t="shared" ref="F98:AB98" si="43">F96-F97</f>
        <v>0</v>
      </c>
      <c r="G98" s="10">
        <f t="shared" si="43"/>
        <v>0</v>
      </c>
      <c r="H98" s="10">
        <f t="shared" si="43"/>
        <v>0</v>
      </c>
      <c r="I98" s="10">
        <f t="shared" si="43"/>
        <v>0</v>
      </c>
      <c r="J98" s="10">
        <f t="shared" si="43"/>
        <v>0</v>
      </c>
      <c r="K98" s="10">
        <f t="shared" si="43"/>
        <v>0</v>
      </c>
      <c r="L98" s="10">
        <f t="shared" si="43"/>
        <v>0</v>
      </c>
      <c r="M98" s="10">
        <f t="shared" si="43"/>
        <v>0</v>
      </c>
      <c r="N98" s="10">
        <f t="shared" si="43"/>
        <v>0</v>
      </c>
      <c r="O98" s="10">
        <f t="shared" si="43"/>
        <v>0</v>
      </c>
      <c r="P98" s="10">
        <f t="shared" si="43"/>
        <v>0</v>
      </c>
      <c r="Q98" s="10">
        <f t="shared" si="43"/>
        <v>0</v>
      </c>
      <c r="R98" s="10">
        <f t="shared" si="43"/>
        <v>0</v>
      </c>
      <c r="S98" s="10">
        <f t="shared" si="43"/>
        <v>0</v>
      </c>
      <c r="T98" s="10">
        <f t="shared" si="43"/>
        <v>0</v>
      </c>
      <c r="U98" s="10">
        <f t="shared" si="43"/>
        <v>0</v>
      </c>
      <c r="V98" s="10">
        <f t="shared" si="43"/>
        <v>0</v>
      </c>
      <c r="W98" s="10">
        <f t="shared" si="43"/>
        <v>0</v>
      </c>
      <c r="X98" s="10">
        <f t="shared" si="43"/>
        <v>0</v>
      </c>
      <c r="Y98" s="10">
        <f t="shared" si="43"/>
        <v>0</v>
      </c>
      <c r="Z98" s="10">
        <f t="shared" si="43"/>
        <v>0</v>
      </c>
      <c r="AA98" s="10">
        <f t="shared" si="43"/>
        <v>0</v>
      </c>
      <c r="AB98" s="10">
        <f t="shared" si="43"/>
        <v>0</v>
      </c>
      <c r="AC98" s="24">
        <f t="shared" si="42"/>
        <v>0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 t="e">
        <f t="shared" si="42"/>
        <v>#DIV/0!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 t="e">
        <f t="shared" si="42"/>
        <v>#DIV/0!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0</v>
      </c>
      <c r="F101" s="10">
        <f t="shared" ref="F101:AB101" si="44">F100-F99</f>
        <v>0</v>
      </c>
      <c r="G101" s="10">
        <f t="shared" si="44"/>
        <v>0</v>
      </c>
      <c r="H101" s="10">
        <f t="shared" si="44"/>
        <v>0</v>
      </c>
      <c r="I101" s="10">
        <f t="shared" si="44"/>
        <v>0</v>
      </c>
      <c r="J101" s="10">
        <f t="shared" si="44"/>
        <v>0</v>
      </c>
      <c r="K101" s="10">
        <f t="shared" si="44"/>
        <v>0</v>
      </c>
      <c r="L101" s="10">
        <f t="shared" si="44"/>
        <v>0</v>
      </c>
      <c r="M101" s="10">
        <f t="shared" si="44"/>
        <v>0</v>
      </c>
      <c r="N101" s="10">
        <f t="shared" si="44"/>
        <v>0</v>
      </c>
      <c r="O101" s="10">
        <f t="shared" si="44"/>
        <v>0</v>
      </c>
      <c r="P101" s="10">
        <f t="shared" si="44"/>
        <v>0</v>
      </c>
      <c r="Q101" s="10">
        <f t="shared" si="44"/>
        <v>0</v>
      </c>
      <c r="R101" s="10">
        <f t="shared" si="44"/>
        <v>0</v>
      </c>
      <c r="S101" s="10">
        <f t="shared" si="44"/>
        <v>0</v>
      </c>
      <c r="T101" s="10">
        <f t="shared" si="44"/>
        <v>0</v>
      </c>
      <c r="U101" s="10">
        <f t="shared" si="44"/>
        <v>0</v>
      </c>
      <c r="V101" s="10">
        <f t="shared" si="44"/>
        <v>0</v>
      </c>
      <c r="W101" s="10">
        <f t="shared" si="44"/>
        <v>0</v>
      </c>
      <c r="X101" s="10">
        <f t="shared" si="44"/>
        <v>0</v>
      </c>
      <c r="Y101" s="10">
        <f t="shared" si="44"/>
        <v>0</v>
      </c>
      <c r="Z101" s="10">
        <f t="shared" si="44"/>
        <v>0</v>
      </c>
      <c r="AA101" s="10">
        <f t="shared" si="44"/>
        <v>0</v>
      </c>
      <c r="AB101" s="10">
        <f t="shared" si="44"/>
        <v>0</v>
      </c>
      <c r="AC101" s="24">
        <f>AVERAGE(E101:AB101)</f>
        <v>0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 t="e">
        <f t="shared" ref="AC102:AC110" si="45">AVERAGE(E102:AB102)</f>
        <v>#DIV/0!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 t="e">
        <f t="shared" si="45"/>
        <v>#DIV/0!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>
        <v>4.2</v>
      </c>
      <c r="M104" s="11">
        <v>4.2</v>
      </c>
      <c r="N104" s="11">
        <v>4.2</v>
      </c>
      <c r="O104" s="11">
        <v>4.2</v>
      </c>
      <c r="P104" s="11">
        <v>4.2</v>
      </c>
      <c r="Q104" s="11">
        <v>4.2</v>
      </c>
      <c r="R104" s="11">
        <v>4.2</v>
      </c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>
        <v>4.2</v>
      </c>
      <c r="AC104" s="24">
        <f t="shared" si="45"/>
        <v>4.200000000000002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>
        <v>3.7</v>
      </c>
      <c r="M105" s="12">
        <v>3.7</v>
      </c>
      <c r="N105" s="12">
        <v>3.7</v>
      </c>
      <c r="O105" s="12">
        <v>3.7</v>
      </c>
      <c r="P105" s="12">
        <v>3.7</v>
      </c>
      <c r="Q105" s="12">
        <v>3.7</v>
      </c>
      <c r="R105" s="12">
        <v>3.7</v>
      </c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>
        <v>3.7</v>
      </c>
      <c r="AC105" s="24">
        <f t="shared" si="45"/>
        <v>3.7000000000000015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>
        <v>3.8</v>
      </c>
      <c r="M106" s="12">
        <v>3.8</v>
      </c>
      <c r="N106" s="12">
        <v>3.8</v>
      </c>
      <c r="O106" s="12">
        <v>3.8</v>
      </c>
      <c r="P106" s="12">
        <v>3.8</v>
      </c>
      <c r="Q106" s="12">
        <v>3.8</v>
      </c>
      <c r="R106" s="12">
        <v>3.8</v>
      </c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>
        <v>3.8</v>
      </c>
      <c r="AC106" s="24">
        <f t="shared" si="45"/>
        <v>3.7999999999999985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>
        <v>3</v>
      </c>
      <c r="M107" s="12">
        <v>3</v>
      </c>
      <c r="N107" s="12">
        <v>3</v>
      </c>
      <c r="O107" s="12">
        <v>3</v>
      </c>
      <c r="P107" s="12">
        <v>3</v>
      </c>
      <c r="Q107" s="12">
        <v>3</v>
      </c>
      <c r="R107" s="12">
        <v>3</v>
      </c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>
        <v>3</v>
      </c>
      <c r="AC107" s="24">
        <f t="shared" si="45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AB108" si="46">E104-E105</f>
        <v>0.5</v>
      </c>
      <c r="F108" s="11">
        <f t="shared" si="46"/>
        <v>0.5</v>
      </c>
      <c r="G108" s="11">
        <f t="shared" si="46"/>
        <v>0.5</v>
      </c>
      <c r="H108" s="11">
        <f t="shared" si="46"/>
        <v>0.5</v>
      </c>
      <c r="I108" s="11">
        <f t="shared" si="46"/>
        <v>0.5</v>
      </c>
      <c r="J108" s="11">
        <f t="shared" si="46"/>
        <v>0.5</v>
      </c>
      <c r="K108" s="11">
        <f t="shared" si="46"/>
        <v>0.5</v>
      </c>
      <c r="L108" s="11">
        <f t="shared" si="46"/>
        <v>0.5</v>
      </c>
      <c r="M108" s="11">
        <f t="shared" si="46"/>
        <v>0.5</v>
      </c>
      <c r="N108" s="11">
        <f t="shared" si="46"/>
        <v>0.5</v>
      </c>
      <c r="O108" s="11">
        <f t="shared" si="46"/>
        <v>0.5</v>
      </c>
      <c r="P108" s="11">
        <f t="shared" si="46"/>
        <v>0.5</v>
      </c>
      <c r="Q108" s="11">
        <f t="shared" si="46"/>
        <v>0.5</v>
      </c>
      <c r="R108" s="11">
        <f t="shared" si="46"/>
        <v>0.5</v>
      </c>
      <c r="S108" s="11">
        <f t="shared" si="46"/>
        <v>0.5</v>
      </c>
      <c r="T108" s="11">
        <f t="shared" si="46"/>
        <v>0.5</v>
      </c>
      <c r="U108" s="11">
        <f t="shared" si="46"/>
        <v>0.5</v>
      </c>
      <c r="V108" s="11">
        <f t="shared" si="46"/>
        <v>0.5</v>
      </c>
      <c r="W108" s="11">
        <f t="shared" si="46"/>
        <v>0.5</v>
      </c>
      <c r="X108" s="11">
        <f t="shared" si="46"/>
        <v>0.5</v>
      </c>
      <c r="Y108" s="11">
        <f t="shared" si="46"/>
        <v>0.5</v>
      </c>
      <c r="Z108" s="11">
        <f t="shared" si="46"/>
        <v>0.5</v>
      </c>
      <c r="AA108" s="11">
        <f t="shared" si="46"/>
        <v>0.5</v>
      </c>
      <c r="AB108" s="11">
        <f t="shared" si="46"/>
        <v>0.5</v>
      </c>
      <c r="AC108" s="24">
        <f t="shared" si="45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AB109" si="47">E106-E107</f>
        <v>0.79999999999999982</v>
      </c>
      <c r="F109" s="11">
        <f t="shared" si="47"/>
        <v>0.79999999999999982</v>
      </c>
      <c r="G109" s="11">
        <f t="shared" si="47"/>
        <v>0.79999999999999982</v>
      </c>
      <c r="H109" s="11">
        <f t="shared" si="47"/>
        <v>0.79999999999999982</v>
      </c>
      <c r="I109" s="11">
        <f t="shared" si="47"/>
        <v>0.79999999999999982</v>
      </c>
      <c r="J109" s="11">
        <f t="shared" si="47"/>
        <v>0.79999999999999982</v>
      </c>
      <c r="K109" s="11">
        <f t="shared" si="47"/>
        <v>0.79999999999999982</v>
      </c>
      <c r="L109" s="11">
        <f t="shared" si="47"/>
        <v>0.79999999999999982</v>
      </c>
      <c r="M109" s="11">
        <f t="shared" si="47"/>
        <v>0.79999999999999982</v>
      </c>
      <c r="N109" s="11">
        <f t="shared" si="47"/>
        <v>0.79999999999999982</v>
      </c>
      <c r="O109" s="11">
        <f t="shared" si="47"/>
        <v>0.79999999999999982</v>
      </c>
      <c r="P109" s="11">
        <f t="shared" si="47"/>
        <v>0.79999999999999982</v>
      </c>
      <c r="Q109" s="11">
        <f t="shared" si="47"/>
        <v>0.79999999999999982</v>
      </c>
      <c r="R109" s="11">
        <f t="shared" si="47"/>
        <v>0.79999999999999982</v>
      </c>
      <c r="S109" s="11">
        <f t="shared" si="47"/>
        <v>0.79999999999999982</v>
      </c>
      <c r="T109" s="11">
        <f t="shared" si="47"/>
        <v>0.79999999999999982</v>
      </c>
      <c r="U109" s="11">
        <f t="shared" si="47"/>
        <v>0.79999999999999982</v>
      </c>
      <c r="V109" s="11">
        <f t="shared" si="47"/>
        <v>0.79999999999999982</v>
      </c>
      <c r="W109" s="11">
        <f t="shared" si="47"/>
        <v>0.79999999999999982</v>
      </c>
      <c r="X109" s="11">
        <f t="shared" si="47"/>
        <v>0.79999999999999982</v>
      </c>
      <c r="Y109" s="11">
        <f t="shared" si="47"/>
        <v>0.79999999999999982</v>
      </c>
      <c r="Z109" s="11">
        <f t="shared" si="47"/>
        <v>0.79999999999999982</v>
      </c>
      <c r="AA109" s="11">
        <f t="shared" si="47"/>
        <v>0.79999999999999982</v>
      </c>
      <c r="AB109" s="11">
        <f t="shared" si="47"/>
        <v>0.79999999999999982</v>
      </c>
      <c r="AC109" s="24">
        <f t="shared" si="45"/>
        <v>0.80000000000000027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AB110" si="48">SQRT(E108/0.5)*971</f>
        <v>971</v>
      </c>
      <c r="F110" s="14">
        <f t="shared" si="48"/>
        <v>971</v>
      </c>
      <c r="G110" s="14">
        <f t="shared" si="48"/>
        <v>971</v>
      </c>
      <c r="H110" s="14">
        <f t="shared" si="48"/>
        <v>971</v>
      </c>
      <c r="I110" s="14">
        <f t="shared" si="48"/>
        <v>971</v>
      </c>
      <c r="J110" s="14">
        <f t="shared" si="48"/>
        <v>971</v>
      </c>
      <c r="K110" s="14">
        <f t="shared" si="48"/>
        <v>971</v>
      </c>
      <c r="L110" s="14">
        <f t="shared" si="48"/>
        <v>971</v>
      </c>
      <c r="M110" s="14">
        <f t="shared" si="48"/>
        <v>971</v>
      </c>
      <c r="N110" s="14">
        <f t="shared" si="48"/>
        <v>971</v>
      </c>
      <c r="O110" s="14">
        <f t="shared" si="48"/>
        <v>971</v>
      </c>
      <c r="P110" s="14">
        <f t="shared" si="48"/>
        <v>971</v>
      </c>
      <c r="Q110" s="14">
        <f t="shared" si="48"/>
        <v>971</v>
      </c>
      <c r="R110" s="14">
        <f t="shared" si="48"/>
        <v>971</v>
      </c>
      <c r="S110" s="14">
        <f t="shared" si="48"/>
        <v>971</v>
      </c>
      <c r="T110" s="14">
        <f t="shared" si="48"/>
        <v>971</v>
      </c>
      <c r="U110" s="14">
        <f t="shared" si="48"/>
        <v>971</v>
      </c>
      <c r="V110" s="14">
        <f t="shared" si="48"/>
        <v>971</v>
      </c>
      <c r="W110" s="14">
        <f t="shared" si="48"/>
        <v>971</v>
      </c>
      <c r="X110" s="14">
        <f t="shared" si="48"/>
        <v>971</v>
      </c>
      <c r="Y110" s="14">
        <f t="shared" si="48"/>
        <v>971</v>
      </c>
      <c r="Z110" s="14">
        <f t="shared" si="48"/>
        <v>971</v>
      </c>
      <c r="AA110" s="14">
        <f t="shared" si="48"/>
        <v>971</v>
      </c>
      <c r="AB110" s="14">
        <f t="shared" si="48"/>
        <v>971</v>
      </c>
      <c r="AC110" s="24">
        <f t="shared" si="45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AB111" si="49">E110*1000*1*(E96-E97)/3024</f>
        <v>0</v>
      </c>
      <c r="F111" s="14">
        <f t="shared" si="49"/>
        <v>0</v>
      </c>
      <c r="G111" s="14">
        <f t="shared" si="49"/>
        <v>0</v>
      </c>
      <c r="H111" s="14">
        <f t="shared" si="49"/>
        <v>0</v>
      </c>
      <c r="I111" s="14">
        <f t="shared" si="49"/>
        <v>0</v>
      </c>
      <c r="J111" s="14">
        <f t="shared" si="49"/>
        <v>0</v>
      </c>
      <c r="K111" s="14">
        <f t="shared" si="49"/>
        <v>0</v>
      </c>
      <c r="L111" s="14">
        <f t="shared" si="49"/>
        <v>0</v>
      </c>
      <c r="M111" s="14">
        <f t="shared" si="49"/>
        <v>0</v>
      </c>
      <c r="N111" s="14">
        <f t="shared" si="49"/>
        <v>0</v>
      </c>
      <c r="O111" s="14">
        <f t="shared" si="49"/>
        <v>0</v>
      </c>
      <c r="P111" s="14">
        <f t="shared" si="49"/>
        <v>0</v>
      </c>
      <c r="Q111" s="14">
        <f t="shared" si="49"/>
        <v>0</v>
      </c>
      <c r="R111" s="14">
        <f t="shared" si="49"/>
        <v>0</v>
      </c>
      <c r="S111" s="14">
        <f t="shared" si="49"/>
        <v>0</v>
      </c>
      <c r="T111" s="14">
        <f t="shared" si="49"/>
        <v>0</v>
      </c>
      <c r="U111" s="14">
        <f t="shared" si="49"/>
        <v>0</v>
      </c>
      <c r="V111" s="14">
        <f t="shared" si="49"/>
        <v>0</v>
      </c>
      <c r="W111" s="14">
        <f t="shared" si="49"/>
        <v>0</v>
      </c>
      <c r="X111" s="14">
        <f t="shared" si="49"/>
        <v>0</v>
      </c>
      <c r="Y111" s="14">
        <f t="shared" si="49"/>
        <v>0</v>
      </c>
      <c r="Z111" s="14">
        <f t="shared" si="49"/>
        <v>0</v>
      </c>
      <c r="AA111" s="14">
        <f t="shared" si="49"/>
        <v>0</v>
      </c>
      <c r="AB111" s="14">
        <f t="shared" si="49"/>
        <v>0</v>
      </c>
      <c r="AC111" s="24">
        <f>SUM(E111:AB111)</f>
        <v>0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25">
        <f>SUM(E112:AB112)</f>
        <v>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 t="e">
        <f t="shared" ref="E113:AB113" si="50">E112/E111</f>
        <v>#DIV/0!</v>
      </c>
      <c r="F113" s="16" t="e">
        <f t="shared" si="50"/>
        <v>#DIV/0!</v>
      </c>
      <c r="G113" s="16" t="e">
        <f t="shared" si="50"/>
        <v>#DIV/0!</v>
      </c>
      <c r="H113" s="16" t="e">
        <f t="shared" si="50"/>
        <v>#DIV/0!</v>
      </c>
      <c r="I113" s="16" t="e">
        <f t="shared" si="50"/>
        <v>#DIV/0!</v>
      </c>
      <c r="J113" s="16" t="e">
        <f t="shared" si="50"/>
        <v>#DIV/0!</v>
      </c>
      <c r="K113" s="16" t="e">
        <f t="shared" si="50"/>
        <v>#DIV/0!</v>
      </c>
      <c r="L113" s="16" t="e">
        <f t="shared" si="50"/>
        <v>#DIV/0!</v>
      </c>
      <c r="M113" s="16" t="e">
        <f t="shared" si="50"/>
        <v>#DIV/0!</v>
      </c>
      <c r="N113" s="16" t="e">
        <f t="shared" si="50"/>
        <v>#DIV/0!</v>
      </c>
      <c r="O113" s="16" t="e">
        <f t="shared" si="50"/>
        <v>#DIV/0!</v>
      </c>
      <c r="P113" s="16" t="e">
        <f t="shared" si="50"/>
        <v>#DIV/0!</v>
      </c>
      <c r="Q113" s="16" t="e">
        <f t="shared" si="50"/>
        <v>#DIV/0!</v>
      </c>
      <c r="R113" s="16" t="e">
        <f t="shared" si="50"/>
        <v>#DIV/0!</v>
      </c>
      <c r="S113" s="16" t="e">
        <f t="shared" si="50"/>
        <v>#DIV/0!</v>
      </c>
      <c r="T113" s="16" t="e">
        <f t="shared" si="50"/>
        <v>#DIV/0!</v>
      </c>
      <c r="U113" s="16" t="e">
        <f t="shared" si="50"/>
        <v>#DIV/0!</v>
      </c>
      <c r="V113" s="16" t="e">
        <f t="shared" si="50"/>
        <v>#DIV/0!</v>
      </c>
      <c r="W113" s="16" t="e">
        <f t="shared" si="50"/>
        <v>#DIV/0!</v>
      </c>
      <c r="X113" s="16" t="e">
        <f t="shared" si="50"/>
        <v>#DIV/0!</v>
      </c>
      <c r="Y113" s="16" t="e">
        <f t="shared" si="50"/>
        <v>#DIV/0!</v>
      </c>
      <c r="Z113" s="16" t="e">
        <f t="shared" si="50"/>
        <v>#DIV/0!</v>
      </c>
      <c r="AA113" s="16" t="e">
        <f t="shared" si="50"/>
        <v>#DIV/0!</v>
      </c>
      <c r="AB113" s="16" t="e">
        <f t="shared" si="50"/>
        <v>#DIV/0!</v>
      </c>
      <c r="AC113" s="24" t="e">
        <f t="shared" ref="AC113:AC118" si="51">AVERAGE(E113:AB113)</f>
        <v>#DIV/0!</v>
      </c>
    </row>
    <row r="114" spans="1:35" ht="30" customHeight="1">
      <c r="A114" s="4">
        <v>17</v>
      </c>
      <c r="B114" s="5" t="s">
        <v>64</v>
      </c>
      <c r="C114" s="13"/>
      <c r="D114" s="13"/>
      <c r="E114" s="427" t="e">
        <f>AVERAGE(E113:AB113)</f>
        <v>#DIV/0!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 t="e">
        <f t="shared" si="51"/>
        <v>#DIV/0!</v>
      </c>
    </row>
    <row r="115" spans="1:35" ht="30" customHeight="1">
      <c r="A115" s="4">
        <v>18</v>
      </c>
      <c r="B115" s="5" t="s">
        <v>65</v>
      </c>
      <c r="C115" s="13"/>
      <c r="D115" s="13"/>
      <c r="E115" s="16" t="e">
        <f t="shared" ref="E115:AB115" si="52">3.516/E113</f>
        <v>#DIV/0!</v>
      </c>
      <c r="F115" s="16" t="e">
        <f t="shared" si="52"/>
        <v>#DIV/0!</v>
      </c>
      <c r="G115" s="16" t="e">
        <f t="shared" si="52"/>
        <v>#DIV/0!</v>
      </c>
      <c r="H115" s="16" t="e">
        <f t="shared" si="52"/>
        <v>#DIV/0!</v>
      </c>
      <c r="I115" s="16" t="e">
        <f t="shared" si="52"/>
        <v>#DIV/0!</v>
      </c>
      <c r="J115" s="16" t="e">
        <f t="shared" si="52"/>
        <v>#DIV/0!</v>
      </c>
      <c r="K115" s="16" t="e">
        <f t="shared" si="52"/>
        <v>#DIV/0!</v>
      </c>
      <c r="L115" s="16" t="e">
        <f t="shared" si="52"/>
        <v>#DIV/0!</v>
      </c>
      <c r="M115" s="16" t="e">
        <f t="shared" si="52"/>
        <v>#DIV/0!</v>
      </c>
      <c r="N115" s="16" t="e">
        <f t="shared" si="52"/>
        <v>#DIV/0!</v>
      </c>
      <c r="O115" s="16" t="e">
        <f t="shared" si="52"/>
        <v>#DIV/0!</v>
      </c>
      <c r="P115" s="16" t="e">
        <f t="shared" si="52"/>
        <v>#DIV/0!</v>
      </c>
      <c r="Q115" s="16" t="e">
        <f t="shared" si="52"/>
        <v>#DIV/0!</v>
      </c>
      <c r="R115" s="16" t="e">
        <f t="shared" si="52"/>
        <v>#DIV/0!</v>
      </c>
      <c r="S115" s="16" t="e">
        <f t="shared" si="52"/>
        <v>#DIV/0!</v>
      </c>
      <c r="T115" s="16" t="e">
        <f t="shared" si="52"/>
        <v>#DIV/0!</v>
      </c>
      <c r="U115" s="16" t="e">
        <f t="shared" si="52"/>
        <v>#DIV/0!</v>
      </c>
      <c r="V115" s="16" t="e">
        <f t="shared" si="52"/>
        <v>#DIV/0!</v>
      </c>
      <c r="W115" s="16" t="e">
        <f t="shared" si="52"/>
        <v>#DIV/0!</v>
      </c>
      <c r="X115" s="16" t="e">
        <f t="shared" si="52"/>
        <v>#DIV/0!</v>
      </c>
      <c r="Y115" s="16" t="e">
        <f t="shared" si="52"/>
        <v>#DIV/0!</v>
      </c>
      <c r="Z115" s="16" t="e">
        <f t="shared" si="52"/>
        <v>#DIV/0!</v>
      </c>
      <c r="AA115" s="16" t="e">
        <f t="shared" si="52"/>
        <v>#DIV/0!</v>
      </c>
      <c r="AB115" s="16" t="e">
        <f t="shared" si="52"/>
        <v>#DIV/0!</v>
      </c>
      <c r="AC115" s="24" t="e">
        <f t="shared" si="51"/>
        <v>#DIV/0!</v>
      </c>
    </row>
    <row r="116" spans="1:35" ht="30" customHeight="1">
      <c r="A116" s="4">
        <v>19</v>
      </c>
      <c r="B116" s="5" t="s">
        <v>66</v>
      </c>
      <c r="C116" s="13"/>
      <c r="D116" s="13"/>
      <c r="E116" s="16" t="e">
        <f t="shared" ref="E116:AB116" si="53">3.413*E115</f>
        <v>#DIV/0!</v>
      </c>
      <c r="F116" s="16" t="e">
        <f t="shared" si="53"/>
        <v>#DIV/0!</v>
      </c>
      <c r="G116" s="16" t="e">
        <f t="shared" si="53"/>
        <v>#DIV/0!</v>
      </c>
      <c r="H116" s="16" t="e">
        <f t="shared" si="53"/>
        <v>#DIV/0!</v>
      </c>
      <c r="I116" s="16" t="e">
        <f t="shared" si="53"/>
        <v>#DIV/0!</v>
      </c>
      <c r="J116" s="16" t="e">
        <f t="shared" si="53"/>
        <v>#DIV/0!</v>
      </c>
      <c r="K116" s="16" t="e">
        <f t="shared" si="53"/>
        <v>#DIV/0!</v>
      </c>
      <c r="L116" s="16" t="e">
        <f t="shared" si="53"/>
        <v>#DIV/0!</v>
      </c>
      <c r="M116" s="16" t="e">
        <f t="shared" si="53"/>
        <v>#DIV/0!</v>
      </c>
      <c r="N116" s="16" t="e">
        <f t="shared" si="53"/>
        <v>#DIV/0!</v>
      </c>
      <c r="O116" s="16" t="e">
        <f t="shared" si="53"/>
        <v>#DIV/0!</v>
      </c>
      <c r="P116" s="16" t="e">
        <f t="shared" si="53"/>
        <v>#DIV/0!</v>
      </c>
      <c r="Q116" s="16" t="e">
        <f t="shared" si="53"/>
        <v>#DIV/0!</v>
      </c>
      <c r="R116" s="16" t="e">
        <f t="shared" si="53"/>
        <v>#DIV/0!</v>
      </c>
      <c r="S116" s="16" t="e">
        <f t="shared" si="53"/>
        <v>#DIV/0!</v>
      </c>
      <c r="T116" s="16" t="e">
        <f t="shared" si="53"/>
        <v>#DIV/0!</v>
      </c>
      <c r="U116" s="16" t="e">
        <f t="shared" si="53"/>
        <v>#DIV/0!</v>
      </c>
      <c r="V116" s="16" t="e">
        <f t="shared" si="53"/>
        <v>#DIV/0!</v>
      </c>
      <c r="W116" s="16" t="e">
        <f t="shared" si="53"/>
        <v>#DIV/0!</v>
      </c>
      <c r="X116" s="16" t="e">
        <f t="shared" si="53"/>
        <v>#DIV/0!</v>
      </c>
      <c r="Y116" s="16" t="e">
        <f t="shared" si="53"/>
        <v>#DIV/0!</v>
      </c>
      <c r="Z116" s="16" t="e">
        <f t="shared" si="53"/>
        <v>#DIV/0!</v>
      </c>
      <c r="AA116" s="16" t="e">
        <f t="shared" si="53"/>
        <v>#DIV/0!</v>
      </c>
      <c r="AB116" s="16" t="e">
        <f t="shared" si="53"/>
        <v>#DIV/0!</v>
      </c>
      <c r="AC116" s="24" t="e">
        <f t="shared" si="51"/>
        <v>#DIV/0!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 t="e">
        <f t="shared" ref="E117:J117" si="54">(E100-E99)/LN(1+(E100-E99)/E94)</f>
        <v>#DIV/0!</v>
      </c>
      <c r="F117" s="16" t="e">
        <f t="shared" si="54"/>
        <v>#DIV/0!</v>
      </c>
      <c r="G117" s="16" t="e">
        <f t="shared" si="54"/>
        <v>#DIV/0!</v>
      </c>
      <c r="H117" s="16" t="e">
        <f t="shared" si="54"/>
        <v>#DIV/0!</v>
      </c>
      <c r="I117" s="16" t="e">
        <f t="shared" si="54"/>
        <v>#DIV/0!</v>
      </c>
      <c r="J117" s="16" t="e">
        <f t="shared" si="54"/>
        <v>#DIV/0!</v>
      </c>
      <c r="K117" s="16" t="e">
        <f>(K100-K99)/LN(1+(K100-K99)/K94)</f>
        <v>#DIV/0!</v>
      </c>
      <c r="L117" s="16" t="e">
        <f t="shared" ref="L117:AB117" si="55">(L100-L99)/LN(1+(L100-L99)/L94)</f>
        <v>#DIV/0!</v>
      </c>
      <c r="M117" s="16" t="e">
        <f t="shared" si="55"/>
        <v>#DIV/0!</v>
      </c>
      <c r="N117" s="16" t="e">
        <f t="shared" si="55"/>
        <v>#DIV/0!</v>
      </c>
      <c r="O117" s="16" t="e">
        <f t="shared" si="55"/>
        <v>#DIV/0!</v>
      </c>
      <c r="P117" s="16" t="e">
        <f t="shared" si="55"/>
        <v>#DIV/0!</v>
      </c>
      <c r="Q117" s="16" t="e">
        <f t="shared" si="55"/>
        <v>#DIV/0!</v>
      </c>
      <c r="R117" s="16" t="e">
        <f t="shared" si="55"/>
        <v>#DIV/0!</v>
      </c>
      <c r="S117" s="16" t="e">
        <f t="shared" si="55"/>
        <v>#DIV/0!</v>
      </c>
      <c r="T117" s="16" t="e">
        <f t="shared" si="55"/>
        <v>#DIV/0!</v>
      </c>
      <c r="U117" s="16" t="e">
        <f t="shared" si="55"/>
        <v>#DIV/0!</v>
      </c>
      <c r="V117" s="16" t="e">
        <f t="shared" si="55"/>
        <v>#DIV/0!</v>
      </c>
      <c r="W117" s="16" t="e">
        <f t="shared" si="55"/>
        <v>#DIV/0!</v>
      </c>
      <c r="X117" s="16" t="e">
        <f t="shared" si="55"/>
        <v>#DIV/0!</v>
      </c>
      <c r="Y117" s="16" t="e">
        <f t="shared" si="55"/>
        <v>#DIV/0!</v>
      </c>
      <c r="Z117" s="16" t="e">
        <f t="shared" si="55"/>
        <v>#DIV/0!</v>
      </c>
      <c r="AA117" s="16" t="e">
        <f t="shared" si="55"/>
        <v>#DIV/0!</v>
      </c>
      <c r="AB117" s="16" t="e">
        <f t="shared" si="55"/>
        <v>#DIV/0!</v>
      </c>
      <c r="AC117" s="24" t="e">
        <f t="shared" si="51"/>
        <v>#DIV/0!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 t="e">
        <f t="shared" ref="E118:AB118" si="56">(E96-E97)/LN(1+(E96-E97)/E95)</f>
        <v>#DIV/0!</v>
      </c>
      <c r="F118" s="16" t="e">
        <f t="shared" si="56"/>
        <v>#DIV/0!</v>
      </c>
      <c r="G118" s="16" t="e">
        <f t="shared" si="56"/>
        <v>#DIV/0!</v>
      </c>
      <c r="H118" s="16" t="e">
        <f t="shared" si="56"/>
        <v>#DIV/0!</v>
      </c>
      <c r="I118" s="16" t="e">
        <f t="shared" si="56"/>
        <v>#DIV/0!</v>
      </c>
      <c r="J118" s="16" t="e">
        <f t="shared" si="56"/>
        <v>#DIV/0!</v>
      </c>
      <c r="K118" s="16" t="e">
        <f t="shared" si="56"/>
        <v>#DIV/0!</v>
      </c>
      <c r="L118" s="16" t="e">
        <f t="shared" si="56"/>
        <v>#DIV/0!</v>
      </c>
      <c r="M118" s="16" t="e">
        <f t="shared" si="56"/>
        <v>#DIV/0!</v>
      </c>
      <c r="N118" s="16" t="e">
        <f t="shared" si="56"/>
        <v>#DIV/0!</v>
      </c>
      <c r="O118" s="16" t="e">
        <f t="shared" si="56"/>
        <v>#DIV/0!</v>
      </c>
      <c r="P118" s="16" t="e">
        <f t="shared" si="56"/>
        <v>#DIV/0!</v>
      </c>
      <c r="Q118" s="16" t="e">
        <f t="shared" si="56"/>
        <v>#DIV/0!</v>
      </c>
      <c r="R118" s="16" t="e">
        <f t="shared" si="56"/>
        <v>#DIV/0!</v>
      </c>
      <c r="S118" s="16" t="e">
        <f t="shared" si="56"/>
        <v>#DIV/0!</v>
      </c>
      <c r="T118" s="16" t="e">
        <f t="shared" si="56"/>
        <v>#DIV/0!</v>
      </c>
      <c r="U118" s="16" t="e">
        <f t="shared" si="56"/>
        <v>#DIV/0!</v>
      </c>
      <c r="V118" s="16" t="e">
        <f t="shared" si="56"/>
        <v>#DIV/0!</v>
      </c>
      <c r="W118" s="16" t="e">
        <f t="shared" si="56"/>
        <v>#DIV/0!</v>
      </c>
      <c r="X118" s="16" t="e">
        <f t="shared" si="56"/>
        <v>#DIV/0!</v>
      </c>
      <c r="Y118" s="16" t="e">
        <f t="shared" si="56"/>
        <v>#DIV/0!</v>
      </c>
      <c r="Z118" s="16" t="e">
        <f t="shared" si="56"/>
        <v>#DIV/0!</v>
      </c>
      <c r="AA118" s="16" t="e">
        <f t="shared" si="56"/>
        <v>#DIV/0!</v>
      </c>
      <c r="AB118" s="16" t="e">
        <f t="shared" si="56"/>
        <v>#DIV/0!</v>
      </c>
      <c r="AC118" s="24" t="e">
        <f t="shared" si="51"/>
        <v>#DIV/0!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57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57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0</v>
      </c>
      <c r="F127" s="10">
        <f t="shared" ref="F127:AB127" si="58">F125-F126</f>
        <v>0</v>
      </c>
      <c r="G127" s="10">
        <f t="shared" si="58"/>
        <v>0</v>
      </c>
      <c r="H127" s="10">
        <f t="shared" si="58"/>
        <v>0</v>
      </c>
      <c r="I127" s="10">
        <f t="shared" si="58"/>
        <v>0</v>
      </c>
      <c r="J127" s="10">
        <f t="shared" si="58"/>
        <v>0</v>
      </c>
      <c r="K127" s="10">
        <f t="shared" si="58"/>
        <v>0</v>
      </c>
      <c r="L127" s="10">
        <f t="shared" si="58"/>
        <v>0</v>
      </c>
      <c r="M127" s="10">
        <f t="shared" si="58"/>
        <v>0</v>
      </c>
      <c r="N127" s="10">
        <f t="shared" si="58"/>
        <v>0</v>
      </c>
      <c r="O127" s="10">
        <f t="shared" si="58"/>
        <v>0</v>
      </c>
      <c r="P127" s="10">
        <f t="shared" si="58"/>
        <v>0</v>
      </c>
      <c r="Q127" s="10">
        <f t="shared" si="58"/>
        <v>0</v>
      </c>
      <c r="R127" s="10">
        <f t="shared" si="58"/>
        <v>0</v>
      </c>
      <c r="S127" s="10">
        <f t="shared" si="58"/>
        <v>0</v>
      </c>
      <c r="T127" s="10">
        <f t="shared" si="58"/>
        <v>0</v>
      </c>
      <c r="U127" s="10">
        <f t="shared" si="58"/>
        <v>0</v>
      </c>
      <c r="V127" s="10">
        <f t="shared" si="58"/>
        <v>0</v>
      </c>
      <c r="W127" s="10">
        <f t="shared" si="58"/>
        <v>0</v>
      </c>
      <c r="X127" s="10">
        <f t="shared" si="58"/>
        <v>0</v>
      </c>
      <c r="Y127" s="10">
        <f t="shared" si="58"/>
        <v>0</v>
      </c>
      <c r="Z127" s="10">
        <f t="shared" si="58"/>
        <v>0</v>
      </c>
      <c r="AA127" s="10">
        <f t="shared" si="58"/>
        <v>0</v>
      </c>
      <c r="AB127" s="10">
        <f t="shared" si="58"/>
        <v>0</v>
      </c>
      <c r="AC127" s="24">
        <f t="shared" si="57"/>
        <v>0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57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57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0</v>
      </c>
      <c r="F130" s="10">
        <f t="shared" ref="F130:AB130" si="59">F129-F128</f>
        <v>0</v>
      </c>
      <c r="G130" s="10">
        <f t="shared" si="59"/>
        <v>0</v>
      </c>
      <c r="H130" s="10">
        <f t="shared" si="59"/>
        <v>0</v>
      </c>
      <c r="I130" s="10">
        <f t="shared" si="59"/>
        <v>0</v>
      </c>
      <c r="J130" s="10">
        <f t="shared" si="59"/>
        <v>0</v>
      </c>
      <c r="K130" s="10">
        <f t="shared" si="59"/>
        <v>0</v>
      </c>
      <c r="L130" s="10">
        <f t="shared" si="59"/>
        <v>0</v>
      </c>
      <c r="M130" s="10">
        <f t="shared" si="59"/>
        <v>0</v>
      </c>
      <c r="N130" s="10">
        <f t="shared" si="59"/>
        <v>0</v>
      </c>
      <c r="O130" s="10">
        <f t="shared" si="59"/>
        <v>0</v>
      </c>
      <c r="P130" s="10">
        <f t="shared" si="59"/>
        <v>0</v>
      </c>
      <c r="Q130" s="10">
        <f t="shared" si="59"/>
        <v>0</v>
      </c>
      <c r="R130" s="10">
        <f t="shared" si="59"/>
        <v>0</v>
      </c>
      <c r="S130" s="10">
        <f t="shared" si="59"/>
        <v>0</v>
      </c>
      <c r="T130" s="10">
        <f t="shared" si="59"/>
        <v>0</v>
      </c>
      <c r="U130" s="10">
        <f t="shared" si="59"/>
        <v>0</v>
      </c>
      <c r="V130" s="10">
        <f t="shared" si="59"/>
        <v>0</v>
      </c>
      <c r="W130" s="10">
        <f t="shared" si="59"/>
        <v>0</v>
      </c>
      <c r="X130" s="10">
        <f t="shared" si="59"/>
        <v>0</v>
      </c>
      <c r="Y130" s="10">
        <f t="shared" si="59"/>
        <v>0</v>
      </c>
      <c r="Z130" s="10">
        <f t="shared" si="59"/>
        <v>0</v>
      </c>
      <c r="AA130" s="10">
        <f t="shared" si="59"/>
        <v>0</v>
      </c>
      <c r="AB130" s="10">
        <f t="shared" si="59"/>
        <v>0</v>
      </c>
      <c r="AC130" s="24">
        <f>AVERAGE(E130:AB130)</f>
        <v>0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60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60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>
        <v>4.2</v>
      </c>
      <c r="Y133" s="11">
        <v>4.2</v>
      </c>
      <c r="Z133" s="11">
        <v>4.2</v>
      </c>
      <c r="AA133" s="11">
        <v>4.2</v>
      </c>
      <c r="AB133" s="11">
        <v>4.2</v>
      </c>
      <c r="AC133" s="24">
        <f t="shared" si="60"/>
        <v>4.200000000000002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>
        <v>3.7</v>
      </c>
      <c r="Y134" s="12">
        <v>3.7</v>
      </c>
      <c r="Z134" s="12">
        <v>3.7</v>
      </c>
      <c r="AA134" s="12">
        <v>3.7</v>
      </c>
      <c r="AB134" s="12">
        <v>3.7</v>
      </c>
      <c r="AC134" s="24">
        <f t="shared" si="60"/>
        <v>3.7000000000000015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>
        <v>3.8</v>
      </c>
      <c r="Y135" s="12">
        <v>3.8</v>
      </c>
      <c r="Z135" s="12">
        <v>3.8</v>
      </c>
      <c r="AA135" s="12">
        <v>3.8</v>
      </c>
      <c r="AB135" s="12">
        <v>3.8</v>
      </c>
      <c r="AC135" s="24">
        <f t="shared" si="60"/>
        <v>3.7999999999999985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24">
        <f t="shared" si="60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AB137" si="61">E133-E134</f>
        <v>0.5</v>
      </c>
      <c r="F137" s="11">
        <f t="shared" si="61"/>
        <v>0.5</v>
      </c>
      <c r="G137" s="11">
        <f t="shared" si="61"/>
        <v>0.5</v>
      </c>
      <c r="H137" s="11">
        <f t="shared" si="61"/>
        <v>0.5</v>
      </c>
      <c r="I137" s="11">
        <f t="shared" si="61"/>
        <v>0.5</v>
      </c>
      <c r="J137" s="11">
        <f t="shared" si="61"/>
        <v>0.5</v>
      </c>
      <c r="K137" s="11">
        <f t="shared" si="61"/>
        <v>0.5</v>
      </c>
      <c r="L137" s="11">
        <f t="shared" si="61"/>
        <v>0.5</v>
      </c>
      <c r="M137" s="11">
        <f t="shared" si="61"/>
        <v>0.5</v>
      </c>
      <c r="N137" s="11">
        <f t="shared" si="61"/>
        <v>0.5</v>
      </c>
      <c r="O137" s="11">
        <f t="shared" si="61"/>
        <v>0.5</v>
      </c>
      <c r="P137" s="11">
        <f t="shared" si="61"/>
        <v>0.5</v>
      </c>
      <c r="Q137" s="11">
        <f t="shared" si="61"/>
        <v>0.5</v>
      </c>
      <c r="R137" s="11">
        <f t="shared" si="61"/>
        <v>0.5</v>
      </c>
      <c r="S137" s="11">
        <f t="shared" si="61"/>
        <v>0.5</v>
      </c>
      <c r="T137" s="11">
        <f t="shared" si="61"/>
        <v>0.5</v>
      </c>
      <c r="U137" s="11">
        <f t="shared" si="61"/>
        <v>0.5</v>
      </c>
      <c r="V137" s="11">
        <f t="shared" si="61"/>
        <v>0.5</v>
      </c>
      <c r="W137" s="11">
        <f t="shared" si="61"/>
        <v>0.5</v>
      </c>
      <c r="X137" s="11">
        <f t="shared" si="61"/>
        <v>0.5</v>
      </c>
      <c r="Y137" s="11">
        <f t="shared" si="61"/>
        <v>0.5</v>
      </c>
      <c r="Z137" s="11">
        <f t="shared" si="61"/>
        <v>0.5</v>
      </c>
      <c r="AA137" s="11">
        <f t="shared" si="61"/>
        <v>0.5</v>
      </c>
      <c r="AB137" s="11">
        <f t="shared" si="61"/>
        <v>0.5</v>
      </c>
      <c r="AC137" s="24">
        <f t="shared" si="60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AB138" si="62">E135-E136</f>
        <v>0.79999999999999982</v>
      </c>
      <c r="F138" s="11">
        <f t="shared" si="62"/>
        <v>0.79999999999999982</v>
      </c>
      <c r="G138" s="11">
        <f t="shared" si="62"/>
        <v>0.79999999999999982</v>
      </c>
      <c r="H138" s="11">
        <f t="shared" si="62"/>
        <v>0.79999999999999982</v>
      </c>
      <c r="I138" s="11">
        <f t="shared" si="62"/>
        <v>0.79999999999999982</v>
      </c>
      <c r="J138" s="11">
        <f t="shared" si="62"/>
        <v>0.79999999999999982</v>
      </c>
      <c r="K138" s="11">
        <f t="shared" si="62"/>
        <v>0.79999999999999982</v>
      </c>
      <c r="L138" s="11">
        <f t="shared" si="62"/>
        <v>0.79999999999999982</v>
      </c>
      <c r="M138" s="11">
        <f t="shared" si="62"/>
        <v>0.79999999999999982</v>
      </c>
      <c r="N138" s="11">
        <f t="shared" si="62"/>
        <v>0.79999999999999982</v>
      </c>
      <c r="O138" s="11">
        <f t="shared" si="62"/>
        <v>0.79999999999999982</v>
      </c>
      <c r="P138" s="11">
        <f t="shared" si="62"/>
        <v>0.79999999999999982</v>
      </c>
      <c r="Q138" s="11">
        <f t="shared" si="62"/>
        <v>0.79999999999999982</v>
      </c>
      <c r="R138" s="11">
        <f t="shared" si="62"/>
        <v>0.79999999999999982</v>
      </c>
      <c r="S138" s="11">
        <f t="shared" si="62"/>
        <v>0.79999999999999982</v>
      </c>
      <c r="T138" s="11">
        <f t="shared" si="62"/>
        <v>0.79999999999999982</v>
      </c>
      <c r="U138" s="11">
        <f t="shared" si="62"/>
        <v>0.79999999999999982</v>
      </c>
      <c r="V138" s="11">
        <f t="shared" si="62"/>
        <v>0.79999999999999982</v>
      </c>
      <c r="W138" s="11">
        <f t="shared" si="62"/>
        <v>0.79999999999999982</v>
      </c>
      <c r="X138" s="11">
        <f t="shared" si="62"/>
        <v>0.79999999999999982</v>
      </c>
      <c r="Y138" s="11">
        <f t="shared" si="62"/>
        <v>0.79999999999999982</v>
      </c>
      <c r="Z138" s="11">
        <f t="shared" si="62"/>
        <v>0.79999999999999982</v>
      </c>
      <c r="AA138" s="11">
        <f t="shared" si="62"/>
        <v>0.79999999999999982</v>
      </c>
      <c r="AB138" s="11">
        <f t="shared" si="62"/>
        <v>0.79999999999999982</v>
      </c>
      <c r="AC138" s="24">
        <f t="shared" si="60"/>
        <v>0.80000000000000027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AB139" si="63">SQRT(E137/0.5)*971</f>
        <v>971</v>
      </c>
      <c r="F139" s="14">
        <f t="shared" si="63"/>
        <v>971</v>
      </c>
      <c r="G139" s="14">
        <f t="shared" si="63"/>
        <v>971</v>
      </c>
      <c r="H139" s="14">
        <f t="shared" si="63"/>
        <v>971</v>
      </c>
      <c r="I139" s="14">
        <f t="shared" si="63"/>
        <v>971</v>
      </c>
      <c r="J139" s="14">
        <f t="shared" si="63"/>
        <v>971</v>
      </c>
      <c r="K139" s="14">
        <f t="shared" si="63"/>
        <v>971</v>
      </c>
      <c r="L139" s="14">
        <f t="shared" si="63"/>
        <v>971</v>
      </c>
      <c r="M139" s="14">
        <f t="shared" si="63"/>
        <v>971</v>
      </c>
      <c r="N139" s="14">
        <f t="shared" si="63"/>
        <v>971</v>
      </c>
      <c r="O139" s="14">
        <f t="shared" si="63"/>
        <v>971</v>
      </c>
      <c r="P139" s="14">
        <f t="shared" si="63"/>
        <v>971</v>
      </c>
      <c r="Q139" s="14">
        <f t="shared" si="63"/>
        <v>971</v>
      </c>
      <c r="R139" s="14">
        <f t="shared" si="63"/>
        <v>971</v>
      </c>
      <c r="S139" s="14">
        <f t="shared" si="63"/>
        <v>971</v>
      </c>
      <c r="T139" s="14">
        <f t="shared" si="63"/>
        <v>971</v>
      </c>
      <c r="U139" s="14">
        <f t="shared" si="63"/>
        <v>971</v>
      </c>
      <c r="V139" s="14">
        <f t="shared" si="63"/>
        <v>971</v>
      </c>
      <c r="W139" s="14">
        <f t="shared" si="63"/>
        <v>971</v>
      </c>
      <c r="X139" s="14">
        <f t="shared" si="63"/>
        <v>971</v>
      </c>
      <c r="Y139" s="14">
        <f t="shared" si="63"/>
        <v>971</v>
      </c>
      <c r="Z139" s="14">
        <f t="shared" si="63"/>
        <v>971</v>
      </c>
      <c r="AA139" s="14">
        <f t="shared" si="63"/>
        <v>971</v>
      </c>
      <c r="AB139" s="14">
        <f t="shared" si="63"/>
        <v>971</v>
      </c>
      <c r="AC139" s="24">
        <f t="shared" si="60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AB140" si="64">E139*1000*1*(E125-E126)/3024</f>
        <v>0</v>
      </c>
      <c r="F140" s="14">
        <f t="shared" si="64"/>
        <v>0</v>
      </c>
      <c r="G140" s="14">
        <f t="shared" si="64"/>
        <v>0</v>
      </c>
      <c r="H140" s="14">
        <f t="shared" si="64"/>
        <v>0</v>
      </c>
      <c r="I140" s="14">
        <f t="shared" si="64"/>
        <v>0</v>
      </c>
      <c r="J140" s="14">
        <f t="shared" si="64"/>
        <v>0</v>
      </c>
      <c r="K140" s="14">
        <f t="shared" si="64"/>
        <v>0</v>
      </c>
      <c r="L140" s="14">
        <f t="shared" si="64"/>
        <v>0</v>
      </c>
      <c r="M140" s="14">
        <f t="shared" si="64"/>
        <v>0</v>
      </c>
      <c r="N140" s="14">
        <f t="shared" si="64"/>
        <v>0</v>
      </c>
      <c r="O140" s="14">
        <f t="shared" si="64"/>
        <v>0</v>
      </c>
      <c r="P140" s="14">
        <f t="shared" si="64"/>
        <v>0</v>
      </c>
      <c r="Q140" s="14">
        <f t="shared" si="64"/>
        <v>0</v>
      </c>
      <c r="R140" s="14">
        <f t="shared" si="64"/>
        <v>0</v>
      </c>
      <c r="S140" s="14">
        <f t="shared" si="64"/>
        <v>0</v>
      </c>
      <c r="T140" s="14">
        <f t="shared" si="64"/>
        <v>0</v>
      </c>
      <c r="U140" s="14">
        <f t="shared" si="64"/>
        <v>0</v>
      </c>
      <c r="V140" s="14">
        <f t="shared" si="64"/>
        <v>0</v>
      </c>
      <c r="W140" s="14">
        <f t="shared" si="64"/>
        <v>0</v>
      </c>
      <c r="X140" s="14">
        <f t="shared" si="64"/>
        <v>0</v>
      </c>
      <c r="Y140" s="14">
        <f t="shared" si="64"/>
        <v>0</v>
      </c>
      <c r="Z140" s="14">
        <f t="shared" si="64"/>
        <v>0</v>
      </c>
      <c r="AA140" s="14">
        <f t="shared" si="64"/>
        <v>0</v>
      </c>
      <c r="AB140" s="14">
        <f t="shared" si="64"/>
        <v>0</v>
      </c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 t="e">
        <f t="shared" ref="E142:AB142" si="65">E141/E140</f>
        <v>#DIV/0!</v>
      </c>
      <c r="F142" s="16" t="e">
        <f t="shared" si="65"/>
        <v>#DIV/0!</v>
      </c>
      <c r="G142" s="16" t="e">
        <f t="shared" si="65"/>
        <v>#DIV/0!</v>
      </c>
      <c r="H142" s="16" t="e">
        <f t="shared" si="65"/>
        <v>#DIV/0!</v>
      </c>
      <c r="I142" s="16" t="e">
        <f t="shared" si="65"/>
        <v>#DIV/0!</v>
      </c>
      <c r="J142" s="16" t="e">
        <f t="shared" si="65"/>
        <v>#DIV/0!</v>
      </c>
      <c r="K142" s="16" t="e">
        <f t="shared" si="65"/>
        <v>#DIV/0!</v>
      </c>
      <c r="L142" s="16" t="e">
        <f t="shared" si="65"/>
        <v>#DIV/0!</v>
      </c>
      <c r="M142" s="16" t="e">
        <f t="shared" si="65"/>
        <v>#DIV/0!</v>
      </c>
      <c r="N142" s="16" t="e">
        <f t="shared" si="65"/>
        <v>#DIV/0!</v>
      </c>
      <c r="O142" s="16" t="e">
        <f t="shared" si="65"/>
        <v>#DIV/0!</v>
      </c>
      <c r="P142" s="16" t="e">
        <f t="shared" si="65"/>
        <v>#DIV/0!</v>
      </c>
      <c r="Q142" s="16" t="e">
        <f t="shared" si="65"/>
        <v>#DIV/0!</v>
      </c>
      <c r="R142" s="16" t="e">
        <f t="shared" si="65"/>
        <v>#DIV/0!</v>
      </c>
      <c r="S142" s="16" t="e">
        <f t="shared" si="65"/>
        <v>#DIV/0!</v>
      </c>
      <c r="T142" s="16" t="e">
        <f t="shared" si="65"/>
        <v>#DIV/0!</v>
      </c>
      <c r="U142" s="16" t="e">
        <f t="shared" si="65"/>
        <v>#DIV/0!</v>
      </c>
      <c r="V142" s="16" t="e">
        <f t="shared" si="65"/>
        <v>#DIV/0!</v>
      </c>
      <c r="W142" s="16" t="e">
        <f t="shared" si="65"/>
        <v>#DIV/0!</v>
      </c>
      <c r="X142" s="16" t="e">
        <f t="shared" si="65"/>
        <v>#DIV/0!</v>
      </c>
      <c r="Y142" s="16" t="e">
        <f t="shared" si="65"/>
        <v>#DIV/0!</v>
      </c>
      <c r="Z142" s="16" t="e">
        <f t="shared" si="65"/>
        <v>#DIV/0!</v>
      </c>
      <c r="AA142" s="16" t="e">
        <f t="shared" si="65"/>
        <v>#DIV/0!</v>
      </c>
      <c r="AB142" s="16" t="e">
        <f t="shared" si="65"/>
        <v>#DIV/0!</v>
      </c>
      <c r="AC142" s="24" t="e">
        <f t="shared" ref="AC142:AC147" si="66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 t="e">
        <f>AVERAGE(E142:AB142)</f>
        <v>#DIV/0!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66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 t="e">
        <f t="shared" ref="E144:AB144" si="67">3.516/E142</f>
        <v>#DIV/0!</v>
      </c>
      <c r="F144" s="16" t="e">
        <f t="shared" si="67"/>
        <v>#DIV/0!</v>
      </c>
      <c r="G144" s="16" t="e">
        <f t="shared" si="67"/>
        <v>#DIV/0!</v>
      </c>
      <c r="H144" s="16" t="e">
        <f t="shared" si="67"/>
        <v>#DIV/0!</v>
      </c>
      <c r="I144" s="16" t="e">
        <f t="shared" si="67"/>
        <v>#DIV/0!</v>
      </c>
      <c r="J144" s="16" t="e">
        <f t="shared" si="67"/>
        <v>#DIV/0!</v>
      </c>
      <c r="K144" s="16" t="e">
        <f t="shared" si="67"/>
        <v>#DIV/0!</v>
      </c>
      <c r="L144" s="16" t="e">
        <f t="shared" si="67"/>
        <v>#DIV/0!</v>
      </c>
      <c r="M144" s="16" t="e">
        <f t="shared" si="67"/>
        <v>#DIV/0!</v>
      </c>
      <c r="N144" s="16" t="e">
        <f t="shared" si="67"/>
        <v>#DIV/0!</v>
      </c>
      <c r="O144" s="16" t="e">
        <f t="shared" si="67"/>
        <v>#DIV/0!</v>
      </c>
      <c r="P144" s="16" t="e">
        <f t="shared" si="67"/>
        <v>#DIV/0!</v>
      </c>
      <c r="Q144" s="16" t="e">
        <f t="shared" si="67"/>
        <v>#DIV/0!</v>
      </c>
      <c r="R144" s="16" t="e">
        <f t="shared" si="67"/>
        <v>#DIV/0!</v>
      </c>
      <c r="S144" s="16" t="e">
        <f t="shared" si="67"/>
        <v>#DIV/0!</v>
      </c>
      <c r="T144" s="16" t="e">
        <f t="shared" si="67"/>
        <v>#DIV/0!</v>
      </c>
      <c r="U144" s="16" t="e">
        <f t="shared" si="67"/>
        <v>#DIV/0!</v>
      </c>
      <c r="V144" s="16" t="e">
        <f t="shared" si="67"/>
        <v>#DIV/0!</v>
      </c>
      <c r="W144" s="16" t="e">
        <f t="shared" si="67"/>
        <v>#DIV/0!</v>
      </c>
      <c r="X144" s="16" t="e">
        <f t="shared" si="67"/>
        <v>#DIV/0!</v>
      </c>
      <c r="Y144" s="16" t="e">
        <f t="shared" si="67"/>
        <v>#DIV/0!</v>
      </c>
      <c r="Z144" s="16" t="e">
        <f t="shared" si="67"/>
        <v>#DIV/0!</v>
      </c>
      <c r="AA144" s="16" t="e">
        <f t="shared" si="67"/>
        <v>#DIV/0!</v>
      </c>
      <c r="AB144" s="16" t="e">
        <f t="shared" si="67"/>
        <v>#DIV/0!</v>
      </c>
      <c r="AC144" s="24" t="e">
        <f t="shared" si="66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 t="e">
        <f t="shared" ref="E145:AB145" si="68">3.413*E144</f>
        <v>#DIV/0!</v>
      </c>
      <c r="F145" s="16" t="e">
        <f t="shared" si="68"/>
        <v>#DIV/0!</v>
      </c>
      <c r="G145" s="16" t="e">
        <f t="shared" si="68"/>
        <v>#DIV/0!</v>
      </c>
      <c r="H145" s="16" t="e">
        <f t="shared" si="68"/>
        <v>#DIV/0!</v>
      </c>
      <c r="I145" s="16" t="e">
        <f t="shared" si="68"/>
        <v>#DIV/0!</v>
      </c>
      <c r="J145" s="16" t="e">
        <f t="shared" si="68"/>
        <v>#DIV/0!</v>
      </c>
      <c r="K145" s="16" t="e">
        <f t="shared" si="68"/>
        <v>#DIV/0!</v>
      </c>
      <c r="L145" s="16" t="e">
        <f t="shared" si="68"/>
        <v>#DIV/0!</v>
      </c>
      <c r="M145" s="16" t="e">
        <f t="shared" si="68"/>
        <v>#DIV/0!</v>
      </c>
      <c r="N145" s="16" t="e">
        <f t="shared" si="68"/>
        <v>#DIV/0!</v>
      </c>
      <c r="O145" s="16" t="e">
        <f t="shared" si="68"/>
        <v>#DIV/0!</v>
      </c>
      <c r="P145" s="16" t="e">
        <f t="shared" si="68"/>
        <v>#DIV/0!</v>
      </c>
      <c r="Q145" s="16" t="e">
        <f t="shared" si="68"/>
        <v>#DIV/0!</v>
      </c>
      <c r="R145" s="16" t="e">
        <f t="shared" si="68"/>
        <v>#DIV/0!</v>
      </c>
      <c r="S145" s="16" t="e">
        <f t="shared" si="68"/>
        <v>#DIV/0!</v>
      </c>
      <c r="T145" s="16" t="e">
        <f t="shared" si="68"/>
        <v>#DIV/0!</v>
      </c>
      <c r="U145" s="16" t="e">
        <f t="shared" si="68"/>
        <v>#DIV/0!</v>
      </c>
      <c r="V145" s="16" t="e">
        <f t="shared" si="68"/>
        <v>#DIV/0!</v>
      </c>
      <c r="W145" s="16" t="e">
        <f t="shared" si="68"/>
        <v>#DIV/0!</v>
      </c>
      <c r="X145" s="16" t="e">
        <f t="shared" si="68"/>
        <v>#DIV/0!</v>
      </c>
      <c r="Y145" s="16" t="e">
        <f t="shared" si="68"/>
        <v>#DIV/0!</v>
      </c>
      <c r="Z145" s="16" t="e">
        <f t="shared" si="68"/>
        <v>#DIV/0!</v>
      </c>
      <c r="AA145" s="16" t="e">
        <f t="shared" si="68"/>
        <v>#DIV/0!</v>
      </c>
      <c r="AB145" s="16" t="e">
        <f t="shared" si="68"/>
        <v>#DIV/0!</v>
      </c>
      <c r="AC145" s="24" t="e">
        <f t="shared" si="66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 t="e">
        <f t="shared" ref="E146:J146" si="69">(E129-E128)/LN(1+(E129-E128)/E123)</f>
        <v>#DIV/0!</v>
      </c>
      <c r="F146" s="16" t="e">
        <f t="shared" si="69"/>
        <v>#DIV/0!</v>
      </c>
      <c r="G146" s="16" t="e">
        <f t="shared" si="69"/>
        <v>#DIV/0!</v>
      </c>
      <c r="H146" s="16" t="e">
        <f t="shared" si="69"/>
        <v>#DIV/0!</v>
      </c>
      <c r="I146" s="16" t="e">
        <f t="shared" si="69"/>
        <v>#DIV/0!</v>
      </c>
      <c r="J146" s="16" t="e">
        <f t="shared" si="69"/>
        <v>#DIV/0!</v>
      </c>
      <c r="K146" s="16" t="e">
        <f>(K129-K128)/LN(1+(K129-K128)/K123)</f>
        <v>#DIV/0!</v>
      </c>
      <c r="L146" s="16" t="e">
        <f t="shared" ref="L146:AB146" si="70">(L129-L128)/LN(1+(L129-L128)/L123)</f>
        <v>#DIV/0!</v>
      </c>
      <c r="M146" s="16" t="e">
        <f t="shared" si="70"/>
        <v>#DIV/0!</v>
      </c>
      <c r="N146" s="16" t="e">
        <f t="shared" si="70"/>
        <v>#DIV/0!</v>
      </c>
      <c r="O146" s="16" t="e">
        <f t="shared" si="70"/>
        <v>#DIV/0!</v>
      </c>
      <c r="P146" s="16" t="e">
        <f t="shared" si="70"/>
        <v>#DIV/0!</v>
      </c>
      <c r="Q146" s="16" t="e">
        <f t="shared" si="70"/>
        <v>#DIV/0!</v>
      </c>
      <c r="R146" s="16" t="e">
        <f t="shared" si="70"/>
        <v>#DIV/0!</v>
      </c>
      <c r="S146" s="16" t="e">
        <f t="shared" si="70"/>
        <v>#DIV/0!</v>
      </c>
      <c r="T146" s="16" t="e">
        <f t="shared" si="70"/>
        <v>#DIV/0!</v>
      </c>
      <c r="U146" s="16" t="e">
        <f t="shared" si="70"/>
        <v>#DIV/0!</v>
      </c>
      <c r="V146" s="16" t="e">
        <f t="shared" si="70"/>
        <v>#DIV/0!</v>
      </c>
      <c r="W146" s="16" t="e">
        <f t="shared" si="70"/>
        <v>#DIV/0!</v>
      </c>
      <c r="X146" s="16" t="e">
        <f t="shared" si="70"/>
        <v>#DIV/0!</v>
      </c>
      <c r="Y146" s="16" t="e">
        <f t="shared" si="70"/>
        <v>#DIV/0!</v>
      </c>
      <c r="Z146" s="16" t="e">
        <f t="shared" si="70"/>
        <v>#DIV/0!</v>
      </c>
      <c r="AA146" s="16" t="e">
        <f t="shared" si="70"/>
        <v>#DIV/0!</v>
      </c>
      <c r="AB146" s="16" t="e">
        <f t="shared" si="70"/>
        <v>#DIV/0!</v>
      </c>
      <c r="AC146" s="24" t="e">
        <f t="shared" si="66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 t="e">
        <f t="shared" ref="E147:AB147" si="71">(E125-E126)/LN(1+(E125-E126)/E124)</f>
        <v>#DIV/0!</v>
      </c>
      <c r="F147" s="16" t="e">
        <f t="shared" si="71"/>
        <v>#DIV/0!</v>
      </c>
      <c r="G147" s="16" t="e">
        <f t="shared" si="71"/>
        <v>#DIV/0!</v>
      </c>
      <c r="H147" s="16" t="e">
        <f t="shared" si="71"/>
        <v>#DIV/0!</v>
      </c>
      <c r="I147" s="16" t="e">
        <f t="shared" si="71"/>
        <v>#DIV/0!</v>
      </c>
      <c r="J147" s="16" t="e">
        <f t="shared" si="71"/>
        <v>#DIV/0!</v>
      </c>
      <c r="K147" s="16" t="e">
        <f t="shared" si="71"/>
        <v>#DIV/0!</v>
      </c>
      <c r="L147" s="16" t="e">
        <f t="shared" si="71"/>
        <v>#DIV/0!</v>
      </c>
      <c r="M147" s="16" t="e">
        <f t="shared" si="71"/>
        <v>#DIV/0!</v>
      </c>
      <c r="N147" s="16" t="e">
        <f t="shared" si="71"/>
        <v>#DIV/0!</v>
      </c>
      <c r="O147" s="16" t="e">
        <f t="shared" si="71"/>
        <v>#DIV/0!</v>
      </c>
      <c r="P147" s="16" t="e">
        <f t="shared" si="71"/>
        <v>#DIV/0!</v>
      </c>
      <c r="Q147" s="16" t="e">
        <f t="shared" si="71"/>
        <v>#DIV/0!</v>
      </c>
      <c r="R147" s="16" t="e">
        <f t="shared" si="71"/>
        <v>#DIV/0!</v>
      </c>
      <c r="S147" s="16" t="e">
        <f t="shared" si="71"/>
        <v>#DIV/0!</v>
      </c>
      <c r="T147" s="16" t="e">
        <f t="shared" si="71"/>
        <v>#DIV/0!</v>
      </c>
      <c r="U147" s="16" t="e">
        <f t="shared" si="71"/>
        <v>#DIV/0!</v>
      </c>
      <c r="V147" s="16" t="e">
        <f t="shared" si="71"/>
        <v>#DIV/0!</v>
      </c>
      <c r="W147" s="16" t="e">
        <f t="shared" si="71"/>
        <v>#DIV/0!</v>
      </c>
      <c r="X147" s="16" t="e">
        <f t="shared" si="71"/>
        <v>#DIV/0!</v>
      </c>
      <c r="Y147" s="16" t="e">
        <f t="shared" si="71"/>
        <v>#DIV/0!</v>
      </c>
      <c r="Z147" s="16" t="e">
        <f t="shared" si="71"/>
        <v>#DIV/0!</v>
      </c>
      <c r="AA147" s="16" t="e">
        <f t="shared" si="71"/>
        <v>#DIV/0!</v>
      </c>
      <c r="AB147" s="16" t="e">
        <f t="shared" si="71"/>
        <v>#DIV/0!</v>
      </c>
      <c r="AC147" s="24" t="e">
        <f t="shared" si="66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/>
      <c r="F152" s="8">
        <v>1.3</v>
      </c>
      <c r="G152" s="8">
        <v>1</v>
      </c>
      <c r="H152" s="8">
        <v>1.1000000000000001</v>
      </c>
      <c r="I152" s="8">
        <v>1</v>
      </c>
      <c r="J152" s="8">
        <v>1.1000000000000001</v>
      </c>
      <c r="K152" s="8">
        <v>1</v>
      </c>
      <c r="L152" s="8">
        <v>1.1000000000000001</v>
      </c>
      <c r="M152" s="8">
        <v>1.1000000000000001</v>
      </c>
      <c r="N152" s="8">
        <v>1.1000000000000001</v>
      </c>
      <c r="O152" s="8">
        <v>1.1000000000000001</v>
      </c>
      <c r="P152" s="8">
        <v>1.1000000000000001</v>
      </c>
      <c r="Q152" s="8">
        <v>1.1000000000000001</v>
      </c>
      <c r="R152" s="8">
        <v>1.2</v>
      </c>
      <c r="S152" s="8">
        <v>1.2</v>
      </c>
      <c r="T152" s="8">
        <v>1.2</v>
      </c>
      <c r="U152" s="8">
        <v>1.2</v>
      </c>
      <c r="V152" s="8">
        <v>1.1000000000000001</v>
      </c>
      <c r="W152" s="8">
        <v>1.2</v>
      </c>
      <c r="X152" s="8">
        <v>1.1000000000000001</v>
      </c>
      <c r="Y152" s="8">
        <v>1.1000000000000001</v>
      </c>
      <c r="Z152" s="8"/>
      <c r="AA152" s="8"/>
      <c r="AB152" s="8"/>
      <c r="AC152" s="23">
        <f>AVERAGE(E152:AB152)</f>
        <v>1.1199999999999999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/>
      <c r="F153" s="9">
        <v>0.6</v>
      </c>
      <c r="G153" s="9">
        <v>0.5</v>
      </c>
      <c r="H153" s="9">
        <v>0.3</v>
      </c>
      <c r="I153" s="9">
        <v>0.4</v>
      </c>
      <c r="J153" s="9">
        <v>0.4</v>
      </c>
      <c r="K153" s="9">
        <v>0.4</v>
      </c>
      <c r="L153" s="9">
        <v>0.4</v>
      </c>
      <c r="M153" s="9">
        <v>0.4</v>
      </c>
      <c r="N153" s="9">
        <v>0.4</v>
      </c>
      <c r="O153" s="9">
        <v>0.4</v>
      </c>
      <c r="P153" s="9">
        <v>0.5</v>
      </c>
      <c r="Q153" s="9">
        <v>0.4</v>
      </c>
      <c r="R153" s="9">
        <v>0.4</v>
      </c>
      <c r="S153" s="9">
        <v>0.5</v>
      </c>
      <c r="T153" s="9">
        <v>0.5</v>
      </c>
      <c r="U153" s="9">
        <v>0.6</v>
      </c>
      <c r="V153" s="9">
        <v>0.6</v>
      </c>
      <c r="W153" s="9">
        <v>0.4</v>
      </c>
      <c r="X153" s="9">
        <v>0.4</v>
      </c>
      <c r="Y153" s="9">
        <v>0.5</v>
      </c>
      <c r="Z153" s="9"/>
      <c r="AA153" s="9"/>
      <c r="AB153" s="9"/>
      <c r="AC153" s="23">
        <f>AVERAGE(E153:AB153)</f>
        <v>0.45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/>
      <c r="F154" s="10">
        <v>14.7</v>
      </c>
      <c r="G154" s="10">
        <v>13.4</v>
      </c>
      <c r="H154" s="10">
        <v>13</v>
      </c>
      <c r="I154" s="10">
        <v>13.1</v>
      </c>
      <c r="J154" s="10">
        <v>12.7</v>
      </c>
      <c r="K154" s="10">
        <v>12.6</v>
      </c>
      <c r="L154" s="10">
        <v>12.8</v>
      </c>
      <c r="M154" s="10">
        <v>13.1</v>
      </c>
      <c r="N154" s="10">
        <v>13.3</v>
      </c>
      <c r="O154" s="10">
        <v>13.7</v>
      </c>
      <c r="P154" s="10">
        <v>13.8</v>
      </c>
      <c r="Q154" s="10">
        <v>13.8</v>
      </c>
      <c r="R154" s="10">
        <v>13.8</v>
      </c>
      <c r="S154" s="10">
        <v>13.7</v>
      </c>
      <c r="T154" s="10">
        <v>13.6</v>
      </c>
      <c r="U154" s="10">
        <v>13.4</v>
      </c>
      <c r="V154" s="10">
        <v>13.2</v>
      </c>
      <c r="W154" s="10">
        <v>13.1</v>
      </c>
      <c r="X154" s="10">
        <v>13.1</v>
      </c>
      <c r="Y154" s="10">
        <v>13.2</v>
      </c>
      <c r="Z154" s="10"/>
      <c r="AA154" s="10"/>
      <c r="AB154" s="10"/>
      <c r="AC154" s="24">
        <f t="shared" ref="AC154:AC158" si="72">AVERAGE(E154:AB154)</f>
        <v>13.354999999999999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/>
      <c r="F155" s="10">
        <v>6.7</v>
      </c>
      <c r="G155" s="10">
        <v>6.4</v>
      </c>
      <c r="H155" s="10">
        <v>6.4</v>
      </c>
      <c r="I155" s="10">
        <v>6.2</v>
      </c>
      <c r="J155" s="10">
        <v>6.1</v>
      </c>
      <c r="K155" s="10">
        <v>6.1</v>
      </c>
      <c r="L155" s="10">
        <v>6.1</v>
      </c>
      <c r="M155" s="10">
        <v>6.2</v>
      </c>
      <c r="N155" s="10">
        <v>6.1</v>
      </c>
      <c r="O155" s="10">
        <v>6.1</v>
      </c>
      <c r="P155" s="10">
        <v>6.1</v>
      </c>
      <c r="Q155" s="10">
        <v>6.1</v>
      </c>
      <c r="R155" s="10">
        <v>6.1</v>
      </c>
      <c r="S155" s="10">
        <v>5.8</v>
      </c>
      <c r="T155" s="10">
        <v>5.6</v>
      </c>
      <c r="U155" s="10">
        <v>5.4</v>
      </c>
      <c r="V155" s="10">
        <v>5.4</v>
      </c>
      <c r="W155" s="10">
        <v>5.6</v>
      </c>
      <c r="X155" s="10">
        <v>5.6</v>
      </c>
      <c r="Y155" s="10">
        <v>5.6</v>
      </c>
      <c r="Z155" s="10"/>
      <c r="AA155" s="10"/>
      <c r="AB155" s="10"/>
      <c r="AC155" s="24">
        <f t="shared" si="72"/>
        <v>5.9849999999999985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/>
      <c r="F156" s="10">
        <f t="shared" ref="F156:Y156" si="73">F154-F155</f>
        <v>7.9999999999999991</v>
      </c>
      <c r="G156" s="10">
        <f t="shared" si="73"/>
        <v>7</v>
      </c>
      <c r="H156" s="10">
        <f t="shared" si="73"/>
        <v>6.6</v>
      </c>
      <c r="I156" s="10">
        <f t="shared" si="73"/>
        <v>6.8999999999999995</v>
      </c>
      <c r="J156" s="10">
        <f t="shared" si="73"/>
        <v>6.6</v>
      </c>
      <c r="K156" s="10">
        <f t="shared" si="73"/>
        <v>6.5</v>
      </c>
      <c r="L156" s="10">
        <f t="shared" si="73"/>
        <v>6.7000000000000011</v>
      </c>
      <c r="M156" s="10">
        <f t="shared" si="73"/>
        <v>6.8999999999999995</v>
      </c>
      <c r="N156" s="10">
        <f t="shared" si="73"/>
        <v>7.2000000000000011</v>
      </c>
      <c r="O156" s="10">
        <f t="shared" si="73"/>
        <v>7.6</v>
      </c>
      <c r="P156" s="10">
        <f t="shared" si="73"/>
        <v>7.7000000000000011</v>
      </c>
      <c r="Q156" s="10">
        <f t="shared" si="73"/>
        <v>7.7000000000000011</v>
      </c>
      <c r="R156" s="10">
        <f t="shared" si="73"/>
        <v>7.7000000000000011</v>
      </c>
      <c r="S156" s="10">
        <f t="shared" si="73"/>
        <v>7.8999999999999995</v>
      </c>
      <c r="T156" s="10">
        <f t="shared" si="73"/>
        <v>8</v>
      </c>
      <c r="U156" s="10">
        <f t="shared" si="73"/>
        <v>8</v>
      </c>
      <c r="V156" s="10">
        <f t="shared" si="73"/>
        <v>7.7999999999999989</v>
      </c>
      <c r="W156" s="10">
        <f t="shared" si="73"/>
        <v>7.5</v>
      </c>
      <c r="X156" s="10">
        <f t="shared" si="73"/>
        <v>7.5</v>
      </c>
      <c r="Y156" s="10">
        <f t="shared" si="73"/>
        <v>7.6</v>
      </c>
      <c r="Z156" s="10"/>
      <c r="AA156" s="10"/>
      <c r="AB156" s="10"/>
      <c r="AC156" s="24">
        <f t="shared" si="72"/>
        <v>7.37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/>
      <c r="F157" s="10">
        <v>23.9</v>
      </c>
      <c r="G157" s="10">
        <v>23.3</v>
      </c>
      <c r="H157" s="10">
        <v>23.4</v>
      </c>
      <c r="I157" s="10">
        <v>23.3</v>
      </c>
      <c r="J157" s="10">
        <v>24.2</v>
      </c>
      <c r="K157" s="10">
        <v>24.4</v>
      </c>
      <c r="L157" s="10">
        <v>26.3</v>
      </c>
      <c r="M157" s="10">
        <v>25.4</v>
      </c>
      <c r="N157" s="10">
        <v>25.2</v>
      </c>
      <c r="O157" s="10">
        <v>25.5</v>
      </c>
      <c r="P157" s="10">
        <v>25.5</v>
      </c>
      <c r="Q157" s="10">
        <v>25.4</v>
      </c>
      <c r="R157" s="10">
        <v>25.5</v>
      </c>
      <c r="S157" s="10">
        <v>25.6</v>
      </c>
      <c r="T157" s="10">
        <v>26</v>
      </c>
      <c r="U157" s="10">
        <v>26.6</v>
      </c>
      <c r="V157" s="10">
        <v>27.2</v>
      </c>
      <c r="W157" s="10">
        <v>27.1</v>
      </c>
      <c r="X157" s="10">
        <v>27</v>
      </c>
      <c r="Y157" s="10">
        <v>27.3</v>
      </c>
      <c r="Z157" s="10"/>
      <c r="AA157" s="10"/>
      <c r="AB157" s="10"/>
      <c r="AC157" s="24">
        <f t="shared" si="72"/>
        <v>25.405000000000001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/>
      <c r="F158" s="10">
        <v>29.2</v>
      </c>
      <c r="G158" s="10">
        <v>27.8</v>
      </c>
      <c r="H158" s="10">
        <v>27.5</v>
      </c>
      <c r="I158" s="10">
        <v>27.4</v>
      </c>
      <c r="J158" s="10">
        <v>28.2</v>
      </c>
      <c r="K158" s="10">
        <v>28.3</v>
      </c>
      <c r="L158" s="10">
        <v>30.7</v>
      </c>
      <c r="M158" s="10">
        <v>29.7</v>
      </c>
      <c r="N158" s="10">
        <v>29.7</v>
      </c>
      <c r="O158" s="10">
        <v>30.2</v>
      </c>
      <c r="P158" s="10">
        <v>30.2</v>
      </c>
      <c r="Q158" s="10">
        <v>30.3</v>
      </c>
      <c r="R158" s="10">
        <v>30.4</v>
      </c>
      <c r="S158" s="10">
        <v>30.7</v>
      </c>
      <c r="T158" s="10">
        <v>31.2</v>
      </c>
      <c r="U158" s="10">
        <v>31.8</v>
      </c>
      <c r="V158" s="10">
        <v>32.4</v>
      </c>
      <c r="W158" s="10">
        <v>32.1</v>
      </c>
      <c r="X158" s="10">
        <v>32.200000000000003</v>
      </c>
      <c r="Y158" s="10">
        <v>32.200000000000003</v>
      </c>
      <c r="Z158" s="10"/>
      <c r="AA158" s="10"/>
      <c r="AB158" s="10"/>
      <c r="AC158" s="24">
        <f t="shared" si="72"/>
        <v>30.110000000000003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/>
      <c r="F159" s="10">
        <f t="shared" ref="F159:Y159" si="74">F158-F157</f>
        <v>5.3000000000000007</v>
      </c>
      <c r="G159" s="10">
        <f t="shared" si="74"/>
        <v>4.5</v>
      </c>
      <c r="H159" s="10">
        <f t="shared" si="74"/>
        <v>4.1000000000000014</v>
      </c>
      <c r="I159" s="10">
        <f t="shared" si="74"/>
        <v>4.0999999999999979</v>
      </c>
      <c r="J159" s="10">
        <f t="shared" si="74"/>
        <v>4</v>
      </c>
      <c r="K159" s="10">
        <f t="shared" si="74"/>
        <v>3.9000000000000021</v>
      </c>
      <c r="L159" s="10">
        <f t="shared" si="74"/>
        <v>4.3999999999999986</v>
      </c>
      <c r="M159" s="10">
        <f t="shared" si="74"/>
        <v>4.3000000000000007</v>
      </c>
      <c r="N159" s="10">
        <f t="shared" si="74"/>
        <v>4.5</v>
      </c>
      <c r="O159" s="10">
        <f t="shared" si="74"/>
        <v>4.6999999999999993</v>
      </c>
      <c r="P159" s="10">
        <f t="shared" si="74"/>
        <v>4.6999999999999993</v>
      </c>
      <c r="Q159" s="10">
        <f t="shared" si="74"/>
        <v>4.9000000000000021</v>
      </c>
      <c r="R159" s="10">
        <f t="shared" si="74"/>
        <v>4.8999999999999986</v>
      </c>
      <c r="S159" s="10">
        <f t="shared" si="74"/>
        <v>5.0999999999999979</v>
      </c>
      <c r="T159" s="10">
        <f t="shared" si="74"/>
        <v>5.1999999999999993</v>
      </c>
      <c r="U159" s="10">
        <f t="shared" si="74"/>
        <v>5.1999999999999993</v>
      </c>
      <c r="V159" s="10">
        <f t="shared" si="74"/>
        <v>5.1999999999999993</v>
      </c>
      <c r="W159" s="10">
        <f t="shared" si="74"/>
        <v>5</v>
      </c>
      <c r="X159" s="10">
        <f t="shared" si="74"/>
        <v>5.2000000000000028</v>
      </c>
      <c r="Y159" s="10">
        <f t="shared" si="74"/>
        <v>4.9000000000000021</v>
      </c>
      <c r="Z159" s="10"/>
      <c r="AA159" s="10"/>
      <c r="AB159" s="10"/>
      <c r="AC159" s="24">
        <f>AVERAGE(E159:AB159)</f>
        <v>4.705000000000001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/>
      <c r="F160" s="172">
        <v>260.60000000000002</v>
      </c>
      <c r="G160" s="172">
        <v>259.89999999999998</v>
      </c>
      <c r="H160" s="172">
        <v>261.3</v>
      </c>
      <c r="I160" s="172">
        <v>257.89999999999998</v>
      </c>
      <c r="J160" s="172">
        <v>256.5</v>
      </c>
      <c r="K160" s="172">
        <v>255.8</v>
      </c>
      <c r="L160" s="172">
        <v>257.89999999999998</v>
      </c>
      <c r="M160" s="172">
        <v>258.60000000000002</v>
      </c>
      <c r="N160" s="172">
        <v>257.2</v>
      </c>
      <c r="O160" s="172">
        <v>257.89999999999998</v>
      </c>
      <c r="P160" s="172">
        <v>257.2</v>
      </c>
      <c r="Q160" s="172">
        <v>255.8</v>
      </c>
      <c r="R160" s="172">
        <v>256.5</v>
      </c>
      <c r="S160" s="172">
        <v>251.7</v>
      </c>
      <c r="T160" s="172">
        <v>248.9</v>
      </c>
      <c r="U160" s="172">
        <v>247.5</v>
      </c>
      <c r="V160" s="172">
        <v>248.2</v>
      </c>
      <c r="W160" s="172">
        <v>249.6</v>
      </c>
      <c r="X160" s="172">
        <v>249.6</v>
      </c>
      <c r="Y160" s="172">
        <v>370.2</v>
      </c>
      <c r="Z160" s="172"/>
      <c r="AA160" s="172"/>
      <c r="AB160" s="172"/>
      <c r="AC160" s="24">
        <f t="shared" ref="AC160:AC168" si="75">AVERAGE(E160:AB160)</f>
        <v>260.93999999999994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/>
      <c r="F161" s="172">
        <v>676.4</v>
      </c>
      <c r="G161" s="172">
        <v>646</v>
      </c>
      <c r="H161" s="172">
        <v>638.5</v>
      </c>
      <c r="I161" s="172">
        <v>638.5</v>
      </c>
      <c r="J161" s="172">
        <v>655</v>
      </c>
      <c r="K161" s="172">
        <v>657.8</v>
      </c>
      <c r="L161" s="172">
        <v>707.4</v>
      </c>
      <c r="M161" s="172">
        <v>684</v>
      </c>
      <c r="N161" s="172">
        <v>686</v>
      </c>
      <c r="O161" s="172">
        <v>698.4</v>
      </c>
      <c r="P161" s="172">
        <v>699.1</v>
      </c>
      <c r="Q161" s="172">
        <v>700.5</v>
      </c>
      <c r="R161" s="172">
        <v>701.2</v>
      </c>
      <c r="S161" s="172">
        <v>710.2</v>
      </c>
      <c r="T161" s="172">
        <v>723.3</v>
      </c>
      <c r="U161" s="172">
        <v>737</v>
      </c>
      <c r="V161" s="172">
        <v>748.8</v>
      </c>
      <c r="W161" s="172">
        <v>743.3</v>
      </c>
      <c r="X161" s="172">
        <v>744.6</v>
      </c>
      <c r="Y161" s="172">
        <v>744.6</v>
      </c>
      <c r="Z161" s="172"/>
      <c r="AA161" s="172"/>
      <c r="AB161" s="172"/>
      <c r="AC161" s="24">
        <f t="shared" si="75"/>
        <v>697.03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/>
      <c r="F162" s="11">
        <v>4.2</v>
      </c>
      <c r="G162" s="11">
        <v>4.2</v>
      </c>
      <c r="H162" s="11">
        <v>4.2</v>
      </c>
      <c r="I162" s="11">
        <v>4.2</v>
      </c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>
        <v>4.2</v>
      </c>
      <c r="W162" s="11">
        <v>4.2</v>
      </c>
      <c r="X162" s="11">
        <v>4.2</v>
      </c>
      <c r="Y162" s="11">
        <v>4.2</v>
      </c>
      <c r="Z162" s="11"/>
      <c r="AA162" s="11"/>
      <c r="AB162" s="11"/>
      <c r="AC162" s="24">
        <f t="shared" si="75"/>
        <v>4.2000000000000011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/>
      <c r="F163" s="12">
        <v>3.7</v>
      </c>
      <c r="G163" s="12">
        <v>3.7</v>
      </c>
      <c r="H163" s="12">
        <v>3.7</v>
      </c>
      <c r="I163" s="12">
        <v>3.7</v>
      </c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>
        <v>3.7</v>
      </c>
      <c r="W163" s="12">
        <v>3.7</v>
      </c>
      <c r="X163" s="12">
        <v>3.7</v>
      </c>
      <c r="Y163" s="12">
        <v>3.7</v>
      </c>
      <c r="Z163" s="12"/>
      <c r="AA163" s="12"/>
      <c r="AB163" s="12"/>
      <c r="AC163" s="24">
        <f t="shared" si="75"/>
        <v>3.7000000000000015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/>
      <c r="F164" s="12">
        <v>3.8</v>
      </c>
      <c r="G164" s="12">
        <v>3.8</v>
      </c>
      <c r="H164" s="12">
        <v>3.8</v>
      </c>
      <c r="I164" s="12">
        <v>3.8</v>
      </c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>
        <v>3.8</v>
      </c>
      <c r="W164" s="12">
        <v>3.8</v>
      </c>
      <c r="X164" s="12">
        <v>3.8</v>
      </c>
      <c r="Y164" s="12">
        <v>3.8</v>
      </c>
      <c r="Z164" s="12"/>
      <c r="AA164" s="12"/>
      <c r="AB164" s="12"/>
      <c r="AC164" s="24">
        <f t="shared" si="75"/>
        <v>3.7999999999999985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/>
      <c r="F165" s="12">
        <v>3</v>
      </c>
      <c r="G165" s="12">
        <v>3</v>
      </c>
      <c r="H165" s="12">
        <v>3</v>
      </c>
      <c r="I165" s="12">
        <v>3</v>
      </c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>
        <v>3</v>
      </c>
      <c r="W165" s="12">
        <v>3</v>
      </c>
      <c r="X165" s="12">
        <v>3</v>
      </c>
      <c r="Y165" s="12">
        <v>3</v>
      </c>
      <c r="Z165" s="12"/>
      <c r="AA165" s="12"/>
      <c r="AB165" s="12"/>
      <c r="AC165" s="24">
        <f t="shared" si="75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/>
      <c r="F166" s="11">
        <f t="shared" ref="F166:Y166" si="76">F162-F163</f>
        <v>0.5</v>
      </c>
      <c r="G166" s="11">
        <f t="shared" si="76"/>
        <v>0.5</v>
      </c>
      <c r="H166" s="11">
        <f t="shared" si="76"/>
        <v>0.5</v>
      </c>
      <c r="I166" s="11">
        <f t="shared" si="76"/>
        <v>0.5</v>
      </c>
      <c r="J166" s="11">
        <f t="shared" si="76"/>
        <v>0.5</v>
      </c>
      <c r="K166" s="11">
        <f t="shared" si="76"/>
        <v>0.5</v>
      </c>
      <c r="L166" s="11">
        <f t="shared" si="76"/>
        <v>0.5</v>
      </c>
      <c r="M166" s="11">
        <f t="shared" si="76"/>
        <v>0.5</v>
      </c>
      <c r="N166" s="11">
        <f t="shared" si="76"/>
        <v>0.5</v>
      </c>
      <c r="O166" s="11">
        <f t="shared" si="76"/>
        <v>0.5</v>
      </c>
      <c r="P166" s="11">
        <f t="shared" si="76"/>
        <v>0.5</v>
      </c>
      <c r="Q166" s="11">
        <f t="shared" si="76"/>
        <v>0.5</v>
      </c>
      <c r="R166" s="11">
        <f t="shared" si="76"/>
        <v>0.5</v>
      </c>
      <c r="S166" s="11">
        <f t="shared" si="76"/>
        <v>0.5</v>
      </c>
      <c r="T166" s="11">
        <f t="shared" si="76"/>
        <v>0.5</v>
      </c>
      <c r="U166" s="11">
        <f t="shared" si="76"/>
        <v>0.5</v>
      </c>
      <c r="V166" s="11">
        <f t="shared" si="76"/>
        <v>0.5</v>
      </c>
      <c r="W166" s="11">
        <f t="shared" si="76"/>
        <v>0.5</v>
      </c>
      <c r="X166" s="11">
        <f t="shared" si="76"/>
        <v>0.5</v>
      </c>
      <c r="Y166" s="11">
        <f t="shared" si="76"/>
        <v>0.5</v>
      </c>
      <c r="Z166" s="11"/>
      <c r="AA166" s="11"/>
      <c r="AB166" s="11"/>
      <c r="AC166" s="24">
        <f t="shared" si="75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/>
      <c r="F167" s="11">
        <f t="shared" ref="F167:Y167" si="77">F164-F165</f>
        <v>0.79999999999999982</v>
      </c>
      <c r="G167" s="11">
        <f t="shared" si="77"/>
        <v>0.79999999999999982</v>
      </c>
      <c r="H167" s="11">
        <f t="shared" si="77"/>
        <v>0.79999999999999982</v>
      </c>
      <c r="I167" s="11">
        <f t="shared" si="77"/>
        <v>0.79999999999999982</v>
      </c>
      <c r="J167" s="11">
        <f t="shared" si="77"/>
        <v>0.79999999999999982</v>
      </c>
      <c r="K167" s="11">
        <f t="shared" si="77"/>
        <v>0.79999999999999982</v>
      </c>
      <c r="L167" s="11">
        <f t="shared" si="77"/>
        <v>0.79999999999999982</v>
      </c>
      <c r="M167" s="11">
        <f t="shared" si="77"/>
        <v>0.79999999999999982</v>
      </c>
      <c r="N167" s="11">
        <f t="shared" si="77"/>
        <v>0.79999999999999982</v>
      </c>
      <c r="O167" s="11">
        <f t="shared" si="77"/>
        <v>0.79999999999999982</v>
      </c>
      <c r="P167" s="11">
        <f t="shared" si="77"/>
        <v>0.79999999999999982</v>
      </c>
      <c r="Q167" s="11">
        <f t="shared" si="77"/>
        <v>0.79999999999999982</v>
      </c>
      <c r="R167" s="11">
        <f t="shared" si="77"/>
        <v>0.79999999999999982</v>
      </c>
      <c r="S167" s="11">
        <f t="shared" si="77"/>
        <v>0.79999999999999982</v>
      </c>
      <c r="T167" s="11">
        <f t="shared" si="77"/>
        <v>0.79999999999999982</v>
      </c>
      <c r="U167" s="11">
        <f t="shared" si="77"/>
        <v>0.79999999999999982</v>
      </c>
      <c r="V167" s="11">
        <f t="shared" si="77"/>
        <v>0.79999999999999982</v>
      </c>
      <c r="W167" s="11">
        <f t="shared" si="77"/>
        <v>0.79999999999999982</v>
      </c>
      <c r="X167" s="11">
        <f t="shared" si="77"/>
        <v>0.79999999999999982</v>
      </c>
      <c r="Y167" s="11">
        <f t="shared" si="77"/>
        <v>0.79999999999999982</v>
      </c>
      <c r="Z167" s="11"/>
      <c r="AA167" s="11"/>
      <c r="AB167" s="11"/>
      <c r="AC167" s="24">
        <f t="shared" si="75"/>
        <v>0.80000000000000016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/>
      <c r="F168" s="14">
        <f t="shared" ref="F168:Y168" si="78">SQRT(F166/0.5)*971</f>
        <v>971</v>
      </c>
      <c r="G168" s="14">
        <f t="shared" si="78"/>
        <v>971</v>
      </c>
      <c r="H168" s="14">
        <f t="shared" si="78"/>
        <v>971</v>
      </c>
      <c r="I168" s="14">
        <f t="shared" si="78"/>
        <v>971</v>
      </c>
      <c r="J168" s="14">
        <f t="shared" si="78"/>
        <v>971</v>
      </c>
      <c r="K168" s="14">
        <f t="shared" si="78"/>
        <v>971</v>
      </c>
      <c r="L168" s="14">
        <f t="shared" si="78"/>
        <v>971</v>
      </c>
      <c r="M168" s="14">
        <f t="shared" si="78"/>
        <v>971</v>
      </c>
      <c r="N168" s="14">
        <f t="shared" si="78"/>
        <v>971</v>
      </c>
      <c r="O168" s="14">
        <f t="shared" si="78"/>
        <v>971</v>
      </c>
      <c r="P168" s="14">
        <f t="shared" si="78"/>
        <v>971</v>
      </c>
      <c r="Q168" s="14">
        <f t="shared" si="78"/>
        <v>971</v>
      </c>
      <c r="R168" s="14">
        <f t="shared" si="78"/>
        <v>971</v>
      </c>
      <c r="S168" s="14">
        <f t="shared" si="78"/>
        <v>971</v>
      </c>
      <c r="T168" s="14">
        <f t="shared" si="78"/>
        <v>971</v>
      </c>
      <c r="U168" s="14">
        <f t="shared" si="78"/>
        <v>971</v>
      </c>
      <c r="V168" s="14">
        <f t="shared" si="78"/>
        <v>971</v>
      </c>
      <c r="W168" s="14">
        <f t="shared" si="78"/>
        <v>971</v>
      </c>
      <c r="X168" s="14">
        <f t="shared" si="78"/>
        <v>971</v>
      </c>
      <c r="Y168" s="14">
        <f t="shared" si="78"/>
        <v>971</v>
      </c>
      <c r="Z168" s="14"/>
      <c r="AA168" s="14"/>
      <c r="AB168" s="14"/>
      <c r="AC168" s="24">
        <f t="shared" si="75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/>
      <c r="F169" s="14">
        <f t="shared" ref="F169:Y169" si="79">F168*1000*1*(F154-F155)/3024</f>
        <v>2568.7830687830683</v>
      </c>
      <c r="G169" s="14">
        <f t="shared" si="79"/>
        <v>2247.6851851851852</v>
      </c>
      <c r="H169" s="14">
        <f t="shared" si="79"/>
        <v>2119.2460317460318</v>
      </c>
      <c r="I169" s="14">
        <f t="shared" si="79"/>
        <v>2215.5753968253966</v>
      </c>
      <c r="J169" s="14">
        <f t="shared" si="79"/>
        <v>2119.2460317460318</v>
      </c>
      <c r="K169" s="14">
        <f t="shared" si="79"/>
        <v>2087.1362433862432</v>
      </c>
      <c r="L169" s="14">
        <f t="shared" si="79"/>
        <v>2151.3558201058204</v>
      </c>
      <c r="M169" s="14">
        <f t="shared" si="79"/>
        <v>2215.5753968253966</v>
      </c>
      <c r="N169" s="14">
        <f t="shared" si="79"/>
        <v>2311.9047619047624</v>
      </c>
      <c r="O169" s="14">
        <f t="shared" si="79"/>
        <v>2440.3439153439153</v>
      </c>
      <c r="P169" s="14">
        <f t="shared" si="79"/>
        <v>2472.4537037037039</v>
      </c>
      <c r="Q169" s="14">
        <f t="shared" si="79"/>
        <v>2472.4537037037039</v>
      </c>
      <c r="R169" s="14">
        <f t="shared" si="79"/>
        <v>2472.4537037037039</v>
      </c>
      <c r="S169" s="14">
        <f t="shared" si="79"/>
        <v>2536.6732804232802</v>
      </c>
      <c r="T169" s="14">
        <f t="shared" si="79"/>
        <v>2568.7830687830688</v>
      </c>
      <c r="U169" s="14">
        <f t="shared" si="79"/>
        <v>2568.7830687830688</v>
      </c>
      <c r="V169" s="14">
        <f t="shared" si="79"/>
        <v>2504.5634920634916</v>
      </c>
      <c r="W169" s="14">
        <f t="shared" si="79"/>
        <v>2408.2341269841268</v>
      </c>
      <c r="X169" s="14">
        <f t="shared" si="79"/>
        <v>2408.2341269841268</v>
      </c>
      <c r="Y169" s="14">
        <f t="shared" si="79"/>
        <v>2440.3439153439153</v>
      </c>
      <c r="Z169" s="14"/>
      <c r="AA169" s="14"/>
      <c r="AB169" s="14"/>
      <c r="AC169" s="24">
        <f>SUM(E169:AB169)</f>
        <v>47329.828042328052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>
        <v>1200</v>
      </c>
      <c r="F170" s="15">
        <v>1200</v>
      </c>
      <c r="G170" s="15">
        <v>1300</v>
      </c>
      <c r="H170" s="15">
        <v>1100</v>
      </c>
      <c r="I170" s="15">
        <v>1200</v>
      </c>
      <c r="J170" s="15">
        <v>1200</v>
      </c>
      <c r="K170" s="15">
        <v>1200</v>
      </c>
      <c r="L170" s="15">
        <v>1400</v>
      </c>
      <c r="M170" s="15">
        <v>1300</v>
      </c>
      <c r="N170" s="15">
        <v>1300</v>
      </c>
      <c r="O170" s="15">
        <v>1300</v>
      </c>
      <c r="P170" s="15">
        <v>1500</v>
      </c>
      <c r="Q170" s="15">
        <v>1400</v>
      </c>
      <c r="R170" s="15">
        <v>1400</v>
      </c>
      <c r="S170" s="15">
        <v>1400</v>
      </c>
      <c r="T170" s="15">
        <v>1600</v>
      </c>
      <c r="U170" s="15">
        <v>1500</v>
      </c>
      <c r="V170" s="15">
        <v>1400</v>
      </c>
      <c r="W170" s="15">
        <v>1500</v>
      </c>
      <c r="X170" s="15">
        <v>1400</v>
      </c>
      <c r="Y170" s="15">
        <v>1600</v>
      </c>
      <c r="Z170" s="15"/>
      <c r="AA170" s="15"/>
      <c r="AB170" s="15"/>
      <c r="AC170" s="25">
        <f>SUM(E170:AB170)</f>
        <v>28400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/>
      <c r="F171" s="16">
        <f t="shared" ref="F171:Y171" si="80">F170/F169</f>
        <v>0.46714727085478897</v>
      </c>
      <c r="G171" s="16">
        <f t="shared" si="80"/>
        <v>0.57837281153450049</v>
      </c>
      <c r="H171" s="16">
        <f t="shared" si="80"/>
        <v>0.51905252317198758</v>
      </c>
      <c r="I171" s="16">
        <f t="shared" si="80"/>
        <v>0.54162002417946542</v>
      </c>
      <c r="J171" s="16">
        <f t="shared" si="80"/>
        <v>0.5662391161876229</v>
      </c>
      <c r="K171" s="16">
        <f t="shared" si="80"/>
        <v>0.57495048720589403</v>
      </c>
      <c r="L171" s="16">
        <f t="shared" si="80"/>
        <v>0.65075241711114862</v>
      </c>
      <c r="M171" s="16">
        <f t="shared" si="80"/>
        <v>0.58675502619442088</v>
      </c>
      <c r="N171" s="16">
        <f t="shared" si="80"/>
        <v>0.56230690010298645</v>
      </c>
      <c r="O171" s="16">
        <f t="shared" si="80"/>
        <v>0.53271180009756625</v>
      </c>
      <c r="P171" s="16">
        <f t="shared" si="80"/>
        <v>0.60668476734388166</v>
      </c>
      <c r="Q171" s="16">
        <f t="shared" si="80"/>
        <v>0.56623911618762279</v>
      </c>
      <c r="R171" s="16">
        <f t="shared" si="80"/>
        <v>0.56623911618762279</v>
      </c>
      <c r="S171" s="16">
        <f t="shared" si="80"/>
        <v>0.55190394868920212</v>
      </c>
      <c r="T171" s="16">
        <f t="shared" si="80"/>
        <v>0.62286302780638514</v>
      </c>
      <c r="U171" s="16">
        <f t="shared" si="80"/>
        <v>0.58393408856848605</v>
      </c>
      <c r="V171" s="16">
        <f t="shared" si="80"/>
        <v>0.55897964033906367</v>
      </c>
      <c r="W171" s="16">
        <f t="shared" si="80"/>
        <v>0.62286302780638525</v>
      </c>
      <c r="X171" s="16">
        <f t="shared" si="80"/>
        <v>0.5813388259526262</v>
      </c>
      <c r="Y171" s="16">
        <f t="shared" si="80"/>
        <v>0.65564529242777392</v>
      </c>
      <c r="Z171" s="16"/>
      <c r="AA171" s="16"/>
      <c r="AB171" s="16"/>
      <c r="AC171" s="24">
        <f t="shared" ref="AC171:AC176" si="81">AVERAGE(E171:AB171)</f>
        <v>0.57482996139747145</v>
      </c>
    </row>
    <row r="172" spans="1:58" ht="30" customHeight="1">
      <c r="A172" s="4">
        <v>17</v>
      </c>
      <c r="B172" s="5" t="s">
        <v>64</v>
      </c>
      <c r="C172" s="13"/>
      <c r="D172" s="13"/>
      <c r="E172" s="427">
        <f>AVERAGE(E171:AB171)</f>
        <v>0.57482996139747145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>
        <f t="shared" si="81"/>
        <v>0.57482996139747145</v>
      </c>
    </row>
    <row r="173" spans="1:58" ht="30" customHeight="1">
      <c r="A173" s="4">
        <v>18</v>
      </c>
      <c r="B173" s="5" t="s">
        <v>65</v>
      </c>
      <c r="C173" s="13"/>
      <c r="D173" s="13"/>
      <c r="E173" s="16"/>
      <c r="F173" s="16">
        <f t="shared" ref="F173:Y173" si="82">3.516/F171</f>
        <v>7.5265343915343905</v>
      </c>
      <c r="G173" s="16">
        <f t="shared" si="82"/>
        <v>6.0791239316239318</v>
      </c>
      <c r="H173" s="16">
        <f t="shared" si="82"/>
        <v>6.7738809523809529</v>
      </c>
      <c r="I173" s="16">
        <f t="shared" si="82"/>
        <v>6.4916359126984124</v>
      </c>
      <c r="J173" s="16">
        <f t="shared" si="82"/>
        <v>6.2093908730158729</v>
      </c>
      <c r="K173" s="16">
        <f t="shared" si="82"/>
        <v>6.1153091931216927</v>
      </c>
      <c r="L173" s="16">
        <f t="shared" si="82"/>
        <v>5.4029764739229034</v>
      </c>
      <c r="M173" s="16">
        <f t="shared" si="82"/>
        <v>5.992279304029303</v>
      </c>
      <c r="N173" s="16">
        <f t="shared" si="82"/>
        <v>6.2528131868131887</v>
      </c>
      <c r="O173" s="16">
        <f t="shared" si="82"/>
        <v>6.6001916971916978</v>
      </c>
      <c r="P173" s="16">
        <f t="shared" si="82"/>
        <v>5.7954314814814811</v>
      </c>
      <c r="Q173" s="16">
        <f t="shared" si="82"/>
        <v>6.2093908730158738</v>
      </c>
      <c r="R173" s="16">
        <f t="shared" si="82"/>
        <v>6.2093908730158738</v>
      </c>
      <c r="S173" s="16">
        <f t="shared" si="82"/>
        <v>6.3706737528344668</v>
      </c>
      <c r="T173" s="16">
        <f t="shared" si="82"/>
        <v>5.6449007936507938</v>
      </c>
      <c r="U173" s="16">
        <f t="shared" si="82"/>
        <v>6.0212275132275135</v>
      </c>
      <c r="V173" s="16">
        <f t="shared" si="82"/>
        <v>6.2900323129251694</v>
      </c>
      <c r="W173" s="16">
        <f t="shared" si="82"/>
        <v>5.6449007936507929</v>
      </c>
      <c r="X173" s="16">
        <f t="shared" si="82"/>
        <v>6.0481079931972781</v>
      </c>
      <c r="Y173" s="16">
        <f t="shared" si="82"/>
        <v>5.3626557539682533</v>
      </c>
      <c r="Z173" s="16"/>
      <c r="AA173" s="16"/>
      <c r="AB173" s="16"/>
      <c r="AC173" s="24">
        <f t="shared" si="81"/>
        <v>6.1520424028649918</v>
      </c>
    </row>
    <row r="174" spans="1:58" ht="30" customHeight="1">
      <c r="A174" s="4">
        <v>19</v>
      </c>
      <c r="B174" s="5" t="s">
        <v>66</v>
      </c>
      <c r="C174" s="13"/>
      <c r="D174" s="13"/>
      <c r="E174" s="16"/>
      <c r="F174" s="16">
        <f t="shared" ref="F174:Y174" si="83">3.413*F173</f>
        <v>25.688061878306872</v>
      </c>
      <c r="G174" s="16">
        <f t="shared" si="83"/>
        <v>20.74804997863248</v>
      </c>
      <c r="H174" s="16">
        <f t="shared" si="83"/>
        <v>23.119255690476191</v>
      </c>
      <c r="I174" s="16">
        <f t="shared" si="83"/>
        <v>22.155953370039679</v>
      </c>
      <c r="J174" s="16">
        <f t="shared" si="83"/>
        <v>21.192651049603175</v>
      </c>
      <c r="K174" s="16">
        <f t="shared" si="83"/>
        <v>20.871550276124335</v>
      </c>
      <c r="L174" s="16">
        <f t="shared" si="83"/>
        <v>18.44035870549887</v>
      </c>
      <c r="M174" s="16">
        <f t="shared" si="83"/>
        <v>20.451649264652008</v>
      </c>
      <c r="N174" s="16">
        <f t="shared" si="83"/>
        <v>21.340851406593412</v>
      </c>
      <c r="O174" s="16">
        <f t="shared" si="83"/>
        <v>22.526454262515262</v>
      </c>
      <c r="P174" s="16">
        <f t="shared" si="83"/>
        <v>19.779807646296295</v>
      </c>
      <c r="Q174" s="16">
        <f t="shared" si="83"/>
        <v>21.192651049603175</v>
      </c>
      <c r="R174" s="16">
        <f t="shared" si="83"/>
        <v>21.192651049603175</v>
      </c>
      <c r="S174" s="16">
        <f t="shared" si="83"/>
        <v>21.743109518424035</v>
      </c>
      <c r="T174" s="16">
        <f t="shared" si="83"/>
        <v>19.266046408730158</v>
      </c>
      <c r="U174" s="16">
        <f t="shared" si="83"/>
        <v>20.550449502645503</v>
      </c>
      <c r="V174" s="16">
        <f t="shared" si="83"/>
        <v>21.467880284013603</v>
      </c>
      <c r="W174" s="16">
        <f t="shared" si="83"/>
        <v>19.266046408730155</v>
      </c>
      <c r="X174" s="16">
        <f t="shared" si="83"/>
        <v>20.642192580782311</v>
      </c>
      <c r="Y174" s="16">
        <f t="shared" si="83"/>
        <v>18.302744088293647</v>
      </c>
      <c r="Z174" s="16"/>
      <c r="AA174" s="16"/>
      <c r="AB174" s="16"/>
      <c r="AC174" s="24">
        <f t="shared" si="81"/>
        <v>20.996920720978217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/>
      <c r="F175" s="16">
        <f t="shared" ref="F175:Y175" si="84">(F158-F157)/LN(1+(F158-F157)/F152)</f>
        <v>3.2621298915799368</v>
      </c>
      <c r="G175" s="16">
        <f t="shared" si="84"/>
        <v>2.6396861920468613</v>
      </c>
      <c r="H175" s="16">
        <f t="shared" si="84"/>
        <v>2.6394592991227759</v>
      </c>
      <c r="I175" s="16">
        <f t="shared" si="84"/>
        <v>2.5165099320931161</v>
      </c>
      <c r="J175" s="16">
        <f t="shared" si="84"/>
        <v>2.6076803122881569</v>
      </c>
      <c r="K175" s="16">
        <f t="shared" si="84"/>
        <v>2.4540105753030494</v>
      </c>
      <c r="L175" s="16">
        <f t="shared" si="84"/>
        <v>2.7338737120622918</v>
      </c>
      <c r="M175" s="16">
        <f t="shared" si="84"/>
        <v>2.7025519071588002</v>
      </c>
      <c r="N175" s="16">
        <f t="shared" si="84"/>
        <v>2.7650510025361612</v>
      </c>
      <c r="O175" s="16">
        <f t="shared" si="84"/>
        <v>2.8269864938532443</v>
      </c>
      <c r="P175" s="16">
        <f t="shared" si="84"/>
        <v>2.8269864938532443</v>
      </c>
      <c r="Q175" s="16">
        <f t="shared" si="84"/>
        <v>2.8883857776052304</v>
      </c>
      <c r="R175" s="16">
        <f t="shared" si="84"/>
        <v>3.0135908994034795</v>
      </c>
      <c r="S175" s="16">
        <f t="shared" si="84"/>
        <v>3.0755720952729737</v>
      </c>
      <c r="T175" s="16">
        <f t="shared" si="84"/>
        <v>3.106375869883093</v>
      </c>
      <c r="U175" s="16">
        <f t="shared" si="84"/>
        <v>3.106375869883093</v>
      </c>
      <c r="V175" s="16">
        <f t="shared" si="84"/>
        <v>2.9795338337636426</v>
      </c>
      <c r="W175" s="16">
        <f t="shared" si="84"/>
        <v>3.0446447180586973</v>
      </c>
      <c r="X175" s="16">
        <f t="shared" si="84"/>
        <v>2.9795338337636439</v>
      </c>
      <c r="Y175" s="16">
        <f t="shared" si="84"/>
        <v>2.8883857776052304</v>
      </c>
      <c r="Z175" s="16"/>
      <c r="AA175" s="16"/>
      <c r="AB175" s="16"/>
      <c r="AC175" s="24">
        <f t="shared" si="81"/>
        <v>2.8528662243568368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/>
      <c r="F176" s="16">
        <f t="shared" ref="F176:Y176" si="85">(F154-F155)/LN(1+(F154-F155)/F153)</f>
        <v>3.0045957240544103</v>
      </c>
      <c r="G176" s="16">
        <f t="shared" si="85"/>
        <v>2.5848856114819854</v>
      </c>
      <c r="H176" s="16">
        <f t="shared" si="85"/>
        <v>2.1049313267650867</v>
      </c>
      <c r="I176" s="16">
        <f t="shared" si="85"/>
        <v>2.375897998171745</v>
      </c>
      <c r="J176" s="16">
        <f t="shared" si="85"/>
        <v>2.3059178144955088</v>
      </c>
      <c r="K176" s="16">
        <f t="shared" si="85"/>
        <v>2.2824539234048866</v>
      </c>
      <c r="L176" s="16">
        <f t="shared" si="85"/>
        <v>2.3293122437566285</v>
      </c>
      <c r="M176" s="16">
        <f t="shared" si="85"/>
        <v>2.375897998171745</v>
      </c>
      <c r="N176" s="16">
        <f t="shared" si="85"/>
        <v>2.4452875576447823</v>
      </c>
      <c r="O176" s="16">
        <f t="shared" si="85"/>
        <v>2.5369423252845387</v>
      </c>
      <c r="P176" s="16">
        <f t="shared" si="85"/>
        <v>2.7526727126528141</v>
      </c>
      <c r="Q176" s="16">
        <f t="shared" si="85"/>
        <v>2.5597087013286681</v>
      </c>
      <c r="R176" s="16">
        <f t="shared" si="85"/>
        <v>2.5597087013286681</v>
      </c>
      <c r="S176" s="16">
        <f t="shared" si="85"/>
        <v>2.8000493085330982</v>
      </c>
      <c r="T176" s="16">
        <f t="shared" si="85"/>
        <v>2.8236489909180893</v>
      </c>
      <c r="U176" s="16">
        <f t="shared" si="85"/>
        <v>3.0045957240544103</v>
      </c>
      <c r="V176" s="16">
        <f t="shared" si="85"/>
        <v>2.9556008171816188</v>
      </c>
      <c r="W176" s="16">
        <f t="shared" si="85"/>
        <v>2.5141180370887164</v>
      </c>
      <c r="X176" s="16">
        <f t="shared" si="85"/>
        <v>2.5141180370887164</v>
      </c>
      <c r="Y176" s="16">
        <f t="shared" si="85"/>
        <v>2.7288938316427807</v>
      </c>
      <c r="Z176" s="16"/>
      <c r="AA176" s="16"/>
      <c r="AB176" s="16"/>
      <c r="AC176" s="24">
        <f t="shared" si="81"/>
        <v>2.5779618692524444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146" priority="7" operator="greaterThan">
      <formula>90</formula>
    </cfRule>
  </conditionalFormatting>
  <conditionalFormatting sqref="E54:AB54">
    <cfRule type="cellIs" dxfId="145" priority="6" operator="greaterThan">
      <formula>90</formula>
    </cfRule>
  </conditionalFormatting>
  <conditionalFormatting sqref="E83:AB83">
    <cfRule type="cellIs" dxfId="144" priority="5" operator="greaterThan">
      <formula>90</formula>
    </cfRule>
  </conditionalFormatting>
  <conditionalFormatting sqref="E112:AB112">
    <cfRule type="cellIs" dxfId="143" priority="4" operator="greaterThan">
      <formula>90</formula>
    </cfRule>
  </conditionalFormatting>
  <conditionalFormatting sqref="E141:AB141">
    <cfRule type="cellIs" dxfId="142" priority="3" operator="greaterThan">
      <formula>90</formula>
    </cfRule>
  </conditionalFormatting>
  <conditionalFormatting sqref="E170:AB170">
    <cfRule type="cellIs" dxfId="141" priority="1" operator="greaterThan">
      <formula>90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68996-975B-4572-9EF0-01F5341DE10B}">
  <dimension ref="A1:BF176"/>
  <sheetViews>
    <sheetView topLeftCell="A144" zoomScale="60" zoomScaleNormal="60" workbookViewId="0">
      <selection activeCell="E169" sqref="E169:AB170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146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>
        <v>2.2000000000000002</v>
      </c>
      <c r="F7" s="8">
        <v>2.1</v>
      </c>
      <c r="G7" s="8">
        <v>1.9</v>
      </c>
      <c r="H7" s="8">
        <v>1.9</v>
      </c>
      <c r="I7" s="8">
        <v>1.9</v>
      </c>
      <c r="J7" s="8">
        <v>1.9</v>
      </c>
      <c r="K7" s="8">
        <v>2.2000000000000002</v>
      </c>
      <c r="L7" s="8">
        <v>2.1</v>
      </c>
      <c r="M7" s="8">
        <v>1.9</v>
      </c>
      <c r="N7" s="8">
        <v>1.9</v>
      </c>
      <c r="O7" s="8">
        <v>1.9</v>
      </c>
      <c r="P7" s="8">
        <v>1.8</v>
      </c>
      <c r="Q7" s="8">
        <v>1.7</v>
      </c>
      <c r="R7" s="8">
        <v>1.8</v>
      </c>
      <c r="S7" s="8">
        <v>1.9</v>
      </c>
      <c r="T7" s="8">
        <v>1.9</v>
      </c>
      <c r="U7" s="8">
        <v>1.7</v>
      </c>
      <c r="V7" s="8">
        <v>2.1</v>
      </c>
      <c r="W7" s="8">
        <v>1.8</v>
      </c>
      <c r="X7" s="8">
        <v>1.9</v>
      </c>
      <c r="Y7" s="8">
        <v>1.9</v>
      </c>
      <c r="Z7" s="8">
        <v>1.9</v>
      </c>
      <c r="AA7" s="8">
        <v>2.1</v>
      </c>
      <c r="AB7" s="8">
        <v>2.2000000000000002</v>
      </c>
      <c r="AC7" s="23">
        <f>AVERAGE(E7:AB7)</f>
        <v>1.9416666666666664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>
        <v>0.9</v>
      </c>
      <c r="F8" s="9">
        <v>0.8</v>
      </c>
      <c r="G8" s="9">
        <v>0.8</v>
      </c>
      <c r="H8" s="9">
        <v>1.6</v>
      </c>
      <c r="I8" s="9">
        <v>1.6</v>
      </c>
      <c r="J8" s="9">
        <v>0.7</v>
      </c>
      <c r="K8" s="9">
        <v>1.1000000000000001</v>
      </c>
      <c r="L8" s="9">
        <v>1</v>
      </c>
      <c r="M8" s="9">
        <v>0.6</v>
      </c>
      <c r="N8" s="9">
        <v>1.5</v>
      </c>
      <c r="O8" s="9">
        <v>0.6</v>
      </c>
      <c r="P8" s="9">
        <v>0.6</v>
      </c>
      <c r="Q8" s="9">
        <v>0.6</v>
      </c>
      <c r="R8" s="9">
        <v>0.5</v>
      </c>
      <c r="S8" s="9">
        <v>0.6</v>
      </c>
      <c r="T8" s="9">
        <v>0.6</v>
      </c>
      <c r="U8" s="9">
        <v>0.6</v>
      </c>
      <c r="V8" s="9">
        <v>0.8</v>
      </c>
      <c r="W8" s="9">
        <v>0.7</v>
      </c>
      <c r="X8" s="9">
        <v>0.6</v>
      </c>
      <c r="Y8" s="9">
        <v>1.1000000000000001</v>
      </c>
      <c r="Z8" s="9">
        <v>0.8</v>
      </c>
      <c r="AA8" s="9">
        <v>0.7</v>
      </c>
      <c r="AB8" s="9">
        <v>0.8</v>
      </c>
      <c r="AC8" s="23">
        <f>AVERAGE(E8:AB8)</f>
        <v>0.84166666666666679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>
        <v>14.6</v>
      </c>
      <c r="F9" s="10">
        <v>13.7</v>
      </c>
      <c r="G9" s="10">
        <v>13.4</v>
      </c>
      <c r="H9" s="10">
        <v>13.3</v>
      </c>
      <c r="I9" s="10">
        <v>13</v>
      </c>
      <c r="J9" s="10">
        <v>13.1</v>
      </c>
      <c r="K9" s="10">
        <v>13.2</v>
      </c>
      <c r="L9" s="10">
        <v>13.5</v>
      </c>
      <c r="M9" s="10">
        <v>13.8</v>
      </c>
      <c r="N9" s="10">
        <v>13.9</v>
      </c>
      <c r="O9" s="10">
        <v>13.9</v>
      </c>
      <c r="P9" s="10">
        <v>13.9</v>
      </c>
      <c r="Q9" s="10">
        <v>14.1</v>
      </c>
      <c r="R9" s="10">
        <v>13.8</v>
      </c>
      <c r="S9" s="10">
        <v>13.5</v>
      </c>
      <c r="T9" s="10">
        <v>13.3</v>
      </c>
      <c r="U9" s="10">
        <v>13.2</v>
      </c>
      <c r="V9" s="10">
        <v>13.1</v>
      </c>
      <c r="W9" s="10">
        <v>12.7</v>
      </c>
      <c r="X9" s="10">
        <v>12.6</v>
      </c>
      <c r="Y9" s="10">
        <v>12.6</v>
      </c>
      <c r="Z9" s="10">
        <v>13.9</v>
      </c>
      <c r="AA9" s="10">
        <v>14.9</v>
      </c>
      <c r="AB9" s="10">
        <v>15.4</v>
      </c>
      <c r="AC9" s="24">
        <f t="shared" ref="AC9:AC23" si="0">AVERAGE(E9:AB9)</f>
        <v>13.6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>
        <v>6.3</v>
      </c>
      <c r="F10" s="10">
        <v>6.5</v>
      </c>
      <c r="G10" s="10">
        <v>6.4</v>
      </c>
      <c r="H10" s="10">
        <v>6.1</v>
      </c>
      <c r="I10" s="10">
        <v>6</v>
      </c>
      <c r="J10" s="10">
        <v>6.1</v>
      </c>
      <c r="K10" s="10">
        <v>6.1</v>
      </c>
      <c r="L10" s="10">
        <v>6.2</v>
      </c>
      <c r="M10" s="10">
        <v>6.1</v>
      </c>
      <c r="N10" s="10">
        <v>6.2</v>
      </c>
      <c r="O10" s="10">
        <v>6.2</v>
      </c>
      <c r="P10" s="10">
        <v>6.3</v>
      </c>
      <c r="Q10" s="10">
        <v>6.1</v>
      </c>
      <c r="R10" s="10">
        <v>6.1</v>
      </c>
      <c r="S10" s="10">
        <v>5.8</v>
      </c>
      <c r="T10" s="10">
        <v>5.7</v>
      </c>
      <c r="U10" s="10">
        <v>5.6</v>
      </c>
      <c r="V10" s="10">
        <v>5.6</v>
      </c>
      <c r="W10" s="10">
        <v>5.5</v>
      </c>
      <c r="X10" s="10">
        <v>5.6</v>
      </c>
      <c r="Y10" s="10">
        <v>5.6</v>
      </c>
      <c r="Z10" s="10">
        <v>5.8</v>
      </c>
      <c r="AA10" s="10">
        <v>6.6</v>
      </c>
      <c r="AB10" s="10">
        <v>7.1</v>
      </c>
      <c r="AC10" s="24">
        <f t="shared" si="0"/>
        <v>6.0666666666666655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8.3000000000000007</v>
      </c>
      <c r="F11" s="10">
        <f t="shared" ref="F11:AB11" si="1">F9-F10</f>
        <v>7.1999999999999993</v>
      </c>
      <c r="G11" s="10">
        <f t="shared" si="1"/>
        <v>7</v>
      </c>
      <c r="H11" s="10">
        <f t="shared" si="1"/>
        <v>7.2000000000000011</v>
      </c>
      <c r="I11" s="10">
        <f t="shared" si="1"/>
        <v>7</v>
      </c>
      <c r="J11" s="10">
        <f t="shared" si="1"/>
        <v>7</v>
      </c>
      <c r="K11" s="10">
        <f t="shared" si="1"/>
        <v>7.1</v>
      </c>
      <c r="L11" s="10">
        <f t="shared" si="1"/>
        <v>7.3</v>
      </c>
      <c r="M11" s="10">
        <f t="shared" si="1"/>
        <v>7.7000000000000011</v>
      </c>
      <c r="N11" s="10">
        <f t="shared" si="1"/>
        <v>7.7</v>
      </c>
      <c r="O11" s="10">
        <f t="shared" si="1"/>
        <v>7.7</v>
      </c>
      <c r="P11" s="10">
        <f t="shared" si="1"/>
        <v>7.6000000000000005</v>
      </c>
      <c r="Q11" s="10">
        <f t="shared" si="1"/>
        <v>8</v>
      </c>
      <c r="R11" s="10">
        <f t="shared" si="1"/>
        <v>7.7000000000000011</v>
      </c>
      <c r="S11" s="10">
        <f t="shared" si="1"/>
        <v>7.7</v>
      </c>
      <c r="T11" s="10">
        <f t="shared" si="1"/>
        <v>7.6000000000000005</v>
      </c>
      <c r="U11" s="10">
        <f t="shared" si="1"/>
        <v>7.6</v>
      </c>
      <c r="V11" s="10">
        <f t="shared" si="1"/>
        <v>7.5</v>
      </c>
      <c r="W11" s="10">
        <f t="shared" si="1"/>
        <v>7.1999999999999993</v>
      </c>
      <c r="X11" s="10">
        <f t="shared" si="1"/>
        <v>7</v>
      </c>
      <c r="Y11" s="10">
        <f t="shared" si="1"/>
        <v>7</v>
      </c>
      <c r="Z11" s="10">
        <f t="shared" si="1"/>
        <v>8.1000000000000014</v>
      </c>
      <c r="AA11" s="10">
        <f t="shared" si="1"/>
        <v>8.3000000000000007</v>
      </c>
      <c r="AB11" s="10">
        <f t="shared" si="1"/>
        <v>8.3000000000000007</v>
      </c>
      <c r="AC11" s="24">
        <f t="shared" si="0"/>
        <v>7.5333333333333323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>
        <v>24.7</v>
      </c>
      <c r="F12" s="10">
        <v>24.8</v>
      </c>
      <c r="G12" s="10">
        <v>23.9</v>
      </c>
      <c r="H12" s="10">
        <v>24.3</v>
      </c>
      <c r="I12" s="10">
        <v>24.4</v>
      </c>
      <c r="J12" s="10">
        <v>26.1</v>
      </c>
      <c r="K12" s="10">
        <v>26.8</v>
      </c>
      <c r="L12" s="10">
        <v>27.7</v>
      </c>
      <c r="M12" s="10">
        <v>26.2</v>
      </c>
      <c r="N12" s="10">
        <v>26.7</v>
      </c>
      <c r="O12" s="10">
        <v>26.4</v>
      </c>
      <c r="P12" s="10">
        <v>26.3</v>
      </c>
      <c r="Q12" s="10">
        <v>26.1</v>
      </c>
      <c r="R12" s="10">
        <v>26.2</v>
      </c>
      <c r="S12" s="10">
        <v>25.6</v>
      </c>
      <c r="T12" s="10">
        <v>25.8</v>
      </c>
      <c r="U12" s="10">
        <v>25.9</v>
      </c>
      <c r="V12" s="10">
        <v>25.6</v>
      </c>
      <c r="W12" s="10">
        <v>25.7</v>
      </c>
      <c r="X12" s="10">
        <v>26.3</v>
      </c>
      <c r="Y12" s="10">
        <v>25.6</v>
      </c>
      <c r="Z12" s="10">
        <v>24.8</v>
      </c>
      <c r="AA12" s="10">
        <v>24.6</v>
      </c>
      <c r="AB12" s="10">
        <v>24.6</v>
      </c>
      <c r="AC12" s="24">
        <f t="shared" si="0"/>
        <v>25.629166666666666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>
        <v>30.4</v>
      </c>
      <c r="F13" s="10">
        <v>29.8</v>
      </c>
      <c r="G13" s="10">
        <v>28.9</v>
      </c>
      <c r="H13" s="10">
        <v>29.3</v>
      </c>
      <c r="I13" s="10">
        <v>29.3</v>
      </c>
      <c r="J13" s="10">
        <v>31</v>
      </c>
      <c r="K13" s="10">
        <v>32</v>
      </c>
      <c r="L13" s="10">
        <v>32.799999999999997</v>
      </c>
      <c r="M13" s="10">
        <v>31.8</v>
      </c>
      <c r="N13" s="10">
        <v>32.1</v>
      </c>
      <c r="O13" s="10">
        <v>31.9</v>
      </c>
      <c r="P13" s="10">
        <v>31.8</v>
      </c>
      <c r="Q13" s="10">
        <v>31.2</v>
      </c>
      <c r="R13" s="10">
        <v>31.1</v>
      </c>
      <c r="S13" s="10">
        <v>30.9</v>
      </c>
      <c r="T13" s="10">
        <v>31.1</v>
      </c>
      <c r="U13" s="10">
        <v>31.2</v>
      </c>
      <c r="V13" s="10">
        <v>30.9</v>
      </c>
      <c r="W13" s="10">
        <v>30.8</v>
      </c>
      <c r="X13" s="10">
        <v>31.4</v>
      </c>
      <c r="Y13" s="10">
        <v>30.4</v>
      </c>
      <c r="Z13" s="10">
        <v>30.3</v>
      </c>
      <c r="AA13" s="10">
        <v>30.4</v>
      </c>
      <c r="AB13" s="10">
        <v>30.4</v>
      </c>
      <c r="AC13" s="24">
        <f t="shared" si="0"/>
        <v>30.883333333333326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5.6999999999999993</v>
      </c>
      <c r="F14" s="10">
        <f t="shared" ref="F14:AB14" si="2">F13-F12</f>
        <v>5</v>
      </c>
      <c r="G14" s="10">
        <f t="shared" si="2"/>
        <v>5</v>
      </c>
      <c r="H14" s="10">
        <f t="shared" si="2"/>
        <v>5</v>
      </c>
      <c r="I14" s="10">
        <f t="shared" si="2"/>
        <v>4.9000000000000021</v>
      </c>
      <c r="J14" s="10">
        <f t="shared" si="2"/>
        <v>4.8999999999999986</v>
      </c>
      <c r="K14" s="10">
        <f t="shared" si="2"/>
        <v>5.1999999999999993</v>
      </c>
      <c r="L14" s="10">
        <f t="shared" si="2"/>
        <v>5.0999999999999979</v>
      </c>
      <c r="M14" s="10">
        <f t="shared" si="2"/>
        <v>5.6000000000000014</v>
      </c>
      <c r="N14" s="10">
        <f t="shared" si="2"/>
        <v>5.4000000000000021</v>
      </c>
      <c r="O14" s="10">
        <f t="shared" si="2"/>
        <v>5.5</v>
      </c>
      <c r="P14" s="10">
        <f t="shared" si="2"/>
        <v>5.5</v>
      </c>
      <c r="Q14" s="10">
        <f t="shared" si="2"/>
        <v>5.0999999999999979</v>
      </c>
      <c r="R14" s="10">
        <f t="shared" si="2"/>
        <v>4.9000000000000021</v>
      </c>
      <c r="S14" s="10">
        <f t="shared" si="2"/>
        <v>5.2999999999999972</v>
      </c>
      <c r="T14" s="10">
        <f t="shared" si="2"/>
        <v>5.3000000000000007</v>
      </c>
      <c r="U14" s="10">
        <f t="shared" si="2"/>
        <v>5.3000000000000007</v>
      </c>
      <c r="V14" s="10">
        <f t="shared" si="2"/>
        <v>5.2999999999999972</v>
      </c>
      <c r="W14" s="10">
        <f t="shared" si="2"/>
        <v>5.1000000000000014</v>
      </c>
      <c r="X14" s="10">
        <f t="shared" si="2"/>
        <v>5.0999999999999979</v>
      </c>
      <c r="Y14" s="10">
        <f t="shared" si="2"/>
        <v>4.7999999999999972</v>
      </c>
      <c r="Z14" s="10">
        <f t="shared" si="2"/>
        <v>5.5</v>
      </c>
      <c r="AA14" s="10">
        <f t="shared" si="2"/>
        <v>5.7999999999999972</v>
      </c>
      <c r="AB14" s="10">
        <f t="shared" si="2"/>
        <v>5.7999999999999972</v>
      </c>
      <c r="AC14" s="24">
        <f>AVERAGE(E14:AB14)</f>
        <v>5.2541666666666655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>
        <v>256.5</v>
      </c>
      <c r="F15" s="172">
        <v>256.5</v>
      </c>
      <c r="G15" s="172">
        <v>252.3</v>
      </c>
      <c r="H15" s="172">
        <v>249.6</v>
      </c>
      <c r="I15" s="172">
        <v>248.9</v>
      </c>
      <c r="J15" s="172">
        <v>248.2</v>
      </c>
      <c r="K15" s="172">
        <v>249.6</v>
      </c>
      <c r="L15" s="172">
        <v>255.8</v>
      </c>
      <c r="M15" s="172">
        <v>255.1</v>
      </c>
      <c r="N15" s="172">
        <v>253.7</v>
      </c>
      <c r="O15" s="172">
        <v>255.8</v>
      </c>
      <c r="P15" s="172">
        <v>255.1</v>
      </c>
      <c r="Q15" s="172">
        <v>254.4</v>
      </c>
      <c r="R15" s="172">
        <v>254.4</v>
      </c>
      <c r="S15" s="172">
        <v>251.7</v>
      </c>
      <c r="T15" s="172">
        <v>249.6</v>
      </c>
      <c r="U15" s="172">
        <v>247.5</v>
      </c>
      <c r="V15" s="172">
        <v>246.1</v>
      </c>
      <c r="W15" s="172">
        <v>244.1</v>
      </c>
      <c r="X15" s="172">
        <v>242.7</v>
      </c>
      <c r="Y15" s="172">
        <v>243.4</v>
      </c>
      <c r="Z15" s="172">
        <v>251.7</v>
      </c>
      <c r="AA15" s="172">
        <v>258.60000000000002</v>
      </c>
      <c r="AB15" s="172">
        <v>264.10000000000002</v>
      </c>
      <c r="AC15" s="24">
        <f t="shared" ref="AC15:AC16" si="3">AVERAGE(E15:AB15)</f>
        <v>251.89166666666668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>
        <v>728.8</v>
      </c>
      <c r="F16" s="172">
        <v>708.1</v>
      </c>
      <c r="G16" s="172">
        <v>687.4</v>
      </c>
      <c r="H16" s="172">
        <v>697.1</v>
      </c>
      <c r="I16" s="172">
        <v>697.1</v>
      </c>
      <c r="J16" s="172">
        <v>735.7</v>
      </c>
      <c r="K16" s="172">
        <v>761.9</v>
      </c>
      <c r="L16" s="172">
        <v>777.7</v>
      </c>
      <c r="M16" s="172">
        <v>756.4</v>
      </c>
      <c r="N16" s="172">
        <v>765.3</v>
      </c>
      <c r="O16" s="172">
        <v>757.7</v>
      </c>
      <c r="P16" s="172">
        <v>754.3</v>
      </c>
      <c r="Q16" s="172">
        <v>746</v>
      </c>
      <c r="R16" s="172">
        <v>741.9</v>
      </c>
      <c r="S16" s="172">
        <v>735</v>
      </c>
      <c r="T16" s="172">
        <v>735.7</v>
      </c>
      <c r="U16" s="172">
        <v>738.4</v>
      </c>
      <c r="V16" s="172">
        <v>734.3</v>
      </c>
      <c r="W16" s="172">
        <v>730.2</v>
      </c>
      <c r="X16" s="172">
        <v>743.9</v>
      </c>
      <c r="Y16" s="172">
        <v>723.3</v>
      </c>
      <c r="Z16" s="172">
        <v>722.6</v>
      </c>
      <c r="AA16" s="172">
        <v>727.4</v>
      </c>
      <c r="AB16" s="172">
        <v>729.5</v>
      </c>
      <c r="AC16" s="24">
        <f t="shared" si="3"/>
        <v>734.82083333333321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2665.112433862434</v>
      </c>
      <c r="F24" s="14">
        <f t="shared" si="7"/>
        <v>2311.9047619047615</v>
      </c>
      <c r="G24" s="14">
        <f t="shared" si="7"/>
        <v>2247.6851851851852</v>
      </c>
      <c r="H24" s="14">
        <f t="shared" si="7"/>
        <v>2311.9047619047624</v>
      </c>
      <c r="I24" s="14">
        <f t="shared" si="7"/>
        <v>2247.6851851851852</v>
      </c>
      <c r="J24" s="14">
        <f t="shared" si="7"/>
        <v>2247.6851851851852</v>
      </c>
      <c r="K24" s="14">
        <f t="shared" si="7"/>
        <v>2279.7949735449733</v>
      </c>
      <c r="L24" s="14">
        <f t="shared" si="7"/>
        <v>2344.0145502645501</v>
      </c>
      <c r="M24" s="14">
        <f t="shared" si="7"/>
        <v>2472.4537037037039</v>
      </c>
      <c r="N24" s="14">
        <f t="shared" si="7"/>
        <v>2472.4537037037039</v>
      </c>
      <c r="O24" s="14">
        <f t="shared" si="7"/>
        <v>2472.4537037037039</v>
      </c>
      <c r="P24" s="14">
        <f t="shared" si="7"/>
        <v>2440.3439153439158</v>
      </c>
      <c r="Q24" s="14">
        <f t="shared" si="7"/>
        <v>2568.7830687830688</v>
      </c>
      <c r="R24" s="14">
        <f t="shared" si="7"/>
        <v>2472.4537037037039</v>
      </c>
      <c r="S24" s="14">
        <f t="shared" si="7"/>
        <v>2472.4537037037039</v>
      </c>
      <c r="T24" s="14">
        <f t="shared" si="7"/>
        <v>2440.3439153439158</v>
      </c>
      <c r="U24" s="14">
        <f t="shared" si="7"/>
        <v>2440.3439153439153</v>
      </c>
      <c r="V24" s="14">
        <f t="shared" si="7"/>
        <v>2408.2341269841268</v>
      </c>
      <c r="W24" s="14">
        <f t="shared" si="7"/>
        <v>2311.9047619047615</v>
      </c>
      <c r="X24" s="14">
        <f t="shared" si="7"/>
        <v>2247.6851851851852</v>
      </c>
      <c r="Y24" s="14">
        <f t="shared" si="7"/>
        <v>2247.6851851851852</v>
      </c>
      <c r="Z24" s="14">
        <f t="shared" si="7"/>
        <v>2600.8928571428573</v>
      </c>
      <c r="AA24" s="14">
        <f t="shared" si="7"/>
        <v>2665.112433862434</v>
      </c>
      <c r="AB24" s="14">
        <f t="shared" si="7"/>
        <v>2665.112433862434</v>
      </c>
      <c r="AC24" s="24">
        <f>SUM(E24:AB24)</f>
        <v>58054.497354497355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>
        <v>1300</v>
      </c>
      <c r="F25" s="15">
        <v>1300</v>
      </c>
      <c r="G25" s="15">
        <v>1200</v>
      </c>
      <c r="H25" s="15">
        <v>1100</v>
      </c>
      <c r="I25" s="15">
        <v>1400</v>
      </c>
      <c r="J25" s="15">
        <v>1300</v>
      </c>
      <c r="K25" s="15">
        <v>1300</v>
      </c>
      <c r="L25" s="15">
        <v>1500</v>
      </c>
      <c r="M25" s="15">
        <v>1400</v>
      </c>
      <c r="N25" s="15">
        <v>1400</v>
      </c>
      <c r="O25" s="15">
        <v>1400</v>
      </c>
      <c r="P25" s="15">
        <v>1400</v>
      </c>
      <c r="Q25" s="15">
        <v>1400</v>
      </c>
      <c r="R25" s="15">
        <v>1400</v>
      </c>
      <c r="S25" s="15">
        <v>1300</v>
      </c>
      <c r="T25" s="15">
        <v>1500</v>
      </c>
      <c r="U25" s="15">
        <v>1300</v>
      </c>
      <c r="V25" s="15">
        <v>1400</v>
      </c>
      <c r="W25" s="15">
        <v>1300</v>
      </c>
      <c r="X25" s="15">
        <v>1300</v>
      </c>
      <c r="Y25" s="15">
        <v>1300</v>
      </c>
      <c r="Z25" s="15">
        <v>1400</v>
      </c>
      <c r="AA25" s="15">
        <v>1500</v>
      </c>
      <c r="AB25" s="15">
        <v>1400</v>
      </c>
      <c r="AC25" s="25">
        <f>SUM(E25:AB25)</f>
        <v>32500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>
        <f t="shared" ref="E26:AB26" si="8">E25/E24</f>
        <v>0.48778429888451846</v>
      </c>
      <c r="F26" s="16">
        <f t="shared" si="8"/>
        <v>0.56230690010298667</v>
      </c>
      <c r="G26" s="16">
        <f t="shared" si="8"/>
        <v>0.53388259526261583</v>
      </c>
      <c r="H26" s="16">
        <f t="shared" si="8"/>
        <v>0.4757981462409886</v>
      </c>
      <c r="I26" s="16">
        <f t="shared" si="8"/>
        <v>0.62286302780638514</v>
      </c>
      <c r="J26" s="16">
        <f t="shared" si="8"/>
        <v>0.57837281153450049</v>
      </c>
      <c r="K26" s="16">
        <f t="shared" si="8"/>
        <v>0.57022671559739491</v>
      </c>
      <c r="L26" s="16">
        <f t="shared" si="8"/>
        <v>0.63992776829423137</v>
      </c>
      <c r="M26" s="16">
        <f t="shared" si="8"/>
        <v>0.56623911618762279</v>
      </c>
      <c r="N26" s="16">
        <f t="shared" si="8"/>
        <v>0.56623911618762279</v>
      </c>
      <c r="O26" s="16">
        <f t="shared" si="8"/>
        <v>0.56623911618762279</v>
      </c>
      <c r="P26" s="16">
        <f t="shared" si="8"/>
        <v>0.57368963087430203</v>
      </c>
      <c r="Q26" s="16">
        <f t="shared" si="8"/>
        <v>0.54500514933058708</v>
      </c>
      <c r="R26" s="16">
        <f t="shared" si="8"/>
        <v>0.56623911618762279</v>
      </c>
      <c r="S26" s="16">
        <f t="shared" si="8"/>
        <v>0.52579346503136404</v>
      </c>
      <c r="T26" s="16">
        <f t="shared" si="8"/>
        <v>0.61466746165103792</v>
      </c>
      <c r="U26" s="16">
        <f t="shared" si="8"/>
        <v>0.53271180009756625</v>
      </c>
      <c r="V26" s="16">
        <f t="shared" si="8"/>
        <v>0.5813388259526262</v>
      </c>
      <c r="W26" s="16">
        <f t="shared" si="8"/>
        <v>0.56230690010298667</v>
      </c>
      <c r="X26" s="16">
        <f t="shared" si="8"/>
        <v>0.57837281153450049</v>
      </c>
      <c r="Y26" s="16">
        <f t="shared" si="8"/>
        <v>0.57837281153450049</v>
      </c>
      <c r="Z26" s="16">
        <f t="shared" si="8"/>
        <v>0.538276690696876</v>
      </c>
      <c r="AA26" s="16">
        <f t="shared" si="8"/>
        <v>0.56282803717444441</v>
      </c>
      <c r="AB26" s="16">
        <f t="shared" si="8"/>
        <v>0.52530616802948138</v>
      </c>
      <c r="AC26" s="24">
        <f t="shared" ref="AC26:AC31" si="9">AVERAGE(E26:AB26)</f>
        <v>0.5606161866868492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0.5606161866868492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9"/>
        <v>0.5606161866868492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>
        <f t="shared" ref="E28:AB28" si="10">3.516/E26</f>
        <v>7.2081040903540909</v>
      </c>
      <c r="F28" s="16">
        <f t="shared" si="10"/>
        <v>6.252813186813186</v>
      </c>
      <c r="G28" s="16">
        <f t="shared" si="10"/>
        <v>6.5857175925925926</v>
      </c>
      <c r="H28" s="16">
        <f t="shared" si="10"/>
        <v>7.389688311688313</v>
      </c>
      <c r="I28" s="16">
        <f t="shared" si="10"/>
        <v>5.6449007936507938</v>
      </c>
      <c r="J28" s="16">
        <f t="shared" si="10"/>
        <v>6.0791239316239318</v>
      </c>
      <c r="K28" s="16">
        <f t="shared" si="10"/>
        <v>6.1659685592185589</v>
      </c>
      <c r="L28" s="16">
        <f t="shared" si="10"/>
        <v>5.4943701058201055</v>
      </c>
      <c r="M28" s="16">
        <f t="shared" si="10"/>
        <v>6.2093908730158738</v>
      </c>
      <c r="N28" s="16">
        <f t="shared" si="10"/>
        <v>6.2093908730158738</v>
      </c>
      <c r="O28" s="16">
        <f t="shared" si="10"/>
        <v>6.2093908730158738</v>
      </c>
      <c r="P28" s="16">
        <f t="shared" si="10"/>
        <v>6.1287494331065773</v>
      </c>
      <c r="Q28" s="16">
        <f t="shared" si="10"/>
        <v>6.4513151927437633</v>
      </c>
      <c r="R28" s="16">
        <f t="shared" si="10"/>
        <v>6.2093908730158738</v>
      </c>
      <c r="S28" s="16">
        <f t="shared" si="10"/>
        <v>6.6870363247863258</v>
      </c>
      <c r="T28" s="16">
        <f t="shared" si="10"/>
        <v>5.7201661375661379</v>
      </c>
      <c r="U28" s="16">
        <f t="shared" si="10"/>
        <v>6.6001916971916978</v>
      </c>
      <c r="V28" s="16">
        <f t="shared" si="10"/>
        <v>6.0481079931972781</v>
      </c>
      <c r="W28" s="16">
        <f t="shared" si="10"/>
        <v>6.252813186813186</v>
      </c>
      <c r="X28" s="16">
        <f t="shared" si="10"/>
        <v>6.0791239316239318</v>
      </c>
      <c r="Y28" s="16">
        <f t="shared" si="10"/>
        <v>6.0791239316239318</v>
      </c>
      <c r="Z28" s="16">
        <f t="shared" si="10"/>
        <v>6.5319566326530625</v>
      </c>
      <c r="AA28" s="16">
        <f t="shared" si="10"/>
        <v>6.247023544973545</v>
      </c>
      <c r="AB28" s="16">
        <f t="shared" si="10"/>
        <v>6.6932395124716564</v>
      </c>
      <c r="AC28" s="24">
        <f t="shared" si="9"/>
        <v>6.2990457326073397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>
        <f t="shared" ref="E29:AB29" si="11">3.413*E28</f>
        <v>24.601259260378512</v>
      </c>
      <c r="F29" s="16">
        <f t="shared" si="11"/>
        <v>21.340851406593401</v>
      </c>
      <c r="G29" s="16">
        <f t="shared" si="11"/>
        <v>22.477054143518519</v>
      </c>
      <c r="H29" s="16">
        <f t="shared" si="11"/>
        <v>25.221006207792211</v>
      </c>
      <c r="I29" s="16">
        <f t="shared" si="11"/>
        <v>19.266046408730158</v>
      </c>
      <c r="J29" s="16">
        <f t="shared" si="11"/>
        <v>20.74804997863248</v>
      </c>
      <c r="K29" s="16">
        <f t="shared" si="11"/>
        <v>21.044450692612941</v>
      </c>
      <c r="L29" s="16">
        <f t="shared" si="11"/>
        <v>18.752285171164019</v>
      </c>
      <c r="M29" s="16">
        <f t="shared" si="11"/>
        <v>21.192651049603175</v>
      </c>
      <c r="N29" s="16">
        <f t="shared" si="11"/>
        <v>21.192651049603175</v>
      </c>
      <c r="O29" s="16">
        <f t="shared" si="11"/>
        <v>21.192651049603175</v>
      </c>
      <c r="P29" s="16">
        <f t="shared" si="11"/>
        <v>20.917421815192746</v>
      </c>
      <c r="Q29" s="16">
        <f t="shared" si="11"/>
        <v>22.018338752834463</v>
      </c>
      <c r="R29" s="16">
        <f t="shared" si="11"/>
        <v>21.192651049603175</v>
      </c>
      <c r="S29" s="16">
        <f t="shared" si="11"/>
        <v>22.82285497649573</v>
      </c>
      <c r="T29" s="16">
        <f t="shared" si="11"/>
        <v>19.522927027513227</v>
      </c>
      <c r="U29" s="16">
        <f t="shared" si="11"/>
        <v>22.526454262515262</v>
      </c>
      <c r="V29" s="16">
        <f t="shared" si="11"/>
        <v>20.642192580782311</v>
      </c>
      <c r="W29" s="16">
        <f t="shared" si="11"/>
        <v>21.340851406593401</v>
      </c>
      <c r="X29" s="16">
        <f t="shared" si="11"/>
        <v>20.74804997863248</v>
      </c>
      <c r="Y29" s="16">
        <f t="shared" si="11"/>
        <v>20.74804997863248</v>
      </c>
      <c r="Z29" s="16">
        <f t="shared" si="11"/>
        <v>22.293567987244902</v>
      </c>
      <c r="AA29" s="16">
        <f t="shared" si="11"/>
        <v>21.321091358994707</v>
      </c>
      <c r="AB29" s="16">
        <f t="shared" si="11"/>
        <v>22.844026456065762</v>
      </c>
      <c r="AC29" s="24">
        <f t="shared" si="9"/>
        <v>21.498643085388846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>
        <f>(E13-E12)/LN(1+(E13-E12)/E7)</f>
        <v>4.4586795424784631</v>
      </c>
      <c r="F30" s="16">
        <f t="shared" ref="F30:AB30" si="12">(F13-F12)/LN(1+(F13-F12)/F7)</f>
        <v>4.1045597544433594</v>
      </c>
      <c r="G30" s="16">
        <f t="shared" si="12"/>
        <v>3.8769682118883537</v>
      </c>
      <c r="H30" s="16">
        <f t="shared" si="12"/>
        <v>3.8769682118883537</v>
      </c>
      <c r="I30" s="16">
        <f t="shared" si="12"/>
        <v>3.8429301103906566</v>
      </c>
      <c r="J30" s="16">
        <f t="shared" si="12"/>
        <v>3.8429301103906557</v>
      </c>
      <c r="K30" s="16">
        <f t="shared" si="12"/>
        <v>4.2868119927759922</v>
      </c>
      <c r="L30" s="16">
        <f t="shared" si="12"/>
        <v>4.139127666222846</v>
      </c>
      <c r="M30" s="16">
        <f t="shared" si="12"/>
        <v>4.0785139146313183</v>
      </c>
      <c r="N30" s="16">
        <f t="shared" si="12"/>
        <v>4.0118260847600782</v>
      </c>
      <c r="O30" s="16">
        <f t="shared" si="12"/>
        <v>4.0452297460413273</v>
      </c>
      <c r="P30" s="16">
        <f t="shared" si="12"/>
        <v>3.9283253940383194</v>
      </c>
      <c r="Q30" s="16">
        <f t="shared" si="12"/>
        <v>3.678872354266856</v>
      </c>
      <c r="R30" s="16">
        <f t="shared" si="12"/>
        <v>3.728161169432509</v>
      </c>
      <c r="S30" s="16">
        <f t="shared" si="12"/>
        <v>3.9783005776314364</v>
      </c>
      <c r="T30" s="16">
        <f t="shared" si="12"/>
        <v>3.9783005776314369</v>
      </c>
      <c r="U30" s="16">
        <f t="shared" si="12"/>
        <v>3.7448369879635663</v>
      </c>
      <c r="V30" s="16">
        <f t="shared" si="12"/>
        <v>4.2078765470448287</v>
      </c>
      <c r="W30" s="16">
        <f t="shared" si="12"/>
        <v>3.7953919198120305</v>
      </c>
      <c r="X30" s="16">
        <f t="shared" si="12"/>
        <v>3.9108742047105141</v>
      </c>
      <c r="Y30" s="16">
        <f t="shared" si="12"/>
        <v>3.808757099995232</v>
      </c>
      <c r="Z30" s="16">
        <f t="shared" si="12"/>
        <v>4.0452297460413273</v>
      </c>
      <c r="AA30" s="16">
        <f t="shared" si="12"/>
        <v>4.3776049092713825</v>
      </c>
      <c r="AB30" s="16">
        <f t="shared" si="12"/>
        <v>4.4926964125072093</v>
      </c>
      <c r="AC30" s="24">
        <f t="shared" si="9"/>
        <v>4.0099905519274195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>
        <f t="shared" ref="E31:AB31" si="13">(E9-E10)/LN(1+(E9-E10)/E8)</f>
        <v>3.57056204992652</v>
      </c>
      <c r="F31" s="16">
        <f t="shared" si="13"/>
        <v>3.1269202697034131</v>
      </c>
      <c r="G31" s="16">
        <f t="shared" si="13"/>
        <v>3.0738596413683656</v>
      </c>
      <c r="H31" s="16">
        <f t="shared" si="13"/>
        <v>4.2234979072749788</v>
      </c>
      <c r="I31" s="16">
        <f t="shared" si="13"/>
        <v>4.1623096847329446</v>
      </c>
      <c r="J31" s="16">
        <f t="shared" si="13"/>
        <v>2.9192267399697243</v>
      </c>
      <c r="K31" s="16">
        <f t="shared" si="13"/>
        <v>3.5344062447720375</v>
      </c>
      <c r="L31" s="16">
        <f t="shared" si="13"/>
        <v>3.4494889435319882</v>
      </c>
      <c r="M31" s="16">
        <f t="shared" si="13"/>
        <v>2.9310095858689826</v>
      </c>
      <c r="N31" s="16">
        <f t="shared" si="13"/>
        <v>4.245375243813954</v>
      </c>
      <c r="O31" s="16">
        <f t="shared" si="13"/>
        <v>2.9310095858689826</v>
      </c>
      <c r="P31" s="16">
        <f t="shared" si="13"/>
        <v>2.9063544547929925</v>
      </c>
      <c r="Q31" s="16">
        <f t="shared" si="13"/>
        <v>3.0045957240544103</v>
      </c>
      <c r="R31" s="16">
        <f t="shared" si="13"/>
        <v>2.7526727126528141</v>
      </c>
      <c r="S31" s="16">
        <f t="shared" si="13"/>
        <v>2.9310095858689826</v>
      </c>
      <c r="T31" s="16">
        <f t="shared" si="13"/>
        <v>2.9063544547929925</v>
      </c>
      <c r="U31" s="16">
        <f t="shared" si="13"/>
        <v>2.9063544547929929</v>
      </c>
      <c r="V31" s="16">
        <f t="shared" si="13"/>
        <v>3.2059515234608829</v>
      </c>
      <c r="W31" s="16">
        <f t="shared" si="13"/>
        <v>2.9708636221603979</v>
      </c>
      <c r="X31" s="16">
        <f t="shared" si="13"/>
        <v>2.7570193139019237</v>
      </c>
      <c r="Y31" s="16">
        <f t="shared" si="13"/>
        <v>3.506041115919917</v>
      </c>
      <c r="Z31" s="16">
        <f t="shared" si="13"/>
        <v>3.3621191219924658</v>
      </c>
      <c r="AA31" s="16">
        <f t="shared" si="13"/>
        <v>3.249932086543676</v>
      </c>
      <c r="AB31" s="16">
        <f t="shared" si="13"/>
        <v>3.4136459136331081</v>
      </c>
      <c r="AC31" s="24">
        <f t="shared" si="9"/>
        <v>3.2516908325583103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4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4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0</v>
      </c>
      <c r="F40" s="10">
        <f t="shared" ref="F40:AB40" si="15">F38-F39</f>
        <v>0</v>
      </c>
      <c r="G40" s="10">
        <f t="shared" si="15"/>
        <v>0</v>
      </c>
      <c r="H40" s="10">
        <f t="shared" si="15"/>
        <v>0</v>
      </c>
      <c r="I40" s="10">
        <f t="shared" si="15"/>
        <v>0</v>
      </c>
      <c r="J40" s="10">
        <f t="shared" si="15"/>
        <v>0</v>
      </c>
      <c r="K40" s="10">
        <f t="shared" si="15"/>
        <v>0</v>
      </c>
      <c r="L40" s="10">
        <f t="shared" si="15"/>
        <v>0</v>
      </c>
      <c r="M40" s="10">
        <f t="shared" si="15"/>
        <v>0</v>
      </c>
      <c r="N40" s="10">
        <f t="shared" si="15"/>
        <v>0</v>
      </c>
      <c r="O40" s="10">
        <f t="shared" si="15"/>
        <v>0</v>
      </c>
      <c r="P40" s="10">
        <f t="shared" si="15"/>
        <v>0</v>
      </c>
      <c r="Q40" s="10">
        <f t="shared" si="15"/>
        <v>0</v>
      </c>
      <c r="R40" s="10">
        <f t="shared" si="15"/>
        <v>0</v>
      </c>
      <c r="S40" s="10">
        <f t="shared" si="15"/>
        <v>0</v>
      </c>
      <c r="T40" s="10">
        <f t="shared" si="15"/>
        <v>0</v>
      </c>
      <c r="U40" s="10">
        <f t="shared" si="15"/>
        <v>0</v>
      </c>
      <c r="V40" s="10">
        <f t="shared" si="15"/>
        <v>0</v>
      </c>
      <c r="W40" s="10">
        <f t="shared" si="15"/>
        <v>0</v>
      </c>
      <c r="X40" s="10">
        <f t="shared" si="15"/>
        <v>0</v>
      </c>
      <c r="Y40" s="10">
        <f t="shared" si="15"/>
        <v>0</v>
      </c>
      <c r="Z40" s="10">
        <f t="shared" si="15"/>
        <v>0</v>
      </c>
      <c r="AA40" s="10">
        <f t="shared" si="15"/>
        <v>0</v>
      </c>
      <c r="AB40" s="10">
        <f t="shared" si="15"/>
        <v>0</v>
      </c>
      <c r="AC40" s="24">
        <f t="shared" si="14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4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4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0</v>
      </c>
      <c r="F43" s="10">
        <f t="shared" ref="F43:AB43" si="16">F42-F41</f>
        <v>0</v>
      </c>
      <c r="G43" s="10">
        <f t="shared" si="16"/>
        <v>0</v>
      </c>
      <c r="H43" s="10">
        <f t="shared" si="16"/>
        <v>0</v>
      </c>
      <c r="I43" s="10">
        <f t="shared" si="16"/>
        <v>0</v>
      </c>
      <c r="J43" s="10">
        <f t="shared" si="16"/>
        <v>0</v>
      </c>
      <c r="K43" s="10">
        <f t="shared" si="16"/>
        <v>0</v>
      </c>
      <c r="L43" s="10">
        <f t="shared" si="16"/>
        <v>0</v>
      </c>
      <c r="M43" s="10">
        <f t="shared" si="16"/>
        <v>0</v>
      </c>
      <c r="N43" s="10">
        <f t="shared" si="16"/>
        <v>0</v>
      </c>
      <c r="O43" s="10">
        <f t="shared" si="16"/>
        <v>0</v>
      </c>
      <c r="P43" s="10">
        <f t="shared" si="16"/>
        <v>0</v>
      </c>
      <c r="Q43" s="10">
        <f t="shared" si="16"/>
        <v>0</v>
      </c>
      <c r="R43" s="10">
        <f t="shared" si="16"/>
        <v>0</v>
      </c>
      <c r="S43" s="10">
        <f t="shared" si="16"/>
        <v>0</v>
      </c>
      <c r="T43" s="10">
        <f t="shared" si="16"/>
        <v>0</v>
      </c>
      <c r="U43" s="10">
        <f t="shared" si="16"/>
        <v>0</v>
      </c>
      <c r="V43" s="10">
        <f t="shared" si="16"/>
        <v>0</v>
      </c>
      <c r="W43" s="10">
        <f t="shared" si="16"/>
        <v>0</v>
      </c>
      <c r="X43" s="10">
        <f t="shared" si="16"/>
        <v>0</v>
      </c>
      <c r="Y43" s="10">
        <f t="shared" si="16"/>
        <v>0</v>
      </c>
      <c r="Z43" s="10">
        <f t="shared" si="16"/>
        <v>0</v>
      </c>
      <c r="AA43" s="10">
        <f t="shared" si="16"/>
        <v>0</v>
      </c>
      <c r="AB43" s="10">
        <f t="shared" si="16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7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7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17"/>
        <v>4.200000000000002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17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17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17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AB50" si="18">E46-E47</f>
        <v>0.5</v>
      </c>
      <c r="F50" s="11">
        <f t="shared" si="18"/>
        <v>0.5</v>
      </c>
      <c r="G50" s="11">
        <f t="shared" si="18"/>
        <v>0.5</v>
      </c>
      <c r="H50" s="11">
        <f t="shared" si="18"/>
        <v>0.5</v>
      </c>
      <c r="I50" s="11">
        <f t="shared" si="18"/>
        <v>0.5</v>
      </c>
      <c r="J50" s="11">
        <f t="shared" si="18"/>
        <v>0.5</v>
      </c>
      <c r="K50" s="11">
        <f t="shared" si="18"/>
        <v>0.5</v>
      </c>
      <c r="L50" s="11">
        <f t="shared" si="18"/>
        <v>0.5</v>
      </c>
      <c r="M50" s="11">
        <f t="shared" si="18"/>
        <v>0.5</v>
      </c>
      <c r="N50" s="11">
        <f t="shared" si="18"/>
        <v>0.5</v>
      </c>
      <c r="O50" s="11">
        <f t="shared" si="18"/>
        <v>0.5</v>
      </c>
      <c r="P50" s="11">
        <f t="shared" si="18"/>
        <v>0.5</v>
      </c>
      <c r="Q50" s="11">
        <f t="shared" si="18"/>
        <v>0.5</v>
      </c>
      <c r="R50" s="11">
        <f t="shared" si="18"/>
        <v>0.5</v>
      </c>
      <c r="S50" s="11">
        <f t="shared" si="18"/>
        <v>0.5</v>
      </c>
      <c r="T50" s="11">
        <f t="shared" si="18"/>
        <v>0.5</v>
      </c>
      <c r="U50" s="11">
        <f t="shared" si="18"/>
        <v>0.5</v>
      </c>
      <c r="V50" s="11">
        <f t="shared" si="18"/>
        <v>0.5</v>
      </c>
      <c r="W50" s="11">
        <f t="shared" si="18"/>
        <v>0.5</v>
      </c>
      <c r="X50" s="11">
        <f t="shared" si="18"/>
        <v>0.5</v>
      </c>
      <c r="Y50" s="11">
        <f t="shared" si="18"/>
        <v>0.5</v>
      </c>
      <c r="Z50" s="11">
        <f t="shared" si="18"/>
        <v>0.5</v>
      </c>
      <c r="AA50" s="11">
        <f t="shared" si="18"/>
        <v>0.5</v>
      </c>
      <c r="AB50" s="11">
        <f t="shared" si="18"/>
        <v>0.5</v>
      </c>
      <c r="AC50" s="24">
        <f t="shared" si="17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AB51" si="19">E48-E49</f>
        <v>0.79999999999999982</v>
      </c>
      <c r="F51" s="11">
        <f t="shared" si="19"/>
        <v>0.79999999999999982</v>
      </c>
      <c r="G51" s="11">
        <f t="shared" si="19"/>
        <v>0.79999999999999982</v>
      </c>
      <c r="H51" s="11">
        <f t="shared" si="19"/>
        <v>0.79999999999999982</v>
      </c>
      <c r="I51" s="11">
        <f t="shared" si="19"/>
        <v>0.79999999999999982</v>
      </c>
      <c r="J51" s="11">
        <f t="shared" si="19"/>
        <v>0.79999999999999982</v>
      </c>
      <c r="K51" s="11">
        <f t="shared" si="19"/>
        <v>0.79999999999999982</v>
      </c>
      <c r="L51" s="11">
        <f t="shared" si="19"/>
        <v>0.79999999999999982</v>
      </c>
      <c r="M51" s="11">
        <f t="shared" si="19"/>
        <v>0.79999999999999982</v>
      </c>
      <c r="N51" s="11">
        <f t="shared" si="19"/>
        <v>0.79999999999999982</v>
      </c>
      <c r="O51" s="11">
        <f t="shared" si="19"/>
        <v>0.79999999999999982</v>
      </c>
      <c r="P51" s="11">
        <f t="shared" si="19"/>
        <v>0.79999999999999982</v>
      </c>
      <c r="Q51" s="11">
        <f t="shared" si="19"/>
        <v>0.79999999999999982</v>
      </c>
      <c r="R51" s="11">
        <f t="shared" si="19"/>
        <v>0.79999999999999982</v>
      </c>
      <c r="S51" s="11">
        <f t="shared" si="19"/>
        <v>0.79999999999999982</v>
      </c>
      <c r="T51" s="11">
        <f t="shared" si="19"/>
        <v>0.79999999999999982</v>
      </c>
      <c r="U51" s="11">
        <f t="shared" si="19"/>
        <v>0.79999999999999982</v>
      </c>
      <c r="V51" s="11">
        <f t="shared" si="19"/>
        <v>0.79999999999999982</v>
      </c>
      <c r="W51" s="11">
        <f t="shared" si="19"/>
        <v>0.79999999999999982</v>
      </c>
      <c r="X51" s="11">
        <f t="shared" si="19"/>
        <v>0.79999999999999982</v>
      </c>
      <c r="Y51" s="11">
        <f t="shared" si="19"/>
        <v>0.79999999999999982</v>
      </c>
      <c r="Z51" s="11">
        <f t="shared" si="19"/>
        <v>0.79999999999999982</v>
      </c>
      <c r="AA51" s="11">
        <f t="shared" si="19"/>
        <v>0.79999999999999982</v>
      </c>
      <c r="AB51" s="11">
        <f t="shared" si="19"/>
        <v>0.79999999999999982</v>
      </c>
      <c r="AC51" s="24">
        <f t="shared" si="17"/>
        <v>0.80000000000000027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AB52" si="20">SQRT(E50/0.5)*971</f>
        <v>971</v>
      </c>
      <c r="F52" s="14">
        <f t="shared" si="20"/>
        <v>971</v>
      </c>
      <c r="G52" s="14">
        <f t="shared" si="20"/>
        <v>971</v>
      </c>
      <c r="H52" s="14">
        <f t="shared" si="20"/>
        <v>971</v>
      </c>
      <c r="I52" s="14">
        <f t="shared" si="20"/>
        <v>971</v>
      </c>
      <c r="J52" s="14">
        <f t="shared" si="20"/>
        <v>971</v>
      </c>
      <c r="K52" s="14">
        <f t="shared" si="20"/>
        <v>971</v>
      </c>
      <c r="L52" s="14">
        <f t="shared" si="20"/>
        <v>971</v>
      </c>
      <c r="M52" s="14">
        <f t="shared" si="20"/>
        <v>971</v>
      </c>
      <c r="N52" s="14">
        <f t="shared" si="20"/>
        <v>971</v>
      </c>
      <c r="O52" s="14">
        <f t="shared" si="20"/>
        <v>971</v>
      </c>
      <c r="P52" s="14">
        <f t="shared" si="20"/>
        <v>971</v>
      </c>
      <c r="Q52" s="14">
        <f t="shared" si="20"/>
        <v>971</v>
      </c>
      <c r="R52" s="14">
        <f t="shared" si="20"/>
        <v>971</v>
      </c>
      <c r="S52" s="14">
        <f t="shared" si="20"/>
        <v>971</v>
      </c>
      <c r="T52" s="14">
        <f t="shared" si="20"/>
        <v>971</v>
      </c>
      <c r="U52" s="14">
        <f t="shared" si="20"/>
        <v>971</v>
      </c>
      <c r="V52" s="14">
        <f t="shared" si="20"/>
        <v>971</v>
      </c>
      <c r="W52" s="14">
        <f t="shared" si="20"/>
        <v>971</v>
      </c>
      <c r="X52" s="14">
        <f t="shared" si="20"/>
        <v>971</v>
      </c>
      <c r="Y52" s="14">
        <f t="shared" si="20"/>
        <v>971</v>
      </c>
      <c r="Z52" s="14">
        <f t="shared" si="20"/>
        <v>971</v>
      </c>
      <c r="AA52" s="14">
        <f t="shared" si="20"/>
        <v>971</v>
      </c>
      <c r="AB52" s="14">
        <f t="shared" si="20"/>
        <v>971</v>
      </c>
      <c r="AC52" s="24">
        <f t="shared" si="17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AB53" si="21">E52*1000*1*(E38-E39)/3024</f>
        <v>0</v>
      </c>
      <c r="F53" s="14">
        <f t="shared" si="21"/>
        <v>0</v>
      </c>
      <c r="G53" s="14">
        <f t="shared" si="21"/>
        <v>0</v>
      </c>
      <c r="H53" s="14">
        <f t="shared" si="21"/>
        <v>0</v>
      </c>
      <c r="I53" s="14">
        <f t="shared" si="21"/>
        <v>0</v>
      </c>
      <c r="J53" s="14">
        <f t="shared" si="21"/>
        <v>0</v>
      </c>
      <c r="K53" s="14">
        <f t="shared" si="21"/>
        <v>0</v>
      </c>
      <c r="L53" s="14">
        <f t="shared" si="21"/>
        <v>0</v>
      </c>
      <c r="M53" s="14">
        <f t="shared" si="21"/>
        <v>0</v>
      </c>
      <c r="N53" s="14">
        <f t="shared" si="21"/>
        <v>0</v>
      </c>
      <c r="O53" s="14">
        <f t="shared" si="21"/>
        <v>0</v>
      </c>
      <c r="P53" s="14">
        <f t="shared" si="21"/>
        <v>0</v>
      </c>
      <c r="Q53" s="14">
        <f t="shared" si="21"/>
        <v>0</v>
      </c>
      <c r="R53" s="14">
        <f t="shared" si="21"/>
        <v>0</v>
      </c>
      <c r="S53" s="14">
        <f t="shared" si="21"/>
        <v>0</v>
      </c>
      <c r="T53" s="14">
        <f t="shared" si="21"/>
        <v>0</v>
      </c>
      <c r="U53" s="14">
        <f t="shared" si="21"/>
        <v>0</v>
      </c>
      <c r="V53" s="14">
        <f t="shared" si="21"/>
        <v>0</v>
      </c>
      <c r="W53" s="14">
        <f t="shared" si="21"/>
        <v>0</v>
      </c>
      <c r="X53" s="14">
        <f t="shared" si="21"/>
        <v>0</v>
      </c>
      <c r="Y53" s="14">
        <f t="shared" si="21"/>
        <v>0</v>
      </c>
      <c r="Z53" s="14">
        <f t="shared" si="21"/>
        <v>0</v>
      </c>
      <c r="AA53" s="14">
        <f t="shared" si="21"/>
        <v>0</v>
      </c>
      <c r="AB53" s="14">
        <f t="shared" si="21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 t="e">
        <f t="shared" ref="E55:AB55" si="22">E54/E53</f>
        <v>#DIV/0!</v>
      </c>
      <c r="F55" s="16" t="e">
        <f t="shared" si="22"/>
        <v>#DIV/0!</v>
      </c>
      <c r="G55" s="16" t="e">
        <f t="shared" si="22"/>
        <v>#DIV/0!</v>
      </c>
      <c r="H55" s="16" t="e">
        <f t="shared" si="22"/>
        <v>#DIV/0!</v>
      </c>
      <c r="I55" s="16" t="e">
        <f t="shared" si="22"/>
        <v>#DIV/0!</v>
      </c>
      <c r="J55" s="16" t="e">
        <f t="shared" si="22"/>
        <v>#DIV/0!</v>
      </c>
      <c r="K55" s="16" t="e">
        <f t="shared" si="22"/>
        <v>#DIV/0!</v>
      </c>
      <c r="L55" s="16" t="e">
        <f t="shared" si="22"/>
        <v>#DIV/0!</v>
      </c>
      <c r="M55" s="16" t="e">
        <f t="shared" si="22"/>
        <v>#DIV/0!</v>
      </c>
      <c r="N55" s="16" t="e">
        <f t="shared" si="22"/>
        <v>#DIV/0!</v>
      </c>
      <c r="O55" s="16" t="e">
        <f t="shared" si="22"/>
        <v>#DIV/0!</v>
      </c>
      <c r="P55" s="16" t="e">
        <f t="shared" si="22"/>
        <v>#DIV/0!</v>
      </c>
      <c r="Q55" s="16" t="e">
        <f t="shared" si="22"/>
        <v>#DIV/0!</v>
      </c>
      <c r="R55" s="16" t="e">
        <f t="shared" si="22"/>
        <v>#DIV/0!</v>
      </c>
      <c r="S55" s="16" t="e">
        <f t="shared" si="22"/>
        <v>#DIV/0!</v>
      </c>
      <c r="T55" s="16" t="e">
        <f t="shared" si="22"/>
        <v>#DIV/0!</v>
      </c>
      <c r="U55" s="16" t="e">
        <f t="shared" si="22"/>
        <v>#DIV/0!</v>
      </c>
      <c r="V55" s="16" t="e">
        <f t="shared" si="22"/>
        <v>#DIV/0!</v>
      </c>
      <c r="W55" s="16" t="e">
        <f t="shared" si="22"/>
        <v>#DIV/0!</v>
      </c>
      <c r="X55" s="16" t="e">
        <f t="shared" si="22"/>
        <v>#DIV/0!</v>
      </c>
      <c r="Y55" s="16" t="e">
        <f t="shared" si="22"/>
        <v>#DIV/0!</v>
      </c>
      <c r="Z55" s="16" t="e">
        <f t="shared" si="22"/>
        <v>#DIV/0!</v>
      </c>
      <c r="AA55" s="16" t="e">
        <f t="shared" si="22"/>
        <v>#DIV/0!</v>
      </c>
      <c r="AB55" s="16" t="e">
        <f t="shared" si="22"/>
        <v>#DIV/0!</v>
      </c>
      <c r="AC55" s="24" t="e">
        <f t="shared" ref="AC55:AC60" si="23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23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 t="e">
        <f t="shared" ref="E57:AB57" si="24">3.516/E55</f>
        <v>#DIV/0!</v>
      </c>
      <c r="F57" s="16" t="e">
        <f t="shared" si="24"/>
        <v>#DIV/0!</v>
      </c>
      <c r="G57" s="16" t="e">
        <f t="shared" si="24"/>
        <v>#DIV/0!</v>
      </c>
      <c r="H57" s="16" t="e">
        <f t="shared" si="24"/>
        <v>#DIV/0!</v>
      </c>
      <c r="I57" s="16" t="e">
        <f t="shared" si="24"/>
        <v>#DIV/0!</v>
      </c>
      <c r="J57" s="16" t="e">
        <f t="shared" si="24"/>
        <v>#DIV/0!</v>
      </c>
      <c r="K57" s="16" t="e">
        <f t="shared" si="24"/>
        <v>#DIV/0!</v>
      </c>
      <c r="L57" s="16" t="e">
        <f t="shared" si="24"/>
        <v>#DIV/0!</v>
      </c>
      <c r="M57" s="16" t="e">
        <f t="shared" si="24"/>
        <v>#DIV/0!</v>
      </c>
      <c r="N57" s="16" t="e">
        <f t="shared" si="24"/>
        <v>#DIV/0!</v>
      </c>
      <c r="O57" s="16" t="e">
        <f t="shared" si="24"/>
        <v>#DIV/0!</v>
      </c>
      <c r="P57" s="16" t="e">
        <f t="shared" si="24"/>
        <v>#DIV/0!</v>
      </c>
      <c r="Q57" s="16" t="e">
        <f t="shared" si="24"/>
        <v>#DIV/0!</v>
      </c>
      <c r="R57" s="16" t="e">
        <f t="shared" si="24"/>
        <v>#DIV/0!</v>
      </c>
      <c r="S57" s="16" t="e">
        <f t="shared" si="24"/>
        <v>#DIV/0!</v>
      </c>
      <c r="T57" s="16" t="e">
        <f t="shared" si="24"/>
        <v>#DIV/0!</v>
      </c>
      <c r="U57" s="16" t="e">
        <f t="shared" si="24"/>
        <v>#DIV/0!</v>
      </c>
      <c r="V57" s="16" t="e">
        <f t="shared" si="24"/>
        <v>#DIV/0!</v>
      </c>
      <c r="W57" s="16" t="e">
        <f t="shared" si="24"/>
        <v>#DIV/0!</v>
      </c>
      <c r="X57" s="16" t="e">
        <f t="shared" si="24"/>
        <v>#DIV/0!</v>
      </c>
      <c r="Y57" s="16" t="e">
        <f t="shared" si="24"/>
        <v>#DIV/0!</v>
      </c>
      <c r="Z57" s="16" t="e">
        <f t="shared" si="24"/>
        <v>#DIV/0!</v>
      </c>
      <c r="AA57" s="16" t="e">
        <f t="shared" si="24"/>
        <v>#DIV/0!</v>
      </c>
      <c r="AB57" s="16" t="e">
        <f t="shared" si="24"/>
        <v>#DIV/0!</v>
      </c>
      <c r="AC57" s="24" t="e">
        <f t="shared" si="23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 t="e">
        <f t="shared" ref="E58:AB58" si="25">3.413*E57</f>
        <v>#DIV/0!</v>
      </c>
      <c r="F58" s="16" t="e">
        <f t="shared" si="25"/>
        <v>#DIV/0!</v>
      </c>
      <c r="G58" s="16" t="e">
        <f t="shared" si="25"/>
        <v>#DIV/0!</v>
      </c>
      <c r="H58" s="16" t="e">
        <f t="shared" si="25"/>
        <v>#DIV/0!</v>
      </c>
      <c r="I58" s="16" t="e">
        <f t="shared" si="25"/>
        <v>#DIV/0!</v>
      </c>
      <c r="J58" s="16" t="e">
        <f t="shared" si="25"/>
        <v>#DIV/0!</v>
      </c>
      <c r="K58" s="16" t="e">
        <f t="shared" si="25"/>
        <v>#DIV/0!</v>
      </c>
      <c r="L58" s="16" t="e">
        <f t="shared" si="25"/>
        <v>#DIV/0!</v>
      </c>
      <c r="M58" s="16" t="e">
        <f t="shared" si="25"/>
        <v>#DIV/0!</v>
      </c>
      <c r="N58" s="16" t="e">
        <f t="shared" si="25"/>
        <v>#DIV/0!</v>
      </c>
      <c r="O58" s="16" t="e">
        <f t="shared" si="25"/>
        <v>#DIV/0!</v>
      </c>
      <c r="P58" s="16" t="e">
        <f t="shared" si="25"/>
        <v>#DIV/0!</v>
      </c>
      <c r="Q58" s="16" t="e">
        <f t="shared" si="25"/>
        <v>#DIV/0!</v>
      </c>
      <c r="R58" s="16" t="e">
        <f t="shared" si="25"/>
        <v>#DIV/0!</v>
      </c>
      <c r="S58" s="16" t="e">
        <f t="shared" si="25"/>
        <v>#DIV/0!</v>
      </c>
      <c r="T58" s="16" t="e">
        <f t="shared" si="25"/>
        <v>#DIV/0!</v>
      </c>
      <c r="U58" s="16" t="e">
        <f t="shared" si="25"/>
        <v>#DIV/0!</v>
      </c>
      <c r="V58" s="16" t="e">
        <f t="shared" si="25"/>
        <v>#DIV/0!</v>
      </c>
      <c r="W58" s="16" t="e">
        <f t="shared" si="25"/>
        <v>#DIV/0!</v>
      </c>
      <c r="X58" s="16" t="e">
        <f t="shared" si="25"/>
        <v>#DIV/0!</v>
      </c>
      <c r="Y58" s="16" t="e">
        <f t="shared" si="25"/>
        <v>#DIV/0!</v>
      </c>
      <c r="Z58" s="16" t="e">
        <f t="shared" si="25"/>
        <v>#DIV/0!</v>
      </c>
      <c r="AA58" s="16" t="e">
        <f t="shared" si="25"/>
        <v>#DIV/0!</v>
      </c>
      <c r="AB58" s="16" t="e">
        <f t="shared" si="25"/>
        <v>#DIV/0!</v>
      </c>
      <c r="AC58" s="24" t="e">
        <f t="shared" si="23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 t="e">
        <f>(E42-E41)/LN(1+(E42-E41)/E36)</f>
        <v>#DIV/0!</v>
      </c>
      <c r="F59" s="16" t="e">
        <f t="shared" ref="F59:AB59" si="26">(F42-F41)/LN(1+(F42-F41)/F36)</f>
        <v>#DIV/0!</v>
      </c>
      <c r="G59" s="16" t="e">
        <f t="shared" si="26"/>
        <v>#DIV/0!</v>
      </c>
      <c r="H59" s="16" t="e">
        <f t="shared" si="26"/>
        <v>#DIV/0!</v>
      </c>
      <c r="I59" s="16" t="e">
        <f t="shared" si="26"/>
        <v>#DIV/0!</v>
      </c>
      <c r="J59" s="16" t="e">
        <f t="shared" si="26"/>
        <v>#DIV/0!</v>
      </c>
      <c r="K59" s="16" t="e">
        <f t="shared" si="26"/>
        <v>#DIV/0!</v>
      </c>
      <c r="L59" s="16" t="e">
        <f t="shared" si="26"/>
        <v>#DIV/0!</v>
      </c>
      <c r="M59" s="16" t="e">
        <f t="shared" si="26"/>
        <v>#DIV/0!</v>
      </c>
      <c r="N59" s="16" t="e">
        <f t="shared" si="26"/>
        <v>#DIV/0!</v>
      </c>
      <c r="O59" s="16" t="e">
        <f t="shared" si="26"/>
        <v>#DIV/0!</v>
      </c>
      <c r="P59" s="16" t="e">
        <f t="shared" si="26"/>
        <v>#DIV/0!</v>
      </c>
      <c r="Q59" s="16" t="e">
        <f t="shared" si="26"/>
        <v>#DIV/0!</v>
      </c>
      <c r="R59" s="16" t="e">
        <f t="shared" si="26"/>
        <v>#DIV/0!</v>
      </c>
      <c r="S59" s="16" t="e">
        <f t="shared" si="26"/>
        <v>#DIV/0!</v>
      </c>
      <c r="T59" s="16" t="e">
        <f t="shared" si="26"/>
        <v>#DIV/0!</v>
      </c>
      <c r="U59" s="16" t="e">
        <f t="shared" si="26"/>
        <v>#DIV/0!</v>
      </c>
      <c r="V59" s="16" t="e">
        <f t="shared" si="26"/>
        <v>#DIV/0!</v>
      </c>
      <c r="W59" s="16" t="e">
        <f t="shared" si="26"/>
        <v>#DIV/0!</v>
      </c>
      <c r="X59" s="16" t="e">
        <f t="shared" si="26"/>
        <v>#DIV/0!</v>
      </c>
      <c r="Y59" s="16" t="e">
        <f t="shared" si="26"/>
        <v>#DIV/0!</v>
      </c>
      <c r="Z59" s="16" t="e">
        <f t="shared" si="26"/>
        <v>#DIV/0!</v>
      </c>
      <c r="AA59" s="16" t="e">
        <f t="shared" si="26"/>
        <v>#DIV/0!</v>
      </c>
      <c r="AB59" s="16" t="e">
        <f t="shared" si="26"/>
        <v>#DIV/0!</v>
      </c>
      <c r="AC59" s="24" t="e">
        <f t="shared" si="23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 t="e">
        <f t="shared" ref="E60:AB60" si="27">(E38-E39)/LN(1+(E38-E39)/E37)</f>
        <v>#DIV/0!</v>
      </c>
      <c r="F60" s="16" t="e">
        <f t="shared" si="27"/>
        <v>#DIV/0!</v>
      </c>
      <c r="G60" s="16" t="e">
        <f t="shared" si="27"/>
        <v>#DIV/0!</v>
      </c>
      <c r="H60" s="16" t="e">
        <f t="shared" si="27"/>
        <v>#DIV/0!</v>
      </c>
      <c r="I60" s="16" t="e">
        <f t="shared" si="27"/>
        <v>#DIV/0!</v>
      </c>
      <c r="J60" s="16" t="e">
        <f t="shared" si="27"/>
        <v>#DIV/0!</v>
      </c>
      <c r="K60" s="16" t="e">
        <f t="shared" si="27"/>
        <v>#DIV/0!</v>
      </c>
      <c r="L60" s="16" t="e">
        <f t="shared" si="27"/>
        <v>#DIV/0!</v>
      </c>
      <c r="M60" s="16" t="e">
        <f t="shared" si="27"/>
        <v>#DIV/0!</v>
      </c>
      <c r="N60" s="16" t="e">
        <f t="shared" si="27"/>
        <v>#DIV/0!</v>
      </c>
      <c r="O60" s="16" t="e">
        <f t="shared" si="27"/>
        <v>#DIV/0!</v>
      </c>
      <c r="P60" s="16" t="e">
        <f t="shared" si="27"/>
        <v>#DIV/0!</v>
      </c>
      <c r="Q60" s="16" t="e">
        <f t="shared" si="27"/>
        <v>#DIV/0!</v>
      </c>
      <c r="R60" s="16" t="e">
        <f t="shared" si="27"/>
        <v>#DIV/0!</v>
      </c>
      <c r="S60" s="16" t="e">
        <f t="shared" si="27"/>
        <v>#DIV/0!</v>
      </c>
      <c r="T60" s="16" t="e">
        <f t="shared" si="27"/>
        <v>#DIV/0!</v>
      </c>
      <c r="U60" s="16" t="e">
        <f t="shared" si="27"/>
        <v>#DIV/0!</v>
      </c>
      <c r="V60" s="16" t="e">
        <f t="shared" si="27"/>
        <v>#DIV/0!</v>
      </c>
      <c r="W60" s="16" t="e">
        <f t="shared" si="27"/>
        <v>#DIV/0!</v>
      </c>
      <c r="X60" s="16" t="e">
        <f t="shared" si="27"/>
        <v>#DIV/0!</v>
      </c>
      <c r="Y60" s="16" t="e">
        <f t="shared" si="27"/>
        <v>#DIV/0!</v>
      </c>
      <c r="Z60" s="16" t="e">
        <f t="shared" si="27"/>
        <v>#DIV/0!</v>
      </c>
      <c r="AA60" s="16" t="e">
        <f t="shared" si="27"/>
        <v>#DIV/0!</v>
      </c>
      <c r="AB60" s="16" t="e">
        <f t="shared" si="27"/>
        <v>#DIV/0!</v>
      </c>
      <c r="AC60" s="24" t="e">
        <f t="shared" si="23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23" t="e">
        <f>AVERAGE(E65:AB65)</f>
        <v>#DIV/0!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23" t="e">
        <f>AVERAGE(E66:AB66)</f>
        <v>#DIV/0!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24" t="e">
        <f t="shared" ref="AC67:AC71" si="28">AVERAGE(E67:AB67)</f>
        <v>#DIV/0!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24" t="e">
        <f t="shared" si="28"/>
        <v>#DIV/0!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0</v>
      </c>
      <c r="F69" s="10">
        <f t="shared" ref="F69:AB69" si="29">F67-F68</f>
        <v>0</v>
      </c>
      <c r="G69" s="10">
        <f t="shared" si="29"/>
        <v>0</v>
      </c>
      <c r="H69" s="10">
        <f t="shared" si="29"/>
        <v>0</v>
      </c>
      <c r="I69" s="10">
        <f t="shared" si="29"/>
        <v>0</v>
      </c>
      <c r="J69" s="10">
        <f t="shared" si="29"/>
        <v>0</v>
      </c>
      <c r="K69" s="10">
        <f t="shared" si="29"/>
        <v>0</v>
      </c>
      <c r="L69" s="10">
        <f t="shared" si="29"/>
        <v>0</v>
      </c>
      <c r="M69" s="10">
        <f t="shared" si="29"/>
        <v>0</v>
      </c>
      <c r="N69" s="10">
        <f t="shared" si="29"/>
        <v>0</v>
      </c>
      <c r="O69" s="10">
        <f t="shared" si="29"/>
        <v>0</v>
      </c>
      <c r="P69" s="10">
        <f t="shared" si="29"/>
        <v>0</v>
      </c>
      <c r="Q69" s="10">
        <f t="shared" si="29"/>
        <v>0</v>
      </c>
      <c r="R69" s="10">
        <f t="shared" si="29"/>
        <v>0</v>
      </c>
      <c r="S69" s="10">
        <f t="shared" si="29"/>
        <v>0</v>
      </c>
      <c r="T69" s="10">
        <f t="shared" si="29"/>
        <v>0</v>
      </c>
      <c r="U69" s="10">
        <f t="shared" si="29"/>
        <v>0</v>
      </c>
      <c r="V69" s="10">
        <f t="shared" si="29"/>
        <v>0</v>
      </c>
      <c r="W69" s="10">
        <f t="shared" si="29"/>
        <v>0</v>
      </c>
      <c r="X69" s="10">
        <f t="shared" si="29"/>
        <v>0</v>
      </c>
      <c r="Y69" s="10">
        <f t="shared" si="29"/>
        <v>0</v>
      </c>
      <c r="Z69" s="10">
        <f t="shared" si="29"/>
        <v>0</v>
      </c>
      <c r="AA69" s="10">
        <f t="shared" si="29"/>
        <v>0</v>
      </c>
      <c r="AB69" s="10">
        <f t="shared" si="29"/>
        <v>0</v>
      </c>
      <c r="AC69" s="24">
        <f t="shared" si="28"/>
        <v>0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24" t="e">
        <f t="shared" si="28"/>
        <v>#DIV/0!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24" t="e">
        <f t="shared" si="28"/>
        <v>#DIV/0!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0</v>
      </c>
      <c r="F72" s="10">
        <f t="shared" ref="F72:AB72" si="30">F71-F70</f>
        <v>0</v>
      </c>
      <c r="G72" s="10">
        <f t="shared" si="30"/>
        <v>0</v>
      </c>
      <c r="H72" s="10">
        <f t="shared" si="30"/>
        <v>0</v>
      </c>
      <c r="I72" s="10">
        <f t="shared" si="30"/>
        <v>0</v>
      </c>
      <c r="J72" s="10">
        <f t="shared" si="30"/>
        <v>0</v>
      </c>
      <c r="K72" s="10">
        <f t="shared" si="30"/>
        <v>0</v>
      </c>
      <c r="L72" s="10">
        <f t="shared" si="30"/>
        <v>0</v>
      </c>
      <c r="M72" s="10">
        <f t="shared" si="30"/>
        <v>0</v>
      </c>
      <c r="N72" s="10">
        <f t="shared" si="30"/>
        <v>0</v>
      </c>
      <c r="O72" s="10">
        <f t="shared" si="30"/>
        <v>0</v>
      </c>
      <c r="P72" s="10">
        <f t="shared" si="30"/>
        <v>0</v>
      </c>
      <c r="Q72" s="10">
        <f t="shared" si="30"/>
        <v>0</v>
      </c>
      <c r="R72" s="10">
        <f t="shared" si="30"/>
        <v>0</v>
      </c>
      <c r="S72" s="10">
        <f t="shared" si="30"/>
        <v>0</v>
      </c>
      <c r="T72" s="10">
        <f t="shared" si="30"/>
        <v>0</v>
      </c>
      <c r="U72" s="10">
        <f t="shared" si="30"/>
        <v>0</v>
      </c>
      <c r="V72" s="10">
        <f t="shared" si="30"/>
        <v>0</v>
      </c>
      <c r="W72" s="10">
        <f t="shared" si="30"/>
        <v>0</v>
      </c>
      <c r="X72" s="10">
        <f t="shared" si="30"/>
        <v>0</v>
      </c>
      <c r="Y72" s="10">
        <f t="shared" si="30"/>
        <v>0</v>
      </c>
      <c r="Z72" s="10">
        <f t="shared" si="30"/>
        <v>0</v>
      </c>
      <c r="AA72" s="10">
        <f t="shared" si="30"/>
        <v>0</v>
      </c>
      <c r="AB72" s="10">
        <f t="shared" si="30"/>
        <v>0</v>
      </c>
      <c r="AC72" s="24">
        <f>AVERAGE(E72:AB72)</f>
        <v>0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24" t="e">
        <f t="shared" ref="AC73:AC81" si="31">AVERAGE(E73:AB73)</f>
        <v>#DIV/0!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24" t="e">
        <f t="shared" si="31"/>
        <v>#DIV/0!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31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31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31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31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B79" si="32">E75-E76</f>
        <v>0.5</v>
      </c>
      <c r="F79" s="11">
        <f t="shared" si="32"/>
        <v>0.5</v>
      </c>
      <c r="G79" s="11">
        <f t="shared" si="32"/>
        <v>0.5</v>
      </c>
      <c r="H79" s="11">
        <f t="shared" si="32"/>
        <v>0.5</v>
      </c>
      <c r="I79" s="11">
        <f t="shared" si="32"/>
        <v>0.5</v>
      </c>
      <c r="J79" s="11">
        <f t="shared" si="32"/>
        <v>0.5</v>
      </c>
      <c r="K79" s="11">
        <f t="shared" si="32"/>
        <v>0.5</v>
      </c>
      <c r="L79" s="11">
        <f t="shared" si="32"/>
        <v>0.5</v>
      </c>
      <c r="M79" s="11">
        <f t="shared" si="32"/>
        <v>0.5</v>
      </c>
      <c r="N79" s="11">
        <f t="shared" si="32"/>
        <v>0.5</v>
      </c>
      <c r="O79" s="11">
        <f t="shared" si="32"/>
        <v>0.5</v>
      </c>
      <c r="P79" s="11">
        <f t="shared" si="32"/>
        <v>0.5</v>
      </c>
      <c r="Q79" s="11">
        <f t="shared" si="32"/>
        <v>0.5</v>
      </c>
      <c r="R79" s="11">
        <f t="shared" si="32"/>
        <v>0.5</v>
      </c>
      <c r="S79" s="11">
        <f t="shared" si="32"/>
        <v>0.5</v>
      </c>
      <c r="T79" s="11">
        <f t="shared" si="32"/>
        <v>0.5</v>
      </c>
      <c r="U79" s="11">
        <f t="shared" si="32"/>
        <v>0.5</v>
      </c>
      <c r="V79" s="11">
        <f t="shared" si="32"/>
        <v>0.5</v>
      </c>
      <c r="W79" s="11">
        <f t="shared" si="32"/>
        <v>0.5</v>
      </c>
      <c r="X79" s="11">
        <f t="shared" si="32"/>
        <v>0.5</v>
      </c>
      <c r="Y79" s="11">
        <f t="shared" si="32"/>
        <v>0.5</v>
      </c>
      <c r="Z79" s="11">
        <f t="shared" si="32"/>
        <v>0.5</v>
      </c>
      <c r="AA79" s="11">
        <f t="shared" si="32"/>
        <v>0.5</v>
      </c>
      <c r="AB79" s="11">
        <f t="shared" si="32"/>
        <v>0.5</v>
      </c>
      <c r="AC79" s="24">
        <f t="shared" si="31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B80" si="33">E77-E78</f>
        <v>0.79999999999999982</v>
      </c>
      <c r="F80" s="11">
        <f t="shared" si="33"/>
        <v>0.79999999999999982</v>
      </c>
      <c r="G80" s="11">
        <f t="shared" si="33"/>
        <v>0.79999999999999982</v>
      </c>
      <c r="H80" s="11">
        <f t="shared" si="33"/>
        <v>0.79999999999999982</v>
      </c>
      <c r="I80" s="11">
        <f t="shared" si="33"/>
        <v>0.79999999999999982</v>
      </c>
      <c r="J80" s="11">
        <f t="shared" si="33"/>
        <v>0.79999999999999982</v>
      </c>
      <c r="K80" s="11">
        <f t="shared" si="33"/>
        <v>0.79999999999999982</v>
      </c>
      <c r="L80" s="11">
        <f t="shared" si="33"/>
        <v>0.79999999999999982</v>
      </c>
      <c r="M80" s="11">
        <f t="shared" si="33"/>
        <v>0.79999999999999982</v>
      </c>
      <c r="N80" s="11">
        <f t="shared" si="33"/>
        <v>0.79999999999999982</v>
      </c>
      <c r="O80" s="11">
        <f t="shared" si="33"/>
        <v>0.79999999999999982</v>
      </c>
      <c r="P80" s="11">
        <f t="shared" si="33"/>
        <v>0.79999999999999982</v>
      </c>
      <c r="Q80" s="11">
        <f t="shared" si="33"/>
        <v>0.79999999999999982</v>
      </c>
      <c r="R80" s="11">
        <f t="shared" si="33"/>
        <v>0.79999999999999982</v>
      </c>
      <c r="S80" s="11">
        <f t="shared" si="33"/>
        <v>0.79999999999999982</v>
      </c>
      <c r="T80" s="11">
        <f t="shared" si="33"/>
        <v>0.79999999999999982</v>
      </c>
      <c r="U80" s="11">
        <f t="shared" si="33"/>
        <v>0.79999999999999982</v>
      </c>
      <c r="V80" s="11">
        <f t="shared" si="33"/>
        <v>0.79999999999999982</v>
      </c>
      <c r="W80" s="11">
        <f t="shared" si="33"/>
        <v>0.79999999999999982</v>
      </c>
      <c r="X80" s="11">
        <f t="shared" si="33"/>
        <v>0.79999999999999982</v>
      </c>
      <c r="Y80" s="11">
        <f t="shared" si="33"/>
        <v>0.79999999999999982</v>
      </c>
      <c r="Z80" s="11">
        <f t="shared" si="33"/>
        <v>0.79999999999999982</v>
      </c>
      <c r="AA80" s="11">
        <f t="shared" si="33"/>
        <v>0.79999999999999982</v>
      </c>
      <c r="AB80" s="11">
        <f t="shared" si="33"/>
        <v>0.79999999999999982</v>
      </c>
      <c r="AC80" s="24">
        <f t="shared" si="31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B81" si="34">SQRT(E79/0.5)*971</f>
        <v>971</v>
      </c>
      <c r="F81" s="14">
        <f t="shared" si="34"/>
        <v>971</v>
      </c>
      <c r="G81" s="14">
        <f t="shared" si="34"/>
        <v>971</v>
      </c>
      <c r="H81" s="14">
        <f t="shared" si="34"/>
        <v>971</v>
      </c>
      <c r="I81" s="14">
        <f t="shared" si="34"/>
        <v>971</v>
      </c>
      <c r="J81" s="14">
        <f t="shared" si="34"/>
        <v>971</v>
      </c>
      <c r="K81" s="14">
        <f t="shared" si="34"/>
        <v>971</v>
      </c>
      <c r="L81" s="14">
        <f t="shared" si="34"/>
        <v>971</v>
      </c>
      <c r="M81" s="14">
        <f t="shared" si="34"/>
        <v>971</v>
      </c>
      <c r="N81" s="14">
        <f t="shared" si="34"/>
        <v>971</v>
      </c>
      <c r="O81" s="14">
        <f t="shared" si="34"/>
        <v>971</v>
      </c>
      <c r="P81" s="14">
        <f t="shared" si="34"/>
        <v>971</v>
      </c>
      <c r="Q81" s="14">
        <f t="shared" si="34"/>
        <v>971</v>
      </c>
      <c r="R81" s="14">
        <f t="shared" si="34"/>
        <v>971</v>
      </c>
      <c r="S81" s="14">
        <f t="shared" si="34"/>
        <v>971</v>
      </c>
      <c r="T81" s="14">
        <f t="shared" si="34"/>
        <v>971</v>
      </c>
      <c r="U81" s="14">
        <f t="shared" si="34"/>
        <v>971</v>
      </c>
      <c r="V81" s="14">
        <f t="shared" si="34"/>
        <v>971</v>
      </c>
      <c r="W81" s="14">
        <f t="shared" si="34"/>
        <v>971</v>
      </c>
      <c r="X81" s="14">
        <f t="shared" si="34"/>
        <v>971</v>
      </c>
      <c r="Y81" s="14">
        <f t="shared" si="34"/>
        <v>971</v>
      </c>
      <c r="Z81" s="14">
        <f t="shared" si="34"/>
        <v>971</v>
      </c>
      <c r="AA81" s="14">
        <f t="shared" si="34"/>
        <v>971</v>
      </c>
      <c r="AB81" s="14">
        <f t="shared" si="34"/>
        <v>971</v>
      </c>
      <c r="AC81" s="24">
        <f t="shared" si="31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B82" si="35">E81*1000*1*(E67-E68)/3024</f>
        <v>0</v>
      </c>
      <c r="F82" s="14">
        <f t="shared" si="35"/>
        <v>0</v>
      </c>
      <c r="G82" s="14">
        <f t="shared" si="35"/>
        <v>0</v>
      </c>
      <c r="H82" s="14">
        <f t="shared" si="35"/>
        <v>0</v>
      </c>
      <c r="I82" s="14">
        <f t="shared" si="35"/>
        <v>0</v>
      </c>
      <c r="J82" s="14">
        <f t="shared" si="35"/>
        <v>0</v>
      </c>
      <c r="K82" s="14">
        <f t="shared" si="35"/>
        <v>0</v>
      </c>
      <c r="L82" s="14">
        <f t="shared" si="35"/>
        <v>0</v>
      </c>
      <c r="M82" s="14">
        <f t="shared" si="35"/>
        <v>0</v>
      </c>
      <c r="N82" s="14">
        <f t="shared" si="35"/>
        <v>0</v>
      </c>
      <c r="O82" s="14">
        <f t="shared" si="35"/>
        <v>0</v>
      </c>
      <c r="P82" s="14">
        <f t="shared" si="35"/>
        <v>0</v>
      </c>
      <c r="Q82" s="14">
        <f t="shared" si="35"/>
        <v>0</v>
      </c>
      <c r="R82" s="14">
        <f t="shared" si="35"/>
        <v>0</v>
      </c>
      <c r="S82" s="14">
        <f t="shared" si="35"/>
        <v>0</v>
      </c>
      <c r="T82" s="14">
        <f t="shared" si="35"/>
        <v>0</v>
      </c>
      <c r="U82" s="14">
        <f t="shared" si="35"/>
        <v>0</v>
      </c>
      <c r="V82" s="14">
        <f t="shared" si="35"/>
        <v>0</v>
      </c>
      <c r="W82" s="14">
        <f t="shared" si="35"/>
        <v>0</v>
      </c>
      <c r="X82" s="14">
        <f t="shared" si="35"/>
        <v>0</v>
      </c>
      <c r="Y82" s="14">
        <f t="shared" si="35"/>
        <v>0</v>
      </c>
      <c r="Z82" s="14">
        <f t="shared" si="35"/>
        <v>0</v>
      </c>
      <c r="AA82" s="14">
        <f t="shared" si="35"/>
        <v>0</v>
      </c>
      <c r="AB82" s="14">
        <f t="shared" si="35"/>
        <v>0</v>
      </c>
      <c r="AC82" s="24">
        <f>SUM(E82:AB82)</f>
        <v>0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25">
        <f>SUM(E83:AB83)</f>
        <v>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 t="e">
        <f t="shared" ref="E84:AB84" si="36">E83/E82</f>
        <v>#DIV/0!</v>
      </c>
      <c r="F84" s="16" t="e">
        <f t="shared" si="36"/>
        <v>#DIV/0!</v>
      </c>
      <c r="G84" s="16" t="e">
        <f t="shared" si="36"/>
        <v>#DIV/0!</v>
      </c>
      <c r="H84" s="16" t="e">
        <f t="shared" si="36"/>
        <v>#DIV/0!</v>
      </c>
      <c r="I84" s="16" t="e">
        <f t="shared" si="36"/>
        <v>#DIV/0!</v>
      </c>
      <c r="J84" s="16" t="e">
        <f t="shared" si="36"/>
        <v>#DIV/0!</v>
      </c>
      <c r="K84" s="16" t="e">
        <f t="shared" si="36"/>
        <v>#DIV/0!</v>
      </c>
      <c r="L84" s="16" t="e">
        <f t="shared" si="36"/>
        <v>#DIV/0!</v>
      </c>
      <c r="M84" s="16" t="e">
        <f t="shared" si="36"/>
        <v>#DIV/0!</v>
      </c>
      <c r="N84" s="16" t="e">
        <f t="shared" si="36"/>
        <v>#DIV/0!</v>
      </c>
      <c r="O84" s="16" t="e">
        <f t="shared" si="36"/>
        <v>#DIV/0!</v>
      </c>
      <c r="P84" s="16" t="e">
        <f t="shared" si="36"/>
        <v>#DIV/0!</v>
      </c>
      <c r="Q84" s="16" t="e">
        <f t="shared" si="36"/>
        <v>#DIV/0!</v>
      </c>
      <c r="R84" s="16" t="e">
        <f t="shared" si="36"/>
        <v>#DIV/0!</v>
      </c>
      <c r="S84" s="16" t="e">
        <f t="shared" si="36"/>
        <v>#DIV/0!</v>
      </c>
      <c r="T84" s="16" t="e">
        <f t="shared" si="36"/>
        <v>#DIV/0!</v>
      </c>
      <c r="U84" s="16" t="e">
        <f t="shared" si="36"/>
        <v>#DIV/0!</v>
      </c>
      <c r="V84" s="16" t="e">
        <f t="shared" si="36"/>
        <v>#DIV/0!</v>
      </c>
      <c r="W84" s="16" t="e">
        <f t="shared" si="36"/>
        <v>#DIV/0!</v>
      </c>
      <c r="X84" s="16" t="e">
        <f t="shared" si="36"/>
        <v>#DIV/0!</v>
      </c>
      <c r="Y84" s="16" t="e">
        <f t="shared" si="36"/>
        <v>#DIV/0!</v>
      </c>
      <c r="Z84" s="16" t="e">
        <f t="shared" si="36"/>
        <v>#DIV/0!</v>
      </c>
      <c r="AA84" s="16" t="e">
        <f t="shared" si="36"/>
        <v>#DIV/0!</v>
      </c>
      <c r="AB84" s="16" t="e">
        <f t="shared" si="36"/>
        <v>#DIV/0!</v>
      </c>
      <c r="AC84" s="24" t="e">
        <f t="shared" ref="AC84:AC89" si="37">AVERAGE(E84:AB84)</f>
        <v>#DIV/0!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 t="e">
        <f>AVERAGE(E84:AB84)</f>
        <v>#DIV/0!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 t="e">
        <f t="shared" si="37"/>
        <v>#DIV/0!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 t="e">
        <f t="shared" ref="E86:AB86" si="38">3.516/E84</f>
        <v>#DIV/0!</v>
      </c>
      <c r="F86" s="16" t="e">
        <f t="shared" si="38"/>
        <v>#DIV/0!</v>
      </c>
      <c r="G86" s="16" t="e">
        <f t="shared" si="38"/>
        <v>#DIV/0!</v>
      </c>
      <c r="H86" s="16" t="e">
        <f t="shared" si="38"/>
        <v>#DIV/0!</v>
      </c>
      <c r="I86" s="16" t="e">
        <f t="shared" si="38"/>
        <v>#DIV/0!</v>
      </c>
      <c r="J86" s="16" t="e">
        <f t="shared" si="38"/>
        <v>#DIV/0!</v>
      </c>
      <c r="K86" s="16" t="e">
        <f t="shared" si="38"/>
        <v>#DIV/0!</v>
      </c>
      <c r="L86" s="16" t="e">
        <f t="shared" si="38"/>
        <v>#DIV/0!</v>
      </c>
      <c r="M86" s="16" t="e">
        <f t="shared" si="38"/>
        <v>#DIV/0!</v>
      </c>
      <c r="N86" s="16" t="e">
        <f t="shared" si="38"/>
        <v>#DIV/0!</v>
      </c>
      <c r="O86" s="16" t="e">
        <f t="shared" si="38"/>
        <v>#DIV/0!</v>
      </c>
      <c r="P86" s="16" t="e">
        <f t="shared" si="38"/>
        <v>#DIV/0!</v>
      </c>
      <c r="Q86" s="16" t="e">
        <f t="shared" si="38"/>
        <v>#DIV/0!</v>
      </c>
      <c r="R86" s="16" t="e">
        <f t="shared" si="38"/>
        <v>#DIV/0!</v>
      </c>
      <c r="S86" s="16" t="e">
        <f t="shared" si="38"/>
        <v>#DIV/0!</v>
      </c>
      <c r="T86" s="16" t="e">
        <f t="shared" si="38"/>
        <v>#DIV/0!</v>
      </c>
      <c r="U86" s="16" t="e">
        <f t="shared" si="38"/>
        <v>#DIV/0!</v>
      </c>
      <c r="V86" s="16" t="e">
        <f t="shared" si="38"/>
        <v>#DIV/0!</v>
      </c>
      <c r="W86" s="16" t="e">
        <f t="shared" si="38"/>
        <v>#DIV/0!</v>
      </c>
      <c r="X86" s="16" t="e">
        <f t="shared" si="38"/>
        <v>#DIV/0!</v>
      </c>
      <c r="Y86" s="16" t="e">
        <f t="shared" si="38"/>
        <v>#DIV/0!</v>
      </c>
      <c r="Z86" s="16" t="e">
        <f t="shared" si="38"/>
        <v>#DIV/0!</v>
      </c>
      <c r="AA86" s="16" t="e">
        <f t="shared" si="38"/>
        <v>#DIV/0!</v>
      </c>
      <c r="AB86" s="16" t="e">
        <f t="shared" si="38"/>
        <v>#DIV/0!</v>
      </c>
      <c r="AC86" s="24" t="e">
        <f t="shared" si="37"/>
        <v>#DIV/0!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 t="e">
        <f t="shared" ref="E87:AB87" si="39">3.413*E86</f>
        <v>#DIV/0!</v>
      </c>
      <c r="F87" s="16" t="e">
        <f t="shared" si="39"/>
        <v>#DIV/0!</v>
      </c>
      <c r="G87" s="16" t="e">
        <f t="shared" si="39"/>
        <v>#DIV/0!</v>
      </c>
      <c r="H87" s="16" t="e">
        <f t="shared" si="39"/>
        <v>#DIV/0!</v>
      </c>
      <c r="I87" s="16" t="e">
        <f t="shared" si="39"/>
        <v>#DIV/0!</v>
      </c>
      <c r="J87" s="16" t="e">
        <f t="shared" si="39"/>
        <v>#DIV/0!</v>
      </c>
      <c r="K87" s="16" t="e">
        <f t="shared" si="39"/>
        <v>#DIV/0!</v>
      </c>
      <c r="L87" s="16" t="e">
        <f t="shared" si="39"/>
        <v>#DIV/0!</v>
      </c>
      <c r="M87" s="16" t="e">
        <f t="shared" si="39"/>
        <v>#DIV/0!</v>
      </c>
      <c r="N87" s="16" t="e">
        <f t="shared" si="39"/>
        <v>#DIV/0!</v>
      </c>
      <c r="O87" s="16" t="e">
        <f t="shared" si="39"/>
        <v>#DIV/0!</v>
      </c>
      <c r="P87" s="16" t="e">
        <f t="shared" si="39"/>
        <v>#DIV/0!</v>
      </c>
      <c r="Q87" s="16" t="e">
        <f t="shared" si="39"/>
        <v>#DIV/0!</v>
      </c>
      <c r="R87" s="16" t="e">
        <f t="shared" si="39"/>
        <v>#DIV/0!</v>
      </c>
      <c r="S87" s="16" t="e">
        <f t="shared" si="39"/>
        <v>#DIV/0!</v>
      </c>
      <c r="T87" s="16" t="e">
        <f t="shared" si="39"/>
        <v>#DIV/0!</v>
      </c>
      <c r="U87" s="16" t="e">
        <f t="shared" si="39"/>
        <v>#DIV/0!</v>
      </c>
      <c r="V87" s="16" t="e">
        <f t="shared" si="39"/>
        <v>#DIV/0!</v>
      </c>
      <c r="W87" s="16" t="e">
        <f t="shared" si="39"/>
        <v>#DIV/0!</v>
      </c>
      <c r="X87" s="16" t="e">
        <f t="shared" si="39"/>
        <v>#DIV/0!</v>
      </c>
      <c r="Y87" s="16" t="e">
        <f t="shared" si="39"/>
        <v>#DIV/0!</v>
      </c>
      <c r="Z87" s="16" t="e">
        <f t="shared" si="39"/>
        <v>#DIV/0!</v>
      </c>
      <c r="AA87" s="16" t="e">
        <f t="shared" si="39"/>
        <v>#DIV/0!</v>
      </c>
      <c r="AB87" s="16" t="e">
        <f t="shared" si="39"/>
        <v>#DIV/0!</v>
      </c>
      <c r="AC87" s="24" t="e">
        <f t="shared" si="37"/>
        <v>#DIV/0!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 t="e">
        <f t="shared" ref="E88:AB88" si="40">(E71-E70)/LN(1+(E71-E70)/E65)</f>
        <v>#DIV/0!</v>
      </c>
      <c r="F88" s="16" t="e">
        <f t="shared" si="40"/>
        <v>#DIV/0!</v>
      </c>
      <c r="G88" s="16" t="e">
        <f t="shared" si="40"/>
        <v>#DIV/0!</v>
      </c>
      <c r="H88" s="16" t="e">
        <f t="shared" si="40"/>
        <v>#DIV/0!</v>
      </c>
      <c r="I88" s="16" t="e">
        <f t="shared" si="40"/>
        <v>#DIV/0!</v>
      </c>
      <c r="J88" s="16" t="e">
        <f t="shared" si="40"/>
        <v>#DIV/0!</v>
      </c>
      <c r="K88" s="16" t="e">
        <f t="shared" si="40"/>
        <v>#DIV/0!</v>
      </c>
      <c r="L88" s="16" t="e">
        <f t="shared" si="40"/>
        <v>#DIV/0!</v>
      </c>
      <c r="M88" s="16" t="e">
        <f t="shared" si="40"/>
        <v>#DIV/0!</v>
      </c>
      <c r="N88" s="16" t="e">
        <f t="shared" si="40"/>
        <v>#DIV/0!</v>
      </c>
      <c r="O88" s="16" t="e">
        <f t="shared" si="40"/>
        <v>#DIV/0!</v>
      </c>
      <c r="P88" s="16" t="e">
        <f t="shared" si="40"/>
        <v>#DIV/0!</v>
      </c>
      <c r="Q88" s="16" t="e">
        <f t="shared" si="40"/>
        <v>#DIV/0!</v>
      </c>
      <c r="R88" s="16" t="e">
        <f t="shared" si="40"/>
        <v>#DIV/0!</v>
      </c>
      <c r="S88" s="16" t="e">
        <f t="shared" si="40"/>
        <v>#DIV/0!</v>
      </c>
      <c r="T88" s="16" t="e">
        <f t="shared" si="40"/>
        <v>#DIV/0!</v>
      </c>
      <c r="U88" s="16" t="e">
        <f t="shared" si="40"/>
        <v>#DIV/0!</v>
      </c>
      <c r="V88" s="16" t="e">
        <f t="shared" si="40"/>
        <v>#DIV/0!</v>
      </c>
      <c r="W88" s="16" t="e">
        <f t="shared" si="40"/>
        <v>#DIV/0!</v>
      </c>
      <c r="X88" s="16" t="e">
        <f t="shared" si="40"/>
        <v>#DIV/0!</v>
      </c>
      <c r="Y88" s="16" t="e">
        <f t="shared" si="40"/>
        <v>#DIV/0!</v>
      </c>
      <c r="Z88" s="16" t="e">
        <f t="shared" si="40"/>
        <v>#DIV/0!</v>
      </c>
      <c r="AA88" s="16" t="e">
        <f t="shared" si="40"/>
        <v>#DIV/0!</v>
      </c>
      <c r="AB88" s="16" t="e">
        <f t="shared" si="40"/>
        <v>#DIV/0!</v>
      </c>
      <c r="AC88" s="24" t="e">
        <f t="shared" si="37"/>
        <v>#DIV/0!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 t="e">
        <f t="shared" ref="E89:AB89" si="41">(E67-E68)/LN(1+(E67-E68)/E66)</f>
        <v>#DIV/0!</v>
      </c>
      <c r="F89" s="16" t="e">
        <f t="shared" si="41"/>
        <v>#DIV/0!</v>
      </c>
      <c r="G89" s="16" t="e">
        <f t="shared" si="41"/>
        <v>#DIV/0!</v>
      </c>
      <c r="H89" s="16" t="e">
        <f t="shared" si="41"/>
        <v>#DIV/0!</v>
      </c>
      <c r="I89" s="16" t="e">
        <f t="shared" si="41"/>
        <v>#DIV/0!</v>
      </c>
      <c r="J89" s="16" t="e">
        <f t="shared" si="41"/>
        <v>#DIV/0!</v>
      </c>
      <c r="K89" s="16" t="e">
        <f t="shared" si="41"/>
        <v>#DIV/0!</v>
      </c>
      <c r="L89" s="16" t="e">
        <f t="shared" si="41"/>
        <v>#DIV/0!</v>
      </c>
      <c r="M89" s="16" t="e">
        <f t="shared" si="41"/>
        <v>#DIV/0!</v>
      </c>
      <c r="N89" s="16" t="e">
        <f t="shared" si="41"/>
        <v>#DIV/0!</v>
      </c>
      <c r="O89" s="16" t="e">
        <f t="shared" si="41"/>
        <v>#DIV/0!</v>
      </c>
      <c r="P89" s="16" t="e">
        <f t="shared" si="41"/>
        <v>#DIV/0!</v>
      </c>
      <c r="Q89" s="16" t="e">
        <f t="shared" si="41"/>
        <v>#DIV/0!</v>
      </c>
      <c r="R89" s="16" t="e">
        <f t="shared" si="41"/>
        <v>#DIV/0!</v>
      </c>
      <c r="S89" s="16" t="e">
        <f t="shared" si="41"/>
        <v>#DIV/0!</v>
      </c>
      <c r="T89" s="16" t="e">
        <f t="shared" si="41"/>
        <v>#DIV/0!</v>
      </c>
      <c r="U89" s="16" t="e">
        <f t="shared" si="41"/>
        <v>#DIV/0!</v>
      </c>
      <c r="V89" s="16" t="e">
        <f t="shared" si="41"/>
        <v>#DIV/0!</v>
      </c>
      <c r="W89" s="16" t="e">
        <f t="shared" si="41"/>
        <v>#DIV/0!</v>
      </c>
      <c r="X89" s="16" t="e">
        <f t="shared" si="41"/>
        <v>#DIV/0!</v>
      </c>
      <c r="Y89" s="16" t="e">
        <f t="shared" si="41"/>
        <v>#DIV/0!</v>
      </c>
      <c r="Z89" s="16" t="e">
        <f t="shared" si="41"/>
        <v>#DIV/0!</v>
      </c>
      <c r="AA89" s="16" t="e">
        <f t="shared" si="41"/>
        <v>#DIV/0!</v>
      </c>
      <c r="AB89" s="16" t="e">
        <f t="shared" si="41"/>
        <v>#DIV/0!</v>
      </c>
      <c r="AC89" s="24" t="e">
        <f t="shared" si="37"/>
        <v>#DIV/0!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 t="e">
        <f>AVERAGE(E94:AB94)</f>
        <v>#DIV/0!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 t="e">
        <f>AVERAGE(E95:AB95)</f>
        <v>#DIV/0!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 t="e">
        <f t="shared" ref="AC96:AC100" si="42">AVERAGE(E96:AB96)</f>
        <v>#DIV/0!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 t="e">
        <f t="shared" si="42"/>
        <v>#DIV/0!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0</v>
      </c>
      <c r="F98" s="10">
        <f t="shared" ref="F98:AB98" si="43">F96-F97</f>
        <v>0</v>
      </c>
      <c r="G98" s="10">
        <f t="shared" si="43"/>
        <v>0</v>
      </c>
      <c r="H98" s="10">
        <f t="shared" si="43"/>
        <v>0</v>
      </c>
      <c r="I98" s="10">
        <f t="shared" si="43"/>
        <v>0</v>
      </c>
      <c r="J98" s="10">
        <f t="shared" si="43"/>
        <v>0</v>
      </c>
      <c r="K98" s="10">
        <f t="shared" si="43"/>
        <v>0</v>
      </c>
      <c r="L98" s="10">
        <f t="shared" si="43"/>
        <v>0</v>
      </c>
      <c r="M98" s="10">
        <f t="shared" si="43"/>
        <v>0</v>
      </c>
      <c r="N98" s="10">
        <f t="shared" si="43"/>
        <v>0</v>
      </c>
      <c r="O98" s="10">
        <f t="shared" si="43"/>
        <v>0</v>
      </c>
      <c r="P98" s="10">
        <f t="shared" si="43"/>
        <v>0</v>
      </c>
      <c r="Q98" s="10">
        <f t="shared" si="43"/>
        <v>0</v>
      </c>
      <c r="R98" s="10">
        <f t="shared" si="43"/>
        <v>0</v>
      </c>
      <c r="S98" s="10">
        <f t="shared" si="43"/>
        <v>0</v>
      </c>
      <c r="T98" s="10">
        <f t="shared" si="43"/>
        <v>0</v>
      </c>
      <c r="U98" s="10">
        <f t="shared" si="43"/>
        <v>0</v>
      </c>
      <c r="V98" s="10">
        <f t="shared" si="43"/>
        <v>0</v>
      </c>
      <c r="W98" s="10">
        <f t="shared" si="43"/>
        <v>0</v>
      </c>
      <c r="X98" s="10">
        <f t="shared" si="43"/>
        <v>0</v>
      </c>
      <c r="Y98" s="10">
        <f t="shared" si="43"/>
        <v>0</v>
      </c>
      <c r="Z98" s="10">
        <f t="shared" si="43"/>
        <v>0</v>
      </c>
      <c r="AA98" s="10">
        <f t="shared" si="43"/>
        <v>0</v>
      </c>
      <c r="AB98" s="10">
        <f t="shared" si="43"/>
        <v>0</v>
      </c>
      <c r="AC98" s="24">
        <f t="shared" si="42"/>
        <v>0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 t="e">
        <f t="shared" si="42"/>
        <v>#DIV/0!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 t="e">
        <f t="shared" si="42"/>
        <v>#DIV/0!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0</v>
      </c>
      <c r="F101" s="10">
        <f t="shared" ref="F101:AB101" si="44">F100-F99</f>
        <v>0</v>
      </c>
      <c r="G101" s="10">
        <f t="shared" si="44"/>
        <v>0</v>
      </c>
      <c r="H101" s="10">
        <f t="shared" si="44"/>
        <v>0</v>
      </c>
      <c r="I101" s="10">
        <f t="shared" si="44"/>
        <v>0</v>
      </c>
      <c r="J101" s="10">
        <f t="shared" si="44"/>
        <v>0</v>
      </c>
      <c r="K101" s="10">
        <f t="shared" si="44"/>
        <v>0</v>
      </c>
      <c r="L101" s="10">
        <f t="shared" si="44"/>
        <v>0</v>
      </c>
      <c r="M101" s="10">
        <f t="shared" si="44"/>
        <v>0</v>
      </c>
      <c r="N101" s="10">
        <f t="shared" si="44"/>
        <v>0</v>
      </c>
      <c r="O101" s="10">
        <f t="shared" si="44"/>
        <v>0</v>
      </c>
      <c r="P101" s="10">
        <f t="shared" si="44"/>
        <v>0</v>
      </c>
      <c r="Q101" s="10">
        <f t="shared" si="44"/>
        <v>0</v>
      </c>
      <c r="R101" s="10">
        <f t="shared" si="44"/>
        <v>0</v>
      </c>
      <c r="S101" s="10">
        <f t="shared" si="44"/>
        <v>0</v>
      </c>
      <c r="T101" s="10">
        <f t="shared" si="44"/>
        <v>0</v>
      </c>
      <c r="U101" s="10">
        <f t="shared" si="44"/>
        <v>0</v>
      </c>
      <c r="V101" s="10">
        <f t="shared" si="44"/>
        <v>0</v>
      </c>
      <c r="W101" s="10">
        <f t="shared" si="44"/>
        <v>0</v>
      </c>
      <c r="X101" s="10">
        <f t="shared" si="44"/>
        <v>0</v>
      </c>
      <c r="Y101" s="10">
        <f t="shared" si="44"/>
        <v>0</v>
      </c>
      <c r="Z101" s="10">
        <f t="shared" si="44"/>
        <v>0</v>
      </c>
      <c r="AA101" s="10">
        <f t="shared" si="44"/>
        <v>0</v>
      </c>
      <c r="AB101" s="10">
        <f t="shared" si="44"/>
        <v>0</v>
      </c>
      <c r="AC101" s="24">
        <f>AVERAGE(E101:AB101)</f>
        <v>0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 t="e">
        <f t="shared" ref="AC102:AC110" si="45">AVERAGE(E102:AB102)</f>
        <v>#DIV/0!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 t="e">
        <f t="shared" si="45"/>
        <v>#DIV/0!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>
        <v>4.2</v>
      </c>
      <c r="M104" s="11">
        <v>4.2</v>
      </c>
      <c r="N104" s="11">
        <v>4.2</v>
      </c>
      <c r="O104" s="11">
        <v>4.2</v>
      </c>
      <c r="P104" s="11">
        <v>4.2</v>
      </c>
      <c r="Q104" s="11">
        <v>4.2</v>
      </c>
      <c r="R104" s="11">
        <v>4.2</v>
      </c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>
        <v>4.2</v>
      </c>
      <c r="AC104" s="24">
        <f t="shared" si="45"/>
        <v>4.200000000000002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>
        <v>3.7</v>
      </c>
      <c r="M105" s="12">
        <v>3.7</v>
      </c>
      <c r="N105" s="12">
        <v>3.7</v>
      </c>
      <c r="O105" s="12">
        <v>3.7</v>
      </c>
      <c r="P105" s="12">
        <v>3.7</v>
      </c>
      <c r="Q105" s="12">
        <v>3.7</v>
      </c>
      <c r="R105" s="12">
        <v>3.7</v>
      </c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>
        <v>3.7</v>
      </c>
      <c r="AC105" s="24">
        <f t="shared" si="45"/>
        <v>3.7000000000000015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>
        <v>3.8</v>
      </c>
      <c r="M106" s="12">
        <v>3.8</v>
      </c>
      <c r="N106" s="12">
        <v>3.8</v>
      </c>
      <c r="O106" s="12">
        <v>3.8</v>
      </c>
      <c r="P106" s="12">
        <v>3.8</v>
      </c>
      <c r="Q106" s="12">
        <v>3.8</v>
      </c>
      <c r="R106" s="12">
        <v>3.8</v>
      </c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>
        <v>3.8</v>
      </c>
      <c r="AC106" s="24">
        <f t="shared" si="45"/>
        <v>3.7999999999999985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>
        <v>3</v>
      </c>
      <c r="M107" s="12">
        <v>3</v>
      </c>
      <c r="N107" s="12">
        <v>3</v>
      </c>
      <c r="O107" s="12">
        <v>3</v>
      </c>
      <c r="P107" s="12">
        <v>3</v>
      </c>
      <c r="Q107" s="12">
        <v>3</v>
      </c>
      <c r="R107" s="12">
        <v>3</v>
      </c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>
        <v>3</v>
      </c>
      <c r="AC107" s="24">
        <f t="shared" si="45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AB108" si="46">E104-E105</f>
        <v>0.5</v>
      </c>
      <c r="F108" s="11">
        <f t="shared" si="46"/>
        <v>0.5</v>
      </c>
      <c r="G108" s="11">
        <f t="shared" si="46"/>
        <v>0.5</v>
      </c>
      <c r="H108" s="11">
        <f t="shared" si="46"/>
        <v>0.5</v>
      </c>
      <c r="I108" s="11">
        <f t="shared" si="46"/>
        <v>0.5</v>
      </c>
      <c r="J108" s="11">
        <f t="shared" si="46"/>
        <v>0.5</v>
      </c>
      <c r="K108" s="11">
        <f t="shared" si="46"/>
        <v>0.5</v>
      </c>
      <c r="L108" s="11">
        <f t="shared" si="46"/>
        <v>0.5</v>
      </c>
      <c r="M108" s="11">
        <f t="shared" si="46"/>
        <v>0.5</v>
      </c>
      <c r="N108" s="11">
        <f t="shared" si="46"/>
        <v>0.5</v>
      </c>
      <c r="O108" s="11">
        <f t="shared" si="46"/>
        <v>0.5</v>
      </c>
      <c r="P108" s="11">
        <f t="shared" si="46"/>
        <v>0.5</v>
      </c>
      <c r="Q108" s="11">
        <f t="shared" si="46"/>
        <v>0.5</v>
      </c>
      <c r="R108" s="11">
        <f t="shared" si="46"/>
        <v>0.5</v>
      </c>
      <c r="S108" s="11">
        <f t="shared" si="46"/>
        <v>0.5</v>
      </c>
      <c r="T108" s="11">
        <f t="shared" si="46"/>
        <v>0.5</v>
      </c>
      <c r="U108" s="11">
        <f t="shared" si="46"/>
        <v>0.5</v>
      </c>
      <c r="V108" s="11">
        <f t="shared" si="46"/>
        <v>0.5</v>
      </c>
      <c r="W108" s="11">
        <f t="shared" si="46"/>
        <v>0.5</v>
      </c>
      <c r="X108" s="11">
        <f t="shared" si="46"/>
        <v>0.5</v>
      </c>
      <c r="Y108" s="11">
        <f t="shared" si="46"/>
        <v>0.5</v>
      </c>
      <c r="Z108" s="11">
        <f t="shared" si="46"/>
        <v>0.5</v>
      </c>
      <c r="AA108" s="11">
        <f t="shared" si="46"/>
        <v>0.5</v>
      </c>
      <c r="AB108" s="11">
        <f t="shared" si="46"/>
        <v>0.5</v>
      </c>
      <c r="AC108" s="24">
        <f t="shared" si="45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AB109" si="47">E106-E107</f>
        <v>0.79999999999999982</v>
      </c>
      <c r="F109" s="11">
        <f t="shared" si="47"/>
        <v>0.79999999999999982</v>
      </c>
      <c r="G109" s="11">
        <f t="shared" si="47"/>
        <v>0.79999999999999982</v>
      </c>
      <c r="H109" s="11">
        <f t="shared" si="47"/>
        <v>0.79999999999999982</v>
      </c>
      <c r="I109" s="11">
        <f t="shared" si="47"/>
        <v>0.79999999999999982</v>
      </c>
      <c r="J109" s="11">
        <f t="shared" si="47"/>
        <v>0.79999999999999982</v>
      </c>
      <c r="K109" s="11">
        <f t="shared" si="47"/>
        <v>0.79999999999999982</v>
      </c>
      <c r="L109" s="11">
        <f t="shared" si="47"/>
        <v>0.79999999999999982</v>
      </c>
      <c r="M109" s="11">
        <f t="shared" si="47"/>
        <v>0.79999999999999982</v>
      </c>
      <c r="N109" s="11">
        <f t="shared" si="47"/>
        <v>0.79999999999999982</v>
      </c>
      <c r="O109" s="11">
        <f t="shared" si="47"/>
        <v>0.79999999999999982</v>
      </c>
      <c r="P109" s="11">
        <f t="shared" si="47"/>
        <v>0.79999999999999982</v>
      </c>
      <c r="Q109" s="11">
        <f t="shared" si="47"/>
        <v>0.79999999999999982</v>
      </c>
      <c r="R109" s="11">
        <f t="shared" si="47"/>
        <v>0.79999999999999982</v>
      </c>
      <c r="S109" s="11">
        <f t="shared" si="47"/>
        <v>0.79999999999999982</v>
      </c>
      <c r="T109" s="11">
        <f t="shared" si="47"/>
        <v>0.79999999999999982</v>
      </c>
      <c r="U109" s="11">
        <f t="shared" si="47"/>
        <v>0.79999999999999982</v>
      </c>
      <c r="V109" s="11">
        <f t="shared" si="47"/>
        <v>0.79999999999999982</v>
      </c>
      <c r="W109" s="11">
        <f t="shared" si="47"/>
        <v>0.79999999999999982</v>
      </c>
      <c r="X109" s="11">
        <f t="shared" si="47"/>
        <v>0.79999999999999982</v>
      </c>
      <c r="Y109" s="11">
        <f t="shared" si="47"/>
        <v>0.79999999999999982</v>
      </c>
      <c r="Z109" s="11">
        <f t="shared" si="47"/>
        <v>0.79999999999999982</v>
      </c>
      <c r="AA109" s="11">
        <f t="shared" si="47"/>
        <v>0.79999999999999982</v>
      </c>
      <c r="AB109" s="11">
        <f t="shared" si="47"/>
        <v>0.79999999999999982</v>
      </c>
      <c r="AC109" s="24">
        <f t="shared" si="45"/>
        <v>0.80000000000000027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AB110" si="48">SQRT(E108/0.5)*971</f>
        <v>971</v>
      </c>
      <c r="F110" s="14">
        <f t="shared" si="48"/>
        <v>971</v>
      </c>
      <c r="G110" s="14">
        <f t="shared" si="48"/>
        <v>971</v>
      </c>
      <c r="H110" s="14">
        <f t="shared" si="48"/>
        <v>971</v>
      </c>
      <c r="I110" s="14">
        <f t="shared" si="48"/>
        <v>971</v>
      </c>
      <c r="J110" s="14">
        <f t="shared" si="48"/>
        <v>971</v>
      </c>
      <c r="K110" s="14">
        <f t="shared" si="48"/>
        <v>971</v>
      </c>
      <c r="L110" s="14">
        <f t="shared" si="48"/>
        <v>971</v>
      </c>
      <c r="M110" s="14">
        <f t="shared" si="48"/>
        <v>971</v>
      </c>
      <c r="N110" s="14">
        <f t="shared" si="48"/>
        <v>971</v>
      </c>
      <c r="O110" s="14">
        <f t="shared" si="48"/>
        <v>971</v>
      </c>
      <c r="P110" s="14">
        <f t="shared" si="48"/>
        <v>971</v>
      </c>
      <c r="Q110" s="14">
        <f t="shared" si="48"/>
        <v>971</v>
      </c>
      <c r="R110" s="14">
        <f t="shared" si="48"/>
        <v>971</v>
      </c>
      <c r="S110" s="14">
        <f t="shared" si="48"/>
        <v>971</v>
      </c>
      <c r="T110" s="14">
        <f t="shared" si="48"/>
        <v>971</v>
      </c>
      <c r="U110" s="14">
        <f t="shared" si="48"/>
        <v>971</v>
      </c>
      <c r="V110" s="14">
        <f t="shared" si="48"/>
        <v>971</v>
      </c>
      <c r="W110" s="14">
        <f t="shared" si="48"/>
        <v>971</v>
      </c>
      <c r="X110" s="14">
        <f t="shared" si="48"/>
        <v>971</v>
      </c>
      <c r="Y110" s="14">
        <f t="shared" si="48"/>
        <v>971</v>
      </c>
      <c r="Z110" s="14">
        <f t="shared" si="48"/>
        <v>971</v>
      </c>
      <c r="AA110" s="14">
        <f t="shared" si="48"/>
        <v>971</v>
      </c>
      <c r="AB110" s="14">
        <f t="shared" si="48"/>
        <v>971</v>
      </c>
      <c r="AC110" s="24">
        <f t="shared" si="45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AB111" si="49">E110*1000*1*(E96-E97)/3024</f>
        <v>0</v>
      </c>
      <c r="F111" s="14">
        <f t="shared" si="49"/>
        <v>0</v>
      </c>
      <c r="G111" s="14">
        <f t="shared" si="49"/>
        <v>0</v>
      </c>
      <c r="H111" s="14">
        <f t="shared" si="49"/>
        <v>0</v>
      </c>
      <c r="I111" s="14">
        <f t="shared" si="49"/>
        <v>0</v>
      </c>
      <c r="J111" s="14">
        <f t="shared" si="49"/>
        <v>0</v>
      </c>
      <c r="K111" s="14">
        <f t="shared" si="49"/>
        <v>0</v>
      </c>
      <c r="L111" s="14">
        <f t="shared" si="49"/>
        <v>0</v>
      </c>
      <c r="M111" s="14">
        <f t="shared" si="49"/>
        <v>0</v>
      </c>
      <c r="N111" s="14">
        <f t="shared" si="49"/>
        <v>0</v>
      </c>
      <c r="O111" s="14">
        <f t="shared" si="49"/>
        <v>0</v>
      </c>
      <c r="P111" s="14">
        <f t="shared" si="49"/>
        <v>0</v>
      </c>
      <c r="Q111" s="14">
        <f t="shared" si="49"/>
        <v>0</v>
      </c>
      <c r="R111" s="14">
        <f t="shared" si="49"/>
        <v>0</v>
      </c>
      <c r="S111" s="14">
        <f t="shared" si="49"/>
        <v>0</v>
      </c>
      <c r="T111" s="14">
        <f t="shared" si="49"/>
        <v>0</v>
      </c>
      <c r="U111" s="14">
        <f t="shared" si="49"/>
        <v>0</v>
      </c>
      <c r="V111" s="14">
        <f t="shared" si="49"/>
        <v>0</v>
      </c>
      <c r="W111" s="14">
        <f t="shared" si="49"/>
        <v>0</v>
      </c>
      <c r="X111" s="14">
        <f t="shared" si="49"/>
        <v>0</v>
      </c>
      <c r="Y111" s="14">
        <f t="shared" si="49"/>
        <v>0</v>
      </c>
      <c r="Z111" s="14">
        <f t="shared" si="49"/>
        <v>0</v>
      </c>
      <c r="AA111" s="14">
        <f t="shared" si="49"/>
        <v>0</v>
      </c>
      <c r="AB111" s="14">
        <f t="shared" si="49"/>
        <v>0</v>
      </c>
      <c r="AC111" s="24">
        <f>SUM(E111:AB111)</f>
        <v>0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25">
        <f>SUM(E112:AB112)</f>
        <v>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 t="e">
        <f t="shared" ref="E113:AB113" si="50">E112/E111</f>
        <v>#DIV/0!</v>
      </c>
      <c r="F113" s="16" t="e">
        <f t="shared" si="50"/>
        <v>#DIV/0!</v>
      </c>
      <c r="G113" s="16" t="e">
        <f t="shared" si="50"/>
        <v>#DIV/0!</v>
      </c>
      <c r="H113" s="16" t="e">
        <f t="shared" si="50"/>
        <v>#DIV/0!</v>
      </c>
      <c r="I113" s="16" t="e">
        <f t="shared" si="50"/>
        <v>#DIV/0!</v>
      </c>
      <c r="J113" s="16" t="e">
        <f t="shared" si="50"/>
        <v>#DIV/0!</v>
      </c>
      <c r="K113" s="16" t="e">
        <f t="shared" si="50"/>
        <v>#DIV/0!</v>
      </c>
      <c r="L113" s="16" t="e">
        <f t="shared" si="50"/>
        <v>#DIV/0!</v>
      </c>
      <c r="M113" s="16" t="e">
        <f t="shared" si="50"/>
        <v>#DIV/0!</v>
      </c>
      <c r="N113" s="16" t="e">
        <f t="shared" si="50"/>
        <v>#DIV/0!</v>
      </c>
      <c r="O113" s="16" t="e">
        <f t="shared" si="50"/>
        <v>#DIV/0!</v>
      </c>
      <c r="P113" s="16" t="e">
        <f t="shared" si="50"/>
        <v>#DIV/0!</v>
      </c>
      <c r="Q113" s="16" t="e">
        <f t="shared" si="50"/>
        <v>#DIV/0!</v>
      </c>
      <c r="R113" s="16" t="e">
        <f t="shared" si="50"/>
        <v>#DIV/0!</v>
      </c>
      <c r="S113" s="16" t="e">
        <f t="shared" si="50"/>
        <v>#DIV/0!</v>
      </c>
      <c r="T113" s="16" t="e">
        <f t="shared" si="50"/>
        <v>#DIV/0!</v>
      </c>
      <c r="U113" s="16" t="e">
        <f t="shared" si="50"/>
        <v>#DIV/0!</v>
      </c>
      <c r="V113" s="16" t="e">
        <f t="shared" si="50"/>
        <v>#DIV/0!</v>
      </c>
      <c r="W113" s="16" t="e">
        <f t="shared" si="50"/>
        <v>#DIV/0!</v>
      </c>
      <c r="X113" s="16" t="e">
        <f t="shared" si="50"/>
        <v>#DIV/0!</v>
      </c>
      <c r="Y113" s="16" t="e">
        <f t="shared" si="50"/>
        <v>#DIV/0!</v>
      </c>
      <c r="Z113" s="16" t="e">
        <f t="shared" si="50"/>
        <v>#DIV/0!</v>
      </c>
      <c r="AA113" s="16" t="e">
        <f t="shared" si="50"/>
        <v>#DIV/0!</v>
      </c>
      <c r="AB113" s="16" t="e">
        <f t="shared" si="50"/>
        <v>#DIV/0!</v>
      </c>
      <c r="AC113" s="24" t="e">
        <f t="shared" ref="AC113:AC118" si="51">AVERAGE(E113:AB113)</f>
        <v>#DIV/0!</v>
      </c>
    </row>
    <row r="114" spans="1:35" ht="30" customHeight="1">
      <c r="A114" s="4">
        <v>17</v>
      </c>
      <c r="B114" s="5" t="s">
        <v>64</v>
      </c>
      <c r="C114" s="13"/>
      <c r="D114" s="13"/>
      <c r="E114" s="427" t="e">
        <f>AVERAGE(E113:AB113)</f>
        <v>#DIV/0!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 t="e">
        <f t="shared" si="51"/>
        <v>#DIV/0!</v>
      </c>
    </row>
    <row r="115" spans="1:35" ht="30" customHeight="1">
      <c r="A115" s="4">
        <v>18</v>
      </c>
      <c r="B115" s="5" t="s">
        <v>65</v>
      </c>
      <c r="C115" s="13"/>
      <c r="D115" s="13"/>
      <c r="E115" s="16" t="e">
        <f t="shared" ref="E115:AB115" si="52">3.516/E113</f>
        <v>#DIV/0!</v>
      </c>
      <c r="F115" s="16" t="e">
        <f t="shared" si="52"/>
        <v>#DIV/0!</v>
      </c>
      <c r="G115" s="16" t="e">
        <f t="shared" si="52"/>
        <v>#DIV/0!</v>
      </c>
      <c r="H115" s="16" t="e">
        <f t="shared" si="52"/>
        <v>#DIV/0!</v>
      </c>
      <c r="I115" s="16" t="e">
        <f t="shared" si="52"/>
        <v>#DIV/0!</v>
      </c>
      <c r="J115" s="16" t="e">
        <f t="shared" si="52"/>
        <v>#DIV/0!</v>
      </c>
      <c r="K115" s="16" t="e">
        <f t="shared" si="52"/>
        <v>#DIV/0!</v>
      </c>
      <c r="L115" s="16" t="e">
        <f t="shared" si="52"/>
        <v>#DIV/0!</v>
      </c>
      <c r="M115" s="16" t="e">
        <f t="shared" si="52"/>
        <v>#DIV/0!</v>
      </c>
      <c r="N115" s="16" t="e">
        <f t="shared" si="52"/>
        <v>#DIV/0!</v>
      </c>
      <c r="O115" s="16" t="e">
        <f t="shared" si="52"/>
        <v>#DIV/0!</v>
      </c>
      <c r="P115" s="16" t="e">
        <f t="shared" si="52"/>
        <v>#DIV/0!</v>
      </c>
      <c r="Q115" s="16" t="e">
        <f t="shared" si="52"/>
        <v>#DIV/0!</v>
      </c>
      <c r="R115" s="16" t="e">
        <f t="shared" si="52"/>
        <v>#DIV/0!</v>
      </c>
      <c r="S115" s="16" t="e">
        <f t="shared" si="52"/>
        <v>#DIV/0!</v>
      </c>
      <c r="T115" s="16" t="e">
        <f t="shared" si="52"/>
        <v>#DIV/0!</v>
      </c>
      <c r="U115" s="16" t="e">
        <f t="shared" si="52"/>
        <v>#DIV/0!</v>
      </c>
      <c r="V115" s="16" t="e">
        <f t="shared" si="52"/>
        <v>#DIV/0!</v>
      </c>
      <c r="W115" s="16" t="e">
        <f t="shared" si="52"/>
        <v>#DIV/0!</v>
      </c>
      <c r="X115" s="16" t="e">
        <f t="shared" si="52"/>
        <v>#DIV/0!</v>
      </c>
      <c r="Y115" s="16" t="e">
        <f t="shared" si="52"/>
        <v>#DIV/0!</v>
      </c>
      <c r="Z115" s="16" t="e">
        <f t="shared" si="52"/>
        <v>#DIV/0!</v>
      </c>
      <c r="AA115" s="16" t="e">
        <f t="shared" si="52"/>
        <v>#DIV/0!</v>
      </c>
      <c r="AB115" s="16" t="e">
        <f t="shared" si="52"/>
        <v>#DIV/0!</v>
      </c>
      <c r="AC115" s="24" t="e">
        <f t="shared" si="51"/>
        <v>#DIV/0!</v>
      </c>
    </row>
    <row r="116" spans="1:35" ht="30" customHeight="1">
      <c r="A116" s="4">
        <v>19</v>
      </c>
      <c r="B116" s="5" t="s">
        <v>66</v>
      </c>
      <c r="C116" s="13"/>
      <c r="D116" s="13"/>
      <c r="E116" s="16" t="e">
        <f t="shared" ref="E116:AB116" si="53">3.413*E115</f>
        <v>#DIV/0!</v>
      </c>
      <c r="F116" s="16" t="e">
        <f t="shared" si="53"/>
        <v>#DIV/0!</v>
      </c>
      <c r="G116" s="16" t="e">
        <f t="shared" si="53"/>
        <v>#DIV/0!</v>
      </c>
      <c r="H116" s="16" t="e">
        <f t="shared" si="53"/>
        <v>#DIV/0!</v>
      </c>
      <c r="I116" s="16" t="e">
        <f t="shared" si="53"/>
        <v>#DIV/0!</v>
      </c>
      <c r="J116" s="16" t="e">
        <f t="shared" si="53"/>
        <v>#DIV/0!</v>
      </c>
      <c r="K116" s="16" t="e">
        <f t="shared" si="53"/>
        <v>#DIV/0!</v>
      </c>
      <c r="L116" s="16" t="e">
        <f t="shared" si="53"/>
        <v>#DIV/0!</v>
      </c>
      <c r="M116" s="16" t="e">
        <f t="shared" si="53"/>
        <v>#DIV/0!</v>
      </c>
      <c r="N116" s="16" t="e">
        <f t="shared" si="53"/>
        <v>#DIV/0!</v>
      </c>
      <c r="O116" s="16" t="e">
        <f t="shared" si="53"/>
        <v>#DIV/0!</v>
      </c>
      <c r="P116" s="16" t="e">
        <f t="shared" si="53"/>
        <v>#DIV/0!</v>
      </c>
      <c r="Q116" s="16" t="e">
        <f t="shared" si="53"/>
        <v>#DIV/0!</v>
      </c>
      <c r="R116" s="16" t="e">
        <f t="shared" si="53"/>
        <v>#DIV/0!</v>
      </c>
      <c r="S116" s="16" t="e">
        <f t="shared" si="53"/>
        <v>#DIV/0!</v>
      </c>
      <c r="T116" s="16" t="e">
        <f t="shared" si="53"/>
        <v>#DIV/0!</v>
      </c>
      <c r="U116" s="16" t="e">
        <f t="shared" si="53"/>
        <v>#DIV/0!</v>
      </c>
      <c r="V116" s="16" t="e">
        <f t="shared" si="53"/>
        <v>#DIV/0!</v>
      </c>
      <c r="W116" s="16" t="e">
        <f t="shared" si="53"/>
        <v>#DIV/0!</v>
      </c>
      <c r="X116" s="16" t="e">
        <f t="shared" si="53"/>
        <v>#DIV/0!</v>
      </c>
      <c r="Y116" s="16" t="e">
        <f t="shared" si="53"/>
        <v>#DIV/0!</v>
      </c>
      <c r="Z116" s="16" t="e">
        <f t="shared" si="53"/>
        <v>#DIV/0!</v>
      </c>
      <c r="AA116" s="16" t="e">
        <f t="shared" si="53"/>
        <v>#DIV/0!</v>
      </c>
      <c r="AB116" s="16" t="e">
        <f t="shared" si="53"/>
        <v>#DIV/0!</v>
      </c>
      <c r="AC116" s="24" t="e">
        <f t="shared" si="51"/>
        <v>#DIV/0!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 t="e">
        <f>(E100-E99)/LN(1+(E100-E99)/E94)</f>
        <v>#DIV/0!</v>
      </c>
      <c r="F117" s="16" t="e">
        <f t="shared" ref="F117:AB117" si="54">(F100-F99)/LN(1+(F100-F99)/F94)</f>
        <v>#DIV/0!</v>
      </c>
      <c r="G117" s="16" t="e">
        <f t="shared" si="54"/>
        <v>#DIV/0!</v>
      </c>
      <c r="H117" s="16" t="e">
        <f t="shared" si="54"/>
        <v>#DIV/0!</v>
      </c>
      <c r="I117" s="16" t="e">
        <f t="shared" si="54"/>
        <v>#DIV/0!</v>
      </c>
      <c r="J117" s="16" t="e">
        <f t="shared" si="54"/>
        <v>#DIV/0!</v>
      </c>
      <c r="K117" s="16" t="e">
        <f t="shared" si="54"/>
        <v>#DIV/0!</v>
      </c>
      <c r="L117" s="16" t="e">
        <f t="shared" si="54"/>
        <v>#DIV/0!</v>
      </c>
      <c r="M117" s="16" t="e">
        <f t="shared" si="54"/>
        <v>#DIV/0!</v>
      </c>
      <c r="N117" s="16" t="e">
        <f t="shared" si="54"/>
        <v>#DIV/0!</v>
      </c>
      <c r="O117" s="16" t="e">
        <f t="shared" si="54"/>
        <v>#DIV/0!</v>
      </c>
      <c r="P117" s="16" t="e">
        <f t="shared" si="54"/>
        <v>#DIV/0!</v>
      </c>
      <c r="Q117" s="16" t="e">
        <f t="shared" si="54"/>
        <v>#DIV/0!</v>
      </c>
      <c r="R117" s="16" t="e">
        <f t="shared" si="54"/>
        <v>#DIV/0!</v>
      </c>
      <c r="S117" s="16" t="e">
        <f t="shared" si="54"/>
        <v>#DIV/0!</v>
      </c>
      <c r="T117" s="16" t="e">
        <f t="shared" si="54"/>
        <v>#DIV/0!</v>
      </c>
      <c r="U117" s="16" t="e">
        <f t="shared" si="54"/>
        <v>#DIV/0!</v>
      </c>
      <c r="V117" s="16" t="e">
        <f t="shared" si="54"/>
        <v>#DIV/0!</v>
      </c>
      <c r="W117" s="16" t="e">
        <f t="shared" si="54"/>
        <v>#DIV/0!</v>
      </c>
      <c r="X117" s="16" t="e">
        <f t="shared" si="54"/>
        <v>#DIV/0!</v>
      </c>
      <c r="Y117" s="16" t="e">
        <f t="shared" si="54"/>
        <v>#DIV/0!</v>
      </c>
      <c r="Z117" s="16" t="e">
        <f t="shared" si="54"/>
        <v>#DIV/0!</v>
      </c>
      <c r="AA117" s="16" t="e">
        <f t="shared" si="54"/>
        <v>#DIV/0!</v>
      </c>
      <c r="AB117" s="16" t="e">
        <f t="shared" si="54"/>
        <v>#DIV/0!</v>
      </c>
      <c r="AC117" s="24" t="e">
        <f t="shared" si="51"/>
        <v>#DIV/0!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 t="e">
        <f t="shared" ref="E118:AB118" si="55">(E96-E97)/LN(1+(E96-E97)/E95)</f>
        <v>#DIV/0!</v>
      </c>
      <c r="F118" s="16" t="e">
        <f t="shared" si="55"/>
        <v>#DIV/0!</v>
      </c>
      <c r="G118" s="16" t="e">
        <f t="shared" si="55"/>
        <v>#DIV/0!</v>
      </c>
      <c r="H118" s="16" t="e">
        <f t="shared" si="55"/>
        <v>#DIV/0!</v>
      </c>
      <c r="I118" s="16" t="e">
        <f t="shared" si="55"/>
        <v>#DIV/0!</v>
      </c>
      <c r="J118" s="16" t="e">
        <f t="shared" si="55"/>
        <v>#DIV/0!</v>
      </c>
      <c r="K118" s="16" t="e">
        <f t="shared" si="55"/>
        <v>#DIV/0!</v>
      </c>
      <c r="L118" s="16" t="e">
        <f t="shared" si="55"/>
        <v>#DIV/0!</v>
      </c>
      <c r="M118" s="16" t="e">
        <f t="shared" si="55"/>
        <v>#DIV/0!</v>
      </c>
      <c r="N118" s="16" t="e">
        <f t="shared" si="55"/>
        <v>#DIV/0!</v>
      </c>
      <c r="O118" s="16" t="e">
        <f t="shared" si="55"/>
        <v>#DIV/0!</v>
      </c>
      <c r="P118" s="16" t="e">
        <f t="shared" si="55"/>
        <v>#DIV/0!</v>
      </c>
      <c r="Q118" s="16" t="e">
        <f t="shared" si="55"/>
        <v>#DIV/0!</v>
      </c>
      <c r="R118" s="16" t="e">
        <f t="shared" si="55"/>
        <v>#DIV/0!</v>
      </c>
      <c r="S118" s="16" t="e">
        <f t="shared" si="55"/>
        <v>#DIV/0!</v>
      </c>
      <c r="T118" s="16" t="e">
        <f t="shared" si="55"/>
        <v>#DIV/0!</v>
      </c>
      <c r="U118" s="16" t="e">
        <f t="shared" si="55"/>
        <v>#DIV/0!</v>
      </c>
      <c r="V118" s="16" t="e">
        <f t="shared" si="55"/>
        <v>#DIV/0!</v>
      </c>
      <c r="W118" s="16" t="e">
        <f t="shared" si="55"/>
        <v>#DIV/0!</v>
      </c>
      <c r="X118" s="16" t="e">
        <f t="shared" si="55"/>
        <v>#DIV/0!</v>
      </c>
      <c r="Y118" s="16" t="e">
        <f t="shared" si="55"/>
        <v>#DIV/0!</v>
      </c>
      <c r="Z118" s="16" t="e">
        <f t="shared" si="55"/>
        <v>#DIV/0!</v>
      </c>
      <c r="AA118" s="16" t="e">
        <f t="shared" si="55"/>
        <v>#DIV/0!</v>
      </c>
      <c r="AB118" s="16" t="e">
        <f t="shared" si="55"/>
        <v>#DIV/0!</v>
      </c>
      <c r="AC118" s="24" t="e">
        <f t="shared" si="51"/>
        <v>#DIV/0!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56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56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0</v>
      </c>
      <c r="F127" s="10">
        <f t="shared" ref="F127:AB127" si="57">F125-F126</f>
        <v>0</v>
      </c>
      <c r="G127" s="10">
        <f t="shared" si="57"/>
        <v>0</v>
      </c>
      <c r="H127" s="10">
        <f t="shared" si="57"/>
        <v>0</v>
      </c>
      <c r="I127" s="10">
        <f t="shared" si="57"/>
        <v>0</v>
      </c>
      <c r="J127" s="10">
        <f t="shared" si="57"/>
        <v>0</v>
      </c>
      <c r="K127" s="10">
        <f t="shared" si="57"/>
        <v>0</v>
      </c>
      <c r="L127" s="10">
        <f t="shared" si="57"/>
        <v>0</v>
      </c>
      <c r="M127" s="10">
        <f t="shared" si="57"/>
        <v>0</v>
      </c>
      <c r="N127" s="10">
        <f t="shared" si="57"/>
        <v>0</v>
      </c>
      <c r="O127" s="10">
        <f t="shared" si="57"/>
        <v>0</v>
      </c>
      <c r="P127" s="10">
        <f t="shared" si="57"/>
        <v>0</v>
      </c>
      <c r="Q127" s="10">
        <f t="shared" si="57"/>
        <v>0</v>
      </c>
      <c r="R127" s="10">
        <f t="shared" si="57"/>
        <v>0</v>
      </c>
      <c r="S127" s="10">
        <f t="shared" si="57"/>
        <v>0</v>
      </c>
      <c r="T127" s="10">
        <f t="shared" si="57"/>
        <v>0</v>
      </c>
      <c r="U127" s="10">
        <f t="shared" si="57"/>
        <v>0</v>
      </c>
      <c r="V127" s="10">
        <f t="shared" si="57"/>
        <v>0</v>
      </c>
      <c r="W127" s="10">
        <f t="shared" si="57"/>
        <v>0</v>
      </c>
      <c r="X127" s="10">
        <f t="shared" si="57"/>
        <v>0</v>
      </c>
      <c r="Y127" s="10">
        <f t="shared" si="57"/>
        <v>0</v>
      </c>
      <c r="Z127" s="10">
        <f t="shared" si="57"/>
        <v>0</v>
      </c>
      <c r="AA127" s="10">
        <f t="shared" si="57"/>
        <v>0</v>
      </c>
      <c r="AB127" s="10">
        <f t="shared" si="57"/>
        <v>0</v>
      </c>
      <c r="AC127" s="24">
        <f t="shared" si="56"/>
        <v>0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56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56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0</v>
      </c>
      <c r="F130" s="10">
        <f t="shared" ref="F130:AB130" si="58">F129-F128</f>
        <v>0</v>
      </c>
      <c r="G130" s="10">
        <f t="shared" si="58"/>
        <v>0</v>
      </c>
      <c r="H130" s="10">
        <f t="shared" si="58"/>
        <v>0</v>
      </c>
      <c r="I130" s="10">
        <f t="shared" si="58"/>
        <v>0</v>
      </c>
      <c r="J130" s="10">
        <f t="shared" si="58"/>
        <v>0</v>
      </c>
      <c r="K130" s="10">
        <f t="shared" si="58"/>
        <v>0</v>
      </c>
      <c r="L130" s="10">
        <f t="shared" si="58"/>
        <v>0</v>
      </c>
      <c r="M130" s="10">
        <f t="shared" si="58"/>
        <v>0</v>
      </c>
      <c r="N130" s="10">
        <f t="shared" si="58"/>
        <v>0</v>
      </c>
      <c r="O130" s="10">
        <f t="shared" si="58"/>
        <v>0</v>
      </c>
      <c r="P130" s="10">
        <f t="shared" si="58"/>
        <v>0</v>
      </c>
      <c r="Q130" s="10">
        <f t="shared" si="58"/>
        <v>0</v>
      </c>
      <c r="R130" s="10">
        <f t="shared" si="58"/>
        <v>0</v>
      </c>
      <c r="S130" s="10">
        <f t="shared" si="58"/>
        <v>0</v>
      </c>
      <c r="T130" s="10">
        <f t="shared" si="58"/>
        <v>0</v>
      </c>
      <c r="U130" s="10">
        <f t="shared" si="58"/>
        <v>0</v>
      </c>
      <c r="V130" s="10">
        <f t="shared" si="58"/>
        <v>0</v>
      </c>
      <c r="W130" s="10">
        <f t="shared" si="58"/>
        <v>0</v>
      </c>
      <c r="X130" s="10">
        <f t="shared" si="58"/>
        <v>0</v>
      </c>
      <c r="Y130" s="10">
        <f t="shared" si="58"/>
        <v>0</v>
      </c>
      <c r="Z130" s="10">
        <f t="shared" si="58"/>
        <v>0</v>
      </c>
      <c r="AA130" s="10">
        <f t="shared" si="58"/>
        <v>0</v>
      </c>
      <c r="AB130" s="10">
        <f t="shared" si="58"/>
        <v>0</v>
      </c>
      <c r="AC130" s="24">
        <f>AVERAGE(E130:AB130)</f>
        <v>0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59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59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>
        <v>4.2</v>
      </c>
      <c r="Y133" s="11">
        <v>4.2</v>
      </c>
      <c r="Z133" s="11">
        <v>4.2</v>
      </c>
      <c r="AA133" s="11">
        <v>4.2</v>
      </c>
      <c r="AB133" s="11">
        <v>4.2</v>
      </c>
      <c r="AC133" s="24">
        <f t="shared" si="59"/>
        <v>4.200000000000002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>
        <v>3.7</v>
      </c>
      <c r="Y134" s="12">
        <v>3.7</v>
      </c>
      <c r="Z134" s="12">
        <v>3.7</v>
      </c>
      <c r="AA134" s="12">
        <v>3.7</v>
      </c>
      <c r="AB134" s="12">
        <v>3.7</v>
      </c>
      <c r="AC134" s="24">
        <f t="shared" si="59"/>
        <v>3.7000000000000015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>
        <v>3.8</v>
      </c>
      <c r="Y135" s="12">
        <v>3.8</v>
      </c>
      <c r="Z135" s="12">
        <v>3.8</v>
      </c>
      <c r="AA135" s="12">
        <v>3.8</v>
      </c>
      <c r="AB135" s="12">
        <v>3.8</v>
      </c>
      <c r="AC135" s="24">
        <f t="shared" si="59"/>
        <v>3.7999999999999985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24">
        <f t="shared" si="59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AB137" si="60">E133-E134</f>
        <v>0.5</v>
      </c>
      <c r="F137" s="11">
        <f t="shared" si="60"/>
        <v>0.5</v>
      </c>
      <c r="G137" s="11">
        <f t="shared" si="60"/>
        <v>0.5</v>
      </c>
      <c r="H137" s="11">
        <f t="shared" si="60"/>
        <v>0.5</v>
      </c>
      <c r="I137" s="11">
        <f t="shared" si="60"/>
        <v>0.5</v>
      </c>
      <c r="J137" s="11">
        <f t="shared" si="60"/>
        <v>0.5</v>
      </c>
      <c r="K137" s="11">
        <f t="shared" si="60"/>
        <v>0.5</v>
      </c>
      <c r="L137" s="11">
        <f t="shared" si="60"/>
        <v>0.5</v>
      </c>
      <c r="M137" s="11">
        <f t="shared" si="60"/>
        <v>0.5</v>
      </c>
      <c r="N137" s="11">
        <f t="shared" si="60"/>
        <v>0.5</v>
      </c>
      <c r="O137" s="11">
        <f t="shared" si="60"/>
        <v>0.5</v>
      </c>
      <c r="P137" s="11">
        <f t="shared" si="60"/>
        <v>0.5</v>
      </c>
      <c r="Q137" s="11">
        <f t="shared" si="60"/>
        <v>0.5</v>
      </c>
      <c r="R137" s="11">
        <f t="shared" si="60"/>
        <v>0.5</v>
      </c>
      <c r="S137" s="11">
        <f t="shared" si="60"/>
        <v>0.5</v>
      </c>
      <c r="T137" s="11">
        <f t="shared" si="60"/>
        <v>0.5</v>
      </c>
      <c r="U137" s="11">
        <f t="shared" si="60"/>
        <v>0.5</v>
      </c>
      <c r="V137" s="11">
        <f t="shared" si="60"/>
        <v>0.5</v>
      </c>
      <c r="W137" s="11">
        <f t="shared" si="60"/>
        <v>0.5</v>
      </c>
      <c r="X137" s="11">
        <f t="shared" si="60"/>
        <v>0.5</v>
      </c>
      <c r="Y137" s="11">
        <f t="shared" si="60"/>
        <v>0.5</v>
      </c>
      <c r="Z137" s="11">
        <f t="shared" si="60"/>
        <v>0.5</v>
      </c>
      <c r="AA137" s="11">
        <f t="shared" si="60"/>
        <v>0.5</v>
      </c>
      <c r="AB137" s="11">
        <f t="shared" si="60"/>
        <v>0.5</v>
      </c>
      <c r="AC137" s="24">
        <f t="shared" si="59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AB138" si="61">E135-E136</f>
        <v>0.79999999999999982</v>
      </c>
      <c r="F138" s="11">
        <f t="shared" si="61"/>
        <v>0.79999999999999982</v>
      </c>
      <c r="G138" s="11">
        <f t="shared" si="61"/>
        <v>0.79999999999999982</v>
      </c>
      <c r="H138" s="11">
        <f t="shared" si="61"/>
        <v>0.79999999999999982</v>
      </c>
      <c r="I138" s="11">
        <f t="shared" si="61"/>
        <v>0.79999999999999982</v>
      </c>
      <c r="J138" s="11">
        <f t="shared" si="61"/>
        <v>0.79999999999999982</v>
      </c>
      <c r="K138" s="11">
        <f t="shared" si="61"/>
        <v>0.79999999999999982</v>
      </c>
      <c r="L138" s="11">
        <f t="shared" si="61"/>
        <v>0.79999999999999982</v>
      </c>
      <c r="M138" s="11">
        <f t="shared" si="61"/>
        <v>0.79999999999999982</v>
      </c>
      <c r="N138" s="11">
        <f t="shared" si="61"/>
        <v>0.79999999999999982</v>
      </c>
      <c r="O138" s="11">
        <f t="shared" si="61"/>
        <v>0.79999999999999982</v>
      </c>
      <c r="P138" s="11">
        <f t="shared" si="61"/>
        <v>0.79999999999999982</v>
      </c>
      <c r="Q138" s="11">
        <f t="shared" si="61"/>
        <v>0.79999999999999982</v>
      </c>
      <c r="R138" s="11">
        <f t="shared" si="61"/>
        <v>0.79999999999999982</v>
      </c>
      <c r="S138" s="11">
        <f t="shared" si="61"/>
        <v>0.79999999999999982</v>
      </c>
      <c r="T138" s="11">
        <f t="shared" si="61"/>
        <v>0.79999999999999982</v>
      </c>
      <c r="U138" s="11">
        <f t="shared" si="61"/>
        <v>0.79999999999999982</v>
      </c>
      <c r="V138" s="11">
        <f t="shared" si="61"/>
        <v>0.79999999999999982</v>
      </c>
      <c r="W138" s="11">
        <f t="shared" si="61"/>
        <v>0.79999999999999982</v>
      </c>
      <c r="X138" s="11">
        <f t="shared" si="61"/>
        <v>0.79999999999999982</v>
      </c>
      <c r="Y138" s="11">
        <f t="shared" si="61"/>
        <v>0.79999999999999982</v>
      </c>
      <c r="Z138" s="11">
        <f t="shared" si="61"/>
        <v>0.79999999999999982</v>
      </c>
      <c r="AA138" s="11">
        <f t="shared" si="61"/>
        <v>0.79999999999999982</v>
      </c>
      <c r="AB138" s="11">
        <f t="shared" si="61"/>
        <v>0.79999999999999982</v>
      </c>
      <c r="AC138" s="24">
        <f t="shared" si="59"/>
        <v>0.80000000000000027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AB139" si="62">SQRT(E137/0.5)*971</f>
        <v>971</v>
      </c>
      <c r="F139" s="14">
        <f t="shared" si="62"/>
        <v>971</v>
      </c>
      <c r="G139" s="14">
        <f t="shared" si="62"/>
        <v>971</v>
      </c>
      <c r="H139" s="14">
        <f t="shared" si="62"/>
        <v>971</v>
      </c>
      <c r="I139" s="14">
        <f t="shared" si="62"/>
        <v>971</v>
      </c>
      <c r="J139" s="14">
        <f t="shared" si="62"/>
        <v>971</v>
      </c>
      <c r="K139" s="14">
        <f t="shared" si="62"/>
        <v>971</v>
      </c>
      <c r="L139" s="14">
        <f t="shared" si="62"/>
        <v>971</v>
      </c>
      <c r="M139" s="14">
        <f t="shared" si="62"/>
        <v>971</v>
      </c>
      <c r="N139" s="14">
        <f t="shared" si="62"/>
        <v>971</v>
      </c>
      <c r="O139" s="14">
        <f t="shared" si="62"/>
        <v>971</v>
      </c>
      <c r="P139" s="14">
        <f t="shared" si="62"/>
        <v>971</v>
      </c>
      <c r="Q139" s="14">
        <f t="shared" si="62"/>
        <v>971</v>
      </c>
      <c r="R139" s="14">
        <f t="shared" si="62"/>
        <v>971</v>
      </c>
      <c r="S139" s="14">
        <f t="shared" si="62"/>
        <v>971</v>
      </c>
      <c r="T139" s="14">
        <f t="shared" si="62"/>
        <v>971</v>
      </c>
      <c r="U139" s="14">
        <f t="shared" si="62"/>
        <v>971</v>
      </c>
      <c r="V139" s="14">
        <f t="shared" si="62"/>
        <v>971</v>
      </c>
      <c r="W139" s="14">
        <f t="shared" si="62"/>
        <v>971</v>
      </c>
      <c r="X139" s="14">
        <f t="shared" si="62"/>
        <v>971</v>
      </c>
      <c r="Y139" s="14">
        <f t="shared" si="62"/>
        <v>971</v>
      </c>
      <c r="Z139" s="14">
        <f t="shared" si="62"/>
        <v>971</v>
      </c>
      <c r="AA139" s="14">
        <f t="shared" si="62"/>
        <v>971</v>
      </c>
      <c r="AB139" s="14">
        <f t="shared" si="62"/>
        <v>971</v>
      </c>
      <c r="AC139" s="24">
        <f t="shared" si="59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AB140" si="63">E139*1000*1*(E125-E126)/3024</f>
        <v>0</v>
      </c>
      <c r="F140" s="14">
        <f t="shared" si="63"/>
        <v>0</v>
      </c>
      <c r="G140" s="14">
        <f t="shared" si="63"/>
        <v>0</v>
      </c>
      <c r="H140" s="14">
        <f t="shared" si="63"/>
        <v>0</v>
      </c>
      <c r="I140" s="14">
        <f t="shared" si="63"/>
        <v>0</v>
      </c>
      <c r="J140" s="14">
        <f t="shared" si="63"/>
        <v>0</v>
      </c>
      <c r="K140" s="14">
        <f t="shared" si="63"/>
        <v>0</v>
      </c>
      <c r="L140" s="14">
        <f t="shared" si="63"/>
        <v>0</v>
      </c>
      <c r="M140" s="14">
        <f t="shared" si="63"/>
        <v>0</v>
      </c>
      <c r="N140" s="14">
        <f t="shared" si="63"/>
        <v>0</v>
      </c>
      <c r="O140" s="14">
        <f t="shared" si="63"/>
        <v>0</v>
      </c>
      <c r="P140" s="14">
        <f t="shared" si="63"/>
        <v>0</v>
      </c>
      <c r="Q140" s="14">
        <f t="shared" si="63"/>
        <v>0</v>
      </c>
      <c r="R140" s="14">
        <f t="shared" si="63"/>
        <v>0</v>
      </c>
      <c r="S140" s="14">
        <f t="shared" si="63"/>
        <v>0</v>
      </c>
      <c r="T140" s="14">
        <f t="shared" si="63"/>
        <v>0</v>
      </c>
      <c r="U140" s="14">
        <f t="shared" si="63"/>
        <v>0</v>
      </c>
      <c r="V140" s="14">
        <f t="shared" si="63"/>
        <v>0</v>
      </c>
      <c r="W140" s="14">
        <f t="shared" si="63"/>
        <v>0</v>
      </c>
      <c r="X140" s="14">
        <f t="shared" si="63"/>
        <v>0</v>
      </c>
      <c r="Y140" s="14">
        <f t="shared" si="63"/>
        <v>0</v>
      </c>
      <c r="Z140" s="14">
        <f t="shared" si="63"/>
        <v>0</v>
      </c>
      <c r="AA140" s="14">
        <f t="shared" si="63"/>
        <v>0</v>
      </c>
      <c r="AB140" s="14">
        <f t="shared" si="63"/>
        <v>0</v>
      </c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 t="e">
        <f t="shared" ref="E142:AB142" si="64">E141/E140</f>
        <v>#DIV/0!</v>
      </c>
      <c r="F142" s="16" t="e">
        <f t="shared" si="64"/>
        <v>#DIV/0!</v>
      </c>
      <c r="G142" s="16" t="e">
        <f t="shared" si="64"/>
        <v>#DIV/0!</v>
      </c>
      <c r="H142" s="16" t="e">
        <f t="shared" si="64"/>
        <v>#DIV/0!</v>
      </c>
      <c r="I142" s="16" t="e">
        <f t="shared" si="64"/>
        <v>#DIV/0!</v>
      </c>
      <c r="J142" s="16" t="e">
        <f t="shared" si="64"/>
        <v>#DIV/0!</v>
      </c>
      <c r="K142" s="16" t="e">
        <f t="shared" si="64"/>
        <v>#DIV/0!</v>
      </c>
      <c r="L142" s="16" t="e">
        <f t="shared" si="64"/>
        <v>#DIV/0!</v>
      </c>
      <c r="M142" s="16" t="e">
        <f t="shared" si="64"/>
        <v>#DIV/0!</v>
      </c>
      <c r="N142" s="16" t="e">
        <f t="shared" si="64"/>
        <v>#DIV/0!</v>
      </c>
      <c r="O142" s="16" t="e">
        <f t="shared" si="64"/>
        <v>#DIV/0!</v>
      </c>
      <c r="P142" s="16" t="e">
        <f t="shared" si="64"/>
        <v>#DIV/0!</v>
      </c>
      <c r="Q142" s="16" t="e">
        <f t="shared" si="64"/>
        <v>#DIV/0!</v>
      </c>
      <c r="R142" s="16" t="e">
        <f t="shared" si="64"/>
        <v>#DIV/0!</v>
      </c>
      <c r="S142" s="16" t="e">
        <f t="shared" si="64"/>
        <v>#DIV/0!</v>
      </c>
      <c r="T142" s="16" t="e">
        <f t="shared" si="64"/>
        <v>#DIV/0!</v>
      </c>
      <c r="U142" s="16" t="e">
        <f t="shared" si="64"/>
        <v>#DIV/0!</v>
      </c>
      <c r="V142" s="16" t="e">
        <f t="shared" si="64"/>
        <v>#DIV/0!</v>
      </c>
      <c r="W142" s="16" t="e">
        <f t="shared" si="64"/>
        <v>#DIV/0!</v>
      </c>
      <c r="X142" s="16" t="e">
        <f t="shared" si="64"/>
        <v>#DIV/0!</v>
      </c>
      <c r="Y142" s="16" t="e">
        <f t="shared" si="64"/>
        <v>#DIV/0!</v>
      </c>
      <c r="Z142" s="16" t="e">
        <f t="shared" si="64"/>
        <v>#DIV/0!</v>
      </c>
      <c r="AA142" s="16" t="e">
        <f t="shared" si="64"/>
        <v>#DIV/0!</v>
      </c>
      <c r="AB142" s="16" t="e">
        <f t="shared" si="64"/>
        <v>#DIV/0!</v>
      </c>
      <c r="AC142" s="24" t="e">
        <f t="shared" ref="AC142:AC147" si="65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 t="e">
        <f>AVERAGE(E142:AB142)</f>
        <v>#DIV/0!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65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 t="e">
        <f t="shared" ref="E144:AB144" si="66">3.516/E142</f>
        <v>#DIV/0!</v>
      </c>
      <c r="F144" s="16" t="e">
        <f t="shared" si="66"/>
        <v>#DIV/0!</v>
      </c>
      <c r="G144" s="16" t="e">
        <f t="shared" si="66"/>
        <v>#DIV/0!</v>
      </c>
      <c r="H144" s="16" t="e">
        <f t="shared" si="66"/>
        <v>#DIV/0!</v>
      </c>
      <c r="I144" s="16" t="e">
        <f t="shared" si="66"/>
        <v>#DIV/0!</v>
      </c>
      <c r="J144" s="16" t="e">
        <f t="shared" si="66"/>
        <v>#DIV/0!</v>
      </c>
      <c r="K144" s="16" t="e">
        <f t="shared" si="66"/>
        <v>#DIV/0!</v>
      </c>
      <c r="L144" s="16" t="e">
        <f t="shared" si="66"/>
        <v>#DIV/0!</v>
      </c>
      <c r="M144" s="16" t="e">
        <f t="shared" si="66"/>
        <v>#DIV/0!</v>
      </c>
      <c r="N144" s="16" t="e">
        <f t="shared" si="66"/>
        <v>#DIV/0!</v>
      </c>
      <c r="O144" s="16" t="e">
        <f t="shared" si="66"/>
        <v>#DIV/0!</v>
      </c>
      <c r="P144" s="16" t="e">
        <f t="shared" si="66"/>
        <v>#DIV/0!</v>
      </c>
      <c r="Q144" s="16" t="e">
        <f t="shared" si="66"/>
        <v>#DIV/0!</v>
      </c>
      <c r="R144" s="16" t="e">
        <f t="shared" si="66"/>
        <v>#DIV/0!</v>
      </c>
      <c r="S144" s="16" t="e">
        <f t="shared" si="66"/>
        <v>#DIV/0!</v>
      </c>
      <c r="T144" s="16" t="e">
        <f t="shared" si="66"/>
        <v>#DIV/0!</v>
      </c>
      <c r="U144" s="16" t="e">
        <f t="shared" si="66"/>
        <v>#DIV/0!</v>
      </c>
      <c r="V144" s="16" t="e">
        <f t="shared" si="66"/>
        <v>#DIV/0!</v>
      </c>
      <c r="W144" s="16" t="e">
        <f t="shared" si="66"/>
        <v>#DIV/0!</v>
      </c>
      <c r="X144" s="16" t="e">
        <f t="shared" si="66"/>
        <v>#DIV/0!</v>
      </c>
      <c r="Y144" s="16" t="e">
        <f t="shared" si="66"/>
        <v>#DIV/0!</v>
      </c>
      <c r="Z144" s="16" t="e">
        <f t="shared" si="66"/>
        <v>#DIV/0!</v>
      </c>
      <c r="AA144" s="16" t="e">
        <f t="shared" si="66"/>
        <v>#DIV/0!</v>
      </c>
      <c r="AB144" s="16" t="e">
        <f t="shared" si="66"/>
        <v>#DIV/0!</v>
      </c>
      <c r="AC144" s="24" t="e">
        <f t="shared" si="65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 t="e">
        <f t="shared" ref="E145:AB145" si="67">3.413*E144</f>
        <v>#DIV/0!</v>
      </c>
      <c r="F145" s="16" t="e">
        <f t="shared" si="67"/>
        <v>#DIV/0!</v>
      </c>
      <c r="G145" s="16" t="e">
        <f t="shared" si="67"/>
        <v>#DIV/0!</v>
      </c>
      <c r="H145" s="16" t="e">
        <f t="shared" si="67"/>
        <v>#DIV/0!</v>
      </c>
      <c r="I145" s="16" t="e">
        <f t="shared" si="67"/>
        <v>#DIV/0!</v>
      </c>
      <c r="J145" s="16" t="e">
        <f t="shared" si="67"/>
        <v>#DIV/0!</v>
      </c>
      <c r="K145" s="16" t="e">
        <f t="shared" si="67"/>
        <v>#DIV/0!</v>
      </c>
      <c r="L145" s="16" t="e">
        <f t="shared" si="67"/>
        <v>#DIV/0!</v>
      </c>
      <c r="M145" s="16" t="e">
        <f t="shared" si="67"/>
        <v>#DIV/0!</v>
      </c>
      <c r="N145" s="16" t="e">
        <f t="shared" si="67"/>
        <v>#DIV/0!</v>
      </c>
      <c r="O145" s="16" t="e">
        <f t="shared" si="67"/>
        <v>#DIV/0!</v>
      </c>
      <c r="P145" s="16" t="e">
        <f t="shared" si="67"/>
        <v>#DIV/0!</v>
      </c>
      <c r="Q145" s="16" t="e">
        <f t="shared" si="67"/>
        <v>#DIV/0!</v>
      </c>
      <c r="R145" s="16" t="e">
        <f t="shared" si="67"/>
        <v>#DIV/0!</v>
      </c>
      <c r="S145" s="16" t="e">
        <f t="shared" si="67"/>
        <v>#DIV/0!</v>
      </c>
      <c r="T145" s="16" t="e">
        <f t="shared" si="67"/>
        <v>#DIV/0!</v>
      </c>
      <c r="U145" s="16" t="e">
        <f t="shared" si="67"/>
        <v>#DIV/0!</v>
      </c>
      <c r="V145" s="16" t="e">
        <f t="shared" si="67"/>
        <v>#DIV/0!</v>
      </c>
      <c r="W145" s="16" t="e">
        <f t="shared" si="67"/>
        <v>#DIV/0!</v>
      </c>
      <c r="X145" s="16" t="e">
        <f t="shared" si="67"/>
        <v>#DIV/0!</v>
      </c>
      <c r="Y145" s="16" t="e">
        <f t="shared" si="67"/>
        <v>#DIV/0!</v>
      </c>
      <c r="Z145" s="16" t="e">
        <f t="shared" si="67"/>
        <v>#DIV/0!</v>
      </c>
      <c r="AA145" s="16" t="e">
        <f t="shared" si="67"/>
        <v>#DIV/0!</v>
      </c>
      <c r="AB145" s="16" t="e">
        <f t="shared" si="67"/>
        <v>#DIV/0!</v>
      </c>
      <c r="AC145" s="24" t="e">
        <f t="shared" si="65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 t="e">
        <f t="shared" ref="E146:J146" si="68">(E129-E128)/LN(1+(E129-E128)/E123)</f>
        <v>#DIV/0!</v>
      </c>
      <c r="F146" s="16" t="e">
        <f t="shared" si="68"/>
        <v>#DIV/0!</v>
      </c>
      <c r="G146" s="16" t="e">
        <f t="shared" si="68"/>
        <v>#DIV/0!</v>
      </c>
      <c r="H146" s="16" t="e">
        <f t="shared" si="68"/>
        <v>#DIV/0!</v>
      </c>
      <c r="I146" s="16" t="e">
        <f t="shared" si="68"/>
        <v>#DIV/0!</v>
      </c>
      <c r="J146" s="16" t="e">
        <f t="shared" si="68"/>
        <v>#DIV/0!</v>
      </c>
      <c r="K146" s="16" t="e">
        <f>(K129-K128)/LN(1+(K129-K128)/K123)</f>
        <v>#DIV/0!</v>
      </c>
      <c r="L146" s="16" t="e">
        <f t="shared" ref="L146:AB146" si="69">(L129-L128)/LN(1+(L129-L128)/L123)</f>
        <v>#DIV/0!</v>
      </c>
      <c r="M146" s="16" t="e">
        <f t="shared" si="69"/>
        <v>#DIV/0!</v>
      </c>
      <c r="N146" s="16" t="e">
        <f t="shared" si="69"/>
        <v>#DIV/0!</v>
      </c>
      <c r="O146" s="16" t="e">
        <f t="shared" si="69"/>
        <v>#DIV/0!</v>
      </c>
      <c r="P146" s="16" t="e">
        <f t="shared" si="69"/>
        <v>#DIV/0!</v>
      </c>
      <c r="Q146" s="16" t="e">
        <f t="shared" si="69"/>
        <v>#DIV/0!</v>
      </c>
      <c r="R146" s="16" t="e">
        <f t="shared" si="69"/>
        <v>#DIV/0!</v>
      </c>
      <c r="S146" s="16" t="e">
        <f t="shared" si="69"/>
        <v>#DIV/0!</v>
      </c>
      <c r="T146" s="16" t="e">
        <f t="shared" si="69"/>
        <v>#DIV/0!</v>
      </c>
      <c r="U146" s="16" t="e">
        <f t="shared" si="69"/>
        <v>#DIV/0!</v>
      </c>
      <c r="V146" s="16" t="e">
        <f t="shared" si="69"/>
        <v>#DIV/0!</v>
      </c>
      <c r="W146" s="16" t="e">
        <f t="shared" si="69"/>
        <v>#DIV/0!</v>
      </c>
      <c r="X146" s="16" t="e">
        <f t="shared" si="69"/>
        <v>#DIV/0!</v>
      </c>
      <c r="Y146" s="16" t="e">
        <f t="shared" si="69"/>
        <v>#DIV/0!</v>
      </c>
      <c r="Z146" s="16" t="e">
        <f t="shared" si="69"/>
        <v>#DIV/0!</v>
      </c>
      <c r="AA146" s="16" t="e">
        <f t="shared" si="69"/>
        <v>#DIV/0!</v>
      </c>
      <c r="AB146" s="16" t="e">
        <f t="shared" si="69"/>
        <v>#DIV/0!</v>
      </c>
      <c r="AC146" s="24" t="e">
        <f t="shared" si="65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 t="e">
        <f t="shared" ref="E147:AB147" si="70">(E125-E126)/LN(1+(E125-E126)/E124)</f>
        <v>#DIV/0!</v>
      </c>
      <c r="F147" s="16" t="e">
        <f t="shared" si="70"/>
        <v>#DIV/0!</v>
      </c>
      <c r="G147" s="16" t="e">
        <f t="shared" si="70"/>
        <v>#DIV/0!</v>
      </c>
      <c r="H147" s="16" t="e">
        <f t="shared" si="70"/>
        <v>#DIV/0!</v>
      </c>
      <c r="I147" s="16" t="e">
        <f t="shared" si="70"/>
        <v>#DIV/0!</v>
      </c>
      <c r="J147" s="16" t="e">
        <f t="shared" si="70"/>
        <v>#DIV/0!</v>
      </c>
      <c r="K147" s="16" t="e">
        <f t="shared" si="70"/>
        <v>#DIV/0!</v>
      </c>
      <c r="L147" s="16" t="e">
        <f t="shared" si="70"/>
        <v>#DIV/0!</v>
      </c>
      <c r="M147" s="16" t="e">
        <f t="shared" si="70"/>
        <v>#DIV/0!</v>
      </c>
      <c r="N147" s="16" t="e">
        <f t="shared" si="70"/>
        <v>#DIV/0!</v>
      </c>
      <c r="O147" s="16" t="e">
        <f t="shared" si="70"/>
        <v>#DIV/0!</v>
      </c>
      <c r="P147" s="16" t="e">
        <f t="shared" si="70"/>
        <v>#DIV/0!</v>
      </c>
      <c r="Q147" s="16" t="e">
        <f t="shared" si="70"/>
        <v>#DIV/0!</v>
      </c>
      <c r="R147" s="16" t="e">
        <f t="shared" si="70"/>
        <v>#DIV/0!</v>
      </c>
      <c r="S147" s="16" t="e">
        <f t="shared" si="70"/>
        <v>#DIV/0!</v>
      </c>
      <c r="T147" s="16" t="e">
        <f t="shared" si="70"/>
        <v>#DIV/0!</v>
      </c>
      <c r="U147" s="16" t="e">
        <f t="shared" si="70"/>
        <v>#DIV/0!</v>
      </c>
      <c r="V147" s="16" t="e">
        <f t="shared" si="70"/>
        <v>#DIV/0!</v>
      </c>
      <c r="W147" s="16" t="e">
        <f t="shared" si="70"/>
        <v>#DIV/0!</v>
      </c>
      <c r="X147" s="16" t="e">
        <f t="shared" si="70"/>
        <v>#DIV/0!</v>
      </c>
      <c r="Y147" s="16" t="e">
        <f t="shared" si="70"/>
        <v>#DIV/0!</v>
      </c>
      <c r="Z147" s="16" t="e">
        <f t="shared" si="70"/>
        <v>#DIV/0!</v>
      </c>
      <c r="AA147" s="16" t="e">
        <f t="shared" si="70"/>
        <v>#DIV/0!</v>
      </c>
      <c r="AB147" s="16" t="e">
        <f t="shared" si="70"/>
        <v>#DIV/0!</v>
      </c>
      <c r="AC147" s="24" t="e">
        <f t="shared" si="65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>
        <v>1.3</v>
      </c>
      <c r="F152" s="8">
        <v>1.1000000000000001</v>
      </c>
      <c r="G152" s="8">
        <v>1</v>
      </c>
      <c r="H152" s="8">
        <v>1.1000000000000001</v>
      </c>
      <c r="I152" s="8">
        <v>1.1000000000000001</v>
      </c>
      <c r="J152" s="8">
        <v>1.2</v>
      </c>
      <c r="K152" s="8">
        <v>1.1000000000000001</v>
      </c>
      <c r="L152" s="8">
        <v>1.3</v>
      </c>
      <c r="M152" s="8">
        <v>1.2</v>
      </c>
      <c r="N152" s="8">
        <v>1.2</v>
      </c>
      <c r="O152" s="8">
        <v>1.2</v>
      </c>
      <c r="P152" s="8">
        <v>1.3</v>
      </c>
      <c r="Q152" s="8">
        <v>1.2</v>
      </c>
      <c r="R152" s="8">
        <v>1.3</v>
      </c>
      <c r="S152" s="8">
        <v>1.2</v>
      </c>
      <c r="T152" s="8">
        <v>1.1000000000000001</v>
      </c>
      <c r="U152" s="8">
        <v>1.2</v>
      </c>
      <c r="V152" s="8">
        <v>1.3</v>
      </c>
      <c r="W152" s="8">
        <v>1.2</v>
      </c>
      <c r="X152" s="8">
        <v>1.1000000000000001</v>
      </c>
      <c r="Y152" s="8">
        <v>1.2</v>
      </c>
      <c r="Z152" s="8"/>
      <c r="AA152" s="8"/>
      <c r="AB152" s="8"/>
      <c r="AC152" s="23">
        <f>AVERAGE(E152:AB152)</f>
        <v>1.1857142857142857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>
        <v>0.6</v>
      </c>
      <c r="F153" s="9">
        <v>0.5</v>
      </c>
      <c r="G153" s="9">
        <v>0.4</v>
      </c>
      <c r="H153" s="9">
        <v>0.4</v>
      </c>
      <c r="I153" s="9">
        <v>0.4</v>
      </c>
      <c r="J153" s="9">
        <v>0.4</v>
      </c>
      <c r="K153" s="9">
        <v>0.4</v>
      </c>
      <c r="L153" s="9">
        <v>0.4</v>
      </c>
      <c r="M153" s="9">
        <v>0.6</v>
      </c>
      <c r="N153" s="9">
        <v>0.6</v>
      </c>
      <c r="O153" s="9">
        <v>0.6</v>
      </c>
      <c r="P153" s="9">
        <v>0.6</v>
      </c>
      <c r="Q153" s="9">
        <v>0.6</v>
      </c>
      <c r="R153" s="9">
        <v>0.6</v>
      </c>
      <c r="S153" s="9">
        <v>0.6</v>
      </c>
      <c r="T153" s="9">
        <v>0.6</v>
      </c>
      <c r="U153" s="9">
        <v>0.4</v>
      </c>
      <c r="V153" s="9">
        <v>0.4</v>
      </c>
      <c r="W153" s="9">
        <v>0.4</v>
      </c>
      <c r="X153" s="9">
        <v>0.4</v>
      </c>
      <c r="Y153" s="9">
        <v>0.4</v>
      </c>
      <c r="Z153" s="9"/>
      <c r="AA153" s="9"/>
      <c r="AB153" s="9"/>
      <c r="AC153" s="23">
        <f>AVERAGE(E153:AB153)</f>
        <v>0.4904761904761904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>
        <v>14.7</v>
      </c>
      <c r="F154" s="10">
        <v>13.8</v>
      </c>
      <c r="G154" s="10">
        <v>13.6</v>
      </c>
      <c r="H154" s="10">
        <v>13.4</v>
      </c>
      <c r="I154" s="10">
        <v>13.1</v>
      </c>
      <c r="J154" s="10">
        <v>13.1</v>
      </c>
      <c r="K154" s="10">
        <v>13.2</v>
      </c>
      <c r="L154" s="10">
        <v>13.7</v>
      </c>
      <c r="M154" s="10">
        <v>13.9</v>
      </c>
      <c r="N154" s="10">
        <v>13.9</v>
      </c>
      <c r="O154" s="10">
        <v>14.1</v>
      </c>
      <c r="P154" s="10">
        <v>14.1</v>
      </c>
      <c r="Q154" s="10">
        <v>14.1</v>
      </c>
      <c r="R154" s="10">
        <v>13.9</v>
      </c>
      <c r="S154" s="10">
        <v>13.7</v>
      </c>
      <c r="T154" s="10">
        <v>13.4</v>
      </c>
      <c r="U154" s="10">
        <v>13.3</v>
      </c>
      <c r="V154" s="10">
        <v>13.2</v>
      </c>
      <c r="W154" s="10">
        <v>12.9</v>
      </c>
      <c r="X154" s="10">
        <v>12.6</v>
      </c>
      <c r="Y154" s="10">
        <v>12.8</v>
      </c>
      <c r="Z154" s="10"/>
      <c r="AA154" s="10"/>
      <c r="AB154" s="10"/>
      <c r="AC154" s="24">
        <f t="shared" ref="AC154:AC158" si="71">AVERAGE(E154:AB154)</f>
        <v>13.547619047619047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>
        <v>6.3</v>
      </c>
      <c r="F155" s="10">
        <v>6.3</v>
      </c>
      <c r="G155" s="10">
        <v>6.4</v>
      </c>
      <c r="H155" s="10">
        <v>6.1</v>
      </c>
      <c r="I155" s="10">
        <v>5.9</v>
      </c>
      <c r="J155" s="10">
        <v>6.1</v>
      </c>
      <c r="K155" s="10">
        <v>6.1</v>
      </c>
      <c r="L155" s="10">
        <v>5.8</v>
      </c>
      <c r="M155" s="10">
        <v>5.7</v>
      </c>
      <c r="N155" s="10">
        <v>5.6</v>
      </c>
      <c r="O155" s="10">
        <v>5.7</v>
      </c>
      <c r="P155" s="10">
        <v>5.8</v>
      </c>
      <c r="Q155" s="10">
        <v>5.7</v>
      </c>
      <c r="R155" s="10">
        <v>5.6</v>
      </c>
      <c r="S155" s="10">
        <v>5.5</v>
      </c>
      <c r="T155" s="10">
        <v>5.4</v>
      </c>
      <c r="U155" s="10">
        <v>5.5</v>
      </c>
      <c r="V155" s="10">
        <v>5.5</v>
      </c>
      <c r="W155" s="10">
        <v>5.4</v>
      </c>
      <c r="X155" s="10">
        <v>5.5</v>
      </c>
      <c r="Y155" s="10">
        <v>5.5</v>
      </c>
      <c r="Z155" s="10"/>
      <c r="AA155" s="10"/>
      <c r="AB155" s="10"/>
      <c r="AC155" s="24">
        <f t="shared" si="71"/>
        <v>5.7809523809523808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>
        <f>E154-E155</f>
        <v>8.3999999999999986</v>
      </c>
      <c r="F156" s="10">
        <f t="shared" ref="F156:Y156" si="72">F154-F155</f>
        <v>7.5000000000000009</v>
      </c>
      <c r="G156" s="10">
        <f t="shared" si="72"/>
        <v>7.1999999999999993</v>
      </c>
      <c r="H156" s="10">
        <f t="shared" si="72"/>
        <v>7.3000000000000007</v>
      </c>
      <c r="I156" s="10">
        <f t="shared" si="72"/>
        <v>7.1999999999999993</v>
      </c>
      <c r="J156" s="10">
        <f t="shared" si="72"/>
        <v>7</v>
      </c>
      <c r="K156" s="10">
        <f t="shared" si="72"/>
        <v>7.1</v>
      </c>
      <c r="L156" s="10">
        <f t="shared" si="72"/>
        <v>7.8999999999999995</v>
      </c>
      <c r="M156" s="10">
        <f t="shared" si="72"/>
        <v>8.1999999999999993</v>
      </c>
      <c r="N156" s="10">
        <f t="shared" si="72"/>
        <v>8.3000000000000007</v>
      </c>
      <c r="O156" s="10">
        <f t="shared" si="72"/>
        <v>8.3999999999999986</v>
      </c>
      <c r="P156" s="10">
        <f t="shared" si="72"/>
        <v>8.3000000000000007</v>
      </c>
      <c r="Q156" s="10">
        <f t="shared" si="72"/>
        <v>8.3999999999999986</v>
      </c>
      <c r="R156" s="10">
        <f t="shared" si="72"/>
        <v>8.3000000000000007</v>
      </c>
      <c r="S156" s="10">
        <f t="shared" si="72"/>
        <v>8.1999999999999993</v>
      </c>
      <c r="T156" s="10">
        <f t="shared" si="72"/>
        <v>8</v>
      </c>
      <c r="U156" s="10">
        <f t="shared" si="72"/>
        <v>7.8000000000000007</v>
      </c>
      <c r="V156" s="10">
        <f t="shared" si="72"/>
        <v>7.6999999999999993</v>
      </c>
      <c r="W156" s="10">
        <f t="shared" si="72"/>
        <v>7.5</v>
      </c>
      <c r="X156" s="10">
        <f t="shared" si="72"/>
        <v>7.1</v>
      </c>
      <c r="Y156" s="10">
        <f t="shared" si="72"/>
        <v>7.3000000000000007</v>
      </c>
      <c r="Z156" s="10"/>
      <c r="AA156" s="10"/>
      <c r="AB156" s="10"/>
      <c r="AC156" s="24">
        <f t="shared" si="71"/>
        <v>7.7666666666666666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>
        <v>25.2</v>
      </c>
      <c r="F157" s="10">
        <v>25.2</v>
      </c>
      <c r="G157" s="10">
        <v>24.6</v>
      </c>
      <c r="H157" s="10">
        <v>24.7</v>
      </c>
      <c r="I157" s="10">
        <v>24.7</v>
      </c>
      <c r="J157" s="10">
        <v>26.5</v>
      </c>
      <c r="K157" s="10">
        <v>27.2</v>
      </c>
      <c r="L157" s="10">
        <v>28.1</v>
      </c>
      <c r="M157" s="10">
        <v>26.9</v>
      </c>
      <c r="N157" s="10">
        <v>27.3</v>
      </c>
      <c r="O157" s="10">
        <v>26.9</v>
      </c>
      <c r="P157" s="10">
        <v>27.1</v>
      </c>
      <c r="Q157" s="10">
        <v>26.6</v>
      </c>
      <c r="R157" s="10">
        <v>26.4</v>
      </c>
      <c r="S157" s="10">
        <v>26.1</v>
      </c>
      <c r="T157" s="10">
        <v>26.3</v>
      </c>
      <c r="U157" s="10">
        <v>26.4</v>
      </c>
      <c r="V157" s="10">
        <v>26.2</v>
      </c>
      <c r="W157" s="10">
        <v>26.2</v>
      </c>
      <c r="X157" s="10">
        <v>26.8</v>
      </c>
      <c r="Y157" s="10">
        <v>26.7</v>
      </c>
      <c r="Z157" s="10"/>
      <c r="AA157" s="10"/>
      <c r="AB157" s="10"/>
      <c r="AC157" s="24">
        <f t="shared" si="71"/>
        <v>26.290476190476191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>
        <v>30.7</v>
      </c>
      <c r="F158" s="10">
        <v>30.1</v>
      </c>
      <c r="G158" s="10">
        <v>29.1</v>
      </c>
      <c r="H158" s="10">
        <v>29.3</v>
      </c>
      <c r="I158" s="10">
        <v>29.2</v>
      </c>
      <c r="J158" s="10">
        <v>31.1</v>
      </c>
      <c r="K158" s="10">
        <v>32</v>
      </c>
      <c r="L158" s="10">
        <v>33.299999999999997</v>
      </c>
      <c r="M158" s="10">
        <v>32.299999999999997</v>
      </c>
      <c r="N158" s="10">
        <v>32.700000000000003</v>
      </c>
      <c r="O158" s="10">
        <v>32.4</v>
      </c>
      <c r="P158" s="10">
        <v>32.299999999999997</v>
      </c>
      <c r="Q158" s="10">
        <v>31.8</v>
      </c>
      <c r="R158" s="10">
        <v>31.7</v>
      </c>
      <c r="S158" s="10">
        <v>31.4</v>
      </c>
      <c r="T158" s="10">
        <v>31.3</v>
      </c>
      <c r="U158" s="10">
        <v>31.5</v>
      </c>
      <c r="V158" s="10">
        <v>31.3</v>
      </c>
      <c r="W158" s="10">
        <v>31.1</v>
      </c>
      <c r="X158" s="10">
        <v>31.5</v>
      </c>
      <c r="Y158" s="10">
        <v>31.5</v>
      </c>
      <c r="Z158" s="10"/>
      <c r="AA158" s="10"/>
      <c r="AB158" s="10"/>
      <c r="AC158" s="24">
        <f t="shared" si="71"/>
        <v>31.314285714285717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>
        <f>E158-E157</f>
        <v>5.5</v>
      </c>
      <c r="F159" s="10">
        <f t="shared" ref="F159:Y159" si="73">F158-F157</f>
        <v>4.9000000000000021</v>
      </c>
      <c r="G159" s="10">
        <f t="shared" si="73"/>
        <v>4.5</v>
      </c>
      <c r="H159" s="10">
        <f t="shared" si="73"/>
        <v>4.6000000000000014</v>
      </c>
      <c r="I159" s="10">
        <f t="shared" si="73"/>
        <v>4.5</v>
      </c>
      <c r="J159" s="10">
        <f t="shared" si="73"/>
        <v>4.6000000000000014</v>
      </c>
      <c r="K159" s="10">
        <f t="shared" si="73"/>
        <v>4.8000000000000007</v>
      </c>
      <c r="L159" s="10">
        <f t="shared" si="73"/>
        <v>5.1999999999999957</v>
      </c>
      <c r="M159" s="10">
        <f t="shared" si="73"/>
        <v>5.3999999999999986</v>
      </c>
      <c r="N159" s="10">
        <f t="shared" si="73"/>
        <v>5.4000000000000021</v>
      </c>
      <c r="O159" s="10">
        <f t="shared" si="73"/>
        <v>5.5</v>
      </c>
      <c r="P159" s="10">
        <f t="shared" si="73"/>
        <v>5.1999999999999957</v>
      </c>
      <c r="Q159" s="10">
        <f t="shared" si="73"/>
        <v>5.1999999999999993</v>
      </c>
      <c r="R159" s="10">
        <f t="shared" si="73"/>
        <v>5.3000000000000007</v>
      </c>
      <c r="S159" s="10">
        <f t="shared" si="73"/>
        <v>5.2999999999999972</v>
      </c>
      <c r="T159" s="10">
        <f t="shared" si="73"/>
        <v>5</v>
      </c>
      <c r="U159" s="10">
        <f t="shared" si="73"/>
        <v>5.1000000000000014</v>
      </c>
      <c r="V159" s="10">
        <f t="shared" si="73"/>
        <v>5.1000000000000014</v>
      </c>
      <c r="W159" s="10">
        <f t="shared" si="73"/>
        <v>4.9000000000000021</v>
      </c>
      <c r="X159" s="10">
        <f t="shared" si="73"/>
        <v>4.6999999999999993</v>
      </c>
      <c r="Y159" s="10">
        <f t="shared" si="73"/>
        <v>4.8000000000000007</v>
      </c>
      <c r="Z159" s="10"/>
      <c r="AA159" s="10"/>
      <c r="AB159" s="10"/>
      <c r="AC159" s="24">
        <f>AVERAGE(E159:AB159)</f>
        <v>5.0238095238095237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>
        <v>257.89999999999998</v>
      </c>
      <c r="F160" s="172">
        <v>259.89999999999998</v>
      </c>
      <c r="G160" s="172">
        <v>259.89999999999998</v>
      </c>
      <c r="H160" s="172">
        <v>255.8</v>
      </c>
      <c r="I160" s="172">
        <v>254.4</v>
      </c>
      <c r="J160" s="172">
        <v>255.8</v>
      </c>
      <c r="K160" s="172">
        <v>256.5</v>
      </c>
      <c r="L160" s="172">
        <v>251.7</v>
      </c>
      <c r="M160" s="172">
        <v>248.9</v>
      </c>
      <c r="N160" s="172">
        <v>248.2</v>
      </c>
      <c r="O160" s="172">
        <v>248.9</v>
      </c>
      <c r="P160" s="172">
        <v>251</v>
      </c>
      <c r="Q160" s="172">
        <v>250.3</v>
      </c>
      <c r="R160" s="172">
        <v>248.9</v>
      </c>
      <c r="S160" s="172">
        <v>248.2</v>
      </c>
      <c r="T160" s="172">
        <v>247.5</v>
      </c>
      <c r="U160" s="172">
        <v>247.5</v>
      </c>
      <c r="V160" s="172">
        <v>247.5</v>
      </c>
      <c r="W160" s="172">
        <v>247.5</v>
      </c>
      <c r="X160" s="172">
        <v>248.9</v>
      </c>
      <c r="Y160" s="172">
        <v>248.9</v>
      </c>
      <c r="Z160" s="172"/>
      <c r="AA160" s="172"/>
      <c r="AB160" s="172"/>
      <c r="AC160" s="24">
        <f t="shared" ref="AC160:AC168" si="74">AVERAGE(E160:AB160)</f>
        <v>251.62380952380948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>
        <v>712.9</v>
      </c>
      <c r="F161" s="172">
        <v>693.6</v>
      </c>
      <c r="G161" s="172">
        <v>670.9</v>
      </c>
      <c r="H161" s="172">
        <v>679.8</v>
      </c>
      <c r="I161" s="172">
        <v>677.8</v>
      </c>
      <c r="J161" s="172">
        <v>717.1</v>
      </c>
      <c r="K161" s="172">
        <v>741.2</v>
      </c>
      <c r="L161" s="172">
        <v>773.6</v>
      </c>
      <c r="M161" s="172">
        <v>749.5</v>
      </c>
      <c r="N161" s="172">
        <v>759.8</v>
      </c>
      <c r="O161" s="172">
        <v>752.2</v>
      </c>
      <c r="P161" s="172">
        <v>746.7</v>
      </c>
      <c r="Q161" s="172">
        <v>738.4</v>
      </c>
      <c r="R161" s="172">
        <v>736.4</v>
      </c>
      <c r="S161" s="172">
        <v>726.7</v>
      </c>
      <c r="T161" s="172">
        <v>726.7</v>
      </c>
      <c r="U161" s="172">
        <v>728.1</v>
      </c>
      <c r="V161" s="172">
        <v>721.9</v>
      </c>
      <c r="W161" s="172">
        <v>718.4</v>
      </c>
      <c r="X161" s="172">
        <v>727.4</v>
      </c>
      <c r="Y161" s="172">
        <v>727.4</v>
      </c>
      <c r="Z161" s="172"/>
      <c r="AA161" s="172"/>
      <c r="AB161" s="172"/>
      <c r="AC161" s="24">
        <f t="shared" si="74"/>
        <v>725.07142857142856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>
        <v>4.2</v>
      </c>
      <c r="F162" s="11">
        <v>4.2</v>
      </c>
      <c r="G162" s="11">
        <v>4.2</v>
      </c>
      <c r="H162" s="11">
        <v>4.2</v>
      </c>
      <c r="I162" s="11">
        <v>4.2</v>
      </c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>
        <v>4.2</v>
      </c>
      <c r="W162" s="11">
        <v>4.2</v>
      </c>
      <c r="X162" s="11">
        <v>4.2</v>
      </c>
      <c r="Y162" s="11">
        <v>4.2</v>
      </c>
      <c r="Z162" s="11"/>
      <c r="AA162" s="11"/>
      <c r="AB162" s="11"/>
      <c r="AC162" s="24">
        <f t="shared" si="74"/>
        <v>4.2000000000000011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>
        <v>3.7</v>
      </c>
      <c r="F163" s="12">
        <v>3.7</v>
      </c>
      <c r="G163" s="12">
        <v>3.7</v>
      </c>
      <c r="H163" s="12">
        <v>3.7</v>
      </c>
      <c r="I163" s="12">
        <v>3.7</v>
      </c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>
        <v>3.7</v>
      </c>
      <c r="W163" s="12">
        <v>3.7</v>
      </c>
      <c r="X163" s="12">
        <v>3.7</v>
      </c>
      <c r="Y163" s="12">
        <v>3.7</v>
      </c>
      <c r="Z163" s="12"/>
      <c r="AA163" s="12"/>
      <c r="AB163" s="12"/>
      <c r="AC163" s="24">
        <f t="shared" si="74"/>
        <v>3.7000000000000015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>
        <v>3.8</v>
      </c>
      <c r="F164" s="12">
        <v>3.8</v>
      </c>
      <c r="G164" s="12">
        <v>3.8</v>
      </c>
      <c r="H164" s="12">
        <v>3.8</v>
      </c>
      <c r="I164" s="12">
        <v>3.8</v>
      </c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>
        <v>3.8</v>
      </c>
      <c r="W164" s="12">
        <v>3.8</v>
      </c>
      <c r="X164" s="12">
        <v>3.8</v>
      </c>
      <c r="Y164" s="12">
        <v>3.8</v>
      </c>
      <c r="Z164" s="12"/>
      <c r="AA164" s="12"/>
      <c r="AB164" s="12"/>
      <c r="AC164" s="24">
        <f t="shared" si="74"/>
        <v>3.7999999999999985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>
        <v>3</v>
      </c>
      <c r="F165" s="12">
        <v>3</v>
      </c>
      <c r="G165" s="12">
        <v>3</v>
      </c>
      <c r="H165" s="12">
        <v>3</v>
      </c>
      <c r="I165" s="12">
        <v>3</v>
      </c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>
        <v>3</v>
      </c>
      <c r="W165" s="12">
        <v>3</v>
      </c>
      <c r="X165" s="12">
        <v>3</v>
      </c>
      <c r="Y165" s="12">
        <v>3</v>
      </c>
      <c r="Z165" s="12"/>
      <c r="AA165" s="12"/>
      <c r="AB165" s="12"/>
      <c r="AC165" s="24">
        <f t="shared" si="74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>
        <f t="shared" ref="E166:Y166" si="75">E162-E163</f>
        <v>0.5</v>
      </c>
      <c r="F166" s="11">
        <f t="shared" si="75"/>
        <v>0.5</v>
      </c>
      <c r="G166" s="11">
        <f t="shared" si="75"/>
        <v>0.5</v>
      </c>
      <c r="H166" s="11">
        <f t="shared" si="75"/>
        <v>0.5</v>
      </c>
      <c r="I166" s="11">
        <f t="shared" si="75"/>
        <v>0.5</v>
      </c>
      <c r="J166" s="11">
        <f t="shared" si="75"/>
        <v>0.5</v>
      </c>
      <c r="K166" s="11">
        <f t="shared" si="75"/>
        <v>0.5</v>
      </c>
      <c r="L166" s="11">
        <f t="shared" si="75"/>
        <v>0.5</v>
      </c>
      <c r="M166" s="11">
        <f t="shared" si="75"/>
        <v>0.5</v>
      </c>
      <c r="N166" s="11">
        <f t="shared" si="75"/>
        <v>0.5</v>
      </c>
      <c r="O166" s="11">
        <f t="shared" si="75"/>
        <v>0.5</v>
      </c>
      <c r="P166" s="11">
        <f t="shared" si="75"/>
        <v>0.5</v>
      </c>
      <c r="Q166" s="11">
        <f t="shared" si="75"/>
        <v>0.5</v>
      </c>
      <c r="R166" s="11">
        <f t="shared" si="75"/>
        <v>0.5</v>
      </c>
      <c r="S166" s="11">
        <f t="shared" si="75"/>
        <v>0.5</v>
      </c>
      <c r="T166" s="11">
        <f t="shared" si="75"/>
        <v>0.5</v>
      </c>
      <c r="U166" s="11">
        <f t="shared" si="75"/>
        <v>0.5</v>
      </c>
      <c r="V166" s="11">
        <f t="shared" si="75"/>
        <v>0.5</v>
      </c>
      <c r="W166" s="11">
        <f t="shared" si="75"/>
        <v>0.5</v>
      </c>
      <c r="X166" s="11">
        <f t="shared" si="75"/>
        <v>0.5</v>
      </c>
      <c r="Y166" s="11">
        <f t="shared" si="75"/>
        <v>0.5</v>
      </c>
      <c r="Z166" s="11"/>
      <c r="AA166" s="11"/>
      <c r="AB166" s="11"/>
      <c r="AC166" s="24">
        <f t="shared" si="74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>
        <f t="shared" ref="E167:Y167" si="76">E164-E165</f>
        <v>0.79999999999999982</v>
      </c>
      <c r="F167" s="11">
        <f t="shared" si="76"/>
        <v>0.79999999999999982</v>
      </c>
      <c r="G167" s="11">
        <f t="shared" si="76"/>
        <v>0.79999999999999982</v>
      </c>
      <c r="H167" s="11">
        <f t="shared" si="76"/>
        <v>0.79999999999999982</v>
      </c>
      <c r="I167" s="11">
        <f t="shared" si="76"/>
        <v>0.79999999999999982</v>
      </c>
      <c r="J167" s="11">
        <f t="shared" si="76"/>
        <v>0.79999999999999982</v>
      </c>
      <c r="K167" s="11">
        <f t="shared" si="76"/>
        <v>0.79999999999999982</v>
      </c>
      <c r="L167" s="11">
        <f t="shared" si="76"/>
        <v>0.79999999999999982</v>
      </c>
      <c r="M167" s="11">
        <f t="shared" si="76"/>
        <v>0.79999999999999982</v>
      </c>
      <c r="N167" s="11">
        <f t="shared" si="76"/>
        <v>0.79999999999999982</v>
      </c>
      <c r="O167" s="11">
        <f t="shared" si="76"/>
        <v>0.79999999999999982</v>
      </c>
      <c r="P167" s="11">
        <f t="shared" si="76"/>
        <v>0.79999999999999982</v>
      </c>
      <c r="Q167" s="11">
        <f t="shared" si="76"/>
        <v>0.79999999999999982</v>
      </c>
      <c r="R167" s="11">
        <f t="shared" si="76"/>
        <v>0.79999999999999982</v>
      </c>
      <c r="S167" s="11">
        <f t="shared" si="76"/>
        <v>0.79999999999999982</v>
      </c>
      <c r="T167" s="11">
        <f t="shared" si="76"/>
        <v>0.79999999999999982</v>
      </c>
      <c r="U167" s="11">
        <f t="shared" si="76"/>
        <v>0.79999999999999982</v>
      </c>
      <c r="V167" s="11">
        <f t="shared" si="76"/>
        <v>0.79999999999999982</v>
      </c>
      <c r="W167" s="11">
        <f t="shared" si="76"/>
        <v>0.79999999999999982</v>
      </c>
      <c r="X167" s="11">
        <f t="shared" si="76"/>
        <v>0.79999999999999982</v>
      </c>
      <c r="Y167" s="11">
        <f t="shared" si="76"/>
        <v>0.79999999999999982</v>
      </c>
      <c r="Z167" s="11"/>
      <c r="AA167" s="11"/>
      <c r="AB167" s="11"/>
      <c r="AC167" s="24">
        <f t="shared" si="74"/>
        <v>0.80000000000000016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>
        <f t="shared" ref="E168:Y168" si="77">SQRT(E166/0.5)*971</f>
        <v>971</v>
      </c>
      <c r="F168" s="14">
        <f t="shared" si="77"/>
        <v>971</v>
      </c>
      <c r="G168" s="14">
        <f t="shared" si="77"/>
        <v>971</v>
      </c>
      <c r="H168" s="14">
        <f t="shared" si="77"/>
        <v>971</v>
      </c>
      <c r="I168" s="14">
        <f t="shared" si="77"/>
        <v>971</v>
      </c>
      <c r="J168" s="14">
        <f t="shared" si="77"/>
        <v>971</v>
      </c>
      <c r="K168" s="14">
        <f t="shared" si="77"/>
        <v>971</v>
      </c>
      <c r="L168" s="14">
        <f t="shared" si="77"/>
        <v>971</v>
      </c>
      <c r="M168" s="14">
        <f t="shared" si="77"/>
        <v>971</v>
      </c>
      <c r="N168" s="14">
        <f t="shared" si="77"/>
        <v>971</v>
      </c>
      <c r="O168" s="14">
        <f t="shared" si="77"/>
        <v>971</v>
      </c>
      <c r="P168" s="14">
        <f t="shared" si="77"/>
        <v>971</v>
      </c>
      <c r="Q168" s="14">
        <f t="shared" si="77"/>
        <v>971</v>
      </c>
      <c r="R168" s="14">
        <f t="shared" si="77"/>
        <v>971</v>
      </c>
      <c r="S168" s="14">
        <f t="shared" si="77"/>
        <v>971</v>
      </c>
      <c r="T168" s="14">
        <f t="shared" si="77"/>
        <v>971</v>
      </c>
      <c r="U168" s="14">
        <f t="shared" si="77"/>
        <v>971</v>
      </c>
      <c r="V168" s="14">
        <f t="shared" si="77"/>
        <v>971</v>
      </c>
      <c r="W168" s="14">
        <f t="shared" si="77"/>
        <v>971</v>
      </c>
      <c r="X168" s="14">
        <f t="shared" si="77"/>
        <v>971</v>
      </c>
      <c r="Y168" s="14">
        <f t="shared" si="77"/>
        <v>971</v>
      </c>
      <c r="Z168" s="14"/>
      <c r="AA168" s="14"/>
      <c r="AB168" s="14"/>
      <c r="AC168" s="24">
        <f t="shared" si="74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>
        <f t="shared" ref="E169:Y169" si="78">E168*1000*1*(E154-E155)/3024</f>
        <v>2697.2222222222217</v>
      </c>
      <c r="F169" s="14">
        <f t="shared" si="78"/>
        <v>2408.2341269841272</v>
      </c>
      <c r="G169" s="14">
        <f t="shared" si="78"/>
        <v>2311.9047619047615</v>
      </c>
      <c r="H169" s="14">
        <f t="shared" si="78"/>
        <v>2344.0145502645505</v>
      </c>
      <c r="I169" s="14">
        <f t="shared" si="78"/>
        <v>2311.9047619047615</v>
      </c>
      <c r="J169" s="14">
        <f t="shared" si="78"/>
        <v>2247.6851851851852</v>
      </c>
      <c r="K169" s="14">
        <f t="shared" si="78"/>
        <v>2279.7949735449733</v>
      </c>
      <c r="L169" s="14">
        <f t="shared" si="78"/>
        <v>2536.6732804232802</v>
      </c>
      <c r="M169" s="14">
        <f t="shared" si="78"/>
        <v>2633.002645502645</v>
      </c>
      <c r="N169" s="14">
        <f t="shared" si="78"/>
        <v>2665.112433862434</v>
      </c>
      <c r="O169" s="14">
        <f t="shared" si="78"/>
        <v>2697.2222222222217</v>
      </c>
      <c r="P169" s="14">
        <f t="shared" si="78"/>
        <v>2665.112433862434</v>
      </c>
      <c r="Q169" s="14">
        <f t="shared" si="78"/>
        <v>2697.2222222222217</v>
      </c>
      <c r="R169" s="14">
        <f t="shared" si="78"/>
        <v>2665.112433862434</v>
      </c>
      <c r="S169" s="14">
        <f t="shared" si="78"/>
        <v>2633.002645502645</v>
      </c>
      <c r="T169" s="14">
        <f t="shared" si="78"/>
        <v>2568.7830687830688</v>
      </c>
      <c r="U169" s="14">
        <f t="shared" si="78"/>
        <v>2504.5634920634925</v>
      </c>
      <c r="V169" s="14">
        <f t="shared" si="78"/>
        <v>2472.4537037037035</v>
      </c>
      <c r="W169" s="14">
        <f t="shared" si="78"/>
        <v>2408.2341269841268</v>
      </c>
      <c r="X169" s="14">
        <f t="shared" si="78"/>
        <v>2279.7949735449733</v>
      </c>
      <c r="Y169" s="14">
        <f t="shared" si="78"/>
        <v>2344.0145502645505</v>
      </c>
      <c r="Z169" s="14"/>
      <c r="AA169" s="14"/>
      <c r="AB169" s="14"/>
      <c r="AC169" s="24">
        <f>SUM(E169:AB169)</f>
        <v>52371.064814814818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>
        <v>1400</v>
      </c>
      <c r="F170" s="15">
        <v>1300</v>
      </c>
      <c r="G170" s="15">
        <v>1300</v>
      </c>
      <c r="H170" s="15">
        <v>1300</v>
      </c>
      <c r="I170" s="15">
        <v>1400</v>
      </c>
      <c r="J170" s="15">
        <v>1300</v>
      </c>
      <c r="K170" s="15">
        <v>1500</v>
      </c>
      <c r="L170" s="15">
        <v>1500</v>
      </c>
      <c r="M170" s="15">
        <v>1700</v>
      </c>
      <c r="N170" s="15">
        <v>1500</v>
      </c>
      <c r="O170" s="15">
        <v>1700</v>
      </c>
      <c r="P170" s="15">
        <v>1500</v>
      </c>
      <c r="Q170" s="15">
        <v>1500</v>
      </c>
      <c r="R170" s="15">
        <v>1700</v>
      </c>
      <c r="S170" s="15">
        <v>1500</v>
      </c>
      <c r="T170" s="15">
        <v>1500</v>
      </c>
      <c r="U170" s="15">
        <v>1400</v>
      </c>
      <c r="V170" s="15">
        <v>1400</v>
      </c>
      <c r="W170" s="15">
        <v>1300</v>
      </c>
      <c r="X170" s="15">
        <v>1500</v>
      </c>
      <c r="Y170" s="15">
        <v>1500</v>
      </c>
      <c r="Z170" s="15"/>
      <c r="AA170" s="15"/>
      <c r="AB170" s="15"/>
      <c r="AC170" s="25">
        <f>SUM(E170:AB170)</f>
        <v>30700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>
        <f t="shared" ref="E171:Y171" si="79">E170/E169</f>
        <v>0.51905252317198769</v>
      </c>
      <c r="F171" s="16">
        <f t="shared" si="79"/>
        <v>0.53981462409886705</v>
      </c>
      <c r="G171" s="16">
        <f t="shared" si="79"/>
        <v>0.56230690010298667</v>
      </c>
      <c r="H171" s="16">
        <f t="shared" si="79"/>
        <v>0.55460406585500044</v>
      </c>
      <c r="I171" s="16">
        <f t="shared" si="79"/>
        <v>0.60556127703398566</v>
      </c>
      <c r="J171" s="16">
        <f t="shared" si="79"/>
        <v>0.57837281153450049</v>
      </c>
      <c r="K171" s="16">
        <f t="shared" si="79"/>
        <v>0.65795390261237874</v>
      </c>
      <c r="L171" s="16">
        <f t="shared" si="79"/>
        <v>0.59132565930985936</v>
      </c>
      <c r="M171" s="16">
        <f t="shared" si="79"/>
        <v>0.64565069955539933</v>
      </c>
      <c r="N171" s="16">
        <f t="shared" si="79"/>
        <v>0.56282803717444441</v>
      </c>
      <c r="O171" s="16">
        <f t="shared" si="79"/>
        <v>0.63027806385169938</v>
      </c>
      <c r="P171" s="16">
        <f t="shared" si="79"/>
        <v>0.56282803717444441</v>
      </c>
      <c r="Q171" s="16">
        <f t="shared" si="79"/>
        <v>0.55612770339855833</v>
      </c>
      <c r="R171" s="16">
        <f t="shared" si="79"/>
        <v>0.63787177546437035</v>
      </c>
      <c r="S171" s="16">
        <f t="shared" si="79"/>
        <v>0.56969179372535239</v>
      </c>
      <c r="T171" s="16">
        <f t="shared" si="79"/>
        <v>0.58393408856848605</v>
      </c>
      <c r="U171" s="16">
        <f t="shared" si="79"/>
        <v>0.55897964033906355</v>
      </c>
      <c r="V171" s="16">
        <f t="shared" si="79"/>
        <v>0.5662391161876229</v>
      </c>
      <c r="W171" s="16">
        <f t="shared" si="79"/>
        <v>0.53981462409886716</v>
      </c>
      <c r="X171" s="16">
        <f t="shared" si="79"/>
        <v>0.65795390261237874</v>
      </c>
      <c r="Y171" s="16">
        <f t="shared" si="79"/>
        <v>0.63992776829423126</v>
      </c>
      <c r="Z171" s="16"/>
      <c r="AA171" s="16"/>
      <c r="AB171" s="16"/>
      <c r="AC171" s="24">
        <f t="shared" ref="AC171:AC176" si="80">AVERAGE(E171:AB171)</f>
        <v>0.58671985781735647</v>
      </c>
    </row>
    <row r="172" spans="1:58" ht="30" customHeight="1">
      <c r="A172" s="4">
        <v>17</v>
      </c>
      <c r="B172" s="5" t="s">
        <v>64</v>
      </c>
      <c r="C172" s="13"/>
      <c r="D172" s="13"/>
      <c r="E172" s="427">
        <f>AVERAGE(E171:AB171)</f>
        <v>0.58671985781735647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>
        <f t="shared" si="80"/>
        <v>0.58671985781735647</v>
      </c>
    </row>
    <row r="173" spans="1:58" ht="30" customHeight="1">
      <c r="A173" s="4">
        <v>18</v>
      </c>
      <c r="B173" s="5" t="s">
        <v>65</v>
      </c>
      <c r="C173" s="13"/>
      <c r="D173" s="13"/>
      <c r="E173" s="16">
        <f t="shared" ref="E173:Y173" si="81">3.516/E171</f>
        <v>6.773880952380952</v>
      </c>
      <c r="F173" s="16">
        <f t="shared" si="81"/>
        <v>6.5133470695970708</v>
      </c>
      <c r="G173" s="16">
        <f t="shared" si="81"/>
        <v>6.252813186813186</v>
      </c>
      <c r="H173" s="16">
        <f t="shared" si="81"/>
        <v>6.3396578144078148</v>
      </c>
      <c r="I173" s="16">
        <f t="shared" si="81"/>
        <v>5.8061836734693868</v>
      </c>
      <c r="J173" s="16">
        <f t="shared" si="81"/>
        <v>6.0791239316239318</v>
      </c>
      <c r="K173" s="16">
        <f t="shared" si="81"/>
        <v>5.3438394179894173</v>
      </c>
      <c r="L173" s="16">
        <f t="shared" si="81"/>
        <v>5.9459621693121694</v>
      </c>
      <c r="M173" s="16">
        <f t="shared" si="81"/>
        <v>5.4456690009337061</v>
      </c>
      <c r="N173" s="16">
        <f t="shared" si="81"/>
        <v>6.247023544973545</v>
      </c>
      <c r="O173" s="16">
        <f t="shared" si="81"/>
        <v>5.5784901960784303</v>
      </c>
      <c r="P173" s="16">
        <f t="shared" si="81"/>
        <v>6.247023544973545</v>
      </c>
      <c r="Q173" s="16">
        <f t="shared" si="81"/>
        <v>6.3222888888888873</v>
      </c>
      <c r="R173" s="16">
        <f t="shared" si="81"/>
        <v>5.5120795985060695</v>
      </c>
      <c r="S173" s="16">
        <f t="shared" si="81"/>
        <v>6.1717582010581999</v>
      </c>
      <c r="T173" s="16">
        <f t="shared" si="81"/>
        <v>6.0212275132275135</v>
      </c>
      <c r="U173" s="16">
        <f t="shared" si="81"/>
        <v>6.2900323129251712</v>
      </c>
      <c r="V173" s="16">
        <f t="shared" si="81"/>
        <v>6.2093908730158729</v>
      </c>
      <c r="W173" s="16">
        <f t="shared" si="81"/>
        <v>6.5133470695970699</v>
      </c>
      <c r="X173" s="16">
        <f t="shared" si="81"/>
        <v>5.3438394179894173</v>
      </c>
      <c r="Y173" s="16">
        <f t="shared" si="81"/>
        <v>5.4943701058201064</v>
      </c>
      <c r="Z173" s="16"/>
      <c r="AA173" s="16"/>
      <c r="AB173" s="16"/>
      <c r="AC173" s="24">
        <f t="shared" si="80"/>
        <v>6.0214927849324509</v>
      </c>
    </row>
    <row r="174" spans="1:58" ht="30" customHeight="1">
      <c r="A174" s="4">
        <v>19</v>
      </c>
      <c r="B174" s="5" t="s">
        <v>66</v>
      </c>
      <c r="C174" s="13"/>
      <c r="D174" s="13"/>
      <c r="E174" s="16">
        <f t="shared" ref="E174:Y174" si="82">3.413*E173</f>
        <v>23.119255690476187</v>
      </c>
      <c r="F174" s="16">
        <f t="shared" si="82"/>
        <v>22.230053548534801</v>
      </c>
      <c r="G174" s="16">
        <f t="shared" si="82"/>
        <v>21.340851406593401</v>
      </c>
      <c r="H174" s="16">
        <f t="shared" si="82"/>
        <v>21.637252120573869</v>
      </c>
      <c r="I174" s="16">
        <f t="shared" si="82"/>
        <v>19.816504877551015</v>
      </c>
      <c r="J174" s="16">
        <f t="shared" si="82"/>
        <v>20.74804997863248</v>
      </c>
      <c r="K174" s="16">
        <f t="shared" si="82"/>
        <v>18.238523933597879</v>
      </c>
      <c r="L174" s="16">
        <f t="shared" si="82"/>
        <v>20.293568883862434</v>
      </c>
      <c r="M174" s="16">
        <f t="shared" si="82"/>
        <v>18.586068300186739</v>
      </c>
      <c r="N174" s="16">
        <f t="shared" si="82"/>
        <v>21.321091358994707</v>
      </c>
      <c r="O174" s="16">
        <f t="shared" si="82"/>
        <v>19.039387039215683</v>
      </c>
      <c r="P174" s="16">
        <f t="shared" si="82"/>
        <v>21.321091358994707</v>
      </c>
      <c r="Q174" s="16">
        <f t="shared" si="82"/>
        <v>21.577971977777771</v>
      </c>
      <c r="R174" s="16">
        <f t="shared" si="82"/>
        <v>18.812727669701214</v>
      </c>
      <c r="S174" s="16">
        <f t="shared" si="82"/>
        <v>21.064210740211635</v>
      </c>
      <c r="T174" s="16">
        <f t="shared" si="82"/>
        <v>20.550449502645503</v>
      </c>
      <c r="U174" s="16">
        <f t="shared" si="82"/>
        <v>21.467880284013606</v>
      </c>
      <c r="V174" s="16">
        <f t="shared" si="82"/>
        <v>21.192651049603175</v>
      </c>
      <c r="W174" s="16">
        <f t="shared" si="82"/>
        <v>22.230053548534798</v>
      </c>
      <c r="X174" s="16">
        <f t="shared" si="82"/>
        <v>18.238523933597879</v>
      </c>
      <c r="Y174" s="16">
        <f t="shared" si="82"/>
        <v>18.752285171164022</v>
      </c>
      <c r="Z174" s="16"/>
      <c r="AA174" s="16"/>
      <c r="AB174" s="16"/>
      <c r="AC174" s="24">
        <f t="shared" si="80"/>
        <v>20.551354874974454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>
        <f>(E158-E157)/LN(1+(E158-E157)/E152)</f>
        <v>3.3241499204891216</v>
      </c>
      <c r="F175" s="16">
        <f t="shared" ref="F175:Y175" si="83">(F158-F157)/LN(1+(F158-F157)/F152)</f>
        <v>2.8883857776052304</v>
      </c>
      <c r="G175" s="16">
        <f t="shared" si="83"/>
        <v>2.6396861920468613</v>
      </c>
      <c r="H175" s="16">
        <f t="shared" si="83"/>
        <v>2.7960874311489468</v>
      </c>
      <c r="I175" s="16">
        <f t="shared" si="83"/>
        <v>2.7650510025361612</v>
      </c>
      <c r="J175" s="16">
        <f t="shared" si="83"/>
        <v>2.9196406471924834</v>
      </c>
      <c r="K175" s="16">
        <f t="shared" si="83"/>
        <v>2.8577515393266606</v>
      </c>
      <c r="L175" s="16">
        <f t="shared" si="83"/>
        <v>3.2309416597099805</v>
      </c>
      <c r="M175" s="16">
        <f t="shared" si="83"/>
        <v>3.1676234304562327</v>
      </c>
      <c r="N175" s="16">
        <f t="shared" si="83"/>
        <v>3.1676234304562341</v>
      </c>
      <c r="O175" s="16">
        <f t="shared" si="83"/>
        <v>3.1980723748256557</v>
      </c>
      <c r="P175" s="16">
        <f t="shared" si="83"/>
        <v>3.2309416597099805</v>
      </c>
      <c r="Q175" s="16">
        <f t="shared" si="83"/>
        <v>3.106375869883093</v>
      </c>
      <c r="R175" s="16">
        <f t="shared" si="83"/>
        <v>3.2621298915799368</v>
      </c>
      <c r="S175" s="16">
        <f t="shared" si="83"/>
        <v>3.1370587723358052</v>
      </c>
      <c r="T175" s="16">
        <f t="shared" si="83"/>
        <v>2.9188922880738959</v>
      </c>
      <c r="U175" s="16">
        <f t="shared" si="83"/>
        <v>3.0755720952729746</v>
      </c>
      <c r="V175" s="16">
        <f t="shared" si="83"/>
        <v>3.1996311497369812</v>
      </c>
      <c r="W175" s="16">
        <f t="shared" si="83"/>
        <v>3.0135908994034803</v>
      </c>
      <c r="X175" s="16">
        <f t="shared" si="83"/>
        <v>2.8269864938532443</v>
      </c>
      <c r="Y175" s="16">
        <f t="shared" si="83"/>
        <v>2.982407685886137</v>
      </c>
      <c r="Z175" s="16"/>
      <c r="AA175" s="16"/>
      <c r="AB175" s="16"/>
      <c r="AC175" s="24">
        <f t="shared" si="80"/>
        <v>3.0337428672156719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>
        <f t="shared" ref="E176:Y176" si="84">(E154-E155)/LN(1+(E154-E155)/E153)</f>
        <v>3.1018627337783822</v>
      </c>
      <c r="F176" s="16">
        <f t="shared" si="84"/>
        <v>2.7050532016668067</v>
      </c>
      <c r="G176" s="16">
        <f t="shared" si="84"/>
        <v>2.4452875576447819</v>
      </c>
      <c r="H176" s="16">
        <f t="shared" si="84"/>
        <v>2.4682916986923407</v>
      </c>
      <c r="I176" s="16">
        <f t="shared" si="84"/>
        <v>2.4452875576447819</v>
      </c>
      <c r="J176" s="16">
        <f t="shared" si="84"/>
        <v>2.3990918556509144</v>
      </c>
      <c r="K176" s="16">
        <f t="shared" si="84"/>
        <v>2.4222213199475116</v>
      </c>
      <c r="L176" s="16">
        <f t="shared" si="84"/>
        <v>2.6050715660667718</v>
      </c>
      <c r="M176" s="16">
        <f t="shared" si="84"/>
        <v>3.0533471748646286</v>
      </c>
      <c r="N176" s="16">
        <f t="shared" si="84"/>
        <v>3.0776339841275702</v>
      </c>
      <c r="O176" s="16">
        <f t="shared" si="84"/>
        <v>3.1018627337783822</v>
      </c>
      <c r="P176" s="16">
        <f t="shared" si="84"/>
        <v>3.0776339841275702</v>
      </c>
      <c r="Q176" s="16">
        <f t="shared" si="84"/>
        <v>3.1018627337783822</v>
      </c>
      <c r="R176" s="16">
        <f t="shared" si="84"/>
        <v>3.0776339841275702</v>
      </c>
      <c r="S176" s="16">
        <f t="shared" si="84"/>
        <v>3.0533471748646286</v>
      </c>
      <c r="T176" s="16">
        <f t="shared" si="84"/>
        <v>3.0045957240544103</v>
      </c>
      <c r="U176" s="16">
        <f t="shared" si="84"/>
        <v>2.5824181345416171</v>
      </c>
      <c r="V176" s="16">
        <f t="shared" si="84"/>
        <v>2.5597087013286677</v>
      </c>
      <c r="W176" s="16">
        <f t="shared" si="84"/>
        <v>2.5141180370887164</v>
      </c>
      <c r="X176" s="16">
        <f t="shared" si="84"/>
        <v>2.4222213199475116</v>
      </c>
      <c r="Y176" s="16">
        <f t="shared" si="84"/>
        <v>2.4682916986923407</v>
      </c>
      <c r="Z176" s="16"/>
      <c r="AA176" s="16"/>
      <c r="AB176" s="16"/>
      <c r="AC176" s="24">
        <f t="shared" si="80"/>
        <v>2.7469925179244901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140" priority="3" operator="greaterThan">
      <formula>90</formula>
    </cfRule>
  </conditionalFormatting>
  <conditionalFormatting sqref="E54:AB54">
    <cfRule type="cellIs" dxfId="139" priority="8" operator="greaterThan">
      <formula>90</formula>
    </cfRule>
  </conditionalFormatting>
  <conditionalFormatting sqref="E83:AB83">
    <cfRule type="cellIs" dxfId="138" priority="7" operator="greaterThan">
      <formula>90</formula>
    </cfRule>
  </conditionalFormatting>
  <conditionalFormatting sqref="E112:AB112">
    <cfRule type="cellIs" dxfId="137" priority="2" operator="greaterThan">
      <formula>90</formula>
    </cfRule>
  </conditionalFormatting>
  <conditionalFormatting sqref="E141:AB141">
    <cfRule type="cellIs" dxfId="136" priority="5" operator="greaterThan">
      <formula>90</formula>
    </cfRule>
  </conditionalFormatting>
  <conditionalFormatting sqref="E170:AB170">
    <cfRule type="cellIs" dxfId="135" priority="1" operator="greaterThan">
      <formula>90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E3A2D-DBE6-4DF3-80CC-1651D506CC89}">
  <dimension ref="A1:BF176"/>
  <sheetViews>
    <sheetView topLeftCell="A7" zoomScale="60" zoomScaleNormal="60" workbookViewId="0">
      <selection activeCell="E7" sqref="E7:AB16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147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>
        <v>2.1</v>
      </c>
      <c r="F7" s="8">
        <v>1.7</v>
      </c>
      <c r="G7" s="8">
        <v>1.9</v>
      </c>
      <c r="H7" s="8">
        <v>1.8</v>
      </c>
      <c r="I7" s="8">
        <v>1.7</v>
      </c>
      <c r="J7" s="8">
        <v>2</v>
      </c>
      <c r="K7" s="8">
        <v>2</v>
      </c>
      <c r="L7" s="8">
        <v>2</v>
      </c>
      <c r="M7" s="8">
        <v>2</v>
      </c>
      <c r="N7" s="8">
        <v>1.9</v>
      </c>
      <c r="O7" s="8">
        <v>1.9</v>
      </c>
      <c r="P7" s="8">
        <v>2.2000000000000002</v>
      </c>
      <c r="Q7" s="8">
        <v>2.1</v>
      </c>
      <c r="R7" s="8">
        <v>1.9</v>
      </c>
      <c r="S7" s="8">
        <v>1.9</v>
      </c>
      <c r="T7" s="8">
        <v>1.9</v>
      </c>
      <c r="U7" s="8">
        <v>1.8</v>
      </c>
      <c r="V7" s="8">
        <v>1.9</v>
      </c>
      <c r="W7" s="8">
        <v>1.9</v>
      </c>
      <c r="X7" s="8">
        <v>1.9</v>
      </c>
      <c r="Y7" s="8">
        <v>1.8</v>
      </c>
      <c r="Z7" s="8">
        <v>1.9</v>
      </c>
      <c r="AA7" s="8">
        <v>1.8</v>
      </c>
      <c r="AB7" s="8">
        <v>1.8</v>
      </c>
      <c r="AC7" s="23">
        <f>AVERAGE(E7:AB7)</f>
        <v>1.9083333333333323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>
        <v>0.8</v>
      </c>
      <c r="F8" s="9">
        <v>0.8</v>
      </c>
      <c r="G8" s="9">
        <v>0.8</v>
      </c>
      <c r="H8" s="9">
        <v>0.6</v>
      </c>
      <c r="I8" s="9">
        <v>0.6</v>
      </c>
      <c r="J8" s="9">
        <v>0.7</v>
      </c>
      <c r="K8" s="9">
        <v>1.1000000000000001</v>
      </c>
      <c r="L8" s="9">
        <v>0.7</v>
      </c>
      <c r="M8" s="9">
        <v>0.7</v>
      </c>
      <c r="N8" s="9">
        <v>0.7</v>
      </c>
      <c r="O8" s="9">
        <v>0.7</v>
      </c>
      <c r="P8" s="9">
        <v>0.7</v>
      </c>
      <c r="Q8" s="9">
        <v>0.6</v>
      </c>
      <c r="R8" s="9">
        <v>0.7</v>
      </c>
      <c r="S8" s="9">
        <v>0.7</v>
      </c>
      <c r="T8" s="9">
        <v>0.7</v>
      </c>
      <c r="U8" s="9">
        <v>1.2</v>
      </c>
      <c r="V8" s="9">
        <v>0.9</v>
      </c>
      <c r="W8" s="9">
        <v>0.6</v>
      </c>
      <c r="X8" s="9">
        <v>1.1000000000000001</v>
      </c>
      <c r="Y8" s="9">
        <v>0.8</v>
      </c>
      <c r="Z8" s="9">
        <v>0.7</v>
      </c>
      <c r="AA8" s="9">
        <v>0.4</v>
      </c>
      <c r="AB8" s="9">
        <v>0.4</v>
      </c>
      <c r="AC8" s="23">
        <f>AVERAGE(E8:AB8)</f>
        <v>0.73749999999999971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>
        <v>14.2</v>
      </c>
      <c r="F9" s="10">
        <v>13.3</v>
      </c>
      <c r="G9" s="10">
        <v>13.1</v>
      </c>
      <c r="H9" s="10">
        <v>12.7</v>
      </c>
      <c r="I9" s="10">
        <v>12.5</v>
      </c>
      <c r="J9" s="10">
        <v>12.4</v>
      </c>
      <c r="K9" s="10">
        <v>13.1</v>
      </c>
      <c r="L9" s="10">
        <v>13.3</v>
      </c>
      <c r="M9" s="10">
        <v>13.5</v>
      </c>
      <c r="N9" s="10">
        <v>13.7</v>
      </c>
      <c r="O9" s="10">
        <v>13.6</v>
      </c>
      <c r="P9" s="10">
        <v>13.4</v>
      </c>
      <c r="Q9" s="10">
        <v>13.5</v>
      </c>
      <c r="R9" s="10">
        <v>13.1</v>
      </c>
      <c r="S9" s="10">
        <v>12.9</v>
      </c>
      <c r="T9" s="10">
        <v>13</v>
      </c>
      <c r="U9" s="10">
        <v>12.8</v>
      </c>
      <c r="V9" s="10">
        <v>12.4</v>
      </c>
      <c r="W9" s="10">
        <v>12.5</v>
      </c>
      <c r="X9" s="10">
        <v>13.5</v>
      </c>
      <c r="Y9" s="10">
        <v>14.3</v>
      </c>
      <c r="Z9" s="10">
        <v>15.1</v>
      </c>
      <c r="AA9" s="10">
        <v>15.5</v>
      </c>
      <c r="AB9" s="10">
        <v>15.8</v>
      </c>
      <c r="AC9" s="24">
        <f t="shared" ref="AC9:AC23" si="0">AVERAGE(E9:AB9)</f>
        <v>13.466666666666669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>
        <v>6.6</v>
      </c>
      <c r="F10" s="10">
        <v>5.7</v>
      </c>
      <c r="G10" s="10">
        <v>5.4</v>
      </c>
      <c r="H10" s="10">
        <v>5.4</v>
      </c>
      <c r="I10" s="10">
        <v>5.4</v>
      </c>
      <c r="J10" s="10">
        <v>5.4</v>
      </c>
      <c r="K10" s="10">
        <v>5.6</v>
      </c>
      <c r="L10" s="10">
        <v>5.7</v>
      </c>
      <c r="M10" s="10">
        <v>5.7</v>
      </c>
      <c r="N10" s="10">
        <v>5.7</v>
      </c>
      <c r="O10" s="10">
        <v>5.6</v>
      </c>
      <c r="P10" s="10">
        <v>5.4</v>
      </c>
      <c r="Q10" s="10">
        <v>5.6</v>
      </c>
      <c r="R10" s="10">
        <v>5.5</v>
      </c>
      <c r="S10" s="10">
        <v>5.4</v>
      </c>
      <c r="T10" s="10">
        <v>5.4</v>
      </c>
      <c r="U10" s="10">
        <v>5.4</v>
      </c>
      <c r="V10" s="10">
        <v>5.6</v>
      </c>
      <c r="W10" s="10">
        <v>5.6</v>
      </c>
      <c r="X10" s="10">
        <v>5.7</v>
      </c>
      <c r="Y10" s="10">
        <v>6</v>
      </c>
      <c r="Z10" s="10">
        <v>6.4</v>
      </c>
      <c r="AA10" s="10">
        <v>6.8</v>
      </c>
      <c r="AB10" s="10">
        <v>7.2</v>
      </c>
      <c r="AC10" s="24">
        <f t="shared" si="0"/>
        <v>5.7583333333333337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7.6</v>
      </c>
      <c r="F11" s="10">
        <f t="shared" ref="F11:AB11" si="1">F9-F10</f>
        <v>7.6000000000000005</v>
      </c>
      <c r="G11" s="10">
        <f t="shared" si="1"/>
        <v>7.6999999999999993</v>
      </c>
      <c r="H11" s="10">
        <f t="shared" si="1"/>
        <v>7.2999999999999989</v>
      </c>
      <c r="I11" s="10">
        <f t="shared" si="1"/>
        <v>7.1</v>
      </c>
      <c r="J11" s="10">
        <f t="shared" si="1"/>
        <v>7</v>
      </c>
      <c r="K11" s="10">
        <f t="shared" si="1"/>
        <v>7.5</v>
      </c>
      <c r="L11" s="10">
        <f t="shared" si="1"/>
        <v>7.6000000000000005</v>
      </c>
      <c r="M11" s="10">
        <f t="shared" si="1"/>
        <v>7.8</v>
      </c>
      <c r="N11" s="10">
        <f t="shared" si="1"/>
        <v>7.9999999999999991</v>
      </c>
      <c r="O11" s="10">
        <f t="shared" si="1"/>
        <v>8</v>
      </c>
      <c r="P11" s="10">
        <f t="shared" si="1"/>
        <v>8</v>
      </c>
      <c r="Q11" s="10">
        <f t="shared" si="1"/>
        <v>7.9</v>
      </c>
      <c r="R11" s="10">
        <f t="shared" si="1"/>
        <v>7.6</v>
      </c>
      <c r="S11" s="10">
        <f t="shared" si="1"/>
        <v>7.5</v>
      </c>
      <c r="T11" s="10">
        <f t="shared" si="1"/>
        <v>7.6</v>
      </c>
      <c r="U11" s="10">
        <f t="shared" si="1"/>
        <v>7.4</v>
      </c>
      <c r="V11" s="10">
        <f t="shared" si="1"/>
        <v>6.8000000000000007</v>
      </c>
      <c r="W11" s="10">
        <f t="shared" si="1"/>
        <v>6.9</v>
      </c>
      <c r="X11" s="10">
        <f t="shared" si="1"/>
        <v>7.8</v>
      </c>
      <c r="Y11" s="10">
        <f t="shared" si="1"/>
        <v>8.3000000000000007</v>
      </c>
      <c r="Z11" s="10">
        <f t="shared" si="1"/>
        <v>8.6999999999999993</v>
      </c>
      <c r="AA11" s="10">
        <f t="shared" si="1"/>
        <v>8.6999999999999993</v>
      </c>
      <c r="AB11" s="10">
        <f t="shared" si="1"/>
        <v>8.6000000000000014</v>
      </c>
      <c r="AC11" s="24">
        <f t="shared" si="0"/>
        <v>7.708333333333333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>
        <v>24</v>
      </c>
      <c r="F12" s="10">
        <v>23.3</v>
      </c>
      <c r="G12" s="10">
        <v>23.9</v>
      </c>
      <c r="H12" s="10">
        <v>24.1</v>
      </c>
      <c r="I12" s="10">
        <v>24.6</v>
      </c>
      <c r="J12" s="10">
        <v>26.8</v>
      </c>
      <c r="K12" s="10">
        <v>27.3</v>
      </c>
      <c r="L12" s="10">
        <v>26.5</v>
      </c>
      <c r="M12" s="10">
        <v>26.3</v>
      </c>
      <c r="N12" s="10">
        <v>25.2</v>
      </c>
      <c r="O12" s="10">
        <v>25.2</v>
      </c>
      <c r="P12" s="10">
        <v>25.1</v>
      </c>
      <c r="Q12" s="10">
        <v>24.1</v>
      </c>
      <c r="R12" s="10">
        <v>24.2</v>
      </c>
      <c r="S12" s="10">
        <v>24.9</v>
      </c>
      <c r="T12" s="10">
        <v>24.7</v>
      </c>
      <c r="U12" s="10">
        <v>24.8</v>
      </c>
      <c r="V12" s="10">
        <v>24.6</v>
      </c>
      <c r="W12" s="10">
        <v>23.6</v>
      </c>
      <c r="X12" s="10">
        <v>23.5</v>
      </c>
      <c r="Y12" s="10">
        <v>23.3</v>
      </c>
      <c r="Z12" s="10">
        <v>23.5</v>
      </c>
      <c r="AA12" s="10">
        <v>24.2</v>
      </c>
      <c r="AB12" s="10">
        <v>24.9</v>
      </c>
      <c r="AC12" s="24">
        <f t="shared" si="0"/>
        <v>24.691666666666666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>
        <v>29.4</v>
      </c>
      <c r="F13" s="10">
        <v>28.6</v>
      </c>
      <c r="G13" s="10">
        <v>29.3</v>
      </c>
      <c r="H13" s="10">
        <v>29.2</v>
      </c>
      <c r="I13" s="10">
        <v>29.5</v>
      </c>
      <c r="J13" s="10">
        <v>31.7</v>
      </c>
      <c r="K13" s="10">
        <v>32.799999999999997</v>
      </c>
      <c r="L13" s="10">
        <v>31.8</v>
      </c>
      <c r="M13" s="10">
        <v>31.9</v>
      </c>
      <c r="N13" s="10">
        <v>30.8</v>
      </c>
      <c r="O13" s="10">
        <v>30.8</v>
      </c>
      <c r="P13" s="10">
        <v>30.6</v>
      </c>
      <c r="Q13" s="10">
        <v>29.6</v>
      </c>
      <c r="R13" s="10">
        <v>29.6</v>
      </c>
      <c r="S13" s="10">
        <v>30.1</v>
      </c>
      <c r="T13" s="10">
        <v>29.9</v>
      </c>
      <c r="U13" s="10">
        <v>29.8</v>
      </c>
      <c r="V13" s="10">
        <v>29.3</v>
      </c>
      <c r="W13" s="10">
        <v>28.3</v>
      </c>
      <c r="X13" s="10">
        <v>29.1</v>
      </c>
      <c r="Y13" s="10">
        <v>29.4</v>
      </c>
      <c r="Z13" s="10">
        <v>29.6</v>
      </c>
      <c r="AA13" s="10">
        <v>30.2</v>
      </c>
      <c r="AB13" s="10">
        <v>30.7</v>
      </c>
      <c r="AC13" s="24">
        <f t="shared" si="0"/>
        <v>30.083333333333339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5.3999999999999986</v>
      </c>
      <c r="F14" s="10">
        <f t="shared" ref="F14:AB14" si="2">F13-F12</f>
        <v>5.3000000000000007</v>
      </c>
      <c r="G14" s="10">
        <f t="shared" si="2"/>
        <v>5.4000000000000021</v>
      </c>
      <c r="H14" s="10">
        <f t="shared" si="2"/>
        <v>5.0999999999999979</v>
      </c>
      <c r="I14" s="10">
        <f t="shared" si="2"/>
        <v>4.8999999999999986</v>
      </c>
      <c r="J14" s="10">
        <f t="shared" si="2"/>
        <v>4.8999999999999986</v>
      </c>
      <c r="K14" s="10">
        <f t="shared" si="2"/>
        <v>5.4999999999999964</v>
      </c>
      <c r="L14" s="10">
        <f t="shared" si="2"/>
        <v>5.3000000000000007</v>
      </c>
      <c r="M14" s="10">
        <f t="shared" si="2"/>
        <v>5.5999999999999979</v>
      </c>
      <c r="N14" s="10">
        <f t="shared" si="2"/>
        <v>5.6000000000000014</v>
      </c>
      <c r="O14" s="10">
        <f t="shared" si="2"/>
        <v>5.6000000000000014</v>
      </c>
      <c r="P14" s="10">
        <f t="shared" si="2"/>
        <v>5.5</v>
      </c>
      <c r="Q14" s="10">
        <f t="shared" si="2"/>
        <v>5.5</v>
      </c>
      <c r="R14" s="10">
        <f t="shared" si="2"/>
        <v>5.4000000000000021</v>
      </c>
      <c r="S14" s="10">
        <f t="shared" si="2"/>
        <v>5.2000000000000028</v>
      </c>
      <c r="T14" s="10">
        <f t="shared" si="2"/>
        <v>5.1999999999999993</v>
      </c>
      <c r="U14" s="10">
        <f t="shared" si="2"/>
        <v>5</v>
      </c>
      <c r="V14" s="10">
        <f t="shared" si="2"/>
        <v>4.6999999999999993</v>
      </c>
      <c r="W14" s="10">
        <f t="shared" si="2"/>
        <v>4.6999999999999993</v>
      </c>
      <c r="X14" s="10">
        <f t="shared" si="2"/>
        <v>5.6000000000000014</v>
      </c>
      <c r="Y14" s="10">
        <f t="shared" si="2"/>
        <v>6.0999999999999979</v>
      </c>
      <c r="Z14" s="10">
        <f t="shared" si="2"/>
        <v>6.1000000000000014</v>
      </c>
      <c r="AA14" s="10">
        <f t="shared" si="2"/>
        <v>6</v>
      </c>
      <c r="AB14" s="10">
        <f t="shared" si="2"/>
        <v>5.8000000000000007</v>
      </c>
      <c r="AC14" s="24">
        <f>AVERAGE(E14:AB14)</f>
        <v>5.3916666666666666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>
        <v>259.2</v>
      </c>
      <c r="F15" s="172">
        <v>239.9</v>
      </c>
      <c r="G15" s="172">
        <v>245.5</v>
      </c>
      <c r="H15" s="172">
        <v>246.8</v>
      </c>
      <c r="I15" s="172">
        <v>246.8</v>
      </c>
      <c r="J15" s="172">
        <v>235.8</v>
      </c>
      <c r="K15" s="172">
        <v>244.1</v>
      </c>
      <c r="L15" s="172">
        <v>248.2</v>
      </c>
      <c r="M15" s="172">
        <v>248.2</v>
      </c>
      <c r="N15" s="172">
        <v>247.5</v>
      </c>
      <c r="O15" s="172">
        <v>245.5</v>
      </c>
      <c r="P15" s="172">
        <v>246.1</v>
      </c>
      <c r="Q15" s="172">
        <v>246.8</v>
      </c>
      <c r="R15" s="172">
        <v>246.1</v>
      </c>
      <c r="S15" s="172">
        <v>247.5</v>
      </c>
      <c r="T15" s="172">
        <v>246.1</v>
      </c>
      <c r="U15" s="172">
        <v>246.1</v>
      </c>
      <c r="V15" s="172">
        <v>246.1</v>
      </c>
      <c r="W15" s="172">
        <v>239.9</v>
      </c>
      <c r="X15" s="172">
        <v>246.8</v>
      </c>
      <c r="Y15" s="172">
        <v>250.3</v>
      </c>
      <c r="Z15" s="172">
        <v>254.4</v>
      </c>
      <c r="AA15" s="172">
        <v>259.89999999999998</v>
      </c>
      <c r="AB15" s="172">
        <v>266.10000000000002</v>
      </c>
      <c r="AC15" s="24">
        <f t="shared" ref="AC15:AC16" si="3">AVERAGE(E15:AB15)</f>
        <v>247.90416666666667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>
        <v>697.1</v>
      </c>
      <c r="F16" s="172">
        <v>684.6</v>
      </c>
      <c r="G16" s="172">
        <v>695</v>
      </c>
      <c r="H16" s="172">
        <v>691.5</v>
      </c>
      <c r="I16" s="172">
        <v>697.1</v>
      </c>
      <c r="J16" s="172">
        <v>751.5</v>
      </c>
      <c r="K16" s="172">
        <v>780.5</v>
      </c>
      <c r="L16" s="172">
        <v>756.4</v>
      </c>
      <c r="M16" s="172">
        <v>759.1</v>
      </c>
      <c r="N16" s="172">
        <v>734.3</v>
      </c>
      <c r="O16" s="172">
        <v>735.7</v>
      </c>
      <c r="P16" s="172">
        <v>730.2</v>
      </c>
      <c r="Q16" s="172">
        <v>706</v>
      </c>
      <c r="R16" s="172">
        <v>700.5</v>
      </c>
      <c r="S16" s="172">
        <v>715</v>
      </c>
      <c r="T16" s="172">
        <v>710.2</v>
      </c>
      <c r="U16" s="172">
        <v>707.4</v>
      </c>
      <c r="V16" s="172">
        <v>695.7</v>
      </c>
      <c r="W16" s="172">
        <v>673.6</v>
      </c>
      <c r="X16" s="172">
        <v>693.6</v>
      </c>
      <c r="Y16" s="172">
        <v>707.4</v>
      </c>
      <c r="Z16" s="172">
        <v>710.8</v>
      </c>
      <c r="AA16" s="172">
        <v>726.7</v>
      </c>
      <c r="AB16" s="172">
        <v>737</v>
      </c>
      <c r="AC16" s="24">
        <f t="shared" si="3"/>
        <v>716.53750000000002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2440.3439153439153</v>
      </c>
      <c r="F24" s="14">
        <f t="shared" si="7"/>
        <v>2440.3439153439158</v>
      </c>
      <c r="G24" s="14">
        <f t="shared" si="7"/>
        <v>2472.4537037037035</v>
      </c>
      <c r="H24" s="14">
        <f t="shared" si="7"/>
        <v>2344.0145502645501</v>
      </c>
      <c r="I24" s="14">
        <f t="shared" si="7"/>
        <v>2279.7949735449733</v>
      </c>
      <c r="J24" s="14">
        <f t="shared" si="7"/>
        <v>2247.6851851851852</v>
      </c>
      <c r="K24" s="14">
        <f t="shared" si="7"/>
        <v>2408.2341269841268</v>
      </c>
      <c r="L24" s="14">
        <f t="shared" si="7"/>
        <v>2440.3439153439158</v>
      </c>
      <c r="M24" s="14">
        <f t="shared" si="7"/>
        <v>2504.563492063492</v>
      </c>
      <c r="N24" s="14">
        <f t="shared" si="7"/>
        <v>2568.7830687830683</v>
      </c>
      <c r="O24" s="14">
        <f t="shared" si="7"/>
        <v>2568.7830687830688</v>
      </c>
      <c r="P24" s="14">
        <f t="shared" si="7"/>
        <v>2568.7830687830688</v>
      </c>
      <c r="Q24" s="14">
        <f t="shared" si="7"/>
        <v>2536.6732804232806</v>
      </c>
      <c r="R24" s="14">
        <f t="shared" si="7"/>
        <v>2440.3439153439153</v>
      </c>
      <c r="S24" s="14">
        <f t="shared" si="7"/>
        <v>2408.2341269841268</v>
      </c>
      <c r="T24" s="14">
        <f t="shared" si="7"/>
        <v>2440.3439153439153</v>
      </c>
      <c r="U24" s="14">
        <f t="shared" si="7"/>
        <v>2376.1243386243386</v>
      </c>
      <c r="V24" s="14">
        <f t="shared" si="7"/>
        <v>2183.465608465609</v>
      </c>
      <c r="W24" s="14">
        <f t="shared" si="7"/>
        <v>2215.5753968253966</v>
      </c>
      <c r="X24" s="14">
        <f t="shared" si="7"/>
        <v>2504.563492063492</v>
      </c>
      <c r="Y24" s="14">
        <f t="shared" si="7"/>
        <v>2665.112433862434</v>
      </c>
      <c r="Z24" s="14">
        <f t="shared" si="7"/>
        <v>2793.5515873015875</v>
      </c>
      <c r="AA24" s="14">
        <f t="shared" si="7"/>
        <v>2793.5515873015875</v>
      </c>
      <c r="AB24" s="14">
        <f t="shared" si="7"/>
        <v>2761.4417989417993</v>
      </c>
      <c r="AC24" s="24">
        <f>SUM(E24:AB24)</f>
        <v>59403.108465608479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>
        <v>1200</v>
      </c>
      <c r="F25" s="15">
        <v>1300</v>
      </c>
      <c r="G25" s="15">
        <v>1400</v>
      </c>
      <c r="H25" s="15">
        <v>1200</v>
      </c>
      <c r="I25" s="15">
        <v>1300</v>
      </c>
      <c r="J25" s="15">
        <v>1300</v>
      </c>
      <c r="K25" s="15">
        <v>1500</v>
      </c>
      <c r="L25" s="15">
        <v>1400</v>
      </c>
      <c r="M25" s="15">
        <v>1400</v>
      </c>
      <c r="N25" s="15">
        <v>1500</v>
      </c>
      <c r="O25" s="15">
        <v>1400</v>
      </c>
      <c r="P25" s="15">
        <v>1400</v>
      </c>
      <c r="Q25" s="15">
        <v>1200</v>
      </c>
      <c r="R25" s="15">
        <v>1500</v>
      </c>
      <c r="S25" s="15">
        <v>1200</v>
      </c>
      <c r="T25" s="15">
        <v>1400</v>
      </c>
      <c r="U25" s="15">
        <v>1200</v>
      </c>
      <c r="V25" s="15">
        <v>1200</v>
      </c>
      <c r="W25" s="15">
        <v>1300</v>
      </c>
      <c r="X25" s="15">
        <v>1500</v>
      </c>
      <c r="Y25" s="15">
        <v>1400</v>
      </c>
      <c r="Z25" s="15">
        <v>1600</v>
      </c>
      <c r="AA25" s="15">
        <v>1400</v>
      </c>
      <c r="AB25" s="15">
        <v>1500</v>
      </c>
      <c r="AC25" s="25">
        <f>SUM(E25:AB25)</f>
        <v>32700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>
        <f t="shared" ref="E26:AB26" si="8">E25/E24</f>
        <v>0.49173396932083041</v>
      </c>
      <c r="F26" s="16">
        <f t="shared" si="8"/>
        <v>0.53271180009756613</v>
      </c>
      <c r="G26" s="16">
        <f t="shared" si="8"/>
        <v>0.5662391161876229</v>
      </c>
      <c r="H26" s="16">
        <f t="shared" si="8"/>
        <v>0.51194221463538514</v>
      </c>
      <c r="I26" s="16">
        <f t="shared" si="8"/>
        <v>0.57022671559739491</v>
      </c>
      <c r="J26" s="16">
        <f t="shared" si="8"/>
        <v>0.57837281153450049</v>
      </c>
      <c r="K26" s="16">
        <f t="shared" si="8"/>
        <v>0.62286302780638525</v>
      </c>
      <c r="L26" s="16">
        <f t="shared" si="8"/>
        <v>0.57368963087430203</v>
      </c>
      <c r="M26" s="16">
        <f t="shared" si="8"/>
        <v>0.55897964033906367</v>
      </c>
      <c r="N26" s="16">
        <f t="shared" si="8"/>
        <v>0.58393408856848616</v>
      </c>
      <c r="O26" s="16">
        <f t="shared" si="8"/>
        <v>0.54500514933058708</v>
      </c>
      <c r="P26" s="16">
        <f t="shared" si="8"/>
        <v>0.54500514933058708</v>
      </c>
      <c r="Q26" s="16">
        <f t="shared" si="8"/>
        <v>0.47306052744788746</v>
      </c>
      <c r="R26" s="16">
        <f t="shared" si="8"/>
        <v>0.61466746165103803</v>
      </c>
      <c r="S26" s="16">
        <f t="shared" si="8"/>
        <v>0.49829042224510817</v>
      </c>
      <c r="T26" s="16">
        <f t="shared" si="8"/>
        <v>0.57368963087430214</v>
      </c>
      <c r="U26" s="16">
        <f t="shared" si="8"/>
        <v>0.50502407659977178</v>
      </c>
      <c r="V26" s="16">
        <f t="shared" si="8"/>
        <v>0.54958502453504565</v>
      </c>
      <c r="W26" s="16">
        <f t="shared" si="8"/>
        <v>0.58675502619442088</v>
      </c>
      <c r="X26" s="16">
        <f t="shared" si="8"/>
        <v>0.59890675750613964</v>
      </c>
      <c r="Y26" s="16">
        <f t="shared" si="8"/>
        <v>0.52530616802948138</v>
      </c>
      <c r="Z26" s="16">
        <f t="shared" si="8"/>
        <v>0.57274761177598632</v>
      </c>
      <c r="AA26" s="16">
        <f t="shared" si="8"/>
        <v>0.50115416030398807</v>
      </c>
      <c r="AB26" s="16">
        <f t="shared" si="8"/>
        <v>0.54319450099394051</v>
      </c>
      <c r="AC26" s="24">
        <f t="shared" ref="AC26:AC31" si="9">AVERAGE(E26:AB26)</f>
        <v>0.55096186174082595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0.55096186174082595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9"/>
        <v>0.55096186174082595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>
        <f t="shared" ref="E28:AB28" si="10">3.516/E26</f>
        <v>7.1502076719576717</v>
      </c>
      <c r="F28" s="16">
        <f t="shared" si="10"/>
        <v>6.6001916971916987</v>
      </c>
      <c r="G28" s="16">
        <f t="shared" si="10"/>
        <v>6.2093908730158729</v>
      </c>
      <c r="H28" s="16">
        <f t="shared" si="10"/>
        <v>6.8679626322751313</v>
      </c>
      <c r="I28" s="16">
        <f t="shared" si="10"/>
        <v>6.1659685592185589</v>
      </c>
      <c r="J28" s="16">
        <f t="shared" si="10"/>
        <v>6.0791239316239318</v>
      </c>
      <c r="K28" s="16">
        <f t="shared" si="10"/>
        <v>5.6449007936507929</v>
      </c>
      <c r="L28" s="16">
        <f t="shared" si="10"/>
        <v>6.1287494331065773</v>
      </c>
      <c r="M28" s="16">
        <f t="shared" si="10"/>
        <v>6.2900323129251694</v>
      </c>
      <c r="N28" s="16">
        <f t="shared" si="10"/>
        <v>6.0212275132275126</v>
      </c>
      <c r="O28" s="16">
        <f t="shared" si="10"/>
        <v>6.4513151927437633</v>
      </c>
      <c r="P28" s="16">
        <f t="shared" si="10"/>
        <v>6.4513151927437633</v>
      </c>
      <c r="Q28" s="16">
        <f t="shared" si="10"/>
        <v>7.4324527116402122</v>
      </c>
      <c r="R28" s="16">
        <f t="shared" si="10"/>
        <v>5.720166137566137</v>
      </c>
      <c r="S28" s="16">
        <f t="shared" si="10"/>
        <v>7.0561259920634916</v>
      </c>
      <c r="T28" s="16">
        <f t="shared" si="10"/>
        <v>6.1287494331065755</v>
      </c>
      <c r="U28" s="16">
        <f t="shared" si="10"/>
        <v>6.9620443121693123</v>
      </c>
      <c r="V28" s="16">
        <f t="shared" si="10"/>
        <v>6.3975542328042341</v>
      </c>
      <c r="W28" s="16">
        <f t="shared" si="10"/>
        <v>5.992279304029303</v>
      </c>
      <c r="X28" s="16">
        <f t="shared" si="10"/>
        <v>5.8706968253968252</v>
      </c>
      <c r="Y28" s="16">
        <f t="shared" si="10"/>
        <v>6.6932395124716564</v>
      </c>
      <c r="Z28" s="16">
        <f t="shared" si="10"/>
        <v>6.1388296130952389</v>
      </c>
      <c r="AA28" s="16">
        <f t="shared" si="10"/>
        <v>7.0158052721088433</v>
      </c>
      <c r="AB28" s="16">
        <f t="shared" si="10"/>
        <v>6.4728195767195773</v>
      </c>
      <c r="AC28" s="24">
        <f t="shared" si="9"/>
        <v>6.414214530285494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>
        <f t="shared" ref="E29:AB29" si="11">3.413*E28</f>
        <v>24.403658784391531</v>
      </c>
      <c r="F29" s="16">
        <f t="shared" si="11"/>
        <v>22.526454262515266</v>
      </c>
      <c r="G29" s="16">
        <f t="shared" si="11"/>
        <v>21.192651049603175</v>
      </c>
      <c r="H29" s="16">
        <f t="shared" si="11"/>
        <v>23.440356463955023</v>
      </c>
      <c r="I29" s="16">
        <f t="shared" si="11"/>
        <v>21.044450692612941</v>
      </c>
      <c r="J29" s="16">
        <f t="shared" si="11"/>
        <v>20.74804997863248</v>
      </c>
      <c r="K29" s="16">
        <f t="shared" si="11"/>
        <v>19.266046408730155</v>
      </c>
      <c r="L29" s="16">
        <f t="shared" si="11"/>
        <v>20.917421815192746</v>
      </c>
      <c r="M29" s="16">
        <f t="shared" si="11"/>
        <v>21.467880284013603</v>
      </c>
      <c r="N29" s="16">
        <f t="shared" si="11"/>
        <v>20.550449502645499</v>
      </c>
      <c r="O29" s="16">
        <f t="shared" si="11"/>
        <v>22.018338752834463</v>
      </c>
      <c r="P29" s="16">
        <f t="shared" si="11"/>
        <v>22.018338752834463</v>
      </c>
      <c r="Q29" s="16">
        <f t="shared" si="11"/>
        <v>25.366961104828043</v>
      </c>
      <c r="R29" s="16">
        <f t="shared" si="11"/>
        <v>19.522927027513223</v>
      </c>
      <c r="S29" s="16">
        <f t="shared" si="11"/>
        <v>24.082558010912695</v>
      </c>
      <c r="T29" s="16">
        <f t="shared" si="11"/>
        <v>20.917421815192743</v>
      </c>
      <c r="U29" s="16">
        <f t="shared" si="11"/>
        <v>23.761457237433863</v>
      </c>
      <c r="V29" s="16">
        <f t="shared" si="11"/>
        <v>21.83485259656085</v>
      </c>
      <c r="W29" s="16">
        <f t="shared" si="11"/>
        <v>20.451649264652008</v>
      </c>
      <c r="X29" s="16">
        <f t="shared" si="11"/>
        <v>20.036688265079363</v>
      </c>
      <c r="Y29" s="16">
        <f t="shared" si="11"/>
        <v>22.844026456065762</v>
      </c>
      <c r="Z29" s="16">
        <f t="shared" si="11"/>
        <v>20.95182546949405</v>
      </c>
      <c r="AA29" s="16">
        <f t="shared" si="11"/>
        <v>23.944943393707479</v>
      </c>
      <c r="AB29" s="16">
        <f t="shared" si="11"/>
        <v>22.091733215343915</v>
      </c>
      <c r="AC29" s="24">
        <f t="shared" si="9"/>
        <v>21.891714191864391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>
        <f t="shared" ref="E30:AB30" si="12">(E13-E12)/LN(1+(E13-E12)/E7)</f>
        <v>4.2420625336591886</v>
      </c>
      <c r="F30" s="16">
        <f t="shared" si="12"/>
        <v>3.7448369879635663</v>
      </c>
      <c r="G30" s="16">
        <f t="shared" si="12"/>
        <v>4.0118260847600782</v>
      </c>
      <c r="H30" s="16">
        <f t="shared" si="12"/>
        <v>3.7953919198120301</v>
      </c>
      <c r="I30" s="16">
        <f t="shared" si="12"/>
        <v>3.6123934342702908</v>
      </c>
      <c r="J30" s="16">
        <f t="shared" si="12"/>
        <v>3.9568006804146711</v>
      </c>
      <c r="K30" s="16">
        <f t="shared" si="12"/>
        <v>4.1611316051182108</v>
      </c>
      <c r="L30" s="16">
        <f t="shared" si="12"/>
        <v>4.0935265225394062</v>
      </c>
      <c r="M30" s="16">
        <f t="shared" si="12"/>
        <v>4.194753202487715</v>
      </c>
      <c r="N30" s="16">
        <f t="shared" si="12"/>
        <v>4.0785139146313183</v>
      </c>
      <c r="O30" s="16">
        <f t="shared" si="12"/>
        <v>4.0785139146313183</v>
      </c>
      <c r="P30" s="16">
        <f t="shared" si="12"/>
        <v>4.3902958008136039</v>
      </c>
      <c r="Q30" s="16">
        <f t="shared" si="12"/>
        <v>4.2761260917946524</v>
      </c>
      <c r="R30" s="16">
        <f t="shared" si="12"/>
        <v>4.0118260847600782</v>
      </c>
      <c r="S30" s="16">
        <f t="shared" si="12"/>
        <v>3.9446507905974371</v>
      </c>
      <c r="T30" s="16">
        <f t="shared" si="12"/>
        <v>3.9446507905974366</v>
      </c>
      <c r="U30" s="16">
        <f t="shared" si="12"/>
        <v>3.7618424287089893</v>
      </c>
      <c r="V30" s="16">
        <f t="shared" si="12"/>
        <v>3.7744462768485518</v>
      </c>
      <c r="W30" s="16">
        <f t="shared" si="12"/>
        <v>3.7744462768485518</v>
      </c>
      <c r="X30" s="16">
        <f t="shared" si="12"/>
        <v>4.0785139146313183</v>
      </c>
      <c r="Y30" s="16">
        <f t="shared" si="12"/>
        <v>4.1241961940909269</v>
      </c>
      <c r="Z30" s="16">
        <f t="shared" si="12"/>
        <v>4.2432195189147031</v>
      </c>
      <c r="AA30" s="16">
        <f t="shared" si="12"/>
        <v>4.0918286304642697</v>
      </c>
      <c r="AB30" s="16">
        <f t="shared" si="12"/>
        <v>4.0267666611708419</v>
      </c>
      <c r="AC30" s="24">
        <f t="shared" si="9"/>
        <v>4.0171900108553809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>
        <f t="shared" ref="E31:AB31" si="13">(E9-E10)/LN(1+(E9-E10)/E8)</f>
        <v>3.2321510472845874</v>
      </c>
      <c r="F31" s="16">
        <f t="shared" si="13"/>
        <v>3.2321510472845874</v>
      </c>
      <c r="G31" s="16">
        <f t="shared" si="13"/>
        <v>3.2582804444917861</v>
      </c>
      <c r="H31" s="16">
        <f t="shared" si="13"/>
        <v>2.8319947622323776</v>
      </c>
      <c r="I31" s="16">
        <f t="shared" si="13"/>
        <v>2.7820815658492695</v>
      </c>
      <c r="J31" s="16">
        <f t="shared" si="13"/>
        <v>2.9192267399697243</v>
      </c>
      <c r="K31" s="16">
        <f t="shared" si="13"/>
        <v>3.6470580954273442</v>
      </c>
      <c r="L31" s="16">
        <f t="shared" si="13"/>
        <v>3.0732768781004789</v>
      </c>
      <c r="M31" s="16">
        <f t="shared" si="13"/>
        <v>3.1240724065352676</v>
      </c>
      <c r="N31" s="16">
        <f t="shared" si="13"/>
        <v>3.1746057324292836</v>
      </c>
      <c r="O31" s="16">
        <f t="shared" si="13"/>
        <v>3.174605732429284</v>
      </c>
      <c r="P31" s="16">
        <f t="shared" si="13"/>
        <v>3.174605732429284</v>
      </c>
      <c r="Q31" s="16">
        <f t="shared" si="13"/>
        <v>2.980129191979886</v>
      </c>
      <c r="R31" s="16">
        <f t="shared" si="13"/>
        <v>3.0732768781004784</v>
      </c>
      <c r="S31" s="16">
        <f t="shared" si="13"/>
        <v>3.0477780683835873</v>
      </c>
      <c r="T31" s="16">
        <f t="shared" si="13"/>
        <v>3.0732768781004784</v>
      </c>
      <c r="U31" s="16">
        <f t="shared" si="13"/>
        <v>3.7574120414750989</v>
      </c>
      <c r="V31" s="16">
        <f t="shared" si="13"/>
        <v>3.1678285108002027</v>
      </c>
      <c r="W31" s="16">
        <f t="shared" si="13"/>
        <v>2.7318849218221408</v>
      </c>
      <c r="X31" s="16">
        <f t="shared" si="13"/>
        <v>3.730734528268131</v>
      </c>
      <c r="Y31" s="16">
        <f t="shared" si="13"/>
        <v>3.4136459136331081</v>
      </c>
      <c r="Z31" s="16">
        <f t="shared" si="13"/>
        <v>3.349523166013467</v>
      </c>
      <c r="AA31" s="16">
        <f t="shared" si="13"/>
        <v>2.7843874571847693</v>
      </c>
      <c r="AB31" s="16">
        <f t="shared" si="13"/>
        <v>2.7621511847266511</v>
      </c>
      <c r="AC31" s="24">
        <f t="shared" si="9"/>
        <v>3.1456724552063027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4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4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0</v>
      </c>
      <c r="F40" s="10">
        <f t="shared" ref="F40:AB40" si="15">F38-F39</f>
        <v>0</v>
      </c>
      <c r="G40" s="10">
        <f t="shared" si="15"/>
        <v>0</v>
      </c>
      <c r="H40" s="10">
        <f t="shared" si="15"/>
        <v>0</v>
      </c>
      <c r="I40" s="10">
        <f t="shared" si="15"/>
        <v>0</v>
      </c>
      <c r="J40" s="10">
        <f t="shared" si="15"/>
        <v>0</v>
      </c>
      <c r="K40" s="10">
        <f t="shared" si="15"/>
        <v>0</v>
      </c>
      <c r="L40" s="10">
        <f t="shared" si="15"/>
        <v>0</v>
      </c>
      <c r="M40" s="10">
        <f t="shared" si="15"/>
        <v>0</v>
      </c>
      <c r="N40" s="10">
        <f t="shared" si="15"/>
        <v>0</v>
      </c>
      <c r="O40" s="10">
        <f t="shared" si="15"/>
        <v>0</v>
      </c>
      <c r="P40" s="10">
        <f t="shared" si="15"/>
        <v>0</v>
      </c>
      <c r="Q40" s="10">
        <f t="shared" si="15"/>
        <v>0</v>
      </c>
      <c r="R40" s="10">
        <f t="shared" si="15"/>
        <v>0</v>
      </c>
      <c r="S40" s="10">
        <f t="shared" si="15"/>
        <v>0</v>
      </c>
      <c r="T40" s="10">
        <f t="shared" si="15"/>
        <v>0</v>
      </c>
      <c r="U40" s="10">
        <f t="shared" si="15"/>
        <v>0</v>
      </c>
      <c r="V40" s="10">
        <f t="shared" si="15"/>
        <v>0</v>
      </c>
      <c r="W40" s="10">
        <f t="shared" si="15"/>
        <v>0</v>
      </c>
      <c r="X40" s="10">
        <f t="shared" si="15"/>
        <v>0</v>
      </c>
      <c r="Y40" s="10">
        <f t="shared" si="15"/>
        <v>0</v>
      </c>
      <c r="Z40" s="10">
        <f t="shared" si="15"/>
        <v>0</v>
      </c>
      <c r="AA40" s="10">
        <f t="shared" si="15"/>
        <v>0</v>
      </c>
      <c r="AB40" s="10">
        <f t="shared" si="15"/>
        <v>0</v>
      </c>
      <c r="AC40" s="24">
        <f t="shared" si="14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4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4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0</v>
      </c>
      <c r="F43" s="10">
        <f t="shared" ref="F43:AB43" si="16">F42-F41</f>
        <v>0</v>
      </c>
      <c r="G43" s="10">
        <f t="shared" si="16"/>
        <v>0</v>
      </c>
      <c r="H43" s="10">
        <f t="shared" si="16"/>
        <v>0</v>
      </c>
      <c r="I43" s="10">
        <f t="shared" si="16"/>
        <v>0</v>
      </c>
      <c r="J43" s="10">
        <f t="shared" si="16"/>
        <v>0</v>
      </c>
      <c r="K43" s="10">
        <f t="shared" si="16"/>
        <v>0</v>
      </c>
      <c r="L43" s="10">
        <f t="shared" si="16"/>
        <v>0</v>
      </c>
      <c r="M43" s="10">
        <f t="shared" si="16"/>
        <v>0</v>
      </c>
      <c r="N43" s="10">
        <f t="shared" si="16"/>
        <v>0</v>
      </c>
      <c r="O43" s="10">
        <f t="shared" si="16"/>
        <v>0</v>
      </c>
      <c r="P43" s="10">
        <f t="shared" si="16"/>
        <v>0</v>
      </c>
      <c r="Q43" s="10">
        <f t="shared" si="16"/>
        <v>0</v>
      </c>
      <c r="R43" s="10">
        <f t="shared" si="16"/>
        <v>0</v>
      </c>
      <c r="S43" s="10">
        <f t="shared" si="16"/>
        <v>0</v>
      </c>
      <c r="T43" s="10">
        <f t="shared" si="16"/>
        <v>0</v>
      </c>
      <c r="U43" s="10">
        <f t="shared" si="16"/>
        <v>0</v>
      </c>
      <c r="V43" s="10">
        <f t="shared" si="16"/>
        <v>0</v>
      </c>
      <c r="W43" s="10">
        <f t="shared" si="16"/>
        <v>0</v>
      </c>
      <c r="X43" s="10">
        <f t="shared" si="16"/>
        <v>0</v>
      </c>
      <c r="Y43" s="10">
        <f t="shared" si="16"/>
        <v>0</v>
      </c>
      <c r="Z43" s="10">
        <f t="shared" si="16"/>
        <v>0</v>
      </c>
      <c r="AA43" s="10">
        <f t="shared" si="16"/>
        <v>0</v>
      </c>
      <c r="AB43" s="10">
        <f t="shared" si="16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7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7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17"/>
        <v>4.200000000000002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17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17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17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AB50" si="18">E46-E47</f>
        <v>0.5</v>
      </c>
      <c r="F50" s="11">
        <f t="shared" si="18"/>
        <v>0.5</v>
      </c>
      <c r="G50" s="11">
        <f t="shared" si="18"/>
        <v>0.5</v>
      </c>
      <c r="H50" s="11">
        <f t="shared" si="18"/>
        <v>0.5</v>
      </c>
      <c r="I50" s="11">
        <f t="shared" si="18"/>
        <v>0.5</v>
      </c>
      <c r="J50" s="11">
        <f t="shared" si="18"/>
        <v>0.5</v>
      </c>
      <c r="K50" s="11">
        <f t="shared" si="18"/>
        <v>0.5</v>
      </c>
      <c r="L50" s="11">
        <f t="shared" si="18"/>
        <v>0.5</v>
      </c>
      <c r="M50" s="11">
        <f t="shared" si="18"/>
        <v>0.5</v>
      </c>
      <c r="N50" s="11">
        <f t="shared" si="18"/>
        <v>0.5</v>
      </c>
      <c r="O50" s="11">
        <f t="shared" si="18"/>
        <v>0.5</v>
      </c>
      <c r="P50" s="11">
        <f t="shared" si="18"/>
        <v>0.5</v>
      </c>
      <c r="Q50" s="11">
        <f t="shared" si="18"/>
        <v>0.5</v>
      </c>
      <c r="R50" s="11">
        <f t="shared" si="18"/>
        <v>0.5</v>
      </c>
      <c r="S50" s="11">
        <f t="shared" si="18"/>
        <v>0.5</v>
      </c>
      <c r="T50" s="11">
        <f t="shared" si="18"/>
        <v>0.5</v>
      </c>
      <c r="U50" s="11">
        <f t="shared" si="18"/>
        <v>0.5</v>
      </c>
      <c r="V50" s="11">
        <f t="shared" si="18"/>
        <v>0.5</v>
      </c>
      <c r="W50" s="11">
        <f t="shared" si="18"/>
        <v>0.5</v>
      </c>
      <c r="X50" s="11">
        <f t="shared" si="18"/>
        <v>0.5</v>
      </c>
      <c r="Y50" s="11">
        <f t="shared" si="18"/>
        <v>0.5</v>
      </c>
      <c r="Z50" s="11">
        <f t="shared" si="18"/>
        <v>0.5</v>
      </c>
      <c r="AA50" s="11">
        <f t="shared" si="18"/>
        <v>0.5</v>
      </c>
      <c r="AB50" s="11">
        <f t="shared" si="18"/>
        <v>0.5</v>
      </c>
      <c r="AC50" s="24">
        <f t="shared" si="17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AB51" si="19">E48-E49</f>
        <v>0.79999999999999982</v>
      </c>
      <c r="F51" s="11">
        <f t="shared" si="19"/>
        <v>0.79999999999999982</v>
      </c>
      <c r="G51" s="11">
        <f t="shared" si="19"/>
        <v>0.79999999999999982</v>
      </c>
      <c r="H51" s="11">
        <f t="shared" si="19"/>
        <v>0.79999999999999982</v>
      </c>
      <c r="I51" s="11">
        <f t="shared" si="19"/>
        <v>0.79999999999999982</v>
      </c>
      <c r="J51" s="11">
        <f t="shared" si="19"/>
        <v>0.79999999999999982</v>
      </c>
      <c r="K51" s="11">
        <f t="shared" si="19"/>
        <v>0.79999999999999982</v>
      </c>
      <c r="L51" s="11">
        <f t="shared" si="19"/>
        <v>0.79999999999999982</v>
      </c>
      <c r="M51" s="11">
        <f t="shared" si="19"/>
        <v>0.79999999999999982</v>
      </c>
      <c r="N51" s="11">
        <f t="shared" si="19"/>
        <v>0.79999999999999982</v>
      </c>
      <c r="O51" s="11">
        <f t="shared" si="19"/>
        <v>0.79999999999999982</v>
      </c>
      <c r="P51" s="11">
        <f t="shared" si="19"/>
        <v>0.79999999999999982</v>
      </c>
      <c r="Q51" s="11">
        <f t="shared" si="19"/>
        <v>0.79999999999999982</v>
      </c>
      <c r="R51" s="11">
        <f t="shared" si="19"/>
        <v>0.79999999999999982</v>
      </c>
      <c r="S51" s="11">
        <f t="shared" si="19"/>
        <v>0.79999999999999982</v>
      </c>
      <c r="T51" s="11">
        <f t="shared" si="19"/>
        <v>0.79999999999999982</v>
      </c>
      <c r="U51" s="11">
        <f t="shared" si="19"/>
        <v>0.79999999999999982</v>
      </c>
      <c r="V51" s="11">
        <f t="shared" si="19"/>
        <v>0.79999999999999982</v>
      </c>
      <c r="W51" s="11">
        <f t="shared" si="19"/>
        <v>0.79999999999999982</v>
      </c>
      <c r="X51" s="11">
        <f t="shared" si="19"/>
        <v>0.79999999999999982</v>
      </c>
      <c r="Y51" s="11">
        <f t="shared" si="19"/>
        <v>0.79999999999999982</v>
      </c>
      <c r="Z51" s="11">
        <f t="shared" si="19"/>
        <v>0.79999999999999982</v>
      </c>
      <c r="AA51" s="11">
        <f t="shared" si="19"/>
        <v>0.79999999999999982</v>
      </c>
      <c r="AB51" s="11">
        <f t="shared" si="19"/>
        <v>0.79999999999999982</v>
      </c>
      <c r="AC51" s="24">
        <f t="shared" si="17"/>
        <v>0.80000000000000027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AB52" si="20">SQRT(E50/0.5)*971</f>
        <v>971</v>
      </c>
      <c r="F52" s="14">
        <f t="shared" si="20"/>
        <v>971</v>
      </c>
      <c r="G52" s="14">
        <f t="shared" si="20"/>
        <v>971</v>
      </c>
      <c r="H52" s="14">
        <f t="shared" si="20"/>
        <v>971</v>
      </c>
      <c r="I52" s="14">
        <f t="shared" si="20"/>
        <v>971</v>
      </c>
      <c r="J52" s="14">
        <f t="shared" si="20"/>
        <v>971</v>
      </c>
      <c r="K52" s="14">
        <f t="shared" si="20"/>
        <v>971</v>
      </c>
      <c r="L52" s="14">
        <f t="shared" si="20"/>
        <v>971</v>
      </c>
      <c r="M52" s="14">
        <f t="shared" si="20"/>
        <v>971</v>
      </c>
      <c r="N52" s="14">
        <f t="shared" si="20"/>
        <v>971</v>
      </c>
      <c r="O52" s="14">
        <f t="shared" si="20"/>
        <v>971</v>
      </c>
      <c r="P52" s="14">
        <f t="shared" si="20"/>
        <v>971</v>
      </c>
      <c r="Q52" s="14">
        <f t="shared" si="20"/>
        <v>971</v>
      </c>
      <c r="R52" s="14">
        <f t="shared" si="20"/>
        <v>971</v>
      </c>
      <c r="S52" s="14">
        <f t="shared" si="20"/>
        <v>971</v>
      </c>
      <c r="T52" s="14">
        <f t="shared" si="20"/>
        <v>971</v>
      </c>
      <c r="U52" s="14">
        <f t="shared" si="20"/>
        <v>971</v>
      </c>
      <c r="V52" s="14">
        <f t="shared" si="20"/>
        <v>971</v>
      </c>
      <c r="W52" s="14">
        <f t="shared" si="20"/>
        <v>971</v>
      </c>
      <c r="X52" s="14">
        <f t="shared" si="20"/>
        <v>971</v>
      </c>
      <c r="Y52" s="14">
        <f t="shared" si="20"/>
        <v>971</v>
      </c>
      <c r="Z52" s="14">
        <f t="shared" si="20"/>
        <v>971</v>
      </c>
      <c r="AA52" s="14">
        <f t="shared" si="20"/>
        <v>971</v>
      </c>
      <c r="AB52" s="14">
        <f t="shared" si="20"/>
        <v>971</v>
      </c>
      <c r="AC52" s="24">
        <f t="shared" si="17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AB53" si="21">E52*1000*1*(E38-E39)/3024</f>
        <v>0</v>
      </c>
      <c r="F53" s="14">
        <f t="shared" si="21"/>
        <v>0</v>
      </c>
      <c r="G53" s="14">
        <f t="shared" si="21"/>
        <v>0</v>
      </c>
      <c r="H53" s="14">
        <f t="shared" si="21"/>
        <v>0</v>
      </c>
      <c r="I53" s="14">
        <f t="shared" si="21"/>
        <v>0</v>
      </c>
      <c r="J53" s="14">
        <f t="shared" si="21"/>
        <v>0</v>
      </c>
      <c r="K53" s="14">
        <f t="shared" si="21"/>
        <v>0</v>
      </c>
      <c r="L53" s="14">
        <f t="shared" si="21"/>
        <v>0</v>
      </c>
      <c r="M53" s="14">
        <f t="shared" si="21"/>
        <v>0</v>
      </c>
      <c r="N53" s="14">
        <f t="shared" si="21"/>
        <v>0</v>
      </c>
      <c r="O53" s="14">
        <f t="shared" si="21"/>
        <v>0</v>
      </c>
      <c r="P53" s="14">
        <f t="shared" si="21"/>
        <v>0</v>
      </c>
      <c r="Q53" s="14">
        <f t="shared" si="21"/>
        <v>0</v>
      </c>
      <c r="R53" s="14">
        <f t="shared" si="21"/>
        <v>0</v>
      </c>
      <c r="S53" s="14">
        <f t="shared" si="21"/>
        <v>0</v>
      </c>
      <c r="T53" s="14">
        <f t="shared" si="21"/>
        <v>0</v>
      </c>
      <c r="U53" s="14">
        <f t="shared" si="21"/>
        <v>0</v>
      </c>
      <c r="V53" s="14">
        <f t="shared" si="21"/>
        <v>0</v>
      </c>
      <c r="W53" s="14">
        <f t="shared" si="21"/>
        <v>0</v>
      </c>
      <c r="X53" s="14">
        <f t="shared" si="21"/>
        <v>0</v>
      </c>
      <c r="Y53" s="14">
        <f t="shared" si="21"/>
        <v>0</v>
      </c>
      <c r="Z53" s="14">
        <f t="shared" si="21"/>
        <v>0</v>
      </c>
      <c r="AA53" s="14">
        <f t="shared" si="21"/>
        <v>0</v>
      </c>
      <c r="AB53" s="14">
        <f t="shared" si="21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 t="e">
        <f t="shared" ref="E55:AB55" si="22">E54/E53</f>
        <v>#DIV/0!</v>
      </c>
      <c r="F55" s="16" t="e">
        <f t="shared" si="22"/>
        <v>#DIV/0!</v>
      </c>
      <c r="G55" s="16" t="e">
        <f t="shared" si="22"/>
        <v>#DIV/0!</v>
      </c>
      <c r="H55" s="16" t="e">
        <f t="shared" si="22"/>
        <v>#DIV/0!</v>
      </c>
      <c r="I55" s="16" t="e">
        <f t="shared" si="22"/>
        <v>#DIV/0!</v>
      </c>
      <c r="J55" s="16" t="e">
        <f t="shared" si="22"/>
        <v>#DIV/0!</v>
      </c>
      <c r="K55" s="16" t="e">
        <f t="shared" si="22"/>
        <v>#DIV/0!</v>
      </c>
      <c r="L55" s="16" t="e">
        <f t="shared" si="22"/>
        <v>#DIV/0!</v>
      </c>
      <c r="M55" s="16" t="e">
        <f t="shared" si="22"/>
        <v>#DIV/0!</v>
      </c>
      <c r="N55" s="16" t="e">
        <f t="shared" si="22"/>
        <v>#DIV/0!</v>
      </c>
      <c r="O55" s="16" t="e">
        <f t="shared" si="22"/>
        <v>#DIV/0!</v>
      </c>
      <c r="P55" s="16" t="e">
        <f t="shared" si="22"/>
        <v>#DIV/0!</v>
      </c>
      <c r="Q55" s="16" t="e">
        <f t="shared" si="22"/>
        <v>#DIV/0!</v>
      </c>
      <c r="R55" s="16" t="e">
        <f t="shared" si="22"/>
        <v>#DIV/0!</v>
      </c>
      <c r="S55" s="16" t="e">
        <f t="shared" si="22"/>
        <v>#DIV/0!</v>
      </c>
      <c r="T55" s="16" t="e">
        <f t="shared" si="22"/>
        <v>#DIV/0!</v>
      </c>
      <c r="U55" s="16" t="e">
        <f t="shared" si="22"/>
        <v>#DIV/0!</v>
      </c>
      <c r="V55" s="16" t="e">
        <f t="shared" si="22"/>
        <v>#DIV/0!</v>
      </c>
      <c r="W55" s="16" t="e">
        <f t="shared" si="22"/>
        <v>#DIV/0!</v>
      </c>
      <c r="X55" s="16" t="e">
        <f t="shared" si="22"/>
        <v>#DIV/0!</v>
      </c>
      <c r="Y55" s="16" t="e">
        <f t="shared" si="22"/>
        <v>#DIV/0!</v>
      </c>
      <c r="Z55" s="16" t="e">
        <f t="shared" si="22"/>
        <v>#DIV/0!</v>
      </c>
      <c r="AA55" s="16" t="e">
        <f t="shared" si="22"/>
        <v>#DIV/0!</v>
      </c>
      <c r="AB55" s="16" t="e">
        <f t="shared" si="22"/>
        <v>#DIV/0!</v>
      </c>
      <c r="AC55" s="24" t="e">
        <f t="shared" ref="AC55:AC60" si="23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23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 t="e">
        <f t="shared" ref="E57:AB57" si="24">3.516/E55</f>
        <v>#DIV/0!</v>
      </c>
      <c r="F57" s="16" t="e">
        <f t="shared" si="24"/>
        <v>#DIV/0!</v>
      </c>
      <c r="G57" s="16" t="e">
        <f t="shared" si="24"/>
        <v>#DIV/0!</v>
      </c>
      <c r="H57" s="16" t="e">
        <f t="shared" si="24"/>
        <v>#DIV/0!</v>
      </c>
      <c r="I57" s="16" t="e">
        <f t="shared" si="24"/>
        <v>#DIV/0!</v>
      </c>
      <c r="J57" s="16" t="e">
        <f t="shared" si="24"/>
        <v>#DIV/0!</v>
      </c>
      <c r="K57" s="16" t="e">
        <f t="shared" si="24"/>
        <v>#DIV/0!</v>
      </c>
      <c r="L57" s="16" t="e">
        <f t="shared" si="24"/>
        <v>#DIV/0!</v>
      </c>
      <c r="M57" s="16" t="e">
        <f t="shared" si="24"/>
        <v>#DIV/0!</v>
      </c>
      <c r="N57" s="16" t="e">
        <f t="shared" si="24"/>
        <v>#DIV/0!</v>
      </c>
      <c r="O57" s="16" t="e">
        <f t="shared" si="24"/>
        <v>#DIV/0!</v>
      </c>
      <c r="P57" s="16" t="e">
        <f t="shared" si="24"/>
        <v>#DIV/0!</v>
      </c>
      <c r="Q57" s="16" t="e">
        <f t="shared" si="24"/>
        <v>#DIV/0!</v>
      </c>
      <c r="R57" s="16" t="e">
        <f t="shared" si="24"/>
        <v>#DIV/0!</v>
      </c>
      <c r="S57" s="16" t="e">
        <f t="shared" si="24"/>
        <v>#DIV/0!</v>
      </c>
      <c r="T57" s="16" t="e">
        <f t="shared" si="24"/>
        <v>#DIV/0!</v>
      </c>
      <c r="U57" s="16" t="e">
        <f t="shared" si="24"/>
        <v>#DIV/0!</v>
      </c>
      <c r="V57" s="16" t="e">
        <f t="shared" si="24"/>
        <v>#DIV/0!</v>
      </c>
      <c r="W57" s="16" t="e">
        <f t="shared" si="24"/>
        <v>#DIV/0!</v>
      </c>
      <c r="X57" s="16" t="e">
        <f t="shared" si="24"/>
        <v>#DIV/0!</v>
      </c>
      <c r="Y57" s="16" t="e">
        <f t="shared" si="24"/>
        <v>#DIV/0!</v>
      </c>
      <c r="Z57" s="16" t="e">
        <f t="shared" si="24"/>
        <v>#DIV/0!</v>
      </c>
      <c r="AA57" s="16" t="e">
        <f t="shared" si="24"/>
        <v>#DIV/0!</v>
      </c>
      <c r="AB57" s="16" t="e">
        <f t="shared" si="24"/>
        <v>#DIV/0!</v>
      </c>
      <c r="AC57" s="24" t="e">
        <f t="shared" si="23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 t="e">
        <f t="shared" ref="E58:AB58" si="25">3.413*E57</f>
        <v>#DIV/0!</v>
      </c>
      <c r="F58" s="16" t="e">
        <f t="shared" si="25"/>
        <v>#DIV/0!</v>
      </c>
      <c r="G58" s="16" t="e">
        <f t="shared" si="25"/>
        <v>#DIV/0!</v>
      </c>
      <c r="H58" s="16" t="e">
        <f t="shared" si="25"/>
        <v>#DIV/0!</v>
      </c>
      <c r="I58" s="16" t="e">
        <f t="shared" si="25"/>
        <v>#DIV/0!</v>
      </c>
      <c r="J58" s="16" t="e">
        <f t="shared" si="25"/>
        <v>#DIV/0!</v>
      </c>
      <c r="K58" s="16" t="e">
        <f t="shared" si="25"/>
        <v>#DIV/0!</v>
      </c>
      <c r="L58" s="16" t="e">
        <f t="shared" si="25"/>
        <v>#DIV/0!</v>
      </c>
      <c r="M58" s="16" t="e">
        <f t="shared" si="25"/>
        <v>#DIV/0!</v>
      </c>
      <c r="N58" s="16" t="e">
        <f t="shared" si="25"/>
        <v>#DIV/0!</v>
      </c>
      <c r="O58" s="16" t="e">
        <f t="shared" si="25"/>
        <v>#DIV/0!</v>
      </c>
      <c r="P58" s="16" t="e">
        <f t="shared" si="25"/>
        <v>#DIV/0!</v>
      </c>
      <c r="Q58" s="16" t="e">
        <f t="shared" si="25"/>
        <v>#DIV/0!</v>
      </c>
      <c r="R58" s="16" t="e">
        <f t="shared" si="25"/>
        <v>#DIV/0!</v>
      </c>
      <c r="S58" s="16" t="e">
        <f t="shared" si="25"/>
        <v>#DIV/0!</v>
      </c>
      <c r="T58" s="16" t="e">
        <f t="shared" si="25"/>
        <v>#DIV/0!</v>
      </c>
      <c r="U58" s="16" t="e">
        <f t="shared" si="25"/>
        <v>#DIV/0!</v>
      </c>
      <c r="V58" s="16" t="e">
        <f t="shared" si="25"/>
        <v>#DIV/0!</v>
      </c>
      <c r="W58" s="16" t="e">
        <f t="shared" si="25"/>
        <v>#DIV/0!</v>
      </c>
      <c r="X58" s="16" t="e">
        <f t="shared" si="25"/>
        <v>#DIV/0!</v>
      </c>
      <c r="Y58" s="16" t="e">
        <f t="shared" si="25"/>
        <v>#DIV/0!</v>
      </c>
      <c r="Z58" s="16" t="e">
        <f t="shared" si="25"/>
        <v>#DIV/0!</v>
      </c>
      <c r="AA58" s="16" t="e">
        <f t="shared" si="25"/>
        <v>#DIV/0!</v>
      </c>
      <c r="AB58" s="16" t="e">
        <f t="shared" si="25"/>
        <v>#DIV/0!</v>
      </c>
      <c r="AC58" s="24" t="e">
        <f t="shared" si="23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 t="e">
        <f t="shared" ref="E59:AB59" si="26">(E42-E41)/LN(1+(E42-E41)/E36)</f>
        <v>#DIV/0!</v>
      </c>
      <c r="F59" s="16" t="e">
        <f t="shared" si="26"/>
        <v>#DIV/0!</v>
      </c>
      <c r="G59" s="16" t="e">
        <f t="shared" si="26"/>
        <v>#DIV/0!</v>
      </c>
      <c r="H59" s="16" t="e">
        <f t="shared" si="26"/>
        <v>#DIV/0!</v>
      </c>
      <c r="I59" s="16" t="e">
        <f t="shared" si="26"/>
        <v>#DIV/0!</v>
      </c>
      <c r="J59" s="16" t="e">
        <f t="shared" si="26"/>
        <v>#DIV/0!</v>
      </c>
      <c r="K59" s="16" t="e">
        <f t="shared" si="26"/>
        <v>#DIV/0!</v>
      </c>
      <c r="L59" s="16" t="e">
        <f t="shared" si="26"/>
        <v>#DIV/0!</v>
      </c>
      <c r="M59" s="16" t="e">
        <f t="shared" si="26"/>
        <v>#DIV/0!</v>
      </c>
      <c r="N59" s="16" t="e">
        <f t="shared" si="26"/>
        <v>#DIV/0!</v>
      </c>
      <c r="O59" s="16" t="e">
        <f t="shared" si="26"/>
        <v>#DIV/0!</v>
      </c>
      <c r="P59" s="16" t="e">
        <f t="shared" si="26"/>
        <v>#DIV/0!</v>
      </c>
      <c r="Q59" s="16" t="e">
        <f t="shared" si="26"/>
        <v>#DIV/0!</v>
      </c>
      <c r="R59" s="16" t="e">
        <f t="shared" si="26"/>
        <v>#DIV/0!</v>
      </c>
      <c r="S59" s="16" t="e">
        <f t="shared" si="26"/>
        <v>#DIV/0!</v>
      </c>
      <c r="T59" s="16" t="e">
        <f t="shared" si="26"/>
        <v>#DIV/0!</v>
      </c>
      <c r="U59" s="16" t="e">
        <f t="shared" si="26"/>
        <v>#DIV/0!</v>
      </c>
      <c r="V59" s="16" t="e">
        <f t="shared" si="26"/>
        <v>#DIV/0!</v>
      </c>
      <c r="W59" s="16" t="e">
        <f t="shared" si="26"/>
        <v>#DIV/0!</v>
      </c>
      <c r="X59" s="16" t="e">
        <f t="shared" si="26"/>
        <v>#DIV/0!</v>
      </c>
      <c r="Y59" s="16" t="e">
        <f t="shared" si="26"/>
        <v>#DIV/0!</v>
      </c>
      <c r="Z59" s="16" t="e">
        <f t="shared" si="26"/>
        <v>#DIV/0!</v>
      </c>
      <c r="AA59" s="16" t="e">
        <f t="shared" si="26"/>
        <v>#DIV/0!</v>
      </c>
      <c r="AB59" s="16" t="e">
        <f t="shared" si="26"/>
        <v>#DIV/0!</v>
      </c>
      <c r="AC59" s="24" t="e">
        <f t="shared" si="23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 t="e">
        <f t="shared" ref="E60:AB60" si="27">(E38-E39)/LN(1+(E38-E39)/E37)</f>
        <v>#DIV/0!</v>
      </c>
      <c r="F60" s="16" t="e">
        <f t="shared" si="27"/>
        <v>#DIV/0!</v>
      </c>
      <c r="G60" s="16" t="e">
        <f t="shared" si="27"/>
        <v>#DIV/0!</v>
      </c>
      <c r="H60" s="16" t="e">
        <f t="shared" si="27"/>
        <v>#DIV/0!</v>
      </c>
      <c r="I60" s="16" t="e">
        <f t="shared" si="27"/>
        <v>#DIV/0!</v>
      </c>
      <c r="J60" s="16" t="e">
        <f t="shared" si="27"/>
        <v>#DIV/0!</v>
      </c>
      <c r="K60" s="16" t="e">
        <f t="shared" si="27"/>
        <v>#DIV/0!</v>
      </c>
      <c r="L60" s="16" t="e">
        <f t="shared" si="27"/>
        <v>#DIV/0!</v>
      </c>
      <c r="M60" s="16" t="e">
        <f t="shared" si="27"/>
        <v>#DIV/0!</v>
      </c>
      <c r="N60" s="16" t="e">
        <f t="shared" si="27"/>
        <v>#DIV/0!</v>
      </c>
      <c r="O60" s="16" t="e">
        <f t="shared" si="27"/>
        <v>#DIV/0!</v>
      </c>
      <c r="P60" s="16" t="e">
        <f t="shared" si="27"/>
        <v>#DIV/0!</v>
      </c>
      <c r="Q60" s="16" t="e">
        <f t="shared" si="27"/>
        <v>#DIV/0!</v>
      </c>
      <c r="R60" s="16" t="e">
        <f t="shared" si="27"/>
        <v>#DIV/0!</v>
      </c>
      <c r="S60" s="16" t="e">
        <f t="shared" si="27"/>
        <v>#DIV/0!</v>
      </c>
      <c r="T60" s="16" t="e">
        <f t="shared" si="27"/>
        <v>#DIV/0!</v>
      </c>
      <c r="U60" s="16" t="e">
        <f t="shared" si="27"/>
        <v>#DIV/0!</v>
      </c>
      <c r="V60" s="16" t="e">
        <f t="shared" si="27"/>
        <v>#DIV/0!</v>
      </c>
      <c r="W60" s="16" t="e">
        <f t="shared" si="27"/>
        <v>#DIV/0!</v>
      </c>
      <c r="X60" s="16" t="e">
        <f t="shared" si="27"/>
        <v>#DIV/0!</v>
      </c>
      <c r="Y60" s="16" t="e">
        <f t="shared" si="27"/>
        <v>#DIV/0!</v>
      </c>
      <c r="Z60" s="16" t="e">
        <f t="shared" si="27"/>
        <v>#DIV/0!</v>
      </c>
      <c r="AA60" s="16" t="e">
        <f t="shared" si="27"/>
        <v>#DIV/0!</v>
      </c>
      <c r="AB60" s="16" t="e">
        <f t="shared" si="27"/>
        <v>#DIV/0!</v>
      </c>
      <c r="AC60" s="24" t="e">
        <f t="shared" si="23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23" t="e">
        <f>AVERAGE(E65:AB65)</f>
        <v>#DIV/0!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23" t="e">
        <f>AVERAGE(E66:AB66)</f>
        <v>#DIV/0!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24" t="e">
        <f t="shared" ref="AC67:AC71" si="28">AVERAGE(E67:AB67)</f>
        <v>#DIV/0!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24" t="e">
        <f t="shared" si="28"/>
        <v>#DIV/0!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0</v>
      </c>
      <c r="F69" s="10">
        <f t="shared" ref="F69:AB69" si="29">F67-F68</f>
        <v>0</v>
      </c>
      <c r="G69" s="10">
        <f t="shared" si="29"/>
        <v>0</v>
      </c>
      <c r="H69" s="10">
        <f t="shared" si="29"/>
        <v>0</v>
      </c>
      <c r="I69" s="10">
        <f t="shared" si="29"/>
        <v>0</v>
      </c>
      <c r="J69" s="10">
        <f t="shared" si="29"/>
        <v>0</v>
      </c>
      <c r="K69" s="10">
        <f t="shared" si="29"/>
        <v>0</v>
      </c>
      <c r="L69" s="10">
        <f t="shared" si="29"/>
        <v>0</v>
      </c>
      <c r="M69" s="10">
        <f t="shared" si="29"/>
        <v>0</v>
      </c>
      <c r="N69" s="10">
        <f t="shared" si="29"/>
        <v>0</v>
      </c>
      <c r="O69" s="10">
        <f t="shared" si="29"/>
        <v>0</v>
      </c>
      <c r="P69" s="10">
        <f t="shared" si="29"/>
        <v>0</v>
      </c>
      <c r="Q69" s="10">
        <f t="shared" si="29"/>
        <v>0</v>
      </c>
      <c r="R69" s="10">
        <f t="shared" si="29"/>
        <v>0</v>
      </c>
      <c r="S69" s="10">
        <f t="shared" si="29"/>
        <v>0</v>
      </c>
      <c r="T69" s="10">
        <f t="shared" si="29"/>
        <v>0</v>
      </c>
      <c r="U69" s="10">
        <f t="shared" si="29"/>
        <v>0</v>
      </c>
      <c r="V69" s="10">
        <f t="shared" si="29"/>
        <v>0</v>
      </c>
      <c r="W69" s="10">
        <f t="shared" si="29"/>
        <v>0</v>
      </c>
      <c r="X69" s="10">
        <f t="shared" si="29"/>
        <v>0</v>
      </c>
      <c r="Y69" s="10">
        <f t="shared" si="29"/>
        <v>0</v>
      </c>
      <c r="Z69" s="10">
        <f t="shared" si="29"/>
        <v>0</v>
      </c>
      <c r="AA69" s="10">
        <f t="shared" si="29"/>
        <v>0</v>
      </c>
      <c r="AB69" s="10">
        <f t="shared" si="29"/>
        <v>0</v>
      </c>
      <c r="AC69" s="24">
        <f t="shared" si="28"/>
        <v>0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24" t="e">
        <f t="shared" si="28"/>
        <v>#DIV/0!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24" t="e">
        <f t="shared" si="28"/>
        <v>#DIV/0!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0</v>
      </c>
      <c r="F72" s="10">
        <f t="shared" ref="F72:AB72" si="30">F71-F70</f>
        <v>0</v>
      </c>
      <c r="G72" s="10">
        <f t="shared" si="30"/>
        <v>0</v>
      </c>
      <c r="H72" s="10">
        <f t="shared" si="30"/>
        <v>0</v>
      </c>
      <c r="I72" s="10">
        <f t="shared" si="30"/>
        <v>0</v>
      </c>
      <c r="J72" s="10">
        <f t="shared" si="30"/>
        <v>0</v>
      </c>
      <c r="K72" s="10">
        <f t="shared" si="30"/>
        <v>0</v>
      </c>
      <c r="L72" s="10">
        <f t="shared" si="30"/>
        <v>0</v>
      </c>
      <c r="M72" s="10">
        <f t="shared" si="30"/>
        <v>0</v>
      </c>
      <c r="N72" s="10">
        <f t="shared" si="30"/>
        <v>0</v>
      </c>
      <c r="O72" s="10">
        <f t="shared" si="30"/>
        <v>0</v>
      </c>
      <c r="P72" s="10">
        <f t="shared" si="30"/>
        <v>0</v>
      </c>
      <c r="Q72" s="10">
        <f t="shared" si="30"/>
        <v>0</v>
      </c>
      <c r="R72" s="10">
        <f t="shared" si="30"/>
        <v>0</v>
      </c>
      <c r="S72" s="10">
        <f t="shared" si="30"/>
        <v>0</v>
      </c>
      <c r="T72" s="10">
        <f t="shared" si="30"/>
        <v>0</v>
      </c>
      <c r="U72" s="10">
        <f t="shared" si="30"/>
        <v>0</v>
      </c>
      <c r="V72" s="10">
        <f t="shared" si="30"/>
        <v>0</v>
      </c>
      <c r="W72" s="10">
        <f t="shared" si="30"/>
        <v>0</v>
      </c>
      <c r="X72" s="10">
        <f t="shared" si="30"/>
        <v>0</v>
      </c>
      <c r="Y72" s="10">
        <f t="shared" si="30"/>
        <v>0</v>
      </c>
      <c r="Z72" s="10">
        <f t="shared" si="30"/>
        <v>0</v>
      </c>
      <c r="AA72" s="10">
        <f t="shared" si="30"/>
        <v>0</v>
      </c>
      <c r="AB72" s="10">
        <f t="shared" si="30"/>
        <v>0</v>
      </c>
      <c r="AC72" s="24">
        <f>AVERAGE(E72:AB72)</f>
        <v>0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24" t="e">
        <f t="shared" ref="AC73:AC81" si="31">AVERAGE(E73:AB73)</f>
        <v>#DIV/0!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24" t="e">
        <f t="shared" si="31"/>
        <v>#DIV/0!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31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31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31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31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B79" si="32">E75-E76</f>
        <v>0.5</v>
      </c>
      <c r="F79" s="11">
        <f t="shared" si="32"/>
        <v>0.5</v>
      </c>
      <c r="G79" s="11">
        <f t="shared" si="32"/>
        <v>0.5</v>
      </c>
      <c r="H79" s="11">
        <f t="shared" si="32"/>
        <v>0.5</v>
      </c>
      <c r="I79" s="11">
        <f t="shared" si="32"/>
        <v>0.5</v>
      </c>
      <c r="J79" s="11">
        <f t="shared" si="32"/>
        <v>0.5</v>
      </c>
      <c r="K79" s="11">
        <f t="shared" si="32"/>
        <v>0.5</v>
      </c>
      <c r="L79" s="11">
        <f t="shared" si="32"/>
        <v>0.5</v>
      </c>
      <c r="M79" s="11">
        <f t="shared" si="32"/>
        <v>0.5</v>
      </c>
      <c r="N79" s="11">
        <f t="shared" si="32"/>
        <v>0.5</v>
      </c>
      <c r="O79" s="11">
        <f t="shared" si="32"/>
        <v>0.5</v>
      </c>
      <c r="P79" s="11">
        <f t="shared" si="32"/>
        <v>0.5</v>
      </c>
      <c r="Q79" s="11">
        <f t="shared" si="32"/>
        <v>0.5</v>
      </c>
      <c r="R79" s="11">
        <f t="shared" si="32"/>
        <v>0.5</v>
      </c>
      <c r="S79" s="11">
        <f t="shared" si="32"/>
        <v>0.5</v>
      </c>
      <c r="T79" s="11">
        <f t="shared" si="32"/>
        <v>0.5</v>
      </c>
      <c r="U79" s="11">
        <f t="shared" si="32"/>
        <v>0.5</v>
      </c>
      <c r="V79" s="11">
        <f t="shared" si="32"/>
        <v>0.5</v>
      </c>
      <c r="W79" s="11">
        <f t="shared" si="32"/>
        <v>0.5</v>
      </c>
      <c r="X79" s="11">
        <f t="shared" si="32"/>
        <v>0.5</v>
      </c>
      <c r="Y79" s="11">
        <f t="shared" si="32"/>
        <v>0.5</v>
      </c>
      <c r="Z79" s="11">
        <f t="shared" si="32"/>
        <v>0.5</v>
      </c>
      <c r="AA79" s="11">
        <f t="shared" si="32"/>
        <v>0.5</v>
      </c>
      <c r="AB79" s="11">
        <f t="shared" si="32"/>
        <v>0.5</v>
      </c>
      <c r="AC79" s="24">
        <f t="shared" si="31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B80" si="33">E77-E78</f>
        <v>0.79999999999999982</v>
      </c>
      <c r="F80" s="11">
        <f t="shared" si="33"/>
        <v>0.79999999999999982</v>
      </c>
      <c r="G80" s="11">
        <f t="shared" si="33"/>
        <v>0.79999999999999982</v>
      </c>
      <c r="H80" s="11">
        <f t="shared" si="33"/>
        <v>0.79999999999999982</v>
      </c>
      <c r="I80" s="11">
        <f t="shared" si="33"/>
        <v>0.79999999999999982</v>
      </c>
      <c r="J80" s="11">
        <f t="shared" si="33"/>
        <v>0.79999999999999982</v>
      </c>
      <c r="K80" s="11">
        <f t="shared" si="33"/>
        <v>0.79999999999999982</v>
      </c>
      <c r="L80" s="11">
        <f t="shared" si="33"/>
        <v>0.79999999999999982</v>
      </c>
      <c r="M80" s="11">
        <f t="shared" si="33"/>
        <v>0.79999999999999982</v>
      </c>
      <c r="N80" s="11">
        <f t="shared" si="33"/>
        <v>0.79999999999999982</v>
      </c>
      <c r="O80" s="11">
        <f t="shared" si="33"/>
        <v>0.79999999999999982</v>
      </c>
      <c r="P80" s="11">
        <f t="shared" si="33"/>
        <v>0.79999999999999982</v>
      </c>
      <c r="Q80" s="11">
        <f t="shared" si="33"/>
        <v>0.79999999999999982</v>
      </c>
      <c r="R80" s="11">
        <f t="shared" si="33"/>
        <v>0.79999999999999982</v>
      </c>
      <c r="S80" s="11">
        <f t="shared" si="33"/>
        <v>0.79999999999999982</v>
      </c>
      <c r="T80" s="11">
        <f t="shared" si="33"/>
        <v>0.79999999999999982</v>
      </c>
      <c r="U80" s="11">
        <f t="shared" si="33"/>
        <v>0.79999999999999982</v>
      </c>
      <c r="V80" s="11">
        <f t="shared" si="33"/>
        <v>0.79999999999999982</v>
      </c>
      <c r="W80" s="11">
        <f t="shared" si="33"/>
        <v>0.79999999999999982</v>
      </c>
      <c r="X80" s="11">
        <f t="shared" si="33"/>
        <v>0.79999999999999982</v>
      </c>
      <c r="Y80" s="11">
        <f t="shared" si="33"/>
        <v>0.79999999999999982</v>
      </c>
      <c r="Z80" s="11">
        <f t="shared" si="33"/>
        <v>0.79999999999999982</v>
      </c>
      <c r="AA80" s="11">
        <f t="shared" si="33"/>
        <v>0.79999999999999982</v>
      </c>
      <c r="AB80" s="11">
        <f t="shared" si="33"/>
        <v>0.79999999999999982</v>
      </c>
      <c r="AC80" s="24">
        <f t="shared" si="31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B81" si="34">SQRT(E79/0.5)*971</f>
        <v>971</v>
      </c>
      <c r="F81" s="14">
        <f t="shared" si="34"/>
        <v>971</v>
      </c>
      <c r="G81" s="14">
        <f t="shared" si="34"/>
        <v>971</v>
      </c>
      <c r="H81" s="14">
        <f t="shared" si="34"/>
        <v>971</v>
      </c>
      <c r="I81" s="14">
        <f t="shared" si="34"/>
        <v>971</v>
      </c>
      <c r="J81" s="14">
        <f t="shared" si="34"/>
        <v>971</v>
      </c>
      <c r="K81" s="14">
        <f t="shared" si="34"/>
        <v>971</v>
      </c>
      <c r="L81" s="14">
        <f t="shared" si="34"/>
        <v>971</v>
      </c>
      <c r="M81" s="14">
        <f t="shared" si="34"/>
        <v>971</v>
      </c>
      <c r="N81" s="14">
        <f t="shared" si="34"/>
        <v>971</v>
      </c>
      <c r="O81" s="14">
        <f t="shared" si="34"/>
        <v>971</v>
      </c>
      <c r="P81" s="14">
        <f t="shared" si="34"/>
        <v>971</v>
      </c>
      <c r="Q81" s="14">
        <f t="shared" si="34"/>
        <v>971</v>
      </c>
      <c r="R81" s="14">
        <f t="shared" si="34"/>
        <v>971</v>
      </c>
      <c r="S81" s="14">
        <f t="shared" si="34"/>
        <v>971</v>
      </c>
      <c r="T81" s="14">
        <f t="shared" si="34"/>
        <v>971</v>
      </c>
      <c r="U81" s="14">
        <f t="shared" si="34"/>
        <v>971</v>
      </c>
      <c r="V81" s="14">
        <f t="shared" si="34"/>
        <v>971</v>
      </c>
      <c r="W81" s="14">
        <f t="shared" si="34"/>
        <v>971</v>
      </c>
      <c r="X81" s="14">
        <f t="shared" si="34"/>
        <v>971</v>
      </c>
      <c r="Y81" s="14">
        <f t="shared" si="34"/>
        <v>971</v>
      </c>
      <c r="Z81" s="14">
        <f t="shared" si="34"/>
        <v>971</v>
      </c>
      <c r="AA81" s="14">
        <f t="shared" si="34"/>
        <v>971</v>
      </c>
      <c r="AB81" s="14">
        <f t="shared" si="34"/>
        <v>971</v>
      </c>
      <c r="AC81" s="24">
        <f t="shared" si="31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B82" si="35">E81*1000*1*(E67-E68)/3024</f>
        <v>0</v>
      </c>
      <c r="F82" s="14">
        <f t="shared" si="35"/>
        <v>0</v>
      </c>
      <c r="G82" s="14">
        <f t="shared" si="35"/>
        <v>0</v>
      </c>
      <c r="H82" s="14">
        <f t="shared" si="35"/>
        <v>0</v>
      </c>
      <c r="I82" s="14">
        <f t="shared" si="35"/>
        <v>0</v>
      </c>
      <c r="J82" s="14">
        <f t="shared" si="35"/>
        <v>0</v>
      </c>
      <c r="K82" s="14">
        <f t="shared" si="35"/>
        <v>0</v>
      </c>
      <c r="L82" s="14">
        <f t="shared" si="35"/>
        <v>0</v>
      </c>
      <c r="M82" s="14">
        <f t="shared" si="35"/>
        <v>0</v>
      </c>
      <c r="N82" s="14">
        <f t="shared" si="35"/>
        <v>0</v>
      </c>
      <c r="O82" s="14">
        <f t="shared" si="35"/>
        <v>0</v>
      </c>
      <c r="P82" s="14">
        <f t="shared" si="35"/>
        <v>0</v>
      </c>
      <c r="Q82" s="14">
        <f t="shared" si="35"/>
        <v>0</v>
      </c>
      <c r="R82" s="14">
        <f t="shared" si="35"/>
        <v>0</v>
      </c>
      <c r="S82" s="14">
        <f t="shared" si="35"/>
        <v>0</v>
      </c>
      <c r="T82" s="14">
        <f t="shared" si="35"/>
        <v>0</v>
      </c>
      <c r="U82" s="14">
        <f t="shared" si="35"/>
        <v>0</v>
      </c>
      <c r="V82" s="14">
        <f t="shared" si="35"/>
        <v>0</v>
      </c>
      <c r="W82" s="14">
        <f t="shared" si="35"/>
        <v>0</v>
      </c>
      <c r="X82" s="14">
        <f t="shared" si="35"/>
        <v>0</v>
      </c>
      <c r="Y82" s="14">
        <f t="shared" si="35"/>
        <v>0</v>
      </c>
      <c r="Z82" s="14">
        <f t="shared" si="35"/>
        <v>0</v>
      </c>
      <c r="AA82" s="14">
        <f t="shared" si="35"/>
        <v>0</v>
      </c>
      <c r="AB82" s="14">
        <f t="shared" si="35"/>
        <v>0</v>
      </c>
      <c r="AC82" s="24">
        <f>SUM(E82:AB82)</f>
        <v>0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25">
        <f>SUM(E83:AB83)</f>
        <v>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 t="e">
        <f t="shared" ref="E84:AB84" si="36">E83/E82</f>
        <v>#DIV/0!</v>
      </c>
      <c r="F84" s="16" t="e">
        <f t="shared" si="36"/>
        <v>#DIV/0!</v>
      </c>
      <c r="G84" s="16" t="e">
        <f t="shared" si="36"/>
        <v>#DIV/0!</v>
      </c>
      <c r="H84" s="16" t="e">
        <f t="shared" si="36"/>
        <v>#DIV/0!</v>
      </c>
      <c r="I84" s="16" t="e">
        <f t="shared" si="36"/>
        <v>#DIV/0!</v>
      </c>
      <c r="J84" s="16" t="e">
        <f t="shared" si="36"/>
        <v>#DIV/0!</v>
      </c>
      <c r="K84" s="16" t="e">
        <f t="shared" si="36"/>
        <v>#DIV/0!</v>
      </c>
      <c r="L84" s="16" t="e">
        <f t="shared" si="36"/>
        <v>#DIV/0!</v>
      </c>
      <c r="M84" s="16" t="e">
        <f t="shared" si="36"/>
        <v>#DIV/0!</v>
      </c>
      <c r="N84" s="16" t="e">
        <f t="shared" si="36"/>
        <v>#DIV/0!</v>
      </c>
      <c r="O84" s="16" t="e">
        <f t="shared" si="36"/>
        <v>#DIV/0!</v>
      </c>
      <c r="P84" s="16" t="e">
        <f t="shared" si="36"/>
        <v>#DIV/0!</v>
      </c>
      <c r="Q84" s="16" t="e">
        <f t="shared" si="36"/>
        <v>#DIV/0!</v>
      </c>
      <c r="R84" s="16" t="e">
        <f t="shared" si="36"/>
        <v>#DIV/0!</v>
      </c>
      <c r="S84" s="16" t="e">
        <f t="shared" si="36"/>
        <v>#DIV/0!</v>
      </c>
      <c r="T84" s="16" t="e">
        <f t="shared" si="36"/>
        <v>#DIV/0!</v>
      </c>
      <c r="U84" s="16" t="e">
        <f t="shared" si="36"/>
        <v>#DIV/0!</v>
      </c>
      <c r="V84" s="16" t="e">
        <f t="shared" si="36"/>
        <v>#DIV/0!</v>
      </c>
      <c r="W84" s="16" t="e">
        <f t="shared" si="36"/>
        <v>#DIV/0!</v>
      </c>
      <c r="X84" s="16" t="e">
        <f t="shared" si="36"/>
        <v>#DIV/0!</v>
      </c>
      <c r="Y84" s="16" t="e">
        <f t="shared" si="36"/>
        <v>#DIV/0!</v>
      </c>
      <c r="Z84" s="16" t="e">
        <f t="shared" si="36"/>
        <v>#DIV/0!</v>
      </c>
      <c r="AA84" s="16" t="e">
        <f t="shared" si="36"/>
        <v>#DIV/0!</v>
      </c>
      <c r="AB84" s="16" t="e">
        <f t="shared" si="36"/>
        <v>#DIV/0!</v>
      </c>
      <c r="AC84" s="24" t="e">
        <f t="shared" ref="AC84:AC89" si="37">AVERAGE(E84:AB84)</f>
        <v>#DIV/0!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 t="e">
        <f>AVERAGE(E84:AB84)</f>
        <v>#DIV/0!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 t="e">
        <f t="shared" si="37"/>
        <v>#DIV/0!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 t="e">
        <f t="shared" ref="E86:AB86" si="38">3.516/E84</f>
        <v>#DIV/0!</v>
      </c>
      <c r="F86" s="16" t="e">
        <f t="shared" si="38"/>
        <v>#DIV/0!</v>
      </c>
      <c r="G86" s="16" t="e">
        <f t="shared" si="38"/>
        <v>#DIV/0!</v>
      </c>
      <c r="H86" s="16" t="e">
        <f t="shared" si="38"/>
        <v>#DIV/0!</v>
      </c>
      <c r="I86" s="16" t="e">
        <f t="shared" si="38"/>
        <v>#DIV/0!</v>
      </c>
      <c r="J86" s="16" t="e">
        <f t="shared" si="38"/>
        <v>#DIV/0!</v>
      </c>
      <c r="K86" s="16" t="e">
        <f t="shared" si="38"/>
        <v>#DIV/0!</v>
      </c>
      <c r="L86" s="16" t="e">
        <f t="shared" si="38"/>
        <v>#DIV/0!</v>
      </c>
      <c r="M86" s="16" t="e">
        <f t="shared" si="38"/>
        <v>#DIV/0!</v>
      </c>
      <c r="N86" s="16" t="e">
        <f t="shared" si="38"/>
        <v>#DIV/0!</v>
      </c>
      <c r="O86" s="16" t="e">
        <f t="shared" si="38"/>
        <v>#DIV/0!</v>
      </c>
      <c r="P86" s="16" t="e">
        <f t="shared" si="38"/>
        <v>#DIV/0!</v>
      </c>
      <c r="Q86" s="16" t="e">
        <f t="shared" si="38"/>
        <v>#DIV/0!</v>
      </c>
      <c r="R86" s="16" t="e">
        <f t="shared" si="38"/>
        <v>#DIV/0!</v>
      </c>
      <c r="S86" s="16" t="e">
        <f t="shared" si="38"/>
        <v>#DIV/0!</v>
      </c>
      <c r="T86" s="16" t="e">
        <f t="shared" si="38"/>
        <v>#DIV/0!</v>
      </c>
      <c r="U86" s="16" t="e">
        <f t="shared" si="38"/>
        <v>#DIV/0!</v>
      </c>
      <c r="V86" s="16" t="e">
        <f t="shared" si="38"/>
        <v>#DIV/0!</v>
      </c>
      <c r="W86" s="16" t="e">
        <f t="shared" si="38"/>
        <v>#DIV/0!</v>
      </c>
      <c r="X86" s="16" t="e">
        <f t="shared" si="38"/>
        <v>#DIV/0!</v>
      </c>
      <c r="Y86" s="16" t="e">
        <f t="shared" si="38"/>
        <v>#DIV/0!</v>
      </c>
      <c r="Z86" s="16" t="e">
        <f t="shared" si="38"/>
        <v>#DIV/0!</v>
      </c>
      <c r="AA86" s="16" t="e">
        <f t="shared" si="38"/>
        <v>#DIV/0!</v>
      </c>
      <c r="AB86" s="16" t="e">
        <f t="shared" si="38"/>
        <v>#DIV/0!</v>
      </c>
      <c r="AC86" s="24" t="e">
        <f t="shared" si="37"/>
        <v>#DIV/0!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 t="e">
        <f t="shared" ref="E87:AB87" si="39">3.413*E86</f>
        <v>#DIV/0!</v>
      </c>
      <c r="F87" s="16" t="e">
        <f t="shared" si="39"/>
        <v>#DIV/0!</v>
      </c>
      <c r="G87" s="16" t="e">
        <f t="shared" si="39"/>
        <v>#DIV/0!</v>
      </c>
      <c r="H87" s="16" t="e">
        <f t="shared" si="39"/>
        <v>#DIV/0!</v>
      </c>
      <c r="I87" s="16" t="e">
        <f t="shared" si="39"/>
        <v>#DIV/0!</v>
      </c>
      <c r="J87" s="16" t="e">
        <f t="shared" si="39"/>
        <v>#DIV/0!</v>
      </c>
      <c r="K87" s="16" t="e">
        <f t="shared" si="39"/>
        <v>#DIV/0!</v>
      </c>
      <c r="L87" s="16" t="e">
        <f t="shared" si="39"/>
        <v>#DIV/0!</v>
      </c>
      <c r="M87" s="16" t="e">
        <f t="shared" si="39"/>
        <v>#DIV/0!</v>
      </c>
      <c r="N87" s="16" t="e">
        <f t="shared" si="39"/>
        <v>#DIV/0!</v>
      </c>
      <c r="O87" s="16" t="e">
        <f t="shared" si="39"/>
        <v>#DIV/0!</v>
      </c>
      <c r="P87" s="16" t="e">
        <f t="shared" si="39"/>
        <v>#DIV/0!</v>
      </c>
      <c r="Q87" s="16" t="e">
        <f t="shared" si="39"/>
        <v>#DIV/0!</v>
      </c>
      <c r="R87" s="16" t="e">
        <f t="shared" si="39"/>
        <v>#DIV/0!</v>
      </c>
      <c r="S87" s="16" t="e">
        <f t="shared" si="39"/>
        <v>#DIV/0!</v>
      </c>
      <c r="T87" s="16" t="e">
        <f t="shared" si="39"/>
        <v>#DIV/0!</v>
      </c>
      <c r="U87" s="16" t="e">
        <f t="shared" si="39"/>
        <v>#DIV/0!</v>
      </c>
      <c r="V87" s="16" t="e">
        <f t="shared" si="39"/>
        <v>#DIV/0!</v>
      </c>
      <c r="W87" s="16" t="e">
        <f t="shared" si="39"/>
        <v>#DIV/0!</v>
      </c>
      <c r="X87" s="16" t="e">
        <f t="shared" si="39"/>
        <v>#DIV/0!</v>
      </c>
      <c r="Y87" s="16" t="e">
        <f t="shared" si="39"/>
        <v>#DIV/0!</v>
      </c>
      <c r="Z87" s="16" t="e">
        <f t="shared" si="39"/>
        <v>#DIV/0!</v>
      </c>
      <c r="AA87" s="16" t="e">
        <f t="shared" si="39"/>
        <v>#DIV/0!</v>
      </c>
      <c r="AB87" s="16" t="e">
        <f t="shared" si="39"/>
        <v>#DIV/0!</v>
      </c>
      <c r="AC87" s="24" t="e">
        <f t="shared" si="37"/>
        <v>#DIV/0!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 t="e">
        <f t="shared" ref="E88:AB88" si="40">(E71-E70)/LN(1+(E71-E70)/E65)</f>
        <v>#DIV/0!</v>
      </c>
      <c r="F88" s="16" t="e">
        <f t="shared" si="40"/>
        <v>#DIV/0!</v>
      </c>
      <c r="G88" s="16" t="e">
        <f t="shared" si="40"/>
        <v>#DIV/0!</v>
      </c>
      <c r="H88" s="16" t="e">
        <f t="shared" si="40"/>
        <v>#DIV/0!</v>
      </c>
      <c r="I88" s="16" t="e">
        <f t="shared" si="40"/>
        <v>#DIV/0!</v>
      </c>
      <c r="J88" s="16" t="e">
        <f t="shared" si="40"/>
        <v>#DIV/0!</v>
      </c>
      <c r="K88" s="16" t="e">
        <f t="shared" si="40"/>
        <v>#DIV/0!</v>
      </c>
      <c r="L88" s="16" t="e">
        <f t="shared" si="40"/>
        <v>#DIV/0!</v>
      </c>
      <c r="M88" s="16" t="e">
        <f t="shared" si="40"/>
        <v>#DIV/0!</v>
      </c>
      <c r="N88" s="16" t="e">
        <f t="shared" si="40"/>
        <v>#DIV/0!</v>
      </c>
      <c r="O88" s="16" t="e">
        <f t="shared" si="40"/>
        <v>#DIV/0!</v>
      </c>
      <c r="P88" s="16" t="e">
        <f t="shared" si="40"/>
        <v>#DIV/0!</v>
      </c>
      <c r="Q88" s="16" t="e">
        <f t="shared" si="40"/>
        <v>#DIV/0!</v>
      </c>
      <c r="R88" s="16" t="e">
        <f t="shared" si="40"/>
        <v>#DIV/0!</v>
      </c>
      <c r="S88" s="16" t="e">
        <f t="shared" si="40"/>
        <v>#DIV/0!</v>
      </c>
      <c r="T88" s="16" t="e">
        <f t="shared" si="40"/>
        <v>#DIV/0!</v>
      </c>
      <c r="U88" s="16" t="e">
        <f t="shared" si="40"/>
        <v>#DIV/0!</v>
      </c>
      <c r="V88" s="16" t="e">
        <f t="shared" si="40"/>
        <v>#DIV/0!</v>
      </c>
      <c r="W88" s="16" t="e">
        <f t="shared" si="40"/>
        <v>#DIV/0!</v>
      </c>
      <c r="X88" s="16" t="e">
        <f t="shared" si="40"/>
        <v>#DIV/0!</v>
      </c>
      <c r="Y88" s="16" t="e">
        <f t="shared" si="40"/>
        <v>#DIV/0!</v>
      </c>
      <c r="Z88" s="16" t="e">
        <f t="shared" si="40"/>
        <v>#DIV/0!</v>
      </c>
      <c r="AA88" s="16" t="e">
        <f t="shared" si="40"/>
        <v>#DIV/0!</v>
      </c>
      <c r="AB88" s="16" t="e">
        <f t="shared" si="40"/>
        <v>#DIV/0!</v>
      </c>
      <c r="AC88" s="24" t="e">
        <f t="shared" si="37"/>
        <v>#DIV/0!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 t="e">
        <f t="shared" ref="E89:AB89" si="41">(E67-E68)/LN(1+(E67-E68)/E66)</f>
        <v>#DIV/0!</v>
      </c>
      <c r="F89" s="16" t="e">
        <f t="shared" si="41"/>
        <v>#DIV/0!</v>
      </c>
      <c r="G89" s="16" t="e">
        <f t="shared" si="41"/>
        <v>#DIV/0!</v>
      </c>
      <c r="H89" s="16" t="e">
        <f t="shared" si="41"/>
        <v>#DIV/0!</v>
      </c>
      <c r="I89" s="16" t="e">
        <f t="shared" si="41"/>
        <v>#DIV/0!</v>
      </c>
      <c r="J89" s="16" t="e">
        <f t="shared" si="41"/>
        <v>#DIV/0!</v>
      </c>
      <c r="K89" s="16" t="e">
        <f t="shared" si="41"/>
        <v>#DIV/0!</v>
      </c>
      <c r="L89" s="16" t="e">
        <f t="shared" si="41"/>
        <v>#DIV/0!</v>
      </c>
      <c r="M89" s="16" t="e">
        <f t="shared" si="41"/>
        <v>#DIV/0!</v>
      </c>
      <c r="N89" s="16" t="e">
        <f t="shared" si="41"/>
        <v>#DIV/0!</v>
      </c>
      <c r="O89" s="16" t="e">
        <f t="shared" si="41"/>
        <v>#DIV/0!</v>
      </c>
      <c r="P89" s="16" t="e">
        <f t="shared" si="41"/>
        <v>#DIV/0!</v>
      </c>
      <c r="Q89" s="16" t="e">
        <f t="shared" si="41"/>
        <v>#DIV/0!</v>
      </c>
      <c r="R89" s="16" t="e">
        <f t="shared" si="41"/>
        <v>#DIV/0!</v>
      </c>
      <c r="S89" s="16" t="e">
        <f t="shared" si="41"/>
        <v>#DIV/0!</v>
      </c>
      <c r="T89" s="16" t="e">
        <f t="shared" si="41"/>
        <v>#DIV/0!</v>
      </c>
      <c r="U89" s="16" t="e">
        <f t="shared" si="41"/>
        <v>#DIV/0!</v>
      </c>
      <c r="V89" s="16" t="e">
        <f t="shared" si="41"/>
        <v>#DIV/0!</v>
      </c>
      <c r="W89" s="16" t="e">
        <f t="shared" si="41"/>
        <v>#DIV/0!</v>
      </c>
      <c r="X89" s="16" t="e">
        <f t="shared" si="41"/>
        <v>#DIV/0!</v>
      </c>
      <c r="Y89" s="16" t="e">
        <f t="shared" si="41"/>
        <v>#DIV/0!</v>
      </c>
      <c r="Z89" s="16" t="e">
        <f t="shared" si="41"/>
        <v>#DIV/0!</v>
      </c>
      <c r="AA89" s="16" t="e">
        <f t="shared" si="41"/>
        <v>#DIV/0!</v>
      </c>
      <c r="AB89" s="16" t="e">
        <f t="shared" si="41"/>
        <v>#DIV/0!</v>
      </c>
      <c r="AC89" s="24" t="e">
        <f t="shared" si="37"/>
        <v>#DIV/0!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 t="e">
        <f>AVERAGE(E94:AB94)</f>
        <v>#DIV/0!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 t="e">
        <f>AVERAGE(E95:AB95)</f>
        <v>#DIV/0!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 t="e">
        <f t="shared" ref="AC96:AC100" si="42">AVERAGE(E96:AB96)</f>
        <v>#DIV/0!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 t="e">
        <f t="shared" si="42"/>
        <v>#DIV/0!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0</v>
      </c>
      <c r="F98" s="10">
        <f t="shared" ref="F98:AB98" si="43">F96-F97</f>
        <v>0</v>
      </c>
      <c r="G98" s="10">
        <f t="shared" si="43"/>
        <v>0</v>
      </c>
      <c r="H98" s="10">
        <f t="shared" si="43"/>
        <v>0</v>
      </c>
      <c r="I98" s="10">
        <f t="shared" si="43"/>
        <v>0</v>
      </c>
      <c r="J98" s="10">
        <f t="shared" si="43"/>
        <v>0</v>
      </c>
      <c r="K98" s="10">
        <f t="shared" si="43"/>
        <v>0</v>
      </c>
      <c r="L98" s="10">
        <f t="shared" si="43"/>
        <v>0</v>
      </c>
      <c r="M98" s="10">
        <f t="shared" si="43"/>
        <v>0</v>
      </c>
      <c r="N98" s="10">
        <f t="shared" si="43"/>
        <v>0</v>
      </c>
      <c r="O98" s="10">
        <f t="shared" si="43"/>
        <v>0</v>
      </c>
      <c r="P98" s="10">
        <f t="shared" si="43"/>
        <v>0</v>
      </c>
      <c r="Q98" s="10">
        <f t="shared" si="43"/>
        <v>0</v>
      </c>
      <c r="R98" s="10">
        <f t="shared" si="43"/>
        <v>0</v>
      </c>
      <c r="S98" s="10">
        <f t="shared" si="43"/>
        <v>0</v>
      </c>
      <c r="T98" s="10">
        <f t="shared" si="43"/>
        <v>0</v>
      </c>
      <c r="U98" s="10">
        <f t="shared" si="43"/>
        <v>0</v>
      </c>
      <c r="V98" s="10">
        <f t="shared" si="43"/>
        <v>0</v>
      </c>
      <c r="W98" s="10">
        <f t="shared" si="43"/>
        <v>0</v>
      </c>
      <c r="X98" s="10">
        <f t="shared" si="43"/>
        <v>0</v>
      </c>
      <c r="Y98" s="10">
        <f t="shared" si="43"/>
        <v>0</v>
      </c>
      <c r="Z98" s="10">
        <f t="shared" si="43"/>
        <v>0</v>
      </c>
      <c r="AA98" s="10">
        <f t="shared" si="43"/>
        <v>0</v>
      </c>
      <c r="AB98" s="10">
        <f t="shared" si="43"/>
        <v>0</v>
      </c>
      <c r="AC98" s="24">
        <f t="shared" si="42"/>
        <v>0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 t="e">
        <f t="shared" si="42"/>
        <v>#DIV/0!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 t="e">
        <f t="shared" si="42"/>
        <v>#DIV/0!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0</v>
      </c>
      <c r="F101" s="10">
        <f t="shared" ref="F101:AB101" si="44">F100-F99</f>
        <v>0</v>
      </c>
      <c r="G101" s="10">
        <f t="shared" si="44"/>
        <v>0</v>
      </c>
      <c r="H101" s="10">
        <f t="shared" si="44"/>
        <v>0</v>
      </c>
      <c r="I101" s="10">
        <f t="shared" si="44"/>
        <v>0</v>
      </c>
      <c r="J101" s="10">
        <f t="shared" si="44"/>
        <v>0</v>
      </c>
      <c r="K101" s="10">
        <f t="shared" si="44"/>
        <v>0</v>
      </c>
      <c r="L101" s="10">
        <f t="shared" si="44"/>
        <v>0</v>
      </c>
      <c r="M101" s="10">
        <f t="shared" si="44"/>
        <v>0</v>
      </c>
      <c r="N101" s="10">
        <f t="shared" si="44"/>
        <v>0</v>
      </c>
      <c r="O101" s="10">
        <f t="shared" si="44"/>
        <v>0</v>
      </c>
      <c r="P101" s="10">
        <f t="shared" si="44"/>
        <v>0</v>
      </c>
      <c r="Q101" s="10">
        <f t="shared" si="44"/>
        <v>0</v>
      </c>
      <c r="R101" s="10">
        <f t="shared" si="44"/>
        <v>0</v>
      </c>
      <c r="S101" s="10">
        <f t="shared" si="44"/>
        <v>0</v>
      </c>
      <c r="T101" s="10">
        <f t="shared" si="44"/>
        <v>0</v>
      </c>
      <c r="U101" s="10">
        <f t="shared" si="44"/>
        <v>0</v>
      </c>
      <c r="V101" s="10">
        <f t="shared" si="44"/>
        <v>0</v>
      </c>
      <c r="W101" s="10">
        <f t="shared" si="44"/>
        <v>0</v>
      </c>
      <c r="X101" s="10">
        <f t="shared" si="44"/>
        <v>0</v>
      </c>
      <c r="Y101" s="10">
        <f t="shared" si="44"/>
        <v>0</v>
      </c>
      <c r="Z101" s="10">
        <f t="shared" si="44"/>
        <v>0</v>
      </c>
      <c r="AA101" s="10">
        <f t="shared" si="44"/>
        <v>0</v>
      </c>
      <c r="AB101" s="10">
        <f t="shared" si="44"/>
        <v>0</v>
      </c>
      <c r="AC101" s="24">
        <f>AVERAGE(E101:AB101)</f>
        <v>0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 t="e">
        <f t="shared" ref="AC102:AC110" si="45">AVERAGE(E102:AB102)</f>
        <v>#DIV/0!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 t="e">
        <f t="shared" si="45"/>
        <v>#DIV/0!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>
        <v>4.2</v>
      </c>
      <c r="M104" s="11">
        <v>4.2</v>
      </c>
      <c r="N104" s="11">
        <v>4.2</v>
      </c>
      <c r="O104" s="11">
        <v>4.2</v>
      </c>
      <c r="P104" s="11">
        <v>4.2</v>
      </c>
      <c r="Q104" s="11">
        <v>4.2</v>
      </c>
      <c r="R104" s="11">
        <v>4.2</v>
      </c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>
        <v>4.2</v>
      </c>
      <c r="AC104" s="24">
        <f t="shared" si="45"/>
        <v>4.200000000000002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>
        <v>3.7</v>
      </c>
      <c r="M105" s="12">
        <v>3.7</v>
      </c>
      <c r="N105" s="12">
        <v>3.7</v>
      </c>
      <c r="O105" s="12">
        <v>3.7</v>
      </c>
      <c r="P105" s="12">
        <v>3.7</v>
      </c>
      <c r="Q105" s="12">
        <v>3.7</v>
      </c>
      <c r="R105" s="12">
        <v>3.7</v>
      </c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>
        <v>3.7</v>
      </c>
      <c r="AC105" s="24">
        <f t="shared" si="45"/>
        <v>3.7000000000000015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>
        <v>3.8</v>
      </c>
      <c r="M106" s="12">
        <v>3.8</v>
      </c>
      <c r="N106" s="12">
        <v>3.8</v>
      </c>
      <c r="O106" s="12">
        <v>3.8</v>
      </c>
      <c r="P106" s="12">
        <v>3.8</v>
      </c>
      <c r="Q106" s="12">
        <v>3.8</v>
      </c>
      <c r="R106" s="12">
        <v>3.8</v>
      </c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>
        <v>3.8</v>
      </c>
      <c r="AC106" s="24">
        <f t="shared" si="45"/>
        <v>3.7999999999999985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>
        <v>3</v>
      </c>
      <c r="M107" s="12">
        <v>3</v>
      </c>
      <c r="N107" s="12">
        <v>3</v>
      </c>
      <c r="O107" s="12">
        <v>3</v>
      </c>
      <c r="P107" s="12">
        <v>3</v>
      </c>
      <c r="Q107" s="12">
        <v>3</v>
      </c>
      <c r="R107" s="12">
        <v>3</v>
      </c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>
        <v>3</v>
      </c>
      <c r="AC107" s="24">
        <f t="shared" si="45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AB108" si="46">E104-E105</f>
        <v>0.5</v>
      </c>
      <c r="F108" s="11">
        <f t="shared" si="46"/>
        <v>0.5</v>
      </c>
      <c r="G108" s="11">
        <f t="shared" si="46"/>
        <v>0.5</v>
      </c>
      <c r="H108" s="11">
        <f t="shared" si="46"/>
        <v>0.5</v>
      </c>
      <c r="I108" s="11">
        <f t="shared" si="46"/>
        <v>0.5</v>
      </c>
      <c r="J108" s="11">
        <f t="shared" si="46"/>
        <v>0.5</v>
      </c>
      <c r="K108" s="11">
        <f t="shared" si="46"/>
        <v>0.5</v>
      </c>
      <c r="L108" s="11">
        <f t="shared" si="46"/>
        <v>0.5</v>
      </c>
      <c r="M108" s="11">
        <f t="shared" si="46"/>
        <v>0.5</v>
      </c>
      <c r="N108" s="11">
        <f t="shared" si="46"/>
        <v>0.5</v>
      </c>
      <c r="O108" s="11">
        <f t="shared" si="46"/>
        <v>0.5</v>
      </c>
      <c r="P108" s="11">
        <f t="shared" si="46"/>
        <v>0.5</v>
      </c>
      <c r="Q108" s="11">
        <f t="shared" si="46"/>
        <v>0.5</v>
      </c>
      <c r="R108" s="11">
        <f t="shared" si="46"/>
        <v>0.5</v>
      </c>
      <c r="S108" s="11">
        <f t="shared" si="46"/>
        <v>0.5</v>
      </c>
      <c r="T108" s="11">
        <f t="shared" si="46"/>
        <v>0.5</v>
      </c>
      <c r="U108" s="11">
        <f t="shared" si="46"/>
        <v>0.5</v>
      </c>
      <c r="V108" s="11">
        <f t="shared" si="46"/>
        <v>0.5</v>
      </c>
      <c r="W108" s="11">
        <f t="shared" si="46"/>
        <v>0.5</v>
      </c>
      <c r="X108" s="11">
        <f t="shared" si="46"/>
        <v>0.5</v>
      </c>
      <c r="Y108" s="11">
        <f t="shared" si="46"/>
        <v>0.5</v>
      </c>
      <c r="Z108" s="11">
        <f t="shared" si="46"/>
        <v>0.5</v>
      </c>
      <c r="AA108" s="11">
        <f t="shared" si="46"/>
        <v>0.5</v>
      </c>
      <c r="AB108" s="11">
        <f t="shared" si="46"/>
        <v>0.5</v>
      </c>
      <c r="AC108" s="24">
        <f t="shared" si="45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AB109" si="47">E106-E107</f>
        <v>0.79999999999999982</v>
      </c>
      <c r="F109" s="11">
        <f t="shared" si="47"/>
        <v>0.79999999999999982</v>
      </c>
      <c r="G109" s="11">
        <f t="shared" si="47"/>
        <v>0.79999999999999982</v>
      </c>
      <c r="H109" s="11">
        <f t="shared" si="47"/>
        <v>0.79999999999999982</v>
      </c>
      <c r="I109" s="11">
        <f t="shared" si="47"/>
        <v>0.79999999999999982</v>
      </c>
      <c r="J109" s="11">
        <f t="shared" si="47"/>
        <v>0.79999999999999982</v>
      </c>
      <c r="K109" s="11">
        <f t="shared" si="47"/>
        <v>0.79999999999999982</v>
      </c>
      <c r="L109" s="11">
        <f t="shared" si="47"/>
        <v>0.79999999999999982</v>
      </c>
      <c r="M109" s="11">
        <f t="shared" si="47"/>
        <v>0.79999999999999982</v>
      </c>
      <c r="N109" s="11">
        <f t="shared" si="47"/>
        <v>0.79999999999999982</v>
      </c>
      <c r="O109" s="11">
        <f t="shared" si="47"/>
        <v>0.79999999999999982</v>
      </c>
      <c r="P109" s="11">
        <f t="shared" si="47"/>
        <v>0.79999999999999982</v>
      </c>
      <c r="Q109" s="11">
        <f t="shared" si="47"/>
        <v>0.79999999999999982</v>
      </c>
      <c r="R109" s="11">
        <f t="shared" si="47"/>
        <v>0.79999999999999982</v>
      </c>
      <c r="S109" s="11">
        <f t="shared" si="47"/>
        <v>0.79999999999999982</v>
      </c>
      <c r="T109" s="11">
        <f t="shared" si="47"/>
        <v>0.79999999999999982</v>
      </c>
      <c r="U109" s="11">
        <f t="shared" si="47"/>
        <v>0.79999999999999982</v>
      </c>
      <c r="V109" s="11">
        <f t="shared" si="47"/>
        <v>0.79999999999999982</v>
      </c>
      <c r="W109" s="11">
        <f t="shared" si="47"/>
        <v>0.79999999999999982</v>
      </c>
      <c r="X109" s="11">
        <f t="shared" si="47"/>
        <v>0.79999999999999982</v>
      </c>
      <c r="Y109" s="11">
        <f t="shared" si="47"/>
        <v>0.79999999999999982</v>
      </c>
      <c r="Z109" s="11">
        <f t="shared" si="47"/>
        <v>0.79999999999999982</v>
      </c>
      <c r="AA109" s="11">
        <f t="shared" si="47"/>
        <v>0.79999999999999982</v>
      </c>
      <c r="AB109" s="11">
        <f t="shared" si="47"/>
        <v>0.79999999999999982</v>
      </c>
      <c r="AC109" s="24">
        <f t="shared" si="45"/>
        <v>0.80000000000000027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AB110" si="48">SQRT(E108/0.5)*971</f>
        <v>971</v>
      </c>
      <c r="F110" s="14">
        <f t="shared" si="48"/>
        <v>971</v>
      </c>
      <c r="G110" s="14">
        <f t="shared" si="48"/>
        <v>971</v>
      </c>
      <c r="H110" s="14">
        <f t="shared" si="48"/>
        <v>971</v>
      </c>
      <c r="I110" s="14">
        <f t="shared" si="48"/>
        <v>971</v>
      </c>
      <c r="J110" s="14">
        <f t="shared" si="48"/>
        <v>971</v>
      </c>
      <c r="K110" s="14">
        <f t="shared" si="48"/>
        <v>971</v>
      </c>
      <c r="L110" s="14">
        <f t="shared" si="48"/>
        <v>971</v>
      </c>
      <c r="M110" s="14">
        <f t="shared" si="48"/>
        <v>971</v>
      </c>
      <c r="N110" s="14">
        <f t="shared" si="48"/>
        <v>971</v>
      </c>
      <c r="O110" s="14">
        <f t="shared" si="48"/>
        <v>971</v>
      </c>
      <c r="P110" s="14">
        <f t="shared" si="48"/>
        <v>971</v>
      </c>
      <c r="Q110" s="14">
        <f t="shared" si="48"/>
        <v>971</v>
      </c>
      <c r="R110" s="14">
        <f t="shared" si="48"/>
        <v>971</v>
      </c>
      <c r="S110" s="14">
        <f t="shared" si="48"/>
        <v>971</v>
      </c>
      <c r="T110" s="14">
        <f t="shared" si="48"/>
        <v>971</v>
      </c>
      <c r="U110" s="14">
        <f t="shared" si="48"/>
        <v>971</v>
      </c>
      <c r="V110" s="14">
        <f t="shared" si="48"/>
        <v>971</v>
      </c>
      <c r="W110" s="14">
        <f t="shared" si="48"/>
        <v>971</v>
      </c>
      <c r="X110" s="14">
        <f t="shared" si="48"/>
        <v>971</v>
      </c>
      <c r="Y110" s="14">
        <f t="shared" si="48"/>
        <v>971</v>
      </c>
      <c r="Z110" s="14">
        <f t="shared" si="48"/>
        <v>971</v>
      </c>
      <c r="AA110" s="14">
        <f t="shared" si="48"/>
        <v>971</v>
      </c>
      <c r="AB110" s="14">
        <f t="shared" si="48"/>
        <v>971</v>
      </c>
      <c r="AC110" s="24">
        <f t="shared" si="45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AB111" si="49">E110*1000*1*(E96-E97)/3024</f>
        <v>0</v>
      </c>
      <c r="F111" s="14">
        <f t="shared" si="49"/>
        <v>0</v>
      </c>
      <c r="G111" s="14">
        <f t="shared" si="49"/>
        <v>0</v>
      </c>
      <c r="H111" s="14">
        <f t="shared" si="49"/>
        <v>0</v>
      </c>
      <c r="I111" s="14">
        <f t="shared" si="49"/>
        <v>0</v>
      </c>
      <c r="J111" s="14">
        <f t="shared" si="49"/>
        <v>0</v>
      </c>
      <c r="K111" s="14">
        <f t="shared" si="49"/>
        <v>0</v>
      </c>
      <c r="L111" s="14">
        <f t="shared" si="49"/>
        <v>0</v>
      </c>
      <c r="M111" s="14">
        <f t="shared" si="49"/>
        <v>0</v>
      </c>
      <c r="N111" s="14">
        <f t="shared" si="49"/>
        <v>0</v>
      </c>
      <c r="O111" s="14">
        <f t="shared" si="49"/>
        <v>0</v>
      </c>
      <c r="P111" s="14">
        <f t="shared" si="49"/>
        <v>0</v>
      </c>
      <c r="Q111" s="14">
        <f t="shared" si="49"/>
        <v>0</v>
      </c>
      <c r="R111" s="14">
        <f t="shared" si="49"/>
        <v>0</v>
      </c>
      <c r="S111" s="14">
        <f t="shared" si="49"/>
        <v>0</v>
      </c>
      <c r="T111" s="14">
        <f t="shared" si="49"/>
        <v>0</v>
      </c>
      <c r="U111" s="14">
        <f t="shared" si="49"/>
        <v>0</v>
      </c>
      <c r="V111" s="14">
        <f t="shared" si="49"/>
        <v>0</v>
      </c>
      <c r="W111" s="14">
        <f t="shared" si="49"/>
        <v>0</v>
      </c>
      <c r="X111" s="14">
        <f t="shared" si="49"/>
        <v>0</v>
      </c>
      <c r="Y111" s="14">
        <f t="shared" si="49"/>
        <v>0</v>
      </c>
      <c r="Z111" s="14">
        <f t="shared" si="49"/>
        <v>0</v>
      </c>
      <c r="AA111" s="14">
        <f t="shared" si="49"/>
        <v>0</v>
      </c>
      <c r="AB111" s="14">
        <f t="shared" si="49"/>
        <v>0</v>
      </c>
      <c r="AC111" s="24">
        <f>SUM(E111:AB111)</f>
        <v>0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25">
        <f>SUM(E112:AB112)</f>
        <v>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 t="e">
        <f t="shared" ref="E113:AB113" si="50">E112/E111</f>
        <v>#DIV/0!</v>
      </c>
      <c r="F113" s="16" t="e">
        <f t="shared" si="50"/>
        <v>#DIV/0!</v>
      </c>
      <c r="G113" s="16" t="e">
        <f t="shared" si="50"/>
        <v>#DIV/0!</v>
      </c>
      <c r="H113" s="16" t="e">
        <f t="shared" si="50"/>
        <v>#DIV/0!</v>
      </c>
      <c r="I113" s="16" t="e">
        <f t="shared" si="50"/>
        <v>#DIV/0!</v>
      </c>
      <c r="J113" s="16" t="e">
        <f t="shared" si="50"/>
        <v>#DIV/0!</v>
      </c>
      <c r="K113" s="16" t="e">
        <f t="shared" si="50"/>
        <v>#DIV/0!</v>
      </c>
      <c r="L113" s="16" t="e">
        <f t="shared" si="50"/>
        <v>#DIV/0!</v>
      </c>
      <c r="M113" s="16" t="e">
        <f t="shared" si="50"/>
        <v>#DIV/0!</v>
      </c>
      <c r="N113" s="16" t="e">
        <f t="shared" si="50"/>
        <v>#DIV/0!</v>
      </c>
      <c r="O113" s="16" t="e">
        <f t="shared" si="50"/>
        <v>#DIV/0!</v>
      </c>
      <c r="P113" s="16" t="e">
        <f t="shared" si="50"/>
        <v>#DIV/0!</v>
      </c>
      <c r="Q113" s="16" t="e">
        <f t="shared" si="50"/>
        <v>#DIV/0!</v>
      </c>
      <c r="R113" s="16" t="e">
        <f t="shared" si="50"/>
        <v>#DIV/0!</v>
      </c>
      <c r="S113" s="16" t="e">
        <f t="shared" si="50"/>
        <v>#DIV/0!</v>
      </c>
      <c r="T113" s="16" t="e">
        <f t="shared" si="50"/>
        <v>#DIV/0!</v>
      </c>
      <c r="U113" s="16" t="e">
        <f t="shared" si="50"/>
        <v>#DIV/0!</v>
      </c>
      <c r="V113" s="16" t="e">
        <f t="shared" si="50"/>
        <v>#DIV/0!</v>
      </c>
      <c r="W113" s="16" t="e">
        <f t="shared" si="50"/>
        <v>#DIV/0!</v>
      </c>
      <c r="X113" s="16" t="e">
        <f t="shared" si="50"/>
        <v>#DIV/0!</v>
      </c>
      <c r="Y113" s="16" t="e">
        <f t="shared" si="50"/>
        <v>#DIV/0!</v>
      </c>
      <c r="Z113" s="16" t="e">
        <f t="shared" si="50"/>
        <v>#DIV/0!</v>
      </c>
      <c r="AA113" s="16" t="e">
        <f t="shared" si="50"/>
        <v>#DIV/0!</v>
      </c>
      <c r="AB113" s="16" t="e">
        <f t="shared" si="50"/>
        <v>#DIV/0!</v>
      </c>
      <c r="AC113" s="24" t="e">
        <f t="shared" ref="AC113:AC118" si="51">AVERAGE(E113:AB113)</f>
        <v>#DIV/0!</v>
      </c>
    </row>
    <row r="114" spans="1:35" ht="30" customHeight="1">
      <c r="A114" s="4">
        <v>17</v>
      </c>
      <c r="B114" s="5" t="s">
        <v>64</v>
      </c>
      <c r="C114" s="13"/>
      <c r="D114" s="13"/>
      <c r="E114" s="427" t="e">
        <f>AVERAGE(E113:AB113)</f>
        <v>#DIV/0!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 t="e">
        <f t="shared" si="51"/>
        <v>#DIV/0!</v>
      </c>
    </row>
    <row r="115" spans="1:35" ht="30" customHeight="1">
      <c r="A115" s="4">
        <v>18</v>
      </c>
      <c r="B115" s="5" t="s">
        <v>65</v>
      </c>
      <c r="C115" s="13"/>
      <c r="D115" s="13"/>
      <c r="E115" s="16" t="e">
        <f t="shared" ref="E115:AB115" si="52">3.516/E113</f>
        <v>#DIV/0!</v>
      </c>
      <c r="F115" s="16" t="e">
        <f t="shared" si="52"/>
        <v>#DIV/0!</v>
      </c>
      <c r="G115" s="16" t="e">
        <f t="shared" si="52"/>
        <v>#DIV/0!</v>
      </c>
      <c r="H115" s="16" t="e">
        <f t="shared" si="52"/>
        <v>#DIV/0!</v>
      </c>
      <c r="I115" s="16" t="e">
        <f t="shared" si="52"/>
        <v>#DIV/0!</v>
      </c>
      <c r="J115" s="16" t="e">
        <f t="shared" si="52"/>
        <v>#DIV/0!</v>
      </c>
      <c r="K115" s="16" t="e">
        <f t="shared" si="52"/>
        <v>#DIV/0!</v>
      </c>
      <c r="L115" s="16" t="e">
        <f t="shared" si="52"/>
        <v>#DIV/0!</v>
      </c>
      <c r="M115" s="16" t="e">
        <f t="shared" si="52"/>
        <v>#DIV/0!</v>
      </c>
      <c r="N115" s="16" t="e">
        <f t="shared" si="52"/>
        <v>#DIV/0!</v>
      </c>
      <c r="O115" s="16" t="e">
        <f t="shared" si="52"/>
        <v>#DIV/0!</v>
      </c>
      <c r="P115" s="16" t="e">
        <f t="shared" si="52"/>
        <v>#DIV/0!</v>
      </c>
      <c r="Q115" s="16" t="e">
        <f t="shared" si="52"/>
        <v>#DIV/0!</v>
      </c>
      <c r="R115" s="16" t="e">
        <f t="shared" si="52"/>
        <v>#DIV/0!</v>
      </c>
      <c r="S115" s="16" t="e">
        <f t="shared" si="52"/>
        <v>#DIV/0!</v>
      </c>
      <c r="T115" s="16" t="e">
        <f t="shared" si="52"/>
        <v>#DIV/0!</v>
      </c>
      <c r="U115" s="16" t="e">
        <f t="shared" si="52"/>
        <v>#DIV/0!</v>
      </c>
      <c r="V115" s="16" t="e">
        <f t="shared" si="52"/>
        <v>#DIV/0!</v>
      </c>
      <c r="W115" s="16" t="e">
        <f t="shared" si="52"/>
        <v>#DIV/0!</v>
      </c>
      <c r="X115" s="16" t="e">
        <f t="shared" si="52"/>
        <v>#DIV/0!</v>
      </c>
      <c r="Y115" s="16" t="e">
        <f t="shared" si="52"/>
        <v>#DIV/0!</v>
      </c>
      <c r="Z115" s="16" t="e">
        <f t="shared" si="52"/>
        <v>#DIV/0!</v>
      </c>
      <c r="AA115" s="16" t="e">
        <f t="shared" si="52"/>
        <v>#DIV/0!</v>
      </c>
      <c r="AB115" s="16" t="e">
        <f t="shared" si="52"/>
        <v>#DIV/0!</v>
      </c>
      <c r="AC115" s="24" t="e">
        <f t="shared" si="51"/>
        <v>#DIV/0!</v>
      </c>
    </row>
    <row r="116" spans="1:35" ht="30" customHeight="1">
      <c r="A116" s="4">
        <v>19</v>
      </c>
      <c r="B116" s="5" t="s">
        <v>66</v>
      </c>
      <c r="C116" s="13"/>
      <c r="D116" s="13"/>
      <c r="E116" s="16" t="e">
        <f t="shared" ref="E116:AB116" si="53">3.413*E115</f>
        <v>#DIV/0!</v>
      </c>
      <c r="F116" s="16" t="e">
        <f t="shared" si="53"/>
        <v>#DIV/0!</v>
      </c>
      <c r="G116" s="16" t="e">
        <f t="shared" si="53"/>
        <v>#DIV/0!</v>
      </c>
      <c r="H116" s="16" t="e">
        <f t="shared" si="53"/>
        <v>#DIV/0!</v>
      </c>
      <c r="I116" s="16" t="e">
        <f t="shared" si="53"/>
        <v>#DIV/0!</v>
      </c>
      <c r="J116" s="16" t="e">
        <f t="shared" si="53"/>
        <v>#DIV/0!</v>
      </c>
      <c r="K116" s="16" t="e">
        <f t="shared" si="53"/>
        <v>#DIV/0!</v>
      </c>
      <c r="L116" s="16" t="e">
        <f t="shared" si="53"/>
        <v>#DIV/0!</v>
      </c>
      <c r="M116" s="16" t="e">
        <f t="shared" si="53"/>
        <v>#DIV/0!</v>
      </c>
      <c r="N116" s="16" t="e">
        <f t="shared" si="53"/>
        <v>#DIV/0!</v>
      </c>
      <c r="O116" s="16" t="e">
        <f t="shared" si="53"/>
        <v>#DIV/0!</v>
      </c>
      <c r="P116" s="16" t="e">
        <f t="shared" si="53"/>
        <v>#DIV/0!</v>
      </c>
      <c r="Q116" s="16" t="e">
        <f t="shared" si="53"/>
        <v>#DIV/0!</v>
      </c>
      <c r="R116" s="16" t="e">
        <f t="shared" si="53"/>
        <v>#DIV/0!</v>
      </c>
      <c r="S116" s="16" t="e">
        <f t="shared" si="53"/>
        <v>#DIV/0!</v>
      </c>
      <c r="T116" s="16" t="e">
        <f t="shared" si="53"/>
        <v>#DIV/0!</v>
      </c>
      <c r="U116" s="16" t="e">
        <f t="shared" si="53"/>
        <v>#DIV/0!</v>
      </c>
      <c r="V116" s="16" t="e">
        <f t="shared" si="53"/>
        <v>#DIV/0!</v>
      </c>
      <c r="W116" s="16" t="e">
        <f t="shared" si="53"/>
        <v>#DIV/0!</v>
      </c>
      <c r="X116" s="16" t="e">
        <f t="shared" si="53"/>
        <v>#DIV/0!</v>
      </c>
      <c r="Y116" s="16" t="e">
        <f t="shared" si="53"/>
        <v>#DIV/0!</v>
      </c>
      <c r="Z116" s="16" t="e">
        <f t="shared" si="53"/>
        <v>#DIV/0!</v>
      </c>
      <c r="AA116" s="16" t="e">
        <f t="shared" si="53"/>
        <v>#DIV/0!</v>
      </c>
      <c r="AB116" s="16" t="e">
        <f t="shared" si="53"/>
        <v>#DIV/0!</v>
      </c>
      <c r="AC116" s="24" t="e">
        <f t="shared" si="51"/>
        <v>#DIV/0!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 t="e">
        <f t="shared" ref="E117:AB117" si="54">(E100-E99)/LN(1+(E100-E99)/E94)</f>
        <v>#DIV/0!</v>
      </c>
      <c r="F117" s="16" t="e">
        <f t="shared" si="54"/>
        <v>#DIV/0!</v>
      </c>
      <c r="G117" s="16" t="e">
        <f t="shared" si="54"/>
        <v>#DIV/0!</v>
      </c>
      <c r="H117" s="16" t="e">
        <f t="shared" si="54"/>
        <v>#DIV/0!</v>
      </c>
      <c r="I117" s="16" t="e">
        <f t="shared" si="54"/>
        <v>#DIV/0!</v>
      </c>
      <c r="J117" s="16" t="e">
        <f t="shared" si="54"/>
        <v>#DIV/0!</v>
      </c>
      <c r="K117" s="16" t="e">
        <f t="shared" si="54"/>
        <v>#DIV/0!</v>
      </c>
      <c r="L117" s="16" t="e">
        <f t="shared" si="54"/>
        <v>#DIV/0!</v>
      </c>
      <c r="M117" s="16" t="e">
        <f t="shared" si="54"/>
        <v>#DIV/0!</v>
      </c>
      <c r="N117" s="16" t="e">
        <f t="shared" si="54"/>
        <v>#DIV/0!</v>
      </c>
      <c r="O117" s="16" t="e">
        <f t="shared" si="54"/>
        <v>#DIV/0!</v>
      </c>
      <c r="P117" s="16" t="e">
        <f t="shared" si="54"/>
        <v>#DIV/0!</v>
      </c>
      <c r="Q117" s="16" t="e">
        <f t="shared" si="54"/>
        <v>#DIV/0!</v>
      </c>
      <c r="R117" s="16" t="e">
        <f t="shared" si="54"/>
        <v>#DIV/0!</v>
      </c>
      <c r="S117" s="16" t="e">
        <f t="shared" si="54"/>
        <v>#DIV/0!</v>
      </c>
      <c r="T117" s="16" t="e">
        <f t="shared" si="54"/>
        <v>#DIV/0!</v>
      </c>
      <c r="U117" s="16" t="e">
        <f t="shared" si="54"/>
        <v>#DIV/0!</v>
      </c>
      <c r="V117" s="16" t="e">
        <f t="shared" si="54"/>
        <v>#DIV/0!</v>
      </c>
      <c r="W117" s="16" t="e">
        <f t="shared" si="54"/>
        <v>#DIV/0!</v>
      </c>
      <c r="X117" s="16" t="e">
        <f t="shared" si="54"/>
        <v>#DIV/0!</v>
      </c>
      <c r="Y117" s="16" t="e">
        <f t="shared" si="54"/>
        <v>#DIV/0!</v>
      </c>
      <c r="Z117" s="16" t="e">
        <f t="shared" si="54"/>
        <v>#DIV/0!</v>
      </c>
      <c r="AA117" s="16" t="e">
        <f t="shared" si="54"/>
        <v>#DIV/0!</v>
      </c>
      <c r="AB117" s="16" t="e">
        <f t="shared" si="54"/>
        <v>#DIV/0!</v>
      </c>
      <c r="AC117" s="24" t="e">
        <f t="shared" si="51"/>
        <v>#DIV/0!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 t="e">
        <f t="shared" ref="E118:AB118" si="55">(E96-E97)/LN(1+(E96-E97)/E95)</f>
        <v>#DIV/0!</v>
      </c>
      <c r="F118" s="16" t="e">
        <f t="shared" si="55"/>
        <v>#DIV/0!</v>
      </c>
      <c r="G118" s="16" t="e">
        <f t="shared" si="55"/>
        <v>#DIV/0!</v>
      </c>
      <c r="H118" s="16" t="e">
        <f t="shared" si="55"/>
        <v>#DIV/0!</v>
      </c>
      <c r="I118" s="16" t="e">
        <f t="shared" si="55"/>
        <v>#DIV/0!</v>
      </c>
      <c r="J118" s="16" t="e">
        <f t="shared" si="55"/>
        <v>#DIV/0!</v>
      </c>
      <c r="K118" s="16" t="e">
        <f t="shared" si="55"/>
        <v>#DIV/0!</v>
      </c>
      <c r="L118" s="16" t="e">
        <f t="shared" si="55"/>
        <v>#DIV/0!</v>
      </c>
      <c r="M118" s="16" t="e">
        <f t="shared" si="55"/>
        <v>#DIV/0!</v>
      </c>
      <c r="N118" s="16" t="e">
        <f t="shared" si="55"/>
        <v>#DIV/0!</v>
      </c>
      <c r="O118" s="16" t="e">
        <f t="shared" si="55"/>
        <v>#DIV/0!</v>
      </c>
      <c r="P118" s="16" t="e">
        <f t="shared" si="55"/>
        <v>#DIV/0!</v>
      </c>
      <c r="Q118" s="16" t="e">
        <f t="shared" si="55"/>
        <v>#DIV/0!</v>
      </c>
      <c r="R118" s="16" t="e">
        <f t="shared" si="55"/>
        <v>#DIV/0!</v>
      </c>
      <c r="S118" s="16" t="e">
        <f t="shared" si="55"/>
        <v>#DIV/0!</v>
      </c>
      <c r="T118" s="16" t="e">
        <f t="shared" si="55"/>
        <v>#DIV/0!</v>
      </c>
      <c r="U118" s="16" t="e">
        <f t="shared" si="55"/>
        <v>#DIV/0!</v>
      </c>
      <c r="V118" s="16" t="e">
        <f t="shared" si="55"/>
        <v>#DIV/0!</v>
      </c>
      <c r="W118" s="16" t="e">
        <f t="shared" si="55"/>
        <v>#DIV/0!</v>
      </c>
      <c r="X118" s="16" t="e">
        <f t="shared" si="55"/>
        <v>#DIV/0!</v>
      </c>
      <c r="Y118" s="16" t="e">
        <f t="shared" si="55"/>
        <v>#DIV/0!</v>
      </c>
      <c r="Z118" s="16" t="e">
        <f t="shared" si="55"/>
        <v>#DIV/0!</v>
      </c>
      <c r="AA118" s="16" t="e">
        <f t="shared" si="55"/>
        <v>#DIV/0!</v>
      </c>
      <c r="AB118" s="16" t="e">
        <f t="shared" si="55"/>
        <v>#DIV/0!</v>
      </c>
      <c r="AC118" s="24" t="e">
        <f t="shared" si="51"/>
        <v>#DIV/0!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56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56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0</v>
      </c>
      <c r="F127" s="10">
        <f t="shared" ref="F127:AB127" si="57">F125-F126</f>
        <v>0</v>
      </c>
      <c r="G127" s="10">
        <f t="shared" si="57"/>
        <v>0</v>
      </c>
      <c r="H127" s="10">
        <f t="shared" si="57"/>
        <v>0</v>
      </c>
      <c r="I127" s="10">
        <f t="shared" si="57"/>
        <v>0</v>
      </c>
      <c r="J127" s="10">
        <f t="shared" si="57"/>
        <v>0</v>
      </c>
      <c r="K127" s="10">
        <f t="shared" si="57"/>
        <v>0</v>
      </c>
      <c r="L127" s="10">
        <f t="shared" si="57"/>
        <v>0</v>
      </c>
      <c r="M127" s="10">
        <f t="shared" si="57"/>
        <v>0</v>
      </c>
      <c r="N127" s="10">
        <f t="shared" si="57"/>
        <v>0</v>
      </c>
      <c r="O127" s="10">
        <f t="shared" si="57"/>
        <v>0</v>
      </c>
      <c r="P127" s="10">
        <f t="shared" si="57"/>
        <v>0</v>
      </c>
      <c r="Q127" s="10">
        <f t="shared" si="57"/>
        <v>0</v>
      </c>
      <c r="R127" s="10">
        <f t="shared" si="57"/>
        <v>0</v>
      </c>
      <c r="S127" s="10">
        <f t="shared" si="57"/>
        <v>0</v>
      </c>
      <c r="T127" s="10">
        <f t="shared" si="57"/>
        <v>0</v>
      </c>
      <c r="U127" s="10">
        <f t="shared" si="57"/>
        <v>0</v>
      </c>
      <c r="V127" s="10">
        <f t="shared" si="57"/>
        <v>0</v>
      </c>
      <c r="W127" s="10">
        <f t="shared" si="57"/>
        <v>0</v>
      </c>
      <c r="X127" s="10">
        <f t="shared" si="57"/>
        <v>0</v>
      </c>
      <c r="Y127" s="10">
        <f t="shared" si="57"/>
        <v>0</v>
      </c>
      <c r="Z127" s="10">
        <f t="shared" si="57"/>
        <v>0</v>
      </c>
      <c r="AA127" s="10">
        <f t="shared" si="57"/>
        <v>0</v>
      </c>
      <c r="AB127" s="10">
        <f t="shared" si="57"/>
        <v>0</v>
      </c>
      <c r="AC127" s="24">
        <f t="shared" si="56"/>
        <v>0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56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56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0</v>
      </c>
      <c r="F130" s="10">
        <f t="shared" ref="F130:AB130" si="58">F129-F128</f>
        <v>0</v>
      </c>
      <c r="G130" s="10">
        <f t="shared" si="58"/>
        <v>0</v>
      </c>
      <c r="H130" s="10">
        <f t="shared" si="58"/>
        <v>0</v>
      </c>
      <c r="I130" s="10">
        <f t="shared" si="58"/>
        <v>0</v>
      </c>
      <c r="J130" s="10">
        <f t="shared" si="58"/>
        <v>0</v>
      </c>
      <c r="K130" s="10">
        <f t="shared" si="58"/>
        <v>0</v>
      </c>
      <c r="L130" s="10">
        <f t="shared" si="58"/>
        <v>0</v>
      </c>
      <c r="M130" s="10">
        <f t="shared" si="58"/>
        <v>0</v>
      </c>
      <c r="N130" s="10">
        <f t="shared" si="58"/>
        <v>0</v>
      </c>
      <c r="O130" s="10">
        <f t="shared" si="58"/>
        <v>0</v>
      </c>
      <c r="P130" s="10">
        <f t="shared" si="58"/>
        <v>0</v>
      </c>
      <c r="Q130" s="10">
        <f t="shared" si="58"/>
        <v>0</v>
      </c>
      <c r="R130" s="10">
        <f t="shared" si="58"/>
        <v>0</v>
      </c>
      <c r="S130" s="10">
        <f t="shared" si="58"/>
        <v>0</v>
      </c>
      <c r="T130" s="10">
        <f t="shared" si="58"/>
        <v>0</v>
      </c>
      <c r="U130" s="10">
        <f t="shared" si="58"/>
        <v>0</v>
      </c>
      <c r="V130" s="10">
        <f t="shared" si="58"/>
        <v>0</v>
      </c>
      <c r="W130" s="10">
        <f t="shared" si="58"/>
        <v>0</v>
      </c>
      <c r="X130" s="10">
        <f t="shared" si="58"/>
        <v>0</v>
      </c>
      <c r="Y130" s="10">
        <f t="shared" si="58"/>
        <v>0</v>
      </c>
      <c r="Z130" s="10">
        <f t="shared" si="58"/>
        <v>0</v>
      </c>
      <c r="AA130" s="10">
        <f t="shared" si="58"/>
        <v>0</v>
      </c>
      <c r="AB130" s="10">
        <f t="shared" si="58"/>
        <v>0</v>
      </c>
      <c r="AC130" s="24">
        <f>AVERAGE(E130:AB130)</f>
        <v>0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59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59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>
        <v>4.2</v>
      </c>
      <c r="Y133" s="11">
        <v>4.2</v>
      </c>
      <c r="Z133" s="11">
        <v>4.2</v>
      </c>
      <c r="AA133" s="11">
        <v>4.2</v>
      </c>
      <c r="AB133" s="11">
        <v>4.2</v>
      </c>
      <c r="AC133" s="24">
        <f t="shared" si="59"/>
        <v>4.200000000000002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>
        <v>3.7</v>
      </c>
      <c r="Y134" s="12">
        <v>3.7</v>
      </c>
      <c r="Z134" s="12">
        <v>3.7</v>
      </c>
      <c r="AA134" s="12">
        <v>3.7</v>
      </c>
      <c r="AB134" s="12">
        <v>3.7</v>
      </c>
      <c r="AC134" s="24">
        <f t="shared" si="59"/>
        <v>3.7000000000000015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>
        <v>3.8</v>
      </c>
      <c r="Y135" s="12">
        <v>3.8</v>
      </c>
      <c r="Z135" s="12">
        <v>3.8</v>
      </c>
      <c r="AA135" s="12">
        <v>3.8</v>
      </c>
      <c r="AB135" s="12">
        <v>3.8</v>
      </c>
      <c r="AC135" s="24">
        <f t="shared" si="59"/>
        <v>3.7999999999999985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24">
        <f t="shared" si="59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AB137" si="60">E133-E134</f>
        <v>0.5</v>
      </c>
      <c r="F137" s="11">
        <f t="shared" si="60"/>
        <v>0.5</v>
      </c>
      <c r="G137" s="11">
        <f t="shared" si="60"/>
        <v>0.5</v>
      </c>
      <c r="H137" s="11">
        <f t="shared" si="60"/>
        <v>0.5</v>
      </c>
      <c r="I137" s="11">
        <f t="shared" si="60"/>
        <v>0.5</v>
      </c>
      <c r="J137" s="11">
        <f t="shared" si="60"/>
        <v>0.5</v>
      </c>
      <c r="K137" s="11">
        <f t="shared" si="60"/>
        <v>0.5</v>
      </c>
      <c r="L137" s="11">
        <f t="shared" si="60"/>
        <v>0.5</v>
      </c>
      <c r="M137" s="11">
        <f t="shared" si="60"/>
        <v>0.5</v>
      </c>
      <c r="N137" s="11">
        <f t="shared" si="60"/>
        <v>0.5</v>
      </c>
      <c r="O137" s="11">
        <f t="shared" si="60"/>
        <v>0.5</v>
      </c>
      <c r="P137" s="11">
        <f t="shared" si="60"/>
        <v>0.5</v>
      </c>
      <c r="Q137" s="11">
        <f t="shared" si="60"/>
        <v>0.5</v>
      </c>
      <c r="R137" s="11">
        <f t="shared" si="60"/>
        <v>0.5</v>
      </c>
      <c r="S137" s="11">
        <f t="shared" si="60"/>
        <v>0.5</v>
      </c>
      <c r="T137" s="11">
        <f t="shared" si="60"/>
        <v>0.5</v>
      </c>
      <c r="U137" s="11">
        <f t="shared" si="60"/>
        <v>0.5</v>
      </c>
      <c r="V137" s="11">
        <f t="shared" si="60"/>
        <v>0.5</v>
      </c>
      <c r="W137" s="11">
        <f t="shared" si="60"/>
        <v>0.5</v>
      </c>
      <c r="X137" s="11">
        <f t="shared" si="60"/>
        <v>0.5</v>
      </c>
      <c r="Y137" s="11">
        <f t="shared" si="60"/>
        <v>0.5</v>
      </c>
      <c r="Z137" s="11">
        <f t="shared" si="60"/>
        <v>0.5</v>
      </c>
      <c r="AA137" s="11">
        <f t="shared" si="60"/>
        <v>0.5</v>
      </c>
      <c r="AB137" s="11">
        <f t="shared" si="60"/>
        <v>0.5</v>
      </c>
      <c r="AC137" s="24">
        <f t="shared" si="59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AB138" si="61">E135-E136</f>
        <v>0.79999999999999982</v>
      </c>
      <c r="F138" s="11">
        <f t="shared" si="61"/>
        <v>0.79999999999999982</v>
      </c>
      <c r="G138" s="11">
        <f t="shared" si="61"/>
        <v>0.79999999999999982</v>
      </c>
      <c r="H138" s="11">
        <f t="shared" si="61"/>
        <v>0.79999999999999982</v>
      </c>
      <c r="I138" s="11">
        <f t="shared" si="61"/>
        <v>0.79999999999999982</v>
      </c>
      <c r="J138" s="11">
        <f t="shared" si="61"/>
        <v>0.79999999999999982</v>
      </c>
      <c r="K138" s="11">
        <f t="shared" si="61"/>
        <v>0.79999999999999982</v>
      </c>
      <c r="L138" s="11">
        <f t="shared" si="61"/>
        <v>0.79999999999999982</v>
      </c>
      <c r="M138" s="11">
        <f t="shared" si="61"/>
        <v>0.79999999999999982</v>
      </c>
      <c r="N138" s="11">
        <f t="shared" si="61"/>
        <v>0.79999999999999982</v>
      </c>
      <c r="O138" s="11">
        <f t="shared" si="61"/>
        <v>0.79999999999999982</v>
      </c>
      <c r="P138" s="11">
        <f t="shared" si="61"/>
        <v>0.79999999999999982</v>
      </c>
      <c r="Q138" s="11">
        <f t="shared" si="61"/>
        <v>0.79999999999999982</v>
      </c>
      <c r="R138" s="11">
        <f t="shared" si="61"/>
        <v>0.79999999999999982</v>
      </c>
      <c r="S138" s="11">
        <f t="shared" si="61"/>
        <v>0.79999999999999982</v>
      </c>
      <c r="T138" s="11">
        <f t="shared" si="61"/>
        <v>0.79999999999999982</v>
      </c>
      <c r="U138" s="11">
        <f t="shared" si="61"/>
        <v>0.79999999999999982</v>
      </c>
      <c r="V138" s="11">
        <f t="shared" si="61"/>
        <v>0.79999999999999982</v>
      </c>
      <c r="W138" s="11">
        <f t="shared" si="61"/>
        <v>0.79999999999999982</v>
      </c>
      <c r="X138" s="11">
        <f t="shared" si="61"/>
        <v>0.79999999999999982</v>
      </c>
      <c r="Y138" s="11">
        <f t="shared" si="61"/>
        <v>0.79999999999999982</v>
      </c>
      <c r="Z138" s="11">
        <f t="shared" si="61"/>
        <v>0.79999999999999982</v>
      </c>
      <c r="AA138" s="11">
        <f t="shared" si="61"/>
        <v>0.79999999999999982</v>
      </c>
      <c r="AB138" s="11">
        <f t="shared" si="61"/>
        <v>0.79999999999999982</v>
      </c>
      <c r="AC138" s="24">
        <f t="shared" si="59"/>
        <v>0.80000000000000027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AB139" si="62">SQRT(E137/0.5)*971</f>
        <v>971</v>
      </c>
      <c r="F139" s="14">
        <f t="shared" si="62"/>
        <v>971</v>
      </c>
      <c r="G139" s="14">
        <f t="shared" si="62"/>
        <v>971</v>
      </c>
      <c r="H139" s="14">
        <f t="shared" si="62"/>
        <v>971</v>
      </c>
      <c r="I139" s="14">
        <f t="shared" si="62"/>
        <v>971</v>
      </c>
      <c r="J139" s="14">
        <f t="shared" si="62"/>
        <v>971</v>
      </c>
      <c r="K139" s="14">
        <f t="shared" si="62"/>
        <v>971</v>
      </c>
      <c r="L139" s="14">
        <f t="shared" si="62"/>
        <v>971</v>
      </c>
      <c r="M139" s="14">
        <f t="shared" si="62"/>
        <v>971</v>
      </c>
      <c r="N139" s="14">
        <f t="shared" si="62"/>
        <v>971</v>
      </c>
      <c r="O139" s="14">
        <f t="shared" si="62"/>
        <v>971</v>
      </c>
      <c r="P139" s="14">
        <f t="shared" si="62"/>
        <v>971</v>
      </c>
      <c r="Q139" s="14">
        <f t="shared" si="62"/>
        <v>971</v>
      </c>
      <c r="R139" s="14">
        <f t="shared" si="62"/>
        <v>971</v>
      </c>
      <c r="S139" s="14">
        <f t="shared" si="62"/>
        <v>971</v>
      </c>
      <c r="T139" s="14">
        <f t="shared" si="62"/>
        <v>971</v>
      </c>
      <c r="U139" s="14">
        <f t="shared" si="62"/>
        <v>971</v>
      </c>
      <c r="V139" s="14">
        <f t="shared" si="62"/>
        <v>971</v>
      </c>
      <c r="W139" s="14">
        <f t="shared" si="62"/>
        <v>971</v>
      </c>
      <c r="X139" s="14">
        <f t="shared" si="62"/>
        <v>971</v>
      </c>
      <c r="Y139" s="14">
        <f t="shared" si="62"/>
        <v>971</v>
      </c>
      <c r="Z139" s="14">
        <f t="shared" si="62"/>
        <v>971</v>
      </c>
      <c r="AA139" s="14">
        <f t="shared" si="62"/>
        <v>971</v>
      </c>
      <c r="AB139" s="14">
        <f t="shared" si="62"/>
        <v>971</v>
      </c>
      <c r="AC139" s="24">
        <f t="shared" si="59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AB140" si="63">E139*1000*1*(E125-E126)/3024</f>
        <v>0</v>
      </c>
      <c r="F140" s="14">
        <f t="shared" si="63"/>
        <v>0</v>
      </c>
      <c r="G140" s="14">
        <f t="shared" si="63"/>
        <v>0</v>
      </c>
      <c r="H140" s="14">
        <f t="shared" si="63"/>
        <v>0</v>
      </c>
      <c r="I140" s="14">
        <f t="shared" si="63"/>
        <v>0</v>
      </c>
      <c r="J140" s="14">
        <f t="shared" si="63"/>
        <v>0</v>
      </c>
      <c r="K140" s="14">
        <f t="shared" si="63"/>
        <v>0</v>
      </c>
      <c r="L140" s="14">
        <f t="shared" si="63"/>
        <v>0</v>
      </c>
      <c r="M140" s="14">
        <f t="shared" si="63"/>
        <v>0</v>
      </c>
      <c r="N140" s="14">
        <f t="shared" si="63"/>
        <v>0</v>
      </c>
      <c r="O140" s="14">
        <f t="shared" si="63"/>
        <v>0</v>
      </c>
      <c r="P140" s="14">
        <f t="shared" si="63"/>
        <v>0</v>
      </c>
      <c r="Q140" s="14">
        <f t="shared" si="63"/>
        <v>0</v>
      </c>
      <c r="R140" s="14">
        <f t="shared" si="63"/>
        <v>0</v>
      </c>
      <c r="S140" s="14">
        <f t="shared" si="63"/>
        <v>0</v>
      </c>
      <c r="T140" s="14">
        <f t="shared" si="63"/>
        <v>0</v>
      </c>
      <c r="U140" s="14">
        <f t="shared" si="63"/>
        <v>0</v>
      </c>
      <c r="V140" s="14">
        <f t="shared" si="63"/>
        <v>0</v>
      </c>
      <c r="W140" s="14">
        <f t="shared" si="63"/>
        <v>0</v>
      </c>
      <c r="X140" s="14">
        <f t="shared" si="63"/>
        <v>0</v>
      </c>
      <c r="Y140" s="14">
        <f t="shared" si="63"/>
        <v>0</v>
      </c>
      <c r="Z140" s="14">
        <f t="shared" si="63"/>
        <v>0</v>
      </c>
      <c r="AA140" s="14">
        <f t="shared" si="63"/>
        <v>0</v>
      </c>
      <c r="AB140" s="14">
        <f t="shared" si="63"/>
        <v>0</v>
      </c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 t="e">
        <f t="shared" ref="E142:AB142" si="64">E141/E140</f>
        <v>#DIV/0!</v>
      </c>
      <c r="F142" s="16" t="e">
        <f t="shared" si="64"/>
        <v>#DIV/0!</v>
      </c>
      <c r="G142" s="16" t="e">
        <f t="shared" si="64"/>
        <v>#DIV/0!</v>
      </c>
      <c r="H142" s="16" t="e">
        <f t="shared" si="64"/>
        <v>#DIV/0!</v>
      </c>
      <c r="I142" s="16" t="e">
        <f t="shared" si="64"/>
        <v>#DIV/0!</v>
      </c>
      <c r="J142" s="16" t="e">
        <f t="shared" si="64"/>
        <v>#DIV/0!</v>
      </c>
      <c r="K142" s="16" t="e">
        <f t="shared" si="64"/>
        <v>#DIV/0!</v>
      </c>
      <c r="L142" s="16" t="e">
        <f t="shared" si="64"/>
        <v>#DIV/0!</v>
      </c>
      <c r="M142" s="16" t="e">
        <f t="shared" si="64"/>
        <v>#DIV/0!</v>
      </c>
      <c r="N142" s="16" t="e">
        <f t="shared" si="64"/>
        <v>#DIV/0!</v>
      </c>
      <c r="O142" s="16" t="e">
        <f t="shared" si="64"/>
        <v>#DIV/0!</v>
      </c>
      <c r="P142" s="16" t="e">
        <f t="shared" si="64"/>
        <v>#DIV/0!</v>
      </c>
      <c r="Q142" s="16" t="e">
        <f t="shared" si="64"/>
        <v>#DIV/0!</v>
      </c>
      <c r="R142" s="16" t="e">
        <f t="shared" si="64"/>
        <v>#DIV/0!</v>
      </c>
      <c r="S142" s="16" t="e">
        <f t="shared" si="64"/>
        <v>#DIV/0!</v>
      </c>
      <c r="T142" s="16" t="e">
        <f t="shared" si="64"/>
        <v>#DIV/0!</v>
      </c>
      <c r="U142" s="16" t="e">
        <f t="shared" si="64"/>
        <v>#DIV/0!</v>
      </c>
      <c r="V142" s="16" t="e">
        <f t="shared" si="64"/>
        <v>#DIV/0!</v>
      </c>
      <c r="W142" s="16" t="e">
        <f t="shared" si="64"/>
        <v>#DIV/0!</v>
      </c>
      <c r="X142" s="16" t="e">
        <f t="shared" si="64"/>
        <v>#DIV/0!</v>
      </c>
      <c r="Y142" s="16" t="e">
        <f t="shared" si="64"/>
        <v>#DIV/0!</v>
      </c>
      <c r="Z142" s="16" t="e">
        <f t="shared" si="64"/>
        <v>#DIV/0!</v>
      </c>
      <c r="AA142" s="16" t="e">
        <f t="shared" si="64"/>
        <v>#DIV/0!</v>
      </c>
      <c r="AB142" s="16" t="e">
        <f t="shared" si="64"/>
        <v>#DIV/0!</v>
      </c>
      <c r="AC142" s="24" t="e">
        <f t="shared" ref="AC142:AC147" si="65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 t="e">
        <f>AVERAGE(E142:AB142)</f>
        <v>#DIV/0!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65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 t="e">
        <f t="shared" ref="E144:AB144" si="66">3.516/E142</f>
        <v>#DIV/0!</v>
      </c>
      <c r="F144" s="16" t="e">
        <f t="shared" si="66"/>
        <v>#DIV/0!</v>
      </c>
      <c r="G144" s="16" t="e">
        <f t="shared" si="66"/>
        <v>#DIV/0!</v>
      </c>
      <c r="H144" s="16" t="e">
        <f t="shared" si="66"/>
        <v>#DIV/0!</v>
      </c>
      <c r="I144" s="16" t="e">
        <f t="shared" si="66"/>
        <v>#DIV/0!</v>
      </c>
      <c r="J144" s="16" t="e">
        <f t="shared" si="66"/>
        <v>#DIV/0!</v>
      </c>
      <c r="K144" s="16" t="e">
        <f t="shared" si="66"/>
        <v>#DIV/0!</v>
      </c>
      <c r="L144" s="16" t="e">
        <f t="shared" si="66"/>
        <v>#DIV/0!</v>
      </c>
      <c r="M144" s="16" t="e">
        <f t="shared" si="66"/>
        <v>#DIV/0!</v>
      </c>
      <c r="N144" s="16" t="e">
        <f t="shared" si="66"/>
        <v>#DIV/0!</v>
      </c>
      <c r="O144" s="16" t="e">
        <f t="shared" si="66"/>
        <v>#DIV/0!</v>
      </c>
      <c r="P144" s="16" t="e">
        <f t="shared" si="66"/>
        <v>#DIV/0!</v>
      </c>
      <c r="Q144" s="16" t="e">
        <f t="shared" si="66"/>
        <v>#DIV/0!</v>
      </c>
      <c r="R144" s="16" t="e">
        <f t="shared" si="66"/>
        <v>#DIV/0!</v>
      </c>
      <c r="S144" s="16" t="e">
        <f t="shared" si="66"/>
        <v>#DIV/0!</v>
      </c>
      <c r="T144" s="16" t="e">
        <f t="shared" si="66"/>
        <v>#DIV/0!</v>
      </c>
      <c r="U144" s="16" t="e">
        <f t="shared" si="66"/>
        <v>#DIV/0!</v>
      </c>
      <c r="V144" s="16" t="e">
        <f t="shared" si="66"/>
        <v>#DIV/0!</v>
      </c>
      <c r="W144" s="16" t="e">
        <f t="shared" si="66"/>
        <v>#DIV/0!</v>
      </c>
      <c r="X144" s="16" t="e">
        <f t="shared" si="66"/>
        <v>#DIV/0!</v>
      </c>
      <c r="Y144" s="16" t="e">
        <f t="shared" si="66"/>
        <v>#DIV/0!</v>
      </c>
      <c r="Z144" s="16" t="e">
        <f t="shared" si="66"/>
        <v>#DIV/0!</v>
      </c>
      <c r="AA144" s="16" t="e">
        <f t="shared" si="66"/>
        <v>#DIV/0!</v>
      </c>
      <c r="AB144" s="16" t="e">
        <f t="shared" si="66"/>
        <v>#DIV/0!</v>
      </c>
      <c r="AC144" s="24" t="e">
        <f t="shared" si="65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 t="e">
        <f t="shared" ref="E145:AB145" si="67">3.413*E144</f>
        <v>#DIV/0!</v>
      </c>
      <c r="F145" s="16" t="e">
        <f t="shared" si="67"/>
        <v>#DIV/0!</v>
      </c>
      <c r="G145" s="16" t="e">
        <f t="shared" si="67"/>
        <v>#DIV/0!</v>
      </c>
      <c r="H145" s="16" t="e">
        <f t="shared" si="67"/>
        <v>#DIV/0!</v>
      </c>
      <c r="I145" s="16" t="e">
        <f t="shared" si="67"/>
        <v>#DIV/0!</v>
      </c>
      <c r="J145" s="16" t="e">
        <f t="shared" si="67"/>
        <v>#DIV/0!</v>
      </c>
      <c r="K145" s="16" t="e">
        <f t="shared" si="67"/>
        <v>#DIV/0!</v>
      </c>
      <c r="L145" s="16" t="e">
        <f t="shared" si="67"/>
        <v>#DIV/0!</v>
      </c>
      <c r="M145" s="16" t="e">
        <f t="shared" si="67"/>
        <v>#DIV/0!</v>
      </c>
      <c r="N145" s="16" t="e">
        <f t="shared" si="67"/>
        <v>#DIV/0!</v>
      </c>
      <c r="O145" s="16" t="e">
        <f t="shared" si="67"/>
        <v>#DIV/0!</v>
      </c>
      <c r="P145" s="16" t="e">
        <f t="shared" si="67"/>
        <v>#DIV/0!</v>
      </c>
      <c r="Q145" s="16" t="e">
        <f t="shared" si="67"/>
        <v>#DIV/0!</v>
      </c>
      <c r="R145" s="16" t="e">
        <f t="shared" si="67"/>
        <v>#DIV/0!</v>
      </c>
      <c r="S145" s="16" t="e">
        <f t="shared" si="67"/>
        <v>#DIV/0!</v>
      </c>
      <c r="T145" s="16" t="e">
        <f t="shared" si="67"/>
        <v>#DIV/0!</v>
      </c>
      <c r="U145" s="16" t="e">
        <f t="shared" si="67"/>
        <v>#DIV/0!</v>
      </c>
      <c r="V145" s="16" t="e">
        <f t="shared" si="67"/>
        <v>#DIV/0!</v>
      </c>
      <c r="W145" s="16" t="e">
        <f t="shared" si="67"/>
        <v>#DIV/0!</v>
      </c>
      <c r="X145" s="16" t="e">
        <f t="shared" si="67"/>
        <v>#DIV/0!</v>
      </c>
      <c r="Y145" s="16" t="e">
        <f t="shared" si="67"/>
        <v>#DIV/0!</v>
      </c>
      <c r="Z145" s="16" t="e">
        <f t="shared" si="67"/>
        <v>#DIV/0!</v>
      </c>
      <c r="AA145" s="16" t="e">
        <f t="shared" si="67"/>
        <v>#DIV/0!</v>
      </c>
      <c r="AB145" s="16" t="e">
        <f t="shared" si="67"/>
        <v>#DIV/0!</v>
      </c>
      <c r="AC145" s="24" t="e">
        <f t="shared" si="65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 t="e">
        <f t="shared" ref="E146:J146" si="68">(E129-E128)/LN(1+(E129-E128)/E123)</f>
        <v>#DIV/0!</v>
      </c>
      <c r="F146" s="16" t="e">
        <f t="shared" si="68"/>
        <v>#DIV/0!</v>
      </c>
      <c r="G146" s="16" t="e">
        <f t="shared" si="68"/>
        <v>#DIV/0!</v>
      </c>
      <c r="H146" s="16" t="e">
        <f t="shared" si="68"/>
        <v>#DIV/0!</v>
      </c>
      <c r="I146" s="16" t="e">
        <f t="shared" si="68"/>
        <v>#DIV/0!</v>
      </c>
      <c r="J146" s="16" t="e">
        <f t="shared" si="68"/>
        <v>#DIV/0!</v>
      </c>
      <c r="K146" s="16" t="e">
        <f>(K129-K128)/LN(1+(K129-K128)/K123)</f>
        <v>#DIV/0!</v>
      </c>
      <c r="L146" s="16" t="e">
        <f t="shared" ref="L146:AB146" si="69">(L129-L128)/LN(1+(L129-L128)/L123)</f>
        <v>#DIV/0!</v>
      </c>
      <c r="M146" s="16" t="e">
        <f t="shared" si="69"/>
        <v>#DIV/0!</v>
      </c>
      <c r="N146" s="16" t="e">
        <f t="shared" si="69"/>
        <v>#DIV/0!</v>
      </c>
      <c r="O146" s="16" t="e">
        <f t="shared" si="69"/>
        <v>#DIV/0!</v>
      </c>
      <c r="P146" s="16" t="e">
        <f t="shared" si="69"/>
        <v>#DIV/0!</v>
      </c>
      <c r="Q146" s="16" t="e">
        <f t="shared" si="69"/>
        <v>#DIV/0!</v>
      </c>
      <c r="R146" s="16" t="e">
        <f t="shared" si="69"/>
        <v>#DIV/0!</v>
      </c>
      <c r="S146" s="16" t="e">
        <f t="shared" si="69"/>
        <v>#DIV/0!</v>
      </c>
      <c r="T146" s="16" t="e">
        <f t="shared" si="69"/>
        <v>#DIV/0!</v>
      </c>
      <c r="U146" s="16" t="e">
        <f t="shared" si="69"/>
        <v>#DIV/0!</v>
      </c>
      <c r="V146" s="16" t="e">
        <f t="shared" si="69"/>
        <v>#DIV/0!</v>
      </c>
      <c r="W146" s="16" t="e">
        <f t="shared" si="69"/>
        <v>#DIV/0!</v>
      </c>
      <c r="X146" s="16" t="e">
        <f t="shared" si="69"/>
        <v>#DIV/0!</v>
      </c>
      <c r="Y146" s="16" t="e">
        <f t="shared" si="69"/>
        <v>#DIV/0!</v>
      </c>
      <c r="Z146" s="16" t="e">
        <f t="shared" si="69"/>
        <v>#DIV/0!</v>
      </c>
      <c r="AA146" s="16" t="e">
        <f t="shared" si="69"/>
        <v>#DIV/0!</v>
      </c>
      <c r="AB146" s="16" t="e">
        <f t="shared" si="69"/>
        <v>#DIV/0!</v>
      </c>
      <c r="AC146" s="24" t="e">
        <f t="shared" si="65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 t="e">
        <f t="shared" ref="E147:AB147" si="70">(E125-E126)/LN(1+(E125-E126)/E124)</f>
        <v>#DIV/0!</v>
      </c>
      <c r="F147" s="16" t="e">
        <f t="shared" si="70"/>
        <v>#DIV/0!</v>
      </c>
      <c r="G147" s="16" t="e">
        <f t="shared" si="70"/>
        <v>#DIV/0!</v>
      </c>
      <c r="H147" s="16" t="e">
        <f t="shared" si="70"/>
        <v>#DIV/0!</v>
      </c>
      <c r="I147" s="16" t="e">
        <f t="shared" si="70"/>
        <v>#DIV/0!</v>
      </c>
      <c r="J147" s="16" t="e">
        <f t="shared" si="70"/>
        <v>#DIV/0!</v>
      </c>
      <c r="K147" s="16" t="e">
        <f t="shared" si="70"/>
        <v>#DIV/0!</v>
      </c>
      <c r="L147" s="16" t="e">
        <f t="shared" si="70"/>
        <v>#DIV/0!</v>
      </c>
      <c r="M147" s="16" t="e">
        <f t="shared" si="70"/>
        <v>#DIV/0!</v>
      </c>
      <c r="N147" s="16" t="e">
        <f t="shared" si="70"/>
        <v>#DIV/0!</v>
      </c>
      <c r="O147" s="16" t="e">
        <f t="shared" si="70"/>
        <v>#DIV/0!</v>
      </c>
      <c r="P147" s="16" t="e">
        <f t="shared" si="70"/>
        <v>#DIV/0!</v>
      </c>
      <c r="Q147" s="16" t="e">
        <f t="shared" si="70"/>
        <v>#DIV/0!</v>
      </c>
      <c r="R147" s="16" t="e">
        <f t="shared" si="70"/>
        <v>#DIV/0!</v>
      </c>
      <c r="S147" s="16" t="e">
        <f t="shared" si="70"/>
        <v>#DIV/0!</v>
      </c>
      <c r="T147" s="16" t="e">
        <f t="shared" si="70"/>
        <v>#DIV/0!</v>
      </c>
      <c r="U147" s="16" t="e">
        <f t="shared" si="70"/>
        <v>#DIV/0!</v>
      </c>
      <c r="V147" s="16" t="e">
        <f t="shared" si="70"/>
        <v>#DIV/0!</v>
      </c>
      <c r="W147" s="16" t="e">
        <f t="shared" si="70"/>
        <v>#DIV/0!</v>
      </c>
      <c r="X147" s="16" t="e">
        <f t="shared" si="70"/>
        <v>#DIV/0!</v>
      </c>
      <c r="Y147" s="16" t="e">
        <f t="shared" si="70"/>
        <v>#DIV/0!</v>
      </c>
      <c r="Z147" s="16" t="e">
        <f t="shared" si="70"/>
        <v>#DIV/0!</v>
      </c>
      <c r="AA147" s="16" t="e">
        <f t="shared" si="70"/>
        <v>#DIV/0!</v>
      </c>
      <c r="AB147" s="16" t="e">
        <f t="shared" si="70"/>
        <v>#DIV/0!</v>
      </c>
      <c r="AC147" s="24" t="e">
        <f t="shared" si="65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>
        <v>1.3</v>
      </c>
      <c r="F152" s="8">
        <v>1.1000000000000001</v>
      </c>
      <c r="G152" s="8">
        <v>1.2</v>
      </c>
      <c r="H152" s="8">
        <v>1.2</v>
      </c>
      <c r="I152" s="8">
        <v>1.2</v>
      </c>
      <c r="J152" s="8">
        <v>1.4</v>
      </c>
      <c r="K152" s="8">
        <v>1.2</v>
      </c>
      <c r="L152" s="8">
        <v>1.2</v>
      </c>
      <c r="M152" s="8">
        <v>1.3</v>
      </c>
      <c r="N152" s="8">
        <v>1.2</v>
      </c>
      <c r="O152" s="8">
        <v>1.1000000000000001</v>
      </c>
      <c r="P152" s="8">
        <v>1.2</v>
      </c>
      <c r="Q152" s="8">
        <v>1.2</v>
      </c>
      <c r="R152" s="8">
        <v>1.2</v>
      </c>
      <c r="S152" s="8">
        <v>1.2</v>
      </c>
      <c r="T152" s="8">
        <v>1.2</v>
      </c>
      <c r="U152" s="8">
        <v>1.2</v>
      </c>
      <c r="V152" s="8">
        <v>1.2</v>
      </c>
      <c r="W152" s="8">
        <v>1.1000000000000001</v>
      </c>
      <c r="X152" s="8"/>
      <c r="Y152" s="8"/>
      <c r="Z152" s="8"/>
      <c r="AA152" s="8"/>
      <c r="AB152" s="8"/>
      <c r="AC152" s="23">
        <f>AVERAGE(E152:AB152)</f>
        <v>1.2052631578947366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>
        <v>0.5</v>
      </c>
      <c r="F153" s="9">
        <v>0.5</v>
      </c>
      <c r="G153" s="9">
        <v>0.4</v>
      </c>
      <c r="H153" s="9">
        <v>0.4</v>
      </c>
      <c r="I153" s="9">
        <v>0.4</v>
      </c>
      <c r="J153" s="9">
        <v>0.4</v>
      </c>
      <c r="K153" s="9">
        <v>0.4</v>
      </c>
      <c r="L153" s="9">
        <v>0.4</v>
      </c>
      <c r="M153" s="9">
        <v>0.4</v>
      </c>
      <c r="N153" s="9">
        <v>0.5</v>
      </c>
      <c r="O153" s="9">
        <v>0.6</v>
      </c>
      <c r="P153" s="9">
        <v>0.6</v>
      </c>
      <c r="Q153" s="9">
        <v>0.5</v>
      </c>
      <c r="R153" s="9">
        <v>0.4</v>
      </c>
      <c r="S153" s="9">
        <v>0.4</v>
      </c>
      <c r="T153" s="9">
        <v>0.4</v>
      </c>
      <c r="U153" s="9">
        <v>0.4</v>
      </c>
      <c r="V153" s="9">
        <v>0.4</v>
      </c>
      <c r="W153" s="9">
        <v>0.4</v>
      </c>
      <c r="X153" s="9"/>
      <c r="Y153" s="9"/>
      <c r="Z153" s="9"/>
      <c r="AA153" s="9"/>
      <c r="AB153" s="9"/>
      <c r="AC153" s="23">
        <f>AVERAGE(E153:AB153)</f>
        <v>0.44210526315789478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>
        <v>14.4</v>
      </c>
      <c r="F154" s="10">
        <v>13.3</v>
      </c>
      <c r="G154" s="10">
        <v>13.2</v>
      </c>
      <c r="H154" s="10">
        <v>12.8</v>
      </c>
      <c r="I154" s="10">
        <v>12.7</v>
      </c>
      <c r="J154" s="10">
        <v>12.6</v>
      </c>
      <c r="K154" s="10">
        <v>13.1</v>
      </c>
      <c r="L154" s="10">
        <v>13.4</v>
      </c>
      <c r="M154" s="10">
        <v>13.6</v>
      </c>
      <c r="N154" s="10">
        <v>13.7</v>
      </c>
      <c r="O154" s="10">
        <v>13.7</v>
      </c>
      <c r="P154" s="10">
        <v>13.5</v>
      </c>
      <c r="Q154" s="10">
        <v>13.4</v>
      </c>
      <c r="R154" s="10">
        <v>13.2</v>
      </c>
      <c r="S154" s="10">
        <v>13.1</v>
      </c>
      <c r="T154" s="10">
        <v>12.9</v>
      </c>
      <c r="U154" s="10">
        <v>12.7</v>
      </c>
      <c r="V154" s="10">
        <v>12.6</v>
      </c>
      <c r="W154" s="10">
        <v>12.6</v>
      </c>
      <c r="X154" s="10"/>
      <c r="Y154" s="10"/>
      <c r="Z154" s="10"/>
      <c r="AA154" s="10"/>
      <c r="AB154" s="10"/>
      <c r="AC154" s="24">
        <f t="shared" ref="AC154:AC158" si="71">AVERAGE(E154:AB154)</f>
        <v>13.184210526315786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>
        <v>6.3</v>
      </c>
      <c r="F155" s="10">
        <v>5.7</v>
      </c>
      <c r="G155" s="10">
        <v>5.6</v>
      </c>
      <c r="H155" s="10">
        <v>5.5</v>
      </c>
      <c r="I155" s="10">
        <v>5.5</v>
      </c>
      <c r="J155" s="10">
        <v>5.6</v>
      </c>
      <c r="K155" s="10">
        <v>5.6</v>
      </c>
      <c r="L155" s="10">
        <v>5.6</v>
      </c>
      <c r="M155" s="10">
        <v>5.6</v>
      </c>
      <c r="N155" s="10">
        <v>5.6</v>
      </c>
      <c r="O155" s="10">
        <v>5.6</v>
      </c>
      <c r="P155" s="10">
        <v>5.6</v>
      </c>
      <c r="Q155" s="10">
        <v>5.6</v>
      </c>
      <c r="R155" s="10">
        <v>5.5</v>
      </c>
      <c r="S155" s="10">
        <v>5.5</v>
      </c>
      <c r="T155" s="10">
        <v>5.5</v>
      </c>
      <c r="U155" s="10">
        <v>5.4</v>
      </c>
      <c r="V155" s="10">
        <v>5.6</v>
      </c>
      <c r="W155" s="10">
        <v>5.6</v>
      </c>
      <c r="X155" s="10"/>
      <c r="Y155" s="10"/>
      <c r="Z155" s="10"/>
      <c r="AA155" s="10"/>
      <c r="AB155" s="10"/>
      <c r="AC155" s="24">
        <f t="shared" si="71"/>
        <v>5.6052631578947372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>
        <f>E154-E155</f>
        <v>8.1000000000000014</v>
      </c>
      <c r="F156" s="10">
        <f t="shared" ref="F156:W156" si="72">F154-F155</f>
        <v>7.6000000000000005</v>
      </c>
      <c r="G156" s="10">
        <f t="shared" si="72"/>
        <v>7.6</v>
      </c>
      <c r="H156" s="10">
        <f t="shared" si="72"/>
        <v>7.3000000000000007</v>
      </c>
      <c r="I156" s="10">
        <f t="shared" si="72"/>
        <v>7.1999999999999993</v>
      </c>
      <c r="J156" s="10">
        <f t="shared" si="72"/>
        <v>7</v>
      </c>
      <c r="K156" s="10">
        <f t="shared" si="72"/>
        <v>7.5</v>
      </c>
      <c r="L156" s="10">
        <f t="shared" si="72"/>
        <v>7.8000000000000007</v>
      </c>
      <c r="M156" s="10">
        <f t="shared" si="72"/>
        <v>8</v>
      </c>
      <c r="N156" s="10">
        <f t="shared" si="72"/>
        <v>8.1</v>
      </c>
      <c r="O156" s="10">
        <f t="shared" si="72"/>
        <v>8.1</v>
      </c>
      <c r="P156" s="10">
        <f t="shared" si="72"/>
        <v>7.9</v>
      </c>
      <c r="Q156" s="10">
        <f t="shared" si="72"/>
        <v>7.8000000000000007</v>
      </c>
      <c r="R156" s="10">
        <f t="shared" si="72"/>
        <v>7.6999999999999993</v>
      </c>
      <c r="S156" s="10">
        <f t="shared" si="72"/>
        <v>7.6</v>
      </c>
      <c r="T156" s="10">
        <f t="shared" si="72"/>
        <v>7.4</v>
      </c>
      <c r="U156" s="10">
        <f t="shared" si="72"/>
        <v>7.2999999999999989</v>
      </c>
      <c r="V156" s="10">
        <f t="shared" si="72"/>
        <v>7</v>
      </c>
      <c r="W156" s="10">
        <f t="shared" si="72"/>
        <v>7</v>
      </c>
      <c r="X156" s="10"/>
      <c r="Y156" s="10"/>
      <c r="Z156" s="10"/>
      <c r="AA156" s="10"/>
      <c r="AB156" s="10"/>
      <c r="AC156" s="24">
        <f t="shared" si="71"/>
        <v>7.5789473684210522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>
        <v>24.7</v>
      </c>
      <c r="F157" s="10">
        <v>24</v>
      </c>
      <c r="G157" s="10">
        <v>24.4</v>
      </c>
      <c r="H157" s="10">
        <v>24.7</v>
      </c>
      <c r="I157" s="10">
        <v>25.2</v>
      </c>
      <c r="J157" s="10">
        <v>26.9</v>
      </c>
      <c r="K157" s="10">
        <v>27.8</v>
      </c>
      <c r="L157" s="10">
        <v>26.9</v>
      </c>
      <c r="M157" s="10">
        <v>27</v>
      </c>
      <c r="N157" s="10">
        <v>25.9</v>
      </c>
      <c r="O157" s="10">
        <v>25.8</v>
      </c>
      <c r="P157" s="10">
        <v>25.7</v>
      </c>
      <c r="Q157" s="10">
        <v>25.1</v>
      </c>
      <c r="R157" s="10">
        <v>24.8</v>
      </c>
      <c r="S157" s="10">
        <v>25.3</v>
      </c>
      <c r="T157" s="10">
        <v>25.3</v>
      </c>
      <c r="U157" s="10">
        <v>25.4</v>
      </c>
      <c r="V157" s="10">
        <v>25.2</v>
      </c>
      <c r="W157" s="10">
        <v>24.9</v>
      </c>
      <c r="X157" s="10"/>
      <c r="Y157" s="10"/>
      <c r="Z157" s="10"/>
      <c r="AA157" s="10"/>
      <c r="AB157" s="10"/>
      <c r="AC157" s="24">
        <f t="shared" si="71"/>
        <v>25.526315789473685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>
        <v>29.9</v>
      </c>
      <c r="F158" s="10">
        <v>28.7</v>
      </c>
      <c r="G158" s="10">
        <v>29.3</v>
      </c>
      <c r="H158" s="10">
        <v>29.2</v>
      </c>
      <c r="I158" s="10">
        <v>29.7</v>
      </c>
      <c r="J158" s="10">
        <v>31.5</v>
      </c>
      <c r="K158" s="10">
        <v>32.700000000000003</v>
      </c>
      <c r="L158" s="10">
        <v>31.9</v>
      </c>
      <c r="M158" s="10">
        <v>32</v>
      </c>
      <c r="N158" s="10">
        <v>31</v>
      </c>
      <c r="O158" s="10">
        <v>30.9</v>
      </c>
      <c r="P158" s="10">
        <v>30.7</v>
      </c>
      <c r="Q158" s="10">
        <v>29.8</v>
      </c>
      <c r="R158" s="10">
        <v>29.7</v>
      </c>
      <c r="S158" s="10">
        <v>30.1</v>
      </c>
      <c r="T158" s="10">
        <v>29.9</v>
      </c>
      <c r="U158" s="10">
        <v>30</v>
      </c>
      <c r="V158" s="10">
        <v>29.5</v>
      </c>
      <c r="W158" s="10">
        <v>29.5</v>
      </c>
      <c r="X158" s="10"/>
      <c r="Y158" s="10"/>
      <c r="Z158" s="10"/>
      <c r="AA158" s="10"/>
      <c r="AB158" s="10"/>
      <c r="AC158" s="24">
        <f t="shared" si="71"/>
        <v>30.315789473684209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>
        <f>E158-E157</f>
        <v>5.1999999999999993</v>
      </c>
      <c r="F159" s="10">
        <f t="shared" ref="F159:W159" si="73">F158-F157</f>
        <v>4.6999999999999993</v>
      </c>
      <c r="G159" s="10">
        <f t="shared" si="73"/>
        <v>4.9000000000000021</v>
      </c>
      <c r="H159" s="10">
        <f t="shared" si="73"/>
        <v>4.5</v>
      </c>
      <c r="I159" s="10">
        <f t="shared" si="73"/>
        <v>4.5</v>
      </c>
      <c r="J159" s="10">
        <f t="shared" si="73"/>
        <v>4.6000000000000014</v>
      </c>
      <c r="K159" s="10">
        <f t="shared" si="73"/>
        <v>4.9000000000000021</v>
      </c>
      <c r="L159" s="10">
        <f t="shared" si="73"/>
        <v>5</v>
      </c>
      <c r="M159" s="10">
        <f t="shared" si="73"/>
        <v>5</v>
      </c>
      <c r="N159" s="10">
        <f t="shared" si="73"/>
        <v>5.1000000000000014</v>
      </c>
      <c r="O159" s="10">
        <f t="shared" si="73"/>
        <v>5.0999999999999979</v>
      </c>
      <c r="P159" s="10">
        <f t="shared" si="73"/>
        <v>5</v>
      </c>
      <c r="Q159" s="10">
        <f t="shared" si="73"/>
        <v>4.6999999999999993</v>
      </c>
      <c r="R159" s="10">
        <f t="shared" si="73"/>
        <v>4.8999999999999986</v>
      </c>
      <c r="S159" s="10">
        <f t="shared" si="73"/>
        <v>4.8000000000000007</v>
      </c>
      <c r="T159" s="10">
        <f t="shared" si="73"/>
        <v>4.5999999999999979</v>
      </c>
      <c r="U159" s="10">
        <f t="shared" si="73"/>
        <v>4.6000000000000014</v>
      </c>
      <c r="V159" s="10">
        <f t="shared" si="73"/>
        <v>4.3000000000000007</v>
      </c>
      <c r="W159" s="10">
        <f t="shared" si="73"/>
        <v>4.6000000000000014</v>
      </c>
      <c r="X159" s="10"/>
      <c r="Y159" s="10"/>
      <c r="Z159" s="10"/>
      <c r="AA159" s="10"/>
      <c r="AB159" s="10"/>
      <c r="AC159" s="24">
        <f>AVERAGE(E159:AB159)</f>
        <v>4.7894736842105265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>
        <v>257.89999999999998</v>
      </c>
      <c r="F160" s="172">
        <v>252.3</v>
      </c>
      <c r="G160" s="172">
        <v>249.6</v>
      </c>
      <c r="H160" s="172">
        <v>248.9</v>
      </c>
      <c r="I160" s="172">
        <v>248.9</v>
      </c>
      <c r="J160" s="172">
        <v>250.3</v>
      </c>
      <c r="K160" s="172">
        <v>250.3</v>
      </c>
      <c r="L160" s="172">
        <v>249.6</v>
      </c>
      <c r="M160" s="172">
        <v>249.6</v>
      </c>
      <c r="N160" s="172">
        <v>248.2</v>
      </c>
      <c r="O160" s="172">
        <v>248.9</v>
      </c>
      <c r="P160" s="172">
        <v>248.2</v>
      </c>
      <c r="Q160" s="172">
        <v>250.3</v>
      </c>
      <c r="R160" s="172">
        <v>247.5</v>
      </c>
      <c r="S160" s="172">
        <v>248.9</v>
      </c>
      <c r="T160" s="172">
        <v>248.2</v>
      </c>
      <c r="U160" s="172">
        <v>248.2</v>
      </c>
      <c r="V160" s="172">
        <v>250.3</v>
      </c>
      <c r="W160" s="172">
        <v>377.1</v>
      </c>
      <c r="X160" s="172"/>
      <c r="Y160" s="172"/>
      <c r="Z160" s="172"/>
      <c r="AA160" s="172"/>
      <c r="AB160" s="172"/>
      <c r="AC160" s="24">
        <f t="shared" ref="AC160:AC168" si="74">AVERAGE(E160:AB160)</f>
        <v>256.48421052631579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>
        <v>690.2</v>
      </c>
      <c r="F161" s="172">
        <v>667.4</v>
      </c>
      <c r="G161" s="172">
        <v>677.8</v>
      </c>
      <c r="H161" s="172">
        <v>678.4</v>
      </c>
      <c r="I161" s="172">
        <v>684.6</v>
      </c>
      <c r="J161" s="172">
        <v>725.3</v>
      </c>
      <c r="K161" s="172">
        <v>758.4</v>
      </c>
      <c r="L161" s="172">
        <v>738.4</v>
      </c>
      <c r="M161" s="172">
        <v>742.6</v>
      </c>
      <c r="N161" s="172">
        <v>719.8</v>
      </c>
      <c r="O161" s="172">
        <v>717.7</v>
      </c>
      <c r="P161" s="172">
        <v>714.3</v>
      </c>
      <c r="Q161" s="172">
        <v>690.2</v>
      </c>
      <c r="R161" s="172">
        <v>687.4</v>
      </c>
      <c r="S161" s="172">
        <v>699.1</v>
      </c>
      <c r="T161" s="172">
        <v>693.6</v>
      </c>
      <c r="U161" s="172">
        <v>693.6</v>
      </c>
      <c r="V161" s="172">
        <v>681.9</v>
      </c>
      <c r="W161" s="172">
        <v>681.9</v>
      </c>
      <c r="X161" s="172"/>
      <c r="Y161" s="172"/>
      <c r="Z161" s="172"/>
      <c r="AA161" s="172"/>
      <c r="AB161" s="172"/>
      <c r="AC161" s="24">
        <f t="shared" si="74"/>
        <v>702.2421052631579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>
        <v>4.2</v>
      </c>
      <c r="F162" s="11">
        <v>4.2</v>
      </c>
      <c r="G162" s="11">
        <v>4.2</v>
      </c>
      <c r="H162" s="11">
        <v>4.2</v>
      </c>
      <c r="I162" s="11">
        <v>4.2</v>
      </c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>
        <v>4.2</v>
      </c>
      <c r="W162" s="11">
        <v>4.2</v>
      </c>
      <c r="X162" s="11"/>
      <c r="Y162" s="11"/>
      <c r="Z162" s="11"/>
      <c r="AA162" s="11"/>
      <c r="AB162" s="11"/>
      <c r="AC162" s="24">
        <f t="shared" si="74"/>
        <v>4.2000000000000011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>
        <v>3.7</v>
      </c>
      <c r="F163" s="12">
        <v>3.7</v>
      </c>
      <c r="G163" s="12">
        <v>3.7</v>
      </c>
      <c r="H163" s="12">
        <v>3.7</v>
      </c>
      <c r="I163" s="12">
        <v>3.7</v>
      </c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>
        <v>3.7</v>
      </c>
      <c r="W163" s="12">
        <v>3.7</v>
      </c>
      <c r="X163" s="12"/>
      <c r="Y163" s="12"/>
      <c r="Z163" s="12"/>
      <c r="AA163" s="12"/>
      <c r="AB163" s="12"/>
      <c r="AC163" s="24">
        <f t="shared" si="74"/>
        <v>3.7000000000000015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>
        <v>3.8</v>
      </c>
      <c r="F164" s="12">
        <v>3.8</v>
      </c>
      <c r="G164" s="12">
        <v>3.8</v>
      </c>
      <c r="H164" s="12">
        <v>3.8</v>
      </c>
      <c r="I164" s="12">
        <v>3.8</v>
      </c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>
        <v>3.8</v>
      </c>
      <c r="W164" s="12">
        <v>3.8</v>
      </c>
      <c r="X164" s="12"/>
      <c r="Y164" s="12"/>
      <c r="Z164" s="12"/>
      <c r="AA164" s="12"/>
      <c r="AB164" s="12"/>
      <c r="AC164" s="24">
        <f t="shared" si="74"/>
        <v>3.7999999999999985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>
        <v>3</v>
      </c>
      <c r="F165" s="12">
        <v>3</v>
      </c>
      <c r="G165" s="12">
        <v>3</v>
      </c>
      <c r="H165" s="12">
        <v>3</v>
      </c>
      <c r="I165" s="12">
        <v>3</v>
      </c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>
        <v>3</v>
      </c>
      <c r="W165" s="12">
        <v>3</v>
      </c>
      <c r="X165" s="12"/>
      <c r="Y165" s="12"/>
      <c r="Z165" s="12"/>
      <c r="AA165" s="12"/>
      <c r="AB165" s="12"/>
      <c r="AC165" s="24">
        <f t="shared" si="74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>
        <f t="shared" ref="E166:W166" si="75">E162-E163</f>
        <v>0.5</v>
      </c>
      <c r="F166" s="11">
        <f t="shared" si="75"/>
        <v>0.5</v>
      </c>
      <c r="G166" s="11">
        <f t="shared" si="75"/>
        <v>0.5</v>
      </c>
      <c r="H166" s="11">
        <f t="shared" si="75"/>
        <v>0.5</v>
      </c>
      <c r="I166" s="11">
        <f t="shared" si="75"/>
        <v>0.5</v>
      </c>
      <c r="J166" s="11">
        <f t="shared" si="75"/>
        <v>0.5</v>
      </c>
      <c r="K166" s="11">
        <f t="shared" si="75"/>
        <v>0.5</v>
      </c>
      <c r="L166" s="11">
        <f t="shared" si="75"/>
        <v>0.5</v>
      </c>
      <c r="M166" s="11">
        <f t="shared" si="75"/>
        <v>0.5</v>
      </c>
      <c r="N166" s="11">
        <f t="shared" si="75"/>
        <v>0.5</v>
      </c>
      <c r="O166" s="11">
        <f t="shared" si="75"/>
        <v>0.5</v>
      </c>
      <c r="P166" s="11">
        <f t="shared" si="75"/>
        <v>0.5</v>
      </c>
      <c r="Q166" s="11">
        <f t="shared" si="75"/>
        <v>0.5</v>
      </c>
      <c r="R166" s="11">
        <f t="shared" si="75"/>
        <v>0.5</v>
      </c>
      <c r="S166" s="11">
        <f t="shared" si="75"/>
        <v>0.5</v>
      </c>
      <c r="T166" s="11">
        <f t="shared" si="75"/>
        <v>0.5</v>
      </c>
      <c r="U166" s="11">
        <f t="shared" si="75"/>
        <v>0.5</v>
      </c>
      <c r="V166" s="11">
        <f t="shared" si="75"/>
        <v>0.5</v>
      </c>
      <c r="W166" s="11">
        <f t="shared" si="75"/>
        <v>0.5</v>
      </c>
      <c r="X166" s="11"/>
      <c r="Y166" s="11"/>
      <c r="Z166" s="11"/>
      <c r="AA166" s="11"/>
      <c r="AB166" s="11"/>
      <c r="AC166" s="24">
        <f t="shared" si="74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>
        <f t="shared" ref="E167:W167" si="76">E164-E165</f>
        <v>0.79999999999999982</v>
      </c>
      <c r="F167" s="11">
        <f t="shared" si="76"/>
        <v>0.79999999999999982</v>
      </c>
      <c r="G167" s="11">
        <f t="shared" si="76"/>
        <v>0.79999999999999982</v>
      </c>
      <c r="H167" s="11">
        <f t="shared" si="76"/>
        <v>0.79999999999999982</v>
      </c>
      <c r="I167" s="11">
        <f t="shared" si="76"/>
        <v>0.79999999999999982</v>
      </c>
      <c r="J167" s="11">
        <f t="shared" si="76"/>
        <v>0.79999999999999982</v>
      </c>
      <c r="K167" s="11">
        <f t="shared" si="76"/>
        <v>0.79999999999999982</v>
      </c>
      <c r="L167" s="11">
        <f t="shared" si="76"/>
        <v>0.79999999999999982</v>
      </c>
      <c r="M167" s="11">
        <f t="shared" si="76"/>
        <v>0.79999999999999982</v>
      </c>
      <c r="N167" s="11">
        <f t="shared" si="76"/>
        <v>0.79999999999999982</v>
      </c>
      <c r="O167" s="11">
        <f t="shared" si="76"/>
        <v>0.79999999999999982</v>
      </c>
      <c r="P167" s="11">
        <f t="shared" si="76"/>
        <v>0.79999999999999982</v>
      </c>
      <c r="Q167" s="11">
        <f t="shared" si="76"/>
        <v>0.79999999999999982</v>
      </c>
      <c r="R167" s="11">
        <f t="shared" si="76"/>
        <v>0.79999999999999982</v>
      </c>
      <c r="S167" s="11">
        <f t="shared" si="76"/>
        <v>0.79999999999999982</v>
      </c>
      <c r="T167" s="11">
        <f t="shared" si="76"/>
        <v>0.79999999999999982</v>
      </c>
      <c r="U167" s="11">
        <f t="shared" si="76"/>
        <v>0.79999999999999982</v>
      </c>
      <c r="V167" s="11">
        <f t="shared" si="76"/>
        <v>0.79999999999999982</v>
      </c>
      <c r="W167" s="11">
        <f t="shared" si="76"/>
        <v>0.79999999999999982</v>
      </c>
      <c r="X167" s="11"/>
      <c r="Y167" s="11"/>
      <c r="Z167" s="11"/>
      <c r="AA167" s="11"/>
      <c r="AB167" s="11"/>
      <c r="AC167" s="24">
        <f t="shared" si="74"/>
        <v>0.80000000000000016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>
        <f t="shared" ref="E168:W168" si="77">SQRT(E166/0.5)*971</f>
        <v>971</v>
      </c>
      <c r="F168" s="14">
        <f t="shared" si="77"/>
        <v>971</v>
      </c>
      <c r="G168" s="14">
        <f t="shared" si="77"/>
        <v>971</v>
      </c>
      <c r="H168" s="14">
        <f t="shared" si="77"/>
        <v>971</v>
      </c>
      <c r="I168" s="14">
        <f t="shared" si="77"/>
        <v>971</v>
      </c>
      <c r="J168" s="14">
        <f t="shared" si="77"/>
        <v>971</v>
      </c>
      <c r="K168" s="14">
        <f t="shared" si="77"/>
        <v>971</v>
      </c>
      <c r="L168" s="14">
        <f t="shared" si="77"/>
        <v>971</v>
      </c>
      <c r="M168" s="14">
        <f t="shared" si="77"/>
        <v>971</v>
      </c>
      <c r="N168" s="14">
        <f t="shared" si="77"/>
        <v>971</v>
      </c>
      <c r="O168" s="14">
        <f t="shared" si="77"/>
        <v>971</v>
      </c>
      <c r="P168" s="14">
        <f t="shared" si="77"/>
        <v>971</v>
      </c>
      <c r="Q168" s="14">
        <f t="shared" si="77"/>
        <v>971</v>
      </c>
      <c r="R168" s="14">
        <f t="shared" si="77"/>
        <v>971</v>
      </c>
      <c r="S168" s="14">
        <f t="shared" si="77"/>
        <v>971</v>
      </c>
      <c r="T168" s="14">
        <f t="shared" si="77"/>
        <v>971</v>
      </c>
      <c r="U168" s="14">
        <f t="shared" si="77"/>
        <v>971</v>
      </c>
      <c r="V168" s="14">
        <f t="shared" si="77"/>
        <v>971</v>
      </c>
      <c r="W168" s="14">
        <f t="shared" si="77"/>
        <v>971</v>
      </c>
      <c r="X168" s="14"/>
      <c r="Y168" s="14"/>
      <c r="Z168" s="14"/>
      <c r="AA168" s="14"/>
      <c r="AB168" s="14"/>
      <c r="AC168" s="24">
        <f t="shared" si="74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>
        <f t="shared" ref="E169:W169" si="78">E168*1000*1*(E154-E155)/3024</f>
        <v>2600.8928571428573</v>
      </c>
      <c r="F169" s="14">
        <f t="shared" si="78"/>
        <v>2440.3439153439158</v>
      </c>
      <c r="G169" s="14">
        <f t="shared" si="78"/>
        <v>2440.3439153439153</v>
      </c>
      <c r="H169" s="14">
        <f t="shared" si="78"/>
        <v>2344.0145502645505</v>
      </c>
      <c r="I169" s="14">
        <f t="shared" si="78"/>
        <v>2311.9047619047615</v>
      </c>
      <c r="J169" s="14">
        <f t="shared" si="78"/>
        <v>2247.6851851851852</v>
      </c>
      <c r="K169" s="14">
        <f t="shared" si="78"/>
        <v>2408.2341269841268</v>
      </c>
      <c r="L169" s="14">
        <f t="shared" si="78"/>
        <v>2504.5634920634925</v>
      </c>
      <c r="M169" s="14">
        <f t="shared" si="78"/>
        <v>2568.7830687830688</v>
      </c>
      <c r="N169" s="14">
        <f t="shared" si="78"/>
        <v>2600.8928571428573</v>
      </c>
      <c r="O169" s="14">
        <f t="shared" si="78"/>
        <v>2600.8928571428573</v>
      </c>
      <c r="P169" s="14">
        <f t="shared" si="78"/>
        <v>2536.6732804232806</v>
      </c>
      <c r="Q169" s="14">
        <f t="shared" si="78"/>
        <v>2504.5634920634925</v>
      </c>
      <c r="R169" s="14">
        <f t="shared" si="78"/>
        <v>2472.4537037037035</v>
      </c>
      <c r="S169" s="14">
        <f t="shared" si="78"/>
        <v>2440.3439153439153</v>
      </c>
      <c r="T169" s="14">
        <f t="shared" si="78"/>
        <v>2376.1243386243386</v>
      </c>
      <c r="U169" s="14">
        <f t="shared" si="78"/>
        <v>2344.0145502645501</v>
      </c>
      <c r="V169" s="14">
        <f t="shared" si="78"/>
        <v>2247.6851851851852</v>
      </c>
      <c r="W169" s="14">
        <f t="shared" si="78"/>
        <v>2247.6851851851852</v>
      </c>
      <c r="X169" s="14"/>
      <c r="Y169" s="14"/>
      <c r="Z169" s="14"/>
      <c r="AA169" s="14"/>
      <c r="AB169" s="14"/>
      <c r="AC169" s="24">
        <f>SUM(E169:AB169)</f>
        <v>46238.095238095237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>
        <v>1300</v>
      </c>
      <c r="F170" s="15">
        <v>1400</v>
      </c>
      <c r="G170" s="15">
        <v>1200</v>
      </c>
      <c r="H170" s="15">
        <v>1500</v>
      </c>
      <c r="I170" s="15">
        <v>1300</v>
      </c>
      <c r="J170" s="15">
        <v>1300</v>
      </c>
      <c r="K170" s="15">
        <v>1500</v>
      </c>
      <c r="L170" s="15">
        <v>1600</v>
      </c>
      <c r="M170" s="15">
        <v>1400</v>
      </c>
      <c r="N170" s="15">
        <v>1600</v>
      </c>
      <c r="O170" s="15">
        <v>1400</v>
      </c>
      <c r="P170" s="15">
        <v>1500</v>
      </c>
      <c r="Q170" s="15">
        <v>1400</v>
      </c>
      <c r="R170" s="15">
        <v>1300</v>
      </c>
      <c r="S170" s="15">
        <v>1400</v>
      </c>
      <c r="T170" s="15">
        <v>1500</v>
      </c>
      <c r="U170" s="15">
        <v>1200</v>
      </c>
      <c r="V170" s="15">
        <v>1200</v>
      </c>
      <c r="W170" s="15">
        <v>1700</v>
      </c>
      <c r="X170" s="15"/>
      <c r="Y170" s="15"/>
      <c r="Z170" s="15"/>
      <c r="AA170" s="15"/>
      <c r="AB170" s="15"/>
      <c r="AC170" s="25">
        <f>SUM(E170:AB170)</f>
        <v>26700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>
        <f t="shared" ref="E171:W171" si="79">E170/E169</f>
        <v>0.49982835564709915</v>
      </c>
      <c r="F171" s="16">
        <f t="shared" si="79"/>
        <v>0.57368963087430203</v>
      </c>
      <c r="G171" s="16">
        <f t="shared" si="79"/>
        <v>0.49173396932083041</v>
      </c>
      <c r="H171" s="16">
        <f t="shared" si="79"/>
        <v>0.63992776829423126</v>
      </c>
      <c r="I171" s="16">
        <f t="shared" si="79"/>
        <v>0.56230690010298667</v>
      </c>
      <c r="J171" s="16">
        <f t="shared" si="79"/>
        <v>0.57837281153450049</v>
      </c>
      <c r="K171" s="16">
        <f t="shared" si="79"/>
        <v>0.62286302780638525</v>
      </c>
      <c r="L171" s="16">
        <f t="shared" si="79"/>
        <v>0.6388338746732154</v>
      </c>
      <c r="M171" s="16">
        <f t="shared" si="79"/>
        <v>0.54500514933058708</v>
      </c>
      <c r="N171" s="16">
        <f t="shared" si="79"/>
        <v>0.6151733607964297</v>
      </c>
      <c r="O171" s="16">
        <f t="shared" si="79"/>
        <v>0.538276690696876</v>
      </c>
      <c r="P171" s="16">
        <f t="shared" si="79"/>
        <v>0.59132565930985925</v>
      </c>
      <c r="Q171" s="16">
        <f t="shared" si="79"/>
        <v>0.55897964033906355</v>
      </c>
      <c r="R171" s="16">
        <f t="shared" si="79"/>
        <v>0.52579346503136415</v>
      </c>
      <c r="S171" s="16">
        <f t="shared" si="79"/>
        <v>0.57368963087430214</v>
      </c>
      <c r="T171" s="16">
        <f t="shared" si="79"/>
        <v>0.63128009574971466</v>
      </c>
      <c r="U171" s="16">
        <f t="shared" si="79"/>
        <v>0.51194221463538514</v>
      </c>
      <c r="V171" s="16">
        <f t="shared" si="79"/>
        <v>0.53388259526261583</v>
      </c>
      <c r="W171" s="16">
        <f t="shared" si="79"/>
        <v>0.7563336766220391</v>
      </c>
      <c r="X171" s="16"/>
      <c r="Y171" s="16"/>
      <c r="Z171" s="16"/>
      <c r="AA171" s="16"/>
      <c r="AB171" s="16"/>
      <c r="AC171" s="24">
        <f t="shared" ref="AC171:AC176" si="80">AVERAGE(E171:AB171)</f>
        <v>0.57838097457377824</v>
      </c>
    </row>
    <row r="172" spans="1:58" ht="30" customHeight="1">
      <c r="A172" s="4">
        <v>17</v>
      </c>
      <c r="B172" s="5" t="s">
        <v>64</v>
      </c>
      <c r="C172" s="13"/>
      <c r="D172" s="13"/>
      <c r="E172" s="427">
        <f>AVERAGE(E171:AB171)</f>
        <v>0.57838097457377824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>
        <f t="shared" si="80"/>
        <v>0.57838097457377824</v>
      </c>
    </row>
    <row r="173" spans="1:58" ht="30" customHeight="1">
      <c r="A173" s="4">
        <v>18</v>
      </c>
      <c r="B173" s="5" t="s">
        <v>65</v>
      </c>
      <c r="C173" s="13"/>
      <c r="D173" s="13"/>
      <c r="E173" s="16">
        <f t="shared" ref="E173:W173" si="81">3.516/E171</f>
        <v>7.0344148351648359</v>
      </c>
      <c r="F173" s="16">
        <f t="shared" si="81"/>
        <v>6.1287494331065773</v>
      </c>
      <c r="G173" s="16">
        <f t="shared" si="81"/>
        <v>7.1502076719576717</v>
      </c>
      <c r="H173" s="16">
        <f t="shared" si="81"/>
        <v>5.4943701058201064</v>
      </c>
      <c r="I173" s="16">
        <f t="shared" si="81"/>
        <v>6.252813186813186</v>
      </c>
      <c r="J173" s="16">
        <f t="shared" si="81"/>
        <v>6.0791239316239318</v>
      </c>
      <c r="K173" s="16">
        <f t="shared" si="81"/>
        <v>5.6449007936507929</v>
      </c>
      <c r="L173" s="16">
        <f t="shared" si="81"/>
        <v>5.5037782738095249</v>
      </c>
      <c r="M173" s="16">
        <f t="shared" si="81"/>
        <v>6.4513151927437633</v>
      </c>
      <c r="N173" s="16">
        <f t="shared" si="81"/>
        <v>5.7154620535714296</v>
      </c>
      <c r="O173" s="16">
        <f t="shared" si="81"/>
        <v>6.5319566326530625</v>
      </c>
      <c r="P173" s="16">
        <f t="shared" si="81"/>
        <v>5.9459621693121703</v>
      </c>
      <c r="Q173" s="16">
        <f t="shared" si="81"/>
        <v>6.2900323129251712</v>
      </c>
      <c r="R173" s="16">
        <f t="shared" si="81"/>
        <v>6.687036324786324</v>
      </c>
      <c r="S173" s="16">
        <f t="shared" si="81"/>
        <v>6.1287494331065755</v>
      </c>
      <c r="T173" s="16">
        <f t="shared" si="81"/>
        <v>5.5696354497354497</v>
      </c>
      <c r="U173" s="16">
        <f t="shared" si="81"/>
        <v>6.8679626322751313</v>
      </c>
      <c r="V173" s="16">
        <f t="shared" si="81"/>
        <v>6.5857175925925926</v>
      </c>
      <c r="W173" s="16">
        <f t="shared" si="81"/>
        <v>4.6487418300653598</v>
      </c>
      <c r="X173" s="16"/>
      <c r="Y173" s="16"/>
      <c r="Z173" s="16"/>
      <c r="AA173" s="16"/>
      <c r="AB173" s="16"/>
      <c r="AC173" s="24">
        <f t="shared" si="80"/>
        <v>6.1426805187217708</v>
      </c>
    </row>
    <row r="174" spans="1:58" ht="30" customHeight="1">
      <c r="A174" s="4">
        <v>19</v>
      </c>
      <c r="B174" s="5" t="s">
        <v>66</v>
      </c>
      <c r="C174" s="13"/>
      <c r="D174" s="13"/>
      <c r="E174" s="16">
        <f t="shared" ref="E174:W174" si="82">3.413*E173</f>
        <v>24.008457832417584</v>
      </c>
      <c r="F174" s="16">
        <f t="shared" si="82"/>
        <v>20.917421815192746</v>
      </c>
      <c r="G174" s="16">
        <f t="shared" si="82"/>
        <v>24.403658784391531</v>
      </c>
      <c r="H174" s="16">
        <f t="shared" si="82"/>
        <v>18.752285171164022</v>
      </c>
      <c r="I174" s="16">
        <f t="shared" si="82"/>
        <v>21.340851406593401</v>
      </c>
      <c r="J174" s="16">
        <f t="shared" si="82"/>
        <v>20.74804997863248</v>
      </c>
      <c r="K174" s="16">
        <f t="shared" si="82"/>
        <v>19.266046408730155</v>
      </c>
      <c r="L174" s="16">
        <f t="shared" si="82"/>
        <v>18.784395248511906</v>
      </c>
      <c r="M174" s="16">
        <f t="shared" si="82"/>
        <v>22.018338752834463</v>
      </c>
      <c r="N174" s="16">
        <f t="shared" si="82"/>
        <v>19.506871988839286</v>
      </c>
      <c r="O174" s="16">
        <f t="shared" si="82"/>
        <v>22.293567987244902</v>
      </c>
      <c r="P174" s="16">
        <f t="shared" si="82"/>
        <v>20.293568883862434</v>
      </c>
      <c r="Q174" s="16">
        <f t="shared" si="82"/>
        <v>21.467880284013606</v>
      </c>
      <c r="R174" s="16">
        <f t="shared" si="82"/>
        <v>22.822854976495723</v>
      </c>
      <c r="S174" s="16">
        <f t="shared" si="82"/>
        <v>20.917421815192743</v>
      </c>
      <c r="T174" s="16">
        <f t="shared" si="82"/>
        <v>19.00916578994709</v>
      </c>
      <c r="U174" s="16">
        <f t="shared" si="82"/>
        <v>23.440356463955023</v>
      </c>
      <c r="V174" s="16">
        <f t="shared" si="82"/>
        <v>22.477054143518519</v>
      </c>
      <c r="W174" s="16">
        <f t="shared" si="82"/>
        <v>15.866155866013072</v>
      </c>
      <c r="X174" s="16"/>
      <c r="Y174" s="16"/>
      <c r="Z174" s="16"/>
      <c r="AA174" s="16"/>
      <c r="AB174" s="16"/>
      <c r="AC174" s="24">
        <f t="shared" si="80"/>
        <v>20.964968610397406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>
        <f t="shared" ref="E175:W175" si="83">(E158-E157)/LN(1+(E158-E157)/E152)</f>
        <v>3.2309416597099814</v>
      </c>
      <c r="F175" s="16">
        <f t="shared" si="83"/>
        <v>2.8269864938532443</v>
      </c>
      <c r="G175" s="16">
        <f t="shared" si="83"/>
        <v>3.0135908994034803</v>
      </c>
      <c r="H175" s="16">
        <f t="shared" si="83"/>
        <v>2.8880502797241387</v>
      </c>
      <c r="I175" s="16">
        <f t="shared" si="83"/>
        <v>2.8880502797241387</v>
      </c>
      <c r="J175" s="16">
        <f t="shared" si="83"/>
        <v>3.1608880342886434</v>
      </c>
      <c r="K175" s="16">
        <f t="shared" si="83"/>
        <v>3.0135908994034803</v>
      </c>
      <c r="L175" s="16">
        <f t="shared" si="83"/>
        <v>3.0446447180586973</v>
      </c>
      <c r="M175" s="16">
        <f t="shared" si="83"/>
        <v>3.1681956368598083</v>
      </c>
      <c r="N175" s="16">
        <f t="shared" si="83"/>
        <v>3.0755720952729746</v>
      </c>
      <c r="O175" s="16">
        <f t="shared" si="83"/>
        <v>2.9492740268717399</v>
      </c>
      <c r="P175" s="16">
        <f t="shared" si="83"/>
        <v>3.0446447180586973</v>
      </c>
      <c r="Q175" s="16">
        <f t="shared" si="83"/>
        <v>2.9510920028415573</v>
      </c>
      <c r="R175" s="16">
        <f t="shared" si="83"/>
        <v>3.0135908994034795</v>
      </c>
      <c r="S175" s="16">
        <f t="shared" si="83"/>
        <v>2.982407685886137</v>
      </c>
      <c r="T175" s="16">
        <f t="shared" si="83"/>
        <v>2.9196406471924821</v>
      </c>
      <c r="U175" s="16">
        <f t="shared" si="83"/>
        <v>2.9196406471924834</v>
      </c>
      <c r="V175" s="16">
        <f t="shared" si="83"/>
        <v>2.8244384210924309</v>
      </c>
      <c r="W175" s="16">
        <f t="shared" si="83"/>
        <v>2.7960874311489468</v>
      </c>
      <c r="X175" s="16"/>
      <c r="Y175" s="16"/>
      <c r="Z175" s="16"/>
      <c r="AA175" s="16"/>
      <c r="AB175" s="16"/>
      <c r="AC175" s="24">
        <f t="shared" si="80"/>
        <v>2.9848067092624495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>
        <f t="shared" ref="E176:W176" si="84">(E154-E155)/LN(1+(E154-E155)/E153)</f>
        <v>2.8471908617087194</v>
      </c>
      <c r="F176" s="16">
        <f t="shared" si="84"/>
        <v>2.7288938316427807</v>
      </c>
      <c r="G176" s="16">
        <f t="shared" si="84"/>
        <v>2.5369423252845387</v>
      </c>
      <c r="H176" s="16">
        <f t="shared" si="84"/>
        <v>2.4682916986923407</v>
      </c>
      <c r="I176" s="16">
        <f t="shared" si="84"/>
        <v>2.4452875576447819</v>
      </c>
      <c r="J176" s="16">
        <f t="shared" si="84"/>
        <v>2.3990918556509144</v>
      </c>
      <c r="K176" s="16">
        <f t="shared" si="84"/>
        <v>2.5141180370887164</v>
      </c>
      <c r="L176" s="16">
        <f t="shared" si="84"/>
        <v>2.5824181345416171</v>
      </c>
      <c r="M176" s="16">
        <f t="shared" si="84"/>
        <v>2.6276699100244088</v>
      </c>
      <c r="N176" s="16">
        <f t="shared" si="84"/>
        <v>2.8471908617087194</v>
      </c>
      <c r="O176" s="16">
        <f t="shared" si="84"/>
        <v>3.0290013989076652</v>
      </c>
      <c r="P176" s="16">
        <f t="shared" si="84"/>
        <v>2.980129191979886</v>
      </c>
      <c r="Q176" s="16">
        <f t="shared" si="84"/>
        <v>2.7763908722930748</v>
      </c>
      <c r="R176" s="16">
        <f t="shared" si="84"/>
        <v>2.5597087013286677</v>
      </c>
      <c r="S176" s="16">
        <f t="shared" si="84"/>
        <v>2.5369423252845387</v>
      </c>
      <c r="T176" s="16">
        <f t="shared" si="84"/>
        <v>2.4912348380247811</v>
      </c>
      <c r="U176" s="16">
        <f t="shared" si="84"/>
        <v>2.4682916986923402</v>
      </c>
      <c r="V176" s="16">
        <f t="shared" si="84"/>
        <v>2.3990918556509144</v>
      </c>
      <c r="W176" s="16">
        <f t="shared" si="84"/>
        <v>2.3990918556509144</v>
      </c>
      <c r="X176" s="16"/>
      <c r="Y176" s="16"/>
      <c r="Z176" s="16"/>
      <c r="AA176" s="16"/>
      <c r="AB176" s="16"/>
      <c r="AC176" s="24">
        <f t="shared" si="80"/>
        <v>2.6124725164105431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134" priority="9" operator="greaterThan">
      <formula>90</formula>
    </cfRule>
  </conditionalFormatting>
  <conditionalFormatting sqref="E54:AB54">
    <cfRule type="cellIs" dxfId="133" priority="3" operator="greaterThan">
      <formula>90</formula>
    </cfRule>
  </conditionalFormatting>
  <conditionalFormatting sqref="E83:AB83">
    <cfRule type="cellIs" dxfId="132" priority="7" operator="greaterThan">
      <formula>90</formula>
    </cfRule>
  </conditionalFormatting>
  <conditionalFormatting sqref="E112:AB112">
    <cfRule type="cellIs" dxfId="131" priority="2" operator="greaterThan">
      <formula>90</formula>
    </cfRule>
  </conditionalFormatting>
  <conditionalFormatting sqref="E141:AB141">
    <cfRule type="cellIs" dxfId="130" priority="5" operator="greaterThan">
      <formula>90</formula>
    </cfRule>
  </conditionalFormatting>
  <conditionalFormatting sqref="E170:AB170">
    <cfRule type="cellIs" dxfId="129" priority="1" operator="greaterThan">
      <formula>90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F6689-B913-4659-B790-ACFF43B363A2}">
  <dimension ref="A1:BF176"/>
  <sheetViews>
    <sheetView topLeftCell="A147" zoomScale="60" zoomScaleNormal="60" workbookViewId="0">
      <selection activeCell="E169" sqref="E169:AB170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148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>
        <v>2.2999999999999998</v>
      </c>
      <c r="F7" s="8">
        <v>2.1</v>
      </c>
      <c r="G7" s="8">
        <v>2.2000000000000002</v>
      </c>
      <c r="H7" s="8">
        <v>2.1</v>
      </c>
      <c r="I7" s="8">
        <v>1.9</v>
      </c>
      <c r="J7" s="8">
        <v>2.2000000000000002</v>
      </c>
      <c r="K7" s="8">
        <v>2.1</v>
      </c>
      <c r="L7" s="8">
        <v>2.1</v>
      </c>
      <c r="M7" s="8">
        <v>2.1</v>
      </c>
      <c r="N7" s="8">
        <v>2.2000000000000002</v>
      </c>
      <c r="O7" s="8">
        <v>2.1</v>
      </c>
      <c r="P7" s="8">
        <v>2.2000000000000002</v>
      </c>
      <c r="Q7" s="8">
        <v>2.2000000000000002</v>
      </c>
      <c r="R7" s="8">
        <v>2.2000000000000002</v>
      </c>
      <c r="S7" s="8">
        <v>2.2000000000000002</v>
      </c>
      <c r="T7" s="8">
        <v>2.1</v>
      </c>
      <c r="U7" s="8">
        <v>2.1</v>
      </c>
      <c r="V7" s="8">
        <v>2.1</v>
      </c>
      <c r="W7" s="8">
        <v>1.9</v>
      </c>
      <c r="X7" s="8">
        <v>1.9</v>
      </c>
      <c r="Y7" s="8">
        <v>1.7</v>
      </c>
      <c r="Z7" s="8">
        <v>2</v>
      </c>
      <c r="AA7" s="8">
        <v>2.1</v>
      </c>
      <c r="AB7" s="8">
        <v>1.9</v>
      </c>
      <c r="AC7" s="23">
        <f>AVERAGE(E7:AB7)</f>
        <v>2.0833333333333335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>
        <v>0.8</v>
      </c>
      <c r="F8" s="9">
        <v>0.7</v>
      </c>
      <c r="G8" s="9">
        <v>0.6</v>
      </c>
      <c r="H8" s="9">
        <v>0.6</v>
      </c>
      <c r="I8" s="9">
        <v>0.7</v>
      </c>
      <c r="J8" s="9">
        <v>0.6</v>
      </c>
      <c r="K8" s="9">
        <v>0.6</v>
      </c>
      <c r="L8" s="9">
        <v>0.6</v>
      </c>
      <c r="M8" s="9">
        <v>0.6</v>
      </c>
      <c r="N8" s="9">
        <v>0.7</v>
      </c>
      <c r="O8" s="9">
        <v>0.6</v>
      </c>
      <c r="P8" s="9">
        <v>0.7</v>
      </c>
      <c r="Q8" s="9">
        <v>0.6</v>
      </c>
      <c r="R8" s="9">
        <v>0.7</v>
      </c>
      <c r="S8" s="9">
        <v>0.7</v>
      </c>
      <c r="T8" s="9">
        <v>0.7</v>
      </c>
      <c r="U8" s="9">
        <v>0.6</v>
      </c>
      <c r="V8" s="9">
        <v>0.7</v>
      </c>
      <c r="W8" s="9">
        <v>0.6</v>
      </c>
      <c r="X8" s="9">
        <v>0.8</v>
      </c>
      <c r="Y8" s="9">
        <v>0.7</v>
      </c>
      <c r="Z8" s="9">
        <v>1.9</v>
      </c>
      <c r="AA8" s="9">
        <v>2</v>
      </c>
      <c r="AB8" s="9">
        <v>1.6</v>
      </c>
      <c r="AC8" s="23">
        <f>AVERAGE(E8:AB8)</f>
        <v>0.80833333333333324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>
        <v>14.3</v>
      </c>
      <c r="F9" s="10">
        <v>13.6</v>
      </c>
      <c r="G9" s="10">
        <v>13.1</v>
      </c>
      <c r="H9" s="10">
        <v>13</v>
      </c>
      <c r="I9" s="10">
        <v>13.1</v>
      </c>
      <c r="J9" s="10">
        <v>12.9</v>
      </c>
      <c r="K9" s="10">
        <v>13.1</v>
      </c>
      <c r="L9" s="10">
        <v>13.1</v>
      </c>
      <c r="M9" s="10">
        <v>13.2</v>
      </c>
      <c r="N9" s="10">
        <v>13.6</v>
      </c>
      <c r="O9" s="10">
        <v>13.8</v>
      </c>
      <c r="P9" s="10">
        <v>13.9</v>
      </c>
      <c r="Q9" s="10">
        <v>13.8</v>
      </c>
      <c r="R9" s="10">
        <v>13.9</v>
      </c>
      <c r="S9" s="10">
        <v>13.9</v>
      </c>
      <c r="T9" s="10">
        <v>13.9</v>
      </c>
      <c r="U9" s="10">
        <v>13.9</v>
      </c>
      <c r="V9" s="10">
        <v>13.7</v>
      </c>
      <c r="W9" s="10">
        <v>13.8</v>
      </c>
      <c r="X9" s="10">
        <v>13.6</v>
      </c>
      <c r="Y9" s="10">
        <v>12.9</v>
      </c>
      <c r="Z9" s="10">
        <v>13.1</v>
      </c>
      <c r="AA9" s="10">
        <v>13</v>
      </c>
      <c r="AB9" s="10">
        <v>12.8</v>
      </c>
      <c r="AC9" s="24">
        <f t="shared" ref="AC9:AC23" si="0">AVERAGE(E9:AB9)</f>
        <v>13.458333333333336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>
        <v>6.2</v>
      </c>
      <c r="F10" s="10">
        <v>5.6</v>
      </c>
      <c r="G10" s="10">
        <v>5.6</v>
      </c>
      <c r="H10" s="10">
        <v>5.5</v>
      </c>
      <c r="I10" s="10">
        <v>5.4</v>
      </c>
      <c r="J10" s="10">
        <v>5.5</v>
      </c>
      <c r="K10" s="10">
        <v>5.6</v>
      </c>
      <c r="L10" s="10">
        <v>5.5</v>
      </c>
      <c r="M10" s="10">
        <v>5.6</v>
      </c>
      <c r="N10" s="10">
        <v>5.7</v>
      </c>
      <c r="O10" s="10">
        <v>5.7</v>
      </c>
      <c r="P10" s="10">
        <v>5.8</v>
      </c>
      <c r="Q10" s="10">
        <v>5.8</v>
      </c>
      <c r="R10" s="10">
        <v>5.8</v>
      </c>
      <c r="S10" s="10">
        <v>5.9</v>
      </c>
      <c r="T10" s="10">
        <v>5.9</v>
      </c>
      <c r="U10" s="10">
        <v>5.7</v>
      </c>
      <c r="V10" s="10">
        <v>6.3</v>
      </c>
      <c r="W10" s="10">
        <v>6.5</v>
      </c>
      <c r="X10" s="10">
        <v>6.5</v>
      </c>
      <c r="Y10" s="10">
        <v>6.8</v>
      </c>
      <c r="Z10" s="10">
        <v>6.7</v>
      </c>
      <c r="AA10" s="10">
        <v>6.6</v>
      </c>
      <c r="AB10" s="10">
        <v>6.6</v>
      </c>
      <c r="AC10" s="24">
        <f t="shared" si="0"/>
        <v>5.9499999999999993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8.1000000000000014</v>
      </c>
      <c r="F11" s="10">
        <f t="shared" ref="F11:AB11" si="1">F9-F10</f>
        <v>8</v>
      </c>
      <c r="G11" s="10">
        <f t="shared" si="1"/>
        <v>7.5</v>
      </c>
      <c r="H11" s="10">
        <f t="shared" si="1"/>
        <v>7.5</v>
      </c>
      <c r="I11" s="10">
        <f t="shared" si="1"/>
        <v>7.6999999999999993</v>
      </c>
      <c r="J11" s="10">
        <f t="shared" si="1"/>
        <v>7.4</v>
      </c>
      <c r="K11" s="10">
        <f t="shared" si="1"/>
        <v>7.5</v>
      </c>
      <c r="L11" s="10">
        <f t="shared" si="1"/>
        <v>7.6</v>
      </c>
      <c r="M11" s="10">
        <f t="shared" si="1"/>
        <v>7.6</v>
      </c>
      <c r="N11" s="10">
        <f t="shared" si="1"/>
        <v>7.8999999999999995</v>
      </c>
      <c r="O11" s="10">
        <f t="shared" si="1"/>
        <v>8.1000000000000014</v>
      </c>
      <c r="P11" s="10">
        <f t="shared" si="1"/>
        <v>8.1000000000000014</v>
      </c>
      <c r="Q11" s="10">
        <f t="shared" si="1"/>
        <v>8</v>
      </c>
      <c r="R11" s="10">
        <f t="shared" si="1"/>
        <v>8.1000000000000014</v>
      </c>
      <c r="S11" s="10">
        <f t="shared" si="1"/>
        <v>8</v>
      </c>
      <c r="T11" s="10">
        <f t="shared" si="1"/>
        <v>8</v>
      </c>
      <c r="U11" s="10">
        <f t="shared" si="1"/>
        <v>8.1999999999999993</v>
      </c>
      <c r="V11" s="10">
        <f t="shared" si="1"/>
        <v>7.3999999999999995</v>
      </c>
      <c r="W11" s="10">
        <f t="shared" si="1"/>
        <v>7.3000000000000007</v>
      </c>
      <c r="X11" s="10">
        <f t="shared" si="1"/>
        <v>7.1</v>
      </c>
      <c r="Y11" s="10">
        <f t="shared" si="1"/>
        <v>6.1000000000000005</v>
      </c>
      <c r="Z11" s="10">
        <f t="shared" si="1"/>
        <v>6.3999999999999995</v>
      </c>
      <c r="AA11" s="10">
        <f t="shared" si="1"/>
        <v>6.4</v>
      </c>
      <c r="AB11" s="10">
        <f t="shared" si="1"/>
        <v>6.2000000000000011</v>
      </c>
      <c r="AC11" s="24">
        <f t="shared" si="0"/>
        <v>7.5083333333333329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>
        <v>25.2</v>
      </c>
      <c r="F12" s="10">
        <v>25.1</v>
      </c>
      <c r="G12" s="10">
        <v>25.1</v>
      </c>
      <c r="H12" s="10">
        <v>24.9</v>
      </c>
      <c r="I12" s="10">
        <v>24.3</v>
      </c>
      <c r="J12" s="10">
        <v>24.8</v>
      </c>
      <c r="K12" s="10">
        <v>24.9</v>
      </c>
      <c r="L12" s="10">
        <v>24.7</v>
      </c>
      <c r="M12" s="10">
        <v>25.1</v>
      </c>
      <c r="N12" s="10">
        <v>25.9</v>
      </c>
      <c r="O12" s="10">
        <v>25.7</v>
      </c>
      <c r="P12" s="10">
        <v>25.3</v>
      </c>
      <c r="Q12" s="10">
        <v>25.5</v>
      </c>
      <c r="R12" s="10">
        <v>25.7</v>
      </c>
      <c r="S12" s="10">
        <v>25.8</v>
      </c>
      <c r="T12" s="10">
        <v>25.8</v>
      </c>
      <c r="U12" s="10">
        <v>25.8</v>
      </c>
      <c r="V12" s="10">
        <v>25.4</v>
      </c>
      <c r="W12" s="10">
        <v>24.6</v>
      </c>
      <c r="X12" s="10">
        <v>24.1</v>
      </c>
      <c r="Y12" s="10">
        <v>23.8</v>
      </c>
      <c r="Z12" s="10">
        <v>23.6</v>
      </c>
      <c r="AA12" s="10">
        <v>23.7</v>
      </c>
      <c r="AB12" s="10">
        <v>23.8</v>
      </c>
      <c r="AC12" s="24">
        <f t="shared" si="0"/>
        <v>24.941666666666666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>
        <v>30.9</v>
      </c>
      <c r="F13" s="10">
        <v>30.8</v>
      </c>
      <c r="G13" s="10">
        <v>30.1</v>
      </c>
      <c r="H13" s="10">
        <v>30.1</v>
      </c>
      <c r="I13" s="10">
        <v>29.6</v>
      </c>
      <c r="J13" s="10">
        <v>29.9</v>
      </c>
      <c r="K13" s="10">
        <v>30.2</v>
      </c>
      <c r="L13" s="10">
        <v>29.9</v>
      </c>
      <c r="M13" s="10">
        <v>30.4</v>
      </c>
      <c r="N13" s="10">
        <v>31.4</v>
      </c>
      <c r="O13" s="10">
        <v>31.2</v>
      </c>
      <c r="P13" s="10">
        <v>30.8</v>
      </c>
      <c r="Q13" s="10">
        <v>31</v>
      </c>
      <c r="R13" s="10">
        <v>31.2</v>
      </c>
      <c r="S13" s="10">
        <v>31.3</v>
      </c>
      <c r="T13" s="10">
        <v>31.4</v>
      </c>
      <c r="U13" s="10">
        <v>31.4</v>
      </c>
      <c r="V13" s="10">
        <v>30.5</v>
      </c>
      <c r="W13" s="10">
        <v>29.6</v>
      </c>
      <c r="X13" s="10">
        <v>29</v>
      </c>
      <c r="Y13" s="10">
        <v>28.6</v>
      </c>
      <c r="Z13" s="10">
        <v>28.1</v>
      </c>
      <c r="AA13" s="10">
        <v>28.3</v>
      </c>
      <c r="AB13" s="10">
        <v>28.4</v>
      </c>
      <c r="AC13" s="24">
        <f t="shared" si="0"/>
        <v>30.170833333333331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5.6999999999999993</v>
      </c>
      <c r="F14" s="10">
        <f t="shared" ref="F14:AB14" si="2">F13-F12</f>
        <v>5.6999999999999993</v>
      </c>
      <c r="G14" s="10">
        <f t="shared" si="2"/>
        <v>5</v>
      </c>
      <c r="H14" s="10">
        <f t="shared" si="2"/>
        <v>5.2000000000000028</v>
      </c>
      <c r="I14" s="10">
        <f t="shared" si="2"/>
        <v>5.3000000000000007</v>
      </c>
      <c r="J14" s="10">
        <f t="shared" si="2"/>
        <v>5.0999999999999979</v>
      </c>
      <c r="K14" s="10">
        <f t="shared" si="2"/>
        <v>5.3000000000000007</v>
      </c>
      <c r="L14" s="10">
        <f t="shared" si="2"/>
        <v>5.1999999999999993</v>
      </c>
      <c r="M14" s="10">
        <f t="shared" si="2"/>
        <v>5.2999999999999972</v>
      </c>
      <c r="N14" s="10">
        <f t="shared" si="2"/>
        <v>5.5</v>
      </c>
      <c r="O14" s="10">
        <f t="shared" si="2"/>
        <v>5.5</v>
      </c>
      <c r="P14" s="10">
        <f t="shared" si="2"/>
        <v>5.5</v>
      </c>
      <c r="Q14" s="10">
        <f t="shared" si="2"/>
        <v>5.5</v>
      </c>
      <c r="R14" s="10">
        <f t="shared" si="2"/>
        <v>5.5</v>
      </c>
      <c r="S14" s="10">
        <f t="shared" si="2"/>
        <v>5.5</v>
      </c>
      <c r="T14" s="10">
        <f t="shared" si="2"/>
        <v>5.5999999999999979</v>
      </c>
      <c r="U14" s="10">
        <f t="shared" si="2"/>
        <v>5.5999999999999979</v>
      </c>
      <c r="V14" s="10">
        <f t="shared" si="2"/>
        <v>5.1000000000000014</v>
      </c>
      <c r="W14" s="10">
        <f t="shared" si="2"/>
        <v>5</v>
      </c>
      <c r="X14" s="10">
        <f t="shared" si="2"/>
        <v>4.8999999999999986</v>
      </c>
      <c r="Y14" s="10">
        <f t="shared" si="2"/>
        <v>4.8000000000000007</v>
      </c>
      <c r="Z14" s="10">
        <f t="shared" si="2"/>
        <v>4.5</v>
      </c>
      <c r="AA14" s="10">
        <f t="shared" si="2"/>
        <v>4.6000000000000014</v>
      </c>
      <c r="AB14" s="10">
        <f t="shared" si="2"/>
        <v>4.5999999999999979</v>
      </c>
      <c r="AC14" s="24">
        <f>AVERAGE(E14:AB14)</f>
        <v>5.229166666666667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>
        <v>249.6</v>
      </c>
      <c r="F15" s="172">
        <v>246.8</v>
      </c>
      <c r="G15" s="172">
        <v>246.8</v>
      </c>
      <c r="H15" s="172">
        <v>246.1</v>
      </c>
      <c r="I15" s="172">
        <v>245.5</v>
      </c>
      <c r="J15" s="172">
        <v>245.5</v>
      </c>
      <c r="K15" s="172">
        <v>245.5</v>
      </c>
      <c r="L15" s="172">
        <v>247.5</v>
      </c>
      <c r="M15" s="172">
        <v>247.5</v>
      </c>
      <c r="N15" s="172">
        <v>250.3</v>
      </c>
      <c r="O15" s="172">
        <v>249.6</v>
      </c>
      <c r="P15" s="172">
        <v>249.6</v>
      </c>
      <c r="Q15" s="172">
        <v>249.6</v>
      </c>
      <c r="R15" s="172">
        <v>249.6</v>
      </c>
      <c r="S15" s="172">
        <v>251</v>
      </c>
      <c r="T15" s="172">
        <v>251.7</v>
      </c>
      <c r="U15" s="172">
        <v>251</v>
      </c>
      <c r="V15" s="172">
        <v>257.89999999999998</v>
      </c>
      <c r="W15" s="172">
        <v>255.8</v>
      </c>
      <c r="X15" s="172">
        <v>257.2</v>
      </c>
      <c r="Y15" s="172">
        <v>253.7</v>
      </c>
      <c r="Z15" s="172">
        <v>249.6</v>
      </c>
      <c r="AA15" s="172">
        <v>251.7</v>
      </c>
      <c r="AB15" s="172">
        <v>243.4</v>
      </c>
      <c r="AC15" s="24">
        <f t="shared" ref="AC15:AC16" si="3">AVERAGE(E15:AB15)</f>
        <v>249.68749999999997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>
        <v>740.5</v>
      </c>
      <c r="F16" s="172">
        <v>733.6</v>
      </c>
      <c r="G16" s="172">
        <v>718.4</v>
      </c>
      <c r="H16" s="172">
        <v>718.4</v>
      </c>
      <c r="I16" s="172">
        <v>706</v>
      </c>
      <c r="J16" s="172">
        <v>714.3</v>
      </c>
      <c r="K16" s="172">
        <v>721.9</v>
      </c>
      <c r="L16" s="172">
        <v>712.2</v>
      </c>
      <c r="M16" s="172">
        <v>729.5</v>
      </c>
      <c r="N16" s="172">
        <v>750.8</v>
      </c>
      <c r="O16" s="172">
        <v>746.7</v>
      </c>
      <c r="P16" s="172">
        <v>739.1</v>
      </c>
      <c r="Q16" s="172">
        <v>739.8</v>
      </c>
      <c r="R16" s="172">
        <v>746</v>
      </c>
      <c r="S16" s="172">
        <v>745.3</v>
      </c>
      <c r="T16" s="172">
        <v>750.8</v>
      </c>
      <c r="U16" s="172">
        <v>749.5</v>
      </c>
      <c r="V16" s="172">
        <v>722.6</v>
      </c>
      <c r="W16" s="172">
        <v>708.1</v>
      </c>
      <c r="X16" s="172">
        <v>688.8</v>
      </c>
      <c r="Y16" s="172">
        <v>677.1</v>
      </c>
      <c r="Z16" s="172">
        <v>671.5</v>
      </c>
      <c r="AA16" s="172">
        <v>674.3</v>
      </c>
      <c r="AB16" s="172">
        <v>677.1</v>
      </c>
      <c r="AC16" s="24">
        <f t="shared" si="3"/>
        <v>720.09583333333319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2600.8928571428573</v>
      </c>
      <c r="F24" s="14">
        <f t="shared" si="7"/>
        <v>2568.7830687830688</v>
      </c>
      <c r="G24" s="14">
        <f t="shared" si="7"/>
        <v>2408.2341269841268</v>
      </c>
      <c r="H24" s="14">
        <f t="shared" si="7"/>
        <v>2408.2341269841268</v>
      </c>
      <c r="I24" s="14">
        <f t="shared" si="7"/>
        <v>2472.4537037037035</v>
      </c>
      <c r="J24" s="14">
        <f t="shared" si="7"/>
        <v>2376.1243386243386</v>
      </c>
      <c r="K24" s="14">
        <f t="shared" si="7"/>
        <v>2408.2341269841268</v>
      </c>
      <c r="L24" s="14">
        <f t="shared" si="7"/>
        <v>2440.3439153439153</v>
      </c>
      <c r="M24" s="14">
        <f t="shared" si="7"/>
        <v>2440.3439153439153</v>
      </c>
      <c r="N24" s="14">
        <f t="shared" si="7"/>
        <v>2536.6732804232802</v>
      </c>
      <c r="O24" s="14">
        <f t="shared" si="7"/>
        <v>2600.8928571428573</v>
      </c>
      <c r="P24" s="14">
        <f t="shared" si="7"/>
        <v>2600.8928571428573</v>
      </c>
      <c r="Q24" s="14">
        <f t="shared" si="7"/>
        <v>2568.7830687830688</v>
      </c>
      <c r="R24" s="14">
        <f t="shared" si="7"/>
        <v>2600.8928571428573</v>
      </c>
      <c r="S24" s="14">
        <f t="shared" si="7"/>
        <v>2568.7830687830688</v>
      </c>
      <c r="T24" s="14">
        <f t="shared" si="7"/>
        <v>2568.7830687830688</v>
      </c>
      <c r="U24" s="14">
        <f t="shared" si="7"/>
        <v>2633.002645502645</v>
      </c>
      <c r="V24" s="14">
        <f t="shared" si="7"/>
        <v>2376.1243386243382</v>
      </c>
      <c r="W24" s="14">
        <f t="shared" si="7"/>
        <v>2344.0145502645505</v>
      </c>
      <c r="X24" s="14">
        <f t="shared" si="7"/>
        <v>2279.7949735449733</v>
      </c>
      <c r="Y24" s="14">
        <f t="shared" si="7"/>
        <v>1958.6970899470903</v>
      </c>
      <c r="Z24" s="14">
        <f t="shared" si="7"/>
        <v>2055.0264550264546</v>
      </c>
      <c r="AA24" s="14">
        <f t="shared" si="7"/>
        <v>2055.0264550264551</v>
      </c>
      <c r="AB24" s="14">
        <f t="shared" si="7"/>
        <v>1990.8068783068786</v>
      </c>
      <c r="AC24" s="24">
        <f>SUM(E24:AB24)</f>
        <v>57861.838624338634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>
        <v>1400</v>
      </c>
      <c r="F25" s="15">
        <v>1400</v>
      </c>
      <c r="G25" s="15">
        <v>1400</v>
      </c>
      <c r="H25" s="15">
        <v>1300</v>
      </c>
      <c r="I25" s="15">
        <v>1200</v>
      </c>
      <c r="J25" s="15">
        <v>1400</v>
      </c>
      <c r="K25" s="15">
        <v>1400</v>
      </c>
      <c r="L25" s="15">
        <v>1300</v>
      </c>
      <c r="M25" s="15">
        <v>1400</v>
      </c>
      <c r="N25" s="15">
        <v>1400</v>
      </c>
      <c r="O25" s="15">
        <v>1400</v>
      </c>
      <c r="P25" s="15">
        <v>1500</v>
      </c>
      <c r="Q25" s="15">
        <v>1400</v>
      </c>
      <c r="R25" s="15">
        <v>1500</v>
      </c>
      <c r="S25" s="15">
        <v>1400</v>
      </c>
      <c r="T25" s="15">
        <v>1500</v>
      </c>
      <c r="U25" s="15">
        <v>1400</v>
      </c>
      <c r="V25" s="15">
        <v>1200</v>
      </c>
      <c r="W25" s="15">
        <v>1200</v>
      </c>
      <c r="X25" s="15">
        <v>1300</v>
      </c>
      <c r="Y25" s="15">
        <v>1200</v>
      </c>
      <c r="Z25" s="15">
        <v>1100</v>
      </c>
      <c r="AA25" s="15">
        <v>1100</v>
      </c>
      <c r="AB25" s="15">
        <v>1300</v>
      </c>
      <c r="AC25" s="25">
        <f>SUM(E25:AB25)</f>
        <v>32100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>
        <f t="shared" ref="E26:AB26" si="8">E25/E24</f>
        <v>0.538276690696876</v>
      </c>
      <c r="F26" s="16">
        <f t="shared" si="8"/>
        <v>0.54500514933058708</v>
      </c>
      <c r="G26" s="16">
        <f t="shared" si="8"/>
        <v>0.5813388259526262</v>
      </c>
      <c r="H26" s="16">
        <f t="shared" si="8"/>
        <v>0.53981462409886716</v>
      </c>
      <c r="I26" s="16">
        <f t="shared" si="8"/>
        <v>0.48534781387510539</v>
      </c>
      <c r="J26" s="16">
        <f t="shared" si="8"/>
        <v>0.58919475603306704</v>
      </c>
      <c r="K26" s="16">
        <f t="shared" si="8"/>
        <v>0.5813388259526262</v>
      </c>
      <c r="L26" s="16">
        <f t="shared" si="8"/>
        <v>0.53271180009756625</v>
      </c>
      <c r="M26" s="16">
        <f t="shared" si="8"/>
        <v>0.57368963087430214</v>
      </c>
      <c r="N26" s="16">
        <f t="shared" si="8"/>
        <v>0.55190394868920212</v>
      </c>
      <c r="O26" s="16">
        <f t="shared" si="8"/>
        <v>0.538276690696876</v>
      </c>
      <c r="P26" s="16">
        <f t="shared" si="8"/>
        <v>0.57672502574665285</v>
      </c>
      <c r="Q26" s="16">
        <f t="shared" si="8"/>
        <v>0.54500514933058708</v>
      </c>
      <c r="R26" s="16">
        <f t="shared" si="8"/>
        <v>0.57672502574665285</v>
      </c>
      <c r="S26" s="16">
        <f t="shared" si="8"/>
        <v>0.54500514933058708</v>
      </c>
      <c r="T26" s="16">
        <f t="shared" si="8"/>
        <v>0.58393408856848605</v>
      </c>
      <c r="U26" s="16">
        <f t="shared" si="8"/>
        <v>0.53171234081032892</v>
      </c>
      <c r="V26" s="16">
        <f t="shared" si="8"/>
        <v>0.50502407659977189</v>
      </c>
      <c r="W26" s="16">
        <f t="shared" si="8"/>
        <v>0.51194221463538503</v>
      </c>
      <c r="X26" s="16">
        <f t="shared" si="8"/>
        <v>0.57022671559739491</v>
      </c>
      <c r="Y26" s="16">
        <f t="shared" si="8"/>
        <v>0.61265215849808363</v>
      </c>
      <c r="Z26" s="16">
        <f t="shared" si="8"/>
        <v>0.53527291452111236</v>
      </c>
      <c r="AA26" s="16">
        <f t="shared" si="8"/>
        <v>0.53527291452111225</v>
      </c>
      <c r="AB26" s="16">
        <f t="shared" si="8"/>
        <v>0.65300156140991983</v>
      </c>
      <c r="AC26" s="24">
        <f t="shared" ref="AC26:AC31" si="9">AVERAGE(E26:AB26)</f>
        <v>0.55580825381724053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0.55580825381724053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9"/>
        <v>0.55580825381724053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>
        <f t="shared" ref="E28:AB28" si="10">3.516/E26</f>
        <v>6.5319566326530625</v>
      </c>
      <c r="F28" s="16">
        <f t="shared" si="10"/>
        <v>6.4513151927437633</v>
      </c>
      <c r="G28" s="16">
        <f t="shared" si="10"/>
        <v>6.0481079931972781</v>
      </c>
      <c r="H28" s="16">
        <f t="shared" si="10"/>
        <v>6.5133470695970699</v>
      </c>
      <c r="I28" s="16">
        <f t="shared" si="10"/>
        <v>7.244289351851851</v>
      </c>
      <c r="J28" s="16">
        <f t="shared" si="10"/>
        <v>5.9674665532879825</v>
      </c>
      <c r="K28" s="16">
        <f t="shared" si="10"/>
        <v>6.0481079931972781</v>
      </c>
      <c r="L28" s="16">
        <f t="shared" si="10"/>
        <v>6.6001916971916978</v>
      </c>
      <c r="M28" s="16">
        <f t="shared" si="10"/>
        <v>6.1287494331065755</v>
      </c>
      <c r="N28" s="16">
        <f t="shared" si="10"/>
        <v>6.3706737528344668</v>
      </c>
      <c r="O28" s="16">
        <f t="shared" si="10"/>
        <v>6.5319566326530625</v>
      </c>
      <c r="P28" s="16">
        <f t="shared" si="10"/>
        <v>6.0964928571428576</v>
      </c>
      <c r="Q28" s="16">
        <f t="shared" si="10"/>
        <v>6.4513151927437633</v>
      </c>
      <c r="R28" s="16">
        <f t="shared" si="10"/>
        <v>6.0964928571428576</v>
      </c>
      <c r="S28" s="16">
        <f t="shared" si="10"/>
        <v>6.4513151927437633</v>
      </c>
      <c r="T28" s="16">
        <f t="shared" si="10"/>
        <v>6.0212275132275135</v>
      </c>
      <c r="U28" s="16">
        <f t="shared" si="10"/>
        <v>6.6125980725623572</v>
      </c>
      <c r="V28" s="16">
        <f t="shared" si="10"/>
        <v>6.9620443121693105</v>
      </c>
      <c r="W28" s="16">
        <f t="shared" si="10"/>
        <v>6.867962632275133</v>
      </c>
      <c r="X28" s="16">
        <f t="shared" si="10"/>
        <v>6.1659685592185589</v>
      </c>
      <c r="Y28" s="16">
        <f t="shared" si="10"/>
        <v>5.7389824735449748</v>
      </c>
      <c r="Z28" s="16">
        <f t="shared" si="10"/>
        <v>6.5686118326118317</v>
      </c>
      <c r="AA28" s="16">
        <f t="shared" si="10"/>
        <v>6.5686118326118326</v>
      </c>
      <c r="AB28" s="16">
        <f t="shared" si="10"/>
        <v>5.3843669108669117</v>
      </c>
      <c r="AC28" s="24">
        <f t="shared" si="9"/>
        <v>6.3509230225489901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>
        <f t="shared" ref="E29:AB29" si="11">3.413*E28</f>
        <v>22.293567987244902</v>
      </c>
      <c r="F29" s="16">
        <f t="shared" si="11"/>
        <v>22.018338752834463</v>
      </c>
      <c r="G29" s="16">
        <f t="shared" si="11"/>
        <v>20.642192580782311</v>
      </c>
      <c r="H29" s="16">
        <f t="shared" si="11"/>
        <v>22.230053548534798</v>
      </c>
      <c r="I29" s="16">
        <f t="shared" si="11"/>
        <v>24.724759557870367</v>
      </c>
      <c r="J29" s="16">
        <f t="shared" si="11"/>
        <v>20.366963346371882</v>
      </c>
      <c r="K29" s="16">
        <f t="shared" si="11"/>
        <v>20.642192580782311</v>
      </c>
      <c r="L29" s="16">
        <f t="shared" si="11"/>
        <v>22.526454262515262</v>
      </c>
      <c r="M29" s="16">
        <f t="shared" si="11"/>
        <v>20.917421815192743</v>
      </c>
      <c r="N29" s="16">
        <f t="shared" si="11"/>
        <v>21.743109518424035</v>
      </c>
      <c r="O29" s="16">
        <f t="shared" si="11"/>
        <v>22.293567987244902</v>
      </c>
      <c r="P29" s="16">
        <f t="shared" si="11"/>
        <v>20.807330121428571</v>
      </c>
      <c r="Q29" s="16">
        <f t="shared" si="11"/>
        <v>22.018338752834463</v>
      </c>
      <c r="R29" s="16">
        <f t="shared" si="11"/>
        <v>20.807330121428571</v>
      </c>
      <c r="S29" s="16">
        <f t="shared" si="11"/>
        <v>22.018338752834463</v>
      </c>
      <c r="T29" s="16">
        <f t="shared" si="11"/>
        <v>20.550449502645503</v>
      </c>
      <c r="U29" s="16">
        <f t="shared" si="11"/>
        <v>22.568797221655323</v>
      </c>
      <c r="V29" s="16">
        <f t="shared" si="11"/>
        <v>23.761457237433856</v>
      </c>
      <c r="W29" s="16">
        <f t="shared" si="11"/>
        <v>23.440356463955027</v>
      </c>
      <c r="X29" s="16">
        <f t="shared" si="11"/>
        <v>21.044450692612941</v>
      </c>
      <c r="Y29" s="16">
        <f t="shared" si="11"/>
        <v>19.587147182208998</v>
      </c>
      <c r="Z29" s="16">
        <f t="shared" si="11"/>
        <v>22.418672184704182</v>
      </c>
      <c r="AA29" s="16">
        <f t="shared" si="11"/>
        <v>22.418672184704182</v>
      </c>
      <c r="AB29" s="16">
        <f t="shared" si="11"/>
        <v>18.376844266788769</v>
      </c>
      <c r="AC29" s="24">
        <f t="shared" si="9"/>
        <v>21.675700275959695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>
        <f t="shared" ref="E30:AB30" si="12">(E13-E12)/LN(1+(E13-E12)/E7)</f>
        <v>4.572684925226369</v>
      </c>
      <c r="F30" s="16">
        <f t="shared" si="12"/>
        <v>4.343895080706373</v>
      </c>
      <c r="G30" s="16">
        <f t="shared" si="12"/>
        <v>4.2171897751603904</v>
      </c>
      <c r="H30" s="16">
        <f t="shared" si="12"/>
        <v>4.1735657466675047</v>
      </c>
      <c r="I30" s="16">
        <f t="shared" si="12"/>
        <v>3.9783005776314369</v>
      </c>
      <c r="J30" s="16">
        <f t="shared" si="12"/>
        <v>4.2520658385844152</v>
      </c>
      <c r="K30" s="16">
        <f t="shared" si="12"/>
        <v>4.2078765470448296</v>
      </c>
      <c r="L30" s="16">
        <f t="shared" si="12"/>
        <v>4.1735657466675047</v>
      </c>
      <c r="M30" s="16">
        <f t="shared" si="12"/>
        <v>4.2078765470448287</v>
      </c>
      <c r="N30" s="16">
        <f t="shared" si="12"/>
        <v>4.3902958008136039</v>
      </c>
      <c r="O30" s="16">
        <f t="shared" si="12"/>
        <v>4.2761260917946524</v>
      </c>
      <c r="P30" s="16">
        <f t="shared" si="12"/>
        <v>4.3902958008136039</v>
      </c>
      <c r="Q30" s="16">
        <f t="shared" si="12"/>
        <v>4.3902958008136039</v>
      </c>
      <c r="R30" s="16">
        <f t="shared" si="12"/>
        <v>4.3902958008136039</v>
      </c>
      <c r="S30" s="16">
        <f t="shared" si="12"/>
        <v>4.3902958008136039</v>
      </c>
      <c r="T30" s="16">
        <f t="shared" si="12"/>
        <v>4.310069529424827</v>
      </c>
      <c r="U30" s="16">
        <f t="shared" si="12"/>
        <v>4.310069529424827</v>
      </c>
      <c r="V30" s="16">
        <f t="shared" si="12"/>
        <v>4.1391276662228469</v>
      </c>
      <c r="W30" s="16">
        <f t="shared" si="12"/>
        <v>3.8769682118883537</v>
      </c>
      <c r="X30" s="16">
        <f t="shared" si="12"/>
        <v>3.8429301103906557</v>
      </c>
      <c r="Y30" s="16">
        <f t="shared" si="12"/>
        <v>3.5789541591302187</v>
      </c>
      <c r="Z30" s="16">
        <f t="shared" si="12"/>
        <v>3.8179111054271773</v>
      </c>
      <c r="AA30" s="16">
        <f t="shared" si="12"/>
        <v>3.9649355522896643</v>
      </c>
      <c r="AB30" s="16">
        <f t="shared" si="12"/>
        <v>3.7399946279634304</v>
      </c>
      <c r="AC30" s="24">
        <f t="shared" si="9"/>
        <v>4.1639827655315953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>
        <f t="shared" ref="E31:AB31" si="13">(E9-E10)/LN(1+(E9-E10)/E8)</f>
        <v>3.3621191219924658</v>
      </c>
      <c r="F31" s="16">
        <f t="shared" si="13"/>
        <v>3.174605732429284</v>
      </c>
      <c r="G31" s="16">
        <f t="shared" si="13"/>
        <v>2.8816343500125905</v>
      </c>
      <c r="H31" s="16">
        <f t="shared" si="13"/>
        <v>2.8816343500125905</v>
      </c>
      <c r="I31" s="16">
        <f t="shared" si="13"/>
        <v>3.0987079537402038</v>
      </c>
      <c r="J31" s="16">
        <f t="shared" si="13"/>
        <v>2.8568481655931199</v>
      </c>
      <c r="K31" s="16">
        <f t="shared" si="13"/>
        <v>2.8816343500125905</v>
      </c>
      <c r="L31" s="16">
        <f t="shared" si="13"/>
        <v>2.9063544547929929</v>
      </c>
      <c r="M31" s="16">
        <f t="shared" si="13"/>
        <v>2.9063544547929929</v>
      </c>
      <c r="N31" s="16">
        <f t="shared" si="13"/>
        <v>3.1493713162492134</v>
      </c>
      <c r="O31" s="16">
        <f t="shared" si="13"/>
        <v>3.0290013989076661</v>
      </c>
      <c r="P31" s="16">
        <f t="shared" si="13"/>
        <v>3.1997766755952366</v>
      </c>
      <c r="Q31" s="16">
        <f t="shared" si="13"/>
        <v>3.0045957240544103</v>
      </c>
      <c r="R31" s="16">
        <f t="shared" si="13"/>
        <v>3.1997766755952366</v>
      </c>
      <c r="S31" s="16">
        <f t="shared" si="13"/>
        <v>3.174605732429284</v>
      </c>
      <c r="T31" s="16">
        <f t="shared" si="13"/>
        <v>3.174605732429284</v>
      </c>
      <c r="U31" s="16">
        <f t="shared" si="13"/>
        <v>3.0533471748646286</v>
      </c>
      <c r="V31" s="16">
        <f t="shared" si="13"/>
        <v>3.0222103805672957</v>
      </c>
      <c r="W31" s="16">
        <f t="shared" si="13"/>
        <v>2.8319947622323784</v>
      </c>
      <c r="X31" s="16">
        <f t="shared" si="13"/>
        <v>3.1004281370558266</v>
      </c>
      <c r="Y31" s="16">
        <f t="shared" si="13"/>
        <v>2.6829726235314069</v>
      </c>
      <c r="Z31" s="16">
        <f t="shared" si="13"/>
        <v>4.3407439843552913</v>
      </c>
      <c r="AA31" s="16">
        <f t="shared" si="13"/>
        <v>4.4596676273892069</v>
      </c>
      <c r="AB31" s="16">
        <f t="shared" si="13"/>
        <v>3.9138446526776183</v>
      </c>
      <c r="AC31" s="24">
        <f t="shared" si="9"/>
        <v>3.1786181471380339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4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4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0</v>
      </c>
      <c r="F40" s="10">
        <f t="shared" ref="F40:AB40" si="15">F38-F39</f>
        <v>0</v>
      </c>
      <c r="G40" s="10">
        <f t="shared" si="15"/>
        <v>0</v>
      </c>
      <c r="H40" s="10">
        <f t="shared" si="15"/>
        <v>0</v>
      </c>
      <c r="I40" s="10">
        <f t="shared" si="15"/>
        <v>0</v>
      </c>
      <c r="J40" s="10">
        <f t="shared" si="15"/>
        <v>0</v>
      </c>
      <c r="K40" s="10">
        <f t="shared" si="15"/>
        <v>0</v>
      </c>
      <c r="L40" s="10">
        <f t="shared" si="15"/>
        <v>0</v>
      </c>
      <c r="M40" s="10">
        <f t="shared" si="15"/>
        <v>0</v>
      </c>
      <c r="N40" s="10">
        <f t="shared" si="15"/>
        <v>0</v>
      </c>
      <c r="O40" s="10">
        <f t="shared" si="15"/>
        <v>0</v>
      </c>
      <c r="P40" s="10">
        <f t="shared" si="15"/>
        <v>0</v>
      </c>
      <c r="Q40" s="10">
        <f t="shared" si="15"/>
        <v>0</v>
      </c>
      <c r="R40" s="10">
        <f t="shared" si="15"/>
        <v>0</v>
      </c>
      <c r="S40" s="10">
        <f t="shared" si="15"/>
        <v>0</v>
      </c>
      <c r="T40" s="10">
        <f t="shared" si="15"/>
        <v>0</v>
      </c>
      <c r="U40" s="10">
        <f t="shared" si="15"/>
        <v>0</v>
      </c>
      <c r="V40" s="10">
        <f t="shared" si="15"/>
        <v>0</v>
      </c>
      <c r="W40" s="10">
        <f t="shared" si="15"/>
        <v>0</v>
      </c>
      <c r="X40" s="10">
        <f t="shared" si="15"/>
        <v>0</v>
      </c>
      <c r="Y40" s="10">
        <f t="shared" si="15"/>
        <v>0</v>
      </c>
      <c r="Z40" s="10">
        <f t="shared" si="15"/>
        <v>0</v>
      </c>
      <c r="AA40" s="10">
        <f t="shared" si="15"/>
        <v>0</v>
      </c>
      <c r="AB40" s="10">
        <f t="shared" si="15"/>
        <v>0</v>
      </c>
      <c r="AC40" s="24">
        <f t="shared" si="14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4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4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0</v>
      </c>
      <c r="F43" s="10">
        <f t="shared" ref="F43:AB43" si="16">F42-F41</f>
        <v>0</v>
      </c>
      <c r="G43" s="10">
        <f t="shared" si="16"/>
        <v>0</v>
      </c>
      <c r="H43" s="10">
        <f t="shared" si="16"/>
        <v>0</v>
      </c>
      <c r="I43" s="10">
        <f t="shared" si="16"/>
        <v>0</v>
      </c>
      <c r="J43" s="10">
        <f t="shared" si="16"/>
        <v>0</v>
      </c>
      <c r="K43" s="10">
        <f t="shared" si="16"/>
        <v>0</v>
      </c>
      <c r="L43" s="10">
        <f t="shared" si="16"/>
        <v>0</v>
      </c>
      <c r="M43" s="10">
        <f t="shared" si="16"/>
        <v>0</v>
      </c>
      <c r="N43" s="10">
        <f t="shared" si="16"/>
        <v>0</v>
      </c>
      <c r="O43" s="10">
        <f t="shared" si="16"/>
        <v>0</v>
      </c>
      <c r="P43" s="10">
        <f t="shared" si="16"/>
        <v>0</v>
      </c>
      <c r="Q43" s="10">
        <f t="shared" si="16"/>
        <v>0</v>
      </c>
      <c r="R43" s="10">
        <f t="shared" si="16"/>
        <v>0</v>
      </c>
      <c r="S43" s="10">
        <f t="shared" si="16"/>
        <v>0</v>
      </c>
      <c r="T43" s="10">
        <f t="shared" si="16"/>
        <v>0</v>
      </c>
      <c r="U43" s="10">
        <f t="shared" si="16"/>
        <v>0</v>
      </c>
      <c r="V43" s="10">
        <f t="shared" si="16"/>
        <v>0</v>
      </c>
      <c r="W43" s="10">
        <f t="shared" si="16"/>
        <v>0</v>
      </c>
      <c r="X43" s="10">
        <f t="shared" si="16"/>
        <v>0</v>
      </c>
      <c r="Y43" s="10">
        <f t="shared" si="16"/>
        <v>0</v>
      </c>
      <c r="Z43" s="10">
        <f t="shared" si="16"/>
        <v>0</v>
      </c>
      <c r="AA43" s="10">
        <f t="shared" si="16"/>
        <v>0</v>
      </c>
      <c r="AB43" s="10">
        <f t="shared" si="16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7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7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17"/>
        <v>4.200000000000002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17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17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17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AB50" si="18">E46-E47</f>
        <v>0.5</v>
      </c>
      <c r="F50" s="11">
        <f t="shared" si="18"/>
        <v>0.5</v>
      </c>
      <c r="G50" s="11">
        <f t="shared" si="18"/>
        <v>0.5</v>
      </c>
      <c r="H50" s="11">
        <f t="shared" si="18"/>
        <v>0.5</v>
      </c>
      <c r="I50" s="11">
        <f t="shared" si="18"/>
        <v>0.5</v>
      </c>
      <c r="J50" s="11">
        <f t="shared" si="18"/>
        <v>0.5</v>
      </c>
      <c r="K50" s="11">
        <f t="shared" si="18"/>
        <v>0.5</v>
      </c>
      <c r="L50" s="11">
        <f t="shared" si="18"/>
        <v>0.5</v>
      </c>
      <c r="M50" s="11">
        <f t="shared" si="18"/>
        <v>0.5</v>
      </c>
      <c r="N50" s="11">
        <f t="shared" si="18"/>
        <v>0.5</v>
      </c>
      <c r="O50" s="11">
        <f t="shared" si="18"/>
        <v>0.5</v>
      </c>
      <c r="P50" s="11">
        <f t="shared" si="18"/>
        <v>0.5</v>
      </c>
      <c r="Q50" s="11">
        <f t="shared" si="18"/>
        <v>0.5</v>
      </c>
      <c r="R50" s="11">
        <f t="shared" si="18"/>
        <v>0.5</v>
      </c>
      <c r="S50" s="11">
        <f t="shared" si="18"/>
        <v>0.5</v>
      </c>
      <c r="T50" s="11">
        <f t="shared" si="18"/>
        <v>0.5</v>
      </c>
      <c r="U50" s="11">
        <f t="shared" si="18"/>
        <v>0.5</v>
      </c>
      <c r="V50" s="11">
        <f t="shared" si="18"/>
        <v>0.5</v>
      </c>
      <c r="W50" s="11">
        <f t="shared" si="18"/>
        <v>0.5</v>
      </c>
      <c r="X50" s="11">
        <f t="shared" si="18"/>
        <v>0.5</v>
      </c>
      <c r="Y50" s="11">
        <f t="shared" si="18"/>
        <v>0.5</v>
      </c>
      <c r="Z50" s="11">
        <f t="shared" si="18"/>
        <v>0.5</v>
      </c>
      <c r="AA50" s="11">
        <f t="shared" si="18"/>
        <v>0.5</v>
      </c>
      <c r="AB50" s="11">
        <f t="shared" si="18"/>
        <v>0.5</v>
      </c>
      <c r="AC50" s="24">
        <f t="shared" si="17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AB51" si="19">E48-E49</f>
        <v>0.79999999999999982</v>
      </c>
      <c r="F51" s="11">
        <f t="shared" si="19"/>
        <v>0.79999999999999982</v>
      </c>
      <c r="G51" s="11">
        <f t="shared" si="19"/>
        <v>0.79999999999999982</v>
      </c>
      <c r="H51" s="11">
        <f t="shared" si="19"/>
        <v>0.79999999999999982</v>
      </c>
      <c r="I51" s="11">
        <f t="shared" si="19"/>
        <v>0.79999999999999982</v>
      </c>
      <c r="J51" s="11">
        <f t="shared" si="19"/>
        <v>0.79999999999999982</v>
      </c>
      <c r="K51" s="11">
        <f t="shared" si="19"/>
        <v>0.79999999999999982</v>
      </c>
      <c r="L51" s="11">
        <f t="shared" si="19"/>
        <v>0.79999999999999982</v>
      </c>
      <c r="M51" s="11">
        <f t="shared" si="19"/>
        <v>0.79999999999999982</v>
      </c>
      <c r="N51" s="11">
        <f t="shared" si="19"/>
        <v>0.79999999999999982</v>
      </c>
      <c r="O51" s="11">
        <f t="shared" si="19"/>
        <v>0.79999999999999982</v>
      </c>
      <c r="P51" s="11">
        <f t="shared" si="19"/>
        <v>0.79999999999999982</v>
      </c>
      <c r="Q51" s="11">
        <f t="shared" si="19"/>
        <v>0.79999999999999982</v>
      </c>
      <c r="R51" s="11">
        <f t="shared" si="19"/>
        <v>0.79999999999999982</v>
      </c>
      <c r="S51" s="11">
        <f t="shared" si="19"/>
        <v>0.79999999999999982</v>
      </c>
      <c r="T51" s="11">
        <f t="shared" si="19"/>
        <v>0.79999999999999982</v>
      </c>
      <c r="U51" s="11">
        <f t="shared" si="19"/>
        <v>0.79999999999999982</v>
      </c>
      <c r="V51" s="11">
        <f t="shared" si="19"/>
        <v>0.79999999999999982</v>
      </c>
      <c r="W51" s="11">
        <f t="shared" si="19"/>
        <v>0.79999999999999982</v>
      </c>
      <c r="X51" s="11">
        <f t="shared" si="19"/>
        <v>0.79999999999999982</v>
      </c>
      <c r="Y51" s="11">
        <f t="shared" si="19"/>
        <v>0.79999999999999982</v>
      </c>
      <c r="Z51" s="11">
        <f t="shared" si="19"/>
        <v>0.79999999999999982</v>
      </c>
      <c r="AA51" s="11">
        <f t="shared" si="19"/>
        <v>0.79999999999999982</v>
      </c>
      <c r="AB51" s="11">
        <f t="shared" si="19"/>
        <v>0.79999999999999982</v>
      </c>
      <c r="AC51" s="24">
        <f t="shared" si="17"/>
        <v>0.80000000000000027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AB52" si="20">SQRT(E50/0.5)*971</f>
        <v>971</v>
      </c>
      <c r="F52" s="14">
        <f t="shared" si="20"/>
        <v>971</v>
      </c>
      <c r="G52" s="14">
        <f t="shared" si="20"/>
        <v>971</v>
      </c>
      <c r="H52" s="14">
        <f t="shared" si="20"/>
        <v>971</v>
      </c>
      <c r="I52" s="14">
        <f t="shared" si="20"/>
        <v>971</v>
      </c>
      <c r="J52" s="14">
        <f t="shared" si="20"/>
        <v>971</v>
      </c>
      <c r="K52" s="14">
        <f t="shared" si="20"/>
        <v>971</v>
      </c>
      <c r="L52" s="14">
        <f t="shared" si="20"/>
        <v>971</v>
      </c>
      <c r="M52" s="14">
        <f t="shared" si="20"/>
        <v>971</v>
      </c>
      <c r="N52" s="14">
        <f t="shared" si="20"/>
        <v>971</v>
      </c>
      <c r="O52" s="14">
        <f t="shared" si="20"/>
        <v>971</v>
      </c>
      <c r="P52" s="14">
        <f t="shared" si="20"/>
        <v>971</v>
      </c>
      <c r="Q52" s="14">
        <f t="shared" si="20"/>
        <v>971</v>
      </c>
      <c r="R52" s="14">
        <f t="shared" si="20"/>
        <v>971</v>
      </c>
      <c r="S52" s="14">
        <f t="shared" si="20"/>
        <v>971</v>
      </c>
      <c r="T52" s="14">
        <f t="shared" si="20"/>
        <v>971</v>
      </c>
      <c r="U52" s="14">
        <f t="shared" si="20"/>
        <v>971</v>
      </c>
      <c r="V52" s="14">
        <f t="shared" si="20"/>
        <v>971</v>
      </c>
      <c r="W52" s="14">
        <f t="shared" si="20"/>
        <v>971</v>
      </c>
      <c r="X52" s="14">
        <f t="shared" si="20"/>
        <v>971</v>
      </c>
      <c r="Y52" s="14">
        <f t="shared" si="20"/>
        <v>971</v>
      </c>
      <c r="Z52" s="14">
        <f t="shared" si="20"/>
        <v>971</v>
      </c>
      <c r="AA52" s="14">
        <f t="shared" si="20"/>
        <v>971</v>
      </c>
      <c r="AB52" s="14">
        <f t="shared" si="20"/>
        <v>971</v>
      </c>
      <c r="AC52" s="24">
        <f t="shared" si="17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AB53" si="21">E52*1000*1*(E38-E39)/3024</f>
        <v>0</v>
      </c>
      <c r="F53" s="14">
        <f t="shared" si="21"/>
        <v>0</v>
      </c>
      <c r="G53" s="14">
        <f t="shared" si="21"/>
        <v>0</v>
      </c>
      <c r="H53" s="14">
        <f t="shared" si="21"/>
        <v>0</v>
      </c>
      <c r="I53" s="14">
        <f t="shared" si="21"/>
        <v>0</v>
      </c>
      <c r="J53" s="14">
        <f t="shared" si="21"/>
        <v>0</v>
      </c>
      <c r="K53" s="14">
        <f t="shared" si="21"/>
        <v>0</v>
      </c>
      <c r="L53" s="14">
        <f t="shared" si="21"/>
        <v>0</v>
      </c>
      <c r="M53" s="14">
        <f t="shared" si="21"/>
        <v>0</v>
      </c>
      <c r="N53" s="14">
        <f t="shared" si="21"/>
        <v>0</v>
      </c>
      <c r="O53" s="14">
        <f t="shared" si="21"/>
        <v>0</v>
      </c>
      <c r="P53" s="14">
        <f t="shared" si="21"/>
        <v>0</v>
      </c>
      <c r="Q53" s="14">
        <f t="shared" si="21"/>
        <v>0</v>
      </c>
      <c r="R53" s="14">
        <f t="shared" si="21"/>
        <v>0</v>
      </c>
      <c r="S53" s="14">
        <f t="shared" si="21"/>
        <v>0</v>
      </c>
      <c r="T53" s="14">
        <f t="shared" si="21"/>
        <v>0</v>
      </c>
      <c r="U53" s="14">
        <f t="shared" si="21"/>
        <v>0</v>
      </c>
      <c r="V53" s="14">
        <f t="shared" si="21"/>
        <v>0</v>
      </c>
      <c r="W53" s="14">
        <f t="shared" si="21"/>
        <v>0</v>
      </c>
      <c r="X53" s="14">
        <f t="shared" si="21"/>
        <v>0</v>
      </c>
      <c r="Y53" s="14">
        <f t="shared" si="21"/>
        <v>0</v>
      </c>
      <c r="Z53" s="14">
        <f t="shared" si="21"/>
        <v>0</v>
      </c>
      <c r="AA53" s="14">
        <f t="shared" si="21"/>
        <v>0</v>
      </c>
      <c r="AB53" s="14">
        <f t="shared" si="21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 t="e">
        <f t="shared" ref="E55:AB55" si="22">E54/E53</f>
        <v>#DIV/0!</v>
      </c>
      <c r="F55" s="16" t="e">
        <f t="shared" si="22"/>
        <v>#DIV/0!</v>
      </c>
      <c r="G55" s="16" t="e">
        <f t="shared" si="22"/>
        <v>#DIV/0!</v>
      </c>
      <c r="H55" s="16" t="e">
        <f t="shared" si="22"/>
        <v>#DIV/0!</v>
      </c>
      <c r="I55" s="16" t="e">
        <f t="shared" si="22"/>
        <v>#DIV/0!</v>
      </c>
      <c r="J55" s="16" t="e">
        <f t="shared" si="22"/>
        <v>#DIV/0!</v>
      </c>
      <c r="K55" s="16" t="e">
        <f t="shared" si="22"/>
        <v>#DIV/0!</v>
      </c>
      <c r="L55" s="16" t="e">
        <f t="shared" si="22"/>
        <v>#DIV/0!</v>
      </c>
      <c r="M55" s="16" t="e">
        <f t="shared" si="22"/>
        <v>#DIV/0!</v>
      </c>
      <c r="N55" s="16" t="e">
        <f t="shared" si="22"/>
        <v>#DIV/0!</v>
      </c>
      <c r="O55" s="16" t="e">
        <f t="shared" si="22"/>
        <v>#DIV/0!</v>
      </c>
      <c r="P55" s="16" t="e">
        <f t="shared" si="22"/>
        <v>#DIV/0!</v>
      </c>
      <c r="Q55" s="16" t="e">
        <f t="shared" si="22"/>
        <v>#DIV/0!</v>
      </c>
      <c r="R55" s="16" t="e">
        <f t="shared" si="22"/>
        <v>#DIV/0!</v>
      </c>
      <c r="S55" s="16" t="e">
        <f t="shared" si="22"/>
        <v>#DIV/0!</v>
      </c>
      <c r="T55" s="16" t="e">
        <f t="shared" si="22"/>
        <v>#DIV/0!</v>
      </c>
      <c r="U55" s="16" t="e">
        <f t="shared" si="22"/>
        <v>#DIV/0!</v>
      </c>
      <c r="V55" s="16" t="e">
        <f t="shared" si="22"/>
        <v>#DIV/0!</v>
      </c>
      <c r="W55" s="16" t="e">
        <f t="shared" si="22"/>
        <v>#DIV/0!</v>
      </c>
      <c r="X55" s="16" t="e">
        <f t="shared" si="22"/>
        <v>#DIV/0!</v>
      </c>
      <c r="Y55" s="16" t="e">
        <f t="shared" si="22"/>
        <v>#DIV/0!</v>
      </c>
      <c r="Z55" s="16" t="e">
        <f t="shared" si="22"/>
        <v>#DIV/0!</v>
      </c>
      <c r="AA55" s="16" t="e">
        <f t="shared" si="22"/>
        <v>#DIV/0!</v>
      </c>
      <c r="AB55" s="16" t="e">
        <f t="shared" si="22"/>
        <v>#DIV/0!</v>
      </c>
      <c r="AC55" s="24" t="e">
        <f t="shared" ref="AC55:AC60" si="23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23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 t="e">
        <f t="shared" ref="E57:AB57" si="24">3.516/E55</f>
        <v>#DIV/0!</v>
      </c>
      <c r="F57" s="16" t="e">
        <f t="shared" si="24"/>
        <v>#DIV/0!</v>
      </c>
      <c r="G57" s="16" t="e">
        <f t="shared" si="24"/>
        <v>#DIV/0!</v>
      </c>
      <c r="H57" s="16" t="e">
        <f t="shared" si="24"/>
        <v>#DIV/0!</v>
      </c>
      <c r="I57" s="16" t="e">
        <f t="shared" si="24"/>
        <v>#DIV/0!</v>
      </c>
      <c r="J57" s="16" t="e">
        <f t="shared" si="24"/>
        <v>#DIV/0!</v>
      </c>
      <c r="K57" s="16" t="e">
        <f t="shared" si="24"/>
        <v>#DIV/0!</v>
      </c>
      <c r="L57" s="16" t="e">
        <f t="shared" si="24"/>
        <v>#DIV/0!</v>
      </c>
      <c r="M57" s="16" t="e">
        <f t="shared" si="24"/>
        <v>#DIV/0!</v>
      </c>
      <c r="N57" s="16" t="e">
        <f t="shared" si="24"/>
        <v>#DIV/0!</v>
      </c>
      <c r="O57" s="16" t="e">
        <f t="shared" si="24"/>
        <v>#DIV/0!</v>
      </c>
      <c r="P57" s="16" t="e">
        <f t="shared" si="24"/>
        <v>#DIV/0!</v>
      </c>
      <c r="Q57" s="16" t="e">
        <f t="shared" si="24"/>
        <v>#DIV/0!</v>
      </c>
      <c r="R57" s="16" t="e">
        <f t="shared" si="24"/>
        <v>#DIV/0!</v>
      </c>
      <c r="S57" s="16" t="e">
        <f t="shared" si="24"/>
        <v>#DIV/0!</v>
      </c>
      <c r="T57" s="16" t="e">
        <f t="shared" si="24"/>
        <v>#DIV/0!</v>
      </c>
      <c r="U57" s="16" t="e">
        <f t="shared" si="24"/>
        <v>#DIV/0!</v>
      </c>
      <c r="V57" s="16" t="e">
        <f t="shared" si="24"/>
        <v>#DIV/0!</v>
      </c>
      <c r="W57" s="16" t="e">
        <f t="shared" si="24"/>
        <v>#DIV/0!</v>
      </c>
      <c r="X57" s="16" t="e">
        <f t="shared" si="24"/>
        <v>#DIV/0!</v>
      </c>
      <c r="Y57" s="16" t="e">
        <f t="shared" si="24"/>
        <v>#DIV/0!</v>
      </c>
      <c r="Z57" s="16" t="e">
        <f t="shared" si="24"/>
        <v>#DIV/0!</v>
      </c>
      <c r="AA57" s="16" t="e">
        <f t="shared" si="24"/>
        <v>#DIV/0!</v>
      </c>
      <c r="AB57" s="16" t="e">
        <f t="shared" si="24"/>
        <v>#DIV/0!</v>
      </c>
      <c r="AC57" s="24" t="e">
        <f t="shared" si="23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 t="e">
        <f t="shared" ref="E58:AB58" si="25">3.413*E57</f>
        <v>#DIV/0!</v>
      </c>
      <c r="F58" s="16" t="e">
        <f t="shared" si="25"/>
        <v>#DIV/0!</v>
      </c>
      <c r="G58" s="16" t="e">
        <f t="shared" si="25"/>
        <v>#DIV/0!</v>
      </c>
      <c r="H58" s="16" t="e">
        <f t="shared" si="25"/>
        <v>#DIV/0!</v>
      </c>
      <c r="I58" s="16" t="e">
        <f t="shared" si="25"/>
        <v>#DIV/0!</v>
      </c>
      <c r="J58" s="16" t="e">
        <f t="shared" si="25"/>
        <v>#DIV/0!</v>
      </c>
      <c r="K58" s="16" t="e">
        <f t="shared" si="25"/>
        <v>#DIV/0!</v>
      </c>
      <c r="L58" s="16" t="e">
        <f t="shared" si="25"/>
        <v>#DIV/0!</v>
      </c>
      <c r="M58" s="16" t="e">
        <f t="shared" si="25"/>
        <v>#DIV/0!</v>
      </c>
      <c r="N58" s="16" t="e">
        <f t="shared" si="25"/>
        <v>#DIV/0!</v>
      </c>
      <c r="O58" s="16" t="e">
        <f t="shared" si="25"/>
        <v>#DIV/0!</v>
      </c>
      <c r="P58" s="16" t="e">
        <f t="shared" si="25"/>
        <v>#DIV/0!</v>
      </c>
      <c r="Q58" s="16" t="e">
        <f t="shared" si="25"/>
        <v>#DIV/0!</v>
      </c>
      <c r="R58" s="16" t="e">
        <f t="shared" si="25"/>
        <v>#DIV/0!</v>
      </c>
      <c r="S58" s="16" t="e">
        <f t="shared" si="25"/>
        <v>#DIV/0!</v>
      </c>
      <c r="T58" s="16" t="e">
        <f t="shared" si="25"/>
        <v>#DIV/0!</v>
      </c>
      <c r="U58" s="16" t="e">
        <f t="shared" si="25"/>
        <v>#DIV/0!</v>
      </c>
      <c r="V58" s="16" t="e">
        <f t="shared" si="25"/>
        <v>#DIV/0!</v>
      </c>
      <c r="W58" s="16" t="e">
        <f t="shared" si="25"/>
        <v>#DIV/0!</v>
      </c>
      <c r="X58" s="16" t="e">
        <f t="shared" si="25"/>
        <v>#DIV/0!</v>
      </c>
      <c r="Y58" s="16" t="e">
        <f t="shared" si="25"/>
        <v>#DIV/0!</v>
      </c>
      <c r="Z58" s="16" t="e">
        <f t="shared" si="25"/>
        <v>#DIV/0!</v>
      </c>
      <c r="AA58" s="16" t="e">
        <f t="shared" si="25"/>
        <v>#DIV/0!</v>
      </c>
      <c r="AB58" s="16" t="e">
        <f t="shared" si="25"/>
        <v>#DIV/0!</v>
      </c>
      <c r="AC58" s="24" t="e">
        <f t="shared" si="23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 t="e">
        <f t="shared" ref="E59:AB59" si="26">(E42-E41)/LN(1+(E42-E41)/E36)</f>
        <v>#DIV/0!</v>
      </c>
      <c r="F59" s="16" t="e">
        <f t="shared" si="26"/>
        <v>#DIV/0!</v>
      </c>
      <c r="G59" s="16" t="e">
        <f t="shared" si="26"/>
        <v>#DIV/0!</v>
      </c>
      <c r="H59" s="16" t="e">
        <f t="shared" si="26"/>
        <v>#DIV/0!</v>
      </c>
      <c r="I59" s="16" t="e">
        <f t="shared" si="26"/>
        <v>#DIV/0!</v>
      </c>
      <c r="J59" s="16" t="e">
        <f t="shared" si="26"/>
        <v>#DIV/0!</v>
      </c>
      <c r="K59" s="16" t="e">
        <f t="shared" si="26"/>
        <v>#DIV/0!</v>
      </c>
      <c r="L59" s="16" t="e">
        <f t="shared" si="26"/>
        <v>#DIV/0!</v>
      </c>
      <c r="M59" s="16" t="e">
        <f t="shared" si="26"/>
        <v>#DIV/0!</v>
      </c>
      <c r="N59" s="16" t="e">
        <f t="shared" si="26"/>
        <v>#DIV/0!</v>
      </c>
      <c r="O59" s="16" t="e">
        <f t="shared" si="26"/>
        <v>#DIV/0!</v>
      </c>
      <c r="P59" s="16" t="e">
        <f t="shared" si="26"/>
        <v>#DIV/0!</v>
      </c>
      <c r="Q59" s="16" t="e">
        <f t="shared" si="26"/>
        <v>#DIV/0!</v>
      </c>
      <c r="R59" s="16" t="e">
        <f t="shared" si="26"/>
        <v>#DIV/0!</v>
      </c>
      <c r="S59" s="16" t="e">
        <f t="shared" si="26"/>
        <v>#DIV/0!</v>
      </c>
      <c r="T59" s="16" t="e">
        <f t="shared" si="26"/>
        <v>#DIV/0!</v>
      </c>
      <c r="U59" s="16" t="e">
        <f t="shared" si="26"/>
        <v>#DIV/0!</v>
      </c>
      <c r="V59" s="16" t="e">
        <f t="shared" si="26"/>
        <v>#DIV/0!</v>
      </c>
      <c r="W59" s="16" t="e">
        <f t="shared" si="26"/>
        <v>#DIV/0!</v>
      </c>
      <c r="X59" s="16" t="e">
        <f t="shared" si="26"/>
        <v>#DIV/0!</v>
      </c>
      <c r="Y59" s="16" t="e">
        <f t="shared" si="26"/>
        <v>#DIV/0!</v>
      </c>
      <c r="Z59" s="16" t="e">
        <f t="shared" si="26"/>
        <v>#DIV/0!</v>
      </c>
      <c r="AA59" s="16" t="e">
        <f t="shared" si="26"/>
        <v>#DIV/0!</v>
      </c>
      <c r="AB59" s="16" t="e">
        <f t="shared" si="26"/>
        <v>#DIV/0!</v>
      </c>
      <c r="AC59" s="24" t="e">
        <f t="shared" si="23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 t="e">
        <f t="shared" ref="E60:AB60" si="27">(E38-E39)/LN(1+(E38-E39)/E37)</f>
        <v>#DIV/0!</v>
      </c>
      <c r="F60" s="16" t="e">
        <f t="shared" si="27"/>
        <v>#DIV/0!</v>
      </c>
      <c r="G60" s="16" t="e">
        <f t="shared" si="27"/>
        <v>#DIV/0!</v>
      </c>
      <c r="H60" s="16" t="e">
        <f t="shared" si="27"/>
        <v>#DIV/0!</v>
      </c>
      <c r="I60" s="16" t="e">
        <f t="shared" si="27"/>
        <v>#DIV/0!</v>
      </c>
      <c r="J60" s="16" t="e">
        <f t="shared" si="27"/>
        <v>#DIV/0!</v>
      </c>
      <c r="K60" s="16" t="e">
        <f t="shared" si="27"/>
        <v>#DIV/0!</v>
      </c>
      <c r="L60" s="16" t="e">
        <f t="shared" si="27"/>
        <v>#DIV/0!</v>
      </c>
      <c r="M60" s="16" t="e">
        <f t="shared" si="27"/>
        <v>#DIV/0!</v>
      </c>
      <c r="N60" s="16" t="e">
        <f t="shared" si="27"/>
        <v>#DIV/0!</v>
      </c>
      <c r="O60" s="16" t="e">
        <f t="shared" si="27"/>
        <v>#DIV/0!</v>
      </c>
      <c r="P60" s="16" t="e">
        <f t="shared" si="27"/>
        <v>#DIV/0!</v>
      </c>
      <c r="Q60" s="16" t="e">
        <f t="shared" si="27"/>
        <v>#DIV/0!</v>
      </c>
      <c r="R60" s="16" t="e">
        <f t="shared" si="27"/>
        <v>#DIV/0!</v>
      </c>
      <c r="S60" s="16" t="e">
        <f t="shared" si="27"/>
        <v>#DIV/0!</v>
      </c>
      <c r="T60" s="16" t="e">
        <f t="shared" si="27"/>
        <v>#DIV/0!</v>
      </c>
      <c r="U60" s="16" t="e">
        <f t="shared" si="27"/>
        <v>#DIV/0!</v>
      </c>
      <c r="V60" s="16" t="e">
        <f t="shared" si="27"/>
        <v>#DIV/0!</v>
      </c>
      <c r="W60" s="16" t="e">
        <f t="shared" si="27"/>
        <v>#DIV/0!</v>
      </c>
      <c r="X60" s="16" t="e">
        <f t="shared" si="27"/>
        <v>#DIV/0!</v>
      </c>
      <c r="Y60" s="16" t="e">
        <f t="shared" si="27"/>
        <v>#DIV/0!</v>
      </c>
      <c r="Z60" s="16" t="e">
        <f t="shared" si="27"/>
        <v>#DIV/0!</v>
      </c>
      <c r="AA60" s="16" t="e">
        <f t="shared" si="27"/>
        <v>#DIV/0!</v>
      </c>
      <c r="AB60" s="16" t="e">
        <f t="shared" si="27"/>
        <v>#DIV/0!</v>
      </c>
      <c r="AC60" s="24" t="e">
        <f t="shared" si="23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23" t="e">
        <f>AVERAGE(E65:AB65)</f>
        <v>#DIV/0!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23" t="e">
        <f>AVERAGE(E66:AB66)</f>
        <v>#DIV/0!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24" t="e">
        <f t="shared" ref="AC67:AC71" si="28">AVERAGE(E67:AB67)</f>
        <v>#DIV/0!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24" t="e">
        <f t="shared" si="28"/>
        <v>#DIV/0!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0</v>
      </c>
      <c r="F69" s="10">
        <f t="shared" ref="F69:AB69" si="29">F67-F68</f>
        <v>0</v>
      </c>
      <c r="G69" s="10">
        <f t="shared" si="29"/>
        <v>0</v>
      </c>
      <c r="H69" s="10">
        <f t="shared" si="29"/>
        <v>0</v>
      </c>
      <c r="I69" s="10">
        <f t="shared" si="29"/>
        <v>0</v>
      </c>
      <c r="J69" s="10">
        <f t="shared" si="29"/>
        <v>0</v>
      </c>
      <c r="K69" s="10">
        <f t="shared" si="29"/>
        <v>0</v>
      </c>
      <c r="L69" s="10">
        <f t="shared" si="29"/>
        <v>0</v>
      </c>
      <c r="M69" s="10">
        <f t="shared" si="29"/>
        <v>0</v>
      </c>
      <c r="N69" s="10">
        <f t="shared" si="29"/>
        <v>0</v>
      </c>
      <c r="O69" s="10">
        <f t="shared" si="29"/>
        <v>0</v>
      </c>
      <c r="P69" s="10">
        <f t="shared" si="29"/>
        <v>0</v>
      </c>
      <c r="Q69" s="10">
        <f t="shared" si="29"/>
        <v>0</v>
      </c>
      <c r="R69" s="10">
        <f t="shared" si="29"/>
        <v>0</v>
      </c>
      <c r="S69" s="10">
        <f t="shared" si="29"/>
        <v>0</v>
      </c>
      <c r="T69" s="10">
        <f t="shared" si="29"/>
        <v>0</v>
      </c>
      <c r="U69" s="10">
        <f t="shared" si="29"/>
        <v>0</v>
      </c>
      <c r="V69" s="10">
        <f t="shared" si="29"/>
        <v>0</v>
      </c>
      <c r="W69" s="10">
        <f t="shared" si="29"/>
        <v>0</v>
      </c>
      <c r="X69" s="10">
        <f t="shared" si="29"/>
        <v>0</v>
      </c>
      <c r="Y69" s="10">
        <f t="shared" si="29"/>
        <v>0</v>
      </c>
      <c r="Z69" s="10">
        <f t="shared" si="29"/>
        <v>0</v>
      </c>
      <c r="AA69" s="10">
        <f t="shared" si="29"/>
        <v>0</v>
      </c>
      <c r="AB69" s="10">
        <f t="shared" si="29"/>
        <v>0</v>
      </c>
      <c r="AC69" s="24">
        <f t="shared" si="28"/>
        <v>0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24" t="e">
        <f t="shared" si="28"/>
        <v>#DIV/0!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24" t="e">
        <f t="shared" si="28"/>
        <v>#DIV/0!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0</v>
      </c>
      <c r="F72" s="10">
        <f t="shared" ref="F72:AB72" si="30">F71-F70</f>
        <v>0</v>
      </c>
      <c r="G72" s="10">
        <f t="shared" si="30"/>
        <v>0</v>
      </c>
      <c r="H72" s="10">
        <f t="shared" si="30"/>
        <v>0</v>
      </c>
      <c r="I72" s="10">
        <f t="shared" si="30"/>
        <v>0</v>
      </c>
      <c r="J72" s="10">
        <f t="shared" si="30"/>
        <v>0</v>
      </c>
      <c r="K72" s="10">
        <f t="shared" si="30"/>
        <v>0</v>
      </c>
      <c r="L72" s="10">
        <f t="shared" si="30"/>
        <v>0</v>
      </c>
      <c r="M72" s="10">
        <f t="shared" si="30"/>
        <v>0</v>
      </c>
      <c r="N72" s="10">
        <f t="shared" si="30"/>
        <v>0</v>
      </c>
      <c r="O72" s="10">
        <f t="shared" si="30"/>
        <v>0</v>
      </c>
      <c r="P72" s="10">
        <f t="shared" si="30"/>
        <v>0</v>
      </c>
      <c r="Q72" s="10">
        <f t="shared" si="30"/>
        <v>0</v>
      </c>
      <c r="R72" s="10">
        <f t="shared" si="30"/>
        <v>0</v>
      </c>
      <c r="S72" s="10">
        <f t="shared" si="30"/>
        <v>0</v>
      </c>
      <c r="T72" s="10">
        <f t="shared" si="30"/>
        <v>0</v>
      </c>
      <c r="U72" s="10">
        <f t="shared" si="30"/>
        <v>0</v>
      </c>
      <c r="V72" s="10">
        <f t="shared" si="30"/>
        <v>0</v>
      </c>
      <c r="W72" s="10">
        <f t="shared" si="30"/>
        <v>0</v>
      </c>
      <c r="X72" s="10">
        <f t="shared" si="30"/>
        <v>0</v>
      </c>
      <c r="Y72" s="10">
        <f t="shared" si="30"/>
        <v>0</v>
      </c>
      <c r="Z72" s="10">
        <f t="shared" si="30"/>
        <v>0</v>
      </c>
      <c r="AA72" s="10">
        <f t="shared" si="30"/>
        <v>0</v>
      </c>
      <c r="AB72" s="10">
        <f t="shared" si="30"/>
        <v>0</v>
      </c>
      <c r="AC72" s="24">
        <f>AVERAGE(E72:AB72)</f>
        <v>0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24" t="e">
        <f t="shared" ref="AC73:AC81" si="31">AVERAGE(E73:AB73)</f>
        <v>#DIV/0!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24" t="e">
        <f t="shared" si="31"/>
        <v>#DIV/0!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31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31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31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31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B79" si="32">E75-E76</f>
        <v>0.5</v>
      </c>
      <c r="F79" s="11">
        <f t="shared" si="32"/>
        <v>0.5</v>
      </c>
      <c r="G79" s="11">
        <f t="shared" si="32"/>
        <v>0.5</v>
      </c>
      <c r="H79" s="11">
        <f t="shared" si="32"/>
        <v>0.5</v>
      </c>
      <c r="I79" s="11">
        <f t="shared" si="32"/>
        <v>0.5</v>
      </c>
      <c r="J79" s="11">
        <f t="shared" si="32"/>
        <v>0.5</v>
      </c>
      <c r="K79" s="11">
        <f t="shared" si="32"/>
        <v>0.5</v>
      </c>
      <c r="L79" s="11">
        <f t="shared" si="32"/>
        <v>0.5</v>
      </c>
      <c r="M79" s="11">
        <f t="shared" si="32"/>
        <v>0.5</v>
      </c>
      <c r="N79" s="11">
        <f t="shared" si="32"/>
        <v>0.5</v>
      </c>
      <c r="O79" s="11">
        <f t="shared" si="32"/>
        <v>0.5</v>
      </c>
      <c r="P79" s="11">
        <f t="shared" si="32"/>
        <v>0.5</v>
      </c>
      <c r="Q79" s="11">
        <f t="shared" si="32"/>
        <v>0.5</v>
      </c>
      <c r="R79" s="11">
        <f t="shared" si="32"/>
        <v>0.5</v>
      </c>
      <c r="S79" s="11">
        <f t="shared" si="32"/>
        <v>0.5</v>
      </c>
      <c r="T79" s="11">
        <f t="shared" si="32"/>
        <v>0.5</v>
      </c>
      <c r="U79" s="11">
        <f t="shared" si="32"/>
        <v>0.5</v>
      </c>
      <c r="V79" s="11">
        <f t="shared" si="32"/>
        <v>0.5</v>
      </c>
      <c r="W79" s="11">
        <f t="shared" si="32"/>
        <v>0.5</v>
      </c>
      <c r="X79" s="11">
        <f t="shared" si="32"/>
        <v>0.5</v>
      </c>
      <c r="Y79" s="11">
        <f t="shared" si="32"/>
        <v>0.5</v>
      </c>
      <c r="Z79" s="11">
        <f t="shared" si="32"/>
        <v>0.5</v>
      </c>
      <c r="AA79" s="11">
        <f t="shared" si="32"/>
        <v>0.5</v>
      </c>
      <c r="AB79" s="11">
        <f t="shared" si="32"/>
        <v>0.5</v>
      </c>
      <c r="AC79" s="24">
        <f t="shared" si="31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B80" si="33">E77-E78</f>
        <v>0.79999999999999982</v>
      </c>
      <c r="F80" s="11">
        <f t="shared" si="33"/>
        <v>0.79999999999999982</v>
      </c>
      <c r="G80" s="11">
        <f t="shared" si="33"/>
        <v>0.79999999999999982</v>
      </c>
      <c r="H80" s="11">
        <f t="shared" si="33"/>
        <v>0.79999999999999982</v>
      </c>
      <c r="I80" s="11">
        <f t="shared" si="33"/>
        <v>0.79999999999999982</v>
      </c>
      <c r="J80" s="11">
        <f t="shared" si="33"/>
        <v>0.79999999999999982</v>
      </c>
      <c r="K80" s="11">
        <f t="shared" si="33"/>
        <v>0.79999999999999982</v>
      </c>
      <c r="L80" s="11">
        <f t="shared" si="33"/>
        <v>0.79999999999999982</v>
      </c>
      <c r="M80" s="11">
        <f t="shared" si="33"/>
        <v>0.79999999999999982</v>
      </c>
      <c r="N80" s="11">
        <f t="shared" si="33"/>
        <v>0.79999999999999982</v>
      </c>
      <c r="O80" s="11">
        <f t="shared" si="33"/>
        <v>0.79999999999999982</v>
      </c>
      <c r="P80" s="11">
        <f t="shared" si="33"/>
        <v>0.79999999999999982</v>
      </c>
      <c r="Q80" s="11">
        <f t="shared" si="33"/>
        <v>0.79999999999999982</v>
      </c>
      <c r="R80" s="11">
        <f t="shared" si="33"/>
        <v>0.79999999999999982</v>
      </c>
      <c r="S80" s="11">
        <f t="shared" si="33"/>
        <v>0.79999999999999982</v>
      </c>
      <c r="T80" s="11">
        <f t="shared" si="33"/>
        <v>0.79999999999999982</v>
      </c>
      <c r="U80" s="11">
        <f t="shared" si="33"/>
        <v>0.79999999999999982</v>
      </c>
      <c r="V80" s="11">
        <f t="shared" si="33"/>
        <v>0.79999999999999982</v>
      </c>
      <c r="W80" s="11">
        <f t="shared" si="33"/>
        <v>0.79999999999999982</v>
      </c>
      <c r="X80" s="11">
        <f t="shared" si="33"/>
        <v>0.79999999999999982</v>
      </c>
      <c r="Y80" s="11">
        <f t="shared" si="33"/>
        <v>0.79999999999999982</v>
      </c>
      <c r="Z80" s="11">
        <f t="shared" si="33"/>
        <v>0.79999999999999982</v>
      </c>
      <c r="AA80" s="11">
        <f t="shared" si="33"/>
        <v>0.79999999999999982</v>
      </c>
      <c r="AB80" s="11">
        <f t="shared" si="33"/>
        <v>0.79999999999999982</v>
      </c>
      <c r="AC80" s="24">
        <f t="shared" si="31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B81" si="34">SQRT(E79/0.5)*971</f>
        <v>971</v>
      </c>
      <c r="F81" s="14">
        <f t="shared" si="34"/>
        <v>971</v>
      </c>
      <c r="G81" s="14">
        <f t="shared" si="34"/>
        <v>971</v>
      </c>
      <c r="H81" s="14">
        <f t="shared" si="34"/>
        <v>971</v>
      </c>
      <c r="I81" s="14">
        <f t="shared" si="34"/>
        <v>971</v>
      </c>
      <c r="J81" s="14">
        <f t="shared" si="34"/>
        <v>971</v>
      </c>
      <c r="K81" s="14">
        <f t="shared" si="34"/>
        <v>971</v>
      </c>
      <c r="L81" s="14">
        <f t="shared" si="34"/>
        <v>971</v>
      </c>
      <c r="M81" s="14">
        <f t="shared" si="34"/>
        <v>971</v>
      </c>
      <c r="N81" s="14">
        <f t="shared" si="34"/>
        <v>971</v>
      </c>
      <c r="O81" s="14">
        <f t="shared" si="34"/>
        <v>971</v>
      </c>
      <c r="P81" s="14">
        <f t="shared" si="34"/>
        <v>971</v>
      </c>
      <c r="Q81" s="14">
        <f t="shared" si="34"/>
        <v>971</v>
      </c>
      <c r="R81" s="14">
        <f t="shared" si="34"/>
        <v>971</v>
      </c>
      <c r="S81" s="14">
        <f t="shared" si="34"/>
        <v>971</v>
      </c>
      <c r="T81" s="14">
        <f t="shared" si="34"/>
        <v>971</v>
      </c>
      <c r="U81" s="14">
        <f t="shared" si="34"/>
        <v>971</v>
      </c>
      <c r="V81" s="14">
        <f t="shared" si="34"/>
        <v>971</v>
      </c>
      <c r="W81" s="14">
        <f t="shared" si="34"/>
        <v>971</v>
      </c>
      <c r="X81" s="14">
        <f t="shared" si="34"/>
        <v>971</v>
      </c>
      <c r="Y81" s="14">
        <f t="shared" si="34"/>
        <v>971</v>
      </c>
      <c r="Z81" s="14">
        <f t="shared" si="34"/>
        <v>971</v>
      </c>
      <c r="AA81" s="14">
        <f t="shared" si="34"/>
        <v>971</v>
      </c>
      <c r="AB81" s="14">
        <f t="shared" si="34"/>
        <v>971</v>
      </c>
      <c r="AC81" s="24">
        <f t="shared" si="31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B82" si="35">E81*1000*1*(E67-E68)/3024</f>
        <v>0</v>
      </c>
      <c r="F82" s="14">
        <f t="shared" si="35"/>
        <v>0</v>
      </c>
      <c r="G82" s="14">
        <f t="shared" si="35"/>
        <v>0</v>
      </c>
      <c r="H82" s="14">
        <f t="shared" si="35"/>
        <v>0</v>
      </c>
      <c r="I82" s="14">
        <f t="shared" si="35"/>
        <v>0</v>
      </c>
      <c r="J82" s="14">
        <f t="shared" si="35"/>
        <v>0</v>
      </c>
      <c r="K82" s="14">
        <f t="shared" si="35"/>
        <v>0</v>
      </c>
      <c r="L82" s="14">
        <f t="shared" si="35"/>
        <v>0</v>
      </c>
      <c r="M82" s="14">
        <f t="shared" si="35"/>
        <v>0</v>
      </c>
      <c r="N82" s="14">
        <f t="shared" si="35"/>
        <v>0</v>
      </c>
      <c r="O82" s="14">
        <f t="shared" si="35"/>
        <v>0</v>
      </c>
      <c r="P82" s="14">
        <f t="shared" si="35"/>
        <v>0</v>
      </c>
      <c r="Q82" s="14">
        <f t="shared" si="35"/>
        <v>0</v>
      </c>
      <c r="R82" s="14">
        <f t="shared" si="35"/>
        <v>0</v>
      </c>
      <c r="S82" s="14">
        <f t="shared" si="35"/>
        <v>0</v>
      </c>
      <c r="T82" s="14">
        <f t="shared" si="35"/>
        <v>0</v>
      </c>
      <c r="U82" s="14">
        <f t="shared" si="35"/>
        <v>0</v>
      </c>
      <c r="V82" s="14">
        <f t="shared" si="35"/>
        <v>0</v>
      </c>
      <c r="W82" s="14">
        <f t="shared" si="35"/>
        <v>0</v>
      </c>
      <c r="X82" s="14">
        <f t="shared" si="35"/>
        <v>0</v>
      </c>
      <c r="Y82" s="14">
        <f t="shared" si="35"/>
        <v>0</v>
      </c>
      <c r="Z82" s="14">
        <f t="shared" si="35"/>
        <v>0</v>
      </c>
      <c r="AA82" s="14">
        <f t="shared" si="35"/>
        <v>0</v>
      </c>
      <c r="AB82" s="14">
        <f t="shared" si="35"/>
        <v>0</v>
      </c>
      <c r="AC82" s="24">
        <f>SUM(E82:AB82)</f>
        <v>0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25">
        <f>SUM(E83:AB83)</f>
        <v>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 t="e">
        <f t="shared" ref="E84:AB84" si="36">E83/E82</f>
        <v>#DIV/0!</v>
      </c>
      <c r="F84" s="16" t="e">
        <f t="shared" si="36"/>
        <v>#DIV/0!</v>
      </c>
      <c r="G84" s="16" t="e">
        <f t="shared" si="36"/>
        <v>#DIV/0!</v>
      </c>
      <c r="H84" s="16" t="e">
        <f t="shared" si="36"/>
        <v>#DIV/0!</v>
      </c>
      <c r="I84" s="16" t="e">
        <f t="shared" si="36"/>
        <v>#DIV/0!</v>
      </c>
      <c r="J84" s="16" t="e">
        <f t="shared" si="36"/>
        <v>#DIV/0!</v>
      </c>
      <c r="K84" s="16" t="e">
        <f t="shared" si="36"/>
        <v>#DIV/0!</v>
      </c>
      <c r="L84" s="16" t="e">
        <f t="shared" si="36"/>
        <v>#DIV/0!</v>
      </c>
      <c r="M84" s="16" t="e">
        <f t="shared" si="36"/>
        <v>#DIV/0!</v>
      </c>
      <c r="N84" s="16" t="e">
        <f t="shared" si="36"/>
        <v>#DIV/0!</v>
      </c>
      <c r="O84" s="16" t="e">
        <f t="shared" si="36"/>
        <v>#DIV/0!</v>
      </c>
      <c r="P84" s="16" t="e">
        <f t="shared" si="36"/>
        <v>#DIV/0!</v>
      </c>
      <c r="Q84" s="16" t="e">
        <f t="shared" si="36"/>
        <v>#DIV/0!</v>
      </c>
      <c r="R84" s="16" t="e">
        <f t="shared" si="36"/>
        <v>#DIV/0!</v>
      </c>
      <c r="S84" s="16" t="e">
        <f t="shared" si="36"/>
        <v>#DIV/0!</v>
      </c>
      <c r="T84" s="16" t="e">
        <f t="shared" si="36"/>
        <v>#DIV/0!</v>
      </c>
      <c r="U84" s="16" t="e">
        <f t="shared" si="36"/>
        <v>#DIV/0!</v>
      </c>
      <c r="V84" s="16" t="e">
        <f t="shared" si="36"/>
        <v>#DIV/0!</v>
      </c>
      <c r="W84" s="16" t="e">
        <f t="shared" si="36"/>
        <v>#DIV/0!</v>
      </c>
      <c r="X84" s="16" t="e">
        <f t="shared" si="36"/>
        <v>#DIV/0!</v>
      </c>
      <c r="Y84" s="16" t="e">
        <f t="shared" si="36"/>
        <v>#DIV/0!</v>
      </c>
      <c r="Z84" s="16" t="e">
        <f t="shared" si="36"/>
        <v>#DIV/0!</v>
      </c>
      <c r="AA84" s="16" t="e">
        <f t="shared" si="36"/>
        <v>#DIV/0!</v>
      </c>
      <c r="AB84" s="16" t="e">
        <f t="shared" si="36"/>
        <v>#DIV/0!</v>
      </c>
      <c r="AC84" s="24" t="e">
        <f t="shared" ref="AC84:AC89" si="37">AVERAGE(E84:AB84)</f>
        <v>#DIV/0!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 t="e">
        <f>AVERAGE(E84:AB84)</f>
        <v>#DIV/0!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 t="e">
        <f t="shared" si="37"/>
        <v>#DIV/0!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 t="e">
        <f t="shared" ref="E86:AB86" si="38">3.516/E84</f>
        <v>#DIV/0!</v>
      </c>
      <c r="F86" s="16" t="e">
        <f t="shared" si="38"/>
        <v>#DIV/0!</v>
      </c>
      <c r="G86" s="16" t="e">
        <f t="shared" si="38"/>
        <v>#DIV/0!</v>
      </c>
      <c r="H86" s="16" t="e">
        <f t="shared" si="38"/>
        <v>#DIV/0!</v>
      </c>
      <c r="I86" s="16" t="e">
        <f t="shared" si="38"/>
        <v>#DIV/0!</v>
      </c>
      <c r="J86" s="16" t="e">
        <f t="shared" si="38"/>
        <v>#DIV/0!</v>
      </c>
      <c r="K86" s="16" t="e">
        <f t="shared" si="38"/>
        <v>#DIV/0!</v>
      </c>
      <c r="L86" s="16" t="e">
        <f t="shared" si="38"/>
        <v>#DIV/0!</v>
      </c>
      <c r="M86" s="16" t="e">
        <f t="shared" si="38"/>
        <v>#DIV/0!</v>
      </c>
      <c r="N86" s="16" t="e">
        <f t="shared" si="38"/>
        <v>#DIV/0!</v>
      </c>
      <c r="O86" s="16" t="e">
        <f t="shared" si="38"/>
        <v>#DIV/0!</v>
      </c>
      <c r="P86" s="16" t="e">
        <f t="shared" si="38"/>
        <v>#DIV/0!</v>
      </c>
      <c r="Q86" s="16" t="e">
        <f t="shared" si="38"/>
        <v>#DIV/0!</v>
      </c>
      <c r="R86" s="16" t="e">
        <f t="shared" si="38"/>
        <v>#DIV/0!</v>
      </c>
      <c r="S86" s="16" t="e">
        <f t="shared" si="38"/>
        <v>#DIV/0!</v>
      </c>
      <c r="T86" s="16" t="e">
        <f t="shared" si="38"/>
        <v>#DIV/0!</v>
      </c>
      <c r="U86" s="16" t="e">
        <f t="shared" si="38"/>
        <v>#DIV/0!</v>
      </c>
      <c r="V86" s="16" t="e">
        <f t="shared" si="38"/>
        <v>#DIV/0!</v>
      </c>
      <c r="W86" s="16" t="e">
        <f t="shared" si="38"/>
        <v>#DIV/0!</v>
      </c>
      <c r="X86" s="16" t="e">
        <f t="shared" si="38"/>
        <v>#DIV/0!</v>
      </c>
      <c r="Y86" s="16" t="e">
        <f t="shared" si="38"/>
        <v>#DIV/0!</v>
      </c>
      <c r="Z86" s="16" t="e">
        <f t="shared" si="38"/>
        <v>#DIV/0!</v>
      </c>
      <c r="AA86" s="16" t="e">
        <f t="shared" si="38"/>
        <v>#DIV/0!</v>
      </c>
      <c r="AB86" s="16" t="e">
        <f t="shared" si="38"/>
        <v>#DIV/0!</v>
      </c>
      <c r="AC86" s="24" t="e">
        <f t="shared" si="37"/>
        <v>#DIV/0!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 t="e">
        <f t="shared" ref="E87:AB87" si="39">3.413*E86</f>
        <v>#DIV/0!</v>
      </c>
      <c r="F87" s="16" t="e">
        <f t="shared" si="39"/>
        <v>#DIV/0!</v>
      </c>
      <c r="G87" s="16" t="e">
        <f t="shared" si="39"/>
        <v>#DIV/0!</v>
      </c>
      <c r="H87" s="16" t="e">
        <f t="shared" si="39"/>
        <v>#DIV/0!</v>
      </c>
      <c r="I87" s="16" t="e">
        <f t="shared" si="39"/>
        <v>#DIV/0!</v>
      </c>
      <c r="J87" s="16" t="e">
        <f t="shared" si="39"/>
        <v>#DIV/0!</v>
      </c>
      <c r="K87" s="16" t="e">
        <f t="shared" si="39"/>
        <v>#DIV/0!</v>
      </c>
      <c r="L87" s="16" t="e">
        <f t="shared" si="39"/>
        <v>#DIV/0!</v>
      </c>
      <c r="M87" s="16" t="e">
        <f t="shared" si="39"/>
        <v>#DIV/0!</v>
      </c>
      <c r="N87" s="16" t="e">
        <f t="shared" si="39"/>
        <v>#DIV/0!</v>
      </c>
      <c r="O87" s="16" t="e">
        <f t="shared" si="39"/>
        <v>#DIV/0!</v>
      </c>
      <c r="P87" s="16" t="e">
        <f t="shared" si="39"/>
        <v>#DIV/0!</v>
      </c>
      <c r="Q87" s="16" t="e">
        <f t="shared" si="39"/>
        <v>#DIV/0!</v>
      </c>
      <c r="R87" s="16" t="e">
        <f t="shared" si="39"/>
        <v>#DIV/0!</v>
      </c>
      <c r="S87" s="16" t="e">
        <f t="shared" si="39"/>
        <v>#DIV/0!</v>
      </c>
      <c r="T87" s="16" t="e">
        <f t="shared" si="39"/>
        <v>#DIV/0!</v>
      </c>
      <c r="U87" s="16" t="e">
        <f t="shared" si="39"/>
        <v>#DIV/0!</v>
      </c>
      <c r="V87" s="16" t="e">
        <f t="shared" si="39"/>
        <v>#DIV/0!</v>
      </c>
      <c r="W87" s="16" t="e">
        <f t="shared" si="39"/>
        <v>#DIV/0!</v>
      </c>
      <c r="X87" s="16" t="e">
        <f t="shared" si="39"/>
        <v>#DIV/0!</v>
      </c>
      <c r="Y87" s="16" t="e">
        <f t="shared" si="39"/>
        <v>#DIV/0!</v>
      </c>
      <c r="Z87" s="16" t="e">
        <f t="shared" si="39"/>
        <v>#DIV/0!</v>
      </c>
      <c r="AA87" s="16" t="e">
        <f t="shared" si="39"/>
        <v>#DIV/0!</v>
      </c>
      <c r="AB87" s="16" t="e">
        <f t="shared" si="39"/>
        <v>#DIV/0!</v>
      </c>
      <c r="AC87" s="24" t="e">
        <f t="shared" si="37"/>
        <v>#DIV/0!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 t="e">
        <f t="shared" ref="E88:AB88" si="40">(E71-E70)/LN(1+(E71-E70)/E65)</f>
        <v>#DIV/0!</v>
      </c>
      <c r="F88" s="16" t="e">
        <f t="shared" si="40"/>
        <v>#DIV/0!</v>
      </c>
      <c r="G88" s="16" t="e">
        <f t="shared" si="40"/>
        <v>#DIV/0!</v>
      </c>
      <c r="H88" s="16" t="e">
        <f t="shared" si="40"/>
        <v>#DIV/0!</v>
      </c>
      <c r="I88" s="16" t="e">
        <f t="shared" si="40"/>
        <v>#DIV/0!</v>
      </c>
      <c r="J88" s="16" t="e">
        <f t="shared" si="40"/>
        <v>#DIV/0!</v>
      </c>
      <c r="K88" s="16" t="e">
        <f t="shared" si="40"/>
        <v>#DIV/0!</v>
      </c>
      <c r="L88" s="16" t="e">
        <f t="shared" si="40"/>
        <v>#DIV/0!</v>
      </c>
      <c r="M88" s="16" t="e">
        <f t="shared" si="40"/>
        <v>#DIV/0!</v>
      </c>
      <c r="N88" s="16" t="e">
        <f t="shared" si="40"/>
        <v>#DIV/0!</v>
      </c>
      <c r="O88" s="16" t="e">
        <f t="shared" si="40"/>
        <v>#DIV/0!</v>
      </c>
      <c r="P88" s="16" t="e">
        <f t="shared" si="40"/>
        <v>#DIV/0!</v>
      </c>
      <c r="Q88" s="16" t="e">
        <f t="shared" si="40"/>
        <v>#DIV/0!</v>
      </c>
      <c r="R88" s="16" t="e">
        <f t="shared" si="40"/>
        <v>#DIV/0!</v>
      </c>
      <c r="S88" s="16" t="e">
        <f t="shared" si="40"/>
        <v>#DIV/0!</v>
      </c>
      <c r="T88" s="16" t="e">
        <f t="shared" si="40"/>
        <v>#DIV/0!</v>
      </c>
      <c r="U88" s="16" t="e">
        <f t="shared" si="40"/>
        <v>#DIV/0!</v>
      </c>
      <c r="V88" s="16" t="e">
        <f t="shared" si="40"/>
        <v>#DIV/0!</v>
      </c>
      <c r="W88" s="16" t="e">
        <f t="shared" si="40"/>
        <v>#DIV/0!</v>
      </c>
      <c r="X88" s="16" t="e">
        <f t="shared" si="40"/>
        <v>#DIV/0!</v>
      </c>
      <c r="Y88" s="16" t="e">
        <f t="shared" si="40"/>
        <v>#DIV/0!</v>
      </c>
      <c r="Z88" s="16" t="e">
        <f t="shared" si="40"/>
        <v>#DIV/0!</v>
      </c>
      <c r="AA88" s="16" t="e">
        <f t="shared" si="40"/>
        <v>#DIV/0!</v>
      </c>
      <c r="AB88" s="16" t="e">
        <f t="shared" si="40"/>
        <v>#DIV/0!</v>
      </c>
      <c r="AC88" s="24" t="e">
        <f t="shared" si="37"/>
        <v>#DIV/0!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 t="e">
        <f t="shared" ref="E89:AB89" si="41">(E67-E68)/LN(1+(E67-E68)/E66)</f>
        <v>#DIV/0!</v>
      </c>
      <c r="F89" s="16" t="e">
        <f t="shared" si="41"/>
        <v>#DIV/0!</v>
      </c>
      <c r="G89" s="16" t="e">
        <f t="shared" si="41"/>
        <v>#DIV/0!</v>
      </c>
      <c r="H89" s="16" t="e">
        <f t="shared" si="41"/>
        <v>#DIV/0!</v>
      </c>
      <c r="I89" s="16" t="e">
        <f t="shared" si="41"/>
        <v>#DIV/0!</v>
      </c>
      <c r="J89" s="16" t="e">
        <f t="shared" si="41"/>
        <v>#DIV/0!</v>
      </c>
      <c r="K89" s="16" t="e">
        <f t="shared" si="41"/>
        <v>#DIV/0!</v>
      </c>
      <c r="L89" s="16" t="e">
        <f t="shared" si="41"/>
        <v>#DIV/0!</v>
      </c>
      <c r="M89" s="16" t="e">
        <f t="shared" si="41"/>
        <v>#DIV/0!</v>
      </c>
      <c r="N89" s="16" t="e">
        <f t="shared" si="41"/>
        <v>#DIV/0!</v>
      </c>
      <c r="O89" s="16" t="e">
        <f t="shared" si="41"/>
        <v>#DIV/0!</v>
      </c>
      <c r="P89" s="16" t="e">
        <f t="shared" si="41"/>
        <v>#DIV/0!</v>
      </c>
      <c r="Q89" s="16" t="e">
        <f t="shared" si="41"/>
        <v>#DIV/0!</v>
      </c>
      <c r="R89" s="16" t="e">
        <f t="shared" si="41"/>
        <v>#DIV/0!</v>
      </c>
      <c r="S89" s="16" t="e">
        <f t="shared" si="41"/>
        <v>#DIV/0!</v>
      </c>
      <c r="T89" s="16" t="e">
        <f t="shared" si="41"/>
        <v>#DIV/0!</v>
      </c>
      <c r="U89" s="16" t="e">
        <f t="shared" si="41"/>
        <v>#DIV/0!</v>
      </c>
      <c r="V89" s="16" t="e">
        <f t="shared" si="41"/>
        <v>#DIV/0!</v>
      </c>
      <c r="W89" s="16" t="e">
        <f t="shared" si="41"/>
        <v>#DIV/0!</v>
      </c>
      <c r="X89" s="16" t="e">
        <f t="shared" si="41"/>
        <v>#DIV/0!</v>
      </c>
      <c r="Y89" s="16" t="e">
        <f t="shared" si="41"/>
        <v>#DIV/0!</v>
      </c>
      <c r="Z89" s="16" t="e">
        <f t="shared" si="41"/>
        <v>#DIV/0!</v>
      </c>
      <c r="AA89" s="16" t="e">
        <f t="shared" si="41"/>
        <v>#DIV/0!</v>
      </c>
      <c r="AB89" s="16" t="e">
        <f t="shared" si="41"/>
        <v>#DIV/0!</v>
      </c>
      <c r="AC89" s="24" t="e">
        <f t="shared" si="37"/>
        <v>#DIV/0!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 t="e">
        <f>AVERAGE(E94:AB94)</f>
        <v>#DIV/0!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 t="e">
        <f>AVERAGE(E95:AB95)</f>
        <v>#DIV/0!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 t="e">
        <f t="shared" ref="AC96:AC100" si="42">AVERAGE(E96:AB96)</f>
        <v>#DIV/0!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 t="e">
        <f t="shared" si="42"/>
        <v>#DIV/0!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0</v>
      </c>
      <c r="F98" s="10">
        <f t="shared" ref="F98:AB98" si="43">F96-F97</f>
        <v>0</v>
      </c>
      <c r="G98" s="10">
        <f t="shared" si="43"/>
        <v>0</v>
      </c>
      <c r="H98" s="10">
        <f t="shared" si="43"/>
        <v>0</v>
      </c>
      <c r="I98" s="10">
        <f t="shared" si="43"/>
        <v>0</v>
      </c>
      <c r="J98" s="10">
        <f t="shared" si="43"/>
        <v>0</v>
      </c>
      <c r="K98" s="10">
        <f t="shared" si="43"/>
        <v>0</v>
      </c>
      <c r="L98" s="10">
        <f t="shared" si="43"/>
        <v>0</v>
      </c>
      <c r="M98" s="10">
        <f t="shared" si="43"/>
        <v>0</v>
      </c>
      <c r="N98" s="10">
        <f t="shared" si="43"/>
        <v>0</v>
      </c>
      <c r="O98" s="10">
        <f t="shared" si="43"/>
        <v>0</v>
      </c>
      <c r="P98" s="10">
        <f t="shared" si="43"/>
        <v>0</v>
      </c>
      <c r="Q98" s="10">
        <f t="shared" si="43"/>
        <v>0</v>
      </c>
      <c r="R98" s="10">
        <f t="shared" si="43"/>
        <v>0</v>
      </c>
      <c r="S98" s="10">
        <f t="shared" si="43"/>
        <v>0</v>
      </c>
      <c r="T98" s="10">
        <f t="shared" si="43"/>
        <v>0</v>
      </c>
      <c r="U98" s="10">
        <f t="shared" si="43"/>
        <v>0</v>
      </c>
      <c r="V98" s="10">
        <f t="shared" si="43"/>
        <v>0</v>
      </c>
      <c r="W98" s="10">
        <f t="shared" si="43"/>
        <v>0</v>
      </c>
      <c r="X98" s="10">
        <f t="shared" si="43"/>
        <v>0</v>
      </c>
      <c r="Y98" s="10">
        <f t="shared" si="43"/>
        <v>0</v>
      </c>
      <c r="Z98" s="10">
        <f t="shared" si="43"/>
        <v>0</v>
      </c>
      <c r="AA98" s="10">
        <f t="shared" si="43"/>
        <v>0</v>
      </c>
      <c r="AB98" s="10">
        <f t="shared" si="43"/>
        <v>0</v>
      </c>
      <c r="AC98" s="24">
        <f t="shared" si="42"/>
        <v>0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 t="e">
        <f t="shared" si="42"/>
        <v>#DIV/0!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 t="e">
        <f t="shared" si="42"/>
        <v>#DIV/0!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0</v>
      </c>
      <c r="F101" s="10">
        <f t="shared" ref="F101:AB101" si="44">F100-F99</f>
        <v>0</v>
      </c>
      <c r="G101" s="10">
        <f t="shared" si="44"/>
        <v>0</v>
      </c>
      <c r="H101" s="10">
        <f t="shared" si="44"/>
        <v>0</v>
      </c>
      <c r="I101" s="10">
        <f t="shared" si="44"/>
        <v>0</v>
      </c>
      <c r="J101" s="10">
        <f t="shared" si="44"/>
        <v>0</v>
      </c>
      <c r="K101" s="10">
        <f t="shared" si="44"/>
        <v>0</v>
      </c>
      <c r="L101" s="10">
        <f t="shared" si="44"/>
        <v>0</v>
      </c>
      <c r="M101" s="10">
        <f t="shared" si="44"/>
        <v>0</v>
      </c>
      <c r="N101" s="10">
        <f t="shared" si="44"/>
        <v>0</v>
      </c>
      <c r="O101" s="10">
        <f t="shared" si="44"/>
        <v>0</v>
      </c>
      <c r="P101" s="10">
        <f t="shared" si="44"/>
        <v>0</v>
      </c>
      <c r="Q101" s="10">
        <f t="shared" si="44"/>
        <v>0</v>
      </c>
      <c r="R101" s="10">
        <f t="shared" si="44"/>
        <v>0</v>
      </c>
      <c r="S101" s="10">
        <f t="shared" si="44"/>
        <v>0</v>
      </c>
      <c r="T101" s="10">
        <f t="shared" si="44"/>
        <v>0</v>
      </c>
      <c r="U101" s="10">
        <f t="shared" si="44"/>
        <v>0</v>
      </c>
      <c r="V101" s="10">
        <f t="shared" si="44"/>
        <v>0</v>
      </c>
      <c r="W101" s="10">
        <f t="shared" si="44"/>
        <v>0</v>
      </c>
      <c r="X101" s="10">
        <f t="shared" si="44"/>
        <v>0</v>
      </c>
      <c r="Y101" s="10">
        <f t="shared" si="44"/>
        <v>0</v>
      </c>
      <c r="Z101" s="10">
        <f t="shared" si="44"/>
        <v>0</v>
      </c>
      <c r="AA101" s="10">
        <f t="shared" si="44"/>
        <v>0</v>
      </c>
      <c r="AB101" s="10">
        <f t="shared" si="44"/>
        <v>0</v>
      </c>
      <c r="AC101" s="24">
        <f>AVERAGE(E101:AB101)</f>
        <v>0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 t="e">
        <f t="shared" ref="AC102:AC110" si="45">AVERAGE(E102:AB102)</f>
        <v>#DIV/0!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 t="e">
        <f t="shared" si="45"/>
        <v>#DIV/0!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>
        <v>4.2</v>
      </c>
      <c r="M104" s="11">
        <v>4.2</v>
      </c>
      <c r="N104" s="11">
        <v>4.2</v>
      </c>
      <c r="O104" s="11">
        <v>4.2</v>
      </c>
      <c r="P104" s="11">
        <v>4.2</v>
      </c>
      <c r="Q104" s="11">
        <v>4.2</v>
      </c>
      <c r="R104" s="11">
        <v>4.2</v>
      </c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>
        <v>4.2</v>
      </c>
      <c r="AC104" s="24">
        <f t="shared" si="45"/>
        <v>4.200000000000002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>
        <v>3.7</v>
      </c>
      <c r="M105" s="12">
        <v>3.7</v>
      </c>
      <c r="N105" s="12">
        <v>3.7</v>
      </c>
      <c r="O105" s="12">
        <v>3.7</v>
      </c>
      <c r="P105" s="12">
        <v>3.7</v>
      </c>
      <c r="Q105" s="12">
        <v>3.7</v>
      </c>
      <c r="R105" s="12">
        <v>3.7</v>
      </c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>
        <v>3.7</v>
      </c>
      <c r="AC105" s="24">
        <f t="shared" si="45"/>
        <v>3.7000000000000015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>
        <v>3.8</v>
      </c>
      <c r="M106" s="12">
        <v>3.8</v>
      </c>
      <c r="N106" s="12">
        <v>3.8</v>
      </c>
      <c r="O106" s="12">
        <v>3.8</v>
      </c>
      <c r="P106" s="12">
        <v>3.8</v>
      </c>
      <c r="Q106" s="12">
        <v>3.8</v>
      </c>
      <c r="R106" s="12">
        <v>3.8</v>
      </c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>
        <v>3.8</v>
      </c>
      <c r="AC106" s="24">
        <f t="shared" si="45"/>
        <v>3.7999999999999985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>
        <v>3</v>
      </c>
      <c r="M107" s="12">
        <v>3</v>
      </c>
      <c r="N107" s="12">
        <v>3</v>
      </c>
      <c r="O107" s="12">
        <v>3</v>
      </c>
      <c r="P107" s="12">
        <v>3</v>
      </c>
      <c r="Q107" s="12">
        <v>3</v>
      </c>
      <c r="R107" s="12">
        <v>3</v>
      </c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>
        <v>3</v>
      </c>
      <c r="AC107" s="24">
        <f t="shared" si="45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AB108" si="46">E104-E105</f>
        <v>0.5</v>
      </c>
      <c r="F108" s="11">
        <f t="shared" si="46"/>
        <v>0.5</v>
      </c>
      <c r="G108" s="11">
        <f t="shared" si="46"/>
        <v>0.5</v>
      </c>
      <c r="H108" s="11">
        <f t="shared" si="46"/>
        <v>0.5</v>
      </c>
      <c r="I108" s="11">
        <f t="shared" si="46"/>
        <v>0.5</v>
      </c>
      <c r="J108" s="11">
        <f t="shared" si="46"/>
        <v>0.5</v>
      </c>
      <c r="K108" s="11">
        <f t="shared" si="46"/>
        <v>0.5</v>
      </c>
      <c r="L108" s="11">
        <f t="shared" si="46"/>
        <v>0.5</v>
      </c>
      <c r="M108" s="11">
        <f t="shared" si="46"/>
        <v>0.5</v>
      </c>
      <c r="N108" s="11">
        <f t="shared" si="46"/>
        <v>0.5</v>
      </c>
      <c r="O108" s="11">
        <f t="shared" si="46"/>
        <v>0.5</v>
      </c>
      <c r="P108" s="11">
        <f t="shared" si="46"/>
        <v>0.5</v>
      </c>
      <c r="Q108" s="11">
        <f t="shared" si="46"/>
        <v>0.5</v>
      </c>
      <c r="R108" s="11">
        <f t="shared" si="46"/>
        <v>0.5</v>
      </c>
      <c r="S108" s="11">
        <f t="shared" si="46"/>
        <v>0.5</v>
      </c>
      <c r="T108" s="11">
        <f t="shared" si="46"/>
        <v>0.5</v>
      </c>
      <c r="U108" s="11">
        <f t="shared" si="46"/>
        <v>0.5</v>
      </c>
      <c r="V108" s="11">
        <f t="shared" si="46"/>
        <v>0.5</v>
      </c>
      <c r="W108" s="11">
        <f t="shared" si="46"/>
        <v>0.5</v>
      </c>
      <c r="X108" s="11">
        <f t="shared" si="46"/>
        <v>0.5</v>
      </c>
      <c r="Y108" s="11">
        <f t="shared" si="46"/>
        <v>0.5</v>
      </c>
      <c r="Z108" s="11">
        <f t="shared" si="46"/>
        <v>0.5</v>
      </c>
      <c r="AA108" s="11">
        <f t="shared" si="46"/>
        <v>0.5</v>
      </c>
      <c r="AB108" s="11">
        <f t="shared" si="46"/>
        <v>0.5</v>
      </c>
      <c r="AC108" s="24">
        <f t="shared" si="45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AB109" si="47">E106-E107</f>
        <v>0.79999999999999982</v>
      </c>
      <c r="F109" s="11">
        <f t="shared" si="47"/>
        <v>0.79999999999999982</v>
      </c>
      <c r="G109" s="11">
        <f t="shared" si="47"/>
        <v>0.79999999999999982</v>
      </c>
      <c r="H109" s="11">
        <f t="shared" si="47"/>
        <v>0.79999999999999982</v>
      </c>
      <c r="I109" s="11">
        <f t="shared" si="47"/>
        <v>0.79999999999999982</v>
      </c>
      <c r="J109" s="11">
        <f t="shared" si="47"/>
        <v>0.79999999999999982</v>
      </c>
      <c r="K109" s="11">
        <f t="shared" si="47"/>
        <v>0.79999999999999982</v>
      </c>
      <c r="L109" s="11">
        <f t="shared" si="47"/>
        <v>0.79999999999999982</v>
      </c>
      <c r="M109" s="11">
        <f t="shared" si="47"/>
        <v>0.79999999999999982</v>
      </c>
      <c r="N109" s="11">
        <f t="shared" si="47"/>
        <v>0.79999999999999982</v>
      </c>
      <c r="O109" s="11">
        <f t="shared" si="47"/>
        <v>0.79999999999999982</v>
      </c>
      <c r="P109" s="11">
        <f t="shared" si="47"/>
        <v>0.79999999999999982</v>
      </c>
      <c r="Q109" s="11">
        <f t="shared" si="47"/>
        <v>0.79999999999999982</v>
      </c>
      <c r="R109" s="11">
        <f t="shared" si="47"/>
        <v>0.79999999999999982</v>
      </c>
      <c r="S109" s="11">
        <f t="shared" si="47"/>
        <v>0.79999999999999982</v>
      </c>
      <c r="T109" s="11">
        <f t="shared" si="47"/>
        <v>0.79999999999999982</v>
      </c>
      <c r="U109" s="11">
        <f t="shared" si="47"/>
        <v>0.79999999999999982</v>
      </c>
      <c r="V109" s="11">
        <f t="shared" si="47"/>
        <v>0.79999999999999982</v>
      </c>
      <c r="W109" s="11">
        <f t="shared" si="47"/>
        <v>0.79999999999999982</v>
      </c>
      <c r="X109" s="11">
        <f t="shared" si="47"/>
        <v>0.79999999999999982</v>
      </c>
      <c r="Y109" s="11">
        <f t="shared" si="47"/>
        <v>0.79999999999999982</v>
      </c>
      <c r="Z109" s="11">
        <f t="shared" si="47"/>
        <v>0.79999999999999982</v>
      </c>
      <c r="AA109" s="11">
        <f t="shared" si="47"/>
        <v>0.79999999999999982</v>
      </c>
      <c r="AB109" s="11">
        <f t="shared" si="47"/>
        <v>0.79999999999999982</v>
      </c>
      <c r="AC109" s="24">
        <f t="shared" si="45"/>
        <v>0.80000000000000027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AB110" si="48">SQRT(E108/0.5)*971</f>
        <v>971</v>
      </c>
      <c r="F110" s="14">
        <f t="shared" si="48"/>
        <v>971</v>
      </c>
      <c r="G110" s="14">
        <f t="shared" si="48"/>
        <v>971</v>
      </c>
      <c r="H110" s="14">
        <f t="shared" si="48"/>
        <v>971</v>
      </c>
      <c r="I110" s="14">
        <f t="shared" si="48"/>
        <v>971</v>
      </c>
      <c r="J110" s="14">
        <f t="shared" si="48"/>
        <v>971</v>
      </c>
      <c r="K110" s="14">
        <f t="shared" si="48"/>
        <v>971</v>
      </c>
      <c r="L110" s="14">
        <f t="shared" si="48"/>
        <v>971</v>
      </c>
      <c r="M110" s="14">
        <f t="shared" si="48"/>
        <v>971</v>
      </c>
      <c r="N110" s="14">
        <f t="shared" si="48"/>
        <v>971</v>
      </c>
      <c r="O110" s="14">
        <f t="shared" si="48"/>
        <v>971</v>
      </c>
      <c r="P110" s="14">
        <f t="shared" si="48"/>
        <v>971</v>
      </c>
      <c r="Q110" s="14">
        <f t="shared" si="48"/>
        <v>971</v>
      </c>
      <c r="R110" s="14">
        <f t="shared" si="48"/>
        <v>971</v>
      </c>
      <c r="S110" s="14">
        <f t="shared" si="48"/>
        <v>971</v>
      </c>
      <c r="T110" s="14">
        <f t="shared" si="48"/>
        <v>971</v>
      </c>
      <c r="U110" s="14">
        <f t="shared" si="48"/>
        <v>971</v>
      </c>
      <c r="V110" s="14">
        <f t="shared" si="48"/>
        <v>971</v>
      </c>
      <c r="W110" s="14">
        <f t="shared" si="48"/>
        <v>971</v>
      </c>
      <c r="X110" s="14">
        <f t="shared" si="48"/>
        <v>971</v>
      </c>
      <c r="Y110" s="14">
        <f t="shared" si="48"/>
        <v>971</v>
      </c>
      <c r="Z110" s="14">
        <f t="shared" si="48"/>
        <v>971</v>
      </c>
      <c r="AA110" s="14">
        <f t="shared" si="48"/>
        <v>971</v>
      </c>
      <c r="AB110" s="14">
        <f t="shared" si="48"/>
        <v>971</v>
      </c>
      <c r="AC110" s="24">
        <f t="shared" si="45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AB111" si="49">E110*1000*1*(E96-E97)/3024</f>
        <v>0</v>
      </c>
      <c r="F111" s="14">
        <f t="shared" si="49"/>
        <v>0</v>
      </c>
      <c r="G111" s="14">
        <f t="shared" si="49"/>
        <v>0</v>
      </c>
      <c r="H111" s="14">
        <f t="shared" si="49"/>
        <v>0</v>
      </c>
      <c r="I111" s="14">
        <f t="shared" si="49"/>
        <v>0</v>
      </c>
      <c r="J111" s="14">
        <f t="shared" si="49"/>
        <v>0</v>
      </c>
      <c r="K111" s="14">
        <f t="shared" si="49"/>
        <v>0</v>
      </c>
      <c r="L111" s="14">
        <f t="shared" si="49"/>
        <v>0</v>
      </c>
      <c r="M111" s="14">
        <f t="shared" si="49"/>
        <v>0</v>
      </c>
      <c r="N111" s="14">
        <f t="shared" si="49"/>
        <v>0</v>
      </c>
      <c r="O111" s="14">
        <f t="shared" si="49"/>
        <v>0</v>
      </c>
      <c r="P111" s="14">
        <f t="shared" si="49"/>
        <v>0</v>
      </c>
      <c r="Q111" s="14">
        <f t="shared" si="49"/>
        <v>0</v>
      </c>
      <c r="R111" s="14">
        <f t="shared" si="49"/>
        <v>0</v>
      </c>
      <c r="S111" s="14">
        <f t="shared" si="49"/>
        <v>0</v>
      </c>
      <c r="T111" s="14">
        <f t="shared" si="49"/>
        <v>0</v>
      </c>
      <c r="U111" s="14">
        <f t="shared" si="49"/>
        <v>0</v>
      </c>
      <c r="V111" s="14">
        <f t="shared" si="49"/>
        <v>0</v>
      </c>
      <c r="W111" s="14">
        <f t="shared" si="49"/>
        <v>0</v>
      </c>
      <c r="X111" s="14">
        <f t="shared" si="49"/>
        <v>0</v>
      </c>
      <c r="Y111" s="14">
        <f t="shared" si="49"/>
        <v>0</v>
      </c>
      <c r="Z111" s="14">
        <f t="shared" si="49"/>
        <v>0</v>
      </c>
      <c r="AA111" s="14">
        <f t="shared" si="49"/>
        <v>0</v>
      </c>
      <c r="AB111" s="14">
        <f t="shared" si="49"/>
        <v>0</v>
      </c>
      <c r="AC111" s="24">
        <f>SUM(E111:AB111)</f>
        <v>0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25">
        <f>SUM(E112:AB112)</f>
        <v>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 t="e">
        <f t="shared" ref="E113:AB113" si="50">E112/E111</f>
        <v>#DIV/0!</v>
      </c>
      <c r="F113" s="16" t="e">
        <f t="shared" si="50"/>
        <v>#DIV/0!</v>
      </c>
      <c r="G113" s="16" t="e">
        <f t="shared" si="50"/>
        <v>#DIV/0!</v>
      </c>
      <c r="H113" s="16" t="e">
        <f t="shared" si="50"/>
        <v>#DIV/0!</v>
      </c>
      <c r="I113" s="16" t="e">
        <f t="shared" si="50"/>
        <v>#DIV/0!</v>
      </c>
      <c r="J113" s="16" t="e">
        <f t="shared" si="50"/>
        <v>#DIV/0!</v>
      </c>
      <c r="K113" s="16" t="e">
        <f t="shared" si="50"/>
        <v>#DIV/0!</v>
      </c>
      <c r="L113" s="16" t="e">
        <f t="shared" si="50"/>
        <v>#DIV/0!</v>
      </c>
      <c r="M113" s="16" t="e">
        <f t="shared" si="50"/>
        <v>#DIV/0!</v>
      </c>
      <c r="N113" s="16" t="e">
        <f t="shared" si="50"/>
        <v>#DIV/0!</v>
      </c>
      <c r="O113" s="16" t="e">
        <f t="shared" si="50"/>
        <v>#DIV/0!</v>
      </c>
      <c r="P113" s="16" t="e">
        <f t="shared" si="50"/>
        <v>#DIV/0!</v>
      </c>
      <c r="Q113" s="16" t="e">
        <f t="shared" si="50"/>
        <v>#DIV/0!</v>
      </c>
      <c r="R113" s="16" t="e">
        <f t="shared" si="50"/>
        <v>#DIV/0!</v>
      </c>
      <c r="S113" s="16" t="e">
        <f t="shared" si="50"/>
        <v>#DIV/0!</v>
      </c>
      <c r="T113" s="16" t="e">
        <f t="shared" si="50"/>
        <v>#DIV/0!</v>
      </c>
      <c r="U113" s="16" t="e">
        <f t="shared" si="50"/>
        <v>#DIV/0!</v>
      </c>
      <c r="V113" s="16" t="e">
        <f t="shared" si="50"/>
        <v>#DIV/0!</v>
      </c>
      <c r="W113" s="16" t="e">
        <f t="shared" si="50"/>
        <v>#DIV/0!</v>
      </c>
      <c r="X113" s="16" t="e">
        <f t="shared" si="50"/>
        <v>#DIV/0!</v>
      </c>
      <c r="Y113" s="16" t="e">
        <f t="shared" si="50"/>
        <v>#DIV/0!</v>
      </c>
      <c r="Z113" s="16" t="e">
        <f t="shared" si="50"/>
        <v>#DIV/0!</v>
      </c>
      <c r="AA113" s="16" t="e">
        <f t="shared" si="50"/>
        <v>#DIV/0!</v>
      </c>
      <c r="AB113" s="16" t="e">
        <f t="shared" si="50"/>
        <v>#DIV/0!</v>
      </c>
      <c r="AC113" s="24" t="e">
        <f t="shared" ref="AC113:AC118" si="51">AVERAGE(E113:AB113)</f>
        <v>#DIV/0!</v>
      </c>
    </row>
    <row r="114" spans="1:35" ht="30" customHeight="1">
      <c r="A114" s="4">
        <v>17</v>
      </c>
      <c r="B114" s="5" t="s">
        <v>64</v>
      </c>
      <c r="C114" s="13"/>
      <c r="D114" s="13"/>
      <c r="E114" s="427" t="e">
        <f>AVERAGE(E113:AB113)</f>
        <v>#DIV/0!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 t="e">
        <f t="shared" si="51"/>
        <v>#DIV/0!</v>
      </c>
    </row>
    <row r="115" spans="1:35" ht="30" customHeight="1">
      <c r="A115" s="4">
        <v>18</v>
      </c>
      <c r="B115" s="5" t="s">
        <v>65</v>
      </c>
      <c r="C115" s="13"/>
      <c r="D115" s="13"/>
      <c r="E115" s="16" t="e">
        <f t="shared" ref="E115:AB115" si="52">3.516/E113</f>
        <v>#DIV/0!</v>
      </c>
      <c r="F115" s="16" t="e">
        <f t="shared" si="52"/>
        <v>#DIV/0!</v>
      </c>
      <c r="G115" s="16" t="e">
        <f t="shared" si="52"/>
        <v>#DIV/0!</v>
      </c>
      <c r="H115" s="16" t="e">
        <f t="shared" si="52"/>
        <v>#DIV/0!</v>
      </c>
      <c r="I115" s="16" t="e">
        <f t="shared" si="52"/>
        <v>#DIV/0!</v>
      </c>
      <c r="J115" s="16" t="e">
        <f t="shared" si="52"/>
        <v>#DIV/0!</v>
      </c>
      <c r="K115" s="16" t="e">
        <f t="shared" si="52"/>
        <v>#DIV/0!</v>
      </c>
      <c r="L115" s="16" t="e">
        <f t="shared" si="52"/>
        <v>#DIV/0!</v>
      </c>
      <c r="M115" s="16" t="e">
        <f t="shared" si="52"/>
        <v>#DIV/0!</v>
      </c>
      <c r="N115" s="16" t="e">
        <f t="shared" si="52"/>
        <v>#DIV/0!</v>
      </c>
      <c r="O115" s="16" t="e">
        <f t="shared" si="52"/>
        <v>#DIV/0!</v>
      </c>
      <c r="P115" s="16" t="e">
        <f t="shared" si="52"/>
        <v>#DIV/0!</v>
      </c>
      <c r="Q115" s="16" t="e">
        <f t="shared" si="52"/>
        <v>#DIV/0!</v>
      </c>
      <c r="R115" s="16" t="e">
        <f t="shared" si="52"/>
        <v>#DIV/0!</v>
      </c>
      <c r="S115" s="16" t="e">
        <f t="shared" si="52"/>
        <v>#DIV/0!</v>
      </c>
      <c r="T115" s="16" t="e">
        <f t="shared" si="52"/>
        <v>#DIV/0!</v>
      </c>
      <c r="U115" s="16" t="e">
        <f t="shared" si="52"/>
        <v>#DIV/0!</v>
      </c>
      <c r="V115" s="16" t="e">
        <f t="shared" si="52"/>
        <v>#DIV/0!</v>
      </c>
      <c r="W115" s="16" t="e">
        <f t="shared" si="52"/>
        <v>#DIV/0!</v>
      </c>
      <c r="X115" s="16" t="e">
        <f t="shared" si="52"/>
        <v>#DIV/0!</v>
      </c>
      <c r="Y115" s="16" t="e">
        <f t="shared" si="52"/>
        <v>#DIV/0!</v>
      </c>
      <c r="Z115" s="16" t="e">
        <f t="shared" si="52"/>
        <v>#DIV/0!</v>
      </c>
      <c r="AA115" s="16" t="e">
        <f t="shared" si="52"/>
        <v>#DIV/0!</v>
      </c>
      <c r="AB115" s="16" t="e">
        <f t="shared" si="52"/>
        <v>#DIV/0!</v>
      </c>
      <c r="AC115" s="24" t="e">
        <f t="shared" si="51"/>
        <v>#DIV/0!</v>
      </c>
    </row>
    <row r="116" spans="1:35" ht="30" customHeight="1">
      <c r="A116" s="4">
        <v>19</v>
      </c>
      <c r="B116" s="5" t="s">
        <v>66</v>
      </c>
      <c r="C116" s="13"/>
      <c r="D116" s="13"/>
      <c r="E116" s="16" t="e">
        <f t="shared" ref="E116:AB116" si="53">3.413*E115</f>
        <v>#DIV/0!</v>
      </c>
      <c r="F116" s="16" t="e">
        <f t="shared" si="53"/>
        <v>#DIV/0!</v>
      </c>
      <c r="G116" s="16" t="e">
        <f t="shared" si="53"/>
        <v>#DIV/0!</v>
      </c>
      <c r="H116" s="16" t="e">
        <f t="shared" si="53"/>
        <v>#DIV/0!</v>
      </c>
      <c r="I116" s="16" t="e">
        <f t="shared" si="53"/>
        <v>#DIV/0!</v>
      </c>
      <c r="J116" s="16" t="e">
        <f t="shared" si="53"/>
        <v>#DIV/0!</v>
      </c>
      <c r="K116" s="16" t="e">
        <f t="shared" si="53"/>
        <v>#DIV/0!</v>
      </c>
      <c r="L116" s="16" t="e">
        <f t="shared" si="53"/>
        <v>#DIV/0!</v>
      </c>
      <c r="M116" s="16" t="e">
        <f t="shared" si="53"/>
        <v>#DIV/0!</v>
      </c>
      <c r="N116" s="16" t="e">
        <f t="shared" si="53"/>
        <v>#DIV/0!</v>
      </c>
      <c r="O116" s="16" t="e">
        <f t="shared" si="53"/>
        <v>#DIV/0!</v>
      </c>
      <c r="P116" s="16" t="e">
        <f t="shared" si="53"/>
        <v>#DIV/0!</v>
      </c>
      <c r="Q116" s="16" t="e">
        <f t="shared" si="53"/>
        <v>#DIV/0!</v>
      </c>
      <c r="R116" s="16" t="e">
        <f t="shared" si="53"/>
        <v>#DIV/0!</v>
      </c>
      <c r="S116" s="16" t="e">
        <f t="shared" si="53"/>
        <v>#DIV/0!</v>
      </c>
      <c r="T116" s="16" t="e">
        <f t="shared" si="53"/>
        <v>#DIV/0!</v>
      </c>
      <c r="U116" s="16" t="e">
        <f t="shared" si="53"/>
        <v>#DIV/0!</v>
      </c>
      <c r="V116" s="16" t="e">
        <f t="shared" si="53"/>
        <v>#DIV/0!</v>
      </c>
      <c r="W116" s="16" t="e">
        <f t="shared" si="53"/>
        <v>#DIV/0!</v>
      </c>
      <c r="X116" s="16" t="e">
        <f t="shared" si="53"/>
        <v>#DIV/0!</v>
      </c>
      <c r="Y116" s="16" t="e">
        <f t="shared" si="53"/>
        <v>#DIV/0!</v>
      </c>
      <c r="Z116" s="16" t="e">
        <f t="shared" si="53"/>
        <v>#DIV/0!</v>
      </c>
      <c r="AA116" s="16" t="e">
        <f t="shared" si="53"/>
        <v>#DIV/0!</v>
      </c>
      <c r="AB116" s="16" t="e">
        <f t="shared" si="53"/>
        <v>#DIV/0!</v>
      </c>
      <c r="AC116" s="24" t="e">
        <f t="shared" si="51"/>
        <v>#DIV/0!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 t="e">
        <f t="shared" ref="E117:AB117" si="54">(E100-E99)/LN(1+(E100-E99)/E94)</f>
        <v>#DIV/0!</v>
      </c>
      <c r="F117" s="16" t="e">
        <f t="shared" si="54"/>
        <v>#DIV/0!</v>
      </c>
      <c r="G117" s="16" t="e">
        <f t="shared" si="54"/>
        <v>#DIV/0!</v>
      </c>
      <c r="H117" s="16" t="e">
        <f t="shared" si="54"/>
        <v>#DIV/0!</v>
      </c>
      <c r="I117" s="16" t="e">
        <f t="shared" si="54"/>
        <v>#DIV/0!</v>
      </c>
      <c r="J117" s="16" t="e">
        <f t="shared" si="54"/>
        <v>#DIV/0!</v>
      </c>
      <c r="K117" s="16" t="e">
        <f t="shared" si="54"/>
        <v>#DIV/0!</v>
      </c>
      <c r="L117" s="16" t="e">
        <f t="shared" si="54"/>
        <v>#DIV/0!</v>
      </c>
      <c r="M117" s="16" t="e">
        <f t="shared" si="54"/>
        <v>#DIV/0!</v>
      </c>
      <c r="N117" s="16" t="e">
        <f t="shared" si="54"/>
        <v>#DIV/0!</v>
      </c>
      <c r="O117" s="16" t="e">
        <f t="shared" si="54"/>
        <v>#DIV/0!</v>
      </c>
      <c r="P117" s="16" t="e">
        <f t="shared" si="54"/>
        <v>#DIV/0!</v>
      </c>
      <c r="Q117" s="16" t="e">
        <f t="shared" si="54"/>
        <v>#DIV/0!</v>
      </c>
      <c r="R117" s="16" t="e">
        <f t="shared" si="54"/>
        <v>#DIV/0!</v>
      </c>
      <c r="S117" s="16" t="e">
        <f t="shared" si="54"/>
        <v>#DIV/0!</v>
      </c>
      <c r="T117" s="16" t="e">
        <f t="shared" si="54"/>
        <v>#DIV/0!</v>
      </c>
      <c r="U117" s="16" t="e">
        <f t="shared" si="54"/>
        <v>#DIV/0!</v>
      </c>
      <c r="V117" s="16" t="e">
        <f t="shared" si="54"/>
        <v>#DIV/0!</v>
      </c>
      <c r="W117" s="16" t="e">
        <f t="shared" si="54"/>
        <v>#DIV/0!</v>
      </c>
      <c r="X117" s="16" t="e">
        <f t="shared" si="54"/>
        <v>#DIV/0!</v>
      </c>
      <c r="Y117" s="16" t="e">
        <f t="shared" si="54"/>
        <v>#DIV/0!</v>
      </c>
      <c r="Z117" s="16" t="e">
        <f t="shared" si="54"/>
        <v>#DIV/0!</v>
      </c>
      <c r="AA117" s="16" t="e">
        <f t="shared" si="54"/>
        <v>#DIV/0!</v>
      </c>
      <c r="AB117" s="16" t="e">
        <f t="shared" si="54"/>
        <v>#DIV/0!</v>
      </c>
      <c r="AC117" s="24" t="e">
        <f t="shared" si="51"/>
        <v>#DIV/0!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 t="e">
        <f t="shared" ref="E118:AB118" si="55">(E96-E97)/LN(1+(E96-E97)/E95)</f>
        <v>#DIV/0!</v>
      </c>
      <c r="F118" s="16" t="e">
        <f t="shared" si="55"/>
        <v>#DIV/0!</v>
      </c>
      <c r="G118" s="16" t="e">
        <f t="shared" si="55"/>
        <v>#DIV/0!</v>
      </c>
      <c r="H118" s="16" t="e">
        <f t="shared" si="55"/>
        <v>#DIV/0!</v>
      </c>
      <c r="I118" s="16" t="e">
        <f t="shared" si="55"/>
        <v>#DIV/0!</v>
      </c>
      <c r="J118" s="16" t="e">
        <f t="shared" si="55"/>
        <v>#DIV/0!</v>
      </c>
      <c r="K118" s="16" t="e">
        <f t="shared" si="55"/>
        <v>#DIV/0!</v>
      </c>
      <c r="L118" s="16" t="e">
        <f t="shared" si="55"/>
        <v>#DIV/0!</v>
      </c>
      <c r="M118" s="16" t="e">
        <f t="shared" si="55"/>
        <v>#DIV/0!</v>
      </c>
      <c r="N118" s="16" t="e">
        <f t="shared" si="55"/>
        <v>#DIV/0!</v>
      </c>
      <c r="O118" s="16" t="e">
        <f t="shared" si="55"/>
        <v>#DIV/0!</v>
      </c>
      <c r="P118" s="16" t="e">
        <f t="shared" si="55"/>
        <v>#DIV/0!</v>
      </c>
      <c r="Q118" s="16" t="e">
        <f t="shared" si="55"/>
        <v>#DIV/0!</v>
      </c>
      <c r="R118" s="16" t="e">
        <f t="shared" si="55"/>
        <v>#DIV/0!</v>
      </c>
      <c r="S118" s="16" t="e">
        <f t="shared" si="55"/>
        <v>#DIV/0!</v>
      </c>
      <c r="T118" s="16" t="e">
        <f t="shared" si="55"/>
        <v>#DIV/0!</v>
      </c>
      <c r="U118" s="16" t="e">
        <f t="shared" si="55"/>
        <v>#DIV/0!</v>
      </c>
      <c r="V118" s="16" t="e">
        <f t="shared" si="55"/>
        <v>#DIV/0!</v>
      </c>
      <c r="W118" s="16" t="e">
        <f t="shared" si="55"/>
        <v>#DIV/0!</v>
      </c>
      <c r="X118" s="16" t="e">
        <f t="shared" si="55"/>
        <v>#DIV/0!</v>
      </c>
      <c r="Y118" s="16" t="e">
        <f t="shared" si="55"/>
        <v>#DIV/0!</v>
      </c>
      <c r="Z118" s="16" t="e">
        <f t="shared" si="55"/>
        <v>#DIV/0!</v>
      </c>
      <c r="AA118" s="16" t="e">
        <f t="shared" si="55"/>
        <v>#DIV/0!</v>
      </c>
      <c r="AB118" s="16" t="e">
        <f t="shared" si="55"/>
        <v>#DIV/0!</v>
      </c>
      <c r="AC118" s="24" t="e">
        <f t="shared" si="51"/>
        <v>#DIV/0!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56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56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0</v>
      </c>
      <c r="F127" s="10">
        <f t="shared" ref="F127:AB127" si="57">F125-F126</f>
        <v>0</v>
      </c>
      <c r="G127" s="10">
        <f t="shared" si="57"/>
        <v>0</v>
      </c>
      <c r="H127" s="10">
        <f t="shared" si="57"/>
        <v>0</v>
      </c>
      <c r="I127" s="10">
        <f t="shared" si="57"/>
        <v>0</v>
      </c>
      <c r="J127" s="10">
        <f t="shared" si="57"/>
        <v>0</v>
      </c>
      <c r="K127" s="10">
        <f t="shared" si="57"/>
        <v>0</v>
      </c>
      <c r="L127" s="10">
        <f t="shared" si="57"/>
        <v>0</v>
      </c>
      <c r="M127" s="10">
        <f t="shared" si="57"/>
        <v>0</v>
      </c>
      <c r="N127" s="10">
        <f t="shared" si="57"/>
        <v>0</v>
      </c>
      <c r="O127" s="10">
        <f t="shared" si="57"/>
        <v>0</v>
      </c>
      <c r="P127" s="10">
        <f t="shared" si="57"/>
        <v>0</v>
      </c>
      <c r="Q127" s="10">
        <f t="shared" si="57"/>
        <v>0</v>
      </c>
      <c r="R127" s="10">
        <f t="shared" si="57"/>
        <v>0</v>
      </c>
      <c r="S127" s="10">
        <f t="shared" si="57"/>
        <v>0</v>
      </c>
      <c r="T127" s="10">
        <f t="shared" si="57"/>
        <v>0</v>
      </c>
      <c r="U127" s="10">
        <f t="shared" si="57"/>
        <v>0</v>
      </c>
      <c r="V127" s="10">
        <f t="shared" si="57"/>
        <v>0</v>
      </c>
      <c r="W127" s="10">
        <f t="shared" si="57"/>
        <v>0</v>
      </c>
      <c r="X127" s="10">
        <f t="shared" si="57"/>
        <v>0</v>
      </c>
      <c r="Y127" s="10">
        <f t="shared" si="57"/>
        <v>0</v>
      </c>
      <c r="Z127" s="10">
        <f t="shared" si="57"/>
        <v>0</v>
      </c>
      <c r="AA127" s="10">
        <f t="shared" si="57"/>
        <v>0</v>
      </c>
      <c r="AB127" s="10">
        <f t="shared" si="57"/>
        <v>0</v>
      </c>
      <c r="AC127" s="24">
        <f t="shared" si="56"/>
        <v>0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56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56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0</v>
      </c>
      <c r="F130" s="10">
        <f t="shared" ref="F130:AB130" si="58">F129-F128</f>
        <v>0</v>
      </c>
      <c r="G130" s="10">
        <f t="shared" si="58"/>
        <v>0</v>
      </c>
      <c r="H130" s="10">
        <f t="shared" si="58"/>
        <v>0</v>
      </c>
      <c r="I130" s="10">
        <f t="shared" si="58"/>
        <v>0</v>
      </c>
      <c r="J130" s="10">
        <f t="shared" si="58"/>
        <v>0</v>
      </c>
      <c r="K130" s="10">
        <f t="shared" si="58"/>
        <v>0</v>
      </c>
      <c r="L130" s="10">
        <f t="shared" si="58"/>
        <v>0</v>
      </c>
      <c r="M130" s="10">
        <f t="shared" si="58"/>
        <v>0</v>
      </c>
      <c r="N130" s="10">
        <f t="shared" si="58"/>
        <v>0</v>
      </c>
      <c r="O130" s="10">
        <f t="shared" si="58"/>
        <v>0</v>
      </c>
      <c r="P130" s="10">
        <f t="shared" si="58"/>
        <v>0</v>
      </c>
      <c r="Q130" s="10">
        <f t="shared" si="58"/>
        <v>0</v>
      </c>
      <c r="R130" s="10">
        <f t="shared" si="58"/>
        <v>0</v>
      </c>
      <c r="S130" s="10">
        <f t="shared" si="58"/>
        <v>0</v>
      </c>
      <c r="T130" s="10">
        <f t="shared" si="58"/>
        <v>0</v>
      </c>
      <c r="U130" s="10">
        <f t="shared" si="58"/>
        <v>0</v>
      </c>
      <c r="V130" s="10">
        <f t="shared" si="58"/>
        <v>0</v>
      </c>
      <c r="W130" s="10">
        <f t="shared" si="58"/>
        <v>0</v>
      </c>
      <c r="X130" s="10">
        <f t="shared" si="58"/>
        <v>0</v>
      </c>
      <c r="Y130" s="10">
        <f t="shared" si="58"/>
        <v>0</v>
      </c>
      <c r="Z130" s="10">
        <f t="shared" si="58"/>
        <v>0</v>
      </c>
      <c r="AA130" s="10">
        <f t="shared" si="58"/>
        <v>0</v>
      </c>
      <c r="AB130" s="10">
        <f t="shared" si="58"/>
        <v>0</v>
      </c>
      <c r="AC130" s="24">
        <f>AVERAGE(E130:AB130)</f>
        <v>0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59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59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>
        <v>4.2</v>
      </c>
      <c r="Y133" s="11">
        <v>4.2</v>
      </c>
      <c r="Z133" s="11">
        <v>4.2</v>
      </c>
      <c r="AA133" s="11">
        <v>4.2</v>
      </c>
      <c r="AB133" s="11">
        <v>4.2</v>
      </c>
      <c r="AC133" s="24">
        <f t="shared" si="59"/>
        <v>4.200000000000002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>
        <v>3.7</v>
      </c>
      <c r="Y134" s="12">
        <v>3.7</v>
      </c>
      <c r="Z134" s="12">
        <v>3.7</v>
      </c>
      <c r="AA134" s="12">
        <v>3.7</v>
      </c>
      <c r="AB134" s="12">
        <v>3.7</v>
      </c>
      <c r="AC134" s="24">
        <f t="shared" si="59"/>
        <v>3.7000000000000015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>
        <v>3.8</v>
      </c>
      <c r="Y135" s="12">
        <v>3.8</v>
      </c>
      <c r="Z135" s="12">
        <v>3.8</v>
      </c>
      <c r="AA135" s="12">
        <v>3.8</v>
      </c>
      <c r="AB135" s="12">
        <v>3.8</v>
      </c>
      <c r="AC135" s="24">
        <f t="shared" si="59"/>
        <v>3.7999999999999985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24">
        <f t="shared" si="59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AB137" si="60">E133-E134</f>
        <v>0.5</v>
      </c>
      <c r="F137" s="11">
        <f t="shared" si="60"/>
        <v>0.5</v>
      </c>
      <c r="G137" s="11">
        <f t="shared" si="60"/>
        <v>0.5</v>
      </c>
      <c r="H137" s="11">
        <f t="shared" si="60"/>
        <v>0.5</v>
      </c>
      <c r="I137" s="11">
        <f t="shared" si="60"/>
        <v>0.5</v>
      </c>
      <c r="J137" s="11">
        <f t="shared" si="60"/>
        <v>0.5</v>
      </c>
      <c r="K137" s="11">
        <f t="shared" si="60"/>
        <v>0.5</v>
      </c>
      <c r="L137" s="11">
        <f t="shared" si="60"/>
        <v>0.5</v>
      </c>
      <c r="M137" s="11">
        <f t="shared" si="60"/>
        <v>0.5</v>
      </c>
      <c r="N137" s="11">
        <f t="shared" si="60"/>
        <v>0.5</v>
      </c>
      <c r="O137" s="11">
        <f t="shared" si="60"/>
        <v>0.5</v>
      </c>
      <c r="P137" s="11">
        <f t="shared" si="60"/>
        <v>0.5</v>
      </c>
      <c r="Q137" s="11">
        <f t="shared" si="60"/>
        <v>0.5</v>
      </c>
      <c r="R137" s="11">
        <f t="shared" si="60"/>
        <v>0.5</v>
      </c>
      <c r="S137" s="11">
        <f t="shared" si="60"/>
        <v>0.5</v>
      </c>
      <c r="T137" s="11">
        <f t="shared" si="60"/>
        <v>0.5</v>
      </c>
      <c r="U137" s="11">
        <f t="shared" si="60"/>
        <v>0.5</v>
      </c>
      <c r="V137" s="11">
        <f t="shared" si="60"/>
        <v>0.5</v>
      </c>
      <c r="W137" s="11">
        <f t="shared" si="60"/>
        <v>0.5</v>
      </c>
      <c r="X137" s="11">
        <f t="shared" si="60"/>
        <v>0.5</v>
      </c>
      <c r="Y137" s="11">
        <f t="shared" si="60"/>
        <v>0.5</v>
      </c>
      <c r="Z137" s="11">
        <f t="shared" si="60"/>
        <v>0.5</v>
      </c>
      <c r="AA137" s="11">
        <f t="shared" si="60"/>
        <v>0.5</v>
      </c>
      <c r="AB137" s="11">
        <f t="shared" si="60"/>
        <v>0.5</v>
      </c>
      <c r="AC137" s="24">
        <f t="shared" si="59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AB138" si="61">E135-E136</f>
        <v>0.79999999999999982</v>
      </c>
      <c r="F138" s="11">
        <f t="shared" si="61"/>
        <v>0.79999999999999982</v>
      </c>
      <c r="G138" s="11">
        <f t="shared" si="61"/>
        <v>0.79999999999999982</v>
      </c>
      <c r="H138" s="11">
        <f t="shared" si="61"/>
        <v>0.79999999999999982</v>
      </c>
      <c r="I138" s="11">
        <f t="shared" si="61"/>
        <v>0.79999999999999982</v>
      </c>
      <c r="J138" s="11">
        <f t="shared" si="61"/>
        <v>0.79999999999999982</v>
      </c>
      <c r="K138" s="11">
        <f t="shared" si="61"/>
        <v>0.79999999999999982</v>
      </c>
      <c r="L138" s="11">
        <f t="shared" si="61"/>
        <v>0.79999999999999982</v>
      </c>
      <c r="M138" s="11">
        <f t="shared" si="61"/>
        <v>0.79999999999999982</v>
      </c>
      <c r="N138" s="11">
        <f t="shared" si="61"/>
        <v>0.79999999999999982</v>
      </c>
      <c r="O138" s="11">
        <f t="shared" si="61"/>
        <v>0.79999999999999982</v>
      </c>
      <c r="P138" s="11">
        <f t="shared" si="61"/>
        <v>0.79999999999999982</v>
      </c>
      <c r="Q138" s="11">
        <f t="shared" si="61"/>
        <v>0.79999999999999982</v>
      </c>
      <c r="R138" s="11">
        <f t="shared" si="61"/>
        <v>0.79999999999999982</v>
      </c>
      <c r="S138" s="11">
        <f t="shared" si="61"/>
        <v>0.79999999999999982</v>
      </c>
      <c r="T138" s="11">
        <f t="shared" si="61"/>
        <v>0.79999999999999982</v>
      </c>
      <c r="U138" s="11">
        <f t="shared" si="61"/>
        <v>0.79999999999999982</v>
      </c>
      <c r="V138" s="11">
        <f t="shared" si="61"/>
        <v>0.79999999999999982</v>
      </c>
      <c r="W138" s="11">
        <f t="shared" si="61"/>
        <v>0.79999999999999982</v>
      </c>
      <c r="X138" s="11">
        <f t="shared" si="61"/>
        <v>0.79999999999999982</v>
      </c>
      <c r="Y138" s="11">
        <f t="shared" si="61"/>
        <v>0.79999999999999982</v>
      </c>
      <c r="Z138" s="11">
        <f t="shared" si="61"/>
        <v>0.79999999999999982</v>
      </c>
      <c r="AA138" s="11">
        <f t="shared" si="61"/>
        <v>0.79999999999999982</v>
      </c>
      <c r="AB138" s="11">
        <f t="shared" si="61"/>
        <v>0.79999999999999982</v>
      </c>
      <c r="AC138" s="24">
        <f t="shared" si="59"/>
        <v>0.80000000000000027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AB139" si="62">SQRT(E137/0.5)*971</f>
        <v>971</v>
      </c>
      <c r="F139" s="14">
        <f t="shared" si="62"/>
        <v>971</v>
      </c>
      <c r="G139" s="14">
        <f t="shared" si="62"/>
        <v>971</v>
      </c>
      <c r="H139" s="14">
        <f t="shared" si="62"/>
        <v>971</v>
      </c>
      <c r="I139" s="14">
        <f t="shared" si="62"/>
        <v>971</v>
      </c>
      <c r="J139" s="14">
        <f t="shared" si="62"/>
        <v>971</v>
      </c>
      <c r="K139" s="14">
        <f t="shared" si="62"/>
        <v>971</v>
      </c>
      <c r="L139" s="14">
        <f t="shared" si="62"/>
        <v>971</v>
      </c>
      <c r="M139" s="14">
        <f t="shared" si="62"/>
        <v>971</v>
      </c>
      <c r="N139" s="14">
        <f t="shared" si="62"/>
        <v>971</v>
      </c>
      <c r="O139" s="14">
        <f t="shared" si="62"/>
        <v>971</v>
      </c>
      <c r="P139" s="14">
        <f t="shared" si="62"/>
        <v>971</v>
      </c>
      <c r="Q139" s="14">
        <f t="shared" si="62"/>
        <v>971</v>
      </c>
      <c r="R139" s="14">
        <f t="shared" si="62"/>
        <v>971</v>
      </c>
      <c r="S139" s="14">
        <f t="shared" si="62"/>
        <v>971</v>
      </c>
      <c r="T139" s="14">
        <f t="shared" si="62"/>
        <v>971</v>
      </c>
      <c r="U139" s="14">
        <f t="shared" si="62"/>
        <v>971</v>
      </c>
      <c r="V139" s="14">
        <f t="shared" si="62"/>
        <v>971</v>
      </c>
      <c r="W139" s="14">
        <f t="shared" si="62"/>
        <v>971</v>
      </c>
      <c r="X139" s="14">
        <f t="shared" si="62"/>
        <v>971</v>
      </c>
      <c r="Y139" s="14">
        <f t="shared" si="62"/>
        <v>971</v>
      </c>
      <c r="Z139" s="14">
        <f t="shared" si="62"/>
        <v>971</v>
      </c>
      <c r="AA139" s="14">
        <f t="shared" si="62"/>
        <v>971</v>
      </c>
      <c r="AB139" s="14">
        <f t="shared" si="62"/>
        <v>971</v>
      </c>
      <c r="AC139" s="24">
        <f t="shared" si="59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AB140" si="63">E139*1000*1*(E125-E126)/3024</f>
        <v>0</v>
      </c>
      <c r="F140" s="14">
        <f t="shared" si="63"/>
        <v>0</v>
      </c>
      <c r="G140" s="14">
        <f t="shared" si="63"/>
        <v>0</v>
      </c>
      <c r="H140" s="14">
        <f t="shared" si="63"/>
        <v>0</v>
      </c>
      <c r="I140" s="14">
        <f t="shared" si="63"/>
        <v>0</v>
      </c>
      <c r="J140" s="14">
        <f t="shared" si="63"/>
        <v>0</v>
      </c>
      <c r="K140" s="14">
        <f t="shared" si="63"/>
        <v>0</v>
      </c>
      <c r="L140" s="14">
        <f t="shared" si="63"/>
        <v>0</v>
      </c>
      <c r="M140" s="14">
        <f t="shared" si="63"/>
        <v>0</v>
      </c>
      <c r="N140" s="14">
        <f t="shared" si="63"/>
        <v>0</v>
      </c>
      <c r="O140" s="14">
        <f t="shared" si="63"/>
        <v>0</v>
      </c>
      <c r="P140" s="14">
        <f t="shared" si="63"/>
        <v>0</v>
      </c>
      <c r="Q140" s="14">
        <f t="shared" si="63"/>
        <v>0</v>
      </c>
      <c r="R140" s="14">
        <f t="shared" si="63"/>
        <v>0</v>
      </c>
      <c r="S140" s="14">
        <f t="shared" si="63"/>
        <v>0</v>
      </c>
      <c r="T140" s="14">
        <f t="shared" si="63"/>
        <v>0</v>
      </c>
      <c r="U140" s="14">
        <f t="shared" si="63"/>
        <v>0</v>
      </c>
      <c r="V140" s="14">
        <f t="shared" si="63"/>
        <v>0</v>
      </c>
      <c r="W140" s="14">
        <f t="shared" si="63"/>
        <v>0</v>
      </c>
      <c r="X140" s="14">
        <f t="shared" si="63"/>
        <v>0</v>
      </c>
      <c r="Y140" s="14">
        <f t="shared" si="63"/>
        <v>0</v>
      </c>
      <c r="Z140" s="14">
        <f t="shared" si="63"/>
        <v>0</v>
      </c>
      <c r="AA140" s="14">
        <f t="shared" si="63"/>
        <v>0</v>
      </c>
      <c r="AB140" s="14">
        <f t="shared" si="63"/>
        <v>0</v>
      </c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 t="e">
        <f t="shared" ref="E142:AB142" si="64">E141/E140</f>
        <v>#DIV/0!</v>
      </c>
      <c r="F142" s="16" t="e">
        <f t="shared" si="64"/>
        <v>#DIV/0!</v>
      </c>
      <c r="G142" s="16" t="e">
        <f t="shared" si="64"/>
        <v>#DIV/0!</v>
      </c>
      <c r="H142" s="16" t="e">
        <f t="shared" si="64"/>
        <v>#DIV/0!</v>
      </c>
      <c r="I142" s="16" t="e">
        <f t="shared" si="64"/>
        <v>#DIV/0!</v>
      </c>
      <c r="J142" s="16" t="e">
        <f t="shared" si="64"/>
        <v>#DIV/0!</v>
      </c>
      <c r="K142" s="16" t="e">
        <f t="shared" si="64"/>
        <v>#DIV/0!</v>
      </c>
      <c r="L142" s="16" t="e">
        <f t="shared" si="64"/>
        <v>#DIV/0!</v>
      </c>
      <c r="M142" s="16" t="e">
        <f t="shared" si="64"/>
        <v>#DIV/0!</v>
      </c>
      <c r="N142" s="16" t="e">
        <f t="shared" si="64"/>
        <v>#DIV/0!</v>
      </c>
      <c r="O142" s="16" t="e">
        <f t="shared" si="64"/>
        <v>#DIV/0!</v>
      </c>
      <c r="P142" s="16" t="e">
        <f t="shared" si="64"/>
        <v>#DIV/0!</v>
      </c>
      <c r="Q142" s="16" t="e">
        <f t="shared" si="64"/>
        <v>#DIV/0!</v>
      </c>
      <c r="R142" s="16" t="e">
        <f t="shared" si="64"/>
        <v>#DIV/0!</v>
      </c>
      <c r="S142" s="16" t="e">
        <f t="shared" si="64"/>
        <v>#DIV/0!</v>
      </c>
      <c r="T142" s="16" t="e">
        <f t="shared" si="64"/>
        <v>#DIV/0!</v>
      </c>
      <c r="U142" s="16" t="e">
        <f t="shared" si="64"/>
        <v>#DIV/0!</v>
      </c>
      <c r="V142" s="16" t="e">
        <f t="shared" si="64"/>
        <v>#DIV/0!</v>
      </c>
      <c r="W142" s="16" t="e">
        <f t="shared" si="64"/>
        <v>#DIV/0!</v>
      </c>
      <c r="X142" s="16" t="e">
        <f t="shared" si="64"/>
        <v>#DIV/0!</v>
      </c>
      <c r="Y142" s="16" t="e">
        <f t="shared" si="64"/>
        <v>#DIV/0!</v>
      </c>
      <c r="Z142" s="16" t="e">
        <f t="shared" si="64"/>
        <v>#DIV/0!</v>
      </c>
      <c r="AA142" s="16" t="e">
        <f t="shared" si="64"/>
        <v>#DIV/0!</v>
      </c>
      <c r="AB142" s="16" t="e">
        <f t="shared" si="64"/>
        <v>#DIV/0!</v>
      </c>
      <c r="AC142" s="24" t="e">
        <f t="shared" ref="AC142:AC147" si="65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 t="e">
        <f>AVERAGE(E142:AB142)</f>
        <v>#DIV/0!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65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 t="e">
        <f t="shared" ref="E144:AB144" si="66">3.516/E142</f>
        <v>#DIV/0!</v>
      </c>
      <c r="F144" s="16" t="e">
        <f t="shared" si="66"/>
        <v>#DIV/0!</v>
      </c>
      <c r="G144" s="16" t="e">
        <f t="shared" si="66"/>
        <v>#DIV/0!</v>
      </c>
      <c r="H144" s="16" t="e">
        <f t="shared" si="66"/>
        <v>#DIV/0!</v>
      </c>
      <c r="I144" s="16" t="e">
        <f t="shared" si="66"/>
        <v>#DIV/0!</v>
      </c>
      <c r="J144" s="16" t="e">
        <f t="shared" si="66"/>
        <v>#DIV/0!</v>
      </c>
      <c r="K144" s="16" t="e">
        <f t="shared" si="66"/>
        <v>#DIV/0!</v>
      </c>
      <c r="L144" s="16" t="e">
        <f t="shared" si="66"/>
        <v>#DIV/0!</v>
      </c>
      <c r="M144" s="16" t="e">
        <f t="shared" si="66"/>
        <v>#DIV/0!</v>
      </c>
      <c r="N144" s="16" t="e">
        <f t="shared" si="66"/>
        <v>#DIV/0!</v>
      </c>
      <c r="O144" s="16" t="e">
        <f t="shared" si="66"/>
        <v>#DIV/0!</v>
      </c>
      <c r="P144" s="16" t="e">
        <f t="shared" si="66"/>
        <v>#DIV/0!</v>
      </c>
      <c r="Q144" s="16" t="e">
        <f t="shared" si="66"/>
        <v>#DIV/0!</v>
      </c>
      <c r="R144" s="16" t="e">
        <f t="shared" si="66"/>
        <v>#DIV/0!</v>
      </c>
      <c r="S144" s="16" t="e">
        <f t="shared" si="66"/>
        <v>#DIV/0!</v>
      </c>
      <c r="T144" s="16" t="e">
        <f t="shared" si="66"/>
        <v>#DIV/0!</v>
      </c>
      <c r="U144" s="16" t="e">
        <f t="shared" si="66"/>
        <v>#DIV/0!</v>
      </c>
      <c r="V144" s="16" t="e">
        <f t="shared" si="66"/>
        <v>#DIV/0!</v>
      </c>
      <c r="W144" s="16" t="e">
        <f t="shared" si="66"/>
        <v>#DIV/0!</v>
      </c>
      <c r="X144" s="16" t="e">
        <f t="shared" si="66"/>
        <v>#DIV/0!</v>
      </c>
      <c r="Y144" s="16" t="e">
        <f t="shared" si="66"/>
        <v>#DIV/0!</v>
      </c>
      <c r="Z144" s="16" t="e">
        <f t="shared" si="66"/>
        <v>#DIV/0!</v>
      </c>
      <c r="AA144" s="16" t="e">
        <f t="shared" si="66"/>
        <v>#DIV/0!</v>
      </c>
      <c r="AB144" s="16" t="e">
        <f t="shared" si="66"/>
        <v>#DIV/0!</v>
      </c>
      <c r="AC144" s="24" t="e">
        <f t="shared" si="65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 t="e">
        <f t="shared" ref="E145:AB145" si="67">3.413*E144</f>
        <v>#DIV/0!</v>
      </c>
      <c r="F145" s="16" t="e">
        <f t="shared" si="67"/>
        <v>#DIV/0!</v>
      </c>
      <c r="G145" s="16" t="e">
        <f t="shared" si="67"/>
        <v>#DIV/0!</v>
      </c>
      <c r="H145" s="16" t="e">
        <f t="shared" si="67"/>
        <v>#DIV/0!</v>
      </c>
      <c r="I145" s="16" t="e">
        <f t="shared" si="67"/>
        <v>#DIV/0!</v>
      </c>
      <c r="J145" s="16" t="e">
        <f t="shared" si="67"/>
        <v>#DIV/0!</v>
      </c>
      <c r="K145" s="16" t="e">
        <f t="shared" si="67"/>
        <v>#DIV/0!</v>
      </c>
      <c r="L145" s="16" t="e">
        <f t="shared" si="67"/>
        <v>#DIV/0!</v>
      </c>
      <c r="M145" s="16" t="e">
        <f t="shared" si="67"/>
        <v>#DIV/0!</v>
      </c>
      <c r="N145" s="16" t="e">
        <f t="shared" si="67"/>
        <v>#DIV/0!</v>
      </c>
      <c r="O145" s="16" t="e">
        <f t="shared" si="67"/>
        <v>#DIV/0!</v>
      </c>
      <c r="P145" s="16" t="e">
        <f t="shared" si="67"/>
        <v>#DIV/0!</v>
      </c>
      <c r="Q145" s="16" t="e">
        <f t="shared" si="67"/>
        <v>#DIV/0!</v>
      </c>
      <c r="R145" s="16" t="e">
        <f t="shared" si="67"/>
        <v>#DIV/0!</v>
      </c>
      <c r="S145" s="16" t="e">
        <f t="shared" si="67"/>
        <v>#DIV/0!</v>
      </c>
      <c r="T145" s="16" t="e">
        <f t="shared" si="67"/>
        <v>#DIV/0!</v>
      </c>
      <c r="U145" s="16" t="e">
        <f t="shared" si="67"/>
        <v>#DIV/0!</v>
      </c>
      <c r="V145" s="16" t="e">
        <f t="shared" si="67"/>
        <v>#DIV/0!</v>
      </c>
      <c r="W145" s="16" t="e">
        <f t="shared" si="67"/>
        <v>#DIV/0!</v>
      </c>
      <c r="X145" s="16" t="e">
        <f t="shared" si="67"/>
        <v>#DIV/0!</v>
      </c>
      <c r="Y145" s="16" t="e">
        <f t="shared" si="67"/>
        <v>#DIV/0!</v>
      </c>
      <c r="Z145" s="16" t="e">
        <f t="shared" si="67"/>
        <v>#DIV/0!</v>
      </c>
      <c r="AA145" s="16" t="e">
        <f t="shared" si="67"/>
        <v>#DIV/0!</v>
      </c>
      <c r="AB145" s="16" t="e">
        <f t="shared" si="67"/>
        <v>#DIV/0!</v>
      </c>
      <c r="AC145" s="24" t="e">
        <f t="shared" si="65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 t="e">
        <f t="shared" ref="E146:J146" si="68">(E129-E128)/LN(1+(E129-E128)/E123)</f>
        <v>#DIV/0!</v>
      </c>
      <c r="F146" s="16" t="e">
        <f t="shared" si="68"/>
        <v>#DIV/0!</v>
      </c>
      <c r="G146" s="16" t="e">
        <f t="shared" si="68"/>
        <v>#DIV/0!</v>
      </c>
      <c r="H146" s="16" t="e">
        <f t="shared" si="68"/>
        <v>#DIV/0!</v>
      </c>
      <c r="I146" s="16" t="e">
        <f t="shared" si="68"/>
        <v>#DIV/0!</v>
      </c>
      <c r="J146" s="16" t="e">
        <f t="shared" si="68"/>
        <v>#DIV/0!</v>
      </c>
      <c r="K146" s="16" t="e">
        <f>(K129-K128)/LN(1+(K129-K128)/K123)</f>
        <v>#DIV/0!</v>
      </c>
      <c r="L146" s="16" t="e">
        <f t="shared" ref="L146:AB146" si="69">(L129-L128)/LN(1+(L129-L128)/L123)</f>
        <v>#DIV/0!</v>
      </c>
      <c r="M146" s="16" t="e">
        <f t="shared" si="69"/>
        <v>#DIV/0!</v>
      </c>
      <c r="N146" s="16" t="e">
        <f t="shared" si="69"/>
        <v>#DIV/0!</v>
      </c>
      <c r="O146" s="16" t="e">
        <f t="shared" si="69"/>
        <v>#DIV/0!</v>
      </c>
      <c r="P146" s="16" t="e">
        <f t="shared" si="69"/>
        <v>#DIV/0!</v>
      </c>
      <c r="Q146" s="16" t="e">
        <f t="shared" si="69"/>
        <v>#DIV/0!</v>
      </c>
      <c r="R146" s="16" t="e">
        <f t="shared" si="69"/>
        <v>#DIV/0!</v>
      </c>
      <c r="S146" s="16" t="e">
        <f t="shared" si="69"/>
        <v>#DIV/0!</v>
      </c>
      <c r="T146" s="16" t="e">
        <f t="shared" si="69"/>
        <v>#DIV/0!</v>
      </c>
      <c r="U146" s="16" t="e">
        <f t="shared" si="69"/>
        <v>#DIV/0!</v>
      </c>
      <c r="V146" s="16" t="e">
        <f t="shared" si="69"/>
        <v>#DIV/0!</v>
      </c>
      <c r="W146" s="16" t="e">
        <f t="shared" si="69"/>
        <v>#DIV/0!</v>
      </c>
      <c r="X146" s="16" t="e">
        <f t="shared" si="69"/>
        <v>#DIV/0!</v>
      </c>
      <c r="Y146" s="16" t="e">
        <f t="shared" si="69"/>
        <v>#DIV/0!</v>
      </c>
      <c r="Z146" s="16" t="e">
        <f t="shared" si="69"/>
        <v>#DIV/0!</v>
      </c>
      <c r="AA146" s="16" t="e">
        <f t="shared" si="69"/>
        <v>#DIV/0!</v>
      </c>
      <c r="AB146" s="16" t="e">
        <f t="shared" si="69"/>
        <v>#DIV/0!</v>
      </c>
      <c r="AC146" s="24" t="e">
        <f t="shared" si="65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 t="e">
        <f t="shared" ref="E147:AB147" si="70">(E125-E126)/LN(1+(E125-E126)/E124)</f>
        <v>#DIV/0!</v>
      </c>
      <c r="F147" s="16" t="e">
        <f t="shared" si="70"/>
        <v>#DIV/0!</v>
      </c>
      <c r="G147" s="16" t="e">
        <f t="shared" si="70"/>
        <v>#DIV/0!</v>
      </c>
      <c r="H147" s="16" t="e">
        <f t="shared" si="70"/>
        <v>#DIV/0!</v>
      </c>
      <c r="I147" s="16" t="e">
        <f t="shared" si="70"/>
        <v>#DIV/0!</v>
      </c>
      <c r="J147" s="16" t="e">
        <f t="shared" si="70"/>
        <v>#DIV/0!</v>
      </c>
      <c r="K147" s="16" t="e">
        <f t="shared" si="70"/>
        <v>#DIV/0!</v>
      </c>
      <c r="L147" s="16" t="e">
        <f t="shared" si="70"/>
        <v>#DIV/0!</v>
      </c>
      <c r="M147" s="16" t="e">
        <f t="shared" si="70"/>
        <v>#DIV/0!</v>
      </c>
      <c r="N147" s="16" t="e">
        <f t="shared" si="70"/>
        <v>#DIV/0!</v>
      </c>
      <c r="O147" s="16" t="e">
        <f t="shared" si="70"/>
        <v>#DIV/0!</v>
      </c>
      <c r="P147" s="16" t="e">
        <f t="shared" si="70"/>
        <v>#DIV/0!</v>
      </c>
      <c r="Q147" s="16" t="e">
        <f t="shared" si="70"/>
        <v>#DIV/0!</v>
      </c>
      <c r="R147" s="16" t="e">
        <f t="shared" si="70"/>
        <v>#DIV/0!</v>
      </c>
      <c r="S147" s="16" t="e">
        <f t="shared" si="70"/>
        <v>#DIV/0!</v>
      </c>
      <c r="T147" s="16" t="e">
        <f t="shared" si="70"/>
        <v>#DIV/0!</v>
      </c>
      <c r="U147" s="16" t="e">
        <f t="shared" si="70"/>
        <v>#DIV/0!</v>
      </c>
      <c r="V147" s="16" t="e">
        <f t="shared" si="70"/>
        <v>#DIV/0!</v>
      </c>
      <c r="W147" s="16" t="e">
        <f t="shared" si="70"/>
        <v>#DIV/0!</v>
      </c>
      <c r="X147" s="16" t="e">
        <f t="shared" si="70"/>
        <v>#DIV/0!</v>
      </c>
      <c r="Y147" s="16" t="e">
        <f t="shared" si="70"/>
        <v>#DIV/0!</v>
      </c>
      <c r="Z147" s="16" t="e">
        <f t="shared" si="70"/>
        <v>#DIV/0!</v>
      </c>
      <c r="AA147" s="16" t="e">
        <f t="shared" si="70"/>
        <v>#DIV/0!</v>
      </c>
      <c r="AB147" s="16" t="e">
        <f t="shared" si="70"/>
        <v>#DIV/0!</v>
      </c>
      <c r="AC147" s="24" t="e">
        <f t="shared" si="65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>
        <v>1.4</v>
      </c>
      <c r="F152" s="8">
        <v>1.3</v>
      </c>
      <c r="G152" s="8">
        <v>1.3</v>
      </c>
      <c r="H152" s="8">
        <v>1.2</v>
      </c>
      <c r="I152" s="8">
        <v>1</v>
      </c>
      <c r="J152" s="8">
        <v>1.3</v>
      </c>
      <c r="K152" s="8">
        <v>1.2</v>
      </c>
      <c r="L152" s="8">
        <v>1.2</v>
      </c>
      <c r="M152" s="8">
        <v>1.1000000000000001</v>
      </c>
      <c r="N152" s="8">
        <v>1.3</v>
      </c>
      <c r="O152" s="8">
        <v>1.2</v>
      </c>
      <c r="P152" s="8">
        <v>1.3</v>
      </c>
      <c r="Q152" s="8">
        <v>1.3</v>
      </c>
      <c r="R152" s="8">
        <v>1.3</v>
      </c>
      <c r="S152" s="8">
        <v>1.3</v>
      </c>
      <c r="T152" s="8">
        <v>1.4</v>
      </c>
      <c r="U152" s="8">
        <v>1.4</v>
      </c>
      <c r="V152" s="8">
        <v>1.3</v>
      </c>
      <c r="W152" s="8">
        <v>1.2</v>
      </c>
      <c r="X152" s="8">
        <v>1.2</v>
      </c>
      <c r="Y152" s="8">
        <v>1.1000000000000001</v>
      </c>
      <c r="Z152" s="8">
        <v>1.2</v>
      </c>
      <c r="AA152" s="8">
        <v>1.2</v>
      </c>
      <c r="AB152" s="8">
        <v>1.2</v>
      </c>
      <c r="AC152" s="23">
        <f>AVERAGE(E152:AB152)</f>
        <v>1.2458333333333331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>
        <v>0.5</v>
      </c>
      <c r="F153" s="9">
        <v>0.6</v>
      </c>
      <c r="G153" s="9">
        <v>0.5</v>
      </c>
      <c r="H153" s="9">
        <v>0.5</v>
      </c>
      <c r="I153" s="9">
        <v>0.3</v>
      </c>
      <c r="J153" s="9">
        <v>0.5</v>
      </c>
      <c r="K153" s="9">
        <v>0.5</v>
      </c>
      <c r="L153" s="9">
        <v>0.5</v>
      </c>
      <c r="M153" s="9">
        <v>0.5</v>
      </c>
      <c r="N153" s="9">
        <v>0.6</v>
      </c>
      <c r="O153" s="9">
        <v>0.5</v>
      </c>
      <c r="P153" s="9">
        <v>0.5</v>
      </c>
      <c r="Q153" s="9">
        <v>0.5</v>
      </c>
      <c r="R153" s="9">
        <v>0.5</v>
      </c>
      <c r="S153" s="9">
        <v>0.6</v>
      </c>
      <c r="T153" s="9">
        <v>0.6</v>
      </c>
      <c r="U153" s="9">
        <v>0.6</v>
      </c>
      <c r="V153" s="9">
        <v>0.6</v>
      </c>
      <c r="W153" s="9">
        <v>0.4</v>
      </c>
      <c r="X153" s="9">
        <v>0.4</v>
      </c>
      <c r="Y153" s="9">
        <v>0.4</v>
      </c>
      <c r="Z153" s="9">
        <v>0.4</v>
      </c>
      <c r="AA153" s="9">
        <v>0.4</v>
      </c>
      <c r="AB153" s="9">
        <v>0.4</v>
      </c>
      <c r="AC153" s="23">
        <f>AVERAGE(E153:AB153)</f>
        <v>0.4916666666666667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>
        <v>14.6</v>
      </c>
      <c r="F154" s="10">
        <v>13.7</v>
      </c>
      <c r="G154" s="10">
        <v>13.2</v>
      </c>
      <c r="H154" s="10">
        <v>13.2</v>
      </c>
      <c r="I154" s="10">
        <v>13.1</v>
      </c>
      <c r="J154" s="10">
        <v>12.9</v>
      </c>
      <c r="K154" s="10">
        <v>13.1</v>
      </c>
      <c r="L154" s="10">
        <v>13.3</v>
      </c>
      <c r="M154" s="10">
        <v>13.3</v>
      </c>
      <c r="N154" s="10">
        <v>13.6</v>
      </c>
      <c r="O154" s="10">
        <v>13.9</v>
      </c>
      <c r="P154" s="10">
        <v>13.9</v>
      </c>
      <c r="Q154" s="10">
        <v>13.9</v>
      </c>
      <c r="R154" s="10">
        <v>14</v>
      </c>
      <c r="S154" s="10">
        <v>14</v>
      </c>
      <c r="T154" s="10">
        <v>14</v>
      </c>
      <c r="U154" s="10">
        <v>13.9</v>
      </c>
      <c r="V154" s="10">
        <v>13.8</v>
      </c>
      <c r="W154" s="10">
        <v>13.8</v>
      </c>
      <c r="X154" s="10">
        <v>13.7</v>
      </c>
      <c r="Y154" s="10">
        <v>13.4</v>
      </c>
      <c r="Z154" s="10">
        <v>13.2</v>
      </c>
      <c r="AA154" s="10">
        <v>13.1</v>
      </c>
      <c r="AB154" s="10">
        <v>13.1</v>
      </c>
      <c r="AC154" s="24">
        <f t="shared" ref="AC154:AC158" si="71">AVERAGE(E154:AB154)</f>
        <v>13.570833333333335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>
        <v>5.9</v>
      </c>
      <c r="F155" s="10">
        <v>5.4</v>
      </c>
      <c r="G155" s="10">
        <v>5.4</v>
      </c>
      <c r="H155" s="10">
        <v>6</v>
      </c>
      <c r="I155" s="10">
        <v>5.9</v>
      </c>
      <c r="J155" s="10">
        <v>5.7</v>
      </c>
      <c r="K155" s="10">
        <v>5.5</v>
      </c>
      <c r="L155" s="10">
        <v>5.7</v>
      </c>
      <c r="M155" s="10">
        <v>5.7</v>
      </c>
      <c r="N155" s="10">
        <v>6.2</v>
      </c>
      <c r="O155" s="10">
        <v>6.1</v>
      </c>
      <c r="P155" s="10">
        <v>5.7</v>
      </c>
      <c r="Q155" s="10">
        <v>5.7</v>
      </c>
      <c r="R155" s="10">
        <v>5.6</v>
      </c>
      <c r="S155" s="10">
        <v>5.8</v>
      </c>
      <c r="T155" s="10">
        <v>5.6</v>
      </c>
      <c r="U155" s="10">
        <v>5.6</v>
      </c>
      <c r="V155" s="10">
        <v>6.3</v>
      </c>
      <c r="W155" s="10">
        <v>6.6</v>
      </c>
      <c r="X155" s="10">
        <v>6.6</v>
      </c>
      <c r="Y155" s="10">
        <v>6.6</v>
      </c>
      <c r="Z155" s="10">
        <v>6.6</v>
      </c>
      <c r="AA155" s="10">
        <v>6.4</v>
      </c>
      <c r="AB155" s="10">
        <v>6.6</v>
      </c>
      <c r="AC155" s="24">
        <f t="shared" si="71"/>
        <v>5.9666666666666659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>
        <f>E154-E155</f>
        <v>8.6999999999999993</v>
      </c>
      <c r="F156" s="10">
        <f t="shared" ref="F156:AB156" si="72">F154-F155</f>
        <v>8.2999999999999989</v>
      </c>
      <c r="G156" s="10">
        <f t="shared" si="72"/>
        <v>7.7999999999999989</v>
      </c>
      <c r="H156" s="10">
        <f t="shared" si="72"/>
        <v>7.1999999999999993</v>
      </c>
      <c r="I156" s="10">
        <f t="shared" si="72"/>
        <v>7.1999999999999993</v>
      </c>
      <c r="J156" s="10">
        <f t="shared" si="72"/>
        <v>7.2</v>
      </c>
      <c r="K156" s="10">
        <f t="shared" si="72"/>
        <v>7.6</v>
      </c>
      <c r="L156" s="10">
        <f t="shared" si="72"/>
        <v>7.6000000000000005</v>
      </c>
      <c r="M156" s="10">
        <f t="shared" si="72"/>
        <v>7.6000000000000005</v>
      </c>
      <c r="N156" s="10">
        <f t="shared" si="72"/>
        <v>7.3999999999999995</v>
      </c>
      <c r="O156" s="10">
        <f t="shared" si="72"/>
        <v>7.8000000000000007</v>
      </c>
      <c r="P156" s="10">
        <f t="shared" si="72"/>
        <v>8.1999999999999993</v>
      </c>
      <c r="Q156" s="10">
        <f t="shared" si="72"/>
        <v>8.1999999999999993</v>
      </c>
      <c r="R156" s="10">
        <f t="shared" si="72"/>
        <v>8.4</v>
      </c>
      <c r="S156" s="10">
        <f t="shared" si="72"/>
        <v>8.1999999999999993</v>
      </c>
      <c r="T156" s="10">
        <f t="shared" si="72"/>
        <v>8.4</v>
      </c>
      <c r="U156" s="10">
        <f t="shared" si="72"/>
        <v>8.3000000000000007</v>
      </c>
      <c r="V156" s="10">
        <f t="shared" si="72"/>
        <v>7.5000000000000009</v>
      </c>
      <c r="W156" s="10">
        <f t="shared" si="72"/>
        <v>7.2000000000000011</v>
      </c>
      <c r="X156" s="10">
        <f t="shared" si="72"/>
        <v>7.1</v>
      </c>
      <c r="Y156" s="10">
        <f t="shared" si="72"/>
        <v>6.8000000000000007</v>
      </c>
      <c r="Z156" s="10">
        <f t="shared" si="72"/>
        <v>6.6</v>
      </c>
      <c r="AA156" s="10">
        <f t="shared" si="72"/>
        <v>6.6999999999999993</v>
      </c>
      <c r="AB156" s="10">
        <f t="shared" si="72"/>
        <v>6.5</v>
      </c>
      <c r="AC156" s="24">
        <f t="shared" si="71"/>
        <v>7.604166666666667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>
        <v>25.6</v>
      </c>
      <c r="F157" s="10">
        <v>25.6</v>
      </c>
      <c r="G157" s="10">
        <v>25.5</v>
      </c>
      <c r="H157" s="10">
        <v>25.6</v>
      </c>
      <c r="I157" s="10">
        <v>24.9</v>
      </c>
      <c r="J157" s="10">
        <v>25.3</v>
      </c>
      <c r="K157" s="10">
        <v>25.6</v>
      </c>
      <c r="L157" s="10">
        <v>25.4</v>
      </c>
      <c r="M157" s="10">
        <v>25.8</v>
      </c>
      <c r="N157" s="10">
        <v>26.6</v>
      </c>
      <c r="O157" s="10">
        <v>26.2</v>
      </c>
      <c r="P157" s="10">
        <v>25.9</v>
      </c>
      <c r="Q157" s="10">
        <v>26</v>
      </c>
      <c r="R157" s="10">
        <v>26.1</v>
      </c>
      <c r="S157" s="10">
        <v>26.3</v>
      </c>
      <c r="T157" s="10">
        <v>26.4</v>
      </c>
      <c r="U157" s="10">
        <v>26.3</v>
      </c>
      <c r="V157" s="10">
        <v>26</v>
      </c>
      <c r="W157" s="10">
        <v>25.3</v>
      </c>
      <c r="X157" s="10">
        <v>24.8</v>
      </c>
      <c r="Y157" s="10">
        <v>24.6</v>
      </c>
      <c r="Z157" s="10">
        <v>24.2</v>
      </c>
      <c r="AA157" s="10">
        <v>24.4</v>
      </c>
      <c r="AB157" s="10">
        <v>24.2</v>
      </c>
      <c r="AC157" s="24">
        <f t="shared" si="71"/>
        <v>25.525000000000006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>
        <v>31.1</v>
      </c>
      <c r="F158" s="10">
        <v>30.9</v>
      </c>
      <c r="G158" s="10">
        <v>30.4</v>
      </c>
      <c r="H158" s="10">
        <v>30</v>
      </c>
      <c r="I158" s="10">
        <v>29.2</v>
      </c>
      <c r="J158" s="10">
        <v>29.9</v>
      </c>
      <c r="K158" s="10">
        <v>30.2</v>
      </c>
      <c r="L158" s="10">
        <v>29.9</v>
      </c>
      <c r="M158" s="10">
        <v>30.4</v>
      </c>
      <c r="N158" s="10">
        <v>31.3</v>
      </c>
      <c r="O158" s="10">
        <v>31.3</v>
      </c>
      <c r="P158" s="10">
        <v>31.1</v>
      </c>
      <c r="Q158" s="10">
        <v>31.3</v>
      </c>
      <c r="R158" s="10">
        <v>31.5</v>
      </c>
      <c r="S158" s="10">
        <v>31.4</v>
      </c>
      <c r="T158" s="10">
        <v>31.7</v>
      </c>
      <c r="U158" s="10">
        <v>31.6</v>
      </c>
      <c r="V158" s="10">
        <v>30.7</v>
      </c>
      <c r="W158" s="10">
        <v>29.8</v>
      </c>
      <c r="X158" s="10">
        <v>29.1</v>
      </c>
      <c r="Y158" s="10">
        <v>28.6</v>
      </c>
      <c r="Z158" s="10">
        <v>28.2</v>
      </c>
      <c r="AA158" s="10">
        <v>28.4</v>
      </c>
      <c r="AB158" s="10">
        <v>28.3</v>
      </c>
      <c r="AC158" s="24">
        <f t="shared" si="71"/>
        <v>30.262500000000003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>
        <f>E158-E157</f>
        <v>5.5</v>
      </c>
      <c r="F159" s="10">
        <f t="shared" ref="F159:AB159" si="73">F158-F157</f>
        <v>5.2999999999999972</v>
      </c>
      <c r="G159" s="10">
        <f t="shared" si="73"/>
        <v>4.8999999999999986</v>
      </c>
      <c r="H159" s="10">
        <f t="shared" si="73"/>
        <v>4.3999999999999986</v>
      </c>
      <c r="I159" s="10">
        <f t="shared" si="73"/>
        <v>4.3000000000000007</v>
      </c>
      <c r="J159" s="10">
        <f t="shared" si="73"/>
        <v>4.5999999999999979</v>
      </c>
      <c r="K159" s="10">
        <f t="shared" si="73"/>
        <v>4.5999999999999979</v>
      </c>
      <c r="L159" s="10">
        <f t="shared" si="73"/>
        <v>4.5</v>
      </c>
      <c r="M159" s="10">
        <f t="shared" si="73"/>
        <v>4.5999999999999979</v>
      </c>
      <c r="N159" s="10">
        <f t="shared" si="73"/>
        <v>4.6999999999999993</v>
      </c>
      <c r="O159" s="10">
        <f t="shared" si="73"/>
        <v>5.1000000000000014</v>
      </c>
      <c r="P159" s="10">
        <f t="shared" si="73"/>
        <v>5.2000000000000028</v>
      </c>
      <c r="Q159" s="10">
        <f t="shared" si="73"/>
        <v>5.3000000000000007</v>
      </c>
      <c r="R159" s="10">
        <f t="shared" si="73"/>
        <v>5.3999999999999986</v>
      </c>
      <c r="S159" s="10">
        <f t="shared" si="73"/>
        <v>5.0999999999999979</v>
      </c>
      <c r="T159" s="10">
        <f t="shared" si="73"/>
        <v>5.3000000000000007</v>
      </c>
      <c r="U159" s="10">
        <f t="shared" si="73"/>
        <v>5.3000000000000007</v>
      </c>
      <c r="V159" s="10">
        <f t="shared" si="73"/>
        <v>4.6999999999999993</v>
      </c>
      <c r="W159" s="10">
        <f t="shared" si="73"/>
        <v>4.5</v>
      </c>
      <c r="X159" s="10">
        <f t="shared" si="73"/>
        <v>4.3000000000000007</v>
      </c>
      <c r="Y159" s="10">
        <f t="shared" si="73"/>
        <v>4</v>
      </c>
      <c r="Z159" s="10">
        <f t="shared" si="73"/>
        <v>4</v>
      </c>
      <c r="AA159" s="10">
        <f t="shared" si="73"/>
        <v>4</v>
      </c>
      <c r="AB159" s="10">
        <f t="shared" si="73"/>
        <v>4.1000000000000014</v>
      </c>
      <c r="AC159" s="24">
        <f>AVERAGE(E159:AB159)</f>
        <v>4.7374999999999998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>
        <v>252.3</v>
      </c>
      <c r="F160" s="172">
        <v>246.1</v>
      </c>
      <c r="G160" s="172">
        <v>247.5</v>
      </c>
      <c r="H160" s="172">
        <v>255.8</v>
      </c>
      <c r="I160" s="172">
        <v>253.7</v>
      </c>
      <c r="J160" s="172">
        <v>251</v>
      </c>
      <c r="K160" s="172">
        <v>248.9</v>
      </c>
      <c r="L160" s="172">
        <v>251</v>
      </c>
      <c r="M160" s="172">
        <v>252.3</v>
      </c>
      <c r="N160" s="172">
        <v>256.5</v>
      </c>
      <c r="O160" s="172">
        <v>254.4</v>
      </c>
      <c r="P160" s="172">
        <v>250.3</v>
      </c>
      <c r="Q160" s="172">
        <v>249.6</v>
      </c>
      <c r="R160" s="172">
        <v>248.9</v>
      </c>
      <c r="S160" s="172">
        <v>251</v>
      </c>
      <c r="T160" s="172">
        <v>248.9</v>
      </c>
      <c r="U160" s="172">
        <v>248.2</v>
      </c>
      <c r="V160" s="172">
        <v>258.60000000000002</v>
      </c>
      <c r="W160" s="172">
        <v>262.7</v>
      </c>
      <c r="X160" s="172">
        <v>262</v>
      </c>
      <c r="Y160" s="172">
        <v>262</v>
      </c>
      <c r="Z160" s="172">
        <v>262.7</v>
      </c>
      <c r="AA160" s="172">
        <v>262</v>
      </c>
      <c r="AB160" s="172">
        <v>262.7</v>
      </c>
      <c r="AC160" s="24">
        <f t="shared" ref="AC160:AC168" si="74">AVERAGE(E160:AB160)</f>
        <v>254.12916666666669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>
        <v>723.9</v>
      </c>
      <c r="F161" s="172">
        <v>719.8</v>
      </c>
      <c r="G161" s="172">
        <v>705.3</v>
      </c>
      <c r="H161" s="172">
        <v>694.3</v>
      </c>
      <c r="I161" s="172">
        <v>680.5</v>
      </c>
      <c r="J161" s="172">
        <v>692.2</v>
      </c>
      <c r="K161" s="172">
        <v>702.6</v>
      </c>
      <c r="L161" s="172">
        <v>696.4</v>
      </c>
      <c r="M161" s="172">
        <v>706.7</v>
      </c>
      <c r="N161" s="172">
        <v>723.9</v>
      </c>
      <c r="O161" s="172">
        <v>724.6</v>
      </c>
      <c r="P161" s="172">
        <v>723.9</v>
      </c>
      <c r="Q161" s="172">
        <v>728.8</v>
      </c>
      <c r="R161" s="172">
        <v>732.2</v>
      </c>
      <c r="S161" s="172">
        <v>733.6</v>
      </c>
      <c r="T161" s="172">
        <v>739.1</v>
      </c>
      <c r="U161" s="172">
        <v>737</v>
      </c>
      <c r="V161" s="172">
        <v>712.2</v>
      </c>
      <c r="W161" s="172">
        <v>690.9</v>
      </c>
      <c r="X161" s="172">
        <v>676.4</v>
      </c>
      <c r="Y161" s="172">
        <v>664.7</v>
      </c>
      <c r="Z161" s="172">
        <v>654.29999999999995</v>
      </c>
      <c r="AA161" s="172">
        <v>659.1</v>
      </c>
      <c r="AB161" s="172">
        <v>658.4</v>
      </c>
      <c r="AC161" s="24">
        <f t="shared" si="74"/>
        <v>703.36666666666679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>
        <v>4.2</v>
      </c>
      <c r="F162" s="11">
        <v>4.2</v>
      </c>
      <c r="G162" s="11">
        <v>4.2</v>
      </c>
      <c r="H162" s="11">
        <v>4.2</v>
      </c>
      <c r="I162" s="11">
        <v>4.2</v>
      </c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>
        <v>4.2</v>
      </c>
      <c r="W162" s="11">
        <v>4.2</v>
      </c>
      <c r="X162" s="11">
        <v>4.2</v>
      </c>
      <c r="Y162" s="11">
        <v>4.2</v>
      </c>
      <c r="Z162" s="11">
        <v>4.2</v>
      </c>
      <c r="AA162" s="11">
        <v>4.2</v>
      </c>
      <c r="AB162" s="11">
        <v>4.2</v>
      </c>
      <c r="AC162" s="24">
        <f t="shared" si="74"/>
        <v>4.200000000000002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>
        <v>3.7</v>
      </c>
      <c r="F163" s="12">
        <v>3.7</v>
      </c>
      <c r="G163" s="12">
        <v>3.7</v>
      </c>
      <c r="H163" s="12">
        <v>3.7</v>
      </c>
      <c r="I163" s="12">
        <v>3.7</v>
      </c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>
        <v>3.7</v>
      </c>
      <c r="W163" s="12">
        <v>3.7</v>
      </c>
      <c r="X163" s="12">
        <v>3.7</v>
      </c>
      <c r="Y163" s="12">
        <v>3.7</v>
      </c>
      <c r="Z163" s="12">
        <v>3.7</v>
      </c>
      <c r="AA163" s="12">
        <v>3.7</v>
      </c>
      <c r="AB163" s="12">
        <v>3.7</v>
      </c>
      <c r="AC163" s="24">
        <f t="shared" si="74"/>
        <v>3.7000000000000015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>
        <v>3.8</v>
      </c>
      <c r="F164" s="12">
        <v>3.8</v>
      </c>
      <c r="G164" s="12">
        <v>3.8</v>
      </c>
      <c r="H164" s="12">
        <v>3.8</v>
      </c>
      <c r="I164" s="12">
        <v>3.8</v>
      </c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>
        <v>3.8</v>
      </c>
      <c r="W164" s="12">
        <v>3.8</v>
      </c>
      <c r="X164" s="12">
        <v>3.8</v>
      </c>
      <c r="Y164" s="12">
        <v>3.8</v>
      </c>
      <c r="Z164" s="12">
        <v>3.8</v>
      </c>
      <c r="AA164" s="12">
        <v>3.8</v>
      </c>
      <c r="AB164" s="12">
        <v>3.8</v>
      </c>
      <c r="AC164" s="24">
        <f t="shared" si="74"/>
        <v>3.7999999999999985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>
        <v>3</v>
      </c>
      <c r="F165" s="12">
        <v>3</v>
      </c>
      <c r="G165" s="12">
        <v>3</v>
      </c>
      <c r="H165" s="12">
        <v>3</v>
      </c>
      <c r="I165" s="12">
        <v>3</v>
      </c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>
        <v>3</v>
      </c>
      <c r="W165" s="12">
        <v>3</v>
      </c>
      <c r="X165" s="12">
        <v>3</v>
      </c>
      <c r="Y165" s="12">
        <v>3</v>
      </c>
      <c r="Z165" s="12">
        <v>3</v>
      </c>
      <c r="AA165" s="12">
        <v>3</v>
      </c>
      <c r="AB165" s="12">
        <v>3</v>
      </c>
      <c r="AC165" s="24">
        <f t="shared" si="74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>
        <f t="shared" ref="E166:AB166" si="75">E162-E163</f>
        <v>0.5</v>
      </c>
      <c r="F166" s="11">
        <f t="shared" si="75"/>
        <v>0.5</v>
      </c>
      <c r="G166" s="11">
        <f t="shared" si="75"/>
        <v>0.5</v>
      </c>
      <c r="H166" s="11">
        <f t="shared" si="75"/>
        <v>0.5</v>
      </c>
      <c r="I166" s="11">
        <f t="shared" si="75"/>
        <v>0.5</v>
      </c>
      <c r="J166" s="11">
        <f t="shared" si="75"/>
        <v>0.5</v>
      </c>
      <c r="K166" s="11">
        <f t="shared" si="75"/>
        <v>0.5</v>
      </c>
      <c r="L166" s="11">
        <f t="shared" si="75"/>
        <v>0.5</v>
      </c>
      <c r="M166" s="11">
        <f t="shared" si="75"/>
        <v>0.5</v>
      </c>
      <c r="N166" s="11">
        <f t="shared" si="75"/>
        <v>0.5</v>
      </c>
      <c r="O166" s="11">
        <f t="shared" si="75"/>
        <v>0.5</v>
      </c>
      <c r="P166" s="11">
        <f t="shared" si="75"/>
        <v>0.5</v>
      </c>
      <c r="Q166" s="11">
        <f t="shared" si="75"/>
        <v>0.5</v>
      </c>
      <c r="R166" s="11">
        <f t="shared" si="75"/>
        <v>0.5</v>
      </c>
      <c r="S166" s="11">
        <f t="shared" si="75"/>
        <v>0.5</v>
      </c>
      <c r="T166" s="11">
        <f t="shared" si="75"/>
        <v>0.5</v>
      </c>
      <c r="U166" s="11">
        <f t="shared" si="75"/>
        <v>0.5</v>
      </c>
      <c r="V166" s="11">
        <f t="shared" si="75"/>
        <v>0.5</v>
      </c>
      <c r="W166" s="11">
        <f t="shared" si="75"/>
        <v>0.5</v>
      </c>
      <c r="X166" s="11">
        <f t="shared" si="75"/>
        <v>0.5</v>
      </c>
      <c r="Y166" s="11">
        <f t="shared" si="75"/>
        <v>0.5</v>
      </c>
      <c r="Z166" s="11">
        <f t="shared" si="75"/>
        <v>0.5</v>
      </c>
      <c r="AA166" s="11">
        <f t="shared" si="75"/>
        <v>0.5</v>
      </c>
      <c r="AB166" s="11">
        <f t="shared" si="75"/>
        <v>0.5</v>
      </c>
      <c r="AC166" s="24">
        <f t="shared" si="74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>
        <f t="shared" ref="E167:AB167" si="76">E164-E165</f>
        <v>0.79999999999999982</v>
      </c>
      <c r="F167" s="11">
        <f t="shared" si="76"/>
        <v>0.79999999999999982</v>
      </c>
      <c r="G167" s="11">
        <f t="shared" si="76"/>
        <v>0.79999999999999982</v>
      </c>
      <c r="H167" s="11">
        <f t="shared" si="76"/>
        <v>0.79999999999999982</v>
      </c>
      <c r="I167" s="11">
        <f t="shared" si="76"/>
        <v>0.79999999999999982</v>
      </c>
      <c r="J167" s="11">
        <f t="shared" si="76"/>
        <v>0.79999999999999982</v>
      </c>
      <c r="K167" s="11">
        <f t="shared" si="76"/>
        <v>0.79999999999999982</v>
      </c>
      <c r="L167" s="11">
        <f t="shared" si="76"/>
        <v>0.79999999999999982</v>
      </c>
      <c r="M167" s="11">
        <f t="shared" si="76"/>
        <v>0.79999999999999982</v>
      </c>
      <c r="N167" s="11">
        <f t="shared" si="76"/>
        <v>0.79999999999999982</v>
      </c>
      <c r="O167" s="11">
        <f t="shared" si="76"/>
        <v>0.79999999999999982</v>
      </c>
      <c r="P167" s="11">
        <f t="shared" si="76"/>
        <v>0.79999999999999982</v>
      </c>
      <c r="Q167" s="11">
        <f t="shared" si="76"/>
        <v>0.79999999999999982</v>
      </c>
      <c r="R167" s="11">
        <f t="shared" si="76"/>
        <v>0.79999999999999982</v>
      </c>
      <c r="S167" s="11">
        <f t="shared" si="76"/>
        <v>0.79999999999999982</v>
      </c>
      <c r="T167" s="11">
        <f t="shared" si="76"/>
        <v>0.79999999999999982</v>
      </c>
      <c r="U167" s="11">
        <f t="shared" si="76"/>
        <v>0.79999999999999982</v>
      </c>
      <c r="V167" s="11">
        <f t="shared" si="76"/>
        <v>0.79999999999999982</v>
      </c>
      <c r="W167" s="11">
        <f t="shared" si="76"/>
        <v>0.79999999999999982</v>
      </c>
      <c r="X167" s="11">
        <f t="shared" si="76"/>
        <v>0.79999999999999982</v>
      </c>
      <c r="Y167" s="11">
        <f t="shared" si="76"/>
        <v>0.79999999999999982</v>
      </c>
      <c r="Z167" s="11">
        <f t="shared" si="76"/>
        <v>0.79999999999999982</v>
      </c>
      <c r="AA167" s="11">
        <f t="shared" si="76"/>
        <v>0.79999999999999982</v>
      </c>
      <c r="AB167" s="11">
        <f t="shared" si="76"/>
        <v>0.79999999999999982</v>
      </c>
      <c r="AC167" s="24">
        <f t="shared" si="74"/>
        <v>0.80000000000000027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>
        <f t="shared" ref="E168:AB168" si="77">SQRT(E166/0.5)*971</f>
        <v>971</v>
      </c>
      <c r="F168" s="14">
        <f t="shared" si="77"/>
        <v>971</v>
      </c>
      <c r="G168" s="14">
        <f t="shared" si="77"/>
        <v>971</v>
      </c>
      <c r="H168" s="14">
        <f t="shared" si="77"/>
        <v>971</v>
      </c>
      <c r="I168" s="14">
        <f t="shared" si="77"/>
        <v>971</v>
      </c>
      <c r="J168" s="14">
        <f t="shared" si="77"/>
        <v>971</v>
      </c>
      <c r="K168" s="14">
        <f t="shared" si="77"/>
        <v>971</v>
      </c>
      <c r="L168" s="14">
        <f t="shared" si="77"/>
        <v>971</v>
      </c>
      <c r="M168" s="14">
        <f t="shared" si="77"/>
        <v>971</v>
      </c>
      <c r="N168" s="14">
        <f t="shared" si="77"/>
        <v>971</v>
      </c>
      <c r="O168" s="14">
        <f t="shared" si="77"/>
        <v>971</v>
      </c>
      <c r="P168" s="14">
        <f t="shared" si="77"/>
        <v>971</v>
      </c>
      <c r="Q168" s="14">
        <f t="shared" si="77"/>
        <v>971</v>
      </c>
      <c r="R168" s="14">
        <f t="shared" si="77"/>
        <v>971</v>
      </c>
      <c r="S168" s="14">
        <f t="shared" si="77"/>
        <v>971</v>
      </c>
      <c r="T168" s="14">
        <f t="shared" si="77"/>
        <v>971</v>
      </c>
      <c r="U168" s="14">
        <f t="shared" si="77"/>
        <v>971</v>
      </c>
      <c r="V168" s="14">
        <f t="shared" si="77"/>
        <v>971</v>
      </c>
      <c r="W168" s="14">
        <f t="shared" si="77"/>
        <v>971</v>
      </c>
      <c r="X168" s="14">
        <f t="shared" si="77"/>
        <v>971</v>
      </c>
      <c r="Y168" s="14">
        <f t="shared" si="77"/>
        <v>971</v>
      </c>
      <c r="Z168" s="14">
        <f t="shared" si="77"/>
        <v>971</v>
      </c>
      <c r="AA168" s="14">
        <f t="shared" si="77"/>
        <v>971</v>
      </c>
      <c r="AB168" s="14">
        <f t="shared" si="77"/>
        <v>971</v>
      </c>
      <c r="AC168" s="24">
        <f t="shared" si="74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>
        <f t="shared" ref="E169:AB169" si="78">E168*1000*1*(E154-E155)/3024</f>
        <v>2793.5515873015875</v>
      </c>
      <c r="F169" s="14">
        <f t="shared" si="78"/>
        <v>2665.1124338624336</v>
      </c>
      <c r="G169" s="14">
        <f t="shared" si="78"/>
        <v>2504.5634920634916</v>
      </c>
      <c r="H169" s="14">
        <f t="shared" si="78"/>
        <v>2311.9047619047615</v>
      </c>
      <c r="I169" s="14">
        <f t="shared" si="78"/>
        <v>2311.9047619047615</v>
      </c>
      <c r="J169" s="14">
        <f t="shared" si="78"/>
        <v>2311.9047619047619</v>
      </c>
      <c r="K169" s="14">
        <f t="shared" si="78"/>
        <v>2440.3439153439153</v>
      </c>
      <c r="L169" s="14">
        <f t="shared" si="78"/>
        <v>2440.3439153439158</v>
      </c>
      <c r="M169" s="14">
        <f t="shared" si="78"/>
        <v>2440.3439153439158</v>
      </c>
      <c r="N169" s="14">
        <f t="shared" si="78"/>
        <v>2376.1243386243382</v>
      </c>
      <c r="O169" s="14">
        <f t="shared" si="78"/>
        <v>2504.5634920634925</v>
      </c>
      <c r="P169" s="14">
        <f t="shared" si="78"/>
        <v>2633.002645502645</v>
      </c>
      <c r="Q169" s="14">
        <f t="shared" si="78"/>
        <v>2633.002645502645</v>
      </c>
      <c r="R169" s="14">
        <f t="shared" si="78"/>
        <v>2697.2222222222222</v>
      </c>
      <c r="S169" s="14">
        <f t="shared" si="78"/>
        <v>2633.002645502645</v>
      </c>
      <c r="T169" s="14">
        <f t="shared" si="78"/>
        <v>2697.2222222222222</v>
      </c>
      <c r="U169" s="14">
        <f t="shared" si="78"/>
        <v>2665.112433862434</v>
      </c>
      <c r="V169" s="14">
        <f t="shared" si="78"/>
        <v>2408.2341269841272</v>
      </c>
      <c r="W169" s="14">
        <f t="shared" si="78"/>
        <v>2311.9047619047624</v>
      </c>
      <c r="X169" s="14">
        <f t="shared" si="78"/>
        <v>2279.7949735449733</v>
      </c>
      <c r="Y169" s="14">
        <f t="shared" si="78"/>
        <v>2183.465608465609</v>
      </c>
      <c r="Z169" s="14">
        <f t="shared" si="78"/>
        <v>2119.2460317460318</v>
      </c>
      <c r="AA169" s="14">
        <f t="shared" si="78"/>
        <v>2151.3558201058199</v>
      </c>
      <c r="AB169" s="14">
        <f t="shared" si="78"/>
        <v>2087.1362433862432</v>
      </c>
      <c r="AC169" s="24">
        <f>SUM(E169:AB169)</f>
        <v>58600.363756613755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>
        <v>1500</v>
      </c>
      <c r="F170" s="15">
        <v>1500</v>
      </c>
      <c r="G170" s="15">
        <v>1300</v>
      </c>
      <c r="H170" s="15">
        <v>1300</v>
      </c>
      <c r="I170" s="15">
        <v>1300</v>
      </c>
      <c r="J170" s="15">
        <v>1500</v>
      </c>
      <c r="K170" s="15">
        <v>1400</v>
      </c>
      <c r="L170" s="15">
        <v>1300</v>
      </c>
      <c r="M170" s="15">
        <v>1500</v>
      </c>
      <c r="N170" s="15">
        <v>1300</v>
      </c>
      <c r="O170" s="15">
        <v>1600</v>
      </c>
      <c r="P170" s="15">
        <v>1600</v>
      </c>
      <c r="Q170" s="15">
        <v>1500</v>
      </c>
      <c r="R170" s="15">
        <v>1400</v>
      </c>
      <c r="S170" s="15">
        <v>1600</v>
      </c>
      <c r="T170" s="15">
        <v>1500</v>
      </c>
      <c r="U170" s="15">
        <v>1700</v>
      </c>
      <c r="V170" s="15">
        <v>1300</v>
      </c>
      <c r="W170" s="15">
        <v>1300</v>
      </c>
      <c r="X170" s="15">
        <v>1200</v>
      </c>
      <c r="Y170" s="15">
        <v>1200</v>
      </c>
      <c r="Z170" s="15">
        <v>1200</v>
      </c>
      <c r="AA170" s="15">
        <v>1300</v>
      </c>
      <c r="AB170" s="15">
        <v>1100</v>
      </c>
      <c r="AC170" s="25">
        <f>SUM(E170:AB170)</f>
        <v>33400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>
        <f t="shared" ref="E171:AB171" si="79">E170/E169</f>
        <v>0.5369508860399872</v>
      </c>
      <c r="F171" s="16">
        <f t="shared" si="79"/>
        <v>0.56282803717444452</v>
      </c>
      <c r="G171" s="16">
        <f t="shared" si="79"/>
        <v>0.51905252317198769</v>
      </c>
      <c r="H171" s="16">
        <f t="shared" si="79"/>
        <v>0.56230690010298667</v>
      </c>
      <c r="I171" s="16">
        <f t="shared" si="79"/>
        <v>0.56230690010298667</v>
      </c>
      <c r="J171" s="16">
        <f t="shared" si="79"/>
        <v>0.64881565396498453</v>
      </c>
      <c r="K171" s="16">
        <f t="shared" si="79"/>
        <v>0.57368963087430214</v>
      </c>
      <c r="L171" s="16">
        <f t="shared" si="79"/>
        <v>0.53271180009756613</v>
      </c>
      <c r="M171" s="16">
        <f t="shared" si="79"/>
        <v>0.61466746165103792</v>
      </c>
      <c r="N171" s="16">
        <f t="shared" si="79"/>
        <v>0.54710941631641952</v>
      </c>
      <c r="O171" s="16">
        <f t="shared" si="79"/>
        <v>0.6388338746732154</v>
      </c>
      <c r="P171" s="16">
        <f t="shared" si="79"/>
        <v>0.60767124664037586</v>
      </c>
      <c r="Q171" s="16">
        <f t="shared" si="79"/>
        <v>0.56969179372535239</v>
      </c>
      <c r="R171" s="16">
        <f t="shared" si="79"/>
        <v>0.51905252317198769</v>
      </c>
      <c r="S171" s="16">
        <f t="shared" si="79"/>
        <v>0.60767124664037586</v>
      </c>
      <c r="T171" s="16">
        <f t="shared" si="79"/>
        <v>0.55612770339855822</v>
      </c>
      <c r="U171" s="16">
        <f t="shared" si="79"/>
        <v>0.63787177546437035</v>
      </c>
      <c r="V171" s="16">
        <f t="shared" si="79"/>
        <v>0.53981462409886705</v>
      </c>
      <c r="W171" s="16">
        <f t="shared" si="79"/>
        <v>0.56230690010298645</v>
      </c>
      <c r="X171" s="16">
        <f t="shared" si="79"/>
        <v>0.52636312208990299</v>
      </c>
      <c r="Y171" s="16">
        <f t="shared" si="79"/>
        <v>0.54958502453504565</v>
      </c>
      <c r="Z171" s="16">
        <f t="shared" si="79"/>
        <v>0.5662391161876229</v>
      </c>
      <c r="AA171" s="16">
        <f t="shared" si="79"/>
        <v>0.6042701016032096</v>
      </c>
      <c r="AB171" s="16">
        <f t="shared" si="79"/>
        <v>0.52703794660540293</v>
      </c>
      <c r="AC171" s="24">
        <f t="shared" ref="AC171:AC176" si="80">AVERAGE(E171:AB171)</f>
        <v>0.56970734201808237</v>
      </c>
    </row>
    <row r="172" spans="1:58" ht="30" customHeight="1">
      <c r="A172" s="4">
        <v>17</v>
      </c>
      <c r="B172" s="5" t="s">
        <v>64</v>
      </c>
      <c r="C172" s="13"/>
      <c r="D172" s="13"/>
      <c r="E172" s="427">
        <f>AVERAGE(E171:AB171)</f>
        <v>0.56970734201808237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>
        <f t="shared" si="80"/>
        <v>0.56970734201808237</v>
      </c>
    </row>
    <row r="173" spans="1:58" ht="30" customHeight="1">
      <c r="A173" s="4">
        <v>18</v>
      </c>
      <c r="B173" s="5" t="s">
        <v>65</v>
      </c>
      <c r="C173" s="13"/>
      <c r="D173" s="13"/>
      <c r="E173" s="16">
        <f t="shared" ref="E173:AB173" si="81">3.516/E171</f>
        <v>6.5480849206349205</v>
      </c>
      <c r="F173" s="16">
        <f t="shared" si="81"/>
        <v>6.2470235449735441</v>
      </c>
      <c r="G173" s="16">
        <f t="shared" si="81"/>
        <v>6.773880952380952</v>
      </c>
      <c r="H173" s="16">
        <f t="shared" si="81"/>
        <v>6.252813186813186</v>
      </c>
      <c r="I173" s="16">
        <f t="shared" si="81"/>
        <v>6.252813186813186</v>
      </c>
      <c r="J173" s="16">
        <f t="shared" si="81"/>
        <v>5.4191047619047623</v>
      </c>
      <c r="K173" s="16">
        <f t="shared" si="81"/>
        <v>6.1287494331065755</v>
      </c>
      <c r="L173" s="16">
        <f t="shared" si="81"/>
        <v>6.6001916971916987</v>
      </c>
      <c r="M173" s="16">
        <f t="shared" si="81"/>
        <v>5.7201661375661379</v>
      </c>
      <c r="N173" s="16">
        <f t="shared" si="81"/>
        <v>6.426502442002441</v>
      </c>
      <c r="O173" s="16">
        <f t="shared" si="81"/>
        <v>5.5037782738095249</v>
      </c>
      <c r="P173" s="16">
        <f t="shared" si="81"/>
        <v>5.7860233134920627</v>
      </c>
      <c r="Q173" s="16">
        <f t="shared" si="81"/>
        <v>6.1717582010581999</v>
      </c>
      <c r="R173" s="16">
        <f t="shared" si="81"/>
        <v>6.773880952380952</v>
      </c>
      <c r="S173" s="16">
        <f t="shared" si="81"/>
        <v>5.7860233134920627</v>
      </c>
      <c r="T173" s="16">
        <f t="shared" si="81"/>
        <v>6.3222888888888882</v>
      </c>
      <c r="U173" s="16">
        <f t="shared" si="81"/>
        <v>5.5120795985060695</v>
      </c>
      <c r="V173" s="16">
        <f t="shared" si="81"/>
        <v>6.5133470695970708</v>
      </c>
      <c r="W173" s="16">
        <f t="shared" si="81"/>
        <v>6.2528131868131887</v>
      </c>
      <c r="X173" s="16">
        <f t="shared" si="81"/>
        <v>6.6797992724867719</v>
      </c>
      <c r="Y173" s="16">
        <f t="shared" si="81"/>
        <v>6.3975542328042341</v>
      </c>
      <c r="Z173" s="16">
        <f t="shared" si="81"/>
        <v>6.2093908730158729</v>
      </c>
      <c r="AA173" s="16">
        <f t="shared" si="81"/>
        <v>5.8185900488400479</v>
      </c>
      <c r="AB173" s="16">
        <f t="shared" si="81"/>
        <v>6.671246392496391</v>
      </c>
      <c r="AC173" s="24">
        <f t="shared" si="80"/>
        <v>6.1986626617111975</v>
      </c>
    </row>
    <row r="174" spans="1:58" ht="30" customHeight="1">
      <c r="A174" s="4">
        <v>19</v>
      </c>
      <c r="B174" s="5" t="s">
        <v>66</v>
      </c>
      <c r="C174" s="13"/>
      <c r="D174" s="13"/>
      <c r="E174" s="16">
        <f t="shared" ref="E174:AB174" si="82">3.413*E173</f>
        <v>22.348613834126983</v>
      </c>
      <c r="F174" s="16">
        <f t="shared" si="82"/>
        <v>21.321091358994703</v>
      </c>
      <c r="G174" s="16">
        <f t="shared" si="82"/>
        <v>23.119255690476187</v>
      </c>
      <c r="H174" s="16">
        <f t="shared" si="82"/>
        <v>21.340851406593401</v>
      </c>
      <c r="I174" s="16">
        <f t="shared" si="82"/>
        <v>21.340851406593401</v>
      </c>
      <c r="J174" s="16">
        <f t="shared" si="82"/>
        <v>18.495404552380954</v>
      </c>
      <c r="K174" s="16">
        <f t="shared" si="82"/>
        <v>20.917421815192743</v>
      </c>
      <c r="L174" s="16">
        <f t="shared" si="82"/>
        <v>22.526454262515266</v>
      </c>
      <c r="M174" s="16">
        <f t="shared" si="82"/>
        <v>19.522927027513227</v>
      </c>
      <c r="N174" s="16">
        <f t="shared" si="82"/>
        <v>21.93365283455433</v>
      </c>
      <c r="O174" s="16">
        <f t="shared" si="82"/>
        <v>18.784395248511906</v>
      </c>
      <c r="P174" s="16">
        <f t="shared" si="82"/>
        <v>19.747697568948407</v>
      </c>
      <c r="Q174" s="16">
        <f t="shared" si="82"/>
        <v>21.064210740211635</v>
      </c>
      <c r="R174" s="16">
        <f t="shared" si="82"/>
        <v>23.119255690476187</v>
      </c>
      <c r="S174" s="16">
        <f t="shared" si="82"/>
        <v>19.747697568948407</v>
      </c>
      <c r="T174" s="16">
        <f t="shared" si="82"/>
        <v>21.577971977777775</v>
      </c>
      <c r="U174" s="16">
        <f t="shared" si="82"/>
        <v>18.812727669701214</v>
      </c>
      <c r="V174" s="16">
        <f t="shared" si="82"/>
        <v>22.230053548534801</v>
      </c>
      <c r="W174" s="16">
        <f t="shared" si="82"/>
        <v>21.340851406593412</v>
      </c>
      <c r="X174" s="16">
        <f t="shared" si="82"/>
        <v>22.798154916997351</v>
      </c>
      <c r="Y174" s="16">
        <f t="shared" si="82"/>
        <v>21.83485259656085</v>
      </c>
      <c r="Z174" s="16">
        <f t="shared" si="82"/>
        <v>21.192651049603175</v>
      </c>
      <c r="AA174" s="16">
        <f t="shared" si="82"/>
        <v>19.858847836691083</v>
      </c>
      <c r="AB174" s="16">
        <f t="shared" si="82"/>
        <v>22.768963937590183</v>
      </c>
      <c r="AC174" s="24">
        <f t="shared" si="80"/>
        <v>21.156035664420312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>
        <f t="shared" ref="E175:AB175" si="83">(E158-E157)/LN(1+(E158-E157)/E152)</f>
        <v>3.4481695525544311</v>
      </c>
      <c r="F175" s="16">
        <f t="shared" si="83"/>
        <v>3.2621298915799355</v>
      </c>
      <c r="G175" s="16">
        <f t="shared" si="83"/>
        <v>3.1366322896971424</v>
      </c>
      <c r="H175" s="16">
        <f t="shared" si="83"/>
        <v>2.8563174167477219</v>
      </c>
      <c r="I175" s="16">
        <f t="shared" si="83"/>
        <v>2.5783908460367524</v>
      </c>
      <c r="J175" s="16">
        <f t="shared" si="83"/>
        <v>3.0411452008813291</v>
      </c>
      <c r="K175" s="16">
        <f t="shared" si="83"/>
        <v>2.9196406471924821</v>
      </c>
      <c r="L175" s="16">
        <f t="shared" si="83"/>
        <v>2.8880502797241387</v>
      </c>
      <c r="M175" s="16">
        <f t="shared" si="83"/>
        <v>2.7960874311489459</v>
      </c>
      <c r="N175" s="16">
        <f t="shared" si="83"/>
        <v>3.0731101976586968</v>
      </c>
      <c r="O175" s="16">
        <f t="shared" si="83"/>
        <v>3.0755720952729746</v>
      </c>
      <c r="P175" s="16">
        <f t="shared" si="83"/>
        <v>3.2309416597099823</v>
      </c>
      <c r="Q175" s="16">
        <f t="shared" si="83"/>
        <v>3.2621298915799368</v>
      </c>
      <c r="R175" s="16">
        <f t="shared" si="83"/>
        <v>3.2931984691591327</v>
      </c>
      <c r="S175" s="16">
        <f t="shared" si="83"/>
        <v>3.1996311497369803</v>
      </c>
      <c r="T175" s="16">
        <f t="shared" si="83"/>
        <v>3.3852072922802328</v>
      </c>
      <c r="U175" s="16">
        <f t="shared" si="83"/>
        <v>3.3852072922802328</v>
      </c>
      <c r="V175" s="16">
        <f t="shared" si="83"/>
        <v>3.0731101976586968</v>
      </c>
      <c r="W175" s="16">
        <f t="shared" si="83"/>
        <v>2.8880502797241387</v>
      </c>
      <c r="X175" s="16">
        <f t="shared" si="83"/>
        <v>2.8244384210924309</v>
      </c>
      <c r="Y175" s="16">
        <f t="shared" si="83"/>
        <v>2.6076803122881569</v>
      </c>
      <c r="Z175" s="16">
        <f t="shared" si="83"/>
        <v>2.727885753642846</v>
      </c>
      <c r="AA175" s="16">
        <f t="shared" si="83"/>
        <v>2.727885753642846</v>
      </c>
      <c r="AB175" s="16">
        <f t="shared" si="83"/>
        <v>2.7602266563559219</v>
      </c>
      <c r="AC175" s="24">
        <f t="shared" si="80"/>
        <v>3.0183682907352547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>
        <f t="shared" ref="E176:AB176" si="84">(E154-E155)/LN(1+(E154-E155)/E153)</f>
        <v>2.9872776330491373</v>
      </c>
      <c r="F176" s="16">
        <f t="shared" si="84"/>
        <v>3.0776339841275702</v>
      </c>
      <c r="G176" s="16">
        <f t="shared" si="84"/>
        <v>2.7763908722930748</v>
      </c>
      <c r="H176" s="16">
        <f t="shared" si="84"/>
        <v>2.6331500704264599</v>
      </c>
      <c r="I176" s="16">
        <f t="shared" si="84"/>
        <v>2.2368057644146022</v>
      </c>
      <c r="J176" s="16">
        <f t="shared" si="84"/>
        <v>2.6331500704264599</v>
      </c>
      <c r="K176" s="16">
        <f t="shared" si="84"/>
        <v>2.7288938316427807</v>
      </c>
      <c r="L176" s="16">
        <f t="shared" si="84"/>
        <v>2.7288938316427807</v>
      </c>
      <c r="M176" s="16">
        <f t="shared" si="84"/>
        <v>2.7288938316427807</v>
      </c>
      <c r="N176" s="16">
        <f t="shared" si="84"/>
        <v>2.8568481655931195</v>
      </c>
      <c r="O176" s="16">
        <f t="shared" si="84"/>
        <v>2.7763908722930748</v>
      </c>
      <c r="P176" s="16">
        <f t="shared" si="84"/>
        <v>2.8706758369623491</v>
      </c>
      <c r="Q176" s="16">
        <f t="shared" si="84"/>
        <v>2.8706758369623491</v>
      </c>
      <c r="R176" s="16">
        <f t="shared" si="84"/>
        <v>2.9174786401778334</v>
      </c>
      <c r="S176" s="16">
        <f t="shared" si="84"/>
        <v>3.0533471748646286</v>
      </c>
      <c r="T176" s="16">
        <f t="shared" si="84"/>
        <v>3.1018627337783826</v>
      </c>
      <c r="U176" s="16">
        <f t="shared" si="84"/>
        <v>3.0776339841275702</v>
      </c>
      <c r="V176" s="16">
        <f t="shared" si="84"/>
        <v>2.8816343500125905</v>
      </c>
      <c r="W176" s="16">
        <f t="shared" si="84"/>
        <v>2.4452875576447823</v>
      </c>
      <c r="X176" s="16">
        <f t="shared" si="84"/>
        <v>2.4222213199475116</v>
      </c>
      <c r="Y176" s="16">
        <f t="shared" si="84"/>
        <v>2.3526385425761167</v>
      </c>
      <c r="Z176" s="16">
        <f t="shared" si="84"/>
        <v>2.3059178144955088</v>
      </c>
      <c r="AA176" s="16">
        <f t="shared" si="84"/>
        <v>2.329312243756628</v>
      </c>
      <c r="AB176" s="16">
        <f t="shared" si="84"/>
        <v>2.2824539234048866</v>
      </c>
      <c r="AC176" s="24">
        <f t="shared" si="80"/>
        <v>2.711477870260957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128" priority="6" operator="greaterThan">
      <formula>90</formula>
    </cfRule>
  </conditionalFormatting>
  <conditionalFormatting sqref="E54:AB54">
    <cfRule type="cellIs" dxfId="127" priority="5" operator="greaterThan">
      <formula>90</formula>
    </cfRule>
  </conditionalFormatting>
  <conditionalFormatting sqref="E83:AB83">
    <cfRule type="cellIs" dxfId="126" priority="4" operator="greaterThan">
      <formula>90</formula>
    </cfRule>
  </conditionalFormatting>
  <conditionalFormatting sqref="E112:AB112">
    <cfRule type="cellIs" dxfId="125" priority="3" operator="greaterThan">
      <formula>90</formula>
    </cfRule>
  </conditionalFormatting>
  <conditionalFormatting sqref="E141:AB141">
    <cfRule type="cellIs" dxfId="124" priority="2" operator="greaterThan">
      <formula>90</formula>
    </cfRule>
  </conditionalFormatting>
  <conditionalFormatting sqref="E170:AB170">
    <cfRule type="cellIs" dxfId="123" priority="1" operator="greaterThan">
      <formula>90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A9CD1-EECB-4159-9D16-343AC5224D55}">
  <dimension ref="A1:BF176"/>
  <sheetViews>
    <sheetView zoomScale="60" zoomScaleNormal="60" workbookViewId="0">
      <selection activeCell="AG12" sqref="AG12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151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>
        <v>2.1</v>
      </c>
      <c r="F7" s="8">
        <v>1.9</v>
      </c>
      <c r="G7" s="8">
        <v>2.1</v>
      </c>
      <c r="H7" s="8">
        <v>2.1</v>
      </c>
      <c r="I7" s="8">
        <v>2.1</v>
      </c>
      <c r="J7" s="8">
        <v>2.1</v>
      </c>
      <c r="K7" s="8">
        <v>2.1</v>
      </c>
      <c r="L7" s="8">
        <v>2.1</v>
      </c>
      <c r="M7" s="8">
        <v>2.1</v>
      </c>
      <c r="N7" s="8">
        <v>1.9</v>
      </c>
      <c r="O7" s="8">
        <v>2.1</v>
      </c>
      <c r="P7" s="8">
        <v>2.2000000000000002</v>
      </c>
      <c r="Q7" s="8">
        <v>2.1</v>
      </c>
      <c r="R7" s="8">
        <v>2.1</v>
      </c>
      <c r="S7" s="8">
        <v>2.1</v>
      </c>
      <c r="T7" s="8">
        <v>2.2000000000000002</v>
      </c>
      <c r="U7" s="8">
        <v>2.2000000000000002</v>
      </c>
      <c r="V7" s="8">
        <v>2.2999999999999998</v>
      </c>
      <c r="W7" s="8">
        <v>2</v>
      </c>
      <c r="X7" s="8">
        <v>2</v>
      </c>
      <c r="Y7" s="8">
        <v>2.1</v>
      </c>
      <c r="Z7" s="8">
        <v>2.1</v>
      </c>
      <c r="AA7" s="8">
        <v>1.9</v>
      </c>
      <c r="AB7" s="8">
        <v>2</v>
      </c>
      <c r="AC7" s="23">
        <f>AVERAGE(E7:AB7)</f>
        <v>2.0833333333333335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>
        <v>2.1</v>
      </c>
      <c r="F8" s="9">
        <v>1.4</v>
      </c>
      <c r="G8" s="9">
        <v>0.8</v>
      </c>
      <c r="H8" s="9">
        <v>0.7</v>
      </c>
      <c r="I8" s="9">
        <v>0.6</v>
      </c>
      <c r="J8" s="9">
        <v>0.8</v>
      </c>
      <c r="K8" s="9">
        <v>0.7</v>
      </c>
      <c r="L8" s="9">
        <v>0.8</v>
      </c>
      <c r="M8" s="9">
        <v>0.6</v>
      </c>
      <c r="N8" s="9">
        <v>0.7</v>
      </c>
      <c r="O8" s="9">
        <v>0.6</v>
      </c>
      <c r="P8" s="9">
        <v>0.7</v>
      </c>
      <c r="Q8" s="9">
        <v>0.7</v>
      </c>
      <c r="R8" s="9">
        <v>0.6</v>
      </c>
      <c r="S8" s="9">
        <v>0.5</v>
      </c>
      <c r="T8" s="9">
        <v>0.6</v>
      </c>
      <c r="U8" s="9">
        <v>0.6</v>
      </c>
      <c r="V8" s="9">
        <v>0.6</v>
      </c>
      <c r="W8" s="9">
        <v>0.5</v>
      </c>
      <c r="X8" s="9">
        <v>0.5</v>
      </c>
      <c r="Y8" s="9">
        <v>0.6</v>
      </c>
      <c r="Z8" s="9">
        <v>0.6</v>
      </c>
      <c r="AA8" s="9">
        <v>0.6</v>
      </c>
      <c r="AB8" s="9">
        <v>0.6</v>
      </c>
      <c r="AC8" s="23">
        <f>AVERAGE(E8:AB8)</f>
        <v>0.72916666666666663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>
        <v>13</v>
      </c>
      <c r="F9" s="10">
        <v>13.2</v>
      </c>
      <c r="G9" s="10">
        <v>13.3</v>
      </c>
      <c r="H9" s="10">
        <v>13.1</v>
      </c>
      <c r="I9" s="10">
        <v>12.9</v>
      </c>
      <c r="J9" s="10">
        <v>13.1</v>
      </c>
      <c r="K9" s="10">
        <v>13.1</v>
      </c>
      <c r="L9" s="10">
        <v>13.4</v>
      </c>
      <c r="M9" s="10">
        <v>13.6</v>
      </c>
      <c r="N9" s="10">
        <v>13.8</v>
      </c>
      <c r="O9" s="10">
        <v>13.9</v>
      </c>
      <c r="P9" s="10">
        <v>14.1</v>
      </c>
      <c r="Q9" s="10">
        <v>14.1</v>
      </c>
      <c r="R9" s="10">
        <v>15.2</v>
      </c>
      <c r="S9" s="10">
        <v>14.7</v>
      </c>
      <c r="T9" s="10">
        <v>14.7</v>
      </c>
      <c r="U9" s="10">
        <v>14.5</v>
      </c>
      <c r="V9" s="10">
        <v>14.3</v>
      </c>
      <c r="W9" s="10">
        <v>13.6</v>
      </c>
      <c r="X9" s="10">
        <v>13.3</v>
      </c>
      <c r="Y9" s="10">
        <v>13.5</v>
      </c>
      <c r="Z9" s="10">
        <v>13.6</v>
      </c>
      <c r="AA9" s="10">
        <v>13.6</v>
      </c>
      <c r="AB9" s="10">
        <v>13.5</v>
      </c>
      <c r="AC9" s="24">
        <f t="shared" ref="AC9:AC23" si="0">AVERAGE(E9:AB9)</f>
        <v>13.7125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>
        <v>6.3</v>
      </c>
      <c r="F10" s="10">
        <v>6.6</v>
      </c>
      <c r="G10" s="10">
        <v>5.6</v>
      </c>
      <c r="H10" s="10">
        <v>5.5</v>
      </c>
      <c r="I10" s="10">
        <v>5.6</v>
      </c>
      <c r="J10" s="10">
        <v>5.6</v>
      </c>
      <c r="K10" s="10">
        <v>5.6</v>
      </c>
      <c r="L10" s="10">
        <v>5.6</v>
      </c>
      <c r="M10" s="10">
        <v>5.7</v>
      </c>
      <c r="N10" s="10">
        <v>5.8</v>
      </c>
      <c r="O10" s="10">
        <v>6.1</v>
      </c>
      <c r="P10" s="10">
        <v>6.1</v>
      </c>
      <c r="Q10" s="10">
        <v>6.1</v>
      </c>
      <c r="R10" s="10">
        <v>7</v>
      </c>
      <c r="S10" s="10">
        <v>6.5</v>
      </c>
      <c r="T10" s="10">
        <v>6.4</v>
      </c>
      <c r="U10" s="10">
        <v>6.3</v>
      </c>
      <c r="V10" s="10">
        <v>6.3</v>
      </c>
      <c r="W10" s="10">
        <v>6</v>
      </c>
      <c r="X10" s="10">
        <v>6.4</v>
      </c>
      <c r="Y10" s="10">
        <v>6.6</v>
      </c>
      <c r="Z10" s="10">
        <v>6.5</v>
      </c>
      <c r="AA10" s="10">
        <v>6.5</v>
      </c>
      <c r="AB10" s="10">
        <v>6.6</v>
      </c>
      <c r="AC10" s="24">
        <f t="shared" si="0"/>
        <v>6.1374999999999993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6.7</v>
      </c>
      <c r="F11" s="10">
        <f t="shared" ref="F11:AB11" si="1">F9-F10</f>
        <v>6.6</v>
      </c>
      <c r="G11" s="10">
        <f t="shared" si="1"/>
        <v>7.7000000000000011</v>
      </c>
      <c r="H11" s="10">
        <f t="shared" si="1"/>
        <v>7.6</v>
      </c>
      <c r="I11" s="10">
        <f t="shared" si="1"/>
        <v>7.3000000000000007</v>
      </c>
      <c r="J11" s="10">
        <f t="shared" si="1"/>
        <v>7.5</v>
      </c>
      <c r="K11" s="10">
        <f t="shared" si="1"/>
        <v>7.5</v>
      </c>
      <c r="L11" s="10">
        <f t="shared" si="1"/>
        <v>7.8000000000000007</v>
      </c>
      <c r="M11" s="10">
        <f t="shared" si="1"/>
        <v>7.8999999999999995</v>
      </c>
      <c r="N11" s="10">
        <f t="shared" si="1"/>
        <v>8</v>
      </c>
      <c r="O11" s="10">
        <f t="shared" si="1"/>
        <v>7.8000000000000007</v>
      </c>
      <c r="P11" s="10">
        <f t="shared" si="1"/>
        <v>8</v>
      </c>
      <c r="Q11" s="10">
        <f t="shared" si="1"/>
        <v>8</v>
      </c>
      <c r="R11" s="10">
        <f t="shared" si="1"/>
        <v>8.1999999999999993</v>
      </c>
      <c r="S11" s="10">
        <f t="shared" si="1"/>
        <v>8.1999999999999993</v>
      </c>
      <c r="T11" s="10">
        <f t="shared" si="1"/>
        <v>8.2999999999999989</v>
      </c>
      <c r="U11" s="10">
        <f t="shared" si="1"/>
        <v>8.1999999999999993</v>
      </c>
      <c r="V11" s="10">
        <f t="shared" si="1"/>
        <v>8</v>
      </c>
      <c r="W11" s="10">
        <f t="shared" si="1"/>
        <v>7.6</v>
      </c>
      <c r="X11" s="10">
        <f t="shared" si="1"/>
        <v>6.9</v>
      </c>
      <c r="Y11" s="10">
        <f t="shared" si="1"/>
        <v>6.9</v>
      </c>
      <c r="Z11" s="10">
        <f t="shared" si="1"/>
        <v>7.1</v>
      </c>
      <c r="AA11" s="10">
        <f t="shared" si="1"/>
        <v>7.1</v>
      </c>
      <c r="AB11" s="10">
        <f t="shared" si="1"/>
        <v>6.9</v>
      </c>
      <c r="AC11" s="24">
        <f t="shared" si="0"/>
        <v>7.5750000000000002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>
        <v>23.4</v>
      </c>
      <c r="F12" s="10">
        <v>23.4</v>
      </c>
      <c r="G12" s="10">
        <v>23.9</v>
      </c>
      <c r="H12" s="10">
        <v>24.2</v>
      </c>
      <c r="I12" s="10">
        <v>24.3</v>
      </c>
      <c r="J12" s="10">
        <v>24.8</v>
      </c>
      <c r="K12" s="10">
        <v>24.9</v>
      </c>
      <c r="L12" s="10">
        <v>26</v>
      </c>
      <c r="M12" s="10">
        <v>25.4</v>
      </c>
      <c r="N12" s="10">
        <v>25.6</v>
      </c>
      <c r="O12" s="10">
        <v>26.4</v>
      </c>
      <c r="P12" s="10">
        <v>25.8</v>
      </c>
      <c r="Q12" s="10">
        <v>25.5</v>
      </c>
      <c r="R12" s="10">
        <v>25.4</v>
      </c>
      <c r="S12" s="10">
        <v>25.3</v>
      </c>
      <c r="T12" s="10">
        <v>25.7</v>
      </c>
      <c r="U12" s="10">
        <v>25.9</v>
      </c>
      <c r="V12" s="10">
        <v>25.9</v>
      </c>
      <c r="W12" s="10">
        <v>26.1</v>
      </c>
      <c r="X12" s="10">
        <v>25.4</v>
      </c>
      <c r="Y12" s="10">
        <v>25.4</v>
      </c>
      <c r="Z12" s="10">
        <v>25.3</v>
      </c>
      <c r="AA12" s="10">
        <v>24.7</v>
      </c>
      <c r="AB12" s="10">
        <v>24.5</v>
      </c>
      <c r="AC12" s="24">
        <f t="shared" si="0"/>
        <v>25.133333333333329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>
        <v>28.3</v>
      </c>
      <c r="F13" s="10">
        <v>28</v>
      </c>
      <c r="G13" s="10">
        <v>29.3</v>
      </c>
      <c r="H13" s="10">
        <v>29.3</v>
      </c>
      <c r="I13" s="10">
        <v>29.3</v>
      </c>
      <c r="J13" s="10">
        <v>29.9</v>
      </c>
      <c r="K13" s="10">
        <v>30.3</v>
      </c>
      <c r="L13" s="10">
        <v>31.3</v>
      </c>
      <c r="M13" s="10">
        <v>30.9</v>
      </c>
      <c r="N13" s="10">
        <v>31.3</v>
      </c>
      <c r="O13" s="10">
        <v>32</v>
      </c>
      <c r="P13" s="10">
        <v>31.3</v>
      </c>
      <c r="Q13" s="10">
        <v>25.6</v>
      </c>
      <c r="R13" s="10">
        <v>30.9</v>
      </c>
      <c r="S13" s="10">
        <v>31.2</v>
      </c>
      <c r="T13" s="10">
        <v>31.4</v>
      </c>
      <c r="U13" s="10">
        <v>31.4</v>
      </c>
      <c r="V13" s="10">
        <v>31.4</v>
      </c>
      <c r="W13" s="10">
        <v>31.3</v>
      </c>
      <c r="X13" s="10">
        <v>30.2</v>
      </c>
      <c r="Y13" s="10">
        <v>30.3</v>
      </c>
      <c r="Z13" s="10">
        <v>30.4</v>
      </c>
      <c r="AA13" s="10">
        <v>29.9</v>
      </c>
      <c r="AB13" s="10">
        <v>29.3</v>
      </c>
      <c r="AC13" s="24">
        <f t="shared" si="0"/>
        <v>30.187499999999996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4.9000000000000021</v>
      </c>
      <c r="F14" s="10">
        <f t="shared" ref="F14:AB14" si="2">F13-F12</f>
        <v>4.6000000000000014</v>
      </c>
      <c r="G14" s="10">
        <f t="shared" si="2"/>
        <v>5.4000000000000021</v>
      </c>
      <c r="H14" s="10">
        <f t="shared" si="2"/>
        <v>5.1000000000000014</v>
      </c>
      <c r="I14" s="10">
        <f t="shared" si="2"/>
        <v>5</v>
      </c>
      <c r="J14" s="10">
        <f t="shared" si="2"/>
        <v>5.0999999999999979</v>
      </c>
      <c r="K14" s="10">
        <f t="shared" si="2"/>
        <v>5.4000000000000021</v>
      </c>
      <c r="L14" s="10">
        <f t="shared" si="2"/>
        <v>5.3000000000000007</v>
      </c>
      <c r="M14" s="10">
        <f t="shared" si="2"/>
        <v>5.5</v>
      </c>
      <c r="N14" s="10">
        <f t="shared" si="2"/>
        <v>5.6999999999999993</v>
      </c>
      <c r="O14" s="10">
        <f t="shared" si="2"/>
        <v>5.6000000000000014</v>
      </c>
      <c r="P14" s="10">
        <f t="shared" si="2"/>
        <v>5.5</v>
      </c>
      <c r="Q14" s="10">
        <f t="shared" si="2"/>
        <v>0.10000000000000142</v>
      </c>
      <c r="R14" s="10">
        <f t="shared" si="2"/>
        <v>5.5</v>
      </c>
      <c r="S14" s="10">
        <f t="shared" si="2"/>
        <v>5.8999999999999986</v>
      </c>
      <c r="T14" s="10">
        <f t="shared" si="2"/>
        <v>5.6999999999999993</v>
      </c>
      <c r="U14" s="10">
        <f t="shared" si="2"/>
        <v>5.5</v>
      </c>
      <c r="V14" s="10">
        <f t="shared" si="2"/>
        <v>5.5</v>
      </c>
      <c r="W14" s="10">
        <f t="shared" si="2"/>
        <v>5.1999999999999993</v>
      </c>
      <c r="X14" s="10">
        <f t="shared" si="2"/>
        <v>4.8000000000000007</v>
      </c>
      <c r="Y14" s="10">
        <f t="shared" si="2"/>
        <v>4.9000000000000021</v>
      </c>
      <c r="Z14" s="10">
        <f t="shared" si="2"/>
        <v>5.0999999999999979</v>
      </c>
      <c r="AA14" s="10">
        <f t="shared" si="2"/>
        <v>5.1999999999999993</v>
      </c>
      <c r="AB14" s="10">
        <f t="shared" si="2"/>
        <v>4.8000000000000007</v>
      </c>
      <c r="AC14" s="24">
        <f>AVERAGE(E14:AB14)</f>
        <v>5.054166666666668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>
        <v>254.4</v>
      </c>
      <c r="F15" s="172">
        <v>253</v>
      </c>
      <c r="G15" s="172">
        <v>246.8</v>
      </c>
      <c r="H15" s="172">
        <v>246.8</v>
      </c>
      <c r="I15" s="172">
        <v>246.1</v>
      </c>
      <c r="J15" s="172">
        <v>246.1</v>
      </c>
      <c r="K15" s="172">
        <v>246.8</v>
      </c>
      <c r="L15" s="172">
        <v>248.2</v>
      </c>
      <c r="M15" s="172">
        <v>248.2</v>
      </c>
      <c r="N15" s="172">
        <v>251</v>
      </c>
      <c r="O15" s="172">
        <v>253</v>
      </c>
      <c r="P15" s="172">
        <v>253</v>
      </c>
      <c r="Q15" s="172">
        <v>385.4</v>
      </c>
      <c r="R15" s="172">
        <v>266.8</v>
      </c>
      <c r="S15" s="172">
        <v>259.2</v>
      </c>
      <c r="T15" s="172">
        <v>258.60000000000002</v>
      </c>
      <c r="U15" s="172">
        <v>257.89999999999998</v>
      </c>
      <c r="V15" s="172">
        <v>255.8</v>
      </c>
      <c r="W15" s="172">
        <v>254.4</v>
      </c>
      <c r="X15" s="172">
        <v>259.2</v>
      </c>
      <c r="Y15" s="172">
        <v>255.1</v>
      </c>
      <c r="Z15" s="172">
        <v>258.60000000000002</v>
      </c>
      <c r="AA15" s="172">
        <v>253</v>
      </c>
      <c r="AB15" s="172">
        <v>255.8</v>
      </c>
      <c r="AC15" s="24">
        <f t="shared" ref="AC15:AC16" si="3">AVERAGE(E15:AB15)</f>
        <v>258.88333333333333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>
        <v>670.9</v>
      </c>
      <c r="F16" s="172">
        <v>667.4</v>
      </c>
      <c r="G16" s="172">
        <v>699.1</v>
      </c>
      <c r="H16" s="172">
        <v>703.3</v>
      </c>
      <c r="I16" s="172">
        <v>702.6</v>
      </c>
      <c r="J16" s="172">
        <v>714.3</v>
      </c>
      <c r="K16" s="172">
        <v>721.2</v>
      </c>
      <c r="L16" s="172">
        <v>748.1</v>
      </c>
      <c r="M16" s="172">
        <v>740.5</v>
      </c>
      <c r="N16" s="172">
        <v>741.9</v>
      </c>
      <c r="O16" s="172">
        <v>766.7</v>
      </c>
      <c r="P16" s="172">
        <v>751.5</v>
      </c>
      <c r="Q16" s="172">
        <v>384.7</v>
      </c>
      <c r="R16" s="172">
        <v>737</v>
      </c>
      <c r="S16" s="172">
        <v>738.4</v>
      </c>
      <c r="T16" s="172">
        <v>744.6</v>
      </c>
      <c r="U16" s="172">
        <v>749.5</v>
      </c>
      <c r="V16" s="172">
        <v>750.1</v>
      </c>
      <c r="W16" s="172">
        <v>746</v>
      </c>
      <c r="X16" s="172">
        <v>714.3</v>
      </c>
      <c r="Y16" s="172">
        <v>720.5</v>
      </c>
      <c r="Z16" s="172">
        <v>721.2</v>
      </c>
      <c r="AA16" s="172">
        <v>710.2</v>
      </c>
      <c r="AB16" s="172">
        <v>698.4</v>
      </c>
      <c r="AC16" s="24">
        <f t="shared" si="3"/>
        <v>710.1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2151.3558201058199</v>
      </c>
      <c r="F24" s="14">
        <f t="shared" si="7"/>
        <v>2119.2460317460318</v>
      </c>
      <c r="G24" s="14">
        <f t="shared" si="7"/>
        <v>2472.4537037037039</v>
      </c>
      <c r="H24" s="14">
        <f t="shared" si="7"/>
        <v>2440.3439153439153</v>
      </c>
      <c r="I24" s="14">
        <f t="shared" si="7"/>
        <v>2344.0145502645505</v>
      </c>
      <c r="J24" s="14">
        <f t="shared" si="7"/>
        <v>2408.2341269841268</v>
      </c>
      <c r="K24" s="14">
        <f t="shared" si="7"/>
        <v>2408.2341269841268</v>
      </c>
      <c r="L24" s="14">
        <f t="shared" si="7"/>
        <v>2504.5634920634925</v>
      </c>
      <c r="M24" s="14">
        <f t="shared" si="7"/>
        <v>2536.6732804232802</v>
      </c>
      <c r="N24" s="14">
        <f t="shared" si="7"/>
        <v>2568.7830687830688</v>
      </c>
      <c r="O24" s="14">
        <f t="shared" si="7"/>
        <v>2504.5634920634925</v>
      </c>
      <c r="P24" s="14">
        <f t="shared" si="7"/>
        <v>2568.7830687830688</v>
      </c>
      <c r="Q24" s="14">
        <f t="shared" si="7"/>
        <v>2568.7830687830688</v>
      </c>
      <c r="R24" s="14">
        <f t="shared" si="7"/>
        <v>2633.002645502645</v>
      </c>
      <c r="S24" s="14">
        <f t="shared" si="7"/>
        <v>2633.002645502645</v>
      </c>
      <c r="T24" s="14">
        <f t="shared" si="7"/>
        <v>2665.1124338624336</v>
      </c>
      <c r="U24" s="14">
        <f t="shared" si="7"/>
        <v>2633.002645502645</v>
      </c>
      <c r="V24" s="14">
        <f t="shared" si="7"/>
        <v>2568.7830687830688</v>
      </c>
      <c r="W24" s="14">
        <f t="shared" si="7"/>
        <v>2440.3439153439153</v>
      </c>
      <c r="X24" s="14">
        <f t="shared" si="7"/>
        <v>2215.5753968253966</v>
      </c>
      <c r="Y24" s="14">
        <f t="shared" si="7"/>
        <v>2215.5753968253966</v>
      </c>
      <c r="Z24" s="14">
        <f t="shared" si="7"/>
        <v>2279.7949735449733</v>
      </c>
      <c r="AA24" s="14">
        <f t="shared" si="7"/>
        <v>2279.7949735449733</v>
      </c>
      <c r="AB24" s="14">
        <f t="shared" si="7"/>
        <v>2215.5753968253966</v>
      </c>
      <c r="AC24" s="24">
        <f>SUM(E24:AB24)</f>
        <v>58375.595238095251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>
        <v>1000</v>
      </c>
      <c r="F25" s="15">
        <v>1400</v>
      </c>
      <c r="G25" s="15">
        <v>1300</v>
      </c>
      <c r="H25" s="15">
        <v>1300</v>
      </c>
      <c r="I25" s="15">
        <v>1300</v>
      </c>
      <c r="J25" s="15">
        <v>1400</v>
      </c>
      <c r="K25" s="15">
        <v>1300</v>
      </c>
      <c r="L25" s="15">
        <v>1500</v>
      </c>
      <c r="M25" s="15">
        <v>1400</v>
      </c>
      <c r="N25" s="15">
        <v>1500</v>
      </c>
      <c r="O25" s="15">
        <v>1300</v>
      </c>
      <c r="P25" s="15">
        <v>1200</v>
      </c>
      <c r="Q25" s="15">
        <v>1200</v>
      </c>
      <c r="R25" s="15">
        <v>1400</v>
      </c>
      <c r="S25" s="15">
        <v>1300</v>
      </c>
      <c r="T25" s="15">
        <v>1400</v>
      </c>
      <c r="U25" s="15">
        <v>1500</v>
      </c>
      <c r="V25" s="15">
        <v>1400</v>
      </c>
      <c r="W25" s="15">
        <v>1400</v>
      </c>
      <c r="X25" s="15">
        <v>1200</v>
      </c>
      <c r="Y25" s="15">
        <v>1300</v>
      </c>
      <c r="Z25" s="15">
        <v>1200</v>
      </c>
      <c r="AA25" s="15">
        <v>1200</v>
      </c>
      <c r="AB25" s="15">
        <v>1200</v>
      </c>
      <c r="AC25" s="25">
        <f>SUM(E25:AB25)</f>
        <v>31600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>
        <f t="shared" ref="E26:AB26" si="8">E25/E24</f>
        <v>0.46482315507939198</v>
      </c>
      <c r="F26" s="16">
        <f t="shared" si="8"/>
        <v>0.66061230221889333</v>
      </c>
      <c r="G26" s="16">
        <f t="shared" si="8"/>
        <v>0.52579346503136404</v>
      </c>
      <c r="H26" s="16">
        <f t="shared" si="8"/>
        <v>0.53271180009756625</v>
      </c>
      <c r="I26" s="16">
        <f t="shared" si="8"/>
        <v>0.55460406585500044</v>
      </c>
      <c r="J26" s="16">
        <f t="shared" si="8"/>
        <v>0.5813388259526262</v>
      </c>
      <c r="K26" s="16">
        <f t="shared" si="8"/>
        <v>0.53981462409886716</v>
      </c>
      <c r="L26" s="16">
        <f t="shared" si="8"/>
        <v>0.59890675750613953</v>
      </c>
      <c r="M26" s="16">
        <f t="shared" si="8"/>
        <v>0.55190394868920212</v>
      </c>
      <c r="N26" s="16">
        <f t="shared" si="8"/>
        <v>0.58393408856848605</v>
      </c>
      <c r="O26" s="16">
        <f t="shared" si="8"/>
        <v>0.51905252317198758</v>
      </c>
      <c r="P26" s="16">
        <f t="shared" si="8"/>
        <v>0.46714727085478891</v>
      </c>
      <c r="Q26" s="16">
        <f t="shared" si="8"/>
        <v>0.46714727085478891</v>
      </c>
      <c r="R26" s="16">
        <f t="shared" si="8"/>
        <v>0.53171234081032892</v>
      </c>
      <c r="S26" s="16">
        <f t="shared" si="8"/>
        <v>0.49373288789530539</v>
      </c>
      <c r="T26" s="16">
        <f t="shared" si="8"/>
        <v>0.52530616802948149</v>
      </c>
      <c r="U26" s="16">
        <f t="shared" si="8"/>
        <v>0.56969179372535239</v>
      </c>
      <c r="V26" s="16">
        <f t="shared" si="8"/>
        <v>0.54500514933058708</v>
      </c>
      <c r="W26" s="16">
        <f t="shared" si="8"/>
        <v>0.57368963087430214</v>
      </c>
      <c r="X26" s="16">
        <f t="shared" si="8"/>
        <v>0.54162002417946542</v>
      </c>
      <c r="Y26" s="16">
        <f t="shared" si="8"/>
        <v>0.58675502619442088</v>
      </c>
      <c r="Z26" s="16">
        <f t="shared" si="8"/>
        <v>0.52636312208990299</v>
      </c>
      <c r="AA26" s="16">
        <f t="shared" si="8"/>
        <v>0.52636312208990299</v>
      </c>
      <c r="AB26" s="16">
        <f t="shared" si="8"/>
        <v>0.54162002417946542</v>
      </c>
      <c r="AC26" s="24">
        <f t="shared" ref="AC26:AC31" si="9">AVERAGE(E26:AB26)</f>
        <v>0.5420687244740674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0.5420687244740674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9"/>
        <v>0.5420687244740674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>
        <f t="shared" ref="E28:AB28" si="10">3.516/E26</f>
        <v>7.5641670634920626</v>
      </c>
      <c r="F28" s="16">
        <f t="shared" si="10"/>
        <v>5.322335034013606</v>
      </c>
      <c r="G28" s="16">
        <f t="shared" si="10"/>
        <v>6.6870363247863258</v>
      </c>
      <c r="H28" s="16">
        <f t="shared" si="10"/>
        <v>6.6001916971916978</v>
      </c>
      <c r="I28" s="16">
        <f t="shared" si="10"/>
        <v>6.3396578144078148</v>
      </c>
      <c r="J28" s="16">
        <f t="shared" si="10"/>
        <v>6.0481079931972781</v>
      </c>
      <c r="K28" s="16">
        <f t="shared" si="10"/>
        <v>6.5133470695970699</v>
      </c>
      <c r="L28" s="16">
        <f t="shared" si="10"/>
        <v>5.8706968253968261</v>
      </c>
      <c r="M28" s="16">
        <f t="shared" si="10"/>
        <v>6.3706737528344668</v>
      </c>
      <c r="N28" s="16">
        <f t="shared" si="10"/>
        <v>6.0212275132275135</v>
      </c>
      <c r="O28" s="16">
        <f t="shared" si="10"/>
        <v>6.7738809523809529</v>
      </c>
      <c r="P28" s="16">
        <f t="shared" si="10"/>
        <v>7.5265343915343914</v>
      </c>
      <c r="Q28" s="16">
        <f t="shared" si="10"/>
        <v>7.5265343915343914</v>
      </c>
      <c r="R28" s="16">
        <f t="shared" si="10"/>
        <v>6.6125980725623572</v>
      </c>
      <c r="S28" s="16">
        <f t="shared" si="10"/>
        <v>7.1212594627594621</v>
      </c>
      <c r="T28" s="16">
        <f t="shared" si="10"/>
        <v>6.6932395124716555</v>
      </c>
      <c r="U28" s="16">
        <f t="shared" si="10"/>
        <v>6.1717582010581999</v>
      </c>
      <c r="V28" s="16">
        <f t="shared" si="10"/>
        <v>6.4513151927437633</v>
      </c>
      <c r="W28" s="16">
        <f t="shared" si="10"/>
        <v>6.1287494331065755</v>
      </c>
      <c r="X28" s="16">
        <f t="shared" si="10"/>
        <v>6.4916359126984124</v>
      </c>
      <c r="Y28" s="16">
        <f t="shared" si="10"/>
        <v>5.992279304029303</v>
      </c>
      <c r="Z28" s="16">
        <f t="shared" si="10"/>
        <v>6.6797992724867719</v>
      </c>
      <c r="AA28" s="16">
        <f t="shared" si="10"/>
        <v>6.6797992724867719</v>
      </c>
      <c r="AB28" s="16">
        <f t="shared" si="10"/>
        <v>6.4916359126984124</v>
      </c>
      <c r="AC28" s="24">
        <f t="shared" si="9"/>
        <v>6.5282691821956691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>
        <f t="shared" ref="E29:AB29" si="11">3.413*E28</f>
        <v>25.816502187698408</v>
      </c>
      <c r="F29" s="16">
        <f t="shared" si="11"/>
        <v>18.165129471088438</v>
      </c>
      <c r="G29" s="16">
        <f t="shared" si="11"/>
        <v>22.82285497649573</v>
      </c>
      <c r="H29" s="16">
        <f t="shared" si="11"/>
        <v>22.526454262515262</v>
      </c>
      <c r="I29" s="16">
        <f t="shared" si="11"/>
        <v>21.637252120573869</v>
      </c>
      <c r="J29" s="16">
        <f t="shared" si="11"/>
        <v>20.642192580782311</v>
      </c>
      <c r="K29" s="16">
        <f t="shared" si="11"/>
        <v>22.230053548534798</v>
      </c>
      <c r="L29" s="16">
        <f t="shared" si="11"/>
        <v>20.036688265079366</v>
      </c>
      <c r="M29" s="16">
        <f t="shared" si="11"/>
        <v>21.743109518424035</v>
      </c>
      <c r="N29" s="16">
        <f t="shared" si="11"/>
        <v>20.550449502645503</v>
      </c>
      <c r="O29" s="16">
        <f t="shared" si="11"/>
        <v>23.119255690476191</v>
      </c>
      <c r="P29" s="16">
        <f t="shared" si="11"/>
        <v>25.688061878306875</v>
      </c>
      <c r="Q29" s="16">
        <f t="shared" si="11"/>
        <v>25.688061878306875</v>
      </c>
      <c r="R29" s="16">
        <f t="shared" si="11"/>
        <v>22.568797221655323</v>
      </c>
      <c r="S29" s="16">
        <f t="shared" si="11"/>
        <v>24.304858546398044</v>
      </c>
      <c r="T29" s="16">
        <f t="shared" si="11"/>
        <v>22.844026456065759</v>
      </c>
      <c r="U29" s="16">
        <f t="shared" si="11"/>
        <v>21.064210740211635</v>
      </c>
      <c r="V29" s="16">
        <f t="shared" si="11"/>
        <v>22.018338752834463</v>
      </c>
      <c r="W29" s="16">
        <f t="shared" si="11"/>
        <v>20.917421815192743</v>
      </c>
      <c r="X29" s="16">
        <f t="shared" si="11"/>
        <v>22.155953370039679</v>
      </c>
      <c r="Y29" s="16">
        <f t="shared" si="11"/>
        <v>20.451649264652008</v>
      </c>
      <c r="Z29" s="16">
        <f t="shared" si="11"/>
        <v>22.798154916997351</v>
      </c>
      <c r="AA29" s="16">
        <f t="shared" si="11"/>
        <v>22.798154916997351</v>
      </c>
      <c r="AB29" s="16">
        <f t="shared" si="11"/>
        <v>22.155953370039679</v>
      </c>
      <c r="AC29" s="24">
        <f t="shared" si="9"/>
        <v>22.280982718833823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>
        <f t="shared" ref="E30:AB30" si="12">(E13-E12)/LN(1+(E13-E12)/E7)</f>
        <v>4.0698593709044335</v>
      </c>
      <c r="F30" s="16">
        <f t="shared" si="12"/>
        <v>3.7399946279634313</v>
      </c>
      <c r="G30" s="16">
        <f t="shared" si="12"/>
        <v>4.2420625336591904</v>
      </c>
      <c r="H30" s="16">
        <f t="shared" si="12"/>
        <v>4.1391276662228469</v>
      </c>
      <c r="I30" s="16">
        <f t="shared" si="12"/>
        <v>4.1045597544433594</v>
      </c>
      <c r="J30" s="16">
        <f t="shared" si="12"/>
        <v>4.139127666222846</v>
      </c>
      <c r="K30" s="16">
        <f t="shared" si="12"/>
        <v>4.2420625336591904</v>
      </c>
      <c r="L30" s="16">
        <f t="shared" si="12"/>
        <v>4.2078765470448296</v>
      </c>
      <c r="M30" s="16">
        <f t="shared" si="12"/>
        <v>4.2761260917946524</v>
      </c>
      <c r="N30" s="16">
        <f t="shared" si="12"/>
        <v>4.1116808665335451</v>
      </c>
      <c r="O30" s="16">
        <f t="shared" si="12"/>
        <v>4.3100695294248288</v>
      </c>
      <c r="P30" s="16">
        <f t="shared" si="12"/>
        <v>4.3902958008136039</v>
      </c>
      <c r="Q30" s="16">
        <f t="shared" si="12"/>
        <v>2.1496123471848927</v>
      </c>
      <c r="R30" s="16">
        <f t="shared" si="12"/>
        <v>4.2761260917946524</v>
      </c>
      <c r="S30" s="16">
        <f t="shared" si="12"/>
        <v>4.4112011113326899</v>
      </c>
      <c r="T30" s="16">
        <f t="shared" si="12"/>
        <v>4.4586795424784631</v>
      </c>
      <c r="U30" s="16">
        <f t="shared" si="12"/>
        <v>4.3902958008136039</v>
      </c>
      <c r="V30" s="16">
        <f t="shared" si="12"/>
        <v>4.5037129031523673</v>
      </c>
      <c r="W30" s="16">
        <f t="shared" si="12"/>
        <v>4.0595382957690775</v>
      </c>
      <c r="X30" s="16">
        <f t="shared" si="12"/>
        <v>3.9222882531949468</v>
      </c>
      <c r="Y30" s="16">
        <f t="shared" si="12"/>
        <v>4.0698593709044335</v>
      </c>
      <c r="Z30" s="16">
        <f t="shared" si="12"/>
        <v>4.139127666222846</v>
      </c>
      <c r="AA30" s="16">
        <f t="shared" si="12"/>
        <v>3.9446507905974366</v>
      </c>
      <c r="AB30" s="16">
        <f t="shared" si="12"/>
        <v>3.9222882531949468</v>
      </c>
      <c r="AC30" s="24">
        <f t="shared" si="9"/>
        <v>4.0925093089719633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>
        <f t="shared" ref="E31:AB31" si="13">(E9-E10)/LN(1+(E9-E10)/E8)</f>
        <v>4.6761116503974476</v>
      </c>
      <c r="F31" s="16">
        <f t="shared" si="13"/>
        <v>3.7866415552154633</v>
      </c>
      <c r="G31" s="16">
        <f t="shared" si="13"/>
        <v>3.258280444491787</v>
      </c>
      <c r="H31" s="16">
        <f t="shared" si="13"/>
        <v>3.0732768781004784</v>
      </c>
      <c r="I31" s="16">
        <f t="shared" si="13"/>
        <v>2.8319947622323784</v>
      </c>
      <c r="J31" s="16">
        <f t="shared" si="13"/>
        <v>3.2059515234608829</v>
      </c>
      <c r="K31" s="16">
        <f t="shared" si="13"/>
        <v>3.0477780683835873</v>
      </c>
      <c r="L31" s="16">
        <f t="shared" si="13"/>
        <v>3.2843408564649375</v>
      </c>
      <c r="M31" s="16">
        <f t="shared" si="13"/>
        <v>2.9801291919798865</v>
      </c>
      <c r="N31" s="16">
        <f t="shared" si="13"/>
        <v>3.174605732429284</v>
      </c>
      <c r="O31" s="16">
        <f t="shared" si="13"/>
        <v>2.9556008171816193</v>
      </c>
      <c r="P31" s="16">
        <f t="shared" si="13"/>
        <v>3.174605732429284</v>
      </c>
      <c r="Q31" s="16">
        <f t="shared" si="13"/>
        <v>3.174605732429284</v>
      </c>
      <c r="R31" s="16">
        <f t="shared" si="13"/>
        <v>3.0533471748646286</v>
      </c>
      <c r="S31" s="16">
        <f t="shared" si="13"/>
        <v>2.8706758369623491</v>
      </c>
      <c r="T31" s="16">
        <f t="shared" si="13"/>
        <v>3.0776339841275702</v>
      </c>
      <c r="U31" s="16">
        <f t="shared" si="13"/>
        <v>3.0533471748646286</v>
      </c>
      <c r="V31" s="16">
        <f t="shared" si="13"/>
        <v>3.0045957240544103</v>
      </c>
      <c r="W31" s="16">
        <f t="shared" si="13"/>
        <v>2.7288938316427807</v>
      </c>
      <c r="X31" s="16">
        <f t="shared" si="13"/>
        <v>2.5606510797638884</v>
      </c>
      <c r="Y31" s="16">
        <f t="shared" si="13"/>
        <v>2.7318849218221408</v>
      </c>
      <c r="Z31" s="16">
        <f t="shared" si="13"/>
        <v>2.7820815658492695</v>
      </c>
      <c r="AA31" s="16">
        <f t="shared" si="13"/>
        <v>2.7820815658492695</v>
      </c>
      <c r="AB31" s="16">
        <f t="shared" si="13"/>
        <v>2.7318849218221408</v>
      </c>
      <c r="AC31" s="24">
        <f t="shared" si="9"/>
        <v>3.0833750302841412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52" si="14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4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0</v>
      </c>
      <c r="F40" s="10">
        <f t="shared" ref="F40:AB40" si="15">F38-F39</f>
        <v>0</v>
      </c>
      <c r="G40" s="10">
        <f t="shared" si="15"/>
        <v>0</v>
      </c>
      <c r="H40" s="10">
        <f t="shared" si="15"/>
        <v>0</v>
      </c>
      <c r="I40" s="10">
        <f t="shared" si="15"/>
        <v>0</v>
      </c>
      <c r="J40" s="10">
        <f t="shared" si="15"/>
        <v>0</v>
      </c>
      <c r="K40" s="10">
        <f t="shared" si="15"/>
        <v>0</v>
      </c>
      <c r="L40" s="10">
        <f t="shared" si="15"/>
        <v>0</v>
      </c>
      <c r="M40" s="10">
        <f t="shared" si="15"/>
        <v>0</v>
      </c>
      <c r="N40" s="10">
        <f t="shared" si="15"/>
        <v>0</v>
      </c>
      <c r="O40" s="10">
        <f t="shared" si="15"/>
        <v>0</v>
      </c>
      <c r="P40" s="10">
        <f t="shared" si="15"/>
        <v>0</v>
      </c>
      <c r="Q40" s="10">
        <f t="shared" si="15"/>
        <v>0</v>
      </c>
      <c r="R40" s="10">
        <f t="shared" si="15"/>
        <v>0</v>
      </c>
      <c r="S40" s="10">
        <f t="shared" si="15"/>
        <v>0</v>
      </c>
      <c r="T40" s="10">
        <f t="shared" si="15"/>
        <v>0</v>
      </c>
      <c r="U40" s="10">
        <f t="shared" si="15"/>
        <v>0</v>
      </c>
      <c r="V40" s="10">
        <f t="shared" si="15"/>
        <v>0</v>
      </c>
      <c r="W40" s="10">
        <f t="shared" si="15"/>
        <v>0</v>
      </c>
      <c r="X40" s="10">
        <f t="shared" si="15"/>
        <v>0</v>
      </c>
      <c r="Y40" s="10">
        <f t="shared" si="15"/>
        <v>0</v>
      </c>
      <c r="Z40" s="10">
        <f t="shared" si="15"/>
        <v>0</v>
      </c>
      <c r="AA40" s="10">
        <f t="shared" si="15"/>
        <v>0</v>
      </c>
      <c r="AB40" s="10">
        <f t="shared" si="15"/>
        <v>0</v>
      </c>
      <c r="AC40" s="24">
        <f t="shared" si="14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4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4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0</v>
      </c>
      <c r="F43" s="10">
        <f t="shared" ref="F43:AB43" si="16">F42-F41</f>
        <v>0</v>
      </c>
      <c r="G43" s="10">
        <f t="shared" si="16"/>
        <v>0</v>
      </c>
      <c r="H43" s="10">
        <f t="shared" si="16"/>
        <v>0</v>
      </c>
      <c r="I43" s="10">
        <f t="shared" si="16"/>
        <v>0</v>
      </c>
      <c r="J43" s="10">
        <f t="shared" si="16"/>
        <v>0</v>
      </c>
      <c r="K43" s="10">
        <f t="shared" si="16"/>
        <v>0</v>
      </c>
      <c r="L43" s="10">
        <f t="shared" si="16"/>
        <v>0</v>
      </c>
      <c r="M43" s="10">
        <f t="shared" si="16"/>
        <v>0</v>
      </c>
      <c r="N43" s="10">
        <f t="shared" si="16"/>
        <v>0</v>
      </c>
      <c r="O43" s="10">
        <f t="shared" si="16"/>
        <v>0</v>
      </c>
      <c r="P43" s="10">
        <f t="shared" si="16"/>
        <v>0</v>
      </c>
      <c r="Q43" s="10">
        <f t="shared" si="16"/>
        <v>0</v>
      </c>
      <c r="R43" s="10">
        <f t="shared" si="16"/>
        <v>0</v>
      </c>
      <c r="S43" s="10">
        <f t="shared" si="16"/>
        <v>0</v>
      </c>
      <c r="T43" s="10">
        <f t="shared" si="16"/>
        <v>0</v>
      </c>
      <c r="U43" s="10">
        <f t="shared" si="16"/>
        <v>0</v>
      </c>
      <c r="V43" s="10">
        <f t="shared" si="16"/>
        <v>0</v>
      </c>
      <c r="W43" s="10">
        <f t="shared" si="16"/>
        <v>0</v>
      </c>
      <c r="X43" s="10">
        <f t="shared" si="16"/>
        <v>0</v>
      </c>
      <c r="Y43" s="10">
        <f t="shared" si="16"/>
        <v>0</v>
      </c>
      <c r="Z43" s="10">
        <f t="shared" si="16"/>
        <v>0</v>
      </c>
      <c r="AA43" s="10">
        <f t="shared" si="16"/>
        <v>0</v>
      </c>
      <c r="AB43" s="10">
        <f t="shared" si="16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45" si="17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7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14"/>
        <v>4.200000000000002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14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14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14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AB50" si="18">E46-E47</f>
        <v>0.5</v>
      </c>
      <c r="F50" s="11">
        <f t="shared" si="18"/>
        <v>0.5</v>
      </c>
      <c r="G50" s="11">
        <f t="shared" si="18"/>
        <v>0.5</v>
      </c>
      <c r="H50" s="11">
        <f t="shared" si="18"/>
        <v>0.5</v>
      </c>
      <c r="I50" s="11">
        <f t="shared" si="18"/>
        <v>0.5</v>
      </c>
      <c r="J50" s="11">
        <f t="shared" si="18"/>
        <v>0.5</v>
      </c>
      <c r="K50" s="11">
        <f t="shared" si="18"/>
        <v>0.5</v>
      </c>
      <c r="L50" s="11">
        <f t="shared" si="18"/>
        <v>0.5</v>
      </c>
      <c r="M50" s="11">
        <f t="shared" si="18"/>
        <v>0.5</v>
      </c>
      <c r="N50" s="11">
        <f t="shared" si="18"/>
        <v>0.5</v>
      </c>
      <c r="O50" s="11">
        <f t="shared" si="18"/>
        <v>0.5</v>
      </c>
      <c r="P50" s="11">
        <f t="shared" si="18"/>
        <v>0.5</v>
      </c>
      <c r="Q50" s="11">
        <f t="shared" si="18"/>
        <v>0.5</v>
      </c>
      <c r="R50" s="11">
        <f t="shared" si="18"/>
        <v>0.5</v>
      </c>
      <c r="S50" s="11">
        <f t="shared" si="18"/>
        <v>0.5</v>
      </c>
      <c r="T50" s="11">
        <f t="shared" si="18"/>
        <v>0.5</v>
      </c>
      <c r="U50" s="11">
        <f t="shared" si="18"/>
        <v>0.5</v>
      </c>
      <c r="V50" s="11">
        <f t="shared" si="18"/>
        <v>0.5</v>
      </c>
      <c r="W50" s="11">
        <f t="shared" si="18"/>
        <v>0.5</v>
      </c>
      <c r="X50" s="11">
        <f t="shared" si="18"/>
        <v>0.5</v>
      </c>
      <c r="Y50" s="11">
        <f t="shared" si="18"/>
        <v>0.5</v>
      </c>
      <c r="Z50" s="11">
        <f t="shared" si="18"/>
        <v>0.5</v>
      </c>
      <c r="AA50" s="11">
        <f t="shared" si="18"/>
        <v>0.5</v>
      </c>
      <c r="AB50" s="11">
        <f t="shared" si="18"/>
        <v>0.5</v>
      </c>
      <c r="AC50" s="24">
        <f t="shared" si="14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AB51" si="19">E48-E49</f>
        <v>0.79999999999999982</v>
      </c>
      <c r="F51" s="11">
        <f t="shared" si="19"/>
        <v>0.79999999999999982</v>
      </c>
      <c r="G51" s="11">
        <f t="shared" si="19"/>
        <v>0.79999999999999982</v>
      </c>
      <c r="H51" s="11">
        <f t="shared" si="19"/>
        <v>0.79999999999999982</v>
      </c>
      <c r="I51" s="11">
        <f t="shared" si="19"/>
        <v>0.79999999999999982</v>
      </c>
      <c r="J51" s="11">
        <f t="shared" si="19"/>
        <v>0.79999999999999982</v>
      </c>
      <c r="K51" s="11">
        <f t="shared" si="19"/>
        <v>0.79999999999999982</v>
      </c>
      <c r="L51" s="11">
        <f t="shared" si="19"/>
        <v>0.79999999999999982</v>
      </c>
      <c r="M51" s="11">
        <f t="shared" si="19"/>
        <v>0.79999999999999982</v>
      </c>
      <c r="N51" s="11">
        <f t="shared" si="19"/>
        <v>0.79999999999999982</v>
      </c>
      <c r="O51" s="11">
        <f t="shared" si="19"/>
        <v>0.79999999999999982</v>
      </c>
      <c r="P51" s="11">
        <f t="shared" si="19"/>
        <v>0.79999999999999982</v>
      </c>
      <c r="Q51" s="11">
        <f t="shared" si="19"/>
        <v>0.79999999999999982</v>
      </c>
      <c r="R51" s="11">
        <f t="shared" si="19"/>
        <v>0.79999999999999982</v>
      </c>
      <c r="S51" s="11">
        <f t="shared" si="19"/>
        <v>0.79999999999999982</v>
      </c>
      <c r="T51" s="11">
        <f t="shared" si="19"/>
        <v>0.79999999999999982</v>
      </c>
      <c r="U51" s="11">
        <f t="shared" si="19"/>
        <v>0.79999999999999982</v>
      </c>
      <c r="V51" s="11">
        <f t="shared" si="19"/>
        <v>0.79999999999999982</v>
      </c>
      <c r="W51" s="11">
        <f t="shared" si="19"/>
        <v>0.79999999999999982</v>
      </c>
      <c r="X51" s="11">
        <f t="shared" si="19"/>
        <v>0.79999999999999982</v>
      </c>
      <c r="Y51" s="11">
        <f t="shared" si="19"/>
        <v>0.79999999999999982</v>
      </c>
      <c r="Z51" s="11">
        <f t="shared" si="19"/>
        <v>0.79999999999999982</v>
      </c>
      <c r="AA51" s="11">
        <f t="shared" si="19"/>
        <v>0.79999999999999982</v>
      </c>
      <c r="AB51" s="11">
        <f t="shared" si="19"/>
        <v>0.79999999999999982</v>
      </c>
      <c r="AC51" s="24">
        <f t="shared" si="14"/>
        <v>0.80000000000000027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AB52" si="20">SQRT(E50/0.5)*971</f>
        <v>971</v>
      </c>
      <c r="F52" s="14">
        <f t="shared" si="20"/>
        <v>971</v>
      </c>
      <c r="G52" s="14">
        <f t="shared" si="20"/>
        <v>971</v>
      </c>
      <c r="H52" s="14">
        <f t="shared" si="20"/>
        <v>971</v>
      </c>
      <c r="I52" s="14">
        <f t="shared" si="20"/>
        <v>971</v>
      </c>
      <c r="J52" s="14">
        <f t="shared" si="20"/>
        <v>971</v>
      </c>
      <c r="K52" s="14">
        <f t="shared" si="20"/>
        <v>971</v>
      </c>
      <c r="L52" s="14">
        <f t="shared" si="20"/>
        <v>971</v>
      </c>
      <c r="M52" s="14">
        <f t="shared" si="20"/>
        <v>971</v>
      </c>
      <c r="N52" s="14">
        <f t="shared" si="20"/>
        <v>971</v>
      </c>
      <c r="O52" s="14">
        <f t="shared" si="20"/>
        <v>971</v>
      </c>
      <c r="P52" s="14">
        <f t="shared" si="20"/>
        <v>971</v>
      </c>
      <c r="Q52" s="14">
        <f t="shared" si="20"/>
        <v>971</v>
      </c>
      <c r="R52" s="14">
        <f t="shared" si="20"/>
        <v>971</v>
      </c>
      <c r="S52" s="14">
        <f t="shared" si="20"/>
        <v>971</v>
      </c>
      <c r="T52" s="14">
        <f t="shared" si="20"/>
        <v>971</v>
      </c>
      <c r="U52" s="14">
        <f t="shared" si="20"/>
        <v>971</v>
      </c>
      <c r="V52" s="14">
        <f t="shared" si="20"/>
        <v>971</v>
      </c>
      <c r="W52" s="14">
        <f t="shared" si="20"/>
        <v>971</v>
      </c>
      <c r="X52" s="14">
        <f t="shared" si="20"/>
        <v>971</v>
      </c>
      <c r="Y52" s="14">
        <f t="shared" si="20"/>
        <v>971</v>
      </c>
      <c r="Z52" s="14">
        <f t="shared" si="20"/>
        <v>971</v>
      </c>
      <c r="AA52" s="14">
        <f t="shared" si="20"/>
        <v>971</v>
      </c>
      <c r="AB52" s="14">
        <f t="shared" si="20"/>
        <v>971</v>
      </c>
      <c r="AC52" s="24">
        <f t="shared" si="14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AB53" si="21">E52*1000*1*(E38-E39)/3024</f>
        <v>0</v>
      </c>
      <c r="F53" s="14">
        <f t="shared" si="21"/>
        <v>0</v>
      </c>
      <c r="G53" s="14">
        <f t="shared" si="21"/>
        <v>0</v>
      </c>
      <c r="H53" s="14">
        <f t="shared" si="21"/>
        <v>0</v>
      </c>
      <c r="I53" s="14">
        <f t="shared" si="21"/>
        <v>0</v>
      </c>
      <c r="J53" s="14">
        <f t="shared" si="21"/>
        <v>0</v>
      </c>
      <c r="K53" s="14">
        <f t="shared" si="21"/>
        <v>0</v>
      </c>
      <c r="L53" s="14">
        <f t="shared" si="21"/>
        <v>0</v>
      </c>
      <c r="M53" s="14">
        <f t="shared" si="21"/>
        <v>0</v>
      </c>
      <c r="N53" s="14">
        <f t="shared" si="21"/>
        <v>0</v>
      </c>
      <c r="O53" s="14">
        <f t="shared" si="21"/>
        <v>0</v>
      </c>
      <c r="P53" s="14">
        <f t="shared" si="21"/>
        <v>0</v>
      </c>
      <c r="Q53" s="14">
        <f t="shared" si="21"/>
        <v>0</v>
      </c>
      <c r="R53" s="14">
        <f t="shared" si="21"/>
        <v>0</v>
      </c>
      <c r="S53" s="14">
        <f t="shared" si="21"/>
        <v>0</v>
      </c>
      <c r="T53" s="14">
        <f t="shared" si="21"/>
        <v>0</v>
      </c>
      <c r="U53" s="14">
        <f t="shared" si="21"/>
        <v>0</v>
      </c>
      <c r="V53" s="14">
        <f t="shared" si="21"/>
        <v>0</v>
      </c>
      <c r="W53" s="14">
        <f t="shared" si="21"/>
        <v>0</v>
      </c>
      <c r="X53" s="14">
        <f t="shared" si="21"/>
        <v>0</v>
      </c>
      <c r="Y53" s="14">
        <f t="shared" si="21"/>
        <v>0</v>
      </c>
      <c r="Z53" s="14">
        <f t="shared" si="21"/>
        <v>0</v>
      </c>
      <c r="AA53" s="14">
        <f t="shared" si="21"/>
        <v>0</v>
      </c>
      <c r="AB53" s="14">
        <f t="shared" si="21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 t="e">
        <f t="shared" ref="E55:AB55" si="22">E54/E53</f>
        <v>#DIV/0!</v>
      </c>
      <c r="F55" s="16" t="e">
        <f t="shared" si="22"/>
        <v>#DIV/0!</v>
      </c>
      <c r="G55" s="16" t="e">
        <f t="shared" si="22"/>
        <v>#DIV/0!</v>
      </c>
      <c r="H55" s="16" t="e">
        <f t="shared" si="22"/>
        <v>#DIV/0!</v>
      </c>
      <c r="I55" s="16" t="e">
        <f t="shared" si="22"/>
        <v>#DIV/0!</v>
      </c>
      <c r="J55" s="16" t="e">
        <f t="shared" si="22"/>
        <v>#DIV/0!</v>
      </c>
      <c r="K55" s="16" t="e">
        <f t="shared" si="22"/>
        <v>#DIV/0!</v>
      </c>
      <c r="L55" s="16" t="e">
        <f t="shared" si="22"/>
        <v>#DIV/0!</v>
      </c>
      <c r="M55" s="16" t="e">
        <f t="shared" si="22"/>
        <v>#DIV/0!</v>
      </c>
      <c r="N55" s="16" t="e">
        <f t="shared" si="22"/>
        <v>#DIV/0!</v>
      </c>
      <c r="O55" s="16" t="e">
        <f t="shared" si="22"/>
        <v>#DIV/0!</v>
      </c>
      <c r="P55" s="16" t="e">
        <f t="shared" si="22"/>
        <v>#DIV/0!</v>
      </c>
      <c r="Q55" s="16" t="e">
        <f t="shared" si="22"/>
        <v>#DIV/0!</v>
      </c>
      <c r="R55" s="16" t="e">
        <f t="shared" si="22"/>
        <v>#DIV/0!</v>
      </c>
      <c r="S55" s="16" t="e">
        <f t="shared" si="22"/>
        <v>#DIV/0!</v>
      </c>
      <c r="T55" s="16" t="e">
        <f t="shared" si="22"/>
        <v>#DIV/0!</v>
      </c>
      <c r="U55" s="16" t="e">
        <f t="shared" si="22"/>
        <v>#DIV/0!</v>
      </c>
      <c r="V55" s="16" t="e">
        <f t="shared" si="22"/>
        <v>#DIV/0!</v>
      </c>
      <c r="W55" s="16" t="e">
        <f t="shared" si="22"/>
        <v>#DIV/0!</v>
      </c>
      <c r="X55" s="16" t="e">
        <f t="shared" si="22"/>
        <v>#DIV/0!</v>
      </c>
      <c r="Y55" s="16" t="e">
        <f t="shared" si="22"/>
        <v>#DIV/0!</v>
      </c>
      <c r="Z55" s="16" t="e">
        <f t="shared" si="22"/>
        <v>#DIV/0!</v>
      </c>
      <c r="AA55" s="16" t="e">
        <f t="shared" si="22"/>
        <v>#DIV/0!</v>
      </c>
      <c r="AB55" s="16" t="e">
        <f t="shared" si="22"/>
        <v>#DIV/0!</v>
      </c>
      <c r="AC55" s="24" t="e">
        <f t="shared" ref="AC55:AC60" si="23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23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 t="e">
        <f t="shared" ref="E57:AB57" si="24">3.516/E55</f>
        <v>#DIV/0!</v>
      </c>
      <c r="F57" s="16" t="e">
        <f t="shared" si="24"/>
        <v>#DIV/0!</v>
      </c>
      <c r="G57" s="16" t="e">
        <f t="shared" si="24"/>
        <v>#DIV/0!</v>
      </c>
      <c r="H57" s="16" t="e">
        <f t="shared" si="24"/>
        <v>#DIV/0!</v>
      </c>
      <c r="I57" s="16" t="e">
        <f t="shared" si="24"/>
        <v>#DIV/0!</v>
      </c>
      <c r="J57" s="16" t="e">
        <f t="shared" si="24"/>
        <v>#DIV/0!</v>
      </c>
      <c r="K57" s="16" t="e">
        <f t="shared" si="24"/>
        <v>#DIV/0!</v>
      </c>
      <c r="L57" s="16" t="e">
        <f t="shared" si="24"/>
        <v>#DIV/0!</v>
      </c>
      <c r="M57" s="16" t="e">
        <f t="shared" si="24"/>
        <v>#DIV/0!</v>
      </c>
      <c r="N57" s="16" t="e">
        <f t="shared" si="24"/>
        <v>#DIV/0!</v>
      </c>
      <c r="O57" s="16" t="e">
        <f t="shared" si="24"/>
        <v>#DIV/0!</v>
      </c>
      <c r="P57" s="16" t="e">
        <f t="shared" si="24"/>
        <v>#DIV/0!</v>
      </c>
      <c r="Q57" s="16" t="e">
        <f t="shared" si="24"/>
        <v>#DIV/0!</v>
      </c>
      <c r="R57" s="16" t="e">
        <f t="shared" si="24"/>
        <v>#DIV/0!</v>
      </c>
      <c r="S57" s="16" t="e">
        <f t="shared" si="24"/>
        <v>#DIV/0!</v>
      </c>
      <c r="T57" s="16" t="e">
        <f t="shared" si="24"/>
        <v>#DIV/0!</v>
      </c>
      <c r="U57" s="16" t="e">
        <f t="shared" si="24"/>
        <v>#DIV/0!</v>
      </c>
      <c r="V57" s="16" t="e">
        <f t="shared" si="24"/>
        <v>#DIV/0!</v>
      </c>
      <c r="W57" s="16" t="e">
        <f t="shared" si="24"/>
        <v>#DIV/0!</v>
      </c>
      <c r="X57" s="16" t="e">
        <f t="shared" si="24"/>
        <v>#DIV/0!</v>
      </c>
      <c r="Y57" s="16" t="e">
        <f t="shared" si="24"/>
        <v>#DIV/0!</v>
      </c>
      <c r="Z57" s="16" t="e">
        <f t="shared" si="24"/>
        <v>#DIV/0!</v>
      </c>
      <c r="AA57" s="16" t="e">
        <f t="shared" si="24"/>
        <v>#DIV/0!</v>
      </c>
      <c r="AB57" s="16" t="e">
        <f t="shared" si="24"/>
        <v>#DIV/0!</v>
      </c>
      <c r="AC57" s="24" t="e">
        <f t="shared" si="23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 t="e">
        <f t="shared" ref="E58:AB58" si="25">3.413*E57</f>
        <v>#DIV/0!</v>
      </c>
      <c r="F58" s="16" t="e">
        <f t="shared" si="25"/>
        <v>#DIV/0!</v>
      </c>
      <c r="G58" s="16" t="e">
        <f t="shared" si="25"/>
        <v>#DIV/0!</v>
      </c>
      <c r="H58" s="16" t="e">
        <f t="shared" si="25"/>
        <v>#DIV/0!</v>
      </c>
      <c r="I58" s="16" t="e">
        <f t="shared" si="25"/>
        <v>#DIV/0!</v>
      </c>
      <c r="J58" s="16" t="e">
        <f t="shared" si="25"/>
        <v>#DIV/0!</v>
      </c>
      <c r="K58" s="16" t="e">
        <f t="shared" si="25"/>
        <v>#DIV/0!</v>
      </c>
      <c r="L58" s="16" t="e">
        <f t="shared" si="25"/>
        <v>#DIV/0!</v>
      </c>
      <c r="M58" s="16" t="e">
        <f t="shared" si="25"/>
        <v>#DIV/0!</v>
      </c>
      <c r="N58" s="16" t="e">
        <f t="shared" si="25"/>
        <v>#DIV/0!</v>
      </c>
      <c r="O58" s="16" t="e">
        <f t="shared" si="25"/>
        <v>#DIV/0!</v>
      </c>
      <c r="P58" s="16" t="e">
        <f t="shared" si="25"/>
        <v>#DIV/0!</v>
      </c>
      <c r="Q58" s="16" t="e">
        <f t="shared" si="25"/>
        <v>#DIV/0!</v>
      </c>
      <c r="R58" s="16" t="e">
        <f t="shared" si="25"/>
        <v>#DIV/0!</v>
      </c>
      <c r="S58" s="16" t="e">
        <f t="shared" si="25"/>
        <v>#DIV/0!</v>
      </c>
      <c r="T58" s="16" t="e">
        <f t="shared" si="25"/>
        <v>#DIV/0!</v>
      </c>
      <c r="U58" s="16" t="e">
        <f t="shared" si="25"/>
        <v>#DIV/0!</v>
      </c>
      <c r="V58" s="16" t="e">
        <f t="shared" si="25"/>
        <v>#DIV/0!</v>
      </c>
      <c r="W58" s="16" t="e">
        <f t="shared" si="25"/>
        <v>#DIV/0!</v>
      </c>
      <c r="X58" s="16" t="e">
        <f t="shared" si="25"/>
        <v>#DIV/0!</v>
      </c>
      <c r="Y58" s="16" t="e">
        <f t="shared" si="25"/>
        <v>#DIV/0!</v>
      </c>
      <c r="Z58" s="16" t="e">
        <f t="shared" si="25"/>
        <v>#DIV/0!</v>
      </c>
      <c r="AA58" s="16" t="e">
        <f t="shared" si="25"/>
        <v>#DIV/0!</v>
      </c>
      <c r="AB58" s="16" t="e">
        <f t="shared" si="25"/>
        <v>#DIV/0!</v>
      </c>
      <c r="AC58" s="24" t="e">
        <f t="shared" si="23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 t="e">
        <f t="shared" ref="E59:AB59" si="26">(E42-E41)/LN(1+(E42-E41)/E36)</f>
        <v>#DIV/0!</v>
      </c>
      <c r="F59" s="16" t="e">
        <f t="shared" si="26"/>
        <v>#DIV/0!</v>
      </c>
      <c r="G59" s="16" t="e">
        <f t="shared" si="26"/>
        <v>#DIV/0!</v>
      </c>
      <c r="H59" s="16" t="e">
        <f t="shared" si="26"/>
        <v>#DIV/0!</v>
      </c>
      <c r="I59" s="16" t="e">
        <f t="shared" si="26"/>
        <v>#DIV/0!</v>
      </c>
      <c r="J59" s="16" t="e">
        <f t="shared" si="26"/>
        <v>#DIV/0!</v>
      </c>
      <c r="K59" s="16" t="e">
        <f t="shared" si="26"/>
        <v>#DIV/0!</v>
      </c>
      <c r="L59" s="16" t="e">
        <f t="shared" si="26"/>
        <v>#DIV/0!</v>
      </c>
      <c r="M59" s="16" t="e">
        <f t="shared" si="26"/>
        <v>#DIV/0!</v>
      </c>
      <c r="N59" s="16" t="e">
        <f t="shared" si="26"/>
        <v>#DIV/0!</v>
      </c>
      <c r="O59" s="16" t="e">
        <f t="shared" si="26"/>
        <v>#DIV/0!</v>
      </c>
      <c r="P59" s="16" t="e">
        <f t="shared" si="26"/>
        <v>#DIV/0!</v>
      </c>
      <c r="Q59" s="16" t="e">
        <f t="shared" si="26"/>
        <v>#DIV/0!</v>
      </c>
      <c r="R59" s="16" t="e">
        <f t="shared" si="26"/>
        <v>#DIV/0!</v>
      </c>
      <c r="S59" s="16" t="e">
        <f t="shared" si="26"/>
        <v>#DIV/0!</v>
      </c>
      <c r="T59" s="16" t="e">
        <f t="shared" si="26"/>
        <v>#DIV/0!</v>
      </c>
      <c r="U59" s="16" t="e">
        <f t="shared" si="26"/>
        <v>#DIV/0!</v>
      </c>
      <c r="V59" s="16" t="e">
        <f t="shared" si="26"/>
        <v>#DIV/0!</v>
      </c>
      <c r="W59" s="16" t="e">
        <f t="shared" si="26"/>
        <v>#DIV/0!</v>
      </c>
      <c r="X59" s="16" t="e">
        <f t="shared" si="26"/>
        <v>#DIV/0!</v>
      </c>
      <c r="Y59" s="16" t="e">
        <f t="shared" si="26"/>
        <v>#DIV/0!</v>
      </c>
      <c r="Z59" s="16" t="e">
        <f t="shared" si="26"/>
        <v>#DIV/0!</v>
      </c>
      <c r="AA59" s="16" t="e">
        <f t="shared" si="26"/>
        <v>#DIV/0!</v>
      </c>
      <c r="AB59" s="16" t="e">
        <f t="shared" si="26"/>
        <v>#DIV/0!</v>
      </c>
      <c r="AC59" s="24" t="e">
        <f t="shared" si="23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 t="e">
        <f t="shared" ref="E60:AB60" si="27">(E38-E39)/LN(1+(E38-E39)/E37)</f>
        <v>#DIV/0!</v>
      </c>
      <c r="F60" s="16" t="e">
        <f t="shared" si="27"/>
        <v>#DIV/0!</v>
      </c>
      <c r="G60" s="16" t="e">
        <f t="shared" si="27"/>
        <v>#DIV/0!</v>
      </c>
      <c r="H60" s="16" t="e">
        <f t="shared" si="27"/>
        <v>#DIV/0!</v>
      </c>
      <c r="I60" s="16" t="e">
        <f t="shared" si="27"/>
        <v>#DIV/0!</v>
      </c>
      <c r="J60" s="16" t="e">
        <f t="shared" si="27"/>
        <v>#DIV/0!</v>
      </c>
      <c r="K60" s="16" t="e">
        <f t="shared" si="27"/>
        <v>#DIV/0!</v>
      </c>
      <c r="L60" s="16" t="e">
        <f t="shared" si="27"/>
        <v>#DIV/0!</v>
      </c>
      <c r="M60" s="16" t="e">
        <f t="shared" si="27"/>
        <v>#DIV/0!</v>
      </c>
      <c r="N60" s="16" t="e">
        <f t="shared" si="27"/>
        <v>#DIV/0!</v>
      </c>
      <c r="O60" s="16" t="e">
        <f t="shared" si="27"/>
        <v>#DIV/0!</v>
      </c>
      <c r="P60" s="16" t="e">
        <f t="shared" si="27"/>
        <v>#DIV/0!</v>
      </c>
      <c r="Q60" s="16" t="e">
        <f t="shared" si="27"/>
        <v>#DIV/0!</v>
      </c>
      <c r="R60" s="16" t="e">
        <f t="shared" si="27"/>
        <v>#DIV/0!</v>
      </c>
      <c r="S60" s="16" t="e">
        <f t="shared" si="27"/>
        <v>#DIV/0!</v>
      </c>
      <c r="T60" s="16" t="e">
        <f t="shared" si="27"/>
        <v>#DIV/0!</v>
      </c>
      <c r="U60" s="16" t="e">
        <f t="shared" si="27"/>
        <v>#DIV/0!</v>
      </c>
      <c r="V60" s="16" t="e">
        <f t="shared" si="27"/>
        <v>#DIV/0!</v>
      </c>
      <c r="W60" s="16" t="e">
        <f t="shared" si="27"/>
        <v>#DIV/0!</v>
      </c>
      <c r="X60" s="16" t="e">
        <f t="shared" si="27"/>
        <v>#DIV/0!</v>
      </c>
      <c r="Y60" s="16" t="e">
        <f t="shared" si="27"/>
        <v>#DIV/0!</v>
      </c>
      <c r="Z60" s="16" t="e">
        <f t="shared" si="27"/>
        <v>#DIV/0!</v>
      </c>
      <c r="AA60" s="16" t="e">
        <f t="shared" si="27"/>
        <v>#DIV/0!</v>
      </c>
      <c r="AB60" s="16" t="e">
        <f t="shared" si="27"/>
        <v>#DIV/0!</v>
      </c>
      <c r="AC60" s="24" t="e">
        <f t="shared" si="23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23" t="e">
        <f>AVERAGE(E65:AB65)</f>
        <v>#DIV/0!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23" t="e">
        <f>AVERAGE(E66:AB66)</f>
        <v>#DIV/0!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24" t="e">
        <f t="shared" ref="AC67:AC71" si="28">AVERAGE(E67:AB67)</f>
        <v>#DIV/0!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24" t="e">
        <f t="shared" si="28"/>
        <v>#DIV/0!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0</v>
      </c>
      <c r="F69" s="10">
        <f t="shared" ref="F69:AB69" si="29">F67-F68</f>
        <v>0</v>
      </c>
      <c r="G69" s="10">
        <f t="shared" si="29"/>
        <v>0</v>
      </c>
      <c r="H69" s="10">
        <f t="shared" si="29"/>
        <v>0</v>
      </c>
      <c r="I69" s="10">
        <f t="shared" si="29"/>
        <v>0</v>
      </c>
      <c r="J69" s="10">
        <f t="shared" si="29"/>
        <v>0</v>
      </c>
      <c r="K69" s="10">
        <f t="shared" si="29"/>
        <v>0</v>
      </c>
      <c r="L69" s="10">
        <f t="shared" si="29"/>
        <v>0</v>
      </c>
      <c r="M69" s="10">
        <f t="shared" si="29"/>
        <v>0</v>
      </c>
      <c r="N69" s="10">
        <f t="shared" si="29"/>
        <v>0</v>
      </c>
      <c r="O69" s="10">
        <f t="shared" si="29"/>
        <v>0</v>
      </c>
      <c r="P69" s="10">
        <f t="shared" si="29"/>
        <v>0</v>
      </c>
      <c r="Q69" s="10">
        <f t="shared" si="29"/>
        <v>0</v>
      </c>
      <c r="R69" s="10">
        <f t="shared" si="29"/>
        <v>0</v>
      </c>
      <c r="S69" s="10">
        <f t="shared" si="29"/>
        <v>0</v>
      </c>
      <c r="T69" s="10">
        <f t="shared" si="29"/>
        <v>0</v>
      </c>
      <c r="U69" s="10">
        <f t="shared" si="29"/>
        <v>0</v>
      </c>
      <c r="V69" s="10">
        <f t="shared" si="29"/>
        <v>0</v>
      </c>
      <c r="W69" s="10">
        <f t="shared" si="29"/>
        <v>0</v>
      </c>
      <c r="X69" s="10">
        <f t="shared" si="29"/>
        <v>0</v>
      </c>
      <c r="Y69" s="10">
        <f t="shared" si="29"/>
        <v>0</v>
      </c>
      <c r="Z69" s="10">
        <f t="shared" si="29"/>
        <v>0</v>
      </c>
      <c r="AA69" s="10">
        <f t="shared" si="29"/>
        <v>0</v>
      </c>
      <c r="AB69" s="10">
        <f t="shared" si="29"/>
        <v>0</v>
      </c>
      <c r="AC69" s="24">
        <f t="shared" si="28"/>
        <v>0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24" t="e">
        <f t="shared" si="28"/>
        <v>#DIV/0!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24" t="e">
        <f t="shared" si="28"/>
        <v>#DIV/0!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0</v>
      </c>
      <c r="F72" s="10">
        <f t="shared" ref="F72:AB72" si="30">F71-F70</f>
        <v>0</v>
      </c>
      <c r="G72" s="10">
        <f t="shared" si="30"/>
        <v>0</v>
      </c>
      <c r="H72" s="10">
        <f t="shared" si="30"/>
        <v>0</v>
      </c>
      <c r="I72" s="10">
        <f t="shared" si="30"/>
        <v>0</v>
      </c>
      <c r="J72" s="10">
        <f t="shared" si="30"/>
        <v>0</v>
      </c>
      <c r="K72" s="10">
        <f t="shared" si="30"/>
        <v>0</v>
      </c>
      <c r="L72" s="10">
        <f t="shared" si="30"/>
        <v>0</v>
      </c>
      <c r="M72" s="10">
        <f t="shared" si="30"/>
        <v>0</v>
      </c>
      <c r="N72" s="10">
        <f t="shared" si="30"/>
        <v>0</v>
      </c>
      <c r="O72" s="10">
        <f t="shared" si="30"/>
        <v>0</v>
      </c>
      <c r="P72" s="10">
        <f t="shared" si="30"/>
        <v>0</v>
      </c>
      <c r="Q72" s="10">
        <f t="shared" si="30"/>
        <v>0</v>
      </c>
      <c r="R72" s="10">
        <f t="shared" si="30"/>
        <v>0</v>
      </c>
      <c r="S72" s="10">
        <f t="shared" si="30"/>
        <v>0</v>
      </c>
      <c r="T72" s="10">
        <f t="shared" si="30"/>
        <v>0</v>
      </c>
      <c r="U72" s="10">
        <f t="shared" si="30"/>
        <v>0</v>
      </c>
      <c r="V72" s="10">
        <f t="shared" si="30"/>
        <v>0</v>
      </c>
      <c r="W72" s="10">
        <f t="shared" si="30"/>
        <v>0</v>
      </c>
      <c r="X72" s="10">
        <f t="shared" si="30"/>
        <v>0</v>
      </c>
      <c r="Y72" s="10">
        <f t="shared" si="30"/>
        <v>0</v>
      </c>
      <c r="Z72" s="10">
        <f t="shared" si="30"/>
        <v>0</v>
      </c>
      <c r="AA72" s="10">
        <f t="shared" si="30"/>
        <v>0</v>
      </c>
      <c r="AB72" s="10">
        <f t="shared" si="30"/>
        <v>0</v>
      </c>
      <c r="AC72" s="24">
        <f>AVERAGE(E72:AB72)</f>
        <v>0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24" t="e">
        <f t="shared" ref="AC73:AC81" si="31">AVERAGE(E73:AB73)</f>
        <v>#DIV/0!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24" t="e">
        <f t="shared" si="31"/>
        <v>#DIV/0!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31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31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31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31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B79" si="32">E75-E76</f>
        <v>0.5</v>
      </c>
      <c r="F79" s="11">
        <f t="shared" si="32"/>
        <v>0.5</v>
      </c>
      <c r="G79" s="11">
        <f t="shared" si="32"/>
        <v>0.5</v>
      </c>
      <c r="H79" s="11">
        <f t="shared" si="32"/>
        <v>0.5</v>
      </c>
      <c r="I79" s="11">
        <f t="shared" si="32"/>
        <v>0.5</v>
      </c>
      <c r="J79" s="11">
        <f t="shared" si="32"/>
        <v>0.5</v>
      </c>
      <c r="K79" s="11">
        <f t="shared" si="32"/>
        <v>0.5</v>
      </c>
      <c r="L79" s="11">
        <f t="shared" si="32"/>
        <v>0.5</v>
      </c>
      <c r="M79" s="11">
        <f t="shared" si="32"/>
        <v>0.5</v>
      </c>
      <c r="N79" s="11">
        <f t="shared" si="32"/>
        <v>0.5</v>
      </c>
      <c r="O79" s="11">
        <f t="shared" si="32"/>
        <v>0.5</v>
      </c>
      <c r="P79" s="11">
        <f t="shared" si="32"/>
        <v>0.5</v>
      </c>
      <c r="Q79" s="11">
        <f t="shared" si="32"/>
        <v>0.5</v>
      </c>
      <c r="R79" s="11">
        <f t="shared" si="32"/>
        <v>0.5</v>
      </c>
      <c r="S79" s="11">
        <f t="shared" si="32"/>
        <v>0.5</v>
      </c>
      <c r="T79" s="11">
        <f t="shared" si="32"/>
        <v>0.5</v>
      </c>
      <c r="U79" s="11">
        <f t="shared" si="32"/>
        <v>0.5</v>
      </c>
      <c r="V79" s="11">
        <f t="shared" si="32"/>
        <v>0.5</v>
      </c>
      <c r="W79" s="11">
        <f t="shared" si="32"/>
        <v>0.5</v>
      </c>
      <c r="X79" s="11">
        <f t="shared" si="32"/>
        <v>0.5</v>
      </c>
      <c r="Y79" s="11">
        <f t="shared" si="32"/>
        <v>0.5</v>
      </c>
      <c r="Z79" s="11">
        <f t="shared" si="32"/>
        <v>0.5</v>
      </c>
      <c r="AA79" s="11">
        <f t="shared" si="32"/>
        <v>0.5</v>
      </c>
      <c r="AB79" s="11">
        <f t="shared" si="32"/>
        <v>0.5</v>
      </c>
      <c r="AC79" s="24">
        <f t="shared" si="31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B80" si="33">E77-E78</f>
        <v>0.79999999999999982</v>
      </c>
      <c r="F80" s="11">
        <f t="shared" si="33"/>
        <v>0.79999999999999982</v>
      </c>
      <c r="G80" s="11">
        <f t="shared" si="33"/>
        <v>0.79999999999999982</v>
      </c>
      <c r="H80" s="11">
        <f t="shared" si="33"/>
        <v>0.79999999999999982</v>
      </c>
      <c r="I80" s="11">
        <f t="shared" si="33"/>
        <v>0.79999999999999982</v>
      </c>
      <c r="J80" s="11">
        <f t="shared" si="33"/>
        <v>0.79999999999999982</v>
      </c>
      <c r="K80" s="11">
        <f t="shared" si="33"/>
        <v>0.79999999999999982</v>
      </c>
      <c r="L80" s="11">
        <f t="shared" si="33"/>
        <v>0.79999999999999982</v>
      </c>
      <c r="M80" s="11">
        <f t="shared" si="33"/>
        <v>0.79999999999999982</v>
      </c>
      <c r="N80" s="11">
        <f t="shared" si="33"/>
        <v>0.79999999999999982</v>
      </c>
      <c r="O80" s="11">
        <f t="shared" si="33"/>
        <v>0.79999999999999982</v>
      </c>
      <c r="P80" s="11">
        <f t="shared" si="33"/>
        <v>0.79999999999999982</v>
      </c>
      <c r="Q80" s="11">
        <f t="shared" si="33"/>
        <v>0.79999999999999982</v>
      </c>
      <c r="R80" s="11">
        <f t="shared" si="33"/>
        <v>0.79999999999999982</v>
      </c>
      <c r="S80" s="11">
        <f t="shared" si="33"/>
        <v>0.79999999999999982</v>
      </c>
      <c r="T80" s="11">
        <f t="shared" si="33"/>
        <v>0.79999999999999982</v>
      </c>
      <c r="U80" s="11">
        <f t="shared" si="33"/>
        <v>0.79999999999999982</v>
      </c>
      <c r="V80" s="11">
        <f t="shared" si="33"/>
        <v>0.79999999999999982</v>
      </c>
      <c r="W80" s="11">
        <f t="shared" si="33"/>
        <v>0.79999999999999982</v>
      </c>
      <c r="X80" s="11">
        <f t="shared" si="33"/>
        <v>0.79999999999999982</v>
      </c>
      <c r="Y80" s="11">
        <f t="shared" si="33"/>
        <v>0.79999999999999982</v>
      </c>
      <c r="Z80" s="11">
        <f t="shared" si="33"/>
        <v>0.79999999999999982</v>
      </c>
      <c r="AA80" s="11">
        <f t="shared" si="33"/>
        <v>0.79999999999999982</v>
      </c>
      <c r="AB80" s="11">
        <f t="shared" si="33"/>
        <v>0.79999999999999982</v>
      </c>
      <c r="AC80" s="24">
        <f t="shared" si="31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B81" si="34">SQRT(E79/0.5)*971</f>
        <v>971</v>
      </c>
      <c r="F81" s="14">
        <f t="shared" si="34"/>
        <v>971</v>
      </c>
      <c r="G81" s="14">
        <f t="shared" si="34"/>
        <v>971</v>
      </c>
      <c r="H81" s="14">
        <f t="shared" si="34"/>
        <v>971</v>
      </c>
      <c r="I81" s="14">
        <f t="shared" si="34"/>
        <v>971</v>
      </c>
      <c r="J81" s="14">
        <f t="shared" si="34"/>
        <v>971</v>
      </c>
      <c r="K81" s="14">
        <f t="shared" si="34"/>
        <v>971</v>
      </c>
      <c r="L81" s="14">
        <f t="shared" si="34"/>
        <v>971</v>
      </c>
      <c r="M81" s="14">
        <f t="shared" si="34"/>
        <v>971</v>
      </c>
      <c r="N81" s="14">
        <f t="shared" si="34"/>
        <v>971</v>
      </c>
      <c r="O81" s="14">
        <f t="shared" si="34"/>
        <v>971</v>
      </c>
      <c r="P81" s="14">
        <f t="shared" si="34"/>
        <v>971</v>
      </c>
      <c r="Q81" s="14">
        <f t="shared" si="34"/>
        <v>971</v>
      </c>
      <c r="R81" s="14">
        <f t="shared" si="34"/>
        <v>971</v>
      </c>
      <c r="S81" s="14">
        <f t="shared" si="34"/>
        <v>971</v>
      </c>
      <c r="T81" s="14">
        <f t="shared" si="34"/>
        <v>971</v>
      </c>
      <c r="U81" s="14">
        <f t="shared" si="34"/>
        <v>971</v>
      </c>
      <c r="V81" s="14">
        <f t="shared" si="34"/>
        <v>971</v>
      </c>
      <c r="W81" s="14">
        <f t="shared" si="34"/>
        <v>971</v>
      </c>
      <c r="X81" s="14">
        <f t="shared" si="34"/>
        <v>971</v>
      </c>
      <c r="Y81" s="14">
        <f t="shared" si="34"/>
        <v>971</v>
      </c>
      <c r="Z81" s="14">
        <f t="shared" si="34"/>
        <v>971</v>
      </c>
      <c r="AA81" s="14">
        <f t="shared" si="34"/>
        <v>971</v>
      </c>
      <c r="AB81" s="14">
        <f t="shared" si="34"/>
        <v>971</v>
      </c>
      <c r="AC81" s="24">
        <f t="shared" si="31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B82" si="35">E81*1000*1*(E67-E68)/3024</f>
        <v>0</v>
      </c>
      <c r="F82" s="14">
        <f t="shared" si="35"/>
        <v>0</v>
      </c>
      <c r="G82" s="14">
        <f t="shared" si="35"/>
        <v>0</v>
      </c>
      <c r="H82" s="14">
        <f t="shared" si="35"/>
        <v>0</v>
      </c>
      <c r="I82" s="14">
        <f t="shared" si="35"/>
        <v>0</v>
      </c>
      <c r="J82" s="14">
        <f t="shared" si="35"/>
        <v>0</v>
      </c>
      <c r="K82" s="14">
        <f t="shared" si="35"/>
        <v>0</v>
      </c>
      <c r="L82" s="14">
        <f t="shared" si="35"/>
        <v>0</v>
      </c>
      <c r="M82" s="14">
        <f t="shared" si="35"/>
        <v>0</v>
      </c>
      <c r="N82" s="14">
        <f t="shared" si="35"/>
        <v>0</v>
      </c>
      <c r="O82" s="14">
        <f t="shared" si="35"/>
        <v>0</v>
      </c>
      <c r="P82" s="14">
        <f t="shared" si="35"/>
        <v>0</v>
      </c>
      <c r="Q82" s="14">
        <f t="shared" si="35"/>
        <v>0</v>
      </c>
      <c r="R82" s="14">
        <f t="shared" si="35"/>
        <v>0</v>
      </c>
      <c r="S82" s="14">
        <f t="shared" si="35"/>
        <v>0</v>
      </c>
      <c r="T82" s="14">
        <f t="shared" si="35"/>
        <v>0</v>
      </c>
      <c r="U82" s="14">
        <f t="shared" si="35"/>
        <v>0</v>
      </c>
      <c r="V82" s="14">
        <f t="shared" si="35"/>
        <v>0</v>
      </c>
      <c r="W82" s="14">
        <f t="shared" si="35"/>
        <v>0</v>
      </c>
      <c r="X82" s="14">
        <f t="shared" si="35"/>
        <v>0</v>
      </c>
      <c r="Y82" s="14">
        <f t="shared" si="35"/>
        <v>0</v>
      </c>
      <c r="Z82" s="14">
        <f t="shared" si="35"/>
        <v>0</v>
      </c>
      <c r="AA82" s="14">
        <f t="shared" si="35"/>
        <v>0</v>
      </c>
      <c r="AB82" s="14">
        <f t="shared" si="35"/>
        <v>0</v>
      </c>
      <c r="AC82" s="24">
        <f>SUM(E82:AB82)</f>
        <v>0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25">
        <f>SUM(E83:AB83)</f>
        <v>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 t="e">
        <f t="shared" ref="E84:AB84" si="36">E83/E82</f>
        <v>#DIV/0!</v>
      </c>
      <c r="F84" s="16" t="e">
        <f t="shared" si="36"/>
        <v>#DIV/0!</v>
      </c>
      <c r="G84" s="16" t="e">
        <f t="shared" si="36"/>
        <v>#DIV/0!</v>
      </c>
      <c r="H84" s="16" t="e">
        <f t="shared" si="36"/>
        <v>#DIV/0!</v>
      </c>
      <c r="I84" s="16" t="e">
        <f t="shared" si="36"/>
        <v>#DIV/0!</v>
      </c>
      <c r="J84" s="16" t="e">
        <f t="shared" si="36"/>
        <v>#DIV/0!</v>
      </c>
      <c r="K84" s="16" t="e">
        <f t="shared" si="36"/>
        <v>#DIV/0!</v>
      </c>
      <c r="L84" s="16" t="e">
        <f t="shared" si="36"/>
        <v>#DIV/0!</v>
      </c>
      <c r="M84" s="16" t="e">
        <f t="shared" si="36"/>
        <v>#DIV/0!</v>
      </c>
      <c r="N84" s="16" t="e">
        <f t="shared" si="36"/>
        <v>#DIV/0!</v>
      </c>
      <c r="O84" s="16" t="e">
        <f t="shared" si="36"/>
        <v>#DIV/0!</v>
      </c>
      <c r="P84" s="16" t="e">
        <f t="shared" si="36"/>
        <v>#DIV/0!</v>
      </c>
      <c r="Q84" s="16" t="e">
        <f t="shared" si="36"/>
        <v>#DIV/0!</v>
      </c>
      <c r="R84" s="16" t="e">
        <f t="shared" si="36"/>
        <v>#DIV/0!</v>
      </c>
      <c r="S84" s="16" t="e">
        <f t="shared" si="36"/>
        <v>#DIV/0!</v>
      </c>
      <c r="T84" s="16" t="e">
        <f t="shared" si="36"/>
        <v>#DIV/0!</v>
      </c>
      <c r="U84" s="16" t="e">
        <f t="shared" si="36"/>
        <v>#DIV/0!</v>
      </c>
      <c r="V84" s="16" t="e">
        <f t="shared" si="36"/>
        <v>#DIV/0!</v>
      </c>
      <c r="W84" s="16" t="e">
        <f t="shared" si="36"/>
        <v>#DIV/0!</v>
      </c>
      <c r="X84" s="16" t="e">
        <f t="shared" si="36"/>
        <v>#DIV/0!</v>
      </c>
      <c r="Y84" s="16" t="e">
        <f t="shared" si="36"/>
        <v>#DIV/0!</v>
      </c>
      <c r="Z84" s="16" t="e">
        <f t="shared" si="36"/>
        <v>#DIV/0!</v>
      </c>
      <c r="AA84" s="16" t="e">
        <f t="shared" si="36"/>
        <v>#DIV/0!</v>
      </c>
      <c r="AB84" s="16" t="e">
        <f t="shared" si="36"/>
        <v>#DIV/0!</v>
      </c>
      <c r="AC84" s="24" t="e">
        <f t="shared" ref="AC84:AC89" si="37">AVERAGE(E84:AB84)</f>
        <v>#DIV/0!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 t="e">
        <f>AVERAGE(E84:AB84)</f>
        <v>#DIV/0!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 t="e">
        <f t="shared" si="37"/>
        <v>#DIV/0!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 t="e">
        <f t="shared" ref="E86:AB86" si="38">3.516/E84</f>
        <v>#DIV/0!</v>
      </c>
      <c r="F86" s="16" t="e">
        <f t="shared" si="38"/>
        <v>#DIV/0!</v>
      </c>
      <c r="G86" s="16" t="e">
        <f t="shared" si="38"/>
        <v>#DIV/0!</v>
      </c>
      <c r="H86" s="16" t="e">
        <f t="shared" si="38"/>
        <v>#DIV/0!</v>
      </c>
      <c r="I86" s="16" t="e">
        <f t="shared" si="38"/>
        <v>#DIV/0!</v>
      </c>
      <c r="J86" s="16" t="e">
        <f t="shared" si="38"/>
        <v>#DIV/0!</v>
      </c>
      <c r="K86" s="16" t="e">
        <f t="shared" si="38"/>
        <v>#DIV/0!</v>
      </c>
      <c r="L86" s="16" t="e">
        <f t="shared" si="38"/>
        <v>#DIV/0!</v>
      </c>
      <c r="M86" s="16" t="e">
        <f t="shared" si="38"/>
        <v>#DIV/0!</v>
      </c>
      <c r="N86" s="16" t="e">
        <f t="shared" si="38"/>
        <v>#DIV/0!</v>
      </c>
      <c r="O86" s="16" t="e">
        <f t="shared" si="38"/>
        <v>#DIV/0!</v>
      </c>
      <c r="P86" s="16" t="e">
        <f t="shared" si="38"/>
        <v>#DIV/0!</v>
      </c>
      <c r="Q86" s="16" t="e">
        <f t="shared" si="38"/>
        <v>#DIV/0!</v>
      </c>
      <c r="R86" s="16" t="e">
        <f t="shared" si="38"/>
        <v>#DIV/0!</v>
      </c>
      <c r="S86" s="16" t="e">
        <f t="shared" si="38"/>
        <v>#DIV/0!</v>
      </c>
      <c r="T86" s="16" t="e">
        <f t="shared" si="38"/>
        <v>#DIV/0!</v>
      </c>
      <c r="U86" s="16" t="e">
        <f t="shared" si="38"/>
        <v>#DIV/0!</v>
      </c>
      <c r="V86" s="16" t="e">
        <f t="shared" si="38"/>
        <v>#DIV/0!</v>
      </c>
      <c r="W86" s="16" t="e">
        <f t="shared" si="38"/>
        <v>#DIV/0!</v>
      </c>
      <c r="X86" s="16" t="e">
        <f t="shared" si="38"/>
        <v>#DIV/0!</v>
      </c>
      <c r="Y86" s="16" t="e">
        <f t="shared" si="38"/>
        <v>#DIV/0!</v>
      </c>
      <c r="Z86" s="16" t="e">
        <f t="shared" si="38"/>
        <v>#DIV/0!</v>
      </c>
      <c r="AA86" s="16" t="e">
        <f t="shared" si="38"/>
        <v>#DIV/0!</v>
      </c>
      <c r="AB86" s="16" t="e">
        <f t="shared" si="38"/>
        <v>#DIV/0!</v>
      </c>
      <c r="AC86" s="24" t="e">
        <f t="shared" si="37"/>
        <v>#DIV/0!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 t="e">
        <f t="shared" ref="E87:AB87" si="39">3.413*E86</f>
        <v>#DIV/0!</v>
      </c>
      <c r="F87" s="16" t="e">
        <f t="shared" si="39"/>
        <v>#DIV/0!</v>
      </c>
      <c r="G87" s="16" t="e">
        <f t="shared" si="39"/>
        <v>#DIV/0!</v>
      </c>
      <c r="H87" s="16" t="e">
        <f t="shared" si="39"/>
        <v>#DIV/0!</v>
      </c>
      <c r="I87" s="16" t="e">
        <f t="shared" si="39"/>
        <v>#DIV/0!</v>
      </c>
      <c r="J87" s="16" t="e">
        <f t="shared" si="39"/>
        <v>#DIV/0!</v>
      </c>
      <c r="K87" s="16" t="e">
        <f t="shared" si="39"/>
        <v>#DIV/0!</v>
      </c>
      <c r="L87" s="16" t="e">
        <f t="shared" si="39"/>
        <v>#DIV/0!</v>
      </c>
      <c r="M87" s="16" t="e">
        <f t="shared" si="39"/>
        <v>#DIV/0!</v>
      </c>
      <c r="N87" s="16" t="e">
        <f t="shared" si="39"/>
        <v>#DIV/0!</v>
      </c>
      <c r="O87" s="16" t="e">
        <f t="shared" si="39"/>
        <v>#DIV/0!</v>
      </c>
      <c r="P87" s="16" t="e">
        <f t="shared" si="39"/>
        <v>#DIV/0!</v>
      </c>
      <c r="Q87" s="16" t="e">
        <f t="shared" si="39"/>
        <v>#DIV/0!</v>
      </c>
      <c r="R87" s="16" t="e">
        <f t="shared" si="39"/>
        <v>#DIV/0!</v>
      </c>
      <c r="S87" s="16" t="e">
        <f t="shared" si="39"/>
        <v>#DIV/0!</v>
      </c>
      <c r="T87" s="16" t="e">
        <f t="shared" si="39"/>
        <v>#DIV/0!</v>
      </c>
      <c r="U87" s="16" t="e">
        <f t="shared" si="39"/>
        <v>#DIV/0!</v>
      </c>
      <c r="V87" s="16" t="e">
        <f t="shared" si="39"/>
        <v>#DIV/0!</v>
      </c>
      <c r="W87" s="16" t="e">
        <f t="shared" si="39"/>
        <v>#DIV/0!</v>
      </c>
      <c r="X87" s="16" t="e">
        <f t="shared" si="39"/>
        <v>#DIV/0!</v>
      </c>
      <c r="Y87" s="16" t="e">
        <f t="shared" si="39"/>
        <v>#DIV/0!</v>
      </c>
      <c r="Z87" s="16" t="e">
        <f t="shared" si="39"/>
        <v>#DIV/0!</v>
      </c>
      <c r="AA87" s="16" t="e">
        <f t="shared" si="39"/>
        <v>#DIV/0!</v>
      </c>
      <c r="AB87" s="16" t="e">
        <f t="shared" si="39"/>
        <v>#DIV/0!</v>
      </c>
      <c r="AC87" s="24" t="e">
        <f t="shared" si="37"/>
        <v>#DIV/0!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 t="e">
        <f t="shared" ref="E88:AB88" si="40">(E71-E70)/LN(1+(E71-E70)/E65)</f>
        <v>#DIV/0!</v>
      </c>
      <c r="F88" s="16" t="e">
        <f t="shared" si="40"/>
        <v>#DIV/0!</v>
      </c>
      <c r="G88" s="16" t="e">
        <f t="shared" si="40"/>
        <v>#DIV/0!</v>
      </c>
      <c r="H88" s="16" t="e">
        <f t="shared" si="40"/>
        <v>#DIV/0!</v>
      </c>
      <c r="I88" s="16" t="e">
        <f t="shared" si="40"/>
        <v>#DIV/0!</v>
      </c>
      <c r="J88" s="16" t="e">
        <f t="shared" si="40"/>
        <v>#DIV/0!</v>
      </c>
      <c r="K88" s="16" t="e">
        <f t="shared" si="40"/>
        <v>#DIV/0!</v>
      </c>
      <c r="L88" s="16" t="e">
        <f t="shared" si="40"/>
        <v>#DIV/0!</v>
      </c>
      <c r="M88" s="16" t="e">
        <f t="shared" si="40"/>
        <v>#DIV/0!</v>
      </c>
      <c r="N88" s="16" t="e">
        <f t="shared" si="40"/>
        <v>#DIV/0!</v>
      </c>
      <c r="O88" s="16" t="e">
        <f t="shared" si="40"/>
        <v>#DIV/0!</v>
      </c>
      <c r="P88" s="16" t="e">
        <f t="shared" si="40"/>
        <v>#DIV/0!</v>
      </c>
      <c r="Q88" s="16" t="e">
        <f t="shared" si="40"/>
        <v>#DIV/0!</v>
      </c>
      <c r="R88" s="16" t="e">
        <f t="shared" si="40"/>
        <v>#DIV/0!</v>
      </c>
      <c r="S88" s="16" t="e">
        <f t="shared" si="40"/>
        <v>#DIV/0!</v>
      </c>
      <c r="T88" s="16" t="e">
        <f t="shared" si="40"/>
        <v>#DIV/0!</v>
      </c>
      <c r="U88" s="16" t="e">
        <f t="shared" si="40"/>
        <v>#DIV/0!</v>
      </c>
      <c r="V88" s="16" t="e">
        <f t="shared" si="40"/>
        <v>#DIV/0!</v>
      </c>
      <c r="W88" s="16" t="e">
        <f t="shared" si="40"/>
        <v>#DIV/0!</v>
      </c>
      <c r="X88" s="16" t="e">
        <f t="shared" si="40"/>
        <v>#DIV/0!</v>
      </c>
      <c r="Y88" s="16" t="e">
        <f t="shared" si="40"/>
        <v>#DIV/0!</v>
      </c>
      <c r="Z88" s="16" t="e">
        <f t="shared" si="40"/>
        <v>#DIV/0!</v>
      </c>
      <c r="AA88" s="16" t="e">
        <f t="shared" si="40"/>
        <v>#DIV/0!</v>
      </c>
      <c r="AB88" s="16" t="e">
        <f t="shared" si="40"/>
        <v>#DIV/0!</v>
      </c>
      <c r="AC88" s="24" t="e">
        <f t="shared" si="37"/>
        <v>#DIV/0!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 t="e">
        <f t="shared" ref="E89:AB89" si="41">(E67-E68)/LN(1+(E67-E68)/E66)</f>
        <v>#DIV/0!</v>
      </c>
      <c r="F89" s="16" t="e">
        <f t="shared" si="41"/>
        <v>#DIV/0!</v>
      </c>
      <c r="G89" s="16" t="e">
        <f t="shared" si="41"/>
        <v>#DIV/0!</v>
      </c>
      <c r="H89" s="16" t="e">
        <f t="shared" si="41"/>
        <v>#DIV/0!</v>
      </c>
      <c r="I89" s="16" t="e">
        <f t="shared" si="41"/>
        <v>#DIV/0!</v>
      </c>
      <c r="J89" s="16" t="e">
        <f t="shared" si="41"/>
        <v>#DIV/0!</v>
      </c>
      <c r="K89" s="16" t="e">
        <f t="shared" si="41"/>
        <v>#DIV/0!</v>
      </c>
      <c r="L89" s="16" t="e">
        <f t="shared" si="41"/>
        <v>#DIV/0!</v>
      </c>
      <c r="M89" s="16" t="e">
        <f t="shared" si="41"/>
        <v>#DIV/0!</v>
      </c>
      <c r="N89" s="16" t="e">
        <f t="shared" si="41"/>
        <v>#DIV/0!</v>
      </c>
      <c r="O89" s="16" t="e">
        <f t="shared" si="41"/>
        <v>#DIV/0!</v>
      </c>
      <c r="P89" s="16" t="e">
        <f t="shared" si="41"/>
        <v>#DIV/0!</v>
      </c>
      <c r="Q89" s="16" t="e">
        <f t="shared" si="41"/>
        <v>#DIV/0!</v>
      </c>
      <c r="R89" s="16" t="e">
        <f t="shared" si="41"/>
        <v>#DIV/0!</v>
      </c>
      <c r="S89" s="16" t="e">
        <f t="shared" si="41"/>
        <v>#DIV/0!</v>
      </c>
      <c r="T89" s="16" t="e">
        <f t="shared" si="41"/>
        <v>#DIV/0!</v>
      </c>
      <c r="U89" s="16" t="e">
        <f t="shared" si="41"/>
        <v>#DIV/0!</v>
      </c>
      <c r="V89" s="16" t="e">
        <f t="shared" si="41"/>
        <v>#DIV/0!</v>
      </c>
      <c r="W89" s="16" t="e">
        <f t="shared" si="41"/>
        <v>#DIV/0!</v>
      </c>
      <c r="X89" s="16" t="e">
        <f t="shared" si="41"/>
        <v>#DIV/0!</v>
      </c>
      <c r="Y89" s="16" t="e">
        <f t="shared" si="41"/>
        <v>#DIV/0!</v>
      </c>
      <c r="Z89" s="16" t="e">
        <f t="shared" si="41"/>
        <v>#DIV/0!</v>
      </c>
      <c r="AA89" s="16" t="e">
        <f t="shared" si="41"/>
        <v>#DIV/0!</v>
      </c>
      <c r="AB89" s="16" t="e">
        <f t="shared" si="41"/>
        <v>#DIV/0!</v>
      </c>
      <c r="AC89" s="24" t="e">
        <f t="shared" si="37"/>
        <v>#DIV/0!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 t="e">
        <f>AVERAGE(E94:AB94)</f>
        <v>#DIV/0!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 t="e">
        <f>AVERAGE(E95:AB95)</f>
        <v>#DIV/0!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 t="e">
        <f t="shared" ref="AC96:AC100" si="42">AVERAGE(E96:AB96)</f>
        <v>#DIV/0!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 t="e">
        <f t="shared" si="42"/>
        <v>#DIV/0!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0</v>
      </c>
      <c r="F98" s="10">
        <f t="shared" ref="F98:AB98" si="43">F96-F97</f>
        <v>0</v>
      </c>
      <c r="G98" s="10">
        <f t="shared" si="43"/>
        <v>0</v>
      </c>
      <c r="H98" s="10">
        <f t="shared" si="43"/>
        <v>0</v>
      </c>
      <c r="I98" s="10">
        <f t="shared" si="43"/>
        <v>0</v>
      </c>
      <c r="J98" s="10">
        <f t="shared" si="43"/>
        <v>0</v>
      </c>
      <c r="K98" s="10">
        <f t="shared" si="43"/>
        <v>0</v>
      </c>
      <c r="L98" s="10">
        <f t="shared" si="43"/>
        <v>0</v>
      </c>
      <c r="M98" s="10">
        <f t="shared" si="43"/>
        <v>0</v>
      </c>
      <c r="N98" s="10">
        <f t="shared" si="43"/>
        <v>0</v>
      </c>
      <c r="O98" s="10">
        <f t="shared" si="43"/>
        <v>0</v>
      </c>
      <c r="P98" s="10">
        <f t="shared" si="43"/>
        <v>0</v>
      </c>
      <c r="Q98" s="10">
        <f t="shared" si="43"/>
        <v>0</v>
      </c>
      <c r="R98" s="10">
        <f t="shared" si="43"/>
        <v>0</v>
      </c>
      <c r="S98" s="10">
        <f t="shared" si="43"/>
        <v>0</v>
      </c>
      <c r="T98" s="10">
        <f t="shared" si="43"/>
        <v>0</v>
      </c>
      <c r="U98" s="10">
        <f t="shared" si="43"/>
        <v>0</v>
      </c>
      <c r="V98" s="10">
        <f t="shared" si="43"/>
        <v>0</v>
      </c>
      <c r="W98" s="10">
        <f t="shared" si="43"/>
        <v>0</v>
      </c>
      <c r="X98" s="10">
        <f t="shared" si="43"/>
        <v>0</v>
      </c>
      <c r="Y98" s="10">
        <f t="shared" si="43"/>
        <v>0</v>
      </c>
      <c r="Z98" s="10">
        <f t="shared" si="43"/>
        <v>0</v>
      </c>
      <c r="AA98" s="10">
        <f t="shared" si="43"/>
        <v>0</v>
      </c>
      <c r="AB98" s="10">
        <f t="shared" si="43"/>
        <v>0</v>
      </c>
      <c r="AC98" s="24">
        <f t="shared" si="42"/>
        <v>0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 t="e">
        <f t="shared" si="42"/>
        <v>#DIV/0!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 t="e">
        <f t="shared" si="42"/>
        <v>#DIV/0!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0</v>
      </c>
      <c r="F101" s="10">
        <f t="shared" ref="F101:AB101" si="44">F100-F99</f>
        <v>0</v>
      </c>
      <c r="G101" s="10">
        <f t="shared" si="44"/>
        <v>0</v>
      </c>
      <c r="H101" s="10">
        <f t="shared" si="44"/>
        <v>0</v>
      </c>
      <c r="I101" s="10">
        <f t="shared" si="44"/>
        <v>0</v>
      </c>
      <c r="J101" s="10">
        <f t="shared" si="44"/>
        <v>0</v>
      </c>
      <c r="K101" s="10">
        <f t="shared" si="44"/>
        <v>0</v>
      </c>
      <c r="L101" s="10">
        <f t="shared" si="44"/>
        <v>0</v>
      </c>
      <c r="M101" s="10">
        <f t="shared" si="44"/>
        <v>0</v>
      </c>
      <c r="N101" s="10">
        <f t="shared" si="44"/>
        <v>0</v>
      </c>
      <c r="O101" s="10">
        <f t="shared" si="44"/>
        <v>0</v>
      </c>
      <c r="P101" s="10">
        <f t="shared" si="44"/>
        <v>0</v>
      </c>
      <c r="Q101" s="10">
        <f t="shared" si="44"/>
        <v>0</v>
      </c>
      <c r="R101" s="10">
        <f t="shared" si="44"/>
        <v>0</v>
      </c>
      <c r="S101" s="10">
        <f t="shared" si="44"/>
        <v>0</v>
      </c>
      <c r="T101" s="10">
        <f t="shared" si="44"/>
        <v>0</v>
      </c>
      <c r="U101" s="10">
        <f t="shared" si="44"/>
        <v>0</v>
      </c>
      <c r="V101" s="10">
        <f t="shared" si="44"/>
        <v>0</v>
      </c>
      <c r="W101" s="10">
        <f t="shared" si="44"/>
        <v>0</v>
      </c>
      <c r="X101" s="10">
        <f t="shared" si="44"/>
        <v>0</v>
      </c>
      <c r="Y101" s="10">
        <f t="shared" si="44"/>
        <v>0</v>
      </c>
      <c r="Z101" s="10">
        <f t="shared" si="44"/>
        <v>0</v>
      </c>
      <c r="AA101" s="10">
        <f t="shared" si="44"/>
        <v>0</v>
      </c>
      <c r="AB101" s="10">
        <f t="shared" si="44"/>
        <v>0</v>
      </c>
      <c r="AC101" s="24">
        <f>AVERAGE(E101:AB101)</f>
        <v>0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 t="e">
        <f t="shared" ref="AC102:AC110" si="45">AVERAGE(E102:AB102)</f>
        <v>#DIV/0!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 t="e">
        <f t="shared" si="45"/>
        <v>#DIV/0!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>
        <v>4.2</v>
      </c>
      <c r="M104" s="11">
        <v>4.2</v>
      </c>
      <c r="N104" s="11">
        <v>4.2</v>
      </c>
      <c r="O104" s="11">
        <v>4.2</v>
      </c>
      <c r="P104" s="11">
        <v>4.2</v>
      </c>
      <c r="Q104" s="11">
        <v>4.2</v>
      </c>
      <c r="R104" s="11">
        <v>4.2</v>
      </c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>
        <v>4.2</v>
      </c>
      <c r="AC104" s="24">
        <f t="shared" si="45"/>
        <v>4.200000000000002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>
        <v>3.7</v>
      </c>
      <c r="M105" s="12">
        <v>3.7</v>
      </c>
      <c r="N105" s="12">
        <v>3.7</v>
      </c>
      <c r="O105" s="12">
        <v>3.7</v>
      </c>
      <c r="P105" s="12">
        <v>3.7</v>
      </c>
      <c r="Q105" s="12">
        <v>3.7</v>
      </c>
      <c r="R105" s="12">
        <v>3.7</v>
      </c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>
        <v>3.7</v>
      </c>
      <c r="AC105" s="24">
        <f t="shared" si="45"/>
        <v>3.7000000000000015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>
        <v>3.8</v>
      </c>
      <c r="M106" s="12">
        <v>3.8</v>
      </c>
      <c r="N106" s="12">
        <v>3.8</v>
      </c>
      <c r="O106" s="12">
        <v>3.8</v>
      </c>
      <c r="P106" s="12">
        <v>3.8</v>
      </c>
      <c r="Q106" s="12">
        <v>3.8</v>
      </c>
      <c r="R106" s="12">
        <v>3.8</v>
      </c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>
        <v>3.8</v>
      </c>
      <c r="AC106" s="24">
        <f t="shared" si="45"/>
        <v>3.7999999999999985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>
        <v>3</v>
      </c>
      <c r="M107" s="12">
        <v>3</v>
      </c>
      <c r="N107" s="12">
        <v>3</v>
      </c>
      <c r="O107" s="12">
        <v>3</v>
      </c>
      <c r="P107" s="12">
        <v>3</v>
      </c>
      <c r="Q107" s="12">
        <v>3</v>
      </c>
      <c r="R107" s="12">
        <v>3</v>
      </c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>
        <v>3</v>
      </c>
      <c r="AC107" s="24">
        <f t="shared" si="45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AB108" si="46">E104-E105</f>
        <v>0.5</v>
      </c>
      <c r="F108" s="11">
        <f t="shared" si="46"/>
        <v>0.5</v>
      </c>
      <c r="G108" s="11">
        <f t="shared" si="46"/>
        <v>0.5</v>
      </c>
      <c r="H108" s="11">
        <f t="shared" si="46"/>
        <v>0.5</v>
      </c>
      <c r="I108" s="11">
        <f t="shared" si="46"/>
        <v>0.5</v>
      </c>
      <c r="J108" s="11">
        <f t="shared" si="46"/>
        <v>0.5</v>
      </c>
      <c r="K108" s="11">
        <f t="shared" si="46"/>
        <v>0.5</v>
      </c>
      <c r="L108" s="11">
        <f t="shared" si="46"/>
        <v>0.5</v>
      </c>
      <c r="M108" s="11">
        <f t="shared" si="46"/>
        <v>0.5</v>
      </c>
      <c r="N108" s="11">
        <f t="shared" si="46"/>
        <v>0.5</v>
      </c>
      <c r="O108" s="11">
        <f t="shared" si="46"/>
        <v>0.5</v>
      </c>
      <c r="P108" s="11">
        <f t="shared" si="46"/>
        <v>0.5</v>
      </c>
      <c r="Q108" s="11">
        <f t="shared" si="46"/>
        <v>0.5</v>
      </c>
      <c r="R108" s="11">
        <f t="shared" si="46"/>
        <v>0.5</v>
      </c>
      <c r="S108" s="11">
        <f t="shared" si="46"/>
        <v>0.5</v>
      </c>
      <c r="T108" s="11">
        <f t="shared" si="46"/>
        <v>0.5</v>
      </c>
      <c r="U108" s="11">
        <f t="shared" si="46"/>
        <v>0.5</v>
      </c>
      <c r="V108" s="11">
        <f t="shared" si="46"/>
        <v>0.5</v>
      </c>
      <c r="W108" s="11">
        <f t="shared" si="46"/>
        <v>0.5</v>
      </c>
      <c r="X108" s="11">
        <f t="shared" si="46"/>
        <v>0.5</v>
      </c>
      <c r="Y108" s="11">
        <f t="shared" si="46"/>
        <v>0.5</v>
      </c>
      <c r="Z108" s="11">
        <f t="shared" si="46"/>
        <v>0.5</v>
      </c>
      <c r="AA108" s="11">
        <f t="shared" si="46"/>
        <v>0.5</v>
      </c>
      <c r="AB108" s="11">
        <f t="shared" si="46"/>
        <v>0.5</v>
      </c>
      <c r="AC108" s="24">
        <f t="shared" si="45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AB109" si="47">E106-E107</f>
        <v>0.79999999999999982</v>
      </c>
      <c r="F109" s="11">
        <f t="shared" si="47"/>
        <v>0.79999999999999982</v>
      </c>
      <c r="G109" s="11">
        <f t="shared" si="47"/>
        <v>0.79999999999999982</v>
      </c>
      <c r="H109" s="11">
        <f t="shared" si="47"/>
        <v>0.79999999999999982</v>
      </c>
      <c r="I109" s="11">
        <f t="shared" si="47"/>
        <v>0.79999999999999982</v>
      </c>
      <c r="J109" s="11">
        <f t="shared" si="47"/>
        <v>0.79999999999999982</v>
      </c>
      <c r="K109" s="11">
        <f t="shared" si="47"/>
        <v>0.79999999999999982</v>
      </c>
      <c r="L109" s="11">
        <f t="shared" si="47"/>
        <v>0.79999999999999982</v>
      </c>
      <c r="M109" s="11">
        <f t="shared" si="47"/>
        <v>0.79999999999999982</v>
      </c>
      <c r="N109" s="11">
        <f t="shared" si="47"/>
        <v>0.79999999999999982</v>
      </c>
      <c r="O109" s="11">
        <f t="shared" si="47"/>
        <v>0.79999999999999982</v>
      </c>
      <c r="P109" s="11">
        <f t="shared" si="47"/>
        <v>0.79999999999999982</v>
      </c>
      <c r="Q109" s="11">
        <f t="shared" si="47"/>
        <v>0.79999999999999982</v>
      </c>
      <c r="R109" s="11">
        <f t="shared" si="47"/>
        <v>0.79999999999999982</v>
      </c>
      <c r="S109" s="11">
        <f t="shared" si="47"/>
        <v>0.79999999999999982</v>
      </c>
      <c r="T109" s="11">
        <f t="shared" si="47"/>
        <v>0.79999999999999982</v>
      </c>
      <c r="U109" s="11">
        <f t="shared" si="47"/>
        <v>0.79999999999999982</v>
      </c>
      <c r="V109" s="11">
        <f t="shared" si="47"/>
        <v>0.79999999999999982</v>
      </c>
      <c r="W109" s="11">
        <f t="shared" si="47"/>
        <v>0.79999999999999982</v>
      </c>
      <c r="X109" s="11">
        <f t="shared" si="47"/>
        <v>0.79999999999999982</v>
      </c>
      <c r="Y109" s="11">
        <f t="shared" si="47"/>
        <v>0.79999999999999982</v>
      </c>
      <c r="Z109" s="11">
        <f t="shared" si="47"/>
        <v>0.79999999999999982</v>
      </c>
      <c r="AA109" s="11">
        <f t="shared" si="47"/>
        <v>0.79999999999999982</v>
      </c>
      <c r="AB109" s="11">
        <f t="shared" si="47"/>
        <v>0.79999999999999982</v>
      </c>
      <c r="AC109" s="24">
        <f t="shared" si="45"/>
        <v>0.80000000000000027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AB110" si="48">SQRT(E108/0.5)*971</f>
        <v>971</v>
      </c>
      <c r="F110" s="14">
        <f t="shared" si="48"/>
        <v>971</v>
      </c>
      <c r="G110" s="14">
        <f t="shared" si="48"/>
        <v>971</v>
      </c>
      <c r="H110" s="14">
        <f t="shared" si="48"/>
        <v>971</v>
      </c>
      <c r="I110" s="14">
        <f t="shared" si="48"/>
        <v>971</v>
      </c>
      <c r="J110" s="14">
        <f t="shared" si="48"/>
        <v>971</v>
      </c>
      <c r="K110" s="14">
        <f t="shared" si="48"/>
        <v>971</v>
      </c>
      <c r="L110" s="14">
        <f t="shared" si="48"/>
        <v>971</v>
      </c>
      <c r="M110" s="14">
        <f t="shared" si="48"/>
        <v>971</v>
      </c>
      <c r="N110" s="14">
        <f t="shared" si="48"/>
        <v>971</v>
      </c>
      <c r="O110" s="14">
        <f t="shared" si="48"/>
        <v>971</v>
      </c>
      <c r="P110" s="14">
        <f t="shared" si="48"/>
        <v>971</v>
      </c>
      <c r="Q110" s="14">
        <f t="shared" si="48"/>
        <v>971</v>
      </c>
      <c r="R110" s="14">
        <f t="shared" si="48"/>
        <v>971</v>
      </c>
      <c r="S110" s="14">
        <f t="shared" si="48"/>
        <v>971</v>
      </c>
      <c r="T110" s="14">
        <f t="shared" si="48"/>
        <v>971</v>
      </c>
      <c r="U110" s="14">
        <f t="shared" si="48"/>
        <v>971</v>
      </c>
      <c r="V110" s="14">
        <f t="shared" si="48"/>
        <v>971</v>
      </c>
      <c r="W110" s="14">
        <f t="shared" si="48"/>
        <v>971</v>
      </c>
      <c r="X110" s="14">
        <f t="shared" si="48"/>
        <v>971</v>
      </c>
      <c r="Y110" s="14">
        <f t="shared" si="48"/>
        <v>971</v>
      </c>
      <c r="Z110" s="14">
        <f t="shared" si="48"/>
        <v>971</v>
      </c>
      <c r="AA110" s="14">
        <f t="shared" si="48"/>
        <v>971</v>
      </c>
      <c r="AB110" s="14">
        <f t="shared" si="48"/>
        <v>971</v>
      </c>
      <c r="AC110" s="24">
        <f t="shared" si="45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AB111" si="49">E110*1000*1*(E96-E97)/3024</f>
        <v>0</v>
      </c>
      <c r="F111" s="14">
        <f t="shared" si="49"/>
        <v>0</v>
      </c>
      <c r="G111" s="14">
        <f t="shared" si="49"/>
        <v>0</v>
      </c>
      <c r="H111" s="14">
        <f t="shared" si="49"/>
        <v>0</v>
      </c>
      <c r="I111" s="14">
        <f t="shared" si="49"/>
        <v>0</v>
      </c>
      <c r="J111" s="14">
        <f t="shared" si="49"/>
        <v>0</v>
      </c>
      <c r="K111" s="14">
        <f t="shared" si="49"/>
        <v>0</v>
      </c>
      <c r="L111" s="14">
        <f t="shared" si="49"/>
        <v>0</v>
      </c>
      <c r="M111" s="14">
        <f t="shared" si="49"/>
        <v>0</v>
      </c>
      <c r="N111" s="14">
        <f t="shared" si="49"/>
        <v>0</v>
      </c>
      <c r="O111" s="14">
        <f t="shared" si="49"/>
        <v>0</v>
      </c>
      <c r="P111" s="14">
        <f t="shared" si="49"/>
        <v>0</v>
      </c>
      <c r="Q111" s="14">
        <f t="shared" si="49"/>
        <v>0</v>
      </c>
      <c r="R111" s="14">
        <f t="shared" si="49"/>
        <v>0</v>
      </c>
      <c r="S111" s="14">
        <f t="shared" si="49"/>
        <v>0</v>
      </c>
      <c r="T111" s="14">
        <f t="shared" si="49"/>
        <v>0</v>
      </c>
      <c r="U111" s="14">
        <f t="shared" si="49"/>
        <v>0</v>
      </c>
      <c r="V111" s="14">
        <f t="shared" si="49"/>
        <v>0</v>
      </c>
      <c r="W111" s="14">
        <f t="shared" si="49"/>
        <v>0</v>
      </c>
      <c r="X111" s="14">
        <f t="shared" si="49"/>
        <v>0</v>
      </c>
      <c r="Y111" s="14">
        <f t="shared" si="49"/>
        <v>0</v>
      </c>
      <c r="Z111" s="14">
        <f t="shared" si="49"/>
        <v>0</v>
      </c>
      <c r="AA111" s="14">
        <f t="shared" si="49"/>
        <v>0</v>
      </c>
      <c r="AB111" s="14">
        <f t="shared" si="49"/>
        <v>0</v>
      </c>
      <c r="AC111" s="24">
        <f>SUM(E111:AB111)</f>
        <v>0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25">
        <f>SUM(E112:AB112)</f>
        <v>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 t="e">
        <f t="shared" ref="E113:AB113" si="50">E112/E111</f>
        <v>#DIV/0!</v>
      </c>
      <c r="F113" s="16" t="e">
        <f t="shared" si="50"/>
        <v>#DIV/0!</v>
      </c>
      <c r="G113" s="16" t="e">
        <f t="shared" si="50"/>
        <v>#DIV/0!</v>
      </c>
      <c r="H113" s="16" t="e">
        <f t="shared" si="50"/>
        <v>#DIV/0!</v>
      </c>
      <c r="I113" s="16" t="e">
        <f t="shared" si="50"/>
        <v>#DIV/0!</v>
      </c>
      <c r="J113" s="16" t="e">
        <f t="shared" si="50"/>
        <v>#DIV/0!</v>
      </c>
      <c r="K113" s="16" t="e">
        <f t="shared" si="50"/>
        <v>#DIV/0!</v>
      </c>
      <c r="L113" s="16" t="e">
        <f t="shared" si="50"/>
        <v>#DIV/0!</v>
      </c>
      <c r="M113" s="16" t="e">
        <f t="shared" si="50"/>
        <v>#DIV/0!</v>
      </c>
      <c r="N113" s="16" t="e">
        <f t="shared" si="50"/>
        <v>#DIV/0!</v>
      </c>
      <c r="O113" s="16" t="e">
        <f t="shared" si="50"/>
        <v>#DIV/0!</v>
      </c>
      <c r="P113" s="16" t="e">
        <f t="shared" si="50"/>
        <v>#DIV/0!</v>
      </c>
      <c r="Q113" s="16" t="e">
        <f t="shared" si="50"/>
        <v>#DIV/0!</v>
      </c>
      <c r="R113" s="16" t="e">
        <f t="shared" si="50"/>
        <v>#DIV/0!</v>
      </c>
      <c r="S113" s="16" t="e">
        <f t="shared" si="50"/>
        <v>#DIV/0!</v>
      </c>
      <c r="T113" s="16" t="e">
        <f t="shared" si="50"/>
        <v>#DIV/0!</v>
      </c>
      <c r="U113" s="16" t="e">
        <f t="shared" si="50"/>
        <v>#DIV/0!</v>
      </c>
      <c r="V113" s="16" t="e">
        <f t="shared" si="50"/>
        <v>#DIV/0!</v>
      </c>
      <c r="W113" s="16" t="e">
        <f t="shared" si="50"/>
        <v>#DIV/0!</v>
      </c>
      <c r="X113" s="16" t="e">
        <f t="shared" si="50"/>
        <v>#DIV/0!</v>
      </c>
      <c r="Y113" s="16" t="e">
        <f t="shared" si="50"/>
        <v>#DIV/0!</v>
      </c>
      <c r="Z113" s="16" t="e">
        <f t="shared" si="50"/>
        <v>#DIV/0!</v>
      </c>
      <c r="AA113" s="16" t="e">
        <f t="shared" si="50"/>
        <v>#DIV/0!</v>
      </c>
      <c r="AB113" s="16" t="e">
        <f t="shared" si="50"/>
        <v>#DIV/0!</v>
      </c>
      <c r="AC113" s="24" t="e">
        <f t="shared" ref="AC113:AC118" si="51">AVERAGE(E113:AB113)</f>
        <v>#DIV/0!</v>
      </c>
    </row>
    <row r="114" spans="1:35" ht="30" customHeight="1">
      <c r="A114" s="4">
        <v>17</v>
      </c>
      <c r="B114" s="5" t="s">
        <v>64</v>
      </c>
      <c r="C114" s="13"/>
      <c r="D114" s="13"/>
      <c r="E114" s="427" t="e">
        <f>AVERAGE(E113:AB113)</f>
        <v>#DIV/0!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 t="e">
        <f t="shared" si="51"/>
        <v>#DIV/0!</v>
      </c>
    </row>
    <row r="115" spans="1:35" ht="30" customHeight="1">
      <c r="A115" s="4">
        <v>18</v>
      </c>
      <c r="B115" s="5" t="s">
        <v>65</v>
      </c>
      <c r="C115" s="13"/>
      <c r="D115" s="13"/>
      <c r="E115" s="16" t="e">
        <f t="shared" ref="E115:AB115" si="52">3.516/E113</f>
        <v>#DIV/0!</v>
      </c>
      <c r="F115" s="16" t="e">
        <f t="shared" si="52"/>
        <v>#DIV/0!</v>
      </c>
      <c r="G115" s="16" t="e">
        <f t="shared" si="52"/>
        <v>#DIV/0!</v>
      </c>
      <c r="H115" s="16" t="e">
        <f t="shared" si="52"/>
        <v>#DIV/0!</v>
      </c>
      <c r="I115" s="16" t="e">
        <f t="shared" si="52"/>
        <v>#DIV/0!</v>
      </c>
      <c r="J115" s="16" t="e">
        <f t="shared" si="52"/>
        <v>#DIV/0!</v>
      </c>
      <c r="K115" s="16" t="e">
        <f t="shared" si="52"/>
        <v>#DIV/0!</v>
      </c>
      <c r="L115" s="16" t="e">
        <f t="shared" si="52"/>
        <v>#DIV/0!</v>
      </c>
      <c r="M115" s="16" t="e">
        <f t="shared" si="52"/>
        <v>#DIV/0!</v>
      </c>
      <c r="N115" s="16" t="e">
        <f t="shared" si="52"/>
        <v>#DIV/0!</v>
      </c>
      <c r="O115" s="16" t="e">
        <f t="shared" si="52"/>
        <v>#DIV/0!</v>
      </c>
      <c r="P115" s="16" t="e">
        <f t="shared" si="52"/>
        <v>#DIV/0!</v>
      </c>
      <c r="Q115" s="16" t="e">
        <f t="shared" si="52"/>
        <v>#DIV/0!</v>
      </c>
      <c r="R115" s="16" t="e">
        <f t="shared" si="52"/>
        <v>#DIV/0!</v>
      </c>
      <c r="S115" s="16" t="e">
        <f t="shared" si="52"/>
        <v>#DIV/0!</v>
      </c>
      <c r="T115" s="16" t="e">
        <f t="shared" si="52"/>
        <v>#DIV/0!</v>
      </c>
      <c r="U115" s="16" t="e">
        <f t="shared" si="52"/>
        <v>#DIV/0!</v>
      </c>
      <c r="V115" s="16" t="e">
        <f t="shared" si="52"/>
        <v>#DIV/0!</v>
      </c>
      <c r="W115" s="16" t="e">
        <f t="shared" si="52"/>
        <v>#DIV/0!</v>
      </c>
      <c r="X115" s="16" t="e">
        <f t="shared" si="52"/>
        <v>#DIV/0!</v>
      </c>
      <c r="Y115" s="16" t="e">
        <f t="shared" si="52"/>
        <v>#DIV/0!</v>
      </c>
      <c r="Z115" s="16" t="e">
        <f t="shared" si="52"/>
        <v>#DIV/0!</v>
      </c>
      <c r="AA115" s="16" t="e">
        <f t="shared" si="52"/>
        <v>#DIV/0!</v>
      </c>
      <c r="AB115" s="16" t="e">
        <f t="shared" si="52"/>
        <v>#DIV/0!</v>
      </c>
      <c r="AC115" s="24" t="e">
        <f t="shared" si="51"/>
        <v>#DIV/0!</v>
      </c>
    </row>
    <row r="116" spans="1:35" ht="30" customHeight="1">
      <c r="A116" s="4">
        <v>19</v>
      </c>
      <c r="B116" s="5" t="s">
        <v>66</v>
      </c>
      <c r="C116" s="13"/>
      <c r="D116" s="13"/>
      <c r="E116" s="16" t="e">
        <f t="shared" ref="E116:AB116" si="53">3.413*E115</f>
        <v>#DIV/0!</v>
      </c>
      <c r="F116" s="16" t="e">
        <f t="shared" si="53"/>
        <v>#DIV/0!</v>
      </c>
      <c r="G116" s="16" t="e">
        <f t="shared" si="53"/>
        <v>#DIV/0!</v>
      </c>
      <c r="H116" s="16" t="e">
        <f t="shared" si="53"/>
        <v>#DIV/0!</v>
      </c>
      <c r="I116" s="16" t="e">
        <f t="shared" si="53"/>
        <v>#DIV/0!</v>
      </c>
      <c r="J116" s="16" t="e">
        <f t="shared" si="53"/>
        <v>#DIV/0!</v>
      </c>
      <c r="K116" s="16" t="e">
        <f t="shared" si="53"/>
        <v>#DIV/0!</v>
      </c>
      <c r="L116" s="16" t="e">
        <f t="shared" si="53"/>
        <v>#DIV/0!</v>
      </c>
      <c r="M116" s="16" t="e">
        <f t="shared" si="53"/>
        <v>#DIV/0!</v>
      </c>
      <c r="N116" s="16" t="e">
        <f t="shared" si="53"/>
        <v>#DIV/0!</v>
      </c>
      <c r="O116" s="16" t="e">
        <f t="shared" si="53"/>
        <v>#DIV/0!</v>
      </c>
      <c r="P116" s="16" t="e">
        <f t="shared" si="53"/>
        <v>#DIV/0!</v>
      </c>
      <c r="Q116" s="16" t="e">
        <f t="shared" si="53"/>
        <v>#DIV/0!</v>
      </c>
      <c r="R116" s="16" t="e">
        <f t="shared" si="53"/>
        <v>#DIV/0!</v>
      </c>
      <c r="S116" s="16" t="e">
        <f t="shared" si="53"/>
        <v>#DIV/0!</v>
      </c>
      <c r="T116" s="16" t="e">
        <f t="shared" si="53"/>
        <v>#DIV/0!</v>
      </c>
      <c r="U116" s="16" t="e">
        <f t="shared" si="53"/>
        <v>#DIV/0!</v>
      </c>
      <c r="V116" s="16" t="e">
        <f t="shared" si="53"/>
        <v>#DIV/0!</v>
      </c>
      <c r="W116" s="16" t="e">
        <f t="shared" si="53"/>
        <v>#DIV/0!</v>
      </c>
      <c r="X116" s="16" t="e">
        <f t="shared" si="53"/>
        <v>#DIV/0!</v>
      </c>
      <c r="Y116" s="16" t="e">
        <f t="shared" si="53"/>
        <v>#DIV/0!</v>
      </c>
      <c r="Z116" s="16" t="e">
        <f t="shared" si="53"/>
        <v>#DIV/0!</v>
      </c>
      <c r="AA116" s="16" t="e">
        <f t="shared" si="53"/>
        <v>#DIV/0!</v>
      </c>
      <c r="AB116" s="16" t="e">
        <f t="shared" si="53"/>
        <v>#DIV/0!</v>
      </c>
      <c r="AC116" s="24" t="e">
        <f t="shared" si="51"/>
        <v>#DIV/0!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 t="e">
        <f t="shared" ref="E117:AB117" si="54">(E100-E99)/LN(1+(E100-E99)/E94)</f>
        <v>#DIV/0!</v>
      </c>
      <c r="F117" s="16" t="e">
        <f t="shared" si="54"/>
        <v>#DIV/0!</v>
      </c>
      <c r="G117" s="16" t="e">
        <f t="shared" si="54"/>
        <v>#DIV/0!</v>
      </c>
      <c r="H117" s="16" t="e">
        <f t="shared" si="54"/>
        <v>#DIV/0!</v>
      </c>
      <c r="I117" s="16" t="e">
        <f t="shared" si="54"/>
        <v>#DIV/0!</v>
      </c>
      <c r="J117" s="16" t="e">
        <f t="shared" si="54"/>
        <v>#DIV/0!</v>
      </c>
      <c r="K117" s="16" t="e">
        <f t="shared" si="54"/>
        <v>#DIV/0!</v>
      </c>
      <c r="L117" s="16" t="e">
        <f t="shared" si="54"/>
        <v>#DIV/0!</v>
      </c>
      <c r="M117" s="16" t="e">
        <f t="shared" si="54"/>
        <v>#DIV/0!</v>
      </c>
      <c r="N117" s="16" t="e">
        <f t="shared" si="54"/>
        <v>#DIV/0!</v>
      </c>
      <c r="O117" s="16" t="e">
        <f t="shared" si="54"/>
        <v>#DIV/0!</v>
      </c>
      <c r="P117" s="16" t="e">
        <f t="shared" si="54"/>
        <v>#DIV/0!</v>
      </c>
      <c r="Q117" s="16" t="e">
        <f t="shared" si="54"/>
        <v>#DIV/0!</v>
      </c>
      <c r="R117" s="16" t="e">
        <f t="shared" si="54"/>
        <v>#DIV/0!</v>
      </c>
      <c r="S117" s="16" t="e">
        <f t="shared" si="54"/>
        <v>#DIV/0!</v>
      </c>
      <c r="T117" s="16" t="e">
        <f t="shared" si="54"/>
        <v>#DIV/0!</v>
      </c>
      <c r="U117" s="16" t="e">
        <f t="shared" si="54"/>
        <v>#DIV/0!</v>
      </c>
      <c r="V117" s="16" t="e">
        <f t="shared" si="54"/>
        <v>#DIV/0!</v>
      </c>
      <c r="W117" s="16" t="e">
        <f t="shared" si="54"/>
        <v>#DIV/0!</v>
      </c>
      <c r="X117" s="16" t="e">
        <f t="shared" si="54"/>
        <v>#DIV/0!</v>
      </c>
      <c r="Y117" s="16" t="e">
        <f t="shared" si="54"/>
        <v>#DIV/0!</v>
      </c>
      <c r="Z117" s="16" t="e">
        <f t="shared" si="54"/>
        <v>#DIV/0!</v>
      </c>
      <c r="AA117" s="16" t="e">
        <f t="shared" si="54"/>
        <v>#DIV/0!</v>
      </c>
      <c r="AB117" s="16" t="e">
        <f t="shared" si="54"/>
        <v>#DIV/0!</v>
      </c>
      <c r="AC117" s="24" t="e">
        <f t="shared" si="51"/>
        <v>#DIV/0!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 t="e">
        <f t="shared" ref="E118:AB118" si="55">(E96-E97)/LN(1+(E96-E97)/E95)</f>
        <v>#DIV/0!</v>
      </c>
      <c r="F118" s="16" t="e">
        <f t="shared" si="55"/>
        <v>#DIV/0!</v>
      </c>
      <c r="G118" s="16" t="e">
        <f t="shared" si="55"/>
        <v>#DIV/0!</v>
      </c>
      <c r="H118" s="16" t="e">
        <f t="shared" si="55"/>
        <v>#DIV/0!</v>
      </c>
      <c r="I118" s="16" t="e">
        <f t="shared" si="55"/>
        <v>#DIV/0!</v>
      </c>
      <c r="J118" s="16" t="e">
        <f t="shared" si="55"/>
        <v>#DIV/0!</v>
      </c>
      <c r="K118" s="16" t="e">
        <f t="shared" si="55"/>
        <v>#DIV/0!</v>
      </c>
      <c r="L118" s="16" t="e">
        <f t="shared" si="55"/>
        <v>#DIV/0!</v>
      </c>
      <c r="M118" s="16" t="e">
        <f t="shared" si="55"/>
        <v>#DIV/0!</v>
      </c>
      <c r="N118" s="16" t="e">
        <f t="shared" si="55"/>
        <v>#DIV/0!</v>
      </c>
      <c r="O118" s="16" t="e">
        <f t="shared" si="55"/>
        <v>#DIV/0!</v>
      </c>
      <c r="P118" s="16" t="e">
        <f t="shared" si="55"/>
        <v>#DIV/0!</v>
      </c>
      <c r="Q118" s="16" t="e">
        <f t="shared" si="55"/>
        <v>#DIV/0!</v>
      </c>
      <c r="R118" s="16" t="e">
        <f t="shared" si="55"/>
        <v>#DIV/0!</v>
      </c>
      <c r="S118" s="16" t="e">
        <f t="shared" si="55"/>
        <v>#DIV/0!</v>
      </c>
      <c r="T118" s="16" t="e">
        <f t="shared" si="55"/>
        <v>#DIV/0!</v>
      </c>
      <c r="U118" s="16" t="e">
        <f t="shared" si="55"/>
        <v>#DIV/0!</v>
      </c>
      <c r="V118" s="16" t="e">
        <f t="shared" si="55"/>
        <v>#DIV/0!</v>
      </c>
      <c r="W118" s="16" t="e">
        <f t="shared" si="55"/>
        <v>#DIV/0!</v>
      </c>
      <c r="X118" s="16" t="e">
        <f t="shared" si="55"/>
        <v>#DIV/0!</v>
      </c>
      <c r="Y118" s="16" t="e">
        <f t="shared" si="55"/>
        <v>#DIV/0!</v>
      </c>
      <c r="Z118" s="16" t="e">
        <f t="shared" si="55"/>
        <v>#DIV/0!</v>
      </c>
      <c r="AA118" s="16" t="e">
        <f t="shared" si="55"/>
        <v>#DIV/0!</v>
      </c>
      <c r="AB118" s="16" t="e">
        <f t="shared" si="55"/>
        <v>#DIV/0!</v>
      </c>
      <c r="AC118" s="24" t="e">
        <f t="shared" si="51"/>
        <v>#DIV/0!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56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56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0</v>
      </c>
      <c r="F127" s="10">
        <f t="shared" ref="F127:AB127" si="57">F125-F126</f>
        <v>0</v>
      </c>
      <c r="G127" s="10">
        <f t="shared" si="57"/>
        <v>0</v>
      </c>
      <c r="H127" s="10">
        <f t="shared" si="57"/>
        <v>0</v>
      </c>
      <c r="I127" s="10">
        <f t="shared" si="57"/>
        <v>0</v>
      </c>
      <c r="J127" s="10">
        <f t="shared" si="57"/>
        <v>0</v>
      </c>
      <c r="K127" s="10">
        <f t="shared" si="57"/>
        <v>0</v>
      </c>
      <c r="L127" s="10">
        <f t="shared" si="57"/>
        <v>0</v>
      </c>
      <c r="M127" s="10">
        <f t="shared" si="57"/>
        <v>0</v>
      </c>
      <c r="N127" s="10">
        <f t="shared" si="57"/>
        <v>0</v>
      </c>
      <c r="O127" s="10">
        <f t="shared" si="57"/>
        <v>0</v>
      </c>
      <c r="P127" s="10">
        <f t="shared" si="57"/>
        <v>0</v>
      </c>
      <c r="Q127" s="10">
        <f t="shared" si="57"/>
        <v>0</v>
      </c>
      <c r="R127" s="10">
        <f t="shared" si="57"/>
        <v>0</v>
      </c>
      <c r="S127" s="10">
        <f t="shared" si="57"/>
        <v>0</v>
      </c>
      <c r="T127" s="10">
        <f t="shared" si="57"/>
        <v>0</v>
      </c>
      <c r="U127" s="10">
        <f t="shared" si="57"/>
        <v>0</v>
      </c>
      <c r="V127" s="10">
        <f t="shared" si="57"/>
        <v>0</v>
      </c>
      <c r="W127" s="10">
        <f t="shared" si="57"/>
        <v>0</v>
      </c>
      <c r="X127" s="10">
        <f t="shared" si="57"/>
        <v>0</v>
      </c>
      <c r="Y127" s="10">
        <f t="shared" si="57"/>
        <v>0</v>
      </c>
      <c r="Z127" s="10">
        <f t="shared" si="57"/>
        <v>0</v>
      </c>
      <c r="AA127" s="10">
        <f t="shared" si="57"/>
        <v>0</v>
      </c>
      <c r="AB127" s="10">
        <f t="shared" si="57"/>
        <v>0</v>
      </c>
      <c r="AC127" s="24">
        <f t="shared" si="56"/>
        <v>0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56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56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0</v>
      </c>
      <c r="F130" s="10">
        <f t="shared" ref="F130:AB130" si="58">F129-F128</f>
        <v>0</v>
      </c>
      <c r="G130" s="10">
        <f t="shared" si="58"/>
        <v>0</v>
      </c>
      <c r="H130" s="10">
        <f t="shared" si="58"/>
        <v>0</v>
      </c>
      <c r="I130" s="10">
        <f t="shared" si="58"/>
        <v>0</v>
      </c>
      <c r="J130" s="10">
        <f t="shared" si="58"/>
        <v>0</v>
      </c>
      <c r="K130" s="10">
        <f t="shared" si="58"/>
        <v>0</v>
      </c>
      <c r="L130" s="10">
        <f t="shared" si="58"/>
        <v>0</v>
      </c>
      <c r="M130" s="10">
        <f t="shared" si="58"/>
        <v>0</v>
      </c>
      <c r="N130" s="10">
        <f t="shared" si="58"/>
        <v>0</v>
      </c>
      <c r="O130" s="10">
        <f t="shared" si="58"/>
        <v>0</v>
      </c>
      <c r="P130" s="10">
        <f t="shared" si="58"/>
        <v>0</v>
      </c>
      <c r="Q130" s="10">
        <f t="shared" si="58"/>
        <v>0</v>
      </c>
      <c r="R130" s="10">
        <f t="shared" si="58"/>
        <v>0</v>
      </c>
      <c r="S130" s="10">
        <f t="shared" si="58"/>
        <v>0</v>
      </c>
      <c r="T130" s="10">
        <f t="shared" si="58"/>
        <v>0</v>
      </c>
      <c r="U130" s="10">
        <f t="shared" si="58"/>
        <v>0</v>
      </c>
      <c r="V130" s="10">
        <f t="shared" si="58"/>
        <v>0</v>
      </c>
      <c r="W130" s="10">
        <f t="shared" si="58"/>
        <v>0</v>
      </c>
      <c r="X130" s="10">
        <f t="shared" si="58"/>
        <v>0</v>
      </c>
      <c r="Y130" s="10">
        <f t="shared" si="58"/>
        <v>0</v>
      </c>
      <c r="Z130" s="10">
        <f t="shared" si="58"/>
        <v>0</v>
      </c>
      <c r="AA130" s="10">
        <f t="shared" si="58"/>
        <v>0</v>
      </c>
      <c r="AB130" s="10">
        <f t="shared" si="58"/>
        <v>0</v>
      </c>
      <c r="AC130" s="24">
        <f>AVERAGE(E130:AB130)</f>
        <v>0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59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59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>
        <v>4.2</v>
      </c>
      <c r="Y133" s="11">
        <v>4.2</v>
      </c>
      <c r="Z133" s="11">
        <v>4.2</v>
      </c>
      <c r="AA133" s="11">
        <v>4.2</v>
      </c>
      <c r="AB133" s="11">
        <v>4.2</v>
      </c>
      <c r="AC133" s="24">
        <f t="shared" si="59"/>
        <v>4.200000000000002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>
        <v>3.7</v>
      </c>
      <c r="Y134" s="12">
        <v>3.7</v>
      </c>
      <c r="Z134" s="12">
        <v>3.7</v>
      </c>
      <c r="AA134" s="12">
        <v>3.7</v>
      </c>
      <c r="AB134" s="12">
        <v>3.7</v>
      </c>
      <c r="AC134" s="24">
        <f t="shared" si="59"/>
        <v>3.7000000000000015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>
        <v>3.8</v>
      </c>
      <c r="Y135" s="12">
        <v>3.8</v>
      </c>
      <c r="Z135" s="12">
        <v>3.8</v>
      </c>
      <c r="AA135" s="12">
        <v>3.8</v>
      </c>
      <c r="AB135" s="12">
        <v>3.8</v>
      </c>
      <c r="AC135" s="24">
        <f t="shared" si="59"/>
        <v>3.7999999999999985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24">
        <f t="shared" si="59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AB137" si="60">E133-E134</f>
        <v>0.5</v>
      </c>
      <c r="F137" s="11">
        <f t="shared" si="60"/>
        <v>0.5</v>
      </c>
      <c r="G137" s="11">
        <f t="shared" si="60"/>
        <v>0.5</v>
      </c>
      <c r="H137" s="11">
        <f t="shared" si="60"/>
        <v>0.5</v>
      </c>
      <c r="I137" s="11">
        <f t="shared" si="60"/>
        <v>0.5</v>
      </c>
      <c r="J137" s="11">
        <f t="shared" si="60"/>
        <v>0.5</v>
      </c>
      <c r="K137" s="11">
        <f t="shared" si="60"/>
        <v>0.5</v>
      </c>
      <c r="L137" s="11">
        <f t="shared" si="60"/>
        <v>0.5</v>
      </c>
      <c r="M137" s="11">
        <f t="shared" si="60"/>
        <v>0.5</v>
      </c>
      <c r="N137" s="11">
        <f t="shared" si="60"/>
        <v>0.5</v>
      </c>
      <c r="O137" s="11">
        <f t="shared" si="60"/>
        <v>0.5</v>
      </c>
      <c r="P137" s="11">
        <f t="shared" si="60"/>
        <v>0.5</v>
      </c>
      <c r="Q137" s="11">
        <f t="shared" si="60"/>
        <v>0.5</v>
      </c>
      <c r="R137" s="11">
        <f t="shared" si="60"/>
        <v>0.5</v>
      </c>
      <c r="S137" s="11">
        <f t="shared" si="60"/>
        <v>0.5</v>
      </c>
      <c r="T137" s="11">
        <f t="shared" si="60"/>
        <v>0.5</v>
      </c>
      <c r="U137" s="11">
        <f t="shared" si="60"/>
        <v>0.5</v>
      </c>
      <c r="V137" s="11">
        <f t="shared" si="60"/>
        <v>0.5</v>
      </c>
      <c r="W137" s="11">
        <f t="shared" si="60"/>
        <v>0.5</v>
      </c>
      <c r="X137" s="11">
        <f t="shared" si="60"/>
        <v>0.5</v>
      </c>
      <c r="Y137" s="11">
        <f t="shared" si="60"/>
        <v>0.5</v>
      </c>
      <c r="Z137" s="11">
        <f t="shared" si="60"/>
        <v>0.5</v>
      </c>
      <c r="AA137" s="11">
        <f t="shared" si="60"/>
        <v>0.5</v>
      </c>
      <c r="AB137" s="11">
        <f t="shared" si="60"/>
        <v>0.5</v>
      </c>
      <c r="AC137" s="24">
        <f t="shared" si="59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AB138" si="61">E135-E136</f>
        <v>0.79999999999999982</v>
      </c>
      <c r="F138" s="11">
        <f t="shared" si="61"/>
        <v>0.79999999999999982</v>
      </c>
      <c r="G138" s="11">
        <f t="shared" si="61"/>
        <v>0.79999999999999982</v>
      </c>
      <c r="H138" s="11">
        <f t="shared" si="61"/>
        <v>0.79999999999999982</v>
      </c>
      <c r="I138" s="11">
        <f t="shared" si="61"/>
        <v>0.79999999999999982</v>
      </c>
      <c r="J138" s="11">
        <f t="shared" si="61"/>
        <v>0.79999999999999982</v>
      </c>
      <c r="K138" s="11">
        <f t="shared" si="61"/>
        <v>0.79999999999999982</v>
      </c>
      <c r="L138" s="11">
        <f t="shared" si="61"/>
        <v>0.79999999999999982</v>
      </c>
      <c r="M138" s="11">
        <f t="shared" si="61"/>
        <v>0.79999999999999982</v>
      </c>
      <c r="N138" s="11">
        <f t="shared" si="61"/>
        <v>0.79999999999999982</v>
      </c>
      <c r="O138" s="11">
        <f t="shared" si="61"/>
        <v>0.79999999999999982</v>
      </c>
      <c r="P138" s="11">
        <f t="shared" si="61"/>
        <v>0.79999999999999982</v>
      </c>
      <c r="Q138" s="11">
        <f t="shared" si="61"/>
        <v>0.79999999999999982</v>
      </c>
      <c r="R138" s="11">
        <f t="shared" si="61"/>
        <v>0.79999999999999982</v>
      </c>
      <c r="S138" s="11">
        <f t="shared" si="61"/>
        <v>0.79999999999999982</v>
      </c>
      <c r="T138" s="11">
        <f t="shared" si="61"/>
        <v>0.79999999999999982</v>
      </c>
      <c r="U138" s="11">
        <f t="shared" si="61"/>
        <v>0.79999999999999982</v>
      </c>
      <c r="V138" s="11">
        <f t="shared" si="61"/>
        <v>0.79999999999999982</v>
      </c>
      <c r="W138" s="11">
        <f t="shared" si="61"/>
        <v>0.79999999999999982</v>
      </c>
      <c r="X138" s="11">
        <f t="shared" si="61"/>
        <v>0.79999999999999982</v>
      </c>
      <c r="Y138" s="11">
        <f t="shared" si="61"/>
        <v>0.79999999999999982</v>
      </c>
      <c r="Z138" s="11">
        <f t="shared" si="61"/>
        <v>0.79999999999999982</v>
      </c>
      <c r="AA138" s="11">
        <f t="shared" si="61"/>
        <v>0.79999999999999982</v>
      </c>
      <c r="AB138" s="11">
        <f t="shared" si="61"/>
        <v>0.79999999999999982</v>
      </c>
      <c r="AC138" s="24">
        <f t="shared" si="59"/>
        <v>0.80000000000000027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AB139" si="62">SQRT(E137/0.5)*971</f>
        <v>971</v>
      </c>
      <c r="F139" s="14">
        <f t="shared" si="62"/>
        <v>971</v>
      </c>
      <c r="G139" s="14">
        <f t="shared" si="62"/>
        <v>971</v>
      </c>
      <c r="H139" s="14">
        <f t="shared" si="62"/>
        <v>971</v>
      </c>
      <c r="I139" s="14">
        <f t="shared" si="62"/>
        <v>971</v>
      </c>
      <c r="J139" s="14">
        <f t="shared" si="62"/>
        <v>971</v>
      </c>
      <c r="K139" s="14">
        <f t="shared" si="62"/>
        <v>971</v>
      </c>
      <c r="L139" s="14">
        <f t="shared" si="62"/>
        <v>971</v>
      </c>
      <c r="M139" s="14">
        <f t="shared" si="62"/>
        <v>971</v>
      </c>
      <c r="N139" s="14">
        <f t="shared" si="62"/>
        <v>971</v>
      </c>
      <c r="O139" s="14">
        <f t="shared" si="62"/>
        <v>971</v>
      </c>
      <c r="P139" s="14">
        <f t="shared" si="62"/>
        <v>971</v>
      </c>
      <c r="Q139" s="14">
        <f t="shared" si="62"/>
        <v>971</v>
      </c>
      <c r="R139" s="14">
        <f t="shared" si="62"/>
        <v>971</v>
      </c>
      <c r="S139" s="14">
        <f t="shared" si="62"/>
        <v>971</v>
      </c>
      <c r="T139" s="14">
        <f t="shared" si="62"/>
        <v>971</v>
      </c>
      <c r="U139" s="14">
        <f t="shared" si="62"/>
        <v>971</v>
      </c>
      <c r="V139" s="14">
        <f t="shared" si="62"/>
        <v>971</v>
      </c>
      <c r="W139" s="14">
        <f t="shared" si="62"/>
        <v>971</v>
      </c>
      <c r="X139" s="14">
        <f t="shared" si="62"/>
        <v>971</v>
      </c>
      <c r="Y139" s="14">
        <f t="shared" si="62"/>
        <v>971</v>
      </c>
      <c r="Z139" s="14">
        <f t="shared" si="62"/>
        <v>971</v>
      </c>
      <c r="AA139" s="14">
        <f t="shared" si="62"/>
        <v>971</v>
      </c>
      <c r="AB139" s="14">
        <f t="shared" si="62"/>
        <v>971</v>
      </c>
      <c r="AC139" s="24">
        <f t="shared" si="59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AB140" si="63">E139*1000*1*(E125-E126)/3024</f>
        <v>0</v>
      </c>
      <c r="F140" s="14">
        <f t="shared" si="63"/>
        <v>0</v>
      </c>
      <c r="G140" s="14">
        <f t="shared" si="63"/>
        <v>0</v>
      </c>
      <c r="H140" s="14">
        <f t="shared" si="63"/>
        <v>0</v>
      </c>
      <c r="I140" s="14">
        <f t="shared" si="63"/>
        <v>0</v>
      </c>
      <c r="J140" s="14">
        <f t="shared" si="63"/>
        <v>0</v>
      </c>
      <c r="K140" s="14">
        <f t="shared" si="63"/>
        <v>0</v>
      </c>
      <c r="L140" s="14">
        <f t="shared" si="63"/>
        <v>0</v>
      </c>
      <c r="M140" s="14">
        <f t="shared" si="63"/>
        <v>0</v>
      </c>
      <c r="N140" s="14">
        <f t="shared" si="63"/>
        <v>0</v>
      </c>
      <c r="O140" s="14">
        <f t="shared" si="63"/>
        <v>0</v>
      </c>
      <c r="P140" s="14">
        <f t="shared" si="63"/>
        <v>0</v>
      </c>
      <c r="Q140" s="14">
        <f t="shared" si="63"/>
        <v>0</v>
      </c>
      <c r="R140" s="14">
        <f t="shared" si="63"/>
        <v>0</v>
      </c>
      <c r="S140" s="14">
        <f t="shared" si="63"/>
        <v>0</v>
      </c>
      <c r="T140" s="14">
        <f t="shared" si="63"/>
        <v>0</v>
      </c>
      <c r="U140" s="14">
        <f t="shared" si="63"/>
        <v>0</v>
      </c>
      <c r="V140" s="14">
        <f t="shared" si="63"/>
        <v>0</v>
      </c>
      <c r="W140" s="14">
        <f t="shared" si="63"/>
        <v>0</v>
      </c>
      <c r="X140" s="14">
        <f t="shared" si="63"/>
        <v>0</v>
      </c>
      <c r="Y140" s="14">
        <f t="shared" si="63"/>
        <v>0</v>
      </c>
      <c r="Z140" s="14">
        <f t="shared" si="63"/>
        <v>0</v>
      </c>
      <c r="AA140" s="14">
        <f t="shared" si="63"/>
        <v>0</v>
      </c>
      <c r="AB140" s="14">
        <f t="shared" si="63"/>
        <v>0</v>
      </c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 t="e">
        <f t="shared" ref="E142:AB142" si="64">E141/E140</f>
        <v>#DIV/0!</v>
      </c>
      <c r="F142" s="16" t="e">
        <f t="shared" si="64"/>
        <v>#DIV/0!</v>
      </c>
      <c r="G142" s="16" t="e">
        <f t="shared" si="64"/>
        <v>#DIV/0!</v>
      </c>
      <c r="H142" s="16" t="e">
        <f t="shared" si="64"/>
        <v>#DIV/0!</v>
      </c>
      <c r="I142" s="16" t="e">
        <f t="shared" si="64"/>
        <v>#DIV/0!</v>
      </c>
      <c r="J142" s="16" t="e">
        <f t="shared" si="64"/>
        <v>#DIV/0!</v>
      </c>
      <c r="K142" s="16" t="e">
        <f t="shared" si="64"/>
        <v>#DIV/0!</v>
      </c>
      <c r="L142" s="16" t="e">
        <f t="shared" si="64"/>
        <v>#DIV/0!</v>
      </c>
      <c r="M142" s="16" t="e">
        <f t="shared" si="64"/>
        <v>#DIV/0!</v>
      </c>
      <c r="N142" s="16" t="e">
        <f t="shared" si="64"/>
        <v>#DIV/0!</v>
      </c>
      <c r="O142" s="16" t="e">
        <f t="shared" si="64"/>
        <v>#DIV/0!</v>
      </c>
      <c r="P142" s="16" t="e">
        <f t="shared" si="64"/>
        <v>#DIV/0!</v>
      </c>
      <c r="Q142" s="16" t="e">
        <f t="shared" si="64"/>
        <v>#DIV/0!</v>
      </c>
      <c r="R142" s="16" t="e">
        <f t="shared" si="64"/>
        <v>#DIV/0!</v>
      </c>
      <c r="S142" s="16" t="e">
        <f t="shared" si="64"/>
        <v>#DIV/0!</v>
      </c>
      <c r="T142" s="16" t="e">
        <f t="shared" si="64"/>
        <v>#DIV/0!</v>
      </c>
      <c r="U142" s="16" t="e">
        <f t="shared" si="64"/>
        <v>#DIV/0!</v>
      </c>
      <c r="V142" s="16" t="e">
        <f t="shared" si="64"/>
        <v>#DIV/0!</v>
      </c>
      <c r="W142" s="16" t="e">
        <f t="shared" si="64"/>
        <v>#DIV/0!</v>
      </c>
      <c r="X142" s="16" t="e">
        <f t="shared" si="64"/>
        <v>#DIV/0!</v>
      </c>
      <c r="Y142" s="16" t="e">
        <f t="shared" si="64"/>
        <v>#DIV/0!</v>
      </c>
      <c r="Z142" s="16" t="e">
        <f t="shared" si="64"/>
        <v>#DIV/0!</v>
      </c>
      <c r="AA142" s="16" t="e">
        <f t="shared" si="64"/>
        <v>#DIV/0!</v>
      </c>
      <c r="AB142" s="16" t="e">
        <f t="shared" si="64"/>
        <v>#DIV/0!</v>
      </c>
      <c r="AC142" s="24" t="e">
        <f t="shared" ref="AC142:AC147" si="65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 t="e">
        <f>AVERAGE(E142:AB142)</f>
        <v>#DIV/0!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65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 t="e">
        <f t="shared" ref="E144:AB144" si="66">3.516/E142</f>
        <v>#DIV/0!</v>
      </c>
      <c r="F144" s="16" t="e">
        <f t="shared" si="66"/>
        <v>#DIV/0!</v>
      </c>
      <c r="G144" s="16" t="e">
        <f t="shared" si="66"/>
        <v>#DIV/0!</v>
      </c>
      <c r="H144" s="16" t="e">
        <f t="shared" si="66"/>
        <v>#DIV/0!</v>
      </c>
      <c r="I144" s="16" t="e">
        <f t="shared" si="66"/>
        <v>#DIV/0!</v>
      </c>
      <c r="J144" s="16" t="e">
        <f t="shared" si="66"/>
        <v>#DIV/0!</v>
      </c>
      <c r="K144" s="16" t="e">
        <f t="shared" si="66"/>
        <v>#DIV/0!</v>
      </c>
      <c r="L144" s="16" t="e">
        <f t="shared" si="66"/>
        <v>#DIV/0!</v>
      </c>
      <c r="M144" s="16" t="e">
        <f t="shared" si="66"/>
        <v>#DIV/0!</v>
      </c>
      <c r="N144" s="16" t="e">
        <f t="shared" si="66"/>
        <v>#DIV/0!</v>
      </c>
      <c r="O144" s="16" t="e">
        <f t="shared" si="66"/>
        <v>#DIV/0!</v>
      </c>
      <c r="P144" s="16" t="e">
        <f t="shared" si="66"/>
        <v>#DIV/0!</v>
      </c>
      <c r="Q144" s="16" t="e">
        <f t="shared" si="66"/>
        <v>#DIV/0!</v>
      </c>
      <c r="R144" s="16" t="e">
        <f t="shared" si="66"/>
        <v>#DIV/0!</v>
      </c>
      <c r="S144" s="16" t="e">
        <f t="shared" si="66"/>
        <v>#DIV/0!</v>
      </c>
      <c r="T144" s="16" t="e">
        <f t="shared" si="66"/>
        <v>#DIV/0!</v>
      </c>
      <c r="U144" s="16" t="e">
        <f t="shared" si="66"/>
        <v>#DIV/0!</v>
      </c>
      <c r="V144" s="16" t="e">
        <f t="shared" si="66"/>
        <v>#DIV/0!</v>
      </c>
      <c r="W144" s="16" t="e">
        <f t="shared" si="66"/>
        <v>#DIV/0!</v>
      </c>
      <c r="X144" s="16" t="e">
        <f t="shared" si="66"/>
        <v>#DIV/0!</v>
      </c>
      <c r="Y144" s="16" t="e">
        <f t="shared" si="66"/>
        <v>#DIV/0!</v>
      </c>
      <c r="Z144" s="16" t="e">
        <f t="shared" si="66"/>
        <v>#DIV/0!</v>
      </c>
      <c r="AA144" s="16" t="e">
        <f t="shared" si="66"/>
        <v>#DIV/0!</v>
      </c>
      <c r="AB144" s="16" t="e">
        <f t="shared" si="66"/>
        <v>#DIV/0!</v>
      </c>
      <c r="AC144" s="24" t="e">
        <f t="shared" si="65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 t="e">
        <f t="shared" ref="E145:AB145" si="67">3.413*E144</f>
        <v>#DIV/0!</v>
      </c>
      <c r="F145" s="16" t="e">
        <f t="shared" si="67"/>
        <v>#DIV/0!</v>
      </c>
      <c r="G145" s="16" t="e">
        <f t="shared" si="67"/>
        <v>#DIV/0!</v>
      </c>
      <c r="H145" s="16" t="e">
        <f t="shared" si="67"/>
        <v>#DIV/0!</v>
      </c>
      <c r="I145" s="16" t="e">
        <f t="shared" si="67"/>
        <v>#DIV/0!</v>
      </c>
      <c r="J145" s="16" t="e">
        <f t="shared" si="67"/>
        <v>#DIV/0!</v>
      </c>
      <c r="K145" s="16" t="e">
        <f t="shared" si="67"/>
        <v>#DIV/0!</v>
      </c>
      <c r="L145" s="16" t="e">
        <f t="shared" si="67"/>
        <v>#DIV/0!</v>
      </c>
      <c r="M145" s="16" t="e">
        <f t="shared" si="67"/>
        <v>#DIV/0!</v>
      </c>
      <c r="N145" s="16" t="e">
        <f t="shared" si="67"/>
        <v>#DIV/0!</v>
      </c>
      <c r="O145" s="16" t="e">
        <f t="shared" si="67"/>
        <v>#DIV/0!</v>
      </c>
      <c r="P145" s="16" t="e">
        <f t="shared" si="67"/>
        <v>#DIV/0!</v>
      </c>
      <c r="Q145" s="16" t="e">
        <f t="shared" si="67"/>
        <v>#DIV/0!</v>
      </c>
      <c r="R145" s="16" t="e">
        <f t="shared" si="67"/>
        <v>#DIV/0!</v>
      </c>
      <c r="S145" s="16" t="e">
        <f t="shared" si="67"/>
        <v>#DIV/0!</v>
      </c>
      <c r="T145" s="16" t="e">
        <f t="shared" si="67"/>
        <v>#DIV/0!</v>
      </c>
      <c r="U145" s="16" t="e">
        <f t="shared" si="67"/>
        <v>#DIV/0!</v>
      </c>
      <c r="V145" s="16" t="e">
        <f t="shared" si="67"/>
        <v>#DIV/0!</v>
      </c>
      <c r="W145" s="16" t="e">
        <f t="shared" si="67"/>
        <v>#DIV/0!</v>
      </c>
      <c r="X145" s="16" t="e">
        <f t="shared" si="67"/>
        <v>#DIV/0!</v>
      </c>
      <c r="Y145" s="16" t="e">
        <f t="shared" si="67"/>
        <v>#DIV/0!</v>
      </c>
      <c r="Z145" s="16" t="e">
        <f t="shared" si="67"/>
        <v>#DIV/0!</v>
      </c>
      <c r="AA145" s="16" t="e">
        <f t="shared" si="67"/>
        <v>#DIV/0!</v>
      </c>
      <c r="AB145" s="16" t="e">
        <f t="shared" si="67"/>
        <v>#DIV/0!</v>
      </c>
      <c r="AC145" s="24" t="e">
        <f t="shared" si="65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 t="e">
        <f t="shared" ref="E146:J146" si="68">(E129-E128)/LN(1+(E129-E128)/E123)</f>
        <v>#DIV/0!</v>
      </c>
      <c r="F146" s="16" t="e">
        <f t="shared" si="68"/>
        <v>#DIV/0!</v>
      </c>
      <c r="G146" s="16" t="e">
        <f t="shared" si="68"/>
        <v>#DIV/0!</v>
      </c>
      <c r="H146" s="16" t="e">
        <f t="shared" si="68"/>
        <v>#DIV/0!</v>
      </c>
      <c r="I146" s="16" t="e">
        <f t="shared" si="68"/>
        <v>#DIV/0!</v>
      </c>
      <c r="J146" s="16" t="e">
        <f t="shared" si="68"/>
        <v>#DIV/0!</v>
      </c>
      <c r="K146" s="16" t="e">
        <f>(K129-K128)/LN(1+(K129-K128)/K123)</f>
        <v>#DIV/0!</v>
      </c>
      <c r="L146" s="16" t="e">
        <f t="shared" ref="L146:AB146" si="69">(L129-L128)/LN(1+(L129-L128)/L123)</f>
        <v>#DIV/0!</v>
      </c>
      <c r="M146" s="16" t="e">
        <f t="shared" si="69"/>
        <v>#DIV/0!</v>
      </c>
      <c r="N146" s="16" t="e">
        <f t="shared" si="69"/>
        <v>#DIV/0!</v>
      </c>
      <c r="O146" s="16" t="e">
        <f t="shared" si="69"/>
        <v>#DIV/0!</v>
      </c>
      <c r="P146" s="16" t="e">
        <f t="shared" si="69"/>
        <v>#DIV/0!</v>
      </c>
      <c r="Q146" s="16" t="e">
        <f t="shared" si="69"/>
        <v>#DIV/0!</v>
      </c>
      <c r="R146" s="16" t="e">
        <f t="shared" si="69"/>
        <v>#DIV/0!</v>
      </c>
      <c r="S146" s="16" t="e">
        <f t="shared" si="69"/>
        <v>#DIV/0!</v>
      </c>
      <c r="T146" s="16" t="e">
        <f t="shared" si="69"/>
        <v>#DIV/0!</v>
      </c>
      <c r="U146" s="16" t="e">
        <f t="shared" si="69"/>
        <v>#DIV/0!</v>
      </c>
      <c r="V146" s="16" t="e">
        <f t="shared" si="69"/>
        <v>#DIV/0!</v>
      </c>
      <c r="W146" s="16" t="e">
        <f t="shared" si="69"/>
        <v>#DIV/0!</v>
      </c>
      <c r="X146" s="16" t="e">
        <f t="shared" si="69"/>
        <v>#DIV/0!</v>
      </c>
      <c r="Y146" s="16" t="e">
        <f t="shared" si="69"/>
        <v>#DIV/0!</v>
      </c>
      <c r="Z146" s="16" t="e">
        <f t="shared" si="69"/>
        <v>#DIV/0!</v>
      </c>
      <c r="AA146" s="16" t="e">
        <f t="shared" si="69"/>
        <v>#DIV/0!</v>
      </c>
      <c r="AB146" s="16" t="e">
        <f t="shared" si="69"/>
        <v>#DIV/0!</v>
      </c>
      <c r="AC146" s="24" t="e">
        <f t="shared" si="65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 t="e">
        <f t="shared" ref="E147:AB147" si="70">(E125-E126)/LN(1+(E125-E126)/E124)</f>
        <v>#DIV/0!</v>
      </c>
      <c r="F147" s="16" t="e">
        <f t="shared" si="70"/>
        <v>#DIV/0!</v>
      </c>
      <c r="G147" s="16" t="e">
        <f t="shared" si="70"/>
        <v>#DIV/0!</v>
      </c>
      <c r="H147" s="16" t="e">
        <f t="shared" si="70"/>
        <v>#DIV/0!</v>
      </c>
      <c r="I147" s="16" t="e">
        <f t="shared" si="70"/>
        <v>#DIV/0!</v>
      </c>
      <c r="J147" s="16" t="e">
        <f t="shared" si="70"/>
        <v>#DIV/0!</v>
      </c>
      <c r="K147" s="16" t="e">
        <f t="shared" si="70"/>
        <v>#DIV/0!</v>
      </c>
      <c r="L147" s="16" t="e">
        <f t="shared" si="70"/>
        <v>#DIV/0!</v>
      </c>
      <c r="M147" s="16" t="e">
        <f t="shared" si="70"/>
        <v>#DIV/0!</v>
      </c>
      <c r="N147" s="16" t="e">
        <f t="shared" si="70"/>
        <v>#DIV/0!</v>
      </c>
      <c r="O147" s="16" t="e">
        <f t="shared" si="70"/>
        <v>#DIV/0!</v>
      </c>
      <c r="P147" s="16" t="e">
        <f t="shared" si="70"/>
        <v>#DIV/0!</v>
      </c>
      <c r="Q147" s="16" t="e">
        <f t="shared" si="70"/>
        <v>#DIV/0!</v>
      </c>
      <c r="R147" s="16" t="e">
        <f t="shared" si="70"/>
        <v>#DIV/0!</v>
      </c>
      <c r="S147" s="16" t="e">
        <f t="shared" si="70"/>
        <v>#DIV/0!</v>
      </c>
      <c r="T147" s="16" t="e">
        <f t="shared" si="70"/>
        <v>#DIV/0!</v>
      </c>
      <c r="U147" s="16" t="e">
        <f t="shared" si="70"/>
        <v>#DIV/0!</v>
      </c>
      <c r="V147" s="16" t="e">
        <f t="shared" si="70"/>
        <v>#DIV/0!</v>
      </c>
      <c r="W147" s="16" t="e">
        <f t="shared" si="70"/>
        <v>#DIV/0!</v>
      </c>
      <c r="X147" s="16" t="e">
        <f t="shared" si="70"/>
        <v>#DIV/0!</v>
      </c>
      <c r="Y147" s="16" t="e">
        <f t="shared" si="70"/>
        <v>#DIV/0!</v>
      </c>
      <c r="Z147" s="16" t="e">
        <f t="shared" si="70"/>
        <v>#DIV/0!</v>
      </c>
      <c r="AA147" s="16" t="e">
        <f t="shared" si="70"/>
        <v>#DIV/0!</v>
      </c>
      <c r="AB147" s="16" t="e">
        <f t="shared" si="70"/>
        <v>#DIV/0!</v>
      </c>
      <c r="AC147" s="24" t="e">
        <f t="shared" si="65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>
        <v>1.2</v>
      </c>
      <c r="F152" s="8">
        <v>1.2</v>
      </c>
      <c r="G152" s="8">
        <v>1.4</v>
      </c>
      <c r="H152" s="8">
        <v>1.3</v>
      </c>
      <c r="I152" s="8">
        <v>1.3</v>
      </c>
      <c r="J152" s="8">
        <v>1.3</v>
      </c>
      <c r="K152" s="8">
        <v>1.2</v>
      </c>
      <c r="L152" s="8">
        <v>1.3</v>
      </c>
      <c r="M152" s="8">
        <v>1.2</v>
      </c>
      <c r="N152" s="8">
        <v>1.2</v>
      </c>
      <c r="O152" s="8">
        <v>1.2</v>
      </c>
      <c r="P152" s="8">
        <v>1.3</v>
      </c>
      <c r="Q152" s="8">
        <v>1.3</v>
      </c>
      <c r="R152" s="8">
        <v>1.3</v>
      </c>
      <c r="S152" s="8">
        <v>1.4</v>
      </c>
      <c r="T152" s="8">
        <v>1.4</v>
      </c>
      <c r="U152" s="8">
        <v>1.4</v>
      </c>
      <c r="V152" s="8">
        <v>1.3</v>
      </c>
      <c r="W152" s="8">
        <v>1.3</v>
      </c>
      <c r="X152" s="8">
        <v>1.2</v>
      </c>
      <c r="Y152" s="8">
        <v>1.4</v>
      </c>
      <c r="Z152" s="8">
        <v>1.2</v>
      </c>
      <c r="AA152" s="8">
        <v>1.2</v>
      </c>
      <c r="AB152" s="8">
        <v>1.2</v>
      </c>
      <c r="AC152" s="23">
        <f>AVERAGE(E152:AB152)</f>
        <v>1.2791666666666663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>
        <v>0.4</v>
      </c>
      <c r="F153" s="9">
        <v>0.4</v>
      </c>
      <c r="G153" s="9">
        <v>0.4</v>
      </c>
      <c r="H153" s="9">
        <v>0.5</v>
      </c>
      <c r="I153" s="9">
        <v>0.4</v>
      </c>
      <c r="J153" s="9">
        <v>0.4</v>
      </c>
      <c r="K153" s="9">
        <v>0.4</v>
      </c>
      <c r="L153" s="9">
        <v>0.5</v>
      </c>
      <c r="M153" s="9">
        <v>0.6</v>
      </c>
      <c r="N153" s="9">
        <v>0.4</v>
      </c>
      <c r="O153" s="9">
        <v>0.6</v>
      </c>
      <c r="P153" s="9">
        <v>0.6</v>
      </c>
      <c r="Q153" s="9">
        <v>0.5</v>
      </c>
      <c r="R153" s="9">
        <v>0.6</v>
      </c>
      <c r="S153" s="9">
        <v>0.6</v>
      </c>
      <c r="T153" s="9">
        <v>0.5</v>
      </c>
      <c r="U153" s="9">
        <v>0.5</v>
      </c>
      <c r="V153" s="9">
        <v>0.4</v>
      </c>
      <c r="W153" s="9">
        <v>0.6</v>
      </c>
      <c r="X153" s="9">
        <v>0.6</v>
      </c>
      <c r="Y153" s="9">
        <v>0.5</v>
      </c>
      <c r="Z153" s="9">
        <v>0.5</v>
      </c>
      <c r="AA153" s="9">
        <v>0.4</v>
      </c>
      <c r="AB153" s="9">
        <v>0.4</v>
      </c>
      <c r="AC153" s="23">
        <f>AVERAGE(E153:AB153)</f>
        <v>0.48749999999999999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>
        <v>13.1</v>
      </c>
      <c r="F154" s="10">
        <v>13.2</v>
      </c>
      <c r="G154" s="10">
        <v>13.2</v>
      </c>
      <c r="H154" s="10">
        <v>13.2</v>
      </c>
      <c r="I154" s="10">
        <v>13</v>
      </c>
      <c r="J154" s="10">
        <v>13.1</v>
      </c>
      <c r="K154" s="10">
        <v>13.2</v>
      </c>
      <c r="L154" s="10">
        <v>13.4</v>
      </c>
      <c r="M154" s="10">
        <v>13.6</v>
      </c>
      <c r="N154" s="10">
        <v>13.8</v>
      </c>
      <c r="O154" s="10">
        <v>14</v>
      </c>
      <c r="P154" s="10">
        <v>14.2</v>
      </c>
      <c r="Q154" s="10">
        <v>14.2</v>
      </c>
      <c r="R154" s="10">
        <v>15.2</v>
      </c>
      <c r="S154" s="10">
        <v>14.7</v>
      </c>
      <c r="T154" s="10">
        <v>14.6</v>
      </c>
      <c r="U154" s="10">
        <v>14.3</v>
      </c>
      <c r="V154" s="10">
        <v>14.2</v>
      </c>
      <c r="W154" s="10">
        <v>13.9</v>
      </c>
      <c r="X154" s="10">
        <v>13.5</v>
      </c>
      <c r="Y154" s="10">
        <v>13.5</v>
      </c>
      <c r="Z154" s="10">
        <v>13.7</v>
      </c>
      <c r="AA154" s="10">
        <v>13.7</v>
      </c>
      <c r="AB154" s="10">
        <v>13.6</v>
      </c>
      <c r="AC154" s="24">
        <f t="shared" ref="AC154:AC158" si="71">AVERAGE(E154:AB154)</f>
        <v>13.754166666666665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>
        <v>6.7</v>
      </c>
      <c r="F155" s="10">
        <v>6.6</v>
      </c>
      <c r="G155" s="10">
        <v>5.7</v>
      </c>
      <c r="H155" s="10">
        <v>5.6</v>
      </c>
      <c r="I155" s="10">
        <v>5.4</v>
      </c>
      <c r="J155" s="10">
        <v>5.8</v>
      </c>
      <c r="K155" s="10">
        <v>5.7</v>
      </c>
      <c r="L155" s="10">
        <v>5.7</v>
      </c>
      <c r="M155" s="10">
        <v>6</v>
      </c>
      <c r="N155" s="10">
        <v>5.8</v>
      </c>
      <c r="O155" s="10">
        <v>5.9</v>
      </c>
      <c r="P155" s="10">
        <v>5.9</v>
      </c>
      <c r="Q155" s="10">
        <v>5.9</v>
      </c>
      <c r="R155" s="10">
        <v>6.4</v>
      </c>
      <c r="S155" s="10">
        <v>6.2</v>
      </c>
      <c r="T155" s="10">
        <v>6.1</v>
      </c>
      <c r="U155" s="10">
        <v>5.8</v>
      </c>
      <c r="V155" s="10">
        <v>5.9</v>
      </c>
      <c r="W155" s="10">
        <v>5.5</v>
      </c>
      <c r="X155" s="10">
        <v>6.4</v>
      </c>
      <c r="Y155" s="10">
        <v>6.6</v>
      </c>
      <c r="Z155" s="10">
        <v>6.6</v>
      </c>
      <c r="AA155" s="10">
        <v>6.6</v>
      </c>
      <c r="AB155" s="10">
        <v>6.4</v>
      </c>
      <c r="AC155" s="24">
        <f t="shared" si="71"/>
        <v>6.0500000000000007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>
        <f>E154-E155</f>
        <v>6.3999999999999995</v>
      </c>
      <c r="F156" s="10">
        <f t="shared" ref="F156:AB156" si="72">F154-F155</f>
        <v>6.6</v>
      </c>
      <c r="G156" s="10">
        <f t="shared" si="72"/>
        <v>7.4999999999999991</v>
      </c>
      <c r="H156" s="10">
        <f t="shared" si="72"/>
        <v>7.6</v>
      </c>
      <c r="I156" s="10">
        <f t="shared" si="72"/>
        <v>7.6</v>
      </c>
      <c r="J156" s="10">
        <f t="shared" si="72"/>
        <v>7.3</v>
      </c>
      <c r="K156" s="10">
        <f t="shared" si="72"/>
        <v>7.4999999999999991</v>
      </c>
      <c r="L156" s="10">
        <f t="shared" si="72"/>
        <v>7.7</v>
      </c>
      <c r="M156" s="10">
        <f t="shared" si="72"/>
        <v>7.6</v>
      </c>
      <c r="N156" s="10">
        <f t="shared" si="72"/>
        <v>8</v>
      </c>
      <c r="O156" s="10">
        <f t="shared" si="72"/>
        <v>8.1</v>
      </c>
      <c r="P156" s="10">
        <f t="shared" si="72"/>
        <v>8.2999999999999989</v>
      </c>
      <c r="Q156" s="10">
        <f t="shared" si="72"/>
        <v>8.2999999999999989</v>
      </c>
      <c r="R156" s="10">
        <f t="shared" si="72"/>
        <v>8.7999999999999989</v>
      </c>
      <c r="S156" s="10">
        <f t="shared" si="72"/>
        <v>8.5</v>
      </c>
      <c r="T156" s="10">
        <f t="shared" si="72"/>
        <v>8.5</v>
      </c>
      <c r="U156" s="10">
        <f t="shared" si="72"/>
        <v>8.5</v>
      </c>
      <c r="V156" s="10">
        <f t="shared" si="72"/>
        <v>8.2999999999999989</v>
      </c>
      <c r="W156" s="10">
        <f t="shared" si="72"/>
        <v>8.4</v>
      </c>
      <c r="X156" s="10">
        <f t="shared" si="72"/>
        <v>7.1</v>
      </c>
      <c r="Y156" s="10">
        <f t="shared" si="72"/>
        <v>6.9</v>
      </c>
      <c r="Z156" s="10">
        <f t="shared" si="72"/>
        <v>7.1</v>
      </c>
      <c r="AA156" s="10">
        <f t="shared" si="72"/>
        <v>7.1</v>
      </c>
      <c r="AB156" s="10">
        <f t="shared" si="72"/>
        <v>7.1999999999999993</v>
      </c>
      <c r="AC156" s="24">
        <f t="shared" si="71"/>
        <v>7.7041666666666657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>
        <v>24.4</v>
      </c>
      <c r="F157" s="10">
        <v>24.1</v>
      </c>
      <c r="G157" s="10">
        <v>24.6</v>
      </c>
      <c r="H157" s="10">
        <v>24.8</v>
      </c>
      <c r="I157" s="10">
        <v>25</v>
      </c>
      <c r="J157" s="10">
        <v>25.6</v>
      </c>
      <c r="K157" s="10">
        <v>25.6</v>
      </c>
      <c r="L157" s="10">
        <v>26.7</v>
      </c>
      <c r="M157" s="10">
        <v>26.2</v>
      </c>
      <c r="N157" s="10">
        <v>26.3</v>
      </c>
      <c r="O157" s="10">
        <v>27.2</v>
      </c>
      <c r="P157" s="10">
        <v>26.8</v>
      </c>
      <c r="Q157" s="10">
        <v>26.4</v>
      </c>
      <c r="R157" s="10">
        <v>26.1</v>
      </c>
      <c r="S157" s="10">
        <v>26.1</v>
      </c>
      <c r="T157" s="10">
        <v>26.5</v>
      </c>
      <c r="U157" s="10">
        <v>26.6</v>
      </c>
      <c r="V157" s="10">
        <v>26.6</v>
      </c>
      <c r="W157" s="10">
        <v>26.5</v>
      </c>
      <c r="X157" s="10">
        <v>26.1</v>
      </c>
      <c r="Y157" s="10">
        <v>26</v>
      </c>
      <c r="Z157" s="10">
        <v>26.1</v>
      </c>
      <c r="AA157" s="10">
        <v>25.4</v>
      </c>
      <c r="AB157" s="10">
        <v>25.2</v>
      </c>
      <c r="AC157" s="24">
        <f t="shared" si="71"/>
        <v>25.870833333333337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>
        <v>28.3</v>
      </c>
      <c r="F158" s="10">
        <v>28.1</v>
      </c>
      <c r="G158" s="10">
        <v>29.3</v>
      </c>
      <c r="H158" s="10">
        <v>29.6</v>
      </c>
      <c r="I158" s="10">
        <v>29.6</v>
      </c>
      <c r="J158" s="10">
        <v>29.9</v>
      </c>
      <c r="K158" s="10">
        <v>30.1</v>
      </c>
      <c r="L158" s="10">
        <v>31.6</v>
      </c>
      <c r="M158" s="10">
        <v>30.9</v>
      </c>
      <c r="N158" s="10">
        <v>31.3</v>
      </c>
      <c r="O158" s="10">
        <v>32.299999999999997</v>
      </c>
      <c r="P158" s="10">
        <v>31.8</v>
      </c>
      <c r="Q158" s="10">
        <v>31.6</v>
      </c>
      <c r="R158" s="10">
        <v>31.4</v>
      </c>
      <c r="S158" s="10">
        <v>31.3</v>
      </c>
      <c r="T158" s="10">
        <v>31.6</v>
      </c>
      <c r="U158" s="10">
        <v>32.1</v>
      </c>
      <c r="V158" s="10">
        <v>31.8</v>
      </c>
      <c r="W158" s="10">
        <v>31.8</v>
      </c>
      <c r="X158" s="10">
        <v>30.4</v>
      </c>
      <c r="Y158" s="10">
        <v>30.2</v>
      </c>
      <c r="Z158" s="10">
        <v>30.4</v>
      </c>
      <c r="AA158" s="10">
        <v>29.9</v>
      </c>
      <c r="AB158" s="10">
        <v>29.5</v>
      </c>
      <c r="AC158" s="24">
        <f t="shared" si="71"/>
        <v>30.616666666666664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>
        <f>E158-E157</f>
        <v>3.9000000000000021</v>
      </c>
      <c r="F159" s="10">
        <f t="shared" ref="F159:AB159" si="73">F158-F157</f>
        <v>4</v>
      </c>
      <c r="G159" s="10">
        <f t="shared" si="73"/>
        <v>4.6999999999999993</v>
      </c>
      <c r="H159" s="10">
        <f t="shared" si="73"/>
        <v>4.8000000000000007</v>
      </c>
      <c r="I159" s="10">
        <f t="shared" si="73"/>
        <v>4.6000000000000014</v>
      </c>
      <c r="J159" s="10">
        <f t="shared" si="73"/>
        <v>4.2999999999999972</v>
      </c>
      <c r="K159" s="10">
        <f t="shared" si="73"/>
        <v>4.5</v>
      </c>
      <c r="L159" s="10">
        <f t="shared" si="73"/>
        <v>4.9000000000000021</v>
      </c>
      <c r="M159" s="10">
        <f t="shared" si="73"/>
        <v>4.6999999999999993</v>
      </c>
      <c r="N159" s="10">
        <f t="shared" si="73"/>
        <v>5</v>
      </c>
      <c r="O159" s="10">
        <f t="shared" si="73"/>
        <v>5.0999999999999979</v>
      </c>
      <c r="P159" s="10">
        <f t="shared" si="73"/>
        <v>5</v>
      </c>
      <c r="Q159" s="10">
        <f t="shared" si="73"/>
        <v>5.2000000000000028</v>
      </c>
      <c r="R159" s="10">
        <f t="shared" si="73"/>
        <v>5.2999999999999972</v>
      </c>
      <c r="S159" s="10">
        <f t="shared" si="73"/>
        <v>5.1999999999999993</v>
      </c>
      <c r="T159" s="10">
        <f t="shared" si="73"/>
        <v>5.1000000000000014</v>
      </c>
      <c r="U159" s="10">
        <f t="shared" si="73"/>
        <v>5.5</v>
      </c>
      <c r="V159" s="10">
        <f t="shared" si="73"/>
        <v>5.1999999999999993</v>
      </c>
      <c r="W159" s="10">
        <f t="shared" si="73"/>
        <v>5.3000000000000007</v>
      </c>
      <c r="X159" s="10">
        <f t="shared" si="73"/>
        <v>4.2999999999999972</v>
      </c>
      <c r="Y159" s="10">
        <f t="shared" si="73"/>
        <v>4.1999999999999993</v>
      </c>
      <c r="Z159" s="10">
        <f t="shared" si="73"/>
        <v>4.2999999999999972</v>
      </c>
      <c r="AA159" s="10">
        <f t="shared" si="73"/>
        <v>4.5</v>
      </c>
      <c r="AB159" s="10">
        <f t="shared" si="73"/>
        <v>4.3000000000000007</v>
      </c>
      <c r="AC159" s="24">
        <f>AVERAGE(E159:AB159)</f>
        <v>4.7458333333333336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>
        <v>264.10000000000002</v>
      </c>
      <c r="F160" s="172">
        <v>262.7</v>
      </c>
      <c r="G160" s="172">
        <v>250.3</v>
      </c>
      <c r="H160" s="172">
        <v>248.9</v>
      </c>
      <c r="I160" s="172">
        <v>248.9</v>
      </c>
      <c r="J160" s="172">
        <v>253</v>
      </c>
      <c r="K160" s="172">
        <v>251</v>
      </c>
      <c r="L160" s="172">
        <v>250.3</v>
      </c>
      <c r="M160" s="172">
        <v>255.1</v>
      </c>
      <c r="N160" s="172">
        <v>251.7</v>
      </c>
      <c r="O160" s="172">
        <v>253.7</v>
      </c>
      <c r="P160" s="172">
        <v>252.3</v>
      </c>
      <c r="Q160" s="172">
        <v>252.3</v>
      </c>
      <c r="R160" s="172">
        <v>260.60000000000002</v>
      </c>
      <c r="S160" s="172">
        <v>255.8</v>
      </c>
      <c r="T160" s="172">
        <v>254.4</v>
      </c>
      <c r="U160" s="172">
        <v>251</v>
      </c>
      <c r="V160" s="172">
        <v>252.3</v>
      </c>
      <c r="W160" s="172">
        <v>247.5</v>
      </c>
      <c r="X160" s="172">
        <v>259.89999999999998</v>
      </c>
      <c r="Y160" s="172">
        <v>263.39999999999998</v>
      </c>
      <c r="Z160" s="172">
        <v>262.7</v>
      </c>
      <c r="AA160" s="172">
        <v>262.7</v>
      </c>
      <c r="AB160" s="172">
        <v>260.60000000000002</v>
      </c>
      <c r="AC160" s="24">
        <f t="shared" ref="AC160:AC168" si="74">AVERAGE(E160:AB160)</f>
        <v>255.21666666666667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>
        <v>655.7</v>
      </c>
      <c r="F161" s="172">
        <v>653.6</v>
      </c>
      <c r="G161" s="172">
        <v>684</v>
      </c>
      <c r="H161" s="172">
        <v>688.1</v>
      </c>
      <c r="I161" s="172">
        <v>690.2</v>
      </c>
      <c r="J161" s="172">
        <v>694.3</v>
      </c>
      <c r="K161" s="172">
        <v>702.6</v>
      </c>
      <c r="L161" s="172">
        <v>732.9</v>
      </c>
      <c r="M161" s="172">
        <v>718.4</v>
      </c>
      <c r="N161" s="172">
        <v>728.1</v>
      </c>
      <c r="O161" s="172">
        <v>752.9</v>
      </c>
      <c r="P161" s="172">
        <v>739.1</v>
      </c>
      <c r="Q161" s="172">
        <v>732.9</v>
      </c>
      <c r="R161" s="172">
        <v>731.5</v>
      </c>
      <c r="S161" s="172">
        <v>729.5</v>
      </c>
      <c r="T161" s="172">
        <v>737</v>
      </c>
      <c r="U161" s="172">
        <v>745.3</v>
      </c>
      <c r="V161" s="172">
        <v>740.5</v>
      </c>
      <c r="W161" s="172">
        <v>743.3</v>
      </c>
      <c r="X161" s="172">
        <v>705.3</v>
      </c>
      <c r="Y161" s="172">
        <v>700.5</v>
      </c>
      <c r="Z161" s="172">
        <v>705.3</v>
      </c>
      <c r="AA161" s="172">
        <v>692.9</v>
      </c>
      <c r="AB161" s="172">
        <v>685.3</v>
      </c>
      <c r="AC161" s="24">
        <f t="shared" si="74"/>
        <v>712.04999999999984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>
        <v>4.2</v>
      </c>
      <c r="F162" s="11">
        <v>4.2</v>
      </c>
      <c r="G162" s="11">
        <v>4.2</v>
      </c>
      <c r="H162" s="11">
        <v>4.2</v>
      </c>
      <c r="I162" s="11">
        <v>4.2</v>
      </c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>
        <v>4.2</v>
      </c>
      <c r="W162" s="11">
        <v>4.2</v>
      </c>
      <c r="X162" s="11">
        <v>4.2</v>
      </c>
      <c r="Y162" s="11">
        <v>4.2</v>
      </c>
      <c r="Z162" s="11">
        <v>4.2</v>
      </c>
      <c r="AA162" s="11">
        <v>4.2</v>
      </c>
      <c r="AB162" s="11">
        <v>4.2</v>
      </c>
      <c r="AC162" s="24">
        <f t="shared" si="74"/>
        <v>4.200000000000002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>
        <v>3.7</v>
      </c>
      <c r="F163" s="12">
        <v>3.7</v>
      </c>
      <c r="G163" s="12">
        <v>3.7</v>
      </c>
      <c r="H163" s="12">
        <v>3.7</v>
      </c>
      <c r="I163" s="12">
        <v>3.7</v>
      </c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>
        <v>3.7</v>
      </c>
      <c r="W163" s="12">
        <v>3.7</v>
      </c>
      <c r="X163" s="12">
        <v>3.7</v>
      </c>
      <c r="Y163" s="12">
        <v>3.7</v>
      </c>
      <c r="Z163" s="12">
        <v>3.7</v>
      </c>
      <c r="AA163" s="12">
        <v>3.7</v>
      </c>
      <c r="AB163" s="12">
        <v>3.7</v>
      </c>
      <c r="AC163" s="24">
        <f t="shared" si="74"/>
        <v>3.7000000000000015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>
        <v>3.8</v>
      </c>
      <c r="F164" s="12">
        <v>3.8</v>
      </c>
      <c r="G164" s="12">
        <v>3.8</v>
      </c>
      <c r="H164" s="12">
        <v>3.8</v>
      </c>
      <c r="I164" s="12">
        <v>3.8</v>
      </c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>
        <v>3.8</v>
      </c>
      <c r="W164" s="12">
        <v>3.8</v>
      </c>
      <c r="X164" s="12">
        <v>3.8</v>
      </c>
      <c r="Y164" s="12">
        <v>3.8</v>
      </c>
      <c r="Z164" s="12">
        <v>3.8</v>
      </c>
      <c r="AA164" s="12">
        <v>3.8</v>
      </c>
      <c r="AB164" s="12">
        <v>3.8</v>
      </c>
      <c r="AC164" s="24">
        <f t="shared" si="74"/>
        <v>3.7999999999999985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>
        <v>3</v>
      </c>
      <c r="F165" s="12">
        <v>3</v>
      </c>
      <c r="G165" s="12">
        <v>3</v>
      </c>
      <c r="H165" s="12">
        <v>3</v>
      </c>
      <c r="I165" s="12">
        <v>3</v>
      </c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>
        <v>3</v>
      </c>
      <c r="W165" s="12">
        <v>3</v>
      </c>
      <c r="X165" s="12">
        <v>3</v>
      </c>
      <c r="Y165" s="12">
        <v>3</v>
      </c>
      <c r="Z165" s="12">
        <v>3</v>
      </c>
      <c r="AA165" s="12">
        <v>3</v>
      </c>
      <c r="AB165" s="12">
        <v>3</v>
      </c>
      <c r="AC165" s="24">
        <f t="shared" si="74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>
        <f t="shared" ref="E166:AB166" si="75">E162-E163</f>
        <v>0.5</v>
      </c>
      <c r="F166" s="11">
        <f t="shared" si="75"/>
        <v>0.5</v>
      </c>
      <c r="G166" s="11">
        <f t="shared" si="75"/>
        <v>0.5</v>
      </c>
      <c r="H166" s="11">
        <f t="shared" si="75"/>
        <v>0.5</v>
      </c>
      <c r="I166" s="11">
        <f t="shared" si="75"/>
        <v>0.5</v>
      </c>
      <c r="J166" s="11">
        <f t="shared" si="75"/>
        <v>0.5</v>
      </c>
      <c r="K166" s="11">
        <f t="shared" si="75"/>
        <v>0.5</v>
      </c>
      <c r="L166" s="11">
        <f t="shared" si="75"/>
        <v>0.5</v>
      </c>
      <c r="M166" s="11">
        <f t="shared" si="75"/>
        <v>0.5</v>
      </c>
      <c r="N166" s="11">
        <f t="shared" si="75"/>
        <v>0.5</v>
      </c>
      <c r="O166" s="11">
        <f t="shared" si="75"/>
        <v>0.5</v>
      </c>
      <c r="P166" s="11">
        <f t="shared" si="75"/>
        <v>0.5</v>
      </c>
      <c r="Q166" s="11">
        <f t="shared" si="75"/>
        <v>0.5</v>
      </c>
      <c r="R166" s="11">
        <f t="shared" si="75"/>
        <v>0.5</v>
      </c>
      <c r="S166" s="11">
        <f t="shared" si="75"/>
        <v>0.5</v>
      </c>
      <c r="T166" s="11">
        <f t="shared" si="75"/>
        <v>0.5</v>
      </c>
      <c r="U166" s="11">
        <f t="shared" si="75"/>
        <v>0.5</v>
      </c>
      <c r="V166" s="11">
        <f t="shared" si="75"/>
        <v>0.5</v>
      </c>
      <c r="W166" s="11">
        <f t="shared" si="75"/>
        <v>0.5</v>
      </c>
      <c r="X166" s="11">
        <f t="shared" si="75"/>
        <v>0.5</v>
      </c>
      <c r="Y166" s="11">
        <f t="shared" si="75"/>
        <v>0.5</v>
      </c>
      <c r="Z166" s="11">
        <f t="shared" si="75"/>
        <v>0.5</v>
      </c>
      <c r="AA166" s="11">
        <f t="shared" si="75"/>
        <v>0.5</v>
      </c>
      <c r="AB166" s="11">
        <f t="shared" si="75"/>
        <v>0.5</v>
      </c>
      <c r="AC166" s="24">
        <f t="shared" si="74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>
        <f t="shared" ref="E167:AB167" si="76">E164-E165</f>
        <v>0.79999999999999982</v>
      </c>
      <c r="F167" s="11">
        <f t="shared" si="76"/>
        <v>0.79999999999999982</v>
      </c>
      <c r="G167" s="11">
        <f t="shared" si="76"/>
        <v>0.79999999999999982</v>
      </c>
      <c r="H167" s="11">
        <f t="shared" si="76"/>
        <v>0.79999999999999982</v>
      </c>
      <c r="I167" s="11">
        <f t="shared" si="76"/>
        <v>0.79999999999999982</v>
      </c>
      <c r="J167" s="11">
        <f t="shared" si="76"/>
        <v>0.79999999999999982</v>
      </c>
      <c r="K167" s="11">
        <f t="shared" si="76"/>
        <v>0.79999999999999982</v>
      </c>
      <c r="L167" s="11">
        <f t="shared" si="76"/>
        <v>0.79999999999999982</v>
      </c>
      <c r="M167" s="11">
        <f t="shared" si="76"/>
        <v>0.79999999999999982</v>
      </c>
      <c r="N167" s="11">
        <f t="shared" si="76"/>
        <v>0.79999999999999982</v>
      </c>
      <c r="O167" s="11">
        <f t="shared" si="76"/>
        <v>0.79999999999999982</v>
      </c>
      <c r="P167" s="11">
        <f t="shared" si="76"/>
        <v>0.79999999999999982</v>
      </c>
      <c r="Q167" s="11">
        <f t="shared" si="76"/>
        <v>0.79999999999999982</v>
      </c>
      <c r="R167" s="11">
        <f t="shared" si="76"/>
        <v>0.79999999999999982</v>
      </c>
      <c r="S167" s="11">
        <f t="shared" si="76"/>
        <v>0.79999999999999982</v>
      </c>
      <c r="T167" s="11">
        <f t="shared" si="76"/>
        <v>0.79999999999999982</v>
      </c>
      <c r="U167" s="11">
        <f t="shared" si="76"/>
        <v>0.79999999999999982</v>
      </c>
      <c r="V167" s="11">
        <f t="shared" si="76"/>
        <v>0.79999999999999982</v>
      </c>
      <c r="W167" s="11">
        <f t="shared" si="76"/>
        <v>0.79999999999999982</v>
      </c>
      <c r="X167" s="11">
        <f t="shared" si="76"/>
        <v>0.79999999999999982</v>
      </c>
      <c r="Y167" s="11">
        <f t="shared" si="76"/>
        <v>0.79999999999999982</v>
      </c>
      <c r="Z167" s="11">
        <f t="shared" si="76"/>
        <v>0.79999999999999982</v>
      </c>
      <c r="AA167" s="11">
        <f t="shared" si="76"/>
        <v>0.79999999999999982</v>
      </c>
      <c r="AB167" s="11">
        <f t="shared" si="76"/>
        <v>0.79999999999999982</v>
      </c>
      <c r="AC167" s="24">
        <f t="shared" si="74"/>
        <v>0.80000000000000027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>
        <f t="shared" ref="E168:AB168" si="77">SQRT(E166/0.5)*971</f>
        <v>971</v>
      </c>
      <c r="F168" s="14">
        <f t="shared" si="77"/>
        <v>971</v>
      </c>
      <c r="G168" s="14">
        <f t="shared" si="77"/>
        <v>971</v>
      </c>
      <c r="H168" s="14">
        <f t="shared" si="77"/>
        <v>971</v>
      </c>
      <c r="I168" s="14">
        <f t="shared" si="77"/>
        <v>971</v>
      </c>
      <c r="J168" s="14">
        <f t="shared" si="77"/>
        <v>971</v>
      </c>
      <c r="K168" s="14">
        <f t="shared" si="77"/>
        <v>971</v>
      </c>
      <c r="L168" s="14">
        <f t="shared" si="77"/>
        <v>971</v>
      </c>
      <c r="M168" s="14">
        <f t="shared" si="77"/>
        <v>971</v>
      </c>
      <c r="N168" s="14">
        <f t="shared" si="77"/>
        <v>971</v>
      </c>
      <c r="O168" s="14">
        <f t="shared" si="77"/>
        <v>971</v>
      </c>
      <c r="P168" s="14">
        <f t="shared" si="77"/>
        <v>971</v>
      </c>
      <c r="Q168" s="14">
        <f t="shared" si="77"/>
        <v>971</v>
      </c>
      <c r="R168" s="14">
        <f t="shared" si="77"/>
        <v>971</v>
      </c>
      <c r="S168" s="14">
        <f t="shared" si="77"/>
        <v>971</v>
      </c>
      <c r="T168" s="14">
        <f t="shared" si="77"/>
        <v>971</v>
      </c>
      <c r="U168" s="14">
        <f t="shared" si="77"/>
        <v>971</v>
      </c>
      <c r="V168" s="14">
        <f t="shared" si="77"/>
        <v>971</v>
      </c>
      <c r="W168" s="14">
        <f t="shared" si="77"/>
        <v>971</v>
      </c>
      <c r="X168" s="14">
        <f t="shared" si="77"/>
        <v>971</v>
      </c>
      <c r="Y168" s="14">
        <f t="shared" si="77"/>
        <v>971</v>
      </c>
      <c r="Z168" s="14">
        <f t="shared" si="77"/>
        <v>971</v>
      </c>
      <c r="AA168" s="14">
        <f t="shared" si="77"/>
        <v>971</v>
      </c>
      <c r="AB168" s="14">
        <f t="shared" si="77"/>
        <v>971</v>
      </c>
      <c r="AC168" s="24">
        <f t="shared" si="74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>
        <f t="shared" ref="E169:AB169" si="78">E168*1000*1*(E154-E155)/3024</f>
        <v>2055.0264550264546</v>
      </c>
      <c r="F169" s="14">
        <f t="shared" si="78"/>
        <v>2119.2460317460318</v>
      </c>
      <c r="G169" s="14">
        <f t="shared" si="78"/>
        <v>2408.2341269841268</v>
      </c>
      <c r="H169" s="14">
        <f t="shared" si="78"/>
        <v>2440.3439153439153</v>
      </c>
      <c r="I169" s="14">
        <f t="shared" si="78"/>
        <v>2440.3439153439153</v>
      </c>
      <c r="J169" s="14">
        <f t="shared" si="78"/>
        <v>2344.0145502645501</v>
      </c>
      <c r="K169" s="14">
        <f t="shared" si="78"/>
        <v>2408.2341269841268</v>
      </c>
      <c r="L169" s="14">
        <f t="shared" si="78"/>
        <v>2472.4537037037039</v>
      </c>
      <c r="M169" s="14">
        <f t="shared" si="78"/>
        <v>2440.3439153439153</v>
      </c>
      <c r="N169" s="14">
        <f t="shared" si="78"/>
        <v>2568.7830687830688</v>
      </c>
      <c r="O169" s="14">
        <f t="shared" si="78"/>
        <v>2600.8928571428573</v>
      </c>
      <c r="P169" s="14">
        <f t="shared" si="78"/>
        <v>2665.1124338624336</v>
      </c>
      <c r="Q169" s="14">
        <f t="shared" si="78"/>
        <v>2665.1124338624336</v>
      </c>
      <c r="R169" s="14">
        <f t="shared" si="78"/>
        <v>2825.6613756613751</v>
      </c>
      <c r="S169" s="14">
        <f t="shared" si="78"/>
        <v>2729.3320105820108</v>
      </c>
      <c r="T169" s="14">
        <f t="shared" si="78"/>
        <v>2729.3320105820108</v>
      </c>
      <c r="U169" s="14">
        <f t="shared" si="78"/>
        <v>2729.3320105820108</v>
      </c>
      <c r="V169" s="14">
        <f t="shared" si="78"/>
        <v>2665.1124338624336</v>
      </c>
      <c r="W169" s="14">
        <f t="shared" si="78"/>
        <v>2697.2222222222222</v>
      </c>
      <c r="X169" s="14">
        <f t="shared" si="78"/>
        <v>2279.7949735449733</v>
      </c>
      <c r="Y169" s="14">
        <f t="shared" si="78"/>
        <v>2215.5753968253966</v>
      </c>
      <c r="Z169" s="14">
        <f t="shared" si="78"/>
        <v>2279.7949735449733</v>
      </c>
      <c r="AA169" s="14">
        <f t="shared" si="78"/>
        <v>2279.7949735449733</v>
      </c>
      <c r="AB169" s="14">
        <f t="shared" si="78"/>
        <v>2311.9047619047615</v>
      </c>
      <c r="AC169" s="24">
        <f>SUM(E169:AB169)</f>
        <v>59370.998677248674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>
        <v>1200</v>
      </c>
      <c r="F170" s="15">
        <v>1400</v>
      </c>
      <c r="G170" s="15">
        <v>1400</v>
      </c>
      <c r="H170" s="15">
        <v>1300</v>
      </c>
      <c r="I170" s="15">
        <v>1400</v>
      </c>
      <c r="J170" s="15">
        <v>1300</v>
      </c>
      <c r="K170" s="15">
        <v>1400</v>
      </c>
      <c r="L170" s="15">
        <v>1400</v>
      </c>
      <c r="M170" s="15">
        <v>1500</v>
      </c>
      <c r="N170" s="15">
        <v>1500</v>
      </c>
      <c r="O170" s="15">
        <v>1700</v>
      </c>
      <c r="P170" s="15">
        <v>1400</v>
      </c>
      <c r="Q170" s="15">
        <v>1600</v>
      </c>
      <c r="R170" s="15">
        <v>1600</v>
      </c>
      <c r="S170" s="15">
        <v>1500</v>
      </c>
      <c r="T170" s="15">
        <v>1500</v>
      </c>
      <c r="U170" s="15">
        <v>1700</v>
      </c>
      <c r="V170" s="15">
        <v>1500</v>
      </c>
      <c r="W170" s="15">
        <v>1600</v>
      </c>
      <c r="X170" s="15">
        <v>1200</v>
      </c>
      <c r="Y170" s="15">
        <v>1400</v>
      </c>
      <c r="Z170" s="15">
        <v>1300</v>
      </c>
      <c r="AA170" s="15">
        <v>1300</v>
      </c>
      <c r="AB170" s="15">
        <v>1300</v>
      </c>
      <c r="AC170" s="25">
        <f>SUM(E170:AB170)</f>
        <v>34400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>
        <f t="shared" ref="E171:AB171" si="79">E170/E169</f>
        <v>0.58393408856848616</v>
      </c>
      <c r="F171" s="16">
        <f t="shared" si="79"/>
        <v>0.66061230221889333</v>
      </c>
      <c r="G171" s="16">
        <f t="shared" si="79"/>
        <v>0.5813388259526262</v>
      </c>
      <c r="H171" s="16">
        <f t="shared" si="79"/>
        <v>0.53271180009756625</v>
      </c>
      <c r="I171" s="16">
        <f t="shared" si="79"/>
        <v>0.57368963087430214</v>
      </c>
      <c r="J171" s="16">
        <f t="shared" si="79"/>
        <v>0.55460406585500055</v>
      </c>
      <c r="K171" s="16">
        <f t="shared" si="79"/>
        <v>0.5813388259526262</v>
      </c>
      <c r="L171" s="16">
        <f t="shared" si="79"/>
        <v>0.56623911618762279</v>
      </c>
      <c r="M171" s="16">
        <f t="shared" si="79"/>
        <v>0.61466746165103803</v>
      </c>
      <c r="N171" s="16">
        <f t="shared" si="79"/>
        <v>0.58393408856848605</v>
      </c>
      <c r="O171" s="16">
        <f t="shared" si="79"/>
        <v>0.65362169584620666</v>
      </c>
      <c r="P171" s="16">
        <f t="shared" si="79"/>
        <v>0.52530616802948149</v>
      </c>
      <c r="Q171" s="16">
        <f t="shared" si="79"/>
        <v>0.60034990631940743</v>
      </c>
      <c r="R171" s="16">
        <f t="shared" si="79"/>
        <v>0.56623911618762302</v>
      </c>
      <c r="S171" s="16">
        <f t="shared" si="79"/>
        <v>0.54958502453504565</v>
      </c>
      <c r="T171" s="16">
        <f t="shared" si="79"/>
        <v>0.54958502453504565</v>
      </c>
      <c r="U171" s="16">
        <f t="shared" si="79"/>
        <v>0.62286302780638514</v>
      </c>
      <c r="V171" s="16">
        <f t="shared" si="79"/>
        <v>0.56282803717444452</v>
      </c>
      <c r="W171" s="16">
        <f t="shared" si="79"/>
        <v>0.59320288362512874</v>
      </c>
      <c r="X171" s="16">
        <f t="shared" si="79"/>
        <v>0.52636312208990299</v>
      </c>
      <c r="Y171" s="16">
        <f t="shared" si="79"/>
        <v>0.63189002820937634</v>
      </c>
      <c r="Z171" s="16">
        <f t="shared" si="79"/>
        <v>0.57022671559739491</v>
      </c>
      <c r="AA171" s="16">
        <f t="shared" si="79"/>
        <v>0.57022671559739491</v>
      </c>
      <c r="AB171" s="16">
        <f t="shared" si="79"/>
        <v>0.56230690010298667</v>
      </c>
      <c r="AC171" s="24">
        <f t="shared" ref="AC171:AC176" si="80">AVERAGE(E171:AB171)</f>
        <v>0.57990269048260301</v>
      </c>
    </row>
    <row r="172" spans="1:58" ht="30" customHeight="1">
      <c r="A172" s="4">
        <v>17</v>
      </c>
      <c r="B172" s="5" t="s">
        <v>64</v>
      </c>
      <c r="C172" s="13"/>
      <c r="D172" s="13"/>
      <c r="E172" s="427">
        <f>AVERAGE(E171:AB171)</f>
        <v>0.57990269048260301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>
        <f t="shared" si="80"/>
        <v>0.57990269048260301</v>
      </c>
    </row>
    <row r="173" spans="1:58" ht="30" customHeight="1">
      <c r="A173" s="4">
        <v>18</v>
      </c>
      <c r="B173" s="5" t="s">
        <v>65</v>
      </c>
      <c r="C173" s="13"/>
      <c r="D173" s="13"/>
      <c r="E173" s="16">
        <f t="shared" ref="E173:AB173" si="81">3.516/E171</f>
        <v>6.0212275132275126</v>
      </c>
      <c r="F173" s="16">
        <f t="shared" si="81"/>
        <v>5.322335034013606</v>
      </c>
      <c r="G173" s="16">
        <f t="shared" si="81"/>
        <v>6.0481079931972781</v>
      </c>
      <c r="H173" s="16">
        <f t="shared" si="81"/>
        <v>6.6001916971916978</v>
      </c>
      <c r="I173" s="16">
        <f t="shared" si="81"/>
        <v>6.1287494331065755</v>
      </c>
      <c r="J173" s="16">
        <f t="shared" si="81"/>
        <v>6.339657814407814</v>
      </c>
      <c r="K173" s="16">
        <f t="shared" si="81"/>
        <v>6.0481079931972781</v>
      </c>
      <c r="L173" s="16">
        <f t="shared" si="81"/>
        <v>6.2093908730158738</v>
      </c>
      <c r="M173" s="16">
        <f t="shared" si="81"/>
        <v>5.720166137566137</v>
      </c>
      <c r="N173" s="16">
        <f t="shared" si="81"/>
        <v>6.0212275132275135</v>
      </c>
      <c r="O173" s="16">
        <f t="shared" si="81"/>
        <v>5.3792584033613444</v>
      </c>
      <c r="P173" s="16">
        <f t="shared" si="81"/>
        <v>6.6932395124716555</v>
      </c>
      <c r="Q173" s="16">
        <f t="shared" si="81"/>
        <v>5.8565845734126984</v>
      </c>
      <c r="R173" s="16">
        <f t="shared" si="81"/>
        <v>6.209390873015872</v>
      </c>
      <c r="S173" s="16">
        <f t="shared" si="81"/>
        <v>6.3975542328042341</v>
      </c>
      <c r="T173" s="16">
        <f t="shared" si="81"/>
        <v>6.3975542328042341</v>
      </c>
      <c r="U173" s="16">
        <f t="shared" si="81"/>
        <v>5.6449007936507938</v>
      </c>
      <c r="V173" s="16">
        <f t="shared" si="81"/>
        <v>6.2470235449735441</v>
      </c>
      <c r="W173" s="16">
        <f t="shared" si="81"/>
        <v>5.9271458333333333</v>
      </c>
      <c r="X173" s="16">
        <f t="shared" si="81"/>
        <v>6.6797992724867719</v>
      </c>
      <c r="Y173" s="16">
        <f t="shared" si="81"/>
        <v>5.5642593537414955</v>
      </c>
      <c r="Z173" s="16">
        <f t="shared" si="81"/>
        <v>6.1659685592185589</v>
      </c>
      <c r="AA173" s="16">
        <f t="shared" si="81"/>
        <v>6.1659685592185589</v>
      </c>
      <c r="AB173" s="16">
        <f t="shared" si="81"/>
        <v>6.252813186813186</v>
      </c>
      <c r="AC173" s="24">
        <f t="shared" si="80"/>
        <v>6.0850259555607336</v>
      </c>
    </row>
    <row r="174" spans="1:58" ht="30" customHeight="1">
      <c r="A174" s="4">
        <v>19</v>
      </c>
      <c r="B174" s="5" t="s">
        <v>66</v>
      </c>
      <c r="C174" s="13"/>
      <c r="D174" s="13"/>
      <c r="E174" s="16">
        <f t="shared" ref="E174:AB174" si="82">3.413*E173</f>
        <v>20.550449502645499</v>
      </c>
      <c r="F174" s="16">
        <f t="shared" si="82"/>
        <v>18.165129471088438</v>
      </c>
      <c r="G174" s="16">
        <f t="shared" si="82"/>
        <v>20.642192580782311</v>
      </c>
      <c r="H174" s="16">
        <f t="shared" si="82"/>
        <v>22.526454262515262</v>
      </c>
      <c r="I174" s="16">
        <f t="shared" si="82"/>
        <v>20.917421815192743</v>
      </c>
      <c r="J174" s="16">
        <f t="shared" si="82"/>
        <v>21.637252120573869</v>
      </c>
      <c r="K174" s="16">
        <f t="shared" si="82"/>
        <v>20.642192580782311</v>
      </c>
      <c r="L174" s="16">
        <f t="shared" si="82"/>
        <v>21.192651049603175</v>
      </c>
      <c r="M174" s="16">
        <f t="shared" si="82"/>
        <v>19.522927027513223</v>
      </c>
      <c r="N174" s="16">
        <f t="shared" si="82"/>
        <v>20.550449502645503</v>
      </c>
      <c r="O174" s="16">
        <f t="shared" si="82"/>
        <v>18.359408930672267</v>
      </c>
      <c r="P174" s="16">
        <f t="shared" si="82"/>
        <v>22.844026456065759</v>
      </c>
      <c r="Q174" s="16">
        <f t="shared" si="82"/>
        <v>19.988523149057539</v>
      </c>
      <c r="R174" s="16">
        <f t="shared" si="82"/>
        <v>21.192651049603171</v>
      </c>
      <c r="S174" s="16">
        <f t="shared" si="82"/>
        <v>21.83485259656085</v>
      </c>
      <c r="T174" s="16">
        <f t="shared" si="82"/>
        <v>21.83485259656085</v>
      </c>
      <c r="U174" s="16">
        <f t="shared" si="82"/>
        <v>19.266046408730158</v>
      </c>
      <c r="V174" s="16">
        <f t="shared" si="82"/>
        <v>21.321091358994703</v>
      </c>
      <c r="W174" s="16">
        <f t="shared" si="82"/>
        <v>20.229348729166666</v>
      </c>
      <c r="X174" s="16">
        <f t="shared" si="82"/>
        <v>22.798154916997351</v>
      </c>
      <c r="Y174" s="16">
        <f t="shared" si="82"/>
        <v>18.990817174319723</v>
      </c>
      <c r="Z174" s="16">
        <f t="shared" si="82"/>
        <v>21.044450692612941</v>
      </c>
      <c r="AA174" s="16">
        <f t="shared" si="82"/>
        <v>21.044450692612941</v>
      </c>
      <c r="AB174" s="16">
        <f t="shared" si="82"/>
        <v>21.340851406593401</v>
      </c>
      <c r="AC174" s="24">
        <f t="shared" si="80"/>
        <v>20.768193586328774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>
        <f t="shared" ref="E175:AB175" si="83">(E158-E157)/LN(1+(E158-E157)/E152)</f>
        <v>2.6953824270696076</v>
      </c>
      <c r="F175" s="16">
        <f t="shared" si="83"/>
        <v>2.727885753642846</v>
      </c>
      <c r="G175" s="16">
        <f t="shared" si="83"/>
        <v>3.1933327895458685</v>
      </c>
      <c r="H175" s="16">
        <f t="shared" si="83"/>
        <v>3.1049381642896243</v>
      </c>
      <c r="I175" s="16">
        <f t="shared" si="83"/>
        <v>3.04114520088133</v>
      </c>
      <c r="J175" s="16">
        <f t="shared" si="83"/>
        <v>2.9443940906073425</v>
      </c>
      <c r="K175" s="16">
        <f t="shared" si="83"/>
        <v>2.8880502797241387</v>
      </c>
      <c r="L175" s="16">
        <f t="shared" si="83"/>
        <v>3.1366322896971437</v>
      </c>
      <c r="M175" s="16">
        <f t="shared" si="83"/>
        <v>2.9510920028415573</v>
      </c>
      <c r="N175" s="16">
        <f t="shared" si="83"/>
        <v>3.0446447180586973</v>
      </c>
      <c r="O175" s="16">
        <f t="shared" si="83"/>
        <v>3.0755720952729737</v>
      </c>
      <c r="P175" s="16">
        <f t="shared" si="83"/>
        <v>3.1681956368598083</v>
      </c>
      <c r="Q175" s="16">
        <f t="shared" si="83"/>
        <v>3.2309416597099823</v>
      </c>
      <c r="R175" s="16">
        <f t="shared" si="83"/>
        <v>3.2621298915799355</v>
      </c>
      <c r="S175" s="16">
        <f t="shared" si="83"/>
        <v>3.3535461612270074</v>
      </c>
      <c r="T175" s="16">
        <f t="shared" si="83"/>
        <v>3.3217615746284799</v>
      </c>
      <c r="U175" s="16">
        <f t="shared" si="83"/>
        <v>3.4481695525544311</v>
      </c>
      <c r="V175" s="16">
        <f t="shared" si="83"/>
        <v>3.2309416597099814</v>
      </c>
      <c r="W175" s="16">
        <f t="shared" si="83"/>
        <v>3.2621298915799368</v>
      </c>
      <c r="X175" s="16">
        <f t="shared" si="83"/>
        <v>2.8244384210924296</v>
      </c>
      <c r="Y175" s="16">
        <f t="shared" si="83"/>
        <v>3.0296595858668227</v>
      </c>
      <c r="Z175" s="16">
        <f t="shared" si="83"/>
        <v>2.8244384210924296</v>
      </c>
      <c r="AA175" s="16">
        <f t="shared" si="83"/>
        <v>2.8880502797241387</v>
      </c>
      <c r="AB175" s="16">
        <f t="shared" si="83"/>
        <v>2.8244384210924309</v>
      </c>
      <c r="AC175" s="24">
        <f t="shared" si="80"/>
        <v>3.0613296236812069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>
        <f t="shared" ref="E176:AB176" si="84">(E154-E155)/LN(1+(E154-E155)/E153)</f>
        <v>2.2589191927344712</v>
      </c>
      <c r="F176" s="16">
        <f t="shared" si="84"/>
        <v>2.3059178144955088</v>
      </c>
      <c r="G176" s="16">
        <f t="shared" si="84"/>
        <v>2.5141180370887164</v>
      </c>
      <c r="H176" s="16">
        <f t="shared" si="84"/>
        <v>2.7288938316427807</v>
      </c>
      <c r="I176" s="16">
        <f t="shared" si="84"/>
        <v>2.5369423252845387</v>
      </c>
      <c r="J176" s="16">
        <f t="shared" si="84"/>
        <v>2.4682916986923402</v>
      </c>
      <c r="K176" s="16">
        <f t="shared" si="84"/>
        <v>2.5141180370887164</v>
      </c>
      <c r="L176" s="16">
        <f t="shared" si="84"/>
        <v>2.7526727126528137</v>
      </c>
      <c r="M176" s="16">
        <f t="shared" si="84"/>
        <v>2.9063544547929929</v>
      </c>
      <c r="N176" s="16">
        <f t="shared" si="84"/>
        <v>2.6276699100244088</v>
      </c>
      <c r="O176" s="16">
        <f t="shared" si="84"/>
        <v>3.0290013989076652</v>
      </c>
      <c r="P176" s="16">
        <f t="shared" si="84"/>
        <v>3.0776339841275702</v>
      </c>
      <c r="Q176" s="16">
        <f t="shared" si="84"/>
        <v>2.8941048075593399</v>
      </c>
      <c r="R176" s="16">
        <f t="shared" si="84"/>
        <v>3.1982144507791883</v>
      </c>
      <c r="S176" s="16">
        <f t="shared" si="84"/>
        <v>3.1260343067316194</v>
      </c>
      <c r="T176" s="16">
        <f t="shared" si="84"/>
        <v>2.9407981782201453</v>
      </c>
      <c r="U176" s="16">
        <f t="shared" si="84"/>
        <v>2.9407981782201453</v>
      </c>
      <c r="V176" s="16">
        <f t="shared" si="84"/>
        <v>2.6951431749169594</v>
      </c>
      <c r="W176" s="16">
        <f t="shared" si="84"/>
        <v>3.1018627337783826</v>
      </c>
      <c r="X176" s="16">
        <f t="shared" si="84"/>
        <v>2.7820815658492695</v>
      </c>
      <c r="Y176" s="16">
        <f t="shared" si="84"/>
        <v>2.5606510797638884</v>
      </c>
      <c r="Z176" s="16">
        <f t="shared" si="84"/>
        <v>2.6090515301396882</v>
      </c>
      <c r="AA176" s="16">
        <f t="shared" si="84"/>
        <v>2.4222213199475116</v>
      </c>
      <c r="AB176" s="16">
        <f t="shared" si="84"/>
        <v>2.4452875576447819</v>
      </c>
      <c r="AC176" s="24">
        <f t="shared" si="80"/>
        <v>2.7265325950451431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122" priority="10" operator="greaterThan">
      <formula>90</formula>
    </cfRule>
  </conditionalFormatting>
  <conditionalFormatting sqref="E54:AB54">
    <cfRule type="cellIs" dxfId="121" priority="4" operator="greaterThan">
      <formula>90</formula>
    </cfRule>
  </conditionalFormatting>
  <conditionalFormatting sqref="E83:AB83">
    <cfRule type="cellIs" dxfId="120" priority="3" operator="greaterThan">
      <formula>90</formula>
    </cfRule>
  </conditionalFormatting>
  <conditionalFormatting sqref="E112:AB112">
    <cfRule type="cellIs" dxfId="119" priority="2" operator="greaterThan">
      <formula>90</formula>
    </cfRule>
  </conditionalFormatting>
  <conditionalFormatting sqref="E141:AB141">
    <cfRule type="cellIs" dxfId="118" priority="6" operator="greaterThan">
      <formula>90</formula>
    </cfRule>
  </conditionalFormatting>
  <conditionalFormatting sqref="E170:AB170">
    <cfRule type="cellIs" dxfId="117" priority="1" operator="greaterThan">
      <formula>90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D2E84-5071-49B5-8FC5-1AE15B6EA9D6}">
  <dimension ref="A1:BF176"/>
  <sheetViews>
    <sheetView topLeftCell="A12" zoomScale="60" zoomScaleNormal="60" workbookViewId="0">
      <selection activeCell="L36" sqref="L36:P37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1.570312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150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>
        <v>2.1</v>
      </c>
      <c r="F7" s="8">
        <v>1.9</v>
      </c>
      <c r="G7" s="8">
        <v>1.9</v>
      </c>
      <c r="H7" s="8">
        <v>2</v>
      </c>
      <c r="I7" s="8">
        <v>1.9</v>
      </c>
      <c r="J7" s="8">
        <v>2.2000000000000002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23">
        <f>AVERAGE(E7:AB7)</f>
        <v>2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>
        <v>0.7</v>
      </c>
      <c r="F8" s="9">
        <v>0.7</v>
      </c>
      <c r="G8" s="9">
        <v>0.8</v>
      </c>
      <c r="H8" s="9">
        <v>0.6</v>
      </c>
      <c r="I8" s="9">
        <v>0.6</v>
      </c>
      <c r="J8" s="9">
        <v>0.6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23">
        <f>AVERAGE(E8:AB8)</f>
        <v>0.66666666666666663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>
        <v>14.6</v>
      </c>
      <c r="F9" s="10">
        <v>14.6</v>
      </c>
      <c r="G9" s="10">
        <v>14.9</v>
      </c>
      <c r="H9" s="10">
        <v>15.3</v>
      </c>
      <c r="I9" s="10">
        <v>15.3</v>
      </c>
      <c r="J9" s="10">
        <v>15.1</v>
      </c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24">
        <f t="shared" ref="AC9:AC23" si="0">AVERAGE(E9:AB9)</f>
        <v>14.966666666666667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>
        <v>7.2</v>
      </c>
      <c r="F10" s="10">
        <v>7.2</v>
      </c>
      <c r="G10" s="10">
        <v>7.6</v>
      </c>
      <c r="H10" s="10">
        <v>7.6</v>
      </c>
      <c r="I10" s="10">
        <v>7.4</v>
      </c>
      <c r="J10" s="10">
        <v>7.2</v>
      </c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24">
        <f t="shared" si="0"/>
        <v>7.3666666666666671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v>8</v>
      </c>
      <c r="F11" s="10">
        <v>8</v>
      </c>
      <c r="G11" s="10">
        <v>8</v>
      </c>
      <c r="H11" s="10">
        <v>8</v>
      </c>
      <c r="I11" s="10">
        <v>8</v>
      </c>
      <c r="J11" s="10">
        <v>6.7</v>
      </c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24">
        <f t="shared" si="0"/>
        <v>7.7833333333333341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>
        <v>27.8</v>
      </c>
      <c r="F12" s="10">
        <v>27.5</v>
      </c>
      <c r="G12" s="10">
        <v>27.6</v>
      </c>
      <c r="H12" s="10">
        <v>27.2</v>
      </c>
      <c r="I12" s="10">
        <v>25.6</v>
      </c>
      <c r="J12" s="10">
        <v>27.4</v>
      </c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24">
        <f t="shared" si="0"/>
        <v>27.183333333333337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>
        <v>32.9</v>
      </c>
      <c r="F13" s="10">
        <v>32.700000000000003</v>
      </c>
      <c r="G13" s="10">
        <v>32.9</v>
      </c>
      <c r="H13" s="10">
        <v>32.700000000000003</v>
      </c>
      <c r="I13" s="10">
        <v>31.2</v>
      </c>
      <c r="J13" s="10">
        <v>33.1</v>
      </c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24">
        <f t="shared" si="0"/>
        <v>32.583333333333329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v>5.7000000000000028</v>
      </c>
      <c r="F14" s="10">
        <v>5.7000000000000028</v>
      </c>
      <c r="G14" s="10">
        <v>5.7000000000000028</v>
      </c>
      <c r="H14" s="10">
        <v>5.7000000000000028</v>
      </c>
      <c r="I14" s="10">
        <v>5.7000000000000028</v>
      </c>
      <c r="J14" s="10">
        <v>4.5</v>
      </c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24">
        <f>AVERAGE(E14:AB14)</f>
        <v>5.5000000000000027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>
        <v>264.10000000000002</v>
      </c>
      <c r="F15" s="172">
        <v>266.10000000000002</v>
      </c>
      <c r="G15" s="172">
        <v>270.3</v>
      </c>
      <c r="H15" s="172">
        <v>273.7</v>
      </c>
      <c r="I15" s="172">
        <v>269.60000000000002</v>
      </c>
      <c r="J15" s="172">
        <v>268.89999999999998</v>
      </c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2"/>
      <c r="AB15" s="172"/>
      <c r="AC15" s="24">
        <f t="shared" ref="AC15:AC16" si="1">AVERAGE(E15:AB15)</f>
        <v>268.78333333333336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>
        <v>785.3</v>
      </c>
      <c r="F16" s="172">
        <v>779.1</v>
      </c>
      <c r="G16" s="172">
        <v>781.2</v>
      </c>
      <c r="H16" s="172">
        <v>775.7</v>
      </c>
      <c r="I16" s="172">
        <v>746</v>
      </c>
      <c r="J16" s="172">
        <v>789.4</v>
      </c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2"/>
      <c r="AB16" s="172"/>
      <c r="AC16" s="24">
        <f t="shared" si="1"/>
        <v>776.11666666666667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24">
        <f t="shared" si="0"/>
        <v>4.2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24">
        <f t="shared" si="0"/>
        <v>3.6999999999999997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24">
        <f t="shared" si="0"/>
        <v>3.8000000000000003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H21" si="2">E17-E18</f>
        <v>0.5</v>
      </c>
      <c r="F21" s="11">
        <f t="shared" si="2"/>
        <v>0.5</v>
      </c>
      <c r="G21" s="11">
        <f t="shared" si="2"/>
        <v>0.5</v>
      </c>
      <c r="H21" s="11">
        <f t="shared" si="2"/>
        <v>0.5</v>
      </c>
      <c r="I21" s="11">
        <f t="shared" ref="I21:J21" si="3">I17-I18</f>
        <v>0.5</v>
      </c>
      <c r="J21" s="11">
        <f t="shared" si="3"/>
        <v>0.5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H22" si="4">E19-E20</f>
        <v>0.79999999999999982</v>
      </c>
      <c r="F22" s="11">
        <f t="shared" si="4"/>
        <v>0.79999999999999982</v>
      </c>
      <c r="G22" s="11">
        <f t="shared" si="4"/>
        <v>0.79999999999999982</v>
      </c>
      <c r="H22" s="11">
        <f t="shared" si="4"/>
        <v>0.79999999999999982</v>
      </c>
      <c r="I22" s="11">
        <f t="shared" ref="I22:J22" si="5">I19-I20</f>
        <v>0.79999999999999982</v>
      </c>
      <c r="J22" s="11">
        <f t="shared" si="5"/>
        <v>0.79999999999999982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24">
        <f t="shared" si="0"/>
        <v>0.79999999999999982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H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ref="I23:J23" si="7">SQRT(I21/0.5)*971</f>
        <v>971</v>
      </c>
      <c r="J23" s="14">
        <f t="shared" si="7"/>
        <v>971</v>
      </c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H24" si="8">E23*1000*1*(E9-E10)/3024</f>
        <v>2376.1243386243382</v>
      </c>
      <c r="F24" s="14">
        <f t="shared" si="8"/>
        <v>2376.1243386243382</v>
      </c>
      <c r="G24" s="14">
        <f t="shared" si="8"/>
        <v>2344.0145502645505</v>
      </c>
      <c r="H24" s="14">
        <f t="shared" si="8"/>
        <v>2472.4537037037039</v>
      </c>
      <c r="I24" s="14">
        <f t="shared" ref="I24:J24" si="9">I23*1000*1*(I9-I10)/3024</f>
        <v>2536.6732804232806</v>
      </c>
      <c r="J24" s="14">
        <f t="shared" si="9"/>
        <v>2536.6732804232802</v>
      </c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24">
        <f>SUM(E24:AB24)</f>
        <v>14642.063492063493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>
        <v>1300</v>
      </c>
      <c r="F25" s="15">
        <v>1400</v>
      </c>
      <c r="G25" s="15">
        <v>1500</v>
      </c>
      <c r="H25" s="15">
        <v>1300</v>
      </c>
      <c r="I25" s="15">
        <v>1500</v>
      </c>
      <c r="J25" s="15">
        <v>500</v>
      </c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25">
        <f>SUM(E25:AB25)</f>
        <v>7500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>
        <f t="shared" ref="E26:H26" si="10">E25/E24</f>
        <v>0.54710941631641952</v>
      </c>
      <c r="F26" s="16">
        <f t="shared" si="10"/>
        <v>0.58919475603306715</v>
      </c>
      <c r="G26" s="16">
        <f t="shared" si="10"/>
        <v>0.63992776829423126</v>
      </c>
      <c r="H26" s="16">
        <f t="shared" si="10"/>
        <v>0.52579346503136404</v>
      </c>
      <c r="I26" s="16">
        <f t="shared" ref="I26:J26" si="11">I25/I24</f>
        <v>0.59132565930985925</v>
      </c>
      <c r="J26" s="16">
        <f t="shared" si="11"/>
        <v>0.19710855310328645</v>
      </c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24">
        <f t="shared" ref="AC26:AC31" si="12">AVERAGE(E26:AB26)</f>
        <v>0.51507660301470459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0.51507660301470459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12"/>
        <v>0.51507660301470459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>
        <f t="shared" ref="E28:H28" si="13">3.516/E26</f>
        <v>6.426502442002441</v>
      </c>
      <c r="F28" s="16">
        <f t="shared" si="13"/>
        <v>5.9674665532879807</v>
      </c>
      <c r="G28" s="16">
        <f t="shared" si="13"/>
        <v>5.4943701058201064</v>
      </c>
      <c r="H28" s="16">
        <f t="shared" si="13"/>
        <v>6.6870363247863258</v>
      </c>
      <c r="I28" s="16">
        <f t="shared" ref="I28:J28" si="14">3.516/I26</f>
        <v>5.9459621693121703</v>
      </c>
      <c r="J28" s="16">
        <f t="shared" si="14"/>
        <v>17.837886507936506</v>
      </c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24">
        <f t="shared" si="12"/>
        <v>8.0598706838575893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>
        <f t="shared" ref="E29:H29" si="15">3.413*E28</f>
        <v>21.93365283455433</v>
      </c>
      <c r="F29" s="16">
        <f t="shared" si="15"/>
        <v>20.366963346371875</v>
      </c>
      <c r="G29" s="16">
        <f t="shared" si="15"/>
        <v>18.752285171164022</v>
      </c>
      <c r="H29" s="16">
        <f t="shared" si="15"/>
        <v>22.82285497649573</v>
      </c>
      <c r="I29" s="16">
        <f t="shared" ref="I29:J29" si="16">3.413*I28</f>
        <v>20.293568883862434</v>
      </c>
      <c r="J29" s="16">
        <f t="shared" si="16"/>
        <v>60.880706651587296</v>
      </c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24">
        <f t="shared" si="12"/>
        <v>27.508338644005949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>
        <f t="shared" ref="E30:H30" si="17">(E13-E12)/LN(1+(E13-E12)/E7)</f>
        <v>4.139127666222846</v>
      </c>
      <c r="F30" s="16">
        <f t="shared" si="17"/>
        <v>3.9446507905974371</v>
      </c>
      <c r="G30" s="16">
        <f t="shared" si="17"/>
        <v>3.9783005776314364</v>
      </c>
      <c r="H30" s="16">
        <f t="shared" si="17"/>
        <v>4.1611316051182135</v>
      </c>
      <c r="I30" s="16">
        <f t="shared" ref="I30:J30" si="18">(I13-I12)/LN(1+(I13-I12)/I7)</f>
        <v>4.0785139146313165</v>
      </c>
      <c r="J30" s="16">
        <f t="shared" si="18"/>
        <v>4.4586795424784631</v>
      </c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24">
        <f t="shared" si="12"/>
        <v>4.1267340161132857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>
        <f t="shared" ref="E31:H31" si="19">(E9-E10)/LN(1+(E9-E10)/E8)</f>
        <v>3.0222103805672957</v>
      </c>
      <c r="F31" s="16">
        <f t="shared" si="19"/>
        <v>3.0222103805672957</v>
      </c>
      <c r="G31" s="16">
        <f t="shared" si="19"/>
        <v>3.1533373622747245</v>
      </c>
      <c r="H31" s="16">
        <f t="shared" si="19"/>
        <v>2.9310095858689826</v>
      </c>
      <c r="I31" s="16">
        <f t="shared" ref="I31:J31" si="20">(I9-I10)/LN(1+(I9-I10)/I8)</f>
        <v>2.980129191979886</v>
      </c>
      <c r="J31" s="16">
        <f t="shared" si="20"/>
        <v>2.9801291919798865</v>
      </c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24">
        <f t="shared" si="12"/>
        <v>3.0148376822063452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>
        <v>0.7</v>
      </c>
      <c r="M36" s="8">
        <v>0.8</v>
      </c>
      <c r="N36" s="8">
        <v>0.8</v>
      </c>
      <c r="O36" s="8">
        <v>0.8</v>
      </c>
      <c r="P36" s="8">
        <v>0.8</v>
      </c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>
        <f>AVERAGE(E36:AB36)</f>
        <v>0.77999999999999992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>
        <v>0.5</v>
      </c>
      <c r="M37" s="9">
        <v>0.6</v>
      </c>
      <c r="N37" s="9">
        <v>0.6</v>
      </c>
      <c r="O37" s="9">
        <v>0.6</v>
      </c>
      <c r="P37" s="9">
        <v>0.4</v>
      </c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>
        <f>AVERAGE(E37:AB37)</f>
        <v>0.54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>
        <v>15.3</v>
      </c>
      <c r="L38" s="10">
        <v>15.7</v>
      </c>
      <c r="M38" s="10">
        <v>14.4</v>
      </c>
      <c r="N38" s="10">
        <v>13.3</v>
      </c>
      <c r="O38" s="10">
        <v>12.3</v>
      </c>
      <c r="P38" s="10">
        <v>12.2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>
        <f t="shared" ref="AC38:AC42" si="21">AVERAGE(E38:AB38)</f>
        <v>13.866666666666667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>
        <v>7.4</v>
      </c>
      <c r="L39" s="10">
        <v>8</v>
      </c>
      <c r="M39" s="10">
        <v>7</v>
      </c>
      <c r="N39" s="10">
        <v>6.2</v>
      </c>
      <c r="O39" s="10">
        <v>5.4</v>
      </c>
      <c r="P39" s="10">
        <v>5.4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>
        <f t="shared" si="21"/>
        <v>6.5666666666666664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/>
      <c r="F40" s="10"/>
      <c r="G40" s="10"/>
      <c r="H40" s="10"/>
      <c r="I40" s="10"/>
      <c r="J40" s="10"/>
      <c r="K40" s="10">
        <f t="shared" ref="K40:P40" si="22">K38-K39</f>
        <v>7.9</v>
      </c>
      <c r="L40" s="10">
        <f t="shared" si="22"/>
        <v>7.6999999999999993</v>
      </c>
      <c r="M40" s="10">
        <f t="shared" si="22"/>
        <v>7.4</v>
      </c>
      <c r="N40" s="10">
        <f t="shared" si="22"/>
        <v>7.1000000000000005</v>
      </c>
      <c r="O40" s="10">
        <f t="shared" si="22"/>
        <v>6.9</v>
      </c>
      <c r="P40" s="10">
        <f t="shared" si="22"/>
        <v>6.7999999999999989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24">
        <f t="shared" si="21"/>
        <v>7.3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290"/>
      <c r="F41" s="290"/>
      <c r="G41" s="290"/>
      <c r="H41" s="290"/>
      <c r="I41" s="290"/>
      <c r="J41" s="290"/>
      <c r="K41" s="290">
        <v>27</v>
      </c>
      <c r="L41" s="290">
        <v>27.9</v>
      </c>
      <c r="M41" s="290">
        <v>28</v>
      </c>
      <c r="N41" s="290">
        <v>27.4</v>
      </c>
      <c r="O41" s="290">
        <v>26.5</v>
      </c>
      <c r="P41" s="290">
        <v>26.1</v>
      </c>
      <c r="Q41" s="290"/>
      <c r="R41" s="290"/>
      <c r="S41" s="290"/>
      <c r="T41" s="290"/>
      <c r="U41" s="290"/>
      <c r="V41" s="290"/>
      <c r="W41" s="290"/>
      <c r="X41" s="290"/>
      <c r="Y41" s="290"/>
      <c r="Z41" s="290"/>
      <c r="AA41" s="290"/>
      <c r="AB41" s="290"/>
      <c r="AC41" s="24">
        <f t="shared" si="21"/>
        <v>27.150000000000002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290"/>
      <c r="F42" s="290"/>
      <c r="G42" s="290"/>
      <c r="H42" s="290"/>
      <c r="I42" s="290"/>
      <c r="J42" s="290"/>
      <c r="K42" s="290">
        <v>31.9</v>
      </c>
      <c r="L42" s="290">
        <v>32.799999999999997</v>
      </c>
      <c r="M42" s="290">
        <v>32.700000000000003</v>
      </c>
      <c r="N42" s="290">
        <v>32.1</v>
      </c>
      <c r="O42" s="290">
        <v>31</v>
      </c>
      <c r="P42" s="290">
        <v>26.5</v>
      </c>
      <c r="Q42" s="290"/>
      <c r="R42" s="290"/>
      <c r="S42" s="290"/>
      <c r="T42" s="290"/>
      <c r="U42" s="290"/>
      <c r="V42" s="290"/>
      <c r="W42" s="290"/>
      <c r="X42" s="290"/>
      <c r="Y42" s="290"/>
      <c r="Z42" s="290"/>
      <c r="AA42" s="290"/>
      <c r="AB42" s="290"/>
      <c r="AC42" s="24">
        <f t="shared" si="21"/>
        <v>31.166666666666668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/>
      <c r="F43" s="10"/>
      <c r="G43" s="10"/>
      <c r="H43" s="10"/>
      <c r="I43" s="10"/>
      <c r="J43" s="10"/>
      <c r="K43" s="10">
        <f t="shared" ref="K43:P43" si="23">K42-K41</f>
        <v>4.8999999999999986</v>
      </c>
      <c r="L43" s="10">
        <f t="shared" si="23"/>
        <v>4.8999999999999986</v>
      </c>
      <c r="M43" s="10">
        <f t="shared" si="23"/>
        <v>4.7000000000000028</v>
      </c>
      <c r="N43" s="10">
        <f t="shared" si="23"/>
        <v>4.7000000000000028</v>
      </c>
      <c r="O43" s="10">
        <f t="shared" si="23"/>
        <v>4.5</v>
      </c>
      <c r="P43" s="10">
        <f t="shared" si="23"/>
        <v>0.39999999999999858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24">
        <f>AVERAGE(E43:AB43)</f>
        <v>4.0166666666666666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>
        <v>268.89999999999998</v>
      </c>
      <c r="L44" s="172">
        <v>275.10000000000002</v>
      </c>
      <c r="M44" s="172">
        <v>264.10000000000002</v>
      </c>
      <c r="N44" s="172">
        <v>252.3</v>
      </c>
      <c r="O44" s="172">
        <v>244.1</v>
      </c>
      <c r="P44" s="172">
        <v>244.1</v>
      </c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>
        <f t="shared" ref="AC44:AC52" si="24">AVERAGE(E44:AB44)</f>
        <v>258.09999999999997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>
        <v>726.7</v>
      </c>
      <c r="L45" s="172">
        <v>748.1</v>
      </c>
      <c r="M45" s="172">
        <v>743.9</v>
      </c>
      <c r="N45" s="172">
        <v>726.7</v>
      </c>
      <c r="O45" s="172">
        <v>701.9</v>
      </c>
      <c r="P45" s="172">
        <v>701.9</v>
      </c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>
        <f t="shared" si="24"/>
        <v>724.86666666666679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/>
      <c r="F46" s="11"/>
      <c r="G46" s="11"/>
      <c r="H46" s="11"/>
      <c r="I46" s="11"/>
      <c r="J46" s="11"/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24">
        <f t="shared" si="24"/>
        <v>4.2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/>
      <c r="F47" s="12"/>
      <c r="G47" s="12"/>
      <c r="H47" s="12"/>
      <c r="I47" s="12"/>
      <c r="J47" s="12"/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24">
        <f t="shared" si="24"/>
        <v>3.6999999999999997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/>
      <c r="F48" s="12"/>
      <c r="G48" s="12"/>
      <c r="H48" s="12"/>
      <c r="I48" s="12"/>
      <c r="J48" s="12"/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24">
        <f t="shared" si="24"/>
        <v>3.8000000000000003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/>
      <c r="F49" s="12"/>
      <c r="G49" s="12"/>
      <c r="H49" s="12"/>
      <c r="I49" s="12"/>
      <c r="J49" s="12"/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24">
        <f t="shared" si="24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/>
      <c r="F50" s="11"/>
      <c r="G50" s="11"/>
      <c r="H50" s="11"/>
      <c r="I50" s="11"/>
      <c r="J50" s="11"/>
      <c r="K50" s="11">
        <f t="shared" ref="K50:P50" si="25">K46-K47</f>
        <v>0.5</v>
      </c>
      <c r="L50" s="11">
        <f t="shared" si="25"/>
        <v>0.5</v>
      </c>
      <c r="M50" s="11">
        <f t="shared" si="25"/>
        <v>0.5</v>
      </c>
      <c r="N50" s="11">
        <f t="shared" si="25"/>
        <v>0.5</v>
      </c>
      <c r="O50" s="11">
        <f t="shared" si="25"/>
        <v>0.5</v>
      </c>
      <c r="P50" s="11">
        <f t="shared" si="25"/>
        <v>0.5</v>
      </c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24">
        <f t="shared" si="24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/>
      <c r="F51" s="11"/>
      <c r="G51" s="11"/>
      <c r="H51" s="11"/>
      <c r="I51" s="11"/>
      <c r="J51" s="11"/>
      <c r="K51" s="11">
        <f t="shared" ref="K51:P51" si="26">K48-K49</f>
        <v>0.79999999999999982</v>
      </c>
      <c r="L51" s="11">
        <f t="shared" si="26"/>
        <v>0.79999999999999982</v>
      </c>
      <c r="M51" s="11">
        <f t="shared" si="26"/>
        <v>0.79999999999999982</v>
      </c>
      <c r="N51" s="11">
        <f t="shared" si="26"/>
        <v>0.79999999999999982</v>
      </c>
      <c r="O51" s="11">
        <f t="shared" si="26"/>
        <v>0.79999999999999982</v>
      </c>
      <c r="P51" s="11">
        <f t="shared" si="26"/>
        <v>0.79999999999999982</v>
      </c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24">
        <f t="shared" si="24"/>
        <v>0.79999999999999982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/>
      <c r="F52" s="14"/>
      <c r="G52" s="14"/>
      <c r="H52" s="14"/>
      <c r="I52" s="14"/>
      <c r="J52" s="14"/>
      <c r="K52" s="14"/>
      <c r="L52" s="14">
        <f t="shared" ref="L52:P52" si="27">SQRT(L50/0.5)*971</f>
        <v>971</v>
      </c>
      <c r="M52" s="14">
        <f t="shared" si="27"/>
        <v>971</v>
      </c>
      <c r="N52" s="14">
        <f t="shared" si="27"/>
        <v>971</v>
      </c>
      <c r="O52" s="14">
        <f t="shared" si="27"/>
        <v>971</v>
      </c>
      <c r="P52" s="14">
        <f t="shared" si="27"/>
        <v>971</v>
      </c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24">
        <f t="shared" si="24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/>
      <c r="F53" s="14"/>
      <c r="G53" s="14"/>
      <c r="H53" s="14"/>
      <c r="I53" s="14"/>
      <c r="J53" s="14"/>
      <c r="K53" s="14"/>
      <c r="L53" s="14">
        <v>2536.6732804232806</v>
      </c>
      <c r="M53" s="14">
        <v>2472.4537037037035</v>
      </c>
      <c r="N53" s="14">
        <v>2376.1243386243386</v>
      </c>
      <c r="O53" s="14">
        <v>2279.7949735449738</v>
      </c>
      <c r="P53" s="14">
        <v>2215.5753968253966</v>
      </c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24">
        <f>SUM(E53:AB53)</f>
        <v>11880.621693121691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600</v>
      </c>
      <c r="L54" s="15">
        <v>1600</v>
      </c>
      <c r="M54" s="15">
        <v>1400</v>
      </c>
      <c r="N54" s="15">
        <v>1400</v>
      </c>
      <c r="O54" s="15">
        <v>1400</v>
      </c>
      <c r="P54" s="15">
        <v>800</v>
      </c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7200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/>
      <c r="F55" s="16"/>
      <c r="G55" s="16"/>
      <c r="H55" s="16"/>
      <c r="I55" s="16"/>
      <c r="J55" s="16"/>
      <c r="K55" s="16"/>
      <c r="L55" s="16">
        <f t="shared" ref="L55:P55" si="28">L54/L53</f>
        <v>0.63074736993051661</v>
      </c>
      <c r="M55" s="16">
        <f t="shared" si="28"/>
        <v>0.5662391161876229</v>
      </c>
      <c r="N55" s="16">
        <f t="shared" si="28"/>
        <v>0.58919475603306704</v>
      </c>
      <c r="O55" s="16">
        <f t="shared" si="28"/>
        <v>0.61409030910488671</v>
      </c>
      <c r="P55" s="16">
        <f t="shared" si="28"/>
        <v>0.36108001611964363</v>
      </c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24">
        <f t="shared" ref="AC55:AC60" si="29">AVERAGE(E55:AB55)</f>
        <v>0.55227031347514743</v>
      </c>
    </row>
    <row r="56" spans="1:35" ht="30" customHeight="1">
      <c r="A56" s="4">
        <v>17</v>
      </c>
      <c r="B56" s="5" t="s">
        <v>64</v>
      </c>
      <c r="C56" s="13"/>
      <c r="D56" s="13"/>
      <c r="E56" s="427">
        <f>AVERAGE(E55:AB55)</f>
        <v>0.55227031347514743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>
        <f t="shared" si="29"/>
        <v>0.55227031347514743</v>
      </c>
    </row>
    <row r="57" spans="1:35" ht="30" customHeight="1">
      <c r="A57" s="4">
        <v>18</v>
      </c>
      <c r="B57" s="5" t="s">
        <v>65</v>
      </c>
      <c r="C57" s="13"/>
      <c r="D57" s="13"/>
      <c r="E57" s="16"/>
      <c r="F57" s="16"/>
      <c r="G57" s="16"/>
      <c r="H57" s="16"/>
      <c r="I57" s="16"/>
      <c r="J57" s="16"/>
      <c r="K57" s="16"/>
      <c r="L57" s="16">
        <f t="shared" ref="L57:P57" si="30">3.516/L55</f>
        <v>5.5743395337301589</v>
      </c>
      <c r="M57" s="16">
        <f t="shared" si="30"/>
        <v>6.2093908730158729</v>
      </c>
      <c r="N57" s="16">
        <f t="shared" si="30"/>
        <v>5.9674665532879825</v>
      </c>
      <c r="O57" s="16">
        <f t="shared" si="30"/>
        <v>5.7255422335600912</v>
      </c>
      <c r="P57" s="16">
        <f t="shared" si="30"/>
        <v>9.7374538690476182</v>
      </c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24">
        <f t="shared" si="29"/>
        <v>6.6428386125283456</v>
      </c>
    </row>
    <row r="58" spans="1:35" ht="30" customHeight="1">
      <c r="A58" s="4">
        <v>19</v>
      </c>
      <c r="B58" s="5" t="s">
        <v>66</v>
      </c>
      <c r="C58" s="13"/>
      <c r="D58" s="13"/>
      <c r="E58" s="16"/>
      <c r="F58" s="16"/>
      <c r="G58" s="16"/>
      <c r="H58" s="16"/>
      <c r="I58" s="16"/>
      <c r="J58" s="16"/>
      <c r="K58" s="16"/>
      <c r="L58" s="16">
        <f t="shared" ref="L58:P58" si="31">3.413*L57</f>
        <v>19.02522082862103</v>
      </c>
      <c r="M58" s="16">
        <f t="shared" si="31"/>
        <v>21.192651049603175</v>
      </c>
      <c r="N58" s="16">
        <f t="shared" si="31"/>
        <v>20.366963346371882</v>
      </c>
      <c r="O58" s="16">
        <f t="shared" si="31"/>
        <v>19.54127564314059</v>
      </c>
      <c r="P58" s="16">
        <f t="shared" si="31"/>
        <v>33.233930055059517</v>
      </c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24">
        <f t="shared" si="29"/>
        <v>22.672008184559239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/>
      <c r="F59" s="16"/>
      <c r="G59" s="16"/>
      <c r="H59" s="16"/>
      <c r="I59" s="16"/>
      <c r="J59" s="16"/>
      <c r="K59" s="16"/>
      <c r="L59" s="16">
        <f t="shared" ref="L59:P59" si="32">(L42-L41)/LN(1+(L42-L41)/L36)</f>
        <v>2.3564019001186396</v>
      </c>
      <c r="M59" s="16">
        <f t="shared" si="32"/>
        <v>2.4378963494748316</v>
      </c>
      <c r="N59" s="16">
        <f t="shared" si="32"/>
        <v>2.4378963494748316</v>
      </c>
      <c r="O59" s="16">
        <f t="shared" si="32"/>
        <v>2.3798815955723569</v>
      </c>
      <c r="P59" s="16">
        <f t="shared" si="32"/>
        <v>0.98652138495057196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24">
        <f t="shared" si="29"/>
        <v>2.1197195159182463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/>
      <c r="F60" s="16"/>
      <c r="G60" s="16"/>
      <c r="H60" s="16"/>
      <c r="I60" s="16"/>
      <c r="J60" s="16"/>
      <c r="K60" s="16"/>
      <c r="L60" s="16">
        <f t="shared" ref="L60:P60" si="33">(L38-L39)/LN(1+(L38-L39)/L37)</f>
        <v>2.7526727126528132</v>
      </c>
      <c r="M60" s="16">
        <f t="shared" si="33"/>
        <v>2.8568481655931199</v>
      </c>
      <c r="N60" s="16">
        <f t="shared" si="33"/>
        <v>2.7820815658492699</v>
      </c>
      <c r="O60" s="16">
        <f t="shared" si="33"/>
        <v>2.7318849218221408</v>
      </c>
      <c r="P60" s="16">
        <f t="shared" si="33"/>
        <v>2.3526385425761158</v>
      </c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24">
        <f t="shared" si="29"/>
        <v>2.6952251816986919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/>
      <c r="F65" s="8"/>
      <c r="G65" s="8"/>
      <c r="H65" s="8"/>
      <c r="I65" s="8"/>
      <c r="J65" s="8"/>
      <c r="K65" s="8"/>
      <c r="L65" s="8"/>
      <c r="M65" s="8">
        <v>0.9</v>
      </c>
      <c r="N65" s="8">
        <v>0.7</v>
      </c>
      <c r="O65" s="8">
        <v>0.8</v>
      </c>
      <c r="P65" s="8">
        <v>0.6</v>
      </c>
      <c r="Q65" s="8">
        <v>0.6</v>
      </c>
      <c r="R65" s="8">
        <v>0.7</v>
      </c>
      <c r="S65" s="8">
        <v>0.7</v>
      </c>
      <c r="T65" s="8">
        <v>0.8</v>
      </c>
      <c r="U65" s="8">
        <v>0.8</v>
      </c>
      <c r="V65" s="8">
        <v>0.8</v>
      </c>
      <c r="W65" s="8">
        <v>0.8</v>
      </c>
      <c r="X65" s="8">
        <v>0.8</v>
      </c>
      <c r="Y65" s="8">
        <v>0.7</v>
      </c>
      <c r="Z65" s="8">
        <v>0.7</v>
      </c>
      <c r="AA65" s="8">
        <v>0.8</v>
      </c>
      <c r="AB65" s="8">
        <v>0.7</v>
      </c>
      <c r="AC65" s="23">
        <f>AVERAGE(E65:AB65)</f>
        <v>0.74375000000000002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/>
      <c r="F66" s="9"/>
      <c r="G66" s="9"/>
      <c r="H66" s="9"/>
      <c r="I66" s="9"/>
      <c r="J66" s="9"/>
      <c r="K66" s="9"/>
      <c r="L66" s="9"/>
      <c r="M66" s="9">
        <v>0.6</v>
      </c>
      <c r="N66" s="9">
        <v>0.4</v>
      </c>
      <c r="O66" s="9">
        <v>0.6</v>
      </c>
      <c r="P66" s="9">
        <v>0.5</v>
      </c>
      <c r="Q66" s="9">
        <v>0.4</v>
      </c>
      <c r="R66" s="9">
        <v>0.4</v>
      </c>
      <c r="S66" s="9">
        <v>0.5</v>
      </c>
      <c r="T66" s="9">
        <v>0.5</v>
      </c>
      <c r="U66" s="9">
        <v>0.5</v>
      </c>
      <c r="V66" s="9">
        <v>0.5</v>
      </c>
      <c r="W66" s="9">
        <v>0.4</v>
      </c>
      <c r="X66" s="9">
        <v>0.5</v>
      </c>
      <c r="Y66" s="9">
        <v>0.4</v>
      </c>
      <c r="Z66" s="9">
        <v>0.6</v>
      </c>
      <c r="AA66" s="9">
        <v>0.6</v>
      </c>
      <c r="AB66" s="9">
        <v>0.3</v>
      </c>
      <c r="AC66" s="23">
        <f>AVERAGE(E66:AB66)</f>
        <v>0.48125000000000001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/>
      <c r="F67" s="10"/>
      <c r="G67" s="10"/>
      <c r="H67" s="10"/>
      <c r="I67" s="10"/>
      <c r="J67" s="10"/>
      <c r="K67" s="10"/>
      <c r="L67" s="10"/>
      <c r="M67" s="10">
        <v>14.4</v>
      </c>
      <c r="N67" s="10">
        <v>13.5</v>
      </c>
      <c r="O67" s="10">
        <v>12.4</v>
      </c>
      <c r="P67" s="10">
        <v>12.1</v>
      </c>
      <c r="Q67" s="10">
        <v>13.1</v>
      </c>
      <c r="R67" s="10">
        <v>13.4</v>
      </c>
      <c r="S67" s="10">
        <v>13.5</v>
      </c>
      <c r="T67" s="10">
        <v>13.6</v>
      </c>
      <c r="U67" s="10">
        <v>13.6</v>
      </c>
      <c r="V67" s="10">
        <v>13.4</v>
      </c>
      <c r="W67" s="10">
        <v>13.3</v>
      </c>
      <c r="X67" s="10">
        <v>13.6</v>
      </c>
      <c r="Y67" s="10">
        <v>13.7</v>
      </c>
      <c r="Z67" s="10">
        <v>13.7</v>
      </c>
      <c r="AA67" s="10">
        <v>13.7</v>
      </c>
      <c r="AB67" s="10">
        <v>13.7</v>
      </c>
      <c r="AC67" s="24">
        <f t="shared" ref="AC67:AC71" si="34">AVERAGE(E67:AB67)</f>
        <v>13.418749999999998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/>
      <c r="F68" s="10"/>
      <c r="G68" s="10"/>
      <c r="H68" s="10"/>
      <c r="I68" s="10"/>
      <c r="J68" s="10"/>
      <c r="K68" s="10"/>
      <c r="L68" s="10"/>
      <c r="M68" s="10">
        <v>6.6</v>
      </c>
      <c r="N68" s="10">
        <v>5.9</v>
      </c>
      <c r="O68" s="10">
        <v>5.4</v>
      </c>
      <c r="P68" s="10">
        <v>5.5</v>
      </c>
      <c r="Q68" s="10">
        <v>5.7</v>
      </c>
      <c r="R68" s="10">
        <v>5.4</v>
      </c>
      <c r="S68" s="10">
        <v>5.6</v>
      </c>
      <c r="T68" s="10">
        <v>5.7</v>
      </c>
      <c r="U68" s="10">
        <v>5.7</v>
      </c>
      <c r="V68" s="10">
        <v>5.6</v>
      </c>
      <c r="W68" s="10">
        <v>6</v>
      </c>
      <c r="X68" s="10">
        <v>6.1</v>
      </c>
      <c r="Y68" s="10">
        <v>6.2</v>
      </c>
      <c r="Z68" s="10">
        <v>6.1</v>
      </c>
      <c r="AA68" s="10">
        <v>6.2</v>
      </c>
      <c r="AB68" s="10">
        <v>6.1</v>
      </c>
      <c r="AC68" s="24">
        <f t="shared" si="34"/>
        <v>5.8624999999999998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/>
      <c r="F69" s="10"/>
      <c r="G69" s="10"/>
      <c r="H69" s="10"/>
      <c r="I69" s="10"/>
      <c r="J69" s="10"/>
      <c r="K69" s="10"/>
      <c r="L69" s="10"/>
      <c r="M69" s="10">
        <f t="shared" ref="M69:AB69" si="35">M67-M68</f>
        <v>7.8000000000000007</v>
      </c>
      <c r="N69" s="10">
        <f t="shared" si="35"/>
        <v>7.6</v>
      </c>
      <c r="O69" s="10">
        <f t="shared" si="35"/>
        <v>7</v>
      </c>
      <c r="P69" s="10">
        <f t="shared" si="35"/>
        <v>6.6</v>
      </c>
      <c r="Q69" s="10">
        <f t="shared" si="35"/>
        <v>7.3999999999999995</v>
      </c>
      <c r="R69" s="10">
        <f t="shared" si="35"/>
        <v>8</v>
      </c>
      <c r="S69" s="10">
        <f t="shared" si="35"/>
        <v>7.9</v>
      </c>
      <c r="T69" s="10">
        <f t="shared" si="35"/>
        <v>7.8999999999999995</v>
      </c>
      <c r="U69" s="10">
        <f t="shared" si="35"/>
        <v>7.8999999999999995</v>
      </c>
      <c r="V69" s="10">
        <f t="shared" si="35"/>
        <v>7.8000000000000007</v>
      </c>
      <c r="W69" s="10">
        <f t="shared" si="35"/>
        <v>7.3000000000000007</v>
      </c>
      <c r="X69" s="10">
        <f t="shared" si="35"/>
        <v>7.5</v>
      </c>
      <c r="Y69" s="10">
        <f t="shared" si="35"/>
        <v>7.4999999999999991</v>
      </c>
      <c r="Z69" s="10">
        <f t="shared" si="35"/>
        <v>7.6</v>
      </c>
      <c r="AA69" s="10">
        <f t="shared" si="35"/>
        <v>7.4999999999999991</v>
      </c>
      <c r="AB69" s="10">
        <f t="shared" si="35"/>
        <v>7.6</v>
      </c>
      <c r="AC69" s="24">
        <f t="shared" si="34"/>
        <v>7.5562499999999986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/>
      <c r="F70" s="10"/>
      <c r="G70" s="10"/>
      <c r="H70" s="10"/>
      <c r="I70" s="10"/>
      <c r="J70" s="10"/>
      <c r="K70" s="10"/>
      <c r="L70" s="10"/>
      <c r="M70" s="10">
        <v>28.3</v>
      </c>
      <c r="N70" s="10">
        <v>27.8</v>
      </c>
      <c r="O70" s="10">
        <v>26.9</v>
      </c>
      <c r="P70" s="10">
        <v>25.3</v>
      </c>
      <c r="Q70" s="10">
        <v>24.3</v>
      </c>
      <c r="R70" s="10">
        <v>24.7</v>
      </c>
      <c r="S70" s="10">
        <v>25.3</v>
      </c>
      <c r="T70" s="10">
        <v>25.6</v>
      </c>
      <c r="U70" s="10">
        <v>25.8</v>
      </c>
      <c r="V70" s="10">
        <v>26.5</v>
      </c>
      <c r="W70" s="10">
        <v>26.9</v>
      </c>
      <c r="X70" s="10">
        <v>27.2</v>
      </c>
      <c r="Y70" s="10">
        <v>27.1</v>
      </c>
      <c r="Z70" s="10">
        <v>26.8</v>
      </c>
      <c r="AA70" s="10">
        <v>26.5</v>
      </c>
      <c r="AB70" s="10">
        <v>26.2</v>
      </c>
      <c r="AC70" s="24">
        <f t="shared" si="34"/>
        <v>26.324999999999999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/>
      <c r="F71" s="10"/>
      <c r="G71" s="10"/>
      <c r="H71" s="10"/>
      <c r="I71" s="10"/>
      <c r="J71" s="10"/>
      <c r="K71" s="10"/>
      <c r="L71" s="10"/>
      <c r="M71" s="10">
        <v>32.9</v>
      </c>
      <c r="N71" s="10">
        <v>32.1</v>
      </c>
      <c r="O71" s="10">
        <v>30.8</v>
      </c>
      <c r="P71" s="10">
        <v>28.9</v>
      </c>
      <c r="Q71" s="10">
        <v>28.4</v>
      </c>
      <c r="R71" s="10">
        <v>29.2</v>
      </c>
      <c r="S71" s="10">
        <v>29.8</v>
      </c>
      <c r="T71" s="10">
        <v>30.1</v>
      </c>
      <c r="U71" s="10">
        <v>30.3</v>
      </c>
      <c r="V71" s="10">
        <v>31</v>
      </c>
      <c r="W71" s="10">
        <v>31.2</v>
      </c>
      <c r="X71" s="10">
        <v>31.4</v>
      </c>
      <c r="Y71" s="10">
        <v>31.3</v>
      </c>
      <c r="Z71" s="10">
        <v>31.1</v>
      </c>
      <c r="AA71" s="10">
        <v>30.8</v>
      </c>
      <c r="AB71" s="10">
        <v>30.4</v>
      </c>
      <c r="AC71" s="24">
        <f t="shared" si="34"/>
        <v>30.606249999999999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/>
      <c r="F72" s="10"/>
      <c r="G72" s="10"/>
      <c r="H72" s="10"/>
      <c r="I72" s="10"/>
      <c r="J72" s="10"/>
      <c r="K72" s="10"/>
      <c r="L72" s="10"/>
      <c r="M72" s="10">
        <f t="shared" ref="M72:AB72" si="36">M71-M70</f>
        <v>4.5999999999999979</v>
      </c>
      <c r="N72" s="10">
        <f t="shared" si="36"/>
        <v>4.3000000000000007</v>
      </c>
      <c r="O72" s="10">
        <f t="shared" si="36"/>
        <v>3.9000000000000021</v>
      </c>
      <c r="P72" s="10">
        <f t="shared" si="36"/>
        <v>3.5999999999999979</v>
      </c>
      <c r="Q72" s="10">
        <f t="shared" si="36"/>
        <v>4.0999999999999979</v>
      </c>
      <c r="R72" s="10">
        <f t="shared" si="36"/>
        <v>4.5</v>
      </c>
      <c r="S72" s="10">
        <f t="shared" si="36"/>
        <v>4.5</v>
      </c>
      <c r="T72" s="10">
        <f t="shared" si="36"/>
        <v>4.5</v>
      </c>
      <c r="U72" s="10">
        <f t="shared" si="36"/>
        <v>4.5</v>
      </c>
      <c r="V72" s="10">
        <f t="shared" si="36"/>
        <v>4.5</v>
      </c>
      <c r="W72" s="10">
        <f t="shared" si="36"/>
        <v>4.3000000000000007</v>
      </c>
      <c r="X72" s="10">
        <f t="shared" si="36"/>
        <v>4.1999999999999993</v>
      </c>
      <c r="Y72" s="10">
        <f t="shared" si="36"/>
        <v>4.1999999999999993</v>
      </c>
      <c r="Z72" s="10">
        <f t="shared" si="36"/>
        <v>4.3000000000000007</v>
      </c>
      <c r="AA72" s="10">
        <f t="shared" si="36"/>
        <v>4.3000000000000007</v>
      </c>
      <c r="AB72" s="10">
        <f t="shared" si="36"/>
        <v>4.1999999999999993</v>
      </c>
      <c r="AC72" s="24">
        <f>AVERAGE(E72:AB72)</f>
        <v>4.28125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/>
      <c r="F73" s="172"/>
      <c r="G73" s="172"/>
      <c r="H73" s="172"/>
      <c r="I73" s="172"/>
      <c r="J73" s="172"/>
      <c r="K73" s="172"/>
      <c r="L73" s="172"/>
      <c r="M73" s="172">
        <v>261.3</v>
      </c>
      <c r="N73" s="172">
        <v>251.7</v>
      </c>
      <c r="O73" s="172">
        <v>248.2</v>
      </c>
      <c r="P73" s="172">
        <v>248.9</v>
      </c>
      <c r="Q73" s="172">
        <v>251</v>
      </c>
      <c r="R73" s="172">
        <v>247.5</v>
      </c>
      <c r="S73" s="172">
        <v>248.9</v>
      </c>
      <c r="T73" s="172">
        <v>250.3</v>
      </c>
      <c r="U73" s="172">
        <v>249.6</v>
      </c>
      <c r="V73" s="172">
        <v>248.9</v>
      </c>
      <c r="W73" s="172">
        <v>254.4</v>
      </c>
      <c r="X73" s="172">
        <v>255.8</v>
      </c>
      <c r="Y73" s="172">
        <v>257.2</v>
      </c>
      <c r="Z73" s="172">
        <v>256.5</v>
      </c>
      <c r="AA73" s="172">
        <v>256.5</v>
      </c>
      <c r="AB73" s="172">
        <v>255.1</v>
      </c>
      <c r="AC73" s="24">
        <f t="shared" ref="AC73:AC81" si="37">AVERAGE(E73:AB73)</f>
        <v>252.61250000000001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/>
      <c r="F74" s="172"/>
      <c r="G74" s="172"/>
      <c r="H74" s="172"/>
      <c r="I74" s="172"/>
      <c r="J74" s="172"/>
      <c r="K74" s="172"/>
      <c r="L74" s="172"/>
      <c r="M74" s="172">
        <v>750.8</v>
      </c>
      <c r="N74" s="172">
        <v>732.9</v>
      </c>
      <c r="O74" s="172">
        <v>701.2</v>
      </c>
      <c r="P74" s="172">
        <v>655.7</v>
      </c>
      <c r="Q74" s="172">
        <v>650.20000000000005</v>
      </c>
      <c r="R74" s="172">
        <v>665.3</v>
      </c>
      <c r="S74" s="172">
        <v>684</v>
      </c>
      <c r="T74" s="172">
        <v>686.7</v>
      </c>
      <c r="U74" s="172">
        <v>690.2</v>
      </c>
      <c r="V74" s="172">
        <v>709.5</v>
      </c>
      <c r="W74" s="172">
        <v>710.8</v>
      </c>
      <c r="X74" s="172">
        <v>714.3</v>
      </c>
      <c r="Y74" s="172">
        <v>713.6</v>
      </c>
      <c r="Z74" s="172">
        <v>709.5</v>
      </c>
      <c r="AA74" s="172">
        <v>705.3</v>
      </c>
      <c r="AB74" s="172">
        <v>693.6</v>
      </c>
      <c r="AC74" s="24">
        <f t="shared" si="37"/>
        <v>698.34999999999991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/>
      <c r="F75" s="11"/>
      <c r="G75" s="11"/>
      <c r="H75" s="11"/>
      <c r="I75" s="11"/>
      <c r="J75" s="11"/>
      <c r="K75" s="11"/>
      <c r="L75" s="11"/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37"/>
        <v>4.2000000000000011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/>
      <c r="F76" s="12"/>
      <c r="G76" s="12"/>
      <c r="H76" s="12"/>
      <c r="I76" s="12"/>
      <c r="J76" s="12"/>
      <c r="K76" s="12"/>
      <c r="L76" s="12"/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37"/>
        <v>3.7000000000000011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/>
      <c r="F77" s="12"/>
      <c r="G77" s="12"/>
      <c r="H77" s="12"/>
      <c r="I77" s="12"/>
      <c r="J77" s="12"/>
      <c r="K77" s="12"/>
      <c r="L77" s="12"/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37"/>
        <v>3.7999999999999989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/>
      <c r="F78" s="12"/>
      <c r="G78" s="12"/>
      <c r="H78" s="12"/>
      <c r="I78" s="12"/>
      <c r="J78" s="12"/>
      <c r="K78" s="12"/>
      <c r="L78" s="12"/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37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/>
      <c r="F79" s="11"/>
      <c r="G79" s="11"/>
      <c r="H79" s="11"/>
      <c r="I79" s="11"/>
      <c r="J79" s="11"/>
      <c r="K79" s="11"/>
      <c r="L79" s="11"/>
      <c r="M79" s="11">
        <f t="shared" ref="M79:AB79" si="38">M75-M76</f>
        <v>0.5</v>
      </c>
      <c r="N79" s="11">
        <f t="shared" si="38"/>
        <v>0.5</v>
      </c>
      <c r="O79" s="11">
        <f t="shared" si="38"/>
        <v>0.5</v>
      </c>
      <c r="P79" s="11">
        <f t="shared" si="38"/>
        <v>0.5</v>
      </c>
      <c r="Q79" s="11">
        <f t="shared" si="38"/>
        <v>0.5</v>
      </c>
      <c r="R79" s="11">
        <f t="shared" si="38"/>
        <v>0.5</v>
      </c>
      <c r="S79" s="11">
        <f t="shared" si="38"/>
        <v>0.5</v>
      </c>
      <c r="T79" s="11">
        <f t="shared" si="38"/>
        <v>0.5</v>
      </c>
      <c r="U79" s="11">
        <f t="shared" si="38"/>
        <v>0.5</v>
      </c>
      <c r="V79" s="11">
        <f t="shared" si="38"/>
        <v>0.5</v>
      </c>
      <c r="W79" s="11">
        <f t="shared" si="38"/>
        <v>0.5</v>
      </c>
      <c r="X79" s="11">
        <f t="shared" si="38"/>
        <v>0.5</v>
      </c>
      <c r="Y79" s="11">
        <f t="shared" si="38"/>
        <v>0.5</v>
      </c>
      <c r="Z79" s="11">
        <f t="shared" si="38"/>
        <v>0.5</v>
      </c>
      <c r="AA79" s="11">
        <f t="shared" si="38"/>
        <v>0.5</v>
      </c>
      <c r="AB79" s="11">
        <f t="shared" si="38"/>
        <v>0.5</v>
      </c>
      <c r="AC79" s="24">
        <f t="shared" si="37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/>
      <c r="F80" s="11"/>
      <c r="G80" s="11"/>
      <c r="H80" s="11"/>
      <c r="I80" s="11"/>
      <c r="J80" s="11"/>
      <c r="K80" s="11"/>
      <c r="L80" s="11"/>
      <c r="M80" s="11">
        <f t="shared" ref="M80:AB80" si="39">M77-M78</f>
        <v>0.79999999999999982</v>
      </c>
      <c r="N80" s="11">
        <f t="shared" si="39"/>
        <v>0.79999999999999982</v>
      </c>
      <c r="O80" s="11">
        <f t="shared" si="39"/>
        <v>0.79999999999999982</v>
      </c>
      <c r="P80" s="11">
        <f t="shared" si="39"/>
        <v>0.79999999999999982</v>
      </c>
      <c r="Q80" s="11">
        <f t="shared" si="39"/>
        <v>0.79999999999999982</v>
      </c>
      <c r="R80" s="11">
        <f t="shared" si="39"/>
        <v>0.79999999999999982</v>
      </c>
      <c r="S80" s="11">
        <f t="shared" si="39"/>
        <v>0.79999999999999982</v>
      </c>
      <c r="T80" s="11">
        <f t="shared" si="39"/>
        <v>0.79999999999999982</v>
      </c>
      <c r="U80" s="11">
        <f t="shared" si="39"/>
        <v>0.79999999999999982</v>
      </c>
      <c r="V80" s="11">
        <f t="shared" si="39"/>
        <v>0.79999999999999982</v>
      </c>
      <c r="W80" s="11">
        <f t="shared" si="39"/>
        <v>0.79999999999999982</v>
      </c>
      <c r="X80" s="11">
        <f t="shared" si="39"/>
        <v>0.79999999999999982</v>
      </c>
      <c r="Y80" s="11">
        <f t="shared" si="39"/>
        <v>0.79999999999999982</v>
      </c>
      <c r="Z80" s="11">
        <f t="shared" si="39"/>
        <v>0.79999999999999982</v>
      </c>
      <c r="AA80" s="11">
        <f t="shared" si="39"/>
        <v>0.79999999999999982</v>
      </c>
      <c r="AB80" s="11">
        <f t="shared" si="39"/>
        <v>0.79999999999999982</v>
      </c>
      <c r="AC80" s="24">
        <f t="shared" si="37"/>
        <v>0.8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/>
      <c r="F81" s="14"/>
      <c r="G81" s="14"/>
      <c r="H81" s="14"/>
      <c r="I81" s="14"/>
      <c r="J81" s="14"/>
      <c r="K81" s="14"/>
      <c r="L81" s="14"/>
      <c r="M81" s="14">
        <f t="shared" ref="M81:AB81" si="40">SQRT(M79/0.5)*971</f>
        <v>971</v>
      </c>
      <c r="N81" s="14">
        <f t="shared" si="40"/>
        <v>971</v>
      </c>
      <c r="O81" s="14">
        <f t="shared" si="40"/>
        <v>971</v>
      </c>
      <c r="P81" s="14">
        <f t="shared" si="40"/>
        <v>971</v>
      </c>
      <c r="Q81" s="14">
        <f t="shared" si="40"/>
        <v>971</v>
      </c>
      <c r="R81" s="14">
        <f t="shared" si="40"/>
        <v>971</v>
      </c>
      <c r="S81" s="14">
        <f t="shared" si="40"/>
        <v>971</v>
      </c>
      <c r="T81" s="14">
        <f t="shared" si="40"/>
        <v>971</v>
      </c>
      <c r="U81" s="14">
        <f t="shared" si="40"/>
        <v>971</v>
      </c>
      <c r="V81" s="14">
        <f t="shared" si="40"/>
        <v>971</v>
      </c>
      <c r="W81" s="14">
        <f t="shared" si="40"/>
        <v>971</v>
      </c>
      <c r="X81" s="14">
        <f t="shared" si="40"/>
        <v>971</v>
      </c>
      <c r="Y81" s="14">
        <f t="shared" si="40"/>
        <v>971</v>
      </c>
      <c r="Z81" s="14">
        <f t="shared" si="40"/>
        <v>971</v>
      </c>
      <c r="AA81" s="14">
        <f t="shared" si="40"/>
        <v>971</v>
      </c>
      <c r="AB81" s="14">
        <f t="shared" si="40"/>
        <v>971</v>
      </c>
      <c r="AC81" s="24">
        <f t="shared" si="37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/>
      <c r="F82" s="14"/>
      <c r="G82" s="14"/>
      <c r="H82" s="14"/>
      <c r="I82" s="14"/>
      <c r="J82" s="14"/>
      <c r="K82" s="14"/>
      <c r="L82" s="14"/>
      <c r="M82" s="14">
        <f t="shared" ref="M82:AB82" si="41">M81*1000*1*(M67-M68)/3024</f>
        <v>2504.5634920634925</v>
      </c>
      <c r="N82" s="14">
        <f t="shared" si="41"/>
        <v>2440.3439153439153</v>
      </c>
      <c r="O82" s="14">
        <f t="shared" si="41"/>
        <v>2247.6851851851852</v>
      </c>
      <c r="P82" s="14">
        <f t="shared" si="41"/>
        <v>2119.2460317460318</v>
      </c>
      <c r="Q82" s="14">
        <f t="shared" si="41"/>
        <v>2376.1243386243382</v>
      </c>
      <c r="R82" s="14">
        <f t="shared" si="41"/>
        <v>2568.7830687830688</v>
      </c>
      <c r="S82" s="14">
        <f t="shared" si="41"/>
        <v>2536.6732804232806</v>
      </c>
      <c r="T82" s="14">
        <f t="shared" si="41"/>
        <v>2536.6732804232802</v>
      </c>
      <c r="U82" s="14">
        <f t="shared" si="41"/>
        <v>2536.6732804232802</v>
      </c>
      <c r="V82" s="14">
        <f t="shared" si="41"/>
        <v>2504.5634920634925</v>
      </c>
      <c r="W82" s="14">
        <f t="shared" si="41"/>
        <v>2344.0145502645505</v>
      </c>
      <c r="X82" s="14">
        <f t="shared" si="41"/>
        <v>2408.2341269841268</v>
      </c>
      <c r="Y82" s="14">
        <f t="shared" si="41"/>
        <v>2408.2341269841268</v>
      </c>
      <c r="Z82" s="14">
        <f t="shared" si="41"/>
        <v>2440.3439153439153</v>
      </c>
      <c r="AA82" s="14">
        <f t="shared" si="41"/>
        <v>2408.2341269841268</v>
      </c>
      <c r="AB82" s="14">
        <f t="shared" si="41"/>
        <v>2440.3439153439153</v>
      </c>
      <c r="AC82" s="24">
        <f>SUM(E82:AB82)</f>
        <v>38820.734126984134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500</v>
      </c>
      <c r="L83" s="15">
        <v>1400</v>
      </c>
      <c r="M83" s="15">
        <v>1500</v>
      </c>
      <c r="N83" s="15">
        <v>1500</v>
      </c>
      <c r="O83" s="15">
        <v>1300</v>
      </c>
      <c r="P83" s="15">
        <v>1300</v>
      </c>
      <c r="Q83" s="15">
        <v>1400</v>
      </c>
      <c r="R83" s="15">
        <v>1400</v>
      </c>
      <c r="S83" s="15">
        <v>1600</v>
      </c>
      <c r="T83" s="15">
        <v>1400</v>
      </c>
      <c r="U83" s="15">
        <v>1500</v>
      </c>
      <c r="V83" s="15">
        <v>1500</v>
      </c>
      <c r="W83" s="15">
        <v>1400</v>
      </c>
      <c r="X83" s="15">
        <v>1400</v>
      </c>
      <c r="Y83" s="15">
        <v>1500</v>
      </c>
      <c r="Z83" s="15">
        <v>1300</v>
      </c>
      <c r="AA83" s="15">
        <v>1500</v>
      </c>
      <c r="AB83" s="15">
        <v>1500</v>
      </c>
      <c r="AC83" s="25">
        <f>SUM(E83:AB83)</f>
        <v>24900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/>
      <c r="F84" s="16"/>
      <c r="G84" s="16"/>
      <c r="H84" s="16"/>
      <c r="I84" s="16"/>
      <c r="J84" s="16"/>
      <c r="K84" s="16"/>
      <c r="L84" s="16"/>
      <c r="M84" s="16">
        <f t="shared" ref="M84:AB84" si="42">M83/M82</f>
        <v>0.59890675750613953</v>
      </c>
      <c r="N84" s="16">
        <f t="shared" si="42"/>
        <v>0.61466746165103803</v>
      </c>
      <c r="O84" s="16">
        <f t="shared" si="42"/>
        <v>0.57837281153450049</v>
      </c>
      <c r="P84" s="16">
        <f t="shared" si="42"/>
        <v>0.61342570920325812</v>
      </c>
      <c r="Q84" s="16">
        <f t="shared" si="42"/>
        <v>0.58919475603306715</v>
      </c>
      <c r="R84" s="16">
        <f t="shared" si="42"/>
        <v>0.54500514933058708</v>
      </c>
      <c r="S84" s="16">
        <f t="shared" si="42"/>
        <v>0.63074736993051661</v>
      </c>
      <c r="T84" s="16">
        <f t="shared" si="42"/>
        <v>0.55190394868920212</v>
      </c>
      <c r="U84" s="16">
        <f t="shared" si="42"/>
        <v>0.59132565930985936</v>
      </c>
      <c r="V84" s="16">
        <f t="shared" si="42"/>
        <v>0.59890675750613953</v>
      </c>
      <c r="W84" s="16">
        <f t="shared" si="42"/>
        <v>0.59726591707461585</v>
      </c>
      <c r="X84" s="16">
        <f t="shared" si="42"/>
        <v>0.5813388259526262</v>
      </c>
      <c r="Y84" s="16">
        <f t="shared" si="42"/>
        <v>0.62286302780638525</v>
      </c>
      <c r="Z84" s="16">
        <f t="shared" si="42"/>
        <v>0.53271180009756625</v>
      </c>
      <c r="AA84" s="16">
        <f t="shared" si="42"/>
        <v>0.62286302780638525</v>
      </c>
      <c r="AB84" s="16">
        <f t="shared" si="42"/>
        <v>0.61466746165103803</v>
      </c>
      <c r="AC84" s="24">
        <f t="shared" ref="AC84:AC89" si="43">AVERAGE(E84:AB84)</f>
        <v>0.59276040256768281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>
        <f>AVERAGE(E84:AB84)</f>
        <v>0.59276040256768281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>
        <f t="shared" si="43"/>
        <v>0.59276040256768281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/>
      <c r="F86" s="16"/>
      <c r="G86" s="16"/>
      <c r="H86" s="16"/>
      <c r="I86" s="16"/>
      <c r="J86" s="16"/>
      <c r="K86" s="16"/>
      <c r="L86" s="16"/>
      <c r="M86" s="16">
        <f t="shared" ref="M86:AB86" si="44">3.516/M84</f>
        <v>5.8706968253968261</v>
      </c>
      <c r="N86" s="16">
        <f t="shared" si="44"/>
        <v>5.720166137566137</v>
      </c>
      <c r="O86" s="16">
        <f t="shared" si="44"/>
        <v>6.0791239316239318</v>
      </c>
      <c r="P86" s="16">
        <f t="shared" si="44"/>
        <v>5.7317454212454217</v>
      </c>
      <c r="Q86" s="16">
        <f t="shared" si="44"/>
        <v>5.9674665532879807</v>
      </c>
      <c r="R86" s="16">
        <f t="shared" si="44"/>
        <v>6.4513151927437633</v>
      </c>
      <c r="S86" s="16">
        <f t="shared" si="44"/>
        <v>5.5743395337301589</v>
      </c>
      <c r="T86" s="16">
        <f t="shared" si="44"/>
        <v>6.3706737528344668</v>
      </c>
      <c r="U86" s="16">
        <f t="shared" si="44"/>
        <v>5.9459621693121694</v>
      </c>
      <c r="V86" s="16">
        <f t="shared" si="44"/>
        <v>5.8706968253968261</v>
      </c>
      <c r="W86" s="16">
        <f t="shared" si="44"/>
        <v>5.8868251133786851</v>
      </c>
      <c r="X86" s="16">
        <f t="shared" si="44"/>
        <v>6.0481079931972781</v>
      </c>
      <c r="Y86" s="16">
        <f t="shared" si="44"/>
        <v>5.6449007936507929</v>
      </c>
      <c r="Z86" s="16">
        <f t="shared" si="44"/>
        <v>6.6001916971916978</v>
      </c>
      <c r="AA86" s="16">
        <f t="shared" si="44"/>
        <v>5.6449007936507929</v>
      </c>
      <c r="AB86" s="16">
        <f t="shared" si="44"/>
        <v>5.720166137566137</v>
      </c>
      <c r="AC86" s="24">
        <f t="shared" si="43"/>
        <v>5.945454929485817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/>
      <c r="F87" s="16"/>
      <c r="G87" s="16"/>
      <c r="H87" s="16"/>
      <c r="I87" s="16"/>
      <c r="J87" s="16"/>
      <c r="K87" s="16"/>
      <c r="L87" s="16"/>
      <c r="M87" s="16">
        <f t="shared" ref="M87:AB87" si="45">3.413*M86</f>
        <v>20.036688265079366</v>
      </c>
      <c r="N87" s="16">
        <f t="shared" si="45"/>
        <v>19.522927027513223</v>
      </c>
      <c r="O87" s="16">
        <f t="shared" si="45"/>
        <v>20.74804997863248</v>
      </c>
      <c r="P87" s="16">
        <f t="shared" si="45"/>
        <v>19.562447122710623</v>
      </c>
      <c r="Q87" s="16">
        <f t="shared" si="45"/>
        <v>20.366963346371875</v>
      </c>
      <c r="R87" s="16">
        <f t="shared" si="45"/>
        <v>22.018338752834463</v>
      </c>
      <c r="S87" s="16">
        <f t="shared" si="45"/>
        <v>19.02522082862103</v>
      </c>
      <c r="T87" s="16">
        <f t="shared" si="45"/>
        <v>21.743109518424035</v>
      </c>
      <c r="U87" s="16">
        <f t="shared" si="45"/>
        <v>20.293568883862434</v>
      </c>
      <c r="V87" s="16">
        <f t="shared" si="45"/>
        <v>20.036688265079366</v>
      </c>
      <c r="W87" s="16">
        <f t="shared" si="45"/>
        <v>20.091734111961451</v>
      </c>
      <c r="X87" s="16">
        <f t="shared" si="45"/>
        <v>20.642192580782311</v>
      </c>
      <c r="Y87" s="16">
        <f t="shared" si="45"/>
        <v>19.266046408730155</v>
      </c>
      <c r="Z87" s="16">
        <f t="shared" si="45"/>
        <v>22.526454262515262</v>
      </c>
      <c r="AA87" s="16">
        <f t="shared" si="45"/>
        <v>19.266046408730155</v>
      </c>
      <c r="AB87" s="16">
        <f t="shared" si="45"/>
        <v>19.522927027513223</v>
      </c>
      <c r="AC87" s="24">
        <f t="shared" si="43"/>
        <v>20.291837674335092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/>
      <c r="F88" s="16"/>
      <c r="G88" s="16"/>
      <c r="H88" s="16"/>
      <c r="I88" s="16"/>
      <c r="J88" s="16"/>
      <c r="K88" s="16"/>
      <c r="L88" s="16"/>
      <c r="M88" s="16">
        <f t="shared" ref="M88:AB88" si="46">(M71-M70)/LN(1+(M71-M70)/M65)</f>
        <v>2.5412839759633101</v>
      </c>
      <c r="N88" s="16">
        <f t="shared" si="46"/>
        <v>2.1870565497103867</v>
      </c>
      <c r="O88" s="16">
        <f t="shared" si="46"/>
        <v>2.2025112400267242</v>
      </c>
      <c r="P88" s="16">
        <f t="shared" si="46"/>
        <v>1.850034032531102</v>
      </c>
      <c r="Q88" s="16">
        <f t="shared" si="46"/>
        <v>1.991849804854938</v>
      </c>
      <c r="R88" s="16">
        <f t="shared" si="46"/>
        <v>2.2440156931414696</v>
      </c>
      <c r="S88" s="16">
        <f t="shared" si="46"/>
        <v>2.2440156931414696</v>
      </c>
      <c r="T88" s="16">
        <f t="shared" si="46"/>
        <v>2.3798815955723569</v>
      </c>
      <c r="U88" s="16">
        <f t="shared" si="46"/>
        <v>2.3798815955723569</v>
      </c>
      <c r="V88" s="16">
        <f t="shared" si="46"/>
        <v>2.3798815955723569</v>
      </c>
      <c r="W88" s="16">
        <f t="shared" si="46"/>
        <v>2.3213328276725762</v>
      </c>
      <c r="X88" s="16">
        <f t="shared" si="46"/>
        <v>2.2918490026683118</v>
      </c>
      <c r="Y88" s="16">
        <f t="shared" si="46"/>
        <v>2.1583730379529524</v>
      </c>
      <c r="Z88" s="16">
        <f t="shared" si="46"/>
        <v>2.1870565497103867</v>
      </c>
      <c r="AA88" s="16">
        <f t="shared" si="46"/>
        <v>2.3213328276725762</v>
      </c>
      <c r="AB88" s="16">
        <f t="shared" si="46"/>
        <v>2.1583730379529524</v>
      </c>
      <c r="AC88" s="24">
        <f t="shared" si="43"/>
        <v>2.2399205662322643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/>
      <c r="F89" s="16"/>
      <c r="G89" s="16"/>
      <c r="H89" s="16"/>
      <c r="I89" s="16"/>
      <c r="J89" s="16"/>
      <c r="K89" s="16"/>
      <c r="L89" s="16"/>
      <c r="M89" s="16">
        <f t="shared" ref="M89:AB89" si="47">(M67-M68)/LN(1+(M67-M68)/M66)</f>
        <v>2.9556008171816193</v>
      </c>
      <c r="N89" s="16">
        <f t="shared" si="47"/>
        <v>2.5369423252845387</v>
      </c>
      <c r="O89" s="16">
        <f t="shared" si="47"/>
        <v>2.7570193139019237</v>
      </c>
      <c r="P89" s="16">
        <f t="shared" si="47"/>
        <v>2.4875228448970583</v>
      </c>
      <c r="Q89" s="16">
        <f t="shared" si="47"/>
        <v>2.4912348380247806</v>
      </c>
      <c r="R89" s="16">
        <f t="shared" si="47"/>
        <v>2.6276699100244088</v>
      </c>
      <c r="S89" s="16">
        <f t="shared" si="47"/>
        <v>2.8000493085330982</v>
      </c>
      <c r="T89" s="16">
        <f t="shared" si="47"/>
        <v>2.8000493085330982</v>
      </c>
      <c r="U89" s="16">
        <f t="shared" si="47"/>
        <v>2.8000493085330982</v>
      </c>
      <c r="V89" s="16">
        <f t="shared" si="47"/>
        <v>2.7763908722930748</v>
      </c>
      <c r="W89" s="16">
        <f t="shared" si="47"/>
        <v>2.4682916986923407</v>
      </c>
      <c r="X89" s="16">
        <f t="shared" si="47"/>
        <v>2.7050532016668063</v>
      </c>
      <c r="Y89" s="16">
        <f t="shared" si="47"/>
        <v>2.5141180370887164</v>
      </c>
      <c r="Z89" s="16">
        <f t="shared" si="47"/>
        <v>2.9063544547929929</v>
      </c>
      <c r="AA89" s="16">
        <f t="shared" si="47"/>
        <v>2.8816343500125901</v>
      </c>
      <c r="AB89" s="16">
        <f t="shared" si="47"/>
        <v>2.3235652944818113</v>
      </c>
      <c r="AC89" s="24">
        <f t="shared" si="43"/>
        <v>2.6769716177463714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>
        <v>1.8</v>
      </c>
      <c r="F94" s="8">
        <v>1.7</v>
      </c>
      <c r="G94" s="8">
        <v>1.7</v>
      </c>
      <c r="H94" s="8">
        <v>1.8</v>
      </c>
      <c r="I94" s="8">
        <v>1.7</v>
      </c>
      <c r="J94" s="8">
        <v>1.7</v>
      </c>
      <c r="K94" s="8">
        <v>1.8</v>
      </c>
      <c r="L94" s="8">
        <v>1.7</v>
      </c>
      <c r="M94" s="8">
        <v>1.8</v>
      </c>
      <c r="N94" s="8">
        <v>1.6</v>
      </c>
      <c r="O94" s="8">
        <v>1.6</v>
      </c>
      <c r="P94" s="8">
        <v>1.6</v>
      </c>
      <c r="Q94" s="8">
        <v>1.6</v>
      </c>
      <c r="R94" s="8">
        <v>1.7</v>
      </c>
      <c r="S94" s="8">
        <v>1.7</v>
      </c>
      <c r="T94" s="8">
        <v>1.8</v>
      </c>
      <c r="U94" s="8">
        <v>1.7</v>
      </c>
      <c r="V94" s="8">
        <v>1.8</v>
      </c>
      <c r="W94" s="8">
        <v>1.7</v>
      </c>
      <c r="X94" s="8">
        <v>1.9</v>
      </c>
      <c r="Y94" s="8">
        <v>1.8</v>
      </c>
      <c r="Z94" s="8">
        <v>1.7</v>
      </c>
      <c r="AA94" s="8">
        <v>1.8</v>
      </c>
      <c r="AB94" s="8">
        <v>1.7</v>
      </c>
      <c r="AC94" s="23">
        <f>AVERAGE(E94:AB94)</f>
        <v>1.7250000000000003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>
        <v>0.5</v>
      </c>
      <c r="F95" s="9">
        <v>0.5</v>
      </c>
      <c r="G95" s="9">
        <v>0.4</v>
      </c>
      <c r="H95" s="9">
        <v>0.6</v>
      </c>
      <c r="I95" s="9">
        <v>0.6</v>
      </c>
      <c r="J95" s="9">
        <v>0.6</v>
      </c>
      <c r="K95" s="9">
        <v>0.5</v>
      </c>
      <c r="L95" s="9">
        <v>0.5</v>
      </c>
      <c r="M95" s="9">
        <v>0.6</v>
      </c>
      <c r="N95" s="9">
        <v>0.4</v>
      </c>
      <c r="O95" s="9">
        <v>0.5</v>
      </c>
      <c r="P95" s="9">
        <v>0.4</v>
      </c>
      <c r="Q95" s="9">
        <v>0.5</v>
      </c>
      <c r="R95" s="9">
        <v>0.6</v>
      </c>
      <c r="S95" s="9">
        <v>0.5</v>
      </c>
      <c r="T95" s="9">
        <v>0.7</v>
      </c>
      <c r="U95" s="9">
        <v>0.6</v>
      </c>
      <c r="V95" s="9">
        <v>0.6</v>
      </c>
      <c r="W95" s="9">
        <v>0.5</v>
      </c>
      <c r="X95" s="9">
        <v>0.5</v>
      </c>
      <c r="Y95" s="9">
        <v>0.5</v>
      </c>
      <c r="Z95" s="9">
        <v>0.6</v>
      </c>
      <c r="AA95" s="9">
        <v>0.5</v>
      </c>
      <c r="AB95" s="9">
        <v>0.4</v>
      </c>
      <c r="AC95" s="23">
        <f>AVERAGE(E95:AB95)</f>
        <v>0.52500000000000002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>
        <v>14.7</v>
      </c>
      <c r="F96" s="10">
        <v>14.8</v>
      </c>
      <c r="G96" s="10">
        <v>15.1</v>
      </c>
      <c r="H96" s="10">
        <v>15.3</v>
      </c>
      <c r="I96" s="10">
        <v>15.5</v>
      </c>
      <c r="J96" s="10">
        <v>15.3</v>
      </c>
      <c r="K96" s="10">
        <v>15.5</v>
      </c>
      <c r="L96" s="10">
        <v>15.9</v>
      </c>
      <c r="M96" s="10">
        <v>14.6</v>
      </c>
      <c r="N96" s="10">
        <v>13.7</v>
      </c>
      <c r="O96" s="10">
        <v>12.6</v>
      </c>
      <c r="P96" s="10">
        <v>12.2</v>
      </c>
      <c r="Q96" s="10">
        <v>13.3</v>
      </c>
      <c r="R96" s="10">
        <v>13.6</v>
      </c>
      <c r="S96" s="10">
        <v>13.7</v>
      </c>
      <c r="T96" s="10">
        <v>13.9</v>
      </c>
      <c r="U96" s="10">
        <v>13.8</v>
      </c>
      <c r="V96" s="10">
        <v>13.6</v>
      </c>
      <c r="W96" s="10">
        <v>13.6</v>
      </c>
      <c r="X96" s="10">
        <v>13.7</v>
      </c>
      <c r="Y96" s="10">
        <v>13.8</v>
      </c>
      <c r="Z96" s="10">
        <v>13.8</v>
      </c>
      <c r="AA96" s="10">
        <v>13.8</v>
      </c>
      <c r="AB96" s="10">
        <v>13.8</v>
      </c>
      <c r="AC96" s="24">
        <f t="shared" ref="AC96:AC100" si="48">AVERAGE(E96:AB96)</f>
        <v>14.150000000000004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>
        <v>7</v>
      </c>
      <c r="F97" s="10">
        <v>7</v>
      </c>
      <c r="G97" s="10">
        <v>7.2</v>
      </c>
      <c r="H97" s="10">
        <v>7.5</v>
      </c>
      <c r="I97" s="10">
        <v>7.1</v>
      </c>
      <c r="J97" s="10">
        <v>7.2</v>
      </c>
      <c r="K97" s="10">
        <v>7.3</v>
      </c>
      <c r="L97" s="10">
        <v>7.8</v>
      </c>
      <c r="M97" s="10">
        <v>6.9</v>
      </c>
      <c r="N97" s="10">
        <v>6.4</v>
      </c>
      <c r="O97" s="10">
        <v>5.8</v>
      </c>
      <c r="P97" s="10">
        <v>5.4</v>
      </c>
      <c r="Q97" s="10">
        <v>5.7</v>
      </c>
      <c r="R97" s="10">
        <v>5.8</v>
      </c>
      <c r="S97" s="10">
        <v>6.1</v>
      </c>
      <c r="T97" s="10">
        <v>6.1</v>
      </c>
      <c r="U97" s="10">
        <v>6.1</v>
      </c>
      <c r="V97" s="10">
        <v>6.1</v>
      </c>
      <c r="W97" s="10">
        <v>6.1</v>
      </c>
      <c r="X97" s="10">
        <v>6.2</v>
      </c>
      <c r="Y97" s="10">
        <v>6.2</v>
      </c>
      <c r="Z97" s="10">
        <v>6.2</v>
      </c>
      <c r="AA97" s="10">
        <v>6.2</v>
      </c>
      <c r="AB97" s="10">
        <v>6.1</v>
      </c>
      <c r="AC97" s="24">
        <f t="shared" si="48"/>
        <v>6.4791666666666643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7.6999999999999993</v>
      </c>
      <c r="F98" s="10">
        <f t="shared" ref="F98:AB98" si="49">F96-F97</f>
        <v>7.8000000000000007</v>
      </c>
      <c r="G98" s="10">
        <f t="shared" si="49"/>
        <v>7.8999999999999995</v>
      </c>
      <c r="H98" s="10">
        <f t="shared" si="49"/>
        <v>7.8000000000000007</v>
      </c>
      <c r="I98" s="10">
        <f t="shared" si="49"/>
        <v>8.4</v>
      </c>
      <c r="J98" s="10">
        <f t="shared" si="49"/>
        <v>8.1000000000000014</v>
      </c>
      <c r="K98" s="10">
        <f t="shared" si="49"/>
        <v>8.1999999999999993</v>
      </c>
      <c r="L98" s="10">
        <f t="shared" si="49"/>
        <v>8.1000000000000014</v>
      </c>
      <c r="M98" s="10">
        <f t="shared" si="49"/>
        <v>7.6999999999999993</v>
      </c>
      <c r="N98" s="10">
        <f t="shared" si="49"/>
        <v>7.2999999999999989</v>
      </c>
      <c r="O98" s="10">
        <f t="shared" si="49"/>
        <v>6.8</v>
      </c>
      <c r="P98" s="10">
        <f t="shared" si="49"/>
        <v>6.7999999999999989</v>
      </c>
      <c r="Q98" s="10">
        <f t="shared" si="49"/>
        <v>7.6000000000000005</v>
      </c>
      <c r="R98" s="10">
        <f t="shared" si="49"/>
        <v>7.8</v>
      </c>
      <c r="S98" s="10">
        <f t="shared" si="49"/>
        <v>7.6</v>
      </c>
      <c r="T98" s="10">
        <f t="shared" si="49"/>
        <v>7.8000000000000007</v>
      </c>
      <c r="U98" s="10">
        <f t="shared" si="49"/>
        <v>7.7000000000000011</v>
      </c>
      <c r="V98" s="10">
        <f t="shared" si="49"/>
        <v>7.5</v>
      </c>
      <c r="W98" s="10">
        <f t="shared" si="49"/>
        <v>7.5</v>
      </c>
      <c r="X98" s="10">
        <f t="shared" si="49"/>
        <v>7.4999999999999991</v>
      </c>
      <c r="Y98" s="10">
        <f t="shared" si="49"/>
        <v>7.6000000000000005</v>
      </c>
      <c r="Z98" s="10">
        <f t="shared" si="49"/>
        <v>7.6000000000000005</v>
      </c>
      <c r="AA98" s="10">
        <f t="shared" si="49"/>
        <v>7.6000000000000005</v>
      </c>
      <c r="AB98" s="10">
        <f t="shared" si="49"/>
        <v>7.7000000000000011</v>
      </c>
      <c r="AC98" s="24">
        <f t="shared" si="48"/>
        <v>7.6708333333333307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>
        <v>28.2</v>
      </c>
      <c r="F99" s="10">
        <v>27.9</v>
      </c>
      <c r="G99" s="10">
        <v>28.1</v>
      </c>
      <c r="H99" s="10">
        <v>27.7</v>
      </c>
      <c r="I99" s="10">
        <v>26.1</v>
      </c>
      <c r="J99" s="10">
        <v>28.1</v>
      </c>
      <c r="K99" s="10">
        <v>27.3</v>
      </c>
      <c r="L99" s="10">
        <v>28.2</v>
      </c>
      <c r="M99" s="10">
        <v>28.3</v>
      </c>
      <c r="N99" s="10">
        <v>27.7</v>
      </c>
      <c r="O99" s="10">
        <v>26.9</v>
      </c>
      <c r="P99" s="10">
        <v>25.2</v>
      </c>
      <c r="Q99" s="10">
        <v>24.3</v>
      </c>
      <c r="R99" s="10">
        <v>24.6</v>
      </c>
      <c r="S99" s="10">
        <v>25.3</v>
      </c>
      <c r="T99" s="10">
        <v>25.4</v>
      </c>
      <c r="U99" s="10">
        <v>25.7</v>
      </c>
      <c r="V99" s="10">
        <v>26.5</v>
      </c>
      <c r="W99" s="10">
        <v>26.9</v>
      </c>
      <c r="X99" s="10">
        <v>27.2</v>
      </c>
      <c r="Y99" s="10">
        <v>27.1</v>
      </c>
      <c r="Z99" s="10">
        <v>26.8</v>
      </c>
      <c r="AA99" s="10">
        <v>26.6</v>
      </c>
      <c r="AB99" s="10">
        <v>26.2</v>
      </c>
      <c r="AC99" s="24">
        <f t="shared" si="48"/>
        <v>26.762500000000003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>
        <v>32.700000000000003</v>
      </c>
      <c r="F100" s="10">
        <v>32.6</v>
      </c>
      <c r="G100" s="10">
        <v>32.700000000000003</v>
      </c>
      <c r="H100" s="10">
        <v>32.4</v>
      </c>
      <c r="I100" s="10">
        <v>31.1</v>
      </c>
      <c r="J100" s="10">
        <v>32.799999999999997</v>
      </c>
      <c r="K100" s="10">
        <v>32.299999999999997</v>
      </c>
      <c r="L100" s="10">
        <v>33.200000000000003</v>
      </c>
      <c r="M100" s="10">
        <v>32.9</v>
      </c>
      <c r="N100" s="10">
        <v>32.1</v>
      </c>
      <c r="O100" s="10">
        <v>30.9</v>
      </c>
      <c r="P100" s="10">
        <v>29.2</v>
      </c>
      <c r="Q100" s="10">
        <v>28.7</v>
      </c>
      <c r="R100" s="10">
        <v>29.2</v>
      </c>
      <c r="S100" s="10">
        <v>29.9</v>
      </c>
      <c r="T100" s="10">
        <v>30.2</v>
      </c>
      <c r="U100" s="10">
        <v>30.3</v>
      </c>
      <c r="V100" s="10">
        <v>31</v>
      </c>
      <c r="W100" s="10">
        <v>31.4</v>
      </c>
      <c r="X100" s="10">
        <v>31.6</v>
      </c>
      <c r="Y100" s="10">
        <v>31.6</v>
      </c>
      <c r="Z100" s="10">
        <v>31.4</v>
      </c>
      <c r="AA100" s="10">
        <v>31.1</v>
      </c>
      <c r="AB100" s="10">
        <v>30.7</v>
      </c>
      <c r="AC100" s="24">
        <f t="shared" si="48"/>
        <v>31.333333333333332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4.5000000000000036</v>
      </c>
      <c r="F101" s="10">
        <f t="shared" ref="F101:AB101" si="50">F100-F99</f>
        <v>4.7000000000000028</v>
      </c>
      <c r="G101" s="10">
        <f t="shared" si="50"/>
        <v>4.6000000000000014</v>
      </c>
      <c r="H101" s="10">
        <f t="shared" si="50"/>
        <v>4.6999999999999993</v>
      </c>
      <c r="I101" s="10">
        <f t="shared" si="50"/>
        <v>5</v>
      </c>
      <c r="J101" s="10">
        <f t="shared" si="50"/>
        <v>4.6999999999999957</v>
      </c>
      <c r="K101" s="10">
        <f t="shared" si="50"/>
        <v>4.9999999999999964</v>
      </c>
      <c r="L101" s="10">
        <f t="shared" si="50"/>
        <v>5.0000000000000036</v>
      </c>
      <c r="M101" s="10">
        <f t="shared" si="50"/>
        <v>4.5999999999999979</v>
      </c>
      <c r="N101" s="10">
        <f t="shared" si="50"/>
        <v>4.4000000000000021</v>
      </c>
      <c r="O101" s="10">
        <f t="shared" si="50"/>
        <v>4</v>
      </c>
      <c r="P101" s="10">
        <f t="shared" si="50"/>
        <v>4</v>
      </c>
      <c r="Q101" s="10">
        <f t="shared" si="50"/>
        <v>4.3999999999999986</v>
      </c>
      <c r="R101" s="10">
        <f t="shared" si="50"/>
        <v>4.5999999999999979</v>
      </c>
      <c r="S101" s="10">
        <f t="shared" si="50"/>
        <v>4.5999999999999979</v>
      </c>
      <c r="T101" s="10">
        <f t="shared" si="50"/>
        <v>4.8000000000000007</v>
      </c>
      <c r="U101" s="10">
        <f t="shared" si="50"/>
        <v>4.6000000000000014</v>
      </c>
      <c r="V101" s="10">
        <f t="shared" si="50"/>
        <v>4.5</v>
      </c>
      <c r="W101" s="10">
        <f t="shared" si="50"/>
        <v>4.5</v>
      </c>
      <c r="X101" s="10">
        <f t="shared" si="50"/>
        <v>4.4000000000000021</v>
      </c>
      <c r="Y101" s="10">
        <f t="shared" si="50"/>
        <v>4.5</v>
      </c>
      <c r="Z101" s="10">
        <f t="shared" si="50"/>
        <v>4.5999999999999979</v>
      </c>
      <c r="AA101" s="10">
        <f t="shared" si="50"/>
        <v>4.5</v>
      </c>
      <c r="AB101" s="10">
        <f t="shared" si="50"/>
        <v>4.5</v>
      </c>
      <c r="AC101" s="24">
        <f>AVERAGE(E101:AB101)</f>
        <v>4.5708333333333329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>
        <v>267.5</v>
      </c>
      <c r="F102" s="172">
        <v>266.10000000000002</v>
      </c>
      <c r="G102" s="172">
        <v>271</v>
      </c>
      <c r="H102" s="172">
        <v>273</v>
      </c>
      <c r="I102" s="172">
        <v>266.8</v>
      </c>
      <c r="J102" s="172">
        <v>270.3</v>
      </c>
      <c r="K102" s="172">
        <v>269.60000000000002</v>
      </c>
      <c r="L102" s="172">
        <v>276.5</v>
      </c>
      <c r="M102" s="172">
        <v>264.10000000000002</v>
      </c>
      <c r="N102" s="172">
        <v>260.60000000000002</v>
      </c>
      <c r="O102" s="172">
        <v>251.7</v>
      </c>
      <c r="P102" s="172">
        <v>248.2</v>
      </c>
      <c r="Q102" s="172">
        <v>249.6</v>
      </c>
      <c r="R102" s="172">
        <v>251.7</v>
      </c>
      <c r="S102" s="172">
        <v>254.4</v>
      </c>
      <c r="T102" s="172">
        <v>254.4</v>
      </c>
      <c r="U102" s="172">
        <v>255.1</v>
      </c>
      <c r="V102" s="172">
        <v>257.2</v>
      </c>
      <c r="W102" s="172">
        <v>255.8</v>
      </c>
      <c r="X102" s="172">
        <v>257.89999999999998</v>
      </c>
      <c r="Y102" s="172">
        <v>257.2</v>
      </c>
      <c r="Z102" s="172">
        <v>257.89999999999998</v>
      </c>
      <c r="AA102" s="172">
        <v>256.5</v>
      </c>
      <c r="AB102" s="172">
        <v>254.4</v>
      </c>
      <c r="AC102" s="24">
        <f t="shared" ref="AC102:AC110" si="51">AVERAGE(E102:AB102)</f>
        <v>260.31249999999994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>
        <v>772.9</v>
      </c>
      <c r="F103" s="172">
        <v>770.1</v>
      </c>
      <c r="G103" s="172">
        <v>772.2</v>
      </c>
      <c r="H103" s="172">
        <v>765.3</v>
      </c>
      <c r="I103" s="172">
        <v>738.4</v>
      </c>
      <c r="J103" s="172">
        <v>777</v>
      </c>
      <c r="K103" s="172">
        <v>763.9</v>
      </c>
      <c r="L103" s="172">
        <v>783.9</v>
      </c>
      <c r="M103" s="172">
        <v>777</v>
      </c>
      <c r="N103" s="172">
        <v>751.5</v>
      </c>
      <c r="O103" s="172">
        <v>726</v>
      </c>
      <c r="P103" s="172">
        <v>684.6</v>
      </c>
      <c r="Q103" s="172">
        <v>681.9</v>
      </c>
      <c r="R103" s="172">
        <v>691.5</v>
      </c>
      <c r="S103" s="172">
        <v>706.7</v>
      </c>
      <c r="T103" s="172">
        <v>713.6</v>
      </c>
      <c r="U103" s="172">
        <v>714.3</v>
      </c>
      <c r="V103" s="172">
        <v>730.2</v>
      </c>
      <c r="W103" s="172">
        <v>739.8</v>
      </c>
      <c r="X103" s="172">
        <v>743.3</v>
      </c>
      <c r="Y103" s="172">
        <v>744.6</v>
      </c>
      <c r="Z103" s="172">
        <v>738.4</v>
      </c>
      <c r="AA103" s="172">
        <v>735.7</v>
      </c>
      <c r="AB103" s="172">
        <v>726.7</v>
      </c>
      <c r="AC103" s="24">
        <f t="shared" si="51"/>
        <v>739.5625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>
        <v>4.2</v>
      </c>
      <c r="M104" s="11">
        <v>4.2</v>
      </c>
      <c r="N104" s="11">
        <v>4.2</v>
      </c>
      <c r="O104" s="11">
        <v>4.2</v>
      </c>
      <c r="P104" s="11">
        <v>4.2</v>
      </c>
      <c r="Q104" s="11">
        <v>4.2</v>
      </c>
      <c r="R104" s="11">
        <v>4.2</v>
      </c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>
        <v>4.2</v>
      </c>
      <c r="AC104" s="24">
        <f t="shared" si="51"/>
        <v>4.200000000000002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>
        <v>3.7</v>
      </c>
      <c r="M105" s="12">
        <v>3.7</v>
      </c>
      <c r="N105" s="12">
        <v>3.7</v>
      </c>
      <c r="O105" s="12">
        <v>3.7</v>
      </c>
      <c r="P105" s="12">
        <v>3.7</v>
      </c>
      <c r="Q105" s="12">
        <v>3.7</v>
      </c>
      <c r="R105" s="12">
        <v>3.7</v>
      </c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>
        <v>3.7</v>
      </c>
      <c r="AC105" s="24">
        <f t="shared" si="51"/>
        <v>3.7000000000000015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>
        <v>3.8</v>
      </c>
      <c r="M106" s="12">
        <v>3.8</v>
      </c>
      <c r="N106" s="12">
        <v>3.8</v>
      </c>
      <c r="O106" s="12">
        <v>3.8</v>
      </c>
      <c r="P106" s="12">
        <v>3.8</v>
      </c>
      <c r="Q106" s="12">
        <v>3.8</v>
      </c>
      <c r="R106" s="12">
        <v>3.8</v>
      </c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>
        <v>3.8</v>
      </c>
      <c r="AC106" s="24">
        <f t="shared" si="51"/>
        <v>3.7999999999999985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>
        <v>3</v>
      </c>
      <c r="M107" s="12">
        <v>3</v>
      </c>
      <c r="N107" s="12">
        <v>3</v>
      </c>
      <c r="O107" s="12">
        <v>3</v>
      </c>
      <c r="P107" s="12">
        <v>3</v>
      </c>
      <c r="Q107" s="12">
        <v>3</v>
      </c>
      <c r="R107" s="12">
        <v>3</v>
      </c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>
        <v>3</v>
      </c>
      <c r="AC107" s="24">
        <f t="shared" si="51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AB108" si="52">E104-E105</f>
        <v>0.5</v>
      </c>
      <c r="F108" s="11">
        <f t="shared" si="52"/>
        <v>0.5</v>
      </c>
      <c r="G108" s="11">
        <f t="shared" si="52"/>
        <v>0.5</v>
      </c>
      <c r="H108" s="11">
        <f t="shared" si="52"/>
        <v>0.5</v>
      </c>
      <c r="I108" s="11">
        <f t="shared" si="52"/>
        <v>0.5</v>
      </c>
      <c r="J108" s="11">
        <f t="shared" si="52"/>
        <v>0.5</v>
      </c>
      <c r="K108" s="11">
        <f t="shared" si="52"/>
        <v>0.5</v>
      </c>
      <c r="L108" s="11">
        <f t="shared" si="52"/>
        <v>0.5</v>
      </c>
      <c r="M108" s="11">
        <f t="shared" si="52"/>
        <v>0.5</v>
      </c>
      <c r="N108" s="11">
        <f t="shared" si="52"/>
        <v>0.5</v>
      </c>
      <c r="O108" s="11">
        <f t="shared" si="52"/>
        <v>0.5</v>
      </c>
      <c r="P108" s="11">
        <f t="shared" si="52"/>
        <v>0.5</v>
      </c>
      <c r="Q108" s="11">
        <f t="shared" si="52"/>
        <v>0.5</v>
      </c>
      <c r="R108" s="11">
        <f t="shared" si="52"/>
        <v>0.5</v>
      </c>
      <c r="S108" s="11">
        <f t="shared" si="52"/>
        <v>0.5</v>
      </c>
      <c r="T108" s="11">
        <f t="shared" si="52"/>
        <v>0.5</v>
      </c>
      <c r="U108" s="11">
        <f t="shared" si="52"/>
        <v>0.5</v>
      </c>
      <c r="V108" s="11">
        <f t="shared" si="52"/>
        <v>0.5</v>
      </c>
      <c r="W108" s="11">
        <f t="shared" si="52"/>
        <v>0.5</v>
      </c>
      <c r="X108" s="11">
        <f t="shared" si="52"/>
        <v>0.5</v>
      </c>
      <c r="Y108" s="11">
        <f t="shared" si="52"/>
        <v>0.5</v>
      </c>
      <c r="Z108" s="11">
        <f t="shared" si="52"/>
        <v>0.5</v>
      </c>
      <c r="AA108" s="11">
        <f t="shared" si="52"/>
        <v>0.5</v>
      </c>
      <c r="AB108" s="11">
        <f t="shared" si="52"/>
        <v>0.5</v>
      </c>
      <c r="AC108" s="24">
        <f t="shared" si="51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AB109" si="53">E106-E107</f>
        <v>0.79999999999999982</v>
      </c>
      <c r="F109" s="11">
        <f t="shared" si="53"/>
        <v>0.79999999999999982</v>
      </c>
      <c r="G109" s="11">
        <f t="shared" si="53"/>
        <v>0.79999999999999982</v>
      </c>
      <c r="H109" s="11">
        <f t="shared" si="53"/>
        <v>0.79999999999999982</v>
      </c>
      <c r="I109" s="11">
        <f t="shared" si="53"/>
        <v>0.79999999999999982</v>
      </c>
      <c r="J109" s="11">
        <f t="shared" si="53"/>
        <v>0.79999999999999982</v>
      </c>
      <c r="K109" s="11">
        <f t="shared" si="53"/>
        <v>0.79999999999999982</v>
      </c>
      <c r="L109" s="11">
        <f t="shared" si="53"/>
        <v>0.79999999999999982</v>
      </c>
      <c r="M109" s="11">
        <f t="shared" si="53"/>
        <v>0.79999999999999982</v>
      </c>
      <c r="N109" s="11">
        <f t="shared" si="53"/>
        <v>0.79999999999999982</v>
      </c>
      <c r="O109" s="11">
        <f t="shared" si="53"/>
        <v>0.79999999999999982</v>
      </c>
      <c r="P109" s="11">
        <f t="shared" si="53"/>
        <v>0.79999999999999982</v>
      </c>
      <c r="Q109" s="11">
        <f t="shared" si="53"/>
        <v>0.79999999999999982</v>
      </c>
      <c r="R109" s="11">
        <f t="shared" si="53"/>
        <v>0.79999999999999982</v>
      </c>
      <c r="S109" s="11">
        <f t="shared" si="53"/>
        <v>0.79999999999999982</v>
      </c>
      <c r="T109" s="11">
        <f t="shared" si="53"/>
        <v>0.79999999999999982</v>
      </c>
      <c r="U109" s="11">
        <f t="shared" si="53"/>
        <v>0.79999999999999982</v>
      </c>
      <c r="V109" s="11">
        <f t="shared" si="53"/>
        <v>0.79999999999999982</v>
      </c>
      <c r="W109" s="11">
        <f t="shared" si="53"/>
        <v>0.79999999999999982</v>
      </c>
      <c r="X109" s="11">
        <f t="shared" si="53"/>
        <v>0.79999999999999982</v>
      </c>
      <c r="Y109" s="11">
        <f t="shared" si="53"/>
        <v>0.79999999999999982</v>
      </c>
      <c r="Z109" s="11">
        <f t="shared" si="53"/>
        <v>0.79999999999999982</v>
      </c>
      <c r="AA109" s="11">
        <f t="shared" si="53"/>
        <v>0.79999999999999982</v>
      </c>
      <c r="AB109" s="11">
        <f t="shared" si="53"/>
        <v>0.79999999999999982</v>
      </c>
      <c r="AC109" s="24">
        <f t="shared" si="51"/>
        <v>0.80000000000000027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AB110" si="54">SQRT(E108/0.5)*971</f>
        <v>971</v>
      </c>
      <c r="F110" s="14">
        <f t="shared" si="54"/>
        <v>971</v>
      </c>
      <c r="G110" s="14">
        <f t="shared" si="54"/>
        <v>971</v>
      </c>
      <c r="H110" s="14">
        <f t="shared" si="54"/>
        <v>971</v>
      </c>
      <c r="I110" s="14">
        <f t="shared" si="54"/>
        <v>971</v>
      </c>
      <c r="J110" s="14">
        <f t="shared" si="54"/>
        <v>971</v>
      </c>
      <c r="K110" s="14">
        <f t="shared" si="54"/>
        <v>971</v>
      </c>
      <c r="L110" s="14">
        <f t="shared" si="54"/>
        <v>971</v>
      </c>
      <c r="M110" s="14">
        <f t="shared" si="54"/>
        <v>971</v>
      </c>
      <c r="N110" s="14">
        <f t="shared" si="54"/>
        <v>971</v>
      </c>
      <c r="O110" s="14">
        <f t="shared" si="54"/>
        <v>971</v>
      </c>
      <c r="P110" s="14">
        <f t="shared" si="54"/>
        <v>971</v>
      </c>
      <c r="Q110" s="14">
        <f t="shared" si="54"/>
        <v>971</v>
      </c>
      <c r="R110" s="14">
        <f t="shared" si="54"/>
        <v>971</v>
      </c>
      <c r="S110" s="14">
        <f t="shared" si="54"/>
        <v>971</v>
      </c>
      <c r="T110" s="14">
        <f t="shared" si="54"/>
        <v>971</v>
      </c>
      <c r="U110" s="14">
        <f t="shared" si="54"/>
        <v>971</v>
      </c>
      <c r="V110" s="14">
        <f t="shared" si="54"/>
        <v>971</v>
      </c>
      <c r="W110" s="14">
        <f t="shared" si="54"/>
        <v>971</v>
      </c>
      <c r="X110" s="14">
        <f t="shared" si="54"/>
        <v>971</v>
      </c>
      <c r="Y110" s="14">
        <f t="shared" si="54"/>
        <v>971</v>
      </c>
      <c r="Z110" s="14">
        <f t="shared" si="54"/>
        <v>971</v>
      </c>
      <c r="AA110" s="14">
        <f t="shared" si="54"/>
        <v>971</v>
      </c>
      <c r="AB110" s="14">
        <f t="shared" si="54"/>
        <v>971</v>
      </c>
      <c r="AC110" s="24">
        <f t="shared" si="51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AB111" si="55">E110*1000*1*(E96-E97)/3024</f>
        <v>2472.4537037037035</v>
      </c>
      <c r="F111" s="14">
        <f t="shared" si="55"/>
        <v>2504.5634920634925</v>
      </c>
      <c r="G111" s="14">
        <f t="shared" si="55"/>
        <v>2536.6732804232802</v>
      </c>
      <c r="H111" s="14">
        <f t="shared" si="55"/>
        <v>2504.5634920634925</v>
      </c>
      <c r="I111" s="14">
        <f t="shared" si="55"/>
        <v>2697.2222222222222</v>
      </c>
      <c r="J111" s="14">
        <f t="shared" si="55"/>
        <v>2600.8928571428573</v>
      </c>
      <c r="K111" s="14">
        <f t="shared" si="55"/>
        <v>2633.002645502645</v>
      </c>
      <c r="L111" s="14">
        <f t="shared" si="55"/>
        <v>2600.8928571428573</v>
      </c>
      <c r="M111" s="14">
        <f t="shared" si="55"/>
        <v>2472.4537037037035</v>
      </c>
      <c r="N111" s="14">
        <f t="shared" si="55"/>
        <v>2344.0145502645501</v>
      </c>
      <c r="O111" s="14">
        <f t="shared" si="55"/>
        <v>2183.4656084656085</v>
      </c>
      <c r="P111" s="14">
        <f t="shared" si="55"/>
        <v>2183.4656084656081</v>
      </c>
      <c r="Q111" s="14">
        <f t="shared" si="55"/>
        <v>2440.3439153439158</v>
      </c>
      <c r="R111" s="14">
        <f t="shared" si="55"/>
        <v>2504.563492063492</v>
      </c>
      <c r="S111" s="14">
        <f t="shared" si="55"/>
        <v>2440.3439153439153</v>
      </c>
      <c r="T111" s="14">
        <f t="shared" si="55"/>
        <v>2504.5634920634925</v>
      </c>
      <c r="U111" s="14">
        <f t="shared" si="55"/>
        <v>2472.4537037037039</v>
      </c>
      <c r="V111" s="14">
        <f t="shared" si="55"/>
        <v>2408.2341269841268</v>
      </c>
      <c r="W111" s="14">
        <f t="shared" si="55"/>
        <v>2408.2341269841268</v>
      </c>
      <c r="X111" s="14">
        <f t="shared" si="55"/>
        <v>2408.2341269841268</v>
      </c>
      <c r="Y111" s="14">
        <f t="shared" si="55"/>
        <v>2440.3439153439158</v>
      </c>
      <c r="Z111" s="14">
        <f t="shared" si="55"/>
        <v>2440.3439153439158</v>
      </c>
      <c r="AA111" s="14">
        <f t="shared" si="55"/>
        <v>2440.3439153439158</v>
      </c>
      <c r="AB111" s="14">
        <f t="shared" si="55"/>
        <v>2472.4537037037039</v>
      </c>
      <c r="AC111" s="24">
        <f>SUM(E111:AB111)</f>
        <v>59114.120370370372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>
        <v>1600</v>
      </c>
      <c r="F112" s="15">
        <v>1400</v>
      </c>
      <c r="G112" s="15">
        <v>1600</v>
      </c>
      <c r="H112" s="15">
        <v>1500</v>
      </c>
      <c r="I112" s="15">
        <v>1500</v>
      </c>
      <c r="J112" s="15">
        <v>1600</v>
      </c>
      <c r="K112" s="15">
        <v>1500</v>
      </c>
      <c r="L112" s="15">
        <v>1600</v>
      </c>
      <c r="M112" s="15">
        <v>1400</v>
      </c>
      <c r="N112" s="15">
        <v>1500</v>
      </c>
      <c r="O112" s="15">
        <v>1300</v>
      </c>
      <c r="P112" s="15">
        <v>1300</v>
      </c>
      <c r="Q112" s="15">
        <v>1400</v>
      </c>
      <c r="R112" s="15">
        <v>1400</v>
      </c>
      <c r="S112" s="15">
        <v>1400</v>
      </c>
      <c r="T112" s="15">
        <v>1600</v>
      </c>
      <c r="U112" s="15">
        <v>1300</v>
      </c>
      <c r="V112" s="15">
        <v>1400</v>
      </c>
      <c r="W112" s="15">
        <v>1500</v>
      </c>
      <c r="X112" s="15">
        <v>1500</v>
      </c>
      <c r="Y112" s="15">
        <v>1500</v>
      </c>
      <c r="Z112" s="15">
        <v>1500</v>
      </c>
      <c r="AA112" s="15">
        <v>1400</v>
      </c>
      <c r="AB112" s="15">
        <v>1400</v>
      </c>
      <c r="AC112" s="25">
        <f>SUM(E112:AB112)</f>
        <v>35100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>
        <f t="shared" ref="E113:AB113" si="56">E112/E111</f>
        <v>0.64713041850014053</v>
      </c>
      <c r="F113" s="16">
        <f t="shared" si="56"/>
        <v>0.55897964033906355</v>
      </c>
      <c r="G113" s="16">
        <f t="shared" si="56"/>
        <v>0.63074736993051672</v>
      </c>
      <c r="H113" s="16">
        <f t="shared" si="56"/>
        <v>0.59890675750613953</v>
      </c>
      <c r="I113" s="16">
        <f t="shared" si="56"/>
        <v>0.55612770339855822</v>
      </c>
      <c r="J113" s="16">
        <f t="shared" si="56"/>
        <v>0.6151733607964297</v>
      </c>
      <c r="K113" s="16">
        <f t="shared" si="56"/>
        <v>0.56969179372535239</v>
      </c>
      <c r="L113" s="16">
        <f t="shared" si="56"/>
        <v>0.6151733607964297</v>
      </c>
      <c r="M113" s="16">
        <f t="shared" si="56"/>
        <v>0.5662391161876229</v>
      </c>
      <c r="N113" s="16">
        <f t="shared" si="56"/>
        <v>0.63992776829423137</v>
      </c>
      <c r="O113" s="16">
        <f t="shared" si="56"/>
        <v>0.59538377657963282</v>
      </c>
      <c r="P113" s="16">
        <f t="shared" si="56"/>
        <v>0.59538377657963304</v>
      </c>
      <c r="Q113" s="16">
        <f t="shared" si="56"/>
        <v>0.57368963087430203</v>
      </c>
      <c r="R113" s="16">
        <f t="shared" si="56"/>
        <v>0.55897964033906367</v>
      </c>
      <c r="S113" s="16">
        <f t="shared" si="56"/>
        <v>0.57368963087430214</v>
      </c>
      <c r="T113" s="16">
        <f t="shared" si="56"/>
        <v>0.6388338746732154</v>
      </c>
      <c r="U113" s="16">
        <f t="shared" si="56"/>
        <v>0.52579346503136404</v>
      </c>
      <c r="V113" s="16">
        <f t="shared" si="56"/>
        <v>0.5813388259526262</v>
      </c>
      <c r="W113" s="16">
        <f t="shared" si="56"/>
        <v>0.62286302780638525</v>
      </c>
      <c r="X113" s="16">
        <f t="shared" si="56"/>
        <v>0.62286302780638525</v>
      </c>
      <c r="Y113" s="16">
        <f t="shared" si="56"/>
        <v>0.61466746165103792</v>
      </c>
      <c r="Z113" s="16">
        <f t="shared" si="56"/>
        <v>0.61466746165103792</v>
      </c>
      <c r="AA113" s="16">
        <f t="shared" si="56"/>
        <v>0.57368963087430203</v>
      </c>
      <c r="AB113" s="16">
        <f t="shared" si="56"/>
        <v>0.56623911618762279</v>
      </c>
      <c r="AC113" s="24">
        <f t="shared" ref="AC113:AC118" si="57">AVERAGE(E113:AB113)</f>
        <v>0.59400748484814148</v>
      </c>
    </row>
    <row r="114" spans="1:35" ht="30" customHeight="1">
      <c r="A114" s="4">
        <v>17</v>
      </c>
      <c r="B114" s="5" t="s">
        <v>64</v>
      </c>
      <c r="C114" s="13"/>
      <c r="D114" s="13"/>
      <c r="E114" s="427">
        <f>AVERAGE(E113:AB113)</f>
        <v>0.59400748484814148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>
        <f t="shared" si="57"/>
        <v>0.59400748484814148</v>
      </c>
    </row>
    <row r="115" spans="1:35" ht="30" customHeight="1">
      <c r="A115" s="4">
        <v>18</v>
      </c>
      <c r="B115" s="5" t="s">
        <v>65</v>
      </c>
      <c r="C115" s="13"/>
      <c r="D115" s="13"/>
      <c r="E115" s="16">
        <f t="shared" ref="E115:AB115" si="58">3.516/E113</f>
        <v>5.4332170138888882</v>
      </c>
      <c r="F115" s="16">
        <f t="shared" si="58"/>
        <v>6.2900323129251712</v>
      </c>
      <c r="G115" s="16">
        <f t="shared" si="58"/>
        <v>5.574339533730158</v>
      </c>
      <c r="H115" s="16">
        <f t="shared" si="58"/>
        <v>5.8706968253968261</v>
      </c>
      <c r="I115" s="16">
        <f t="shared" si="58"/>
        <v>6.3222888888888882</v>
      </c>
      <c r="J115" s="16">
        <f t="shared" si="58"/>
        <v>5.7154620535714296</v>
      </c>
      <c r="K115" s="16">
        <f t="shared" si="58"/>
        <v>6.1717582010581999</v>
      </c>
      <c r="L115" s="16">
        <f t="shared" si="58"/>
        <v>5.7154620535714296</v>
      </c>
      <c r="M115" s="16">
        <f t="shared" si="58"/>
        <v>6.2093908730158729</v>
      </c>
      <c r="N115" s="16">
        <f t="shared" si="58"/>
        <v>5.4943701058201055</v>
      </c>
      <c r="O115" s="16">
        <f t="shared" si="58"/>
        <v>5.9054346764346768</v>
      </c>
      <c r="P115" s="16">
        <f t="shared" si="58"/>
        <v>5.905434676434675</v>
      </c>
      <c r="Q115" s="16">
        <f t="shared" si="58"/>
        <v>6.1287494331065773</v>
      </c>
      <c r="R115" s="16">
        <f t="shared" si="58"/>
        <v>6.2900323129251694</v>
      </c>
      <c r="S115" s="16">
        <f t="shared" si="58"/>
        <v>6.1287494331065755</v>
      </c>
      <c r="T115" s="16">
        <f t="shared" si="58"/>
        <v>5.5037782738095249</v>
      </c>
      <c r="U115" s="16">
        <f t="shared" si="58"/>
        <v>6.6870363247863258</v>
      </c>
      <c r="V115" s="16">
        <f t="shared" si="58"/>
        <v>6.0481079931972781</v>
      </c>
      <c r="W115" s="16">
        <f t="shared" si="58"/>
        <v>5.6449007936507929</v>
      </c>
      <c r="X115" s="16">
        <f t="shared" si="58"/>
        <v>5.6449007936507929</v>
      </c>
      <c r="Y115" s="16">
        <f t="shared" si="58"/>
        <v>5.7201661375661379</v>
      </c>
      <c r="Z115" s="16">
        <f t="shared" si="58"/>
        <v>5.7201661375661379</v>
      </c>
      <c r="AA115" s="16">
        <f t="shared" si="58"/>
        <v>6.1287494331065773</v>
      </c>
      <c r="AB115" s="16">
        <f t="shared" si="58"/>
        <v>6.2093908730158738</v>
      </c>
      <c r="AC115" s="24">
        <f t="shared" si="57"/>
        <v>5.9359422980926695</v>
      </c>
    </row>
    <row r="116" spans="1:35" ht="30" customHeight="1">
      <c r="A116" s="4">
        <v>19</v>
      </c>
      <c r="B116" s="5" t="s">
        <v>66</v>
      </c>
      <c r="C116" s="13"/>
      <c r="D116" s="13"/>
      <c r="E116" s="16">
        <f t="shared" ref="E116:AB116" si="59">3.413*E115</f>
        <v>18.543569668402775</v>
      </c>
      <c r="F116" s="16">
        <f t="shared" si="59"/>
        <v>21.467880284013606</v>
      </c>
      <c r="G116" s="16">
        <f t="shared" si="59"/>
        <v>19.025220828621027</v>
      </c>
      <c r="H116" s="16">
        <f t="shared" si="59"/>
        <v>20.036688265079366</v>
      </c>
      <c r="I116" s="16">
        <f t="shared" si="59"/>
        <v>21.577971977777775</v>
      </c>
      <c r="J116" s="16">
        <f t="shared" si="59"/>
        <v>19.506871988839286</v>
      </c>
      <c r="K116" s="16">
        <f t="shared" si="59"/>
        <v>21.064210740211635</v>
      </c>
      <c r="L116" s="16">
        <f t="shared" si="59"/>
        <v>19.506871988839286</v>
      </c>
      <c r="M116" s="16">
        <f t="shared" si="59"/>
        <v>21.192651049603175</v>
      </c>
      <c r="N116" s="16">
        <f t="shared" si="59"/>
        <v>18.752285171164019</v>
      </c>
      <c r="O116" s="16">
        <f t="shared" si="59"/>
        <v>20.155248550671551</v>
      </c>
      <c r="P116" s="16">
        <f t="shared" si="59"/>
        <v>20.155248550671544</v>
      </c>
      <c r="Q116" s="16">
        <f t="shared" si="59"/>
        <v>20.917421815192746</v>
      </c>
      <c r="R116" s="16">
        <f t="shared" si="59"/>
        <v>21.467880284013603</v>
      </c>
      <c r="S116" s="16">
        <f t="shared" si="59"/>
        <v>20.917421815192743</v>
      </c>
      <c r="T116" s="16">
        <f t="shared" si="59"/>
        <v>18.784395248511906</v>
      </c>
      <c r="U116" s="16">
        <f t="shared" si="59"/>
        <v>22.82285497649573</v>
      </c>
      <c r="V116" s="16">
        <f t="shared" si="59"/>
        <v>20.642192580782311</v>
      </c>
      <c r="W116" s="16">
        <f t="shared" si="59"/>
        <v>19.266046408730155</v>
      </c>
      <c r="X116" s="16">
        <f t="shared" si="59"/>
        <v>19.266046408730155</v>
      </c>
      <c r="Y116" s="16">
        <f t="shared" si="59"/>
        <v>19.522927027513227</v>
      </c>
      <c r="Z116" s="16">
        <f t="shared" si="59"/>
        <v>19.522927027513227</v>
      </c>
      <c r="AA116" s="16">
        <f t="shared" si="59"/>
        <v>20.917421815192746</v>
      </c>
      <c r="AB116" s="16">
        <f t="shared" si="59"/>
        <v>21.192651049603175</v>
      </c>
      <c r="AC116" s="24">
        <f t="shared" si="57"/>
        <v>20.259371063390287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>
        <f t="shared" ref="E117:J117" si="60">(E100-E99)/LN(1+(E100-E99)/E94)</f>
        <v>3.5920602006656779</v>
      </c>
      <c r="F117" s="16">
        <f t="shared" si="60"/>
        <v>3.5453777518294367</v>
      </c>
      <c r="G117" s="16">
        <f t="shared" si="60"/>
        <v>3.5116611287000752</v>
      </c>
      <c r="H117" s="16">
        <f t="shared" si="60"/>
        <v>3.6603919158898224</v>
      </c>
      <c r="I117" s="16">
        <f t="shared" si="60"/>
        <v>3.6456985460313298</v>
      </c>
      <c r="J117" s="16">
        <f t="shared" si="60"/>
        <v>3.545377751829434</v>
      </c>
      <c r="K117" s="16">
        <f>(K100-K99)/LN(1+(K100-K99)/K94)</f>
        <v>3.7618424287089876</v>
      </c>
      <c r="L117" s="16">
        <f t="shared" ref="L117:AB117" si="61">(L100-L99)/LN(1+(L100-L99)/L94)</f>
        <v>3.6456985460313311</v>
      </c>
      <c r="M117" s="16">
        <f t="shared" si="61"/>
        <v>3.6262979349586684</v>
      </c>
      <c r="N117" s="16">
        <f t="shared" si="61"/>
        <v>3.3289052840945708</v>
      </c>
      <c r="O117" s="16">
        <f t="shared" si="61"/>
        <v>3.1929424005917122</v>
      </c>
      <c r="P117" s="16">
        <f t="shared" si="61"/>
        <v>3.1929424005917122</v>
      </c>
      <c r="Q117" s="16">
        <f t="shared" si="61"/>
        <v>3.3289052840945694</v>
      </c>
      <c r="R117" s="16">
        <f t="shared" si="61"/>
        <v>3.5116611287000743</v>
      </c>
      <c r="S117" s="16">
        <f t="shared" si="61"/>
        <v>3.5116611287000743</v>
      </c>
      <c r="T117" s="16">
        <f t="shared" si="61"/>
        <v>3.6943453109355677</v>
      </c>
      <c r="U117" s="16">
        <f t="shared" si="61"/>
        <v>3.5116611287000752</v>
      </c>
      <c r="V117" s="16">
        <f t="shared" si="61"/>
        <v>3.5920602006656761</v>
      </c>
      <c r="W117" s="16">
        <f t="shared" si="61"/>
        <v>3.477801084802584</v>
      </c>
      <c r="X117" s="16">
        <f t="shared" si="61"/>
        <v>3.6706562196334915</v>
      </c>
      <c r="Y117" s="16">
        <f t="shared" si="61"/>
        <v>3.5920602006656761</v>
      </c>
      <c r="Z117" s="16">
        <f t="shared" si="61"/>
        <v>3.5116611287000743</v>
      </c>
      <c r="AA117" s="16">
        <f t="shared" si="61"/>
        <v>3.5920602006656761</v>
      </c>
      <c r="AB117" s="16">
        <f t="shared" si="61"/>
        <v>3.477801084802584</v>
      </c>
      <c r="AC117" s="24">
        <f t="shared" si="57"/>
        <v>3.5300637662912018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>
        <f t="shared" ref="E118:AB118" si="62">(E96-E97)/LN(1+(E96-E97)/E95)</f>
        <v>2.7526727126528132</v>
      </c>
      <c r="F118" s="16">
        <f t="shared" si="62"/>
        <v>2.7763908722930748</v>
      </c>
      <c r="G118" s="16">
        <f t="shared" si="62"/>
        <v>2.6050715660667718</v>
      </c>
      <c r="H118" s="16">
        <f t="shared" si="62"/>
        <v>2.9556008171816193</v>
      </c>
      <c r="I118" s="16">
        <f t="shared" si="62"/>
        <v>3.1018627337783826</v>
      </c>
      <c r="J118" s="16">
        <f t="shared" si="62"/>
        <v>3.0290013989076661</v>
      </c>
      <c r="K118" s="16">
        <f t="shared" si="62"/>
        <v>2.8706758369623491</v>
      </c>
      <c r="L118" s="16">
        <f t="shared" si="62"/>
        <v>2.8471908617087194</v>
      </c>
      <c r="M118" s="16">
        <f t="shared" si="62"/>
        <v>2.9310095858689822</v>
      </c>
      <c r="N118" s="16">
        <f t="shared" si="62"/>
        <v>2.4682916986923402</v>
      </c>
      <c r="O118" s="16">
        <f t="shared" si="62"/>
        <v>2.5363466600960134</v>
      </c>
      <c r="P118" s="16">
        <f t="shared" si="62"/>
        <v>2.3526385425761158</v>
      </c>
      <c r="Q118" s="16">
        <f t="shared" si="62"/>
        <v>2.7288938316427807</v>
      </c>
      <c r="R118" s="16">
        <f t="shared" si="62"/>
        <v>2.9556008171816193</v>
      </c>
      <c r="S118" s="16">
        <f t="shared" si="62"/>
        <v>2.7288938316427807</v>
      </c>
      <c r="T118" s="16">
        <f t="shared" si="62"/>
        <v>3.1240724065352681</v>
      </c>
      <c r="U118" s="16">
        <f t="shared" si="62"/>
        <v>2.9310095858689826</v>
      </c>
      <c r="V118" s="16">
        <f t="shared" si="62"/>
        <v>2.8816343500125905</v>
      </c>
      <c r="W118" s="16">
        <f t="shared" si="62"/>
        <v>2.7050532016668063</v>
      </c>
      <c r="X118" s="16">
        <f t="shared" si="62"/>
        <v>2.7050532016668063</v>
      </c>
      <c r="Y118" s="16">
        <f t="shared" si="62"/>
        <v>2.7288938316427807</v>
      </c>
      <c r="Z118" s="16">
        <f t="shared" si="62"/>
        <v>2.9063544547929925</v>
      </c>
      <c r="AA118" s="16">
        <f t="shared" si="62"/>
        <v>2.7288938316427807</v>
      </c>
      <c r="AB118" s="16">
        <f t="shared" si="62"/>
        <v>2.5597087013286681</v>
      </c>
      <c r="AC118" s="24">
        <f t="shared" si="57"/>
        <v>2.7879506388504045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63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63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0</v>
      </c>
      <c r="F127" s="10">
        <f t="shared" ref="F127:AB127" si="64">F125-F126</f>
        <v>0</v>
      </c>
      <c r="G127" s="10">
        <f t="shared" si="64"/>
        <v>0</v>
      </c>
      <c r="H127" s="10">
        <f t="shared" si="64"/>
        <v>0</v>
      </c>
      <c r="I127" s="10">
        <f t="shared" si="64"/>
        <v>0</v>
      </c>
      <c r="J127" s="10">
        <f t="shared" si="64"/>
        <v>0</v>
      </c>
      <c r="K127" s="10">
        <f t="shared" si="64"/>
        <v>0</v>
      </c>
      <c r="L127" s="10">
        <f t="shared" si="64"/>
        <v>0</v>
      </c>
      <c r="M127" s="10">
        <f t="shared" si="64"/>
        <v>0</v>
      </c>
      <c r="N127" s="10">
        <f t="shared" si="64"/>
        <v>0</v>
      </c>
      <c r="O127" s="10">
        <f t="shared" si="64"/>
        <v>0</v>
      </c>
      <c r="P127" s="10">
        <f t="shared" si="64"/>
        <v>0</v>
      </c>
      <c r="Q127" s="10">
        <f t="shared" si="64"/>
        <v>0</v>
      </c>
      <c r="R127" s="10">
        <f t="shared" si="64"/>
        <v>0</v>
      </c>
      <c r="S127" s="10">
        <f t="shared" si="64"/>
        <v>0</v>
      </c>
      <c r="T127" s="10">
        <f t="shared" si="64"/>
        <v>0</v>
      </c>
      <c r="U127" s="10">
        <f t="shared" si="64"/>
        <v>0</v>
      </c>
      <c r="V127" s="10">
        <f t="shared" si="64"/>
        <v>0</v>
      </c>
      <c r="W127" s="10">
        <f t="shared" si="64"/>
        <v>0</v>
      </c>
      <c r="X127" s="10">
        <f t="shared" si="64"/>
        <v>0</v>
      </c>
      <c r="Y127" s="10">
        <f t="shared" si="64"/>
        <v>0</v>
      </c>
      <c r="Z127" s="10">
        <f t="shared" si="64"/>
        <v>0</v>
      </c>
      <c r="AA127" s="10">
        <f t="shared" si="64"/>
        <v>0</v>
      </c>
      <c r="AB127" s="10">
        <f t="shared" si="64"/>
        <v>0</v>
      </c>
      <c r="AC127" s="24">
        <f t="shared" si="63"/>
        <v>0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63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63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0</v>
      </c>
      <c r="F130" s="10">
        <f t="shared" ref="F130:AB130" si="65">F129-F128</f>
        <v>0</v>
      </c>
      <c r="G130" s="10">
        <f t="shared" si="65"/>
        <v>0</v>
      </c>
      <c r="H130" s="10">
        <f t="shared" si="65"/>
        <v>0</v>
      </c>
      <c r="I130" s="10">
        <f t="shared" si="65"/>
        <v>0</v>
      </c>
      <c r="J130" s="10">
        <f t="shared" si="65"/>
        <v>0</v>
      </c>
      <c r="K130" s="10">
        <f t="shared" si="65"/>
        <v>0</v>
      </c>
      <c r="L130" s="10">
        <f t="shared" si="65"/>
        <v>0</v>
      </c>
      <c r="M130" s="10">
        <f t="shared" si="65"/>
        <v>0</v>
      </c>
      <c r="N130" s="10">
        <f t="shared" si="65"/>
        <v>0</v>
      </c>
      <c r="O130" s="10">
        <f t="shared" si="65"/>
        <v>0</v>
      </c>
      <c r="P130" s="10">
        <f t="shared" si="65"/>
        <v>0</v>
      </c>
      <c r="Q130" s="10">
        <f t="shared" si="65"/>
        <v>0</v>
      </c>
      <c r="R130" s="10">
        <f t="shared" si="65"/>
        <v>0</v>
      </c>
      <c r="S130" s="10">
        <f t="shared" si="65"/>
        <v>0</v>
      </c>
      <c r="T130" s="10">
        <f t="shared" si="65"/>
        <v>0</v>
      </c>
      <c r="U130" s="10">
        <f t="shared" si="65"/>
        <v>0</v>
      </c>
      <c r="V130" s="10">
        <f t="shared" si="65"/>
        <v>0</v>
      </c>
      <c r="W130" s="10">
        <f t="shared" si="65"/>
        <v>0</v>
      </c>
      <c r="X130" s="10">
        <f t="shared" si="65"/>
        <v>0</v>
      </c>
      <c r="Y130" s="10">
        <f t="shared" si="65"/>
        <v>0</v>
      </c>
      <c r="Z130" s="10">
        <f t="shared" si="65"/>
        <v>0</v>
      </c>
      <c r="AA130" s="10">
        <f t="shared" si="65"/>
        <v>0</v>
      </c>
      <c r="AB130" s="10">
        <f t="shared" si="65"/>
        <v>0</v>
      </c>
      <c r="AC130" s="24">
        <f>AVERAGE(E130:AB130)</f>
        <v>0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66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66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>
        <v>4.2</v>
      </c>
      <c r="Y133" s="11">
        <v>4.2</v>
      </c>
      <c r="Z133" s="11">
        <v>4.2</v>
      </c>
      <c r="AA133" s="11">
        <v>4.2</v>
      </c>
      <c r="AB133" s="11">
        <v>4.2</v>
      </c>
      <c r="AC133" s="24">
        <f t="shared" si="66"/>
        <v>4.200000000000002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>
        <v>3.7</v>
      </c>
      <c r="Y134" s="12">
        <v>3.7</v>
      </c>
      <c r="Z134" s="12">
        <v>3.7</v>
      </c>
      <c r="AA134" s="12">
        <v>3.7</v>
      </c>
      <c r="AB134" s="12">
        <v>3.7</v>
      </c>
      <c r="AC134" s="24">
        <f t="shared" si="66"/>
        <v>3.7000000000000015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>
        <v>3.8</v>
      </c>
      <c r="Y135" s="12">
        <v>3.8</v>
      </c>
      <c r="Z135" s="12">
        <v>3.8</v>
      </c>
      <c r="AA135" s="12">
        <v>3.8</v>
      </c>
      <c r="AB135" s="12">
        <v>3.8</v>
      </c>
      <c r="AC135" s="24">
        <f t="shared" si="66"/>
        <v>3.7999999999999985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24">
        <f t="shared" si="66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AB137" si="67">E133-E134</f>
        <v>0.5</v>
      </c>
      <c r="F137" s="11">
        <f t="shared" si="67"/>
        <v>0.5</v>
      </c>
      <c r="G137" s="11">
        <f t="shared" si="67"/>
        <v>0.5</v>
      </c>
      <c r="H137" s="11">
        <f t="shared" si="67"/>
        <v>0.5</v>
      </c>
      <c r="I137" s="11">
        <f t="shared" si="67"/>
        <v>0.5</v>
      </c>
      <c r="J137" s="11">
        <f t="shared" si="67"/>
        <v>0.5</v>
      </c>
      <c r="K137" s="11">
        <f t="shared" si="67"/>
        <v>0.5</v>
      </c>
      <c r="L137" s="11">
        <f t="shared" si="67"/>
        <v>0.5</v>
      </c>
      <c r="M137" s="11">
        <f t="shared" si="67"/>
        <v>0.5</v>
      </c>
      <c r="N137" s="11">
        <f t="shared" si="67"/>
        <v>0.5</v>
      </c>
      <c r="O137" s="11">
        <f t="shared" si="67"/>
        <v>0.5</v>
      </c>
      <c r="P137" s="11">
        <f t="shared" si="67"/>
        <v>0.5</v>
      </c>
      <c r="Q137" s="11">
        <f t="shared" si="67"/>
        <v>0.5</v>
      </c>
      <c r="R137" s="11">
        <f t="shared" si="67"/>
        <v>0.5</v>
      </c>
      <c r="S137" s="11">
        <f t="shared" si="67"/>
        <v>0.5</v>
      </c>
      <c r="T137" s="11">
        <f t="shared" si="67"/>
        <v>0.5</v>
      </c>
      <c r="U137" s="11">
        <f t="shared" si="67"/>
        <v>0.5</v>
      </c>
      <c r="V137" s="11">
        <f t="shared" si="67"/>
        <v>0.5</v>
      </c>
      <c r="W137" s="11">
        <f t="shared" si="67"/>
        <v>0.5</v>
      </c>
      <c r="X137" s="11">
        <f t="shared" si="67"/>
        <v>0.5</v>
      </c>
      <c r="Y137" s="11">
        <f t="shared" si="67"/>
        <v>0.5</v>
      </c>
      <c r="Z137" s="11">
        <f t="shared" si="67"/>
        <v>0.5</v>
      </c>
      <c r="AA137" s="11">
        <f t="shared" si="67"/>
        <v>0.5</v>
      </c>
      <c r="AB137" s="11">
        <f t="shared" si="67"/>
        <v>0.5</v>
      </c>
      <c r="AC137" s="24">
        <f t="shared" si="66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AB138" si="68">E135-E136</f>
        <v>0.79999999999999982</v>
      </c>
      <c r="F138" s="11">
        <f t="shared" si="68"/>
        <v>0.79999999999999982</v>
      </c>
      <c r="G138" s="11">
        <f t="shared" si="68"/>
        <v>0.79999999999999982</v>
      </c>
      <c r="H138" s="11">
        <f t="shared" si="68"/>
        <v>0.79999999999999982</v>
      </c>
      <c r="I138" s="11">
        <f t="shared" si="68"/>
        <v>0.79999999999999982</v>
      </c>
      <c r="J138" s="11">
        <f t="shared" si="68"/>
        <v>0.79999999999999982</v>
      </c>
      <c r="K138" s="11">
        <f t="shared" si="68"/>
        <v>0.79999999999999982</v>
      </c>
      <c r="L138" s="11">
        <f t="shared" si="68"/>
        <v>0.79999999999999982</v>
      </c>
      <c r="M138" s="11">
        <f t="shared" si="68"/>
        <v>0.79999999999999982</v>
      </c>
      <c r="N138" s="11">
        <f t="shared" si="68"/>
        <v>0.79999999999999982</v>
      </c>
      <c r="O138" s="11">
        <f t="shared" si="68"/>
        <v>0.79999999999999982</v>
      </c>
      <c r="P138" s="11">
        <f t="shared" si="68"/>
        <v>0.79999999999999982</v>
      </c>
      <c r="Q138" s="11">
        <f t="shared" si="68"/>
        <v>0.79999999999999982</v>
      </c>
      <c r="R138" s="11">
        <f t="shared" si="68"/>
        <v>0.79999999999999982</v>
      </c>
      <c r="S138" s="11">
        <f t="shared" si="68"/>
        <v>0.79999999999999982</v>
      </c>
      <c r="T138" s="11">
        <f t="shared" si="68"/>
        <v>0.79999999999999982</v>
      </c>
      <c r="U138" s="11">
        <f t="shared" si="68"/>
        <v>0.79999999999999982</v>
      </c>
      <c r="V138" s="11">
        <f t="shared" si="68"/>
        <v>0.79999999999999982</v>
      </c>
      <c r="W138" s="11">
        <f t="shared" si="68"/>
        <v>0.79999999999999982</v>
      </c>
      <c r="X138" s="11">
        <f t="shared" si="68"/>
        <v>0.79999999999999982</v>
      </c>
      <c r="Y138" s="11">
        <f t="shared" si="68"/>
        <v>0.79999999999999982</v>
      </c>
      <c r="Z138" s="11">
        <f t="shared" si="68"/>
        <v>0.79999999999999982</v>
      </c>
      <c r="AA138" s="11">
        <f t="shared" si="68"/>
        <v>0.79999999999999982</v>
      </c>
      <c r="AB138" s="11">
        <f t="shared" si="68"/>
        <v>0.79999999999999982</v>
      </c>
      <c r="AC138" s="24">
        <f t="shared" si="66"/>
        <v>0.80000000000000027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AB139" si="69">SQRT(E137/0.5)*971</f>
        <v>971</v>
      </c>
      <c r="F139" s="14">
        <f t="shared" si="69"/>
        <v>971</v>
      </c>
      <c r="G139" s="14">
        <f t="shared" si="69"/>
        <v>971</v>
      </c>
      <c r="H139" s="14">
        <f t="shared" si="69"/>
        <v>971</v>
      </c>
      <c r="I139" s="14">
        <f t="shared" si="69"/>
        <v>971</v>
      </c>
      <c r="J139" s="14">
        <f t="shared" si="69"/>
        <v>971</v>
      </c>
      <c r="K139" s="14">
        <f t="shared" si="69"/>
        <v>971</v>
      </c>
      <c r="L139" s="14">
        <f t="shared" si="69"/>
        <v>971</v>
      </c>
      <c r="M139" s="14">
        <f t="shared" si="69"/>
        <v>971</v>
      </c>
      <c r="N139" s="14">
        <f t="shared" si="69"/>
        <v>971</v>
      </c>
      <c r="O139" s="14">
        <f t="shared" si="69"/>
        <v>971</v>
      </c>
      <c r="P139" s="14">
        <f t="shared" si="69"/>
        <v>971</v>
      </c>
      <c r="Q139" s="14">
        <f t="shared" si="69"/>
        <v>971</v>
      </c>
      <c r="R139" s="14">
        <f t="shared" si="69"/>
        <v>971</v>
      </c>
      <c r="S139" s="14">
        <f t="shared" si="69"/>
        <v>971</v>
      </c>
      <c r="T139" s="14">
        <f t="shared" si="69"/>
        <v>971</v>
      </c>
      <c r="U139" s="14">
        <f t="shared" si="69"/>
        <v>971</v>
      </c>
      <c r="V139" s="14">
        <f t="shared" si="69"/>
        <v>971</v>
      </c>
      <c r="W139" s="14">
        <f t="shared" si="69"/>
        <v>971</v>
      </c>
      <c r="X139" s="14">
        <f t="shared" si="69"/>
        <v>971</v>
      </c>
      <c r="Y139" s="14">
        <f t="shared" si="69"/>
        <v>971</v>
      </c>
      <c r="Z139" s="14">
        <f t="shared" si="69"/>
        <v>971</v>
      </c>
      <c r="AA139" s="14">
        <f t="shared" si="69"/>
        <v>971</v>
      </c>
      <c r="AB139" s="14">
        <f t="shared" si="69"/>
        <v>971</v>
      </c>
      <c r="AC139" s="24">
        <f t="shared" si="66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AB140" si="70">E139*1000*1*(E125-E126)/3024</f>
        <v>0</v>
      </c>
      <c r="F140" s="14">
        <f t="shared" si="70"/>
        <v>0</v>
      </c>
      <c r="G140" s="14">
        <f t="shared" si="70"/>
        <v>0</v>
      </c>
      <c r="H140" s="14">
        <f t="shared" si="70"/>
        <v>0</v>
      </c>
      <c r="I140" s="14">
        <f t="shared" si="70"/>
        <v>0</v>
      </c>
      <c r="J140" s="14">
        <f t="shared" si="70"/>
        <v>0</v>
      </c>
      <c r="K140" s="14">
        <f t="shared" si="70"/>
        <v>0</v>
      </c>
      <c r="L140" s="14">
        <f t="shared" si="70"/>
        <v>0</v>
      </c>
      <c r="M140" s="14">
        <f t="shared" si="70"/>
        <v>0</v>
      </c>
      <c r="N140" s="14">
        <f t="shared" si="70"/>
        <v>0</v>
      </c>
      <c r="O140" s="14">
        <f t="shared" si="70"/>
        <v>0</v>
      </c>
      <c r="P140" s="14">
        <f t="shared" si="70"/>
        <v>0</v>
      </c>
      <c r="Q140" s="14">
        <f t="shared" si="70"/>
        <v>0</v>
      </c>
      <c r="R140" s="14">
        <f t="shared" si="70"/>
        <v>0</v>
      </c>
      <c r="S140" s="14">
        <f t="shared" si="70"/>
        <v>0</v>
      </c>
      <c r="T140" s="14">
        <f t="shared" si="70"/>
        <v>0</v>
      </c>
      <c r="U140" s="14">
        <f t="shared" si="70"/>
        <v>0</v>
      </c>
      <c r="V140" s="14">
        <f t="shared" si="70"/>
        <v>0</v>
      </c>
      <c r="W140" s="14">
        <f t="shared" si="70"/>
        <v>0</v>
      </c>
      <c r="X140" s="14">
        <f t="shared" si="70"/>
        <v>0</v>
      </c>
      <c r="Y140" s="14">
        <f t="shared" si="70"/>
        <v>0</v>
      </c>
      <c r="Z140" s="14">
        <f t="shared" si="70"/>
        <v>0</v>
      </c>
      <c r="AA140" s="14">
        <f t="shared" si="70"/>
        <v>0</v>
      </c>
      <c r="AB140" s="14">
        <f t="shared" si="70"/>
        <v>0</v>
      </c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 t="e">
        <f t="shared" ref="E142:AB142" si="71">E141/E140</f>
        <v>#DIV/0!</v>
      </c>
      <c r="F142" s="16" t="e">
        <f t="shared" si="71"/>
        <v>#DIV/0!</v>
      </c>
      <c r="G142" s="16" t="e">
        <f t="shared" si="71"/>
        <v>#DIV/0!</v>
      </c>
      <c r="H142" s="16" t="e">
        <f t="shared" si="71"/>
        <v>#DIV/0!</v>
      </c>
      <c r="I142" s="16" t="e">
        <f t="shared" si="71"/>
        <v>#DIV/0!</v>
      </c>
      <c r="J142" s="16" t="e">
        <f t="shared" si="71"/>
        <v>#DIV/0!</v>
      </c>
      <c r="K142" s="16" t="e">
        <f t="shared" si="71"/>
        <v>#DIV/0!</v>
      </c>
      <c r="L142" s="16" t="e">
        <f t="shared" si="71"/>
        <v>#DIV/0!</v>
      </c>
      <c r="M142" s="16" t="e">
        <f t="shared" si="71"/>
        <v>#DIV/0!</v>
      </c>
      <c r="N142" s="16" t="e">
        <f t="shared" si="71"/>
        <v>#DIV/0!</v>
      </c>
      <c r="O142" s="16" t="e">
        <f t="shared" si="71"/>
        <v>#DIV/0!</v>
      </c>
      <c r="P142" s="16" t="e">
        <f t="shared" si="71"/>
        <v>#DIV/0!</v>
      </c>
      <c r="Q142" s="16" t="e">
        <f t="shared" si="71"/>
        <v>#DIV/0!</v>
      </c>
      <c r="R142" s="16" t="e">
        <f t="shared" si="71"/>
        <v>#DIV/0!</v>
      </c>
      <c r="S142" s="16" t="e">
        <f t="shared" si="71"/>
        <v>#DIV/0!</v>
      </c>
      <c r="T142" s="16" t="e">
        <f t="shared" si="71"/>
        <v>#DIV/0!</v>
      </c>
      <c r="U142" s="16" t="e">
        <f t="shared" si="71"/>
        <v>#DIV/0!</v>
      </c>
      <c r="V142" s="16" t="e">
        <f t="shared" si="71"/>
        <v>#DIV/0!</v>
      </c>
      <c r="W142" s="16" t="e">
        <f t="shared" si="71"/>
        <v>#DIV/0!</v>
      </c>
      <c r="X142" s="16" t="e">
        <f t="shared" si="71"/>
        <v>#DIV/0!</v>
      </c>
      <c r="Y142" s="16" t="e">
        <f t="shared" si="71"/>
        <v>#DIV/0!</v>
      </c>
      <c r="Z142" s="16" t="e">
        <f t="shared" si="71"/>
        <v>#DIV/0!</v>
      </c>
      <c r="AA142" s="16" t="e">
        <f t="shared" si="71"/>
        <v>#DIV/0!</v>
      </c>
      <c r="AB142" s="16" t="e">
        <f t="shared" si="71"/>
        <v>#DIV/0!</v>
      </c>
      <c r="AC142" s="24" t="e">
        <f t="shared" ref="AC142:AC147" si="72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 t="e">
        <f>AVERAGE(E142:AB142)</f>
        <v>#DIV/0!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72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 t="e">
        <f t="shared" ref="E144:AB144" si="73">3.516/E142</f>
        <v>#DIV/0!</v>
      </c>
      <c r="F144" s="16" t="e">
        <f t="shared" si="73"/>
        <v>#DIV/0!</v>
      </c>
      <c r="G144" s="16" t="e">
        <f t="shared" si="73"/>
        <v>#DIV/0!</v>
      </c>
      <c r="H144" s="16" t="e">
        <f t="shared" si="73"/>
        <v>#DIV/0!</v>
      </c>
      <c r="I144" s="16" t="e">
        <f t="shared" si="73"/>
        <v>#DIV/0!</v>
      </c>
      <c r="J144" s="16" t="e">
        <f t="shared" si="73"/>
        <v>#DIV/0!</v>
      </c>
      <c r="K144" s="16" t="e">
        <f t="shared" si="73"/>
        <v>#DIV/0!</v>
      </c>
      <c r="L144" s="16" t="e">
        <f t="shared" si="73"/>
        <v>#DIV/0!</v>
      </c>
      <c r="M144" s="16" t="e">
        <f t="shared" si="73"/>
        <v>#DIV/0!</v>
      </c>
      <c r="N144" s="16" t="e">
        <f t="shared" si="73"/>
        <v>#DIV/0!</v>
      </c>
      <c r="O144" s="16" t="e">
        <f t="shared" si="73"/>
        <v>#DIV/0!</v>
      </c>
      <c r="P144" s="16" t="e">
        <f t="shared" si="73"/>
        <v>#DIV/0!</v>
      </c>
      <c r="Q144" s="16" t="e">
        <f t="shared" si="73"/>
        <v>#DIV/0!</v>
      </c>
      <c r="R144" s="16" t="e">
        <f t="shared" si="73"/>
        <v>#DIV/0!</v>
      </c>
      <c r="S144" s="16" t="e">
        <f t="shared" si="73"/>
        <v>#DIV/0!</v>
      </c>
      <c r="T144" s="16" t="e">
        <f t="shared" si="73"/>
        <v>#DIV/0!</v>
      </c>
      <c r="U144" s="16" t="e">
        <f t="shared" si="73"/>
        <v>#DIV/0!</v>
      </c>
      <c r="V144" s="16" t="e">
        <f t="shared" si="73"/>
        <v>#DIV/0!</v>
      </c>
      <c r="W144" s="16" t="e">
        <f t="shared" si="73"/>
        <v>#DIV/0!</v>
      </c>
      <c r="X144" s="16" t="e">
        <f t="shared" si="73"/>
        <v>#DIV/0!</v>
      </c>
      <c r="Y144" s="16" t="e">
        <f t="shared" si="73"/>
        <v>#DIV/0!</v>
      </c>
      <c r="Z144" s="16" t="e">
        <f t="shared" si="73"/>
        <v>#DIV/0!</v>
      </c>
      <c r="AA144" s="16" t="e">
        <f t="shared" si="73"/>
        <v>#DIV/0!</v>
      </c>
      <c r="AB144" s="16" t="e">
        <f t="shared" si="73"/>
        <v>#DIV/0!</v>
      </c>
      <c r="AC144" s="24" t="e">
        <f t="shared" si="72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 t="e">
        <f t="shared" ref="E145:AB145" si="74">3.413*E144</f>
        <v>#DIV/0!</v>
      </c>
      <c r="F145" s="16" t="e">
        <f t="shared" si="74"/>
        <v>#DIV/0!</v>
      </c>
      <c r="G145" s="16" t="e">
        <f t="shared" si="74"/>
        <v>#DIV/0!</v>
      </c>
      <c r="H145" s="16" t="e">
        <f t="shared" si="74"/>
        <v>#DIV/0!</v>
      </c>
      <c r="I145" s="16" t="e">
        <f t="shared" si="74"/>
        <v>#DIV/0!</v>
      </c>
      <c r="J145" s="16" t="e">
        <f t="shared" si="74"/>
        <v>#DIV/0!</v>
      </c>
      <c r="K145" s="16" t="e">
        <f t="shared" si="74"/>
        <v>#DIV/0!</v>
      </c>
      <c r="L145" s="16" t="e">
        <f t="shared" si="74"/>
        <v>#DIV/0!</v>
      </c>
      <c r="M145" s="16" t="e">
        <f t="shared" si="74"/>
        <v>#DIV/0!</v>
      </c>
      <c r="N145" s="16" t="e">
        <f t="shared" si="74"/>
        <v>#DIV/0!</v>
      </c>
      <c r="O145" s="16" t="e">
        <f t="shared" si="74"/>
        <v>#DIV/0!</v>
      </c>
      <c r="P145" s="16" t="e">
        <f t="shared" si="74"/>
        <v>#DIV/0!</v>
      </c>
      <c r="Q145" s="16" t="e">
        <f t="shared" si="74"/>
        <v>#DIV/0!</v>
      </c>
      <c r="R145" s="16" t="e">
        <f t="shared" si="74"/>
        <v>#DIV/0!</v>
      </c>
      <c r="S145" s="16" t="e">
        <f t="shared" si="74"/>
        <v>#DIV/0!</v>
      </c>
      <c r="T145" s="16" t="e">
        <f t="shared" si="74"/>
        <v>#DIV/0!</v>
      </c>
      <c r="U145" s="16" t="e">
        <f t="shared" si="74"/>
        <v>#DIV/0!</v>
      </c>
      <c r="V145" s="16" t="e">
        <f t="shared" si="74"/>
        <v>#DIV/0!</v>
      </c>
      <c r="W145" s="16" t="e">
        <f t="shared" si="74"/>
        <v>#DIV/0!</v>
      </c>
      <c r="X145" s="16" t="e">
        <f t="shared" si="74"/>
        <v>#DIV/0!</v>
      </c>
      <c r="Y145" s="16" t="e">
        <f t="shared" si="74"/>
        <v>#DIV/0!</v>
      </c>
      <c r="Z145" s="16" t="e">
        <f t="shared" si="74"/>
        <v>#DIV/0!</v>
      </c>
      <c r="AA145" s="16" t="e">
        <f t="shared" si="74"/>
        <v>#DIV/0!</v>
      </c>
      <c r="AB145" s="16" t="e">
        <f t="shared" si="74"/>
        <v>#DIV/0!</v>
      </c>
      <c r="AC145" s="24" t="e">
        <f t="shared" si="72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 t="e">
        <f t="shared" ref="E146:J146" si="75">(E129-E128)/LN(1+(E129-E128)/E123)</f>
        <v>#DIV/0!</v>
      </c>
      <c r="F146" s="16" t="e">
        <f t="shared" si="75"/>
        <v>#DIV/0!</v>
      </c>
      <c r="G146" s="16" t="e">
        <f t="shared" si="75"/>
        <v>#DIV/0!</v>
      </c>
      <c r="H146" s="16" t="e">
        <f t="shared" si="75"/>
        <v>#DIV/0!</v>
      </c>
      <c r="I146" s="16" t="e">
        <f t="shared" si="75"/>
        <v>#DIV/0!</v>
      </c>
      <c r="J146" s="16" t="e">
        <f t="shared" si="75"/>
        <v>#DIV/0!</v>
      </c>
      <c r="K146" s="16" t="e">
        <f>(K129-K128)/LN(1+(K129-K128)/K123)</f>
        <v>#DIV/0!</v>
      </c>
      <c r="L146" s="16" t="e">
        <f t="shared" ref="L146:AB146" si="76">(L129-L128)/LN(1+(L129-L128)/L123)</f>
        <v>#DIV/0!</v>
      </c>
      <c r="M146" s="16" t="e">
        <f t="shared" si="76"/>
        <v>#DIV/0!</v>
      </c>
      <c r="N146" s="16" t="e">
        <f t="shared" si="76"/>
        <v>#DIV/0!</v>
      </c>
      <c r="O146" s="16" t="e">
        <f t="shared" si="76"/>
        <v>#DIV/0!</v>
      </c>
      <c r="P146" s="16" t="e">
        <f t="shared" si="76"/>
        <v>#DIV/0!</v>
      </c>
      <c r="Q146" s="16" t="e">
        <f t="shared" si="76"/>
        <v>#DIV/0!</v>
      </c>
      <c r="R146" s="16" t="e">
        <f t="shared" si="76"/>
        <v>#DIV/0!</v>
      </c>
      <c r="S146" s="16" t="e">
        <f t="shared" si="76"/>
        <v>#DIV/0!</v>
      </c>
      <c r="T146" s="16" t="e">
        <f t="shared" si="76"/>
        <v>#DIV/0!</v>
      </c>
      <c r="U146" s="16" t="e">
        <f t="shared" si="76"/>
        <v>#DIV/0!</v>
      </c>
      <c r="V146" s="16" t="e">
        <f t="shared" si="76"/>
        <v>#DIV/0!</v>
      </c>
      <c r="W146" s="16" t="e">
        <f t="shared" si="76"/>
        <v>#DIV/0!</v>
      </c>
      <c r="X146" s="16" t="e">
        <f t="shared" si="76"/>
        <v>#DIV/0!</v>
      </c>
      <c r="Y146" s="16" t="e">
        <f t="shared" si="76"/>
        <v>#DIV/0!</v>
      </c>
      <c r="Z146" s="16" t="e">
        <f t="shared" si="76"/>
        <v>#DIV/0!</v>
      </c>
      <c r="AA146" s="16" t="e">
        <f t="shared" si="76"/>
        <v>#DIV/0!</v>
      </c>
      <c r="AB146" s="16" t="e">
        <f t="shared" si="76"/>
        <v>#DIV/0!</v>
      </c>
      <c r="AC146" s="24" t="e">
        <f t="shared" si="72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 t="e">
        <f t="shared" ref="E147:AB147" si="77">(E125-E126)/LN(1+(E125-E126)/E124)</f>
        <v>#DIV/0!</v>
      </c>
      <c r="F147" s="16" t="e">
        <f t="shared" si="77"/>
        <v>#DIV/0!</v>
      </c>
      <c r="G147" s="16" t="e">
        <f t="shared" si="77"/>
        <v>#DIV/0!</v>
      </c>
      <c r="H147" s="16" t="e">
        <f t="shared" si="77"/>
        <v>#DIV/0!</v>
      </c>
      <c r="I147" s="16" t="e">
        <f t="shared" si="77"/>
        <v>#DIV/0!</v>
      </c>
      <c r="J147" s="16" t="e">
        <f t="shared" si="77"/>
        <v>#DIV/0!</v>
      </c>
      <c r="K147" s="16" t="e">
        <f t="shared" si="77"/>
        <v>#DIV/0!</v>
      </c>
      <c r="L147" s="16" t="e">
        <f t="shared" si="77"/>
        <v>#DIV/0!</v>
      </c>
      <c r="M147" s="16" t="e">
        <f t="shared" si="77"/>
        <v>#DIV/0!</v>
      </c>
      <c r="N147" s="16" t="e">
        <f t="shared" si="77"/>
        <v>#DIV/0!</v>
      </c>
      <c r="O147" s="16" t="e">
        <f t="shared" si="77"/>
        <v>#DIV/0!</v>
      </c>
      <c r="P147" s="16" t="e">
        <f t="shared" si="77"/>
        <v>#DIV/0!</v>
      </c>
      <c r="Q147" s="16" t="e">
        <f t="shared" si="77"/>
        <v>#DIV/0!</v>
      </c>
      <c r="R147" s="16" t="e">
        <f t="shared" si="77"/>
        <v>#DIV/0!</v>
      </c>
      <c r="S147" s="16" t="e">
        <f t="shared" si="77"/>
        <v>#DIV/0!</v>
      </c>
      <c r="T147" s="16" t="e">
        <f t="shared" si="77"/>
        <v>#DIV/0!</v>
      </c>
      <c r="U147" s="16" t="e">
        <f t="shared" si="77"/>
        <v>#DIV/0!</v>
      </c>
      <c r="V147" s="16" t="e">
        <f t="shared" si="77"/>
        <v>#DIV/0!</v>
      </c>
      <c r="W147" s="16" t="e">
        <f t="shared" si="77"/>
        <v>#DIV/0!</v>
      </c>
      <c r="X147" s="16" t="e">
        <f t="shared" si="77"/>
        <v>#DIV/0!</v>
      </c>
      <c r="Y147" s="16" t="e">
        <f t="shared" si="77"/>
        <v>#DIV/0!</v>
      </c>
      <c r="Z147" s="16" t="e">
        <f t="shared" si="77"/>
        <v>#DIV/0!</v>
      </c>
      <c r="AA147" s="16" t="e">
        <f t="shared" si="77"/>
        <v>#DIV/0!</v>
      </c>
      <c r="AB147" s="16" t="e">
        <f t="shared" si="77"/>
        <v>#DIV/0!</v>
      </c>
      <c r="AC147" s="24" t="e">
        <f t="shared" si="72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23" t="e">
        <f>AVERAGE(E152:AB152)</f>
        <v>#DIV/0!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23" t="e">
        <f>AVERAGE(E153:AB153)</f>
        <v>#DIV/0!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24" t="e">
        <f t="shared" ref="AC154:AC158" si="78">AVERAGE(E154:AB154)</f>
        <v>#DIV/0!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24" t="e">
        <f t="shared" si="78"/>
        <v>#DIV/0!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>
        <f t="shared" ref="E156:AB156" si="79">E154-E155</f>
        <v>0</v>
      </c>
      <c r="F156" s="10">
        <f t="shared" ref="F156" si="80">F154-F155</f>
        <v>0</v>
      </c>
      <c r="G156" s="10">
        <f t="shared" si="79"/>
        <v>0</v>
      </c>
      <c r="H156" s="10">
        <f t="shared" si="79"/>
        <v>0</v>
      </c>
      <c r="I156" s="10">
        <f t="shared" si="79"/>
        <v>0</v>
      </c>
      <c r="J156" s="10">
        <f t="shared" si="79"/>
        <v>0</v>
      </c>
      <c r="K156" s="10">
        <f t="shared" si="79"/>
        <v>0</v>
      </c>
      <c r="L156" s="10">
        <f t="shared" si="79"/>
        <v>0</v>
      </c>
      <c r="M156" s="10">
        <f t="shared" si="79"/>
        <v>0</v>
      </c>
      <c r="N156" s="10">
        <f t="shared" si="79"/>
        <v>0</v>
      </c>
      <c r="O156" s="10">
        <f t="shared" si="79"/>
        <v>0</v>
      </c>
      <c r="P156" s="10">
        <f t="shared" si="79"/>
        <v>0</v>
      </c>
      <c r="Q156" s="10">
        <f t="shared" si="79"/>
        <v>0</v>
      </c>
      <c r="R156" s="10">
        <f t="shared" si="79"/>
        <v>0</v>
      </c>
      <c r="S156" s="10">
        <f t="shared" si="79"/>
        <v>0</v>
      </c>
      <c r="T156" s="10">
        <f t="shared" si="79"/>
        <v>0</v>
      </c>
      <c r="U156" s="10">
        <f t="shared" si="79"/>
        <v>0</v>
      </c>
      <c r="V156" s="10">
        <f t="shared" si="79"/>
        <v>0</v>
      </c>
      <c r="W156" s="10">
        <f t="shared" si="79"/>
        <v>0</v>
      </c>
      <c r="X156" s="10">
        <f t="shared" si="79"/>
        <v>0</v>
      </c>
      <c r="Y156" s="10">
        <f t="shared" si="79"/>
        <v>0</v>
      </c>
      <c r="Z156" s="10">
        <f t="shared" si="79"/>
        <v>0</v>
      </c>
      <c r="AA156" s="10">
        <f t="shared" si="79"/>
        <v>0</v>
      </c>
      <c r="AB156" s="10">
        <f t="shared" si="79"/>
        <v>0</v>
      </c>
      <c r="AC156" s="24">
        <f t="shared" si="78"/>
        <v>0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24" t="e">
        <f t="shared" si="78"/>
        <v>#DIV/0!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24" t="e">
        <f t="shared" si="78"/>
        <v>#DIV/0!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>
        <f t="shared" ref="E159:AB159" si="81">E158-E157</f>
        <v>0</v>
      </c>
      <c r="F159" s="10">
        <f t="shared" ref="F159" si="82">F158-F157</f>
        <v>0</v>
      </c>
      <c r="G159" s="10">
        <f t="shared" si="81"/>
        <v>0</v>
      </c>
      <c r="H159" s="10">
        <f t="shared" si="81"/>
        <v>0</v>
      </c>
      <c r="I159" s="10">
        <f t="shared" si="81"/>
        <v>0</v>
      </c>
      <c r="J159" s="10">
        <f t="shared" si="81"/>
        <v>0</v>
      </c>
      <c r="K159" s="10">
        <f t="shared" si="81"/>
        <v>0</v>
      </c>
      <c r="L159" s="10">
        <f t="shared" si="81"/>
        <v>0</v>
      </c>
      <c r="M159" s="10">
        <f t="shared" si="81"/>
        <v>0</v>
      </c>
      <c r="N159" s="10">
        <f t="shared" si="81"/>
        <v>0</v>
      </c>
      <c r="O159" s="10">
        <f t="shared" si="81"/>
        <v>0</v>
      </c>
      <c r="P159" s="10">
        <f t="shared" si="81"/>
        <v>0</v>
      </c>
      <c r="Q159" s="10">
        <f t="shared" si="81"/>
        <v>0</v>
      </c>
      <c r="R159" s="10">
        <f t="shared" si="81"/>
        <v>0</v>
      </c>
      <c r="S159" s="10">
        <f t="shared" si="81"/>
        <v>0</v>
      </c>
      <c r="T159" s="10">
        <f t="shared" si="81"/>
        <v>0</v>
      </c>
      <c r="U159" s="10">
        <f t="shared" si="81"/>
        <v>0</v>
      </c>
      <c r="V159" s="10">
        <f t="shared" si="81"/>
        <v>0</v>
      </c>
      <c r="W159" s="10">
        <f t="shared" si="81"/>
        <v>0</v>
      </c>
      <c r="X159" s="10">
        <f t="shared" si="81"/>
        <v>0</v>
      </c>
      <c r="Y159" s="10">
        <f t="shared" si="81"/>
        <v>0</v>
      </c>
      <c r="Z159" s="10">
        <f t="shared" si="81"/>
        <v>0</v>
      </c>
      <c r="AA159" s="10">
        <f t="shared" si="81"/>
        <v>0</v>
      </c>
      <c r="AB159" s="10">
        <f t="shared" si="81"/>
        <v>0</v>
      </c>
      <c r="AC159" s="24">
        <f>AVERAGE(E159:AB159)</f>
        <v>0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24" t="e">
        <f t="shared" ref="AC160:AC168" si="83">AVERAGE(E160:AB160)</f>
        <v>#DIV/0!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24" t="e">
        <f t="shared" si="83"/>
        <v>#DIV/0!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>
        <v>4.2</v>
      </c>
      <c r="F162" s="11">
        <v>4.2</v>
      </c>
      <c r="G162" s="11">
        <v>4.2</v>
      </c>
      <c r="H162" s="11">
        <v>4.2</v>
      </c>
      <c r="I162" s="11">
        <v>4.2</v>
      </c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>
        <v>4.2</v>
      </c>
      <c r="W162" s="11">
        <v>4.2</v>
      </c>
      <c r="X162" s="11">
        <v>4.2</v>
      </c>
      <c r="Y162" s="11">
        <v>4.2</v>
      </c>
      <c r="Z162" s="11">
        <v>4.2</v>
      </c>
      <c r="AA162" s="11">
        <v>4.2</v>
      </c>
      <c r="AB162" s="11">
        <v>4.2</v>
      </c>
      <c r="AC162" s="24">
        <f t="shared" si="83"/>
        <v>4.200000000000002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>
        <v>3.7</v>
      </c>
      <c r="F163" s="12">
        <v>3.7</v>
      </c>
      <c r="G163" s="12">
        <v>3.7</v>
      </c>
      <c r="H163" s="12">
        <v>3.7</v>
      </c>
      <c r="I163" s="12">
        <v>3.7</v>
      </c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>
        <v>3.7</v>
      </c>
      <c r="W163" s="12">
        <v>3.7</v>
      </c>
      <c r="X163" s="12">
        <v>3.7</v>
      </c>
      <c r="Y163" s="12">
        <v>3.7</v>
      </c>
      <c r="Z163" s="12">
        <v>3.7</v>
      </c>
      <c r="AA163" s="12">
        <v>3.7</v>
      </c>
      <c r="AB163" s="12">
        <v>3.7</v>
      </c>
      <c r="AC163" s="24">
        <f t="shared" si="83"/>
        <v>3.7000000000000015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>
        <v>3.8</v>
      </c>
      <c r="F164" s="12">
        <v>3.8</v>
      </c>
      <c r="G164" s="12">
        <v>3.8</v>
      </c>
      <c r="H164" s="12">
        <v>3.8</v>
      </c>
      <c r="I164" s="12">
        <v>3.8</v>
      </c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>
        <v>3.8</v>
      </c>
      <c r="W164" s="12">
        <v>3.8</v>
      </c>
      <c r="X164" s="12">
        <v>3.8</v>
      </c>
      <c r="Y164" s="12">
        <v>3.8</v>
      </c>
      <c r="Z164" s="12">
        <v>3.8</v>
      </c>
      <c r="AA164" s="12">
        <v>3.8</v>
      </c>
      <c r="AB164" s="12">
        <v>3.8</v>
      </c>
      <c r="AC164" s="24">
        <f t="shared" si="83"/>
        <v>3.7999999999999985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>
        <v>3</v>
      </c>
      <c r="F165" s="12">
        <v>3</v>
      </c>
      <c r="G165" s="12">
        <v>3</v>
      </c>
      <c r="H165" s="12">
        <v>3</v>
      </c>
      <c r="I165" s="12">
        <v>3</v>
      </c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>
        <v>3</v>
      </c>
      <c r="W165" s="12">
        <v>3</v>
      </c>
      <c r="X165" s="12">
        <v>3</v>
      </c>
      <c r="Y165" s="12">
        <v>3</v>
      </c>
      <c r="Z165" s="12">
        <v>3</v>
      </c>
      <c r="AA165" s="12">
        <v>3</v>
      </c>
      <c r="AB165" s="12">
        <v>3</v>
      </c>
      <c r="AC165" s="24">
        <f t="shared" si="83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>
        <f t="shared" ref="E166:AB166" si="84">E162-E163</f>
        <v>0.5</v>
      </c>
      <c r="F166" s="11">
        <f t="shared" ref="F166" si="85">F162-F163</f>
        <v>0.5</v>
      </c>
      <c r="G166" s="11">
        <f t="shared" si="84"/>
        <v>0.5</v>
      </c>
      <c r="H166" s="11">
        <f t="shared" si="84"/>
        <v>0.5</v>
      </c>
      <c r="I166" s="11">
        <f t="shared" si="84"/>
        <v>0.5</v>
      </c>
      <c r="J166" s="11">
        <f t="shared" si="84"/>
        <v>0.5</v>
      </c>
      <c r="K166" s="11">
        <f t="shared" si="84"/>
        <v>0.5</v>
      </c>
      <c r="L166" s="11">
        <f t="shared" si="84"/>
        <v>0.5</v>
      </c>
      <c r="M166" s="11">
        <f t="shared" si="84"/>
        <v>0.5</v>
      </c>
      <c r="N166" s="11">
        <f t="shared" si="84"/>
        <v>0.5</v>
      </c>
      <c r="O166" s="11">
        <f t="shared" si="84"/>
        <v>0.5</v>
      </c>
      <c r="P166" s="11">
        <f t="shared" si="84"/>
        <v>0.5</v>
      </c>
      <c r="Q166" s="11">
        <f t="shared" si="84"/>
        <v>0.5</v>
      </c>
      <c r="R166" s="11">
        <f t="shared" si="84"/>
        <v>0.5</v>
      </c>
      <c r="S166" s="11">
        <f t="shared" si="84"/>
        <v>0.5</v>
      </c>
      <c r="T166" s="11">
        <f t="shared" si="84"/>
        <v>0.5</v>
      </c>
      <c r="U166" s="11">
        <f t="shared" si="84"/>
        <v>0.5</v>
      </c>
      <c r="V166" s="11">
        <f t="shared" si="84"/>
        <v>0.5</v>
      </c>
      <c r="W166" s="11">
        <f t="shared" si="84"/>
        <v>0.5</v>
      </c>
      <c r="X166" s="11">
        <f t="shared" si="84"/>
        <v>0.5</v>
      </c>
      <c r="Y166" s="11">
        <f t="shared" si="84"/>
        <v>0.5</v>
      </c>
      <c r="Z166" s="11">
        <f t="shared" si="84"/>
        <v>0.5</v>
      </c>
      <c r="AA166" s="11">
        <f t="shared" si="84"/>
        <v>0.5</v>
      </c>
      <c r="AB166" s="11">
        <f t="shared" si="84"/>
        <v>0.5</v>
      </c>
      <c r="AC166" s="24">
        <f t="shared" si="83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>
        <f t="shared" ref="E167:AB167" si="86">E164-E165</f>
        <v>0.79999999999999982</v>
      </c>
      <c r="F167" s="11">
        <f t="shared" ref="F167" si="87">F164-F165</f>
        <v>0.79999999999999982</v>
      </c>
      <c r="G167" s="11">
        <f t="shared" si="86"/>
        <v>0.79999999999999982</v>
      </c>
      <c r="H167" s="11">
        <f t="shared" si="86"/>
        <v>0.79999999999999982</v>
      </c>
      <c r="I167" s="11">
        <f t="shared" si="86"/>
        <v>0.79999999999999982</v>
      </c>
      <c r="J167" s="11">
        <f t="shared" si="86"/>
        <v>0.79999999999999982</v>
      </c>
      <c r="K167" s="11">
        <f t="shared" si="86"/>
        <v>0.79999999999999982</v>
      </c>
      <c r="L167" s="11">
        <f t="shared" si="86"/>
        <v>0.79999999999999982</v>
      </c>
      <c r="M167" s="11">
        <f t="shared" si="86"/>
        <v>0.79999999999999982</v>
      </c>
      <c r="N167" s="11">
        <f t="shared" si="86"/>
        <v>0.79999999999999982</v>
      </c>
      <c r="O167" s="11">
        <f t="shared" si="86"/>
        <v>0.79999999999999982</v>
      </c>
      <c r="P167" s="11">
        <f t="shared" si="86"/>
        <v>0.79999999999999982</v>
      </c>
      <c r="Q167" s="11">
        <f t="shared" si="86"/>
        <v>0.79999999999999982</v>
      </c>
      <c r="R167" s="11">
        <f t="shared" si="86"/>
        <v>0.79999999999999982</v>
      </c>
      <c r="S167" s="11">
        <f t="shared" si="86"/>
        <v>0.79999999999999982</v>
      </c>
      <c r="T167" s="11">
        <f t="shared" si="86"/>
        <v>0.79999999999999982</v>
      </c>
      <c r="U167" s="11">
        <f t="shared" si="86"/>
        <v>0.79999999999999982</v>
      </c>
      <c r="V167" s="11">
        <f t="shared" si="86"/>
        <v>0.79999999999999982</v>
      </c>
      <c r="W167" s="11">
        <f t="shared" si="86"/>
        <v>0.79999999999999982</v>
      </c>
      <c r="X167" s="11">
        <f t="shared" si="86"/>
        <v>0.79999999999999982</v>
      </c>
      <c r="Y167" s="11">
        <f t="shared" si="86"/>
        <v>0.79999999999999982</v>
      </c>
      <c r="Z167" s="11">
        <f t="shared" si="86"/>
        <v>0.79999999999999982</v>
      </c>
      <c r="AA167" s="11">
        <f t="shared" si="86"/>
        <v>0.79999999999999982</v>
      </c>
      <c r="AB167" s="11">
        <f t="shared" si="86"/>
        <v>0.79999999999999982</v>
      </c>
      <c r="AC167" s="24">
        <f t="shared" si="83"/>
        <v>0.80000000000000027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>
        <f t="shared" ref="E168:AB168" si="88">SQRT(E166/0.5)*971</f>
        <v>971</v>
      </c>
      <c r="F168" s="14">
        <f t="shared" ref="F168" si="89">SQRT(F166/0.5)*971</f>
        <v>971</v>
      </c>
      <c r="G168" s="14">
        <f t="shared" si="88"/>
        <v>971</v>
      </c>
      <c r="H168" s="14">
        <f t="shared" si="88"/>
        <v>971</v>
      </c>
      <c r="I168" s="14">
        <f t="shared" si="88"/>
        <v>971</v>
      </c>
      <c r="J168" s="14">
        <f t="shared" si="88"/>
        <v>971</v>
      </c>
      <c r="K168" s="14">
        <f t="shared" si="88"/>
        <v>971</v>
      </c>
      <c r="L168" s="14">
        <f t="shared" si="88"/>
        <v>971</v>
      </c>
      <c r="M168" s="14">
        <f t="shared" si="88"/>
        <v>971</v>
      </c>
      <c r="N168" s="14">
        <f t="shared" si="88"/>
        <v>971</v>
      </c>
      <c r="O168" s="14">
        <f t="shared" si="88"/>
        <v>971</v>
      </c>
      <c r="P168" s="14">
        <f t="shared" si="88"/>
        <v>971</v>
      </c>
      <c r="Q168" s="14">
        <f t="shared" si="88"/>
        <v>971</v>
      </c>
      <c r="R168" s="14">
        <f t="shared" si="88"/>
        <v>971</v>
      </c>
      <c r="S168" s="14">
        <f t="shared" si="88"/>
        <v>971</v>
      </c>
      <c r="T168" s="14">
        <f t="shared" si="88"/>
        <v>971</v>
      </c>
      <c r="U168" s="14">
        <f t="shared" si="88"/>
        <v>971</v>
      </c>
      <c r="V168" s="14">
        <f t="shared" si="88"/>
        <v>971</v>
      </c>
      <c r="W168" s="14">
        <f t="shared" si="88"/>
        <v>971</v>
      </c>
      <c r="X168" s="14">
        <f t="shared" si="88"/>
        <v>971</v>
      </c>
      <c r="Y168" s="14">
        <f t="shared" si="88"/>
        <v>971</v>
      </c>
      <c r="Z168" s="14">
        <f t="shared" si="88"/>
        <v>971</v>
      </c>
      <c r="AA168" s="14">
        <f t="shared" si="88"/>
        <v>971</v>
      </c>
      <c r="AB168" s="14">
        <f t="shared" si="88"/>
        <v>971</v>
      </c>
      <c r="AC168" s="24">
        <f t="shared" si="83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>
        <f t="shared" ref="E169:AB169" si="90">E168*1000*1*(E154-E155)/3024</f>
        <v>0</v>
      </c>
      <c r="F169" s="14">
        <f t="shared" ref="F169" si="91">F168*1000*1*(F154-F155)/3024</f>
        <v>0</v>
      </c>
      <c r="G169" s="14">
        <f t="shared" si="90"/>
        <v>0</v>
      </c>
      <c r="H169" s="14">
        <f t="shared" si="90"/>
        <v>0</v>
      </c>
      <c r="I169" s="14">
        <f t="shared" si="90"/>
        <v>0</v>
      </c>
      <c r="J169" s="14">
        <f t="shared" si="90"/>
        <v>0</v>
      </c>
      <c r="K169" s="14">
        <f t="shared" si="90"/>
        <v>0</v>
      </c>
      <c r="L169" s="14">
        <f t="shared" si="90"/>
        <v>0</v>
      </c>
      <c r="M169" s="14">
        <f t="shared" si="90"/>
        <v>0</v>
      </c>
      <c r="N169" s="14">
        <f t="shared" si="90"/>
        <v>0</v>
      </c>
      <c r="O169" s="14">
        <f t="shared" si="90"/>
        <v>0</v>
      </c>
      <c r="P169" s="14">
        <f t="shared" si="90"/>
        <v>0</v>
      </c>
      <c r="Q169" s="14">
        <f t="shared" si="90"/>
        <v>0</v>
      </c>
      <c r="R169" s="14">
        <f t="shared" si="90"/>
        <v>0</v>
      </c>
      <c r="S169" s="14">
        <f t="shared" si="90"/>
        <v>0</v>
      </c>
      <c r="T169" s="14">
        <f t="shared" si="90"/>
        <v>0</v>
      </c>
      <c r="U169" s="14">
        <f t="shared" si="90"/>
        <v>0</v>
      </c>
      <c r="V169" s="14">
        <f t="shared" si="90"/>
        <v>0</v>
      </c>
      <c r="W169" s="14">
        <f t="shared" si="90"/>
        <v>0</v>
      </c>
      <c r="X169" s="14">
        <f t="shared" si="90"/>
        <v>0</v>
      </c>
      <c r="Y169" s="14">
        <f t="shared" si="90"/>
        <v>0</v>
      </c>
      <c r="Z169" s="14">
        <f t="shared" si="90"/>
        <v>0</v>
      </c>
      <c r="AA169" s="14">
        <f t="shared" si="90"/>
        <v>0</v>
      </c>
      <c r="AB169" s="14">
        <f t="shared" si="90"/>
        <v>0</v>
      </c>
      <c r="AC169" s="24">
        <f>SUM(E169:AB169)</f>
        <v>0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25">
        <f>SUM(E170:AB170)</f>
        <v>0</v>
      </c>
      <c r="AJ170" s="1" t="s">
        <v>113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 t="e">
        <f t="shared" ref="E171:AB171" si="92">E170/E169</f>
        <v>#DIV/0!</v>
      </c>
      <c r="F171" s="16" t="e">
        <f t="shared" ref="F171" si="93">F170/F169</f>
        <v>#DIV/0!</v>
      </c>
      <c r="G171" s="16" t="e">
        <f t="shared" si="92"/>
        <v>#DIV/0!</v>
      </c>
      <c r="H171" s="16" t="e">
        <f t="shared" si="92"/>
        <v>#DIV/0!</v>
      </c>
      <c r="I171" s="16" t="e">
        <f t="shared" si="92"/>
        <v>#DIV/0!</v>
      </c>
      <c r="J171" s="16" t="e">
        <f t="shared" si="92"/>
        <v>#DIV/0!</v>
      </c>
      <c r="K171" s="16" t="e">
        <f t="shared" si="92"/>
        <v>#DIV/0!</v>
      </c>
      <c r="L171" s="16" t="e">
        <f t="shared" si="92"/>
        <v>#DIV/0!</v>
      </c>
      <c r="M171" s="16" t="e">
        <f t="shared" si="92"/>
        <v>#DIV/0!</v>
      </c>
      <c r="N171" s="16" t="e">
        <f t="shared" si="92"/>
        <v>#DIV/0!</v>
      </c>
      <c r="O171" s="16" t="e">
        <f t="shared" si="92"/>
        <v>#DIV/0!</v>
      </c>
      <c r="P171" s="16" t="e">
        <f t="shared" si="92"/>
        <v>#DIV/0!</v>
      </c>
      <c r="Q171" s="16" t="e">
        <f t="shared" si="92"/>
        <v>#DIV/0!</v>
      </c>
      <c r="R171" s="16" t="e">
        <f t="shared" si="92"/>
        <v>#DIV/0!</v>
      </c>
      <c r="S171" s="16" t="e">
        <f t="shared" si="92"/>
        <v>#DIV/0!</v>
      </c>
      <c r="T171" s="16" t="e">
        <f t="shared" si="92"/>
        <v>#DIV/0!</v>
      </c>
      <c r="U171" s="16" t="e">
        <f t="shared" si="92"/>
        <v>#DIV/0!</v>
      </c>
      <c r="V171" s="16" t="e">
        <f t="shared" si="92"/>
        <v>#DIV/0!</v>
      </c>
      <c r="W171" s="16" t="e">
        <f t="shared" si="92"/>
        <v>#DIV/0!</v>
      </c>
      <c r="X171" s="16" t="e">
        <f t="shared" si="92"/>
        <v>#DIV/0!</v>
      </c>
      <c r="Y171" s="16" t="e">
        <f t="shared" si="92"/>
        <v>#DIV/0!</v>
      </c>
      <c r="Z171" s="16" t="e">
        <f t="shared" si="92"/>
        <v>#DIV/0!</v>
      </c>
      <c r="AA171" s="16" t="e">
        <f t="shared" si="92"/>
        <v>#DIV/0!</v>
      </c>
      <c r="AB171" s="16" t="e">
        <f t="shared" si="92"/>
        <v>#DIV/0!</v>
      </c>
      <c r="AC171" s="24" t="e">
        <f t="shared" ref="AC171:AC176" si="94">AVERAGE(E171:AB171)</f>
        <v>#DIV/0!</v>
      </c>
    </row>
    <row r="172" spans="1:58" ht="30" customHeight="1">
      <c r="A172" s="4">
        <v>17</v>
      </c>
      <c r="B172" s="5" t="s">
        <v>64</v>
      </c>
      <c r="C172" s="13"/>
      <c r="D172" s="13"/>
      <c r="E172" s="427" t="e">
        <f>AVERAGE(E171:AB171)</f>
        <v>#DIV/0!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 t="e">
        <f t="shared" si="94"/>
        <v>#DIV/0!</v>
      </c>
    </row>
    <row r="173" spans="1:58" ht="30" customHeight="1">
      <c r="A173" s="4">
        <v>18</v>
      </c>
      <c r="B173" s="5" t="s">
        <v>65</v>
      </c>
      <c r="C173" s="13"/>
      <c r="D173" s="13"/>
      <c r="E173" s="16" t="e">
        <f t="shared" ref="E173:AB173" si="95">3.516/E171</f>
        <v>#DIV/0!</v>
      </c>
      <c r="F173" s="16" t="e">
        <f t="shared" ref="F173" si="96">3.516/F171</f>
        <v>#DIV/0!</v>
      </c>
      <c r="G173" s="16" t="e">
        <f t="shared" si="95"/>
        <v>#DIV/0!</v>
      </c>
      <c r="H173" s="16" t="e">
        <f t="shared" si="95"/>
        <v>#DIV/0!</v>
      </c>
      <c r="I173" s="16" t="e">
        <f t="shared" si="95"/>
        <v>#DIV/0!</v>
      </c>
      <c r="J173" s="16" t="e">
        <f t="shared" si="95"/>
        <v>#DIV/0!</v>
      </c>
      <c r="K173" s="16" t="e">
        <f t="shared" si="95"/>
        <v>#DIV/0!</v>
      </c>
      <c r="L173" s="16" t="e">
        <f t="shared" si="95"/>
        <v>#DIV/0!</v>
      </c>
      <c r="M173" s="16" t="e">
        <f t="shared" si="95"/>
        <v>#DIV/0!</v>
      </c>
      <c r="N173" s="16" t="e">
        <f t="shared" si="95"/>
        <v>#DIV/0!</v>
      </c>
      <c r="O173" s="16" t="e">
        <f t="shared" si="95"/>
        <v>#DIV/0!</v>
      </c>
      <c r="P173" s="16" t="e">
        <f t="shared" si="95"/>
        <v>#DIV/0!</v>
      </c>
      <c r="Q173" s="16" t="e">
        <f t="shared" si="95"/>
        <v>#DIV/0!</v>
      </c>
      <c r="R173" s="16" t="e">
        <f t="shared" si="95"/>
        <v>#DIV/0!</v>
      </c>
      <c r="S173" s="16" t="e">
        <f t="shared" si="95"/>
        <v>#DIV/0!</v>
      </c>
      <c r="T173" s="16" t="e">
        <f t="shared" si="95"/>
        <v>#DIV/0!</v>
      </c>
      <c r="U173" s="16" t="e">
        <f t="shared" si="95"/>
        <v>#DIV/0!</v>
      </c>
      <c r="V173" s="16" t="e">
        <f t="shared" si="95"/>
        <v>#DIV/0!</v>
      </c>
      <c r="W173" s="16" t="e">
        <f t="shared" si="95"/>
        <v>#DIV/0!</v>
      </c>
      <c r="X173" s="16" t="e">
        <f t="shared" si="95"/>
        <v>#DIV/0!</v>
      </c>
      <c r="Y173" s="16" t="e">
        <f t="shared" si="95"/>
        <v>#DIV/0!</v>
      </c>
      <c r="Z173" s="16" t="e">
        <f t="shared" si="95"/>
        <v>#DIV/0!</v>
      </c>
      <c r="AA173" s="16" t="e">
        <f t="shared" si="95"/>
        <v>#DIV/0!</v>
      </c>
      <c r="AB173" s="16" t="e">
        <f t="shared" si="95"/>
        <v>#DIV/0!</v>
      </c>
      <c r="AC173" s="24" t="e">
        <f t="shared" si="94"/>
        <v>#DIV/0!</v>
      </c>
    </row>
    <row r="174" spans="1:58" ht="30" customHeight="1">
      <c r="A174" s="4">
        <v>19</v>
      </c>
      <c r="B174" s="5" t="s">
        <v>66</v>
      </c>
      <c r="C174" s="13"/>
      <c r="D174" s="13"/>
      <c r="E174" s="16" t="e">
        <f t="shared" ref="E174:AB174" si="97">3.413*E173</f>
        <v>#DIV/0!</v>
      </c>
      <c r="F174" s="16" t="e">
        <f t="shared" ref="F174" si="98">3.413*F173</f>
        <v>#DIV/0!</v>
      </c>
      <c r="G174" s="16" t="e">
        <f t="shared" si="97"/>
        <v>#DIV/0!</v>
      </c>
      <c r="H174" s="16" t="e">
        <f t="shared" si="97"/>
        <v>#DIV/0!</v>
      </c>
      <c r="I174" s="16" t="e">
        <f t="shared" si="97"/>
        <v>#DIV/0!</v>
      </c>
      <c r="J174" s="16" t="e">
        <f t="shared" si="97"/>
        <v>#DIV/0!</v>
      </c>
      <c r="K174" s="16" t="e">
        <f t="shared" si="97"/>
        <v>#DIV/0!</v>
      </c>
      <c r="L174" s="16" t="e">
        <f t="shared" si="97"/>
        <v>#DIV/0!</v>
      </c>
      <c r="M174" s="16" t="e">
        <f t="shared" si="97"/>
        <v>#DIV/0!</v>
      </c>
      <c r="N174" s="16" t="e">
        <f t="shared" si="97"/>
        <v>#DIV/0!</v>
      </c>
      <c r="O174" s="16" t="e">
        <f t="shared" si="97"/>
        <v>#DIV/0!</v>
      </c>
      <c r="P174" s="16" t="e">
        <f t="shared" si="97"/>
        <v>#DIV/0!</v>
      </c>
      <c r="Q174" s="16" t="e">
        <f t="shared" si="97"/>
        <v>#DIV/0!</v>
      </c>
      <c r="R174" s="16" t="e">
        <f t="shared" si="97"/>
        <v>#DIV/0!</v>
      </c>
      <c r="S174" s="16" t="e">
        <f t="shared" si="97"/>
        <v>#DIV/0!</v>
      </c>
      <c r="T174" s="16" t="e">
        <f t="shared" si="97"/>
        <v>#DIV/0!</v>
      </c>
      <c r="U174" s="16" t="e">
        <f t="shared" si="97"/>
        <v>#DIV/0!</v>
      </c>
      <c r="V174" s="16" t="e">
        <f t="shared" si="97"/>
        <v>#DIV/0!</v>
      </c>
      <c r="W174" s="16" t="e">
        <f t="shared" si="97"/>
        <v>#DIV/0!</v>
      </c>
      <c r="X174" s="16" t="e">
        <f t="shared" si="97"/>
        <v>#DIV/0!</v>
      </c>
      <c r="Y174" s="16" t="e">
        <f t="shared" si="97"/>
        <v>#DIV/0!</v>
      </c>
      <c r="Z174" s="16" t="e">
        <f t="shared" si="97"/>
        <v>#DIV/0!</v>
      </c>
      <c r="AA174" s="16" t="e">
        <f t="shared" si="97"/>
        <v>#DIV/0!</v>
      </c>
      <c r="AB174" s="16" t="e">
        <f t="shared" si="97"/>
        <v>#DIV/0!</v>
      </c>
      <c r="AC174" s="24" t="e">
        <f t="shared" si="94"/>
        <v>#DIV/0!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 t="e">
        <f t="shared" ref="E175:AB175" si="99">(E158-E157)/LN(1+(E158-E157)/E152)</f>
        <v>#DIV/0!</v>
      </c>
      <c r="F175" s="16" t="e">
        <f t="shared" ref="F175" si="100">(F158-F157)/LN(1+(F158-F157)/F152)</f>
        <v>#DIV/0!</v>
      </c>
      <c r="G175" s="16" t="e">
        <f t="shared" si="99"/>
        <v>#DIV/0!</v>
      </c>
      <c r="H175" s="16" t="e">
        <f t="shared" si="99"/>
        <v>#DIV/0!</v>
      </c>
      <c r="I175" s="16" t="e">
        <f t="shared" si="99"/>
        <v>#DIV/0!</v>
      </c>
      <c r="J175" s="16" t="e">
        <f t="shared" si="99"/>
        <v>#DIV/0!</v>
      </c>
      <c r="K175" s="16" t="e">
        <f t="shared" si="99"/>
        <v>#DIV/0!</v>
      </c>
      <c r="L175" s="16" t="e">
        <f t="shared" si="99"/>
        <v>#DIV/0!</v>
      </c>
      <c r="M175" s="16" t="e">
        <f t="shared" si="99"/>
        <v>#DIV/0!</v>
      </c>
      <c r="N175" s="16" t="e">
        <f t="shared" si="99"/>
        <v>#DIV/0!</v>
      </c>
      <c r="O175" s="16" t="e">
        <f t="shared" si="99"/>
        <v>#DIV/0!</v>
      </c>
      <c r="P175" s="16" t="e">
        <f t="shared" si="99"/>
        <v>#DIV/0!</v>
      </c>
      <c r="Q175" s="16" t="e">
        <f t="shared" si="99"/>
        <v>#DIV/0!</v>
      </c>
      <c r="R175" s="16" t="e">
        <f t="shared" si="99"/>
        <v>#DIV/0!</v>
      </c>
      <c r="S175" s="16" t="e">
        <f t="shared" si="99"/>
        <v>#DIV/0!</v>
      </c>
      <c r="T175" s="16" t="e">
        <f t="shared" si="99"/>
        <v>#DIV/0!</v>
      </c>
      <c r="U175" s="16" t="e">
        <f t="shared" si="99"/>
        <v>#DIV/0!</v>
      </c>
      <c r="V175" s="16" t="e">
        <f t="shared" si="99"/>
        <v>#DIV/0!</v>
      </c>
      <c r="W175" s="16" t="e">
        <f t="shared" si="99"/>
        <v>#DIV/0!</v>
      </c>
      <c r="X175" s="16" t="e">
        <f t="shared" si="99"/>
        <v>#DIV/0!</v>
      </c>
      <c r="Y175" s="16" t="e">
        <f t="shared" si="99"/>
        <v>#DIV/0!</v>
      </c>
      <c r="Z175" s="16" t="e">
        <f t="shared" si="99"/>
        <v>#DIV/0!</v>
      </c>
      <c r="AA175" s="16" t="e">
        <f t="shared" si="99"/>
        <v>#DIV/0!</v>
      </c>
      <c r="AB175" s="16" t="e">
        <f t="shared" si="99"/>
        <v>#DIV/0!</v>
      </c>
      <c r="AC175" s="24" t="e">
        <f t="shared" si="94"/>
        <v>#DIV/0!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 t="e">
        <f t="shared" ref="E176:AB176" si="101">(E154-E155)/LN(1+(E154-E155)/E153)</f>
        <v>#DIV/0!</v>
      </c>
      <c r="F176" s="16" t="e">
        <f t="shared" ref="F176" si="102">(F154-F155)/LN(1+(F154-F155)/F153)</f>
        <v>#DIV/0!</v>
      </c>
      <c r="G176" s="16" t="e">
        <f t="shared" si="101"/>
        <v>#DIV/0!</v>
      </c>
      <c r="H176" s="16" t="e">
        <f t="shared" si="101"/>
        <v>#DIV/0!</v>
      </c>
      <c r="I176" s="16" t="e">
        <f t="shared" si="101"/>
        <v>#DIV/0!</v>
      </c>
      <c r="J176" s="16" t="e">
        <f t="shared" si="101"/>
        <v>#DIV/0!</v>
      </c>
      <c r="K176" s="16" t="e">
        <f t="shared" si="101"/>
        <v>#DIV/0!</v>
      </c>
      <c r="L176" s="16" t="e">
        <f t="shared" si="101"/>
        <v>#DIV/0!</v>
      </c>
      <c r="M176" s="16" t="e">
        <f t="shared" si="101"/>
        <v>#DIV/0!</v>
      </c>
      <c r="N176" s="16" t="e">
        <f t="shared" si="101"/>
        <v>#DIV/0!</v>
      </c>
      <c r="O176" s="16" t="e">
        <f t="shared" si="101"/>
        <v>#DIV/0!</v>
      </c>
      <c r="P176" s="16" t="e">
        <f t="shared" si="101"/>
        <v>#DIV/0!</v>
      </c>
      <c r="Q176" s="16" t="e">
        <f t="shared" si="101"/>
        <v>#DIV/0!</v>
      </c>
      <c r="R176" s="16" t="e">
        <f t="shared" si="101"/>
        <v>#DIV/0!</v>
      </c>
      <c r="S176" s="16" t="e">
        <f t="shared" si="101"/>
        <v>#DIV/0!</v>
      </c>
      <c r="T176" s="16" t="e">
        <f t="shared" si="101"/>
        <v>#DIV/0!</v>
      </c>
      <c r="U176" s="16" t="e">
        <f t="shared" si="101"/>
        <v>#DIV/0!</v>
      </c>
      <c r="V176" s="16" t="e">
        <f t="shared" si="101"/>
        <v>#DIV/0!</v>
      </c>
      <c r="W176" s="16" t="e">
        <f t="shared" si="101"/>
        <v>#DIV/0!</v>
      </c>
      <c r="X176" s="16" t="e">
        <f t="shared" si="101"/>
        <v>#DIV/0!</v>
      </c>
      <c r="Y176" s="16" t="e">
        <f t="shared" si="101"/>
        <v>#DIV/0!</v>
      </c>
      <c r="Z176" s="16" t="e">
        <f t="shared" si="101"/>
        <v>#DIV/0!</v>
      </c>
      <c r="AA176" s="16" t="e">
        <f t="shared" si="101"/>
        <v>#DIV/0!</v>
      </c>
      <c r="AB176" s="16" t="e">
        <f t="shared" si="101"/>
        <v>#DIV/0!</v>
      </c>
      <c r="AC176" s="24" t="e">
        <f t="shared" si="94"/>
        <v>#DIV/0!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116" priority="6" operator="greaterThan">
      <formula>90</formula>
    </cfRule>
  </conditionalFormatting>
  <conditionalFormatting sqref="E54:AB54">
    <cfRule type="cellIs" dxfId="115" priority="5" operator="greaterThan">
      <formula>90</formula>
    </cfRule>
  </conditionalFormatting>
  <conditionalFormatting sqref="E83:AB83">
    <cfRule type="cellIs" dxfId="114" priority="4" operator="greaterThan">
      <formula>90</formula>
    </cfRule>
  </conditionalFormatting>
  <conditionalFormatting sqref="E112:AB112">
    <cfRule type="cellIs" dxfId="113" priority="3" operator="greaterThan">
      <formula>90</formula>
    </cfRule>
  </conditionalFormatting>
  <conditionalFormatting sqref="E141:AB141">
    <cfRule type="cellIs" dxfId="112" priority="2" operator="greaterThan">
      <formula>90</formula>
    </cfRule>
  </conditionalFormatting>
  <conditionalFormatting sqref="E170:AB170">
    <cfRule type="cellIs" dxfId="111" priority="1" operator="greaterThan">
      <formula>90</formula>
    </cfRule>
  </conditionalFormatting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ECA1F-F57D-4EB8-AE5A-6C61EBBC570A}">
  <dimension ref="A1:BF176"/>
  <sheetViews>
    <sheetView zoomScale="60" zoomScaleNormal="60" workbookViewId="0">
      <selection activeCell="AA24" sqref="AA24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149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>
        <v>1.9</v>
      </c>
      <c r="F7" s="8">
        <v>1.9</v>
      </c>
      <c r="G7" s="8">
        <v>2</v>
      </c>
      <c r="H7" s="8">
        <v>2</v>
      </c>
      <c r="I7" s="8">
        <v>2</v>
      </c>
      <c r="J7" s="8">
        <v>2.1</v>
      </c>
      <c r="K7" s="8">
        <v>2.2000000000000002</v>
      </c>
      <c r="L7" s="8">
        <v>2</v>
      </c>
      <c r="M7" s="8">
        <v>1.9</v>
      </c>
      <c r="N7" s="8">
        <v>1.9</v>
      </c>
      <c r="O7" s="8">
        <v>2.2000000000000002</v>
      </c>
      <c r="P7" s="8">
        <v>1.7</v>
      </c>
      <c r="Q7" s="8">
        <v>1.8</v>
      </c>
      <c r="R7" s="8">
        <v>1.8</v>
      </c>
      <c r="S7" s="8">
        <v>2</v>
      </c>
      <c r="T7" s="8">
        <v>2</v>
      </c>
      <c r="U7" s="8">
        <v>2.1</v>
      </c>
      <c r="V7" s="8">
        <v>2</v>
      </c>
      <c r="W7" s="8">
        <v>1.9</v>
      </c>
      <c r="X7" s="8">
        <v>1.9</v>
      </c>
      <c r="Y7" s="8">
        <v>1.8</v>
      </c>
      <c r="Z7" s="8">
        <v>2</v>
      </c>
      <c r="AA7" s="8">
        <v>2.1</v>
      </c>
      <c r="AB7" s="8">
        <v>2.1</v>
      </c>
      <c r="AC7" s="23">
        <f>AVERAGE(E7:AB7)</f>
        <v>1.9708333333333332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>
        <v>0.9</v>
      </c>
      <c r="F8" s="9">
        <v>1.6</v>
      </c>
      <c r="G8" s="9">
        <v>0.6</v>
      </c>
      <c r="H8" s="9">
        <v>0.7</v>
      </c>
      <c r="I8" s="9">
        <v>0.6</v>
      </c>
      <c r="J8" s="9">
        <v>0.6</v>
      </c>
      <c r="K8" s="9">
        <v>0.6</v>
      </c>
      <c r="L8" s="9">
        <v>0.6</v>
      </c>
      <c r="M8" s="9">
        <v>0.7</v>
      </c>
      <c r="N8" s="9">
        <v>0.6</v>
      </c>
      <c r="O8" s="9">
        <v>0.6</v>
      </c>
      <c r="P8" s="9">
        <v>0.5</v>
      </c>
      <c r="Q8" s="9">
        <v>0.3</v>
      </c>
      <c r="R8" s="9">
        <v>0.7</v>
      </c>
      <c r="S8" s="9">
        <v>0.7</v>
      </c>
      <c r="T8" s="9">
        <v>0.8</v>
      </c>
      <c r="U8" s="9">
        <v>0.9</v>
      </c>
      <c r="V8" s="9">
        <v>0.9</v>
      </c>
      <c r="W8" s="9">
        <v>0.9</v>
      </c>
      <c r="X8" s="9">
        <v>0.9</v>
      </c>
      <c r="Y8" s="9">
        <v>0.8</v>
      </c>
      <c r="Z8" s="9">
        <v>0.7</v>
      </c>
      <c r="AA8" s="9">
        <v>0.7</v>
      </c>
      <c r="AB8" s="9">
        <v>0.8</v>
      </c>
      <c r="AC8" s="23">
        <f>AVERAGE(E8:AB8)</f>
        <v>0.73749999999999993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>
        <v>13.4</v>
      </c>
      <c r="F9" s="10">
        <v>13.4</v>
      </c>
      <c r="G9" s="10">
        <v>13.4</v>
      </c>
      <c r="H9" s="10">
        <v>13.3</v>
      </c>
      <c r="I9" s="10">
        <v>13.4</v>
      </c>
      <c r="J9" s="10">
        <v>13.4</v>
      </c>
      <c r="K9" s="10">
        <v>13.5</v>
      </c>
      <c r="L9" s="10">
        <v>13.7</v>
      </c>
      <c r="M9" s="10">
        <v>14.2</v>
      </c>
      <c r="N9" s="10">
        <v>14.4</v>
      </c>
      <c r="O9" s="10">
        <v>14.4</v>
      </c>
      <c r="P9" s="10">
        <v>15.2</v>
      </c>
      <c r="Q9" s="10">
        <v>15.7</v>
      </c>
      <c r="R9" s="10">
        <v>15.8</v>
      </c>
      <c r="S9" s="10">
        <v>15.3</v>
      </c>
      <c r="T9" s="10">
        <v>14.3</v>
      </c>
      <c r="U9" s="10">
        <v>13.4</v>
      </c>
      <c r="V9" s="10">
        <v>13.7</v>
      </c>
      <c r="W9" s="10">
        <v>14.4</v>
      </c>
      <c r="X9" s="10">
        <v>14.7</v>
      </c>
      <c r="Y9" s="10">
        <v>14.6</v>
      </c>
      <c r="Z9" s="10">
        <v>14.6</v>
      </c>
      <c r="AA9" s="10">
        <v>14.6</v>
      </c>
      <c r="AB9" s="10">
        <v>14.6</v>
      </c>
      <c r="AC9" s="24">
        <f t="shared" ref="AC9:AC23" si="0">AVERAGE(E9:AB9)</f>
        <v>14.225000000000003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>
        <v>6.6</v>
      </c>
      <c r="F10" s="10">
        <v>5.8</v>
      </c>
      <c r="G10" s="10">
        <v>5.6</v>
      </c>
      <c r="H10" s="10">
        <v>5.6</v>
      </c>
      <c r="I10" s="10">
        <v>5.6</v>
      </c>
      <c r="J10" s="10">
        <v>5.7</v>
      </c>
      <c r="K10" s="10">
        <v>5.8</v>
      </c>
      <c r="L10" s="10">
        <v>6</v>
      </c>
      <c r="M10" s="10">
        <v>6.1</v>
      </c>
      <c r="N10" s="10">
        <v>6.6</v>
      </c>
      <c r="O10" s="10">
        <v>7.1</v>
      </c>
      <c r="P10" s="10">
        <v>7.5</v>
      </c>
      <c r="Q10" s="10">
        <v>8.1</v>
      </c>
      <c r="R10" s="10">
        <v>8.5</v>
      </c>
      <c r="S10" s="10">
        <v>8.1</v>
      </c>
      <c r="T10" s="10">
        <v>6.9</v>
      </c>
      <c r="U10" s="10">
        <v>6.4</v>
      </c>
      <c r="V10" s="10">
        <v>6.5</v>
      </c>
      <c r="W10" s="10">
        <v>7</v>
      </c>
      <c r="X10" s="10">
        <v>7.4</v>
      </c>
      <c r="Y10" s="10">
        <v>7.2</v>
      </c>
      <c r="Z10" s="10">
        <v>7.2</v>
      </c>
      <c r="AA10" s="10">
        <v>7.2</v>
      </c>
      <c r="AB10" s="10">
        <v>7.1</v>
      </c>
      <c r="AC10" s="24">
        <f t="shared" si="0"/>
        <v>6.7333333333333316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6.8000000000000007</v>
      </c>
      <c r="F11" s="10">
        <f t="shared" ref="F11:AB11" si="1">F9-F10</f>
        <v>7.6000000000000005</v>
      </c>
      <c r="G11" s="10">
        <f t="shared" si="1"/>
        <v>7.8000000000000007</v>
      </c>
      <c r="H11" s="10">
        <f t="shared" si="1"/>
        <v>7.7000000000000011</v>
      </c>
      <c r="I11" s="10">
        <f t="shared" si="1"/>
        <v>7.8000000000000007</v>
      </c>
      <c r="J11" s="10">
        <f t="shared" si="1"/>
        <v>7.7</v>
      </c>
      <c r="K11" s="10">
        <f t="shared" si="1"/>
        <v>7.7</v>
      </c>
      <c r="L11" s="10">
        <f t="shared" si="1"/>
        <v>7.6999999999999993</v>
      </c>
      <c r="M11" s="10">
        <f t="shared" si="1"/>
        <v>8.1</v>
      </c>
      <c r="N11" s="10">
        <f t="shared" si="1"/>
        <v>7.8000000000000007</v>
      </c>
      <c r="O11" s="10">
        <f t="shared" si="1"/>
        <v>7.3000000000000007</v>
      </c>
      <c r="P11" s="10">
        <f t="shared" si="1"/>
        <v>7.6999999999999993</v>
      </c>
      <c r="Q11" s="10">
        <f t="shared" si="1"/>
        <v>7.6</v>
      </c>
      <c r="R11" s="10">
        <f t="shared" si="1"/>
        <v>7.3000000000000007</v>
      </c>
      <c r="S11" s="10">
        <f t="shared" si="1"/>
        <v>7.2000000000000011</v>
      </c>
      <c r="T11" s="10">
        <f t="shared" si="1"/>
        <v>7.4</v>
      </c>
      <c r="U11" s="10">
        <f t="shared" si="1"/>
        <v>7</v>
      </c>
      <c r="V11" s="10">
        <f t="shared" si="1"/>
        <v>7.1999999999999993</v>
      </c>
      <c r="W11" s="10">
        <f t="shared" si="1"/>
        <v>7.4</v>
      </c>
      <c r="X11" s="10">
        <f t="shared" si="1"/>
        <v>7.2999999999999989</v>
      </c>
      <c r="Y11" s="10">
        <f t="shared" si="1"/>
        <v>7.3999999999999995</v>
      </c>
      <c r="Z11" s="10">
        <f t="shared" si="1"/>
        <v>7.3999999999999995</v>
      </c>
      <c r="AA11" s="10">
        <f t="shared" si="1"/>
        <v>7.3999999999999995</v>
      </c>
      <c r="AB11" s="10">
        <f t="shared" si="1"/>
        <v>7.5</v>
      </c>
      <c r="AC11" s="24">
        <f t="shared" si="0"/>
        <v>7.4916666666666671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>
        <v>24.8</v>
      </c>
      <c r="F12" s="10">
        <v>25.1</v>
      </c>
      <c r="G12" s="10">
        <v>24.8</v>
      </c>
      <c r="H12" s="10">
        <v>24.9</v>
      </c>
      <c r="I12" s="10">
        <v>26.1</v>
      </c>
      <c r="J12" s="10">
        <v>25.9</v>
      </c>
      <c r="K12" s="10">
        <v>25.6</v>
      </c>
      <c r="L12" s="10">
        <v>26.4</v>
      </c>
      <c r="M12" s="10">
        <v>26.2</v>
      </c>
      <c r="N12" s="10">
        <v>27.4</v>
      </c>
      <c r="O12" s="10">
        <v>28</v>
      </c>
      <c r="P12" s="10">
        <v>28.6</v>
      </c>
      <c r="Q12" s="10">
        <v>27.9</v>
      </c>
      <c r="R12" s="10">
        <v>28</v>
      </c>
      <c r="S12" s="10">
        <v>29.2</v>
      </c>
      <c r="T12" s="10">
        <v>29.4</v>
      </c>
      <c r="U12" s="10">
        <v>29.4</v>
      </c>
      <c r="V12" s="10">
        <v>28.2</v>
      </c>
      <c r="W12" s="10">
        <v>27.8</v>
      </c>
      <c r="X12" s="10">
        <v>27.9</v>
      </c>
      <c r="Y12" s="10">
        <v>27.6</v>
      </c>
      <c r="Z12" s="10">
        <v>27.7</v>
      </c>
      <c r="AA12" s="10">
        <v>27.8</v>
      </c>
      <c r="AB12" s="10">
        <v>27.6</v>
      </c>
      <c r="AC12" s="24">
        <f t="shared" si="0"/>
        <v>27.179166666666664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>
        <v>29.6</v>
      </c>
      <c r="F13" s="10">
        <v>30.4</v>
      </c>
      <c r="G13" s="10">
        <v>30.1</v>
      </c>
      <c r="H13" s="10">
        <v>30.3</v>
      </c>
      <c r="I13" s="10">
        <v>31.3</v>
      </c>
      <c r="J13" s="10">
        <v>31.3</v>
      </c>
      <c r="K13" s="10">
        <v>30.9</v>
      </c>
      <c r="L13" s="10">
        <v>31.7</v>
      </c>
      <c r="M13" s="10">
        <v>31.8</v>
      </c>
      <c r="N13" s="10">
        <v>32.4</v>
      </c>
      <c r="O13" s="10">
        <v>33.6</v>
      </c>
      <c r="P13" s="10">
        <v>33.9</v>
      </c>
      <c r="Q13" s="10">
        <v>33.299999999999997</v>
      </c>
      <c r="R13" s="10">
        <v>33.4</v>
      </c>
      <c r="S13" s="10">
        <v>34.700000000000003</v>
      </c>
      <c r="T13" s="10">
        <v>34.6</v>
      </c>
      <c r="U13" s="10">
        <v>34.6</v>
      </c>
      <c r="V13" s="10">
        <v>33.4</v>
      </c>
      <c r="W13" s="10">
        <v>33.200000000000003</v>
      </c>
      <c r="X13" s="10">
        <v>33.1</v>
      </c>
      <c r="Y13" s="10">
        <v>33</v>
      </c>
      <c r="Z13" s="10">
        <v>32.799999999999997</v>
      </c>
      <c r="AA13" s="10">
        <v>33.1</v>
      </c>
      <c r="AB13" s="10">
        <v>32.799999999999997</v>
      </c>
      <c r="AC13" s="24">
        <f t="shared" si="0"/>
        <v>32.470833333333331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4.8000000000000007</v>
      </c>
      <c r="F14" s="10">
        <f t="shared" ref="F14:AB14" si="2">F13-F12</f>
        <v>5.2999999999999972</v>
      </c>
      <c r="G14" s="10">
        <f t="shared" si="2"/>
        <v>5.3000000000000007</v>
      </c>
      <c r="H14" s="10">
        <f t="shared" si="2"/>
        <v>5.4000000000000021</v>
      </c>
      <c r="I14" s="10">
        <f t="shared" si="2"/>
        <v>5.1999999999999993</v>
      </c>
      <c r="J14" s="10">
        <f t="shared" si="2"/>
        <v>5.4000000000000021</v>
      </c>
      <c r="K14" s="10">
        <f t="shared" si="2"/>
        <v>5.2999999999999972</v>
      </c>
      <c r="L14" s="10">
        <f t="shared" si="2"/>
        <v>5.3000000000000007</v>
      </c>
      <c r="M14" s="10">
        <f t="shared" si="2"/>
        <v>5.6000000000000014</v>
      </c>
      <c r="N14" s="10">
        <f t="shared" si="2"/>
        <v>5</v>
      </c>
      <c r="O14" s="10">
        <f t="shared" si="2"/>
        <v>5.6000000000000014</v>
      </c>
      <c r="P14" s="10">
        <f t="shared" si="2"/>
        <v>5.2999999999999972</v>
      </c>
      <c r="Q14" s="10">
        <f t="shared" si="2"/>
        <v>5.3999999999999986</v>
      </c>
      <c r="R14" s="10">
        <f t="shared" si="2"/>
        <v>5.3999999999999986</v>
      </c>
      <c r="S14" s="10">
        <f t="shared" si="2"/>
        <v>5.5000000000000036</v>
      </c>
      <c r="T14" s="10">
        <f t="shared" si="2"/>
        <v>5.2000000000000028</v>
      </c>
      <c r="U14" s="10">
        <f t="shared" si="2"/>
        <v>5.2000000000000028</v>
      </c>
      <c r="V14" s="10">
        <f t="shared" si="2"/>
        <v>5.1999999999999993</v>
      </c>
      <c r="W14" s="10">
        <f t="shared" si="2"/>
        <v>5.4000000000000021</v>
      </c>
      <c r="X14" s="10">
        <f t="shared" si="2"/>
        <v>5.2000000000000028</v>
      </c>
      <c r="Y14" s="10">
        <f t="shared" si="2"/>
        <v>5.3999999999999986</v>
      </c>
      <c r="Z14" s="10">
        <f t="shared" si="2"/>
        <v>5.0999999999999979</v>
      </c>
      <c r="AA14" s="10">
        <f t="shared" si="2"/>
        <v>5.3000000000000007</v>
      </c>
      <c r="AB14" s="10">
        <f t="shared" si="2"/>
        <v>5.1999999999999957</v>
      </c>
      <c r="AC14" s="24">
        <f>AVERAGE(E14:AB14)</f>
        <v>5.2916666666666679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>
        <v>254.4</v>
      </c>
      <c r="F15" s="172">
        <v>251</v>
      </c>
      <c r="G15" s="172">
        <v>247.5</v>
      </c>
      <c r="H15" s="172">
        <v>248.2</v>
      </c>
      <c r="I15" s="172">
        <v>248.2</v>
      </c>
      <c r="J15" s="172">
        <v>249.6</v>
      </c>
      <c r="K15" s="172">
        <v>250.3</v>
      </c>
      <c r="L15" s="172">
        <v>253.7</v>
      </c>
      <c r="M15" s="172">
        <v>256.5</v>
      </c>
      <c r="N15" s="172">
        <v>260.60000000000002</v>
      </c>
      <c r="O15" s="172">
        <v>269.60000000000002</v>
      </c>
      <c r="P15" s="172">
        <v>271</v>
      </c>
      <c r="Q15" s="172">
        <v>277.89999999999998</v>
      </c>
      <c r="R15" s="172">
        <v>278.5</v>
      </c>
      <c r="S15" s="172">
        <v>275.10000000000002</v>
      </c>
      <c r="T15" s="172">
        <v>265.39999999999998</v>
      </c>
      <c r="U15" s="172">
        <v>257.2</v>
      </c>
      <c r="V15" s="172">
        <v>253</v>
      </c>
      <c r="W15" s="172">
        <v>261.3</v>
      </c>
      <c r="X15" s="172">
        <v>265.39999999999998</v>
      </c>
      <c r="Y15" s="172">
        <v>263.39999999999998</v>
      </c>
      <c r="Z15" s="172">
        <v>266.8</v>
      </c>
      <c r="AA15" s="172">
        <v>264.10000000000002</v>
      </c>
      <c r="AB15" s="172">
        <v>266.10000000000002</v>
      </c>
      <c r="AC15" s="24">
        <f t="shared" ref="AC15:AC16" si="3">AVERAGE(E15:AB15)</f>
        <v>260.61666666666662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>
        <v>703.3</v>
      </c>
      <c r="F16" s="172">
        <v>723.3</v>
      </c>
      <c r="G16" s="172">
        <v>719.1</v>
      </c>
      <c r="H16" s="172">
        <v>721.9</v>
      </c>
      <c r="I16" s="172">
        <v>745.3</v>
      </c>
      <c r="J16" s="172">
        <v>742.6</v>
      </c>
      <c r="K16" s="172">
        <v>737</v>
      </c>
      <c r="L16" s="172">
        <v>755</v>
      </c>
      <c r="M16" s="172">
        <v>748.1</v>
      </c>
      <c r="N16" s="172">
        <v>781.2</v>
      </c>
      <c r="O16" s="172">
        <v>792.9</v>
      </c>
      <c r="P16" s="172">
        <v>810.1</v>
      </c>
      <c r="Q16" s="172">
        <v>795</v>
      </c>
      <c r="R16" s="172">
        <v>792.9</v>
      </c>
      <c r="S16" s="172">
        <v>826.7</v>
      </c>
      <c r="T16" s="172">
        <v>821.9</v>
      </c>
      <c r="U16" s="172">
        <v>821.2</v>
      </c>
      <c r="V16" s="172">
        <v>797</v>
      </c>
      <c r="W16" s="172">
        <v>792.2</v>
      </c>
      <c r="X16" s="172">
        <v>786</v>
      </c>
      <c r="Y16" s="172">
        <v>786.7</v>
      </c>
      <c r="Z16" s="172">
        <v>781.9</v>
      </c>
      <c r="AA16" s="172">
        <v>787.4</v>
      </c>
      <c r="AB16" s="172">
        <v>781.9</v>
      </c>
      <c r="AC16" s="24">
        <f t="shared" si="3"/>
        <v>772.94166666666695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2183.465608465609</v>
      </c>
      <c r="F24" s="14">
        <f t="shared" si="7"/>
        <v>2440.3439153439158</v>
      </c>
      <c r="G24" s="14">
        <f t="shared" si="7"/>
        <v>2504.5634920634925</v>
      </c>
      <c r="H24" s="14">
        <f t="shared" si="7"/>
        <v>2472.4537037037039</v>
      </c>
      <c r="I24" s="14">
        <f t="shared" si="7"/>
        <v>2504.5634920634925</v>
      </c>
      <c r="J24" s="14">
        <f t="shared" si="7"/>
        <v>2472.4537037037039</v>
      </c>
      <c r="K24" s="14">
        <f t="shared" si="7"/>
        <v>2472.4537037037039</v>
      </c>
      <c r="L24" s="14">
        <f t="shared" si="7"/>
        <v>2472.4537037037035</v>
      </c>
      <c r="M24" s="14">
        <f t="shared" si="7"/>
        <v>2600.8928571428573</v>
      </c>
      <c r="N24" s="14">
        <f t="shared" si="7"/>
        <v>2504.5634920634925</v>
      </c>
      <c r="O24" s="14">
        <f t="shared" si="7"/>
        <v>2344.0145502645505</v>
      </c>
      <c r="P24" s="14">
        <f t="shared" si="7"/>
        <v>2472.4537037037035</v>
      </c>
      <c r="Q24" s="14">
        <f t="shared" si="7"/>
        <v>2440.3439153439153</v>
      </c>
      <c r="R24" s="14">
        <f t="shared" si="7"/>
        <v>2344.0145502645505</v>
      </c>
      <c r="S24" s="14">
        <f t="shared" si="7"/>
        <v>2311.9047619047624</v>
      </c>
      <c r="T24" s="14">
        <f t="shared" si="7"/>
        <v>2376.1243386243386</v>
      </c>
      <c r="U24" s="14">
        <f t="shared" si="7"/>
        <v>2247.6851851851852</v>
      </c>
      <c r="V24" s="14">
        <f t="shared" si="7"/>
        <v>2311.9047619047615</v>
      </c>
      <c r="W24" s="14">
        <f t="shared" si="7"/>
        <v>2376.1243386243386</v>
      </c>
      <c r="X24" s="14">
        <f t="shared" si="7"/>
        <v>2344.0145502645501</v>
      </c>
      <c r="Y24" s="14">
        <f t="shared" si="7"/>
        <v>2376.1243386243382</v>
      </c>
      <c r="Z24" s="14">
        <f t="shared" si="7"/>
        <v>2376.1243386243382</v>
      </c>
      <c r="AA24" s="14">
        <f t="shared" si="7"/>
        <v>2376.1243386243382</v>
      </c>
      <c r="AB24" s="14">
        <f t="shared" si="7"/>
        <v>2408.2341269841268</v>
      </c>
      <c r="AC24" s="24">
        <f>SUM(E24:AB24)</f>
        <v>57733.399470899465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>
        <v>1400</v>
      </c>
      <c r="F25" s="15">
        <v>1300</v>
      </c>
      <c r="G25" s="15">
        <v>1300</v>
      </c>
      <c r="H25" s="15">
        <v>1400</v>
      </c>
      <c r="I25" s="15">
        <v>1500</v>
      </c>
      <c r="J25" s="15">
        <v>1400</v>
      </c>
      <c r="K25" s="15">
        <v>1400</v>
      </c>
      <c r="L25" s="15">
        <v>1500</v>
      </c>
      <c r="M25" s="15">
        <v>1300</v>
      </c>
      <c r="N25" s="15">
        <v>1400</v>
      </c>
      <c r="O25" s="15">
        <v>1600</v>
      </c>
      <c r="P25" s="15">
        <v>1300</v>
      </c>
      <c r="Q25" s="15">
        <v>1500</v>
      </c>
      <c r="R25" s="15">
        <v>1300</v>
      </c>
      <c r="S25" s="15">
        <v>1500</v>
      </c>
      <c r="T25" s="15">
        <v>1500</v>
      </c>
      <c r="U25" s="15">
        <v>1300</v>
      </c>
      <c r="V25" s="15">
        <v>1400</v>
      </c>
      <c r="W25" s="15">
        <v>1300</v>
      </c>
      <c r="X25" s="15">
        <v>1400</v>
      </c>
      <c r="Y25" s="15">
        <v>1500</v>
      </c>
      <c r="Z25" s="15">
        <v>1300</v>
      </c>
      <c r="AA25" s="15">
        <v>1400</v>
      </c>
      <c r="AB25" s="15">
        <v>1500</v>
      </c>
      <c r="AC25" s="25">
        <f>SUM(E25:AB25)</f>
        <v>33700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>
        <f t="shared" ref="E26:AB26" si="8">E25/E24</f>
        <v>0.64118252862421987</v>
      </c>
      <c r="F26" s="16">
        <f t="shared" si="8"/>
        <v>0.53271180009756613</v>
      </c>
      <c r="G26" s="16">
        <f t="shared" si="8"/>
        <v>0.51905252317198758</v>
      </c>
      <c r="H26" s="16">
        <f t="shared" si="8"/>
        <v>0.56623911618762279</v>
      </c>
      <c r="I26" s="16">
        <f t="shared" si="8"/>
        <v>0.59890675750613953</v>
      </c>
      <c r="J26" s="16">
        <f t="shared" si="8"/>
        <v>0.56623911618762279</v>
      </c>
      <c r="K26" s="16">
        <f t="shared" si="8"/>
        <v>0.56623911618762279</v>
      </c>
      <c r="L26" s="16">
        <f t="shared" si="8"/>
        <v>0.60668476734388177</v>
      </c>
      <c r="M26" s="16">
        <f t="shared" si="8"/>
        <v>0.49982835564709915</v>
      </c>
      <c r="N26" s="16">
        <f t="shared" si="8"/>
        <v>0.55897964033906355</v>
      </c>
      <c r="O26" s="16">
        <f t="shared" si="8"/>
        <v>0.68258961951384667</v>
      </c>
      <c r="P26" s="16">
        <f t="shared" si="8"/>
        <v>0.52579346503136415</v>
      </c>
      <c r="Q26" s="16">
        <f t="shared" si="8"/>
        <v>0.61466746165103803</v>
      </c>
      <c r="R26" s="16">
        <f t="shared" si="8"/>
        <v>0.55460406585500044</v>
      </c>
      <c r="S26" s="16">
        <f t="shared" si="8"/>
        <v>0.64881565396498442</v>
      </c>
      <c r="T26" s="16">
        <f t="shared" si="8"/>
        <v>0.63128009574971466</v>
      </c>
      <c r="U26" s="16">
        <f t="shared" si="8"/>
        <v>0.57837281153450049</v>
      </c>
      <c r="V26" s="16">
        <f t="shared" si="8"/>
        <v>0.60556127703398566</v>
      </c>
      <c r="W26" s="16">
        <f t="shared" si="8"/>
        <v>0.54710941631641941</v>
      </c>
      <c r="X26" s="16">
        <f t="shared" si="8"/>
        <v>0.59726591707461596</v>
      </c>
      <c r="Y26" s="16">
        <f t="shared" si="8"/>
        <v>0.63128009574971478</v>
      </c>
      <c r="Z26" s="16">
        <f t="shared" si="8"/>
        <v>0.54710941631641952</v>
      </c>
      <c r="AA26" s="16">
        <f t="shared" si="8"/>
        <v>0.58919475603306715</v>
      </c>
      <c r="AB26" s="16">
        <f t="shared" si="8"/>
        <v>0.62286302780638525</v>
      </c>
      <c r="AC26" s="24">
        <f t="shared" ref="AC26:AC31" si="9">AVERAGE(E26:AB26)</f>
        <v>0.58469045003849496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0.58469045003849496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9"/>
        <v>0.58469045003849496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>
        <f t="shared" ref="E28:AB28" si="10">3.516/E26</f>
        <v>5.4836179138322008</v>
      </c>
      <c r="F28" s="16">
        <f t="shared" si="10"/>
        <v>6.6001916971916987</v>
      </c>
      <c r="G28" s="16">
        <f t="shared" si="10"/>
        <v>6.7738809523809529</v>
      </c>
      <c r="H28" s="16">
        <f t="shared" si="10"/>
        <v>6.2093908730158738</v>
      </c>
      <c r="I28" s="16">
        <f t="shared" si="10"/>
        <v>5.8706968253968261</v>
      </c>
      <c r="J28" s="16">
        <f t="shared" si="10"/>
        <v>6.2093908730158738</v>
      </c>
      <c r="K28" s="16">
        <f t="shared" si="10"/>
        <v>6.2093908730158738</v>
      </c>
      <c r="L28" s="16">
        <f t="shared" si="10"/>
        <v>5.7954314814814802</v>
      </c>
      <c r="M28" s="16">
        <f t="shared" si="10"/>
        <v>7.0344148351648359</v>
      </c>
      <c r="N28" s="16">
        <f t="shared" si="10"/>
        <v>6.2900323129251712</v>
      </c>
      <c r="O28" s="16">
        <f t="shared" si="10"/>
        <v>5.1509719742063496</v>
      </c>
      <c r="P28" s="16">
        <f t="shared" si="10"/>
        <v>6.687036324786324</v>
      </c>
      <c r="Q28" s="16">
        <f t="shared" si="10"/>
        <v>5.720166137566137</v>
      </c>
      <c r="R28" s="16">
        <f t="shared" si="10"/>
        <v>6.3396578144078148</v>
      </c>
      <c r="S28" s="16">
        <f t="shared" si="10"/>
        <v>5.4191047619047632</v>
      </c>
      <c r="T28" s="16">
        <f t="shared" si="10"/>
        <v>5.5696354497354497</v>
      </c>
      <c r="U28" s="16">
        <f t="shared" si="10"/>
        <v>6.0791239316239318</v>
      </c>
      <c r="V28" s="16">
        <f t="shared" si="10"/>
        <v>5.8061836734693868</v>
      </c>
      <c r="W28" s="16">
        <f t="shared" si="10"/>
        <v>6.4265024420024419</v>
      </c>
      <c r="X28" s="16">
        <f t="shared" si="10"/>
        <v>5.8868251133786842</v>
      </c>
      <c r="Y28" s="16">
        <f t="shared" si="10"/>
        <v>5.5696354497354488</v>
      </c>
      <c r="Z28" s="16">
        <f t="shared" si="10"/>
        <v>6.426502442002441</v>
      </c>
      <c r="AA28" s="16">
        <f t="shared" si="10"/>
        <v>5.9674665532879807</v>
      </c>
      <c r="AB28" s="16">
        <f t="shared" si="10"/>
        <v>5.6449007936507929</v>
      </c>
      <c r="AC28" s="24">
        <f t="shared" si="9"/>
        <v>6.0487563124657804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>
        <f t="shared" ref="E29:AB29" si="11">3.413*E28</f>
        <v>18.715587939909302</v>
      </c>
      <c r="F29" s="16">
        <f t="shared" si="11"/>
        <v>22.526454262515266</v>
      </c>
      <c r="G29" s="16">
        <f t="shared" si="11"/>
        <v>23.119255690476191</v>
      </c>
      <c r="H29" s="16">
        <f t="shared" si="11"/>
        <v>21.192651049603175</v>
      </c>
      <c r="I29" s="16">
        <f t="shared" si="11"/>
        <v>20.036688265079366</v>
      </c>
      <c r="J29" s="16">
        <f t="shared" si="11"/>
        <v>21.192651049603175</v>
      </c>
      <c r="K29" s="16">
        <f t="shared" si="11"/>
        <v>21.192651049603175</v>
      </c>
      <c r="L29" s="16">
        <f t="shared" si="11"/>
        <v>19.779807646296291</v>
      </c>
      <c r="M29" s="16">
        <f t="shared" si="11"/>
        <v>24.008457832417584</v>
      </c>
      <c r="N29" s="16">
        <f t="shared" si="11"/>
        <v>21.467880284013606</v>
      </c>
      <c r="O29" s="16">
        <f t="shared" si="11"/>
        <v>17.58026734796627</v>
      </c>
      <c r="P29" s="16">
        <f t="shared" si="11"/>
        <v>22.822854976495723</v>
      </c>
      <c r="Q29" s="16">
        <f t="shared" si="11"/>
        <v>19.522927027513223</v>
      </c>
      <c r="R29" s="16">
        <f t="shared" si="11"/>
        <v>21.637252120573869</v>
      </c>
      <c r="S29" s="16">
        <f t="shared" si="11"/>
        <v>18.495404552380954</v>
      </c>
      <c r="T29" s="16">
        <f t="shared" si="11"/>
        <v>19.00916578994709</v>
      </c>
      <c r="U29" s="16">
        <f t="shared" si="11"/>
        <v>20.74804997863248</v>
      </c>
      <c r="V29" s="16">
        <f t="shared" si="11"/>
        <v>19.816504877551015</v>
      </c>
      <c r="W29" s="16">
        <f t="shared" si="11"/>
        <v>21.933652834554334</v>
      </c>
      <c r="X29" s="16">
        <f t="shared" si="11"/>
        <v>20.091734111961447</v>
      </c>
      <c r="Y29" s="16">
        <f t="shared" si="11"/>
        <v>19.009165789947087</v>
      </c>
      <c r="Z29" s="16">
        <f t="shared" si="11"/>
        <v>21.93365283455433</v>
      </c>
      <c r="AA29" s="16">
        <f t="shared" si="11"/>
        <v>20.366963346371875</v>
      </c>
      <c r="AB29" s="16">
        <f t="shared" si="11"/>
        <v>19.266046408730155</v>
      </c>
      <c r="AC29" s="24">
        <f t="shared" si="9"/>
        <v>20.644405294445708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>
        <f>(E13-E12)/LN(1+(E13-E12)/E7)</f>
        <v>3.8087570999952334</v>
      </c>
      <c r="F30" s="16">
        <f t="shared" ref="F30:AB30" si="12">(F13-F12)/LN(1+(F13-F12)/F7)</f>
        <v>3.9783005776314364</v>
      </c>
      <c r="G30" s="16">
        <f t="shared" si="12"/>
        <v>4.0935265225394062</v>
      </c>
      <c r="H30" s="16">
        <f t="shared" si="12"/>
        <v>4.1273901555445578</v>
      </c>
      <c r="I30" s="16">
        <f t="shared" si="12"/>
        <v>4.0595382957690775</v>
      </c>
      <c r="J30" s="16">
        <f t="shared" si="12"/>
        <v>4.2420625336591904</v>
      </c>
      <c r="K30" s="16">
        <f t="shared" si="12"/>
        <v>4.3214307588897238</v>
      </c>
      <c r="L30" s="16">
        <f t="shared" si="12"/>
        <v>4.0935265225394062</v>
      </c>
      <c r="M30" s="16">
        <f t="shared" si="12"/>
        <v>4.0785139146313183</v>
      </c>
      <c r="N30" s="16">
        <f t="shared" si="12"/>
        <v>3.8769682118883537</v>
      </c>
      <c r="O30" s="16">
        <f t="shared" si="12"/>
        <v>4.4245467194175463</v>
      </c>
      <c r="P30" s="16">
        <f t="shared" si="12"/>
        <v>3.7448369879635655</v>
      </c>
      <c r="Q30" s="16">
        <f t="shared" si="12"/>
        <v>3.895276610400201</v>
      </c>
      <c r="R30" s="16">
        <f t="shared" si="12"/>
        <v>3.895276610400201</v>
      </c>
      <c r="S30" s="16">
        <f t="shared" si="12"/>
        <v>4.1611316051182135</v>
      </c>
      <c r="T30" s="16">
        <f t="shared" si="12"/>
        <v>4.0595382957690793</v>
      </c>
      <c r="U30" s="16">
        <f t="shared" si="12"/>
        <v>4.1735657466675047</v>
      </c>
      <c r="V30" s="16">
        <f t="shared" si="12"/>
        <v>4.0595382957690775</v>
      </c>
      <c r="W30" s="16">
        <f t="shared" si="12"/>
        <v>4.0118260847600782</v>
      </c>
      <c r="X30" s="16">
        <f t="shared" si="12"/>
        <v>3.9446507905974371</v>
      </c>
      <c r="Y30" s="16">
        <f t="shared" si="12"/>
        <v>3.895276610400201</v>
      </c>
      <c r="Z30" s="16">
        <f t="shared" si="12"/>
        <v>4.0254229819465648</v>
      </c>
      <c r="AA30" s="16">
        <f t="shared" si="12"/>
        <v>4.2078765470448296</v>
      </c>
      <c r="AB30" s="16">
        <f t="shared" si="12"/>
        <v>4.1735657466675029</v>
      </c>
      <c r="AC30" s="24">
        <f t="shared" si="9"/>
        <v>4.056347676083738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>
        <f t="shared" ref="E31:AB31" si="13">(E9-E10)/LN(1+(E9-E10)/E8)</f>
        <v>3.1678285108002027</v>
      </c>
      <c r="F31" s="16">
        <f t="shared" si="13"/>
        <v>4.3448437176029495</v>
      </c>
      <c r="G31" s="16">
        <f t="shared" si="13"/>
        <v>2.9556008171816193</v>
      </c>
      <c r="H31" s="16">
        <f t="shared" si="13"/>
        <v>3.0987079537402042</v>
      </c>
      <c r="I31" s="16">
        <f t="shared" si="13"/>
        <v>2.9556008171816193</v>
      </c>
      <c r="J31" s="16">
        <f t="shared" si="13"/>
        <v>2.9310095858689826</v>
      </c>
      <c r="K31" s="16">
        <f t="shared" si="13"/>
        <v>2.9310095858689826</v>
      </c>
      <c r="L31" s="16">
        <f t="shared" si="13"/>
        <v>2.9310095858689822</v>
      </c>
      <c r="M31" s="16">
        <f t="shared" si="13"/>
        <v>3.1997766755952366</v>
      </c>
      <c r="N31" s="16">
        <f t="shared" si="13"/>
        <v>2.9556008171816193</v>
      </c>
      <c r="O31" s="16">
        <f t="shared" si="13"/>
        <v>2.8319947622323784</v>
      </c>
      <c r="P31" s="16">
        <f t="shared" si="13"/>
        <v>2.7526727126528132</v>
      </c>
      <c r="Q31" s="16">
        <f t="shared" si="13"/>
        <v>2.3235652944818113</v>
      </c>
      <c r="R31" s="16">
        <f t="shared" si="13"/>
        <v>2.9965726364461651</v>
      </c>
      <c r="S31" s="16">
        <f t="shared" si="13"/>
        <v>2.9708636221603983</v>
      </c>
      <c r="T31" s="16">
        <f t="shared" si="13"/>
        <v>3.1796806982868167</v>
      </c>
      <c r="U31" s="16">
        <f t="shared" si="13"/>
        <v>3.2225048318656326</v>
      </c>
      <c r="V31" s="16">
        <f t="shared" si="13"/>
        <v>3.2768612158566142</v>
      </c>
      <c r="W31" s="16">
        <f t="shared" si="13"/>
        <v>3.3309086262158996</v>
      </c>
      <c r="X31" s="16">
        <f t="shared" si="13"/>
        <v>3.3039228830716172</v>
      </c>
      <c r="Y31" s="16">
        <f t="shared" si="13"/>
        <v>3.1796806982868162</v>
      </c>
      <c r="Z31" s="16">
        <f t="shared" si="13"/>
        <v>3.0222103805672957</v>
      </c>
      <c r="AA31" s="16">
        <f t="shared" si="13"/>
        <v>3.0222103805672957</v>
      </c>
      <c r="AB31" s="16">
        <f t="shared" si="13"/>
        <v>3.2059515234608829</v>
      </c>
      <c r="AC31" s="24">
        <f t="shared" si="9"/>
        <v>3.0871078472101185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4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4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0</v>
      </c>
      <c r="F40" s="10">
        <f t="shared" ref="F40:AB40" si="15">F38-F39</f>
        <v>0</v>
      </c>
      <c r="G40" s="10">
        <f t="shared" si="15"/>
        <v>0</v>
      </c>
      <c r="H40" s="10">
        <f t="shared" si="15"/>
        <v>0</v>
      </c>
      <c r="I40" s="10">
        <f t="shared" si="15"/>
        <v>0</v>
      </c>
      <c r="J40" s="10">
        <f t="shared" si="15"/>
        <v>0</v>
      </c>
      <c r="K40" s="10">
        <f t="shared" si="15"/>
        <v>0</v>
      </c>
      <c r="L40" s="10">
        <f t="shared" si="15"/>
        <v>0</v>
      </c>
      <c r="M40" s="10">
        <f t="shared" si="15"/>
        <v>0</v>
      </c>
      <c r="N40" s="10">
        <f t="shared" si="15"/>
        <v>0</v>
      </c>
      <c r="O40" s="10">
        <f t="shared" si="15"/>
        <v>0</v>
      </c>
      <c r="P40" s="10">
        <f t="shared" si="15"/>
        <v>0</v>
      </c>
      <c r="Q40" s="10">
        <f t="shared" si="15"/>
        <v>0</v>
      </c>
      <c r="R40" s="10">
        <f t="shared" si="15"/>
        <v>0</v>
      </c>
      <c r="S40" s="10">
        <f t="shared" si="15"/>
        <v>0</v>
      </c>
      <c r="T40" s="10">
        <f t="shared" si="15"/>
        <v>0</v>
      </c>
      <c r="U40" s="10">
        <f t="shared" si="15"/>
        <v>0</v>
      </c>
      <c r="V40" s="10">
        <f t="shared" si="15"/>
        <v>0</v>
      </c>
      <c r="W40" s="10">
        <f t="shared" si="15"/>
        <v>0</v>
      </c>
      <c r="X40" s="10">
        <f t="shared" si="15"/>
        <v>0</v>
      </c>
      <c r="Y40" s="10">
        <f t="shared" si="15"/>
        <v>0</v>
      </c>
      <c r="Z40" s="10">
        <f t="shared" si="15"/>
        <v>0</v>
      </c>
      <c r="AA40" s="10">
        <f t="shared" si="15"/>
        <v>0</v>
      </c>
      <c r="AB40" s="10">
        <f t="shared" si="15"/>
        <v>0</v>
      </c>
      <c r="AC40" s="24">
        <f t="shared" si="14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4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4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0</v>
      </c>
      <c r="F43" s="10">
        <f t="shared" ref="F43:AB43" si="16">F42-F41</f>
        <v>0</v>
      </c>
      <c r="G43" s="10">
        <f t="shared" si="16"/>
        <v>0</v>
      </c>
      <c r="H43" s="10">
        <f t="shared" si="16"/>
        <v>0</v>
      </c>
      <c r="I43" s="10">
        <f t="shared" si="16"/>
        <v>0</v>
      </c>
      <c r="J43" s="10">
        <f t="shared" si="16"/>
        <v>0</v>
      </c>
      <c r="K43" s="10">
        <f t="shared" si="16"/>
        <v>0</v>
      </c>
      <c r="L43" s="10">
        <f t="shared" si="16"/>
        <v>0</v>
      </c>
      <c r="M43" s="10">
        <f t="shared" si="16"/>
        <v>0</v>
      </c>
      <c r="N43" s="10">
        <f t="shared" si="16"/>
        <v>0</v>
      </c>
      <c r="O43" s="10">
        <f t="shared" si="16"/>
        <v>0</v>
      </c>
      <c r="P43" s="10">
        <f t="shared" si="16"/>
        <v>0</v>
      </c>
      <c r="Q43" s="10">
        <f t="shared" si="16"/>
        <v>0</v>
      </c>
      <c r="R43" s="10">
        <f t="shared" si="16"/>
        <v>0</v>
      </c>
      <c r="S43" s="10">
        <f t="shared" si="16"/>
        <v>0</v>
      </c>
      <c r="T43" s="10">
        <f t="shared" si="16"/>
        <v>0</v>
      </c>
      <c r="U43" s="10">
        <f t="shared" si="16"/>
        <v>0</v>
      </c>
      <c r="V43" s="10">
        <f t="shared" si="16"/>
        <v>0</v>
      </c>
      <c r="W43" s="10">
        <f t="shared" si="16"/>
        <v>0</v>
      </c>
      <c r="X43" s="10">
        <f t="shared" si="16"/>
        <v>0</v>
      </c>
      <c r="Y43" s="10">
        <f t="shared" si="16"/>
        <v>0</v>
      </c>
      <c r="Z43" s="10">
        <f t="shared" si="16"/>
        <v>0</v>
      </c>
      <c r="AA43" s="10">
        <f t="shared" si="16"/>
        <v>0</v>
      </c>
      <c r="AB43" s="10">
        <f t="shared" si="16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7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7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17"/>
        <v>4.200000000000002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17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17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17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AB50" si="18">E46-E47</f>
        <v>0.5</v>
      </c>
      <c r="F50" s="11">
        <f t="shared" si="18"/>
        <v>0.5</v>
      </c>
      <c r="G50" s="11">
        <f t="shared" si="18"/>
        <v>0.5</v>
      </c>
      <c r="H50" s="11">
        <f t="shared" si="18"/>
        <v>0.5</v>
      </c>
      <c r="I50" s="11">
        <f t="shared" si="18"/>
        <v>0.5</v>
      </c>
      <c r="J50" s="11">
        <f t="shared" si="18"/>
        <v>0.5</v>
      </c>
      <c r="K50" s="11">
        <f t="shared" si="18"/>
        <v>0.5</v>
      </c>
      <c r="L50" s="11">
        <f t="shared" si="18"/>
        <v>0.5</v>
      </c>
      <c r="M50" s="11">
        <f t="shared" si="18"/>
        <v>0.5</v>
      </c>
      <c r="N50" s="11">
        <f t="shared" si="18"/>
        <v>0.5</v>
      </c>
      <c r="O50" s="11">
        <f t="shared" si="18"/>
        <v>0.5</v>
      </c>
      <c r="P50" s="11">
        <f t="shared" si="18"/>
        <v>0.5</v>
      </c>
      <c r="Q50" s="11">
        <f t="shared" si="18"/>
        <v>0.5</v>
      </c>
      <c r="R50" s="11">
        <f t="shared" si="18"/>
        <v>0.5</v>
      </c>
      <c r="S50" s="11">
        <f t="shared" si="18"/>
        <v>0.5</v>
      </c>
      <c r="T50" s="11">
        <f t="shared" si="18"/>
        <v>0.5</v>
      </c>
      <c r="U50" s="11">
        <f t="shared" si="18"/>
        <v>0.5</v>
      </c>
      <c r="V50" s="11">
        <f t="shared" si="18"/>
        <v>0.5</v>
      </c>
      <c r="W50" s="11">
        <f t="shared" si="18"/>
        <v>0.5</v>
      </c>
      <c r="X50" s="11">
        <f t="shared" si="18"/>
        <v>0.5</v>
      </c>
      <c r="Y50" s="11">
        <f t="shared" si="18"/>
        <v>0.5</v>
      </c>
      <c r="Z50" s="11">
        <f t="shared" si="18"/>
        <v>0.5</v>
      </c>
      <c r="AA50" s="11">
        <f t="shared" si="18"/>
        <v>0.5</v>
      </c>
      <c r="AB50" s="11">
        <f t="shared" si="18"/>
        <v>0.5</v>
      </c>
      <c r="AC50" s="24">
        <f t="shared" si="17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AB51" si="19">E48-E49</f>
        <v>0.79999999999999982</v>
      </c>
      <c r="F51" s="11">
        <f t="shared" si="19"/>
        <v>0.79999999999999982</v>
      </c>
      <c r="G51" s="11">
        <f t="shared" si="19"/>
        <v>0.79999999999999982</v>
      </c>
      <c r="H51" s="11">
        <f t="shared" si="19"/>
        <v>0.79999999999999982</v>
      </c>
      <c r="I51" s="11">
        <f t="shared" si="19"/>
        <v>0.79999999999999982</v>
      </c>
      <c r="J51" s="11">
        <f t="shared" si="19"/>
        <v>0.79999999999999982</v>
      </c>
      <c r="K51" s="11">
        <f t="shared" si="19"/>
        <v>0.79999999999999982</v>
      </c>
      <c r="L51" s="11">
        <f t="shared" si="19"/>
        <v>0.79999999999999982</v>
      </c>
      <c r="M51" s="11">
        <f t="shared" si="19"/>
        <v>0.79999999999999982</v>
      </c>
      <c r="N51" s="11">
        <f t="shared" si="19"/>
        <v>0.79999999999999982</v>
      </c>
      <c r="O51" s="11">
        <f t="shared" si="19"/>
        <v>0.79999999999999982</v>
      </c>
      <c r="P51" s="11">
        <f t="shared" si="19"/>
        <v>0.79999999999999982</v>
      </c>
      <c r="Q51" s="11">
        <f t="shared" si="19"/>
        <v>0.79999999999999982</v>
      </c>
      <c r="R51" s="11">
        <f t="shared" si="19"/>
        <v>0.79999999999999982</v>
      </c>
      <c r="S51" s="11">
        <f t="shared" si="19"/>
        <v>0.79999999999999982</v>
      </c>
      <c r="T51" s="11">
        <f t="shared" si="19"/>
        <v>0.79999999999999982</v>
      </c>
      <c r="U51" s="11">
        <f t="shared" si="19"/>
        <v>0.79999999999999982</v>
      </c>
      <c r="V51" s="11">
        <f t="shared" si="19"/>
        <v>0.79999999999999982</v>
      </c>
      <c r="W51" s="11">
        <f t="shared" si="19"/>
        <v>0.79999999999999982</v>
      </c>
      <c r="X51" s="11">
        <f t="shared" si="19"/>
        <v>0.79999999999999982</v>
      </c>
      <c r="Y51" s="11">
        <f t="shared" si="19"/>
        <v>0.79999999999999982</v>
      </c>
      <c r="Z51" s="11">
        <f t="shared" si="19"/>
        <v>0.79999999999999982</v>
      </c>
      <c r="AA51" s="11">
        <f t="shared" si="19"/>
        <v>0.79999999999999982</v>
      </c>
      <c r="AB51" s="11">
        <f t="shared" si="19"/>
        <v>0.79999999999999982</v>
      </c>
      <c r="AC51" s="24">
        <f t="shared" si="17"/>
        <v>0.80000000000000027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AB52" si="20">SQRT(E50/0.5)*971</f>
        <v>971</v>
      </c>
      <c r="F52" s="14">
        <f t="shared" si="20"/>
        <v>971</v>
      </c>
      <c r="G52" s="14">
        <f t="shared" si="20"/>
        <v>971</v>
      </c>
      <c r="H52" s="14">
        <f t="shared" si="20"/>
        <v>971</v>
      </c>
      <c r="I52" s="14">
        <f t="shared" si="20"/>
        <v>971</v>
      </c>
      <c r="J52" s="14">
        <f t="shared" si="20"/>
        <v>971</v>
      </c>
      <c r="K52" s="14">
        <f t="shared" si="20"/>
        <v>971</v>
      </c>
      <c r="L52" s="14">
        <f t="shared" si="20"/>
        <v>971</v>
      </c>
      <c r="M52" s="14">
        <f t="shared" si="20"/>
        <v>971</v>
      </c>
      <c r="N52" s="14">
        <f t="shared" si="20"/>
        <v>971</v>
      </c>
      <c r="O52" s="14">
        <f t="shared" si="20"/>
        <v>971</v>
      </c>
      <c r="P52" s="14">
        <f t="shared" si="20"/>
        <v>971</v>
      </c>
      <c r="Q52" s="14">
        <f t="shared" si="20"/>
        <v>971</v>
      </c>
      <c r="R52" s="14">
        <f t="shared" si="20"/>
        <v>971</v>
      </c>
      <c r="S52" s="14">
        <f t="shared" si="20"/>
        <v>971</v>
      </c>
      <c r="T52" s="14">
        <f t="shared" si="20"/>
        <v>971</v>
      </c>
      <c r="U52" s="14">
        <f t="shared" si="20"/>
        <v>971</v>
      </c>
      <c r="V52" s="14">
        <f t="shared" si="20"/>
        <v>971</v>
      </c>
      <c r="W52" s="14">
        <f t="shared" si="20"/>
        <v>971</v>
      </c>
      <c r="X52" s="14">
        <f t="shared" si="20"/>
        <v>971</v>
      </c>
      <c r="Y52" s="14">
        <f t="shared" si="20"/>
        <v>971</v>
      </c>
      <c r="Z52" s="14">
        <f t="shared" si="20"/>
        <v>971</v>
      </c>
      <c r="AA52" s="14">
        <f t="shared" si="20"/>
        <v>971</v>
      </c>
      <c r="AB52" s="14">
        <f t="shared" si="20"/>
        <v>971</v>
      </c>
      <c r="AC52" s="24">
        <f t="shared" si="17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AB53" si="21">E52*1000*1*(E38-E39)/3024</f>
        <v>0</v>
      </c>
      <c r="F53" s="14">
        <f t="shared" si="21"/>
        <v>0</v>
      </c>
      <c r="G53" s="14">
        <f t="shared" si="21"/>
        <v>0</v>
      </c>
      <c r="H53" s="14">
        <f t="shared" si="21"/>
        <v>0</v>
      </c>
      <c r="I53" s="14">
        <f t="shared" si="21"/>
        <v>0</v>
      </c>
      <c r="J53" s="14">
        <f t="shared" si="21"/>
        <v>0</v>
      </c>
      <c r="K53" s="14">
        <f t="shared" si="21"/>
        <v>0</v>
      </c>
      <c r="L53" s="14">
        <f t="shared" si="21"/>
        <v>0</v>
      </c>
      <c r="M53" s="14">
        <f t="shared" si="21"/>
        <v>0</v>
      </c>
      <c r="N53" s="14">
        <f t="shared" si="21"/>
        <v>0</v>
      </c>
      <c r="O53" s="14">
        <f t="shared" si="21"/>
        <v>0</v>
      </c>
      <c r="P53" s="14">
        <f t="shared" si="21"/>
        <v>0</v>
      </c>
      <c r="Q53" s="14">
        <f t="shared" si="21"/>
        <v>0</v>
      </c>
      <c r="R53" s="14">
        <f t="shared" si="21"/>
        <v>0</v>
      </c>
      <c r="S53" s="14">
        <f t="shared" si="21"/>
        <v>0</v>
      </c>
      <c r="T53" s="14">
        <f t="shared" si="21"/>
        <v>0</v>
      </c>
      <c r="U53" s="14">
        <f t="shared" si="21"/>
        <v>0</v>
      </c>
      <c r="V53" s="14">
        <f t="shared" si="21"/>
        <v>0</v>
      </c>
      <c r="W53" s="14">
        <f t="shared" si="21"/>
        <v>0</v>
      </c>
      <c r="X53" s="14">
        <f t="shared" si="21"/>
        <v>0</v>
      </c>
      <c r="Y53" s="14">
        <f t="shared" si="21"/>
        <v>0</v>
      </c>
      <c r="Z53" s="14">
        <f t="shared" si="21"/>
        <v>0</v>
      </c>
      <c r="AA53" s="14">
        <f t="shared" si="21"/>
        <v>0</v>
      </c>
      <c r="AB53" s="14">
        <f t="shared" si="21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 t="e">
        <f t="shared" ref="E55:AB55" si="22">E54/E53</f>
        <v>#DIV/0!</v>
      </c>
      <c r="F55" s="16" t="e">
        <f t="shared" si="22"/>
        <v>#DIV/0!</v>
      </c>
      <c r="G55" s="16" t="e">
        <f t="shared" si="22"/>
        <v>#DIV/0!</v>
      </c>
      <c r="H55" s="16" t="e">
        <f t="shared" si="22"/>
        <v>#DIV/0!</v>
      </c>
      <c r="I55" s="16" t="e">
        <f t="shared" si="22"/>
        <v>#DIV/0!</v>
      </c>
      <c r="J55" s="16" t="e">
        <f t="shared" si="22"/>
        <v>#DIV/0!</v>
      </c>
      <c r="K55" s="16" t="e">
        <f t="shared" si="22"/>
        <v>#DIV/0!</v>
      </c>
      <c r="L55" s="16" t="e">
        <f t="shared" si="22"/>
        <v>#DIV/0!</v>
      </c>
      <c r="M55" s="16" t="e">
        <f t="shared" si="22"/>
        <v>#DIV/0!</v>
      </c>
      <c r="N55" s="16" t="e">
        <f t="shared" si="22"/>
        <v>#DIV/0!</v>
      </c>
      <c r="O55" s="16" t="e">
        <f t="shared" si="22"/>
        <v>#DIV/0!</v>
      </c>
      <c r="P55" s="16" t="e">
        <f t="shared" si="22"/>
        <v>#DIV/0!</v>
      </c>
      <c r="Q55" s="16" t="e">
        <f t="shared" si="22"/>
        <v>#DIV/0!</v>
      </c>
      <c r="R55" s="16" t="e">
        <f t="shared" si="22"/>
        <v>#DIV/0!</v>
      </c>
      <c r="S55" s="16" t="e">
        <f t="shared" si="22"/>
        <v>#DIV/0!</v>
      </c>
      <c r="T55" s="16" t="e">
        <f t="shared" si="22"/>
        <v>#DIV/0!</v>
      </c>
      <c r="U55" s="16" t="e">
        <f t="shared" si="22"/>
        <v>#DIV/0!</v>
      </c>
      <c r="V55" s="16" t="e">
        <f t="shared" si="22"/>
        <v>#DIV/0!</v>
      </c>
      <c r="W55" s="16" t="e">
        <f t="shared" si="22"/>
        <v>#DIV/0!</v>
      </c>
      <c r="X55" s="16" t="e">
        <f t="shared" si="22"/>
        <v>#DIV/0!</v>
      </c>
      <c r="Y55" s="16" t="e">
        <f t="shared" si="22"/>
        <v>#DIV/0!</v>
      </c>
      <c r="Z55" s="16" t="e">
        <f t="shared" si="22"/>
        <v>#DIV/0!</v>
      </c>
      <c r="AA55" s="16" t="e">
        <f t="shared" si="22"/>
        <v>#DIV/0!</v>
      </c>
      <c r="AB55" s="16" t="e">
        <f t="shared" si="22"/>
        <v>#DIV/0!</v>
      </c>
      <c r="AC55" s="24" t="e">
        <f t="shared" ref="AC55:AC60" si="23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23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 t="e">
        <f t="shared" ref="E57:AB57" si="24">3.516/E55</f>
        <v>#DIV/0!</v>
      </c>
      <c r="F57" s="16" t="e">
        <f t="shared" si="24"/>
        <v>#DIV/0!</v>
      </c>
      <c r="G57" s="16" t="e">
        <f t="shared" si="24"/>
        <v>#DIV/0!</v>
      </c>
      <c r="H57" s="16" t="e">
        <f t="shared" si="24"/>
        <v>#DIV/0!</v>
      </c>
      <c r="I57" s="16" t="e">
        <f t="shared" si="24"/>
        <v>#DIV/0!</v>
      </c>
      <c r="J57" s="16" t="e">
        <f t="shared" si="24"/>
        <v>#DIV/0!</v>
      </c>
      <c r="K57" s="16" t="e">
        <f t="shared" si="24"/>
        <v>#DIV/0!</v>
      </c>
      <c r="L57" s="16" t="e">
        <f t="shared" si="24"/>
        <v>#DIV/0!</v>
      </c>
      <c r="M57" s="16" t="e">
        <f t="shared" si="24"/>
        <v>#DIV/0!</v>
      </c>
      <c r="N57" s="16" t="e">
        <f t="shared" si="24"/>
        <v>#DIV/0!</v>
      </c>
      <c r="O57" s="16" t="e">
        <f t="shared" si="24"/>
        <v>#DIV/0!</v>
      </c>
      <c r="P57" s="16" t="e">
        <f t="shared" si="24"/>
        <v>#DIV/0!</v>
      </c>
      <c r="Q57" s="16" t="e">
        <f t="shared" si="24"/>
        <v>#DIV/0!</v>
      </c>
      <c r="R57" s="16" t="e">
        <f t="shared" si="24"/>
        <v>#DIV/0!</v>
      </c>
      <c r="S57" s="16" t="e">
        <f t="shared" si="24"/>
        <v>#DIV/0!</v>
      </c>
      <c r="T57" s="16" t="e">
        <f t="shared" si="24"/>
        <v>#DIV/0!</v>
      </c>
      <c r="U57" s="16" t="e">
        <f t="shared" si="24"/>
        <v>#DIV/0!</v>
      </c>
      <c r="V57" s="16" t="e">
        <f t="shared" si="24"/>
        <v>#DIV/0!</v>
      </c>
      <c r="W57" s="16" t="e">
        <f t="shared" si="24"/>
        <v>#DIV/0!</v>
      </c>
      <c r="X57" s="16" t="e">
        <f t="shared" si="24"/>
        <v>#DIV/0!</v>
      </c>
      <c r="Y57" s="16" t="e">
        <f t="shared" si="24"/>
        <v>#DIV/0!</v>
      </c>
      <c r="Z57" s="16" t="e">
        <f t="shared" si="24"/>
        <v>#DIV/0!</v>
      </c>
      <c r="AA57" s="16" t="e">
        <f t="shared" si="24"/>
        <v>#DIV/0!</v>
      </c>
      <c r="AB57" s="16" t="e">
        <f t="shared" si="24"/>
        <v>#DIV/0!</v>
      </c>
      <c r="AC57" s="24" t="e">
        <f t="shared" si="23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 t="e">
        <f t="shared" ref="E58:AB58" si="25">3.413*E57</f>
        <v>#DIV/0!</v>
      </c>
      <c r="F58" s="16" t="e">
        <f t="shared" si="25"/>
        <v>#DIV/0!</v>
      </c>
      <c r="G58" s="16" t="e">
        <f t="shared" si="25"/>
        <v>#DIV/0!</v>
      </c>
      <c r="H58" s="16" t="e">
        <f t="shared" si="25"/>
        <v>#DIV/0!</v>
      </c>
      <c r="I58" s="16" t="e">
        <f t="shared" si="25"/>
        <v>#DIV/0!</v>
      </c>
      <c r="J58" s="16" t="e">
        <f t="shared" si="25"/>
        <v>#DIV/0!</v>
      </c>
      <c r="K58" s="16" t="e">
        <f t="shared" si="25"/>
        <v>#DIV/0!</v>
      </c>
      <c r="L58" s="16" t="e">
        <f t="shared" si="25"/>
        <v>#DIV/0!</v>
      </c>
      <c r="M58" s="16" t="e">
        <f t="shared" si="25"/>
        <v>#DIV/0!</v>
      </c>
      <c r="N58" s="16" t="e">
        <f t="shared" si="25"/>
        <v>#DIV/0!</v>
      </c>
      <c r="O58" s="16" t="e">
        <f t="shared" si="25"/>
        <v>#DIV/0!</v>
      </c>
      <c r="P58" s="16" t="e">
        <f t="shared" si="25"/>
        <v>#DIV/0!</v>
      </c>
      <c r="Q58" s="16" t="e">
        <f t="shared" si="25"/>
        <v>#DIV/0!</v>
      </c>
      <c r="R58" s="16" t="e">
        <f t="shared" si="25"/>
        <v>#DIV/0!</v>
      </c>
      <c r="S58" s="16" t="e">
        <f t="shared" si="25"/>
        <v>#DIV/0!</v>
      </c>
      <c r="T58" s="16" t="e">
        <f t="shared" si="25"/>
        <v>#DIV/0!</v>
      </c>
      <c r="U58" s="16" t="e">
        <f t="shared" si="25"/>
        <v>#DIV/0!</v>
      </c>
      <c r="V58" s="16" t="e">
        <f t="shared" si="25"/>
        <v>#DIV/0!</v>
      </c>
      <c r="W58" s="16" t="e">
        <f t="shared" si="25"/>
        <v>#DIV/0!</v>
      </c>
      <c r="X58" s="16" t="e">
        <f t="shared" si="25"/>
        <v>#DIV/0!</v>
      </c>
      <c r="Y58" s="16" t="e">
        <f t="shared" si="25"/>
        <v>#DIV/0!</v>
      </c>
      <c r="Z58" s="16" t="e">
        <f t="shared" si="25"/>
        <v>#DIV/0!</v>
      </c>
      <c r="AA58" s="16" t="e">
        <f t="shared" si="25"/>
        <v>#DIV/0!</v>
      </c>
      <c r="AB58" s="16" t="e">
        <f t="shared" si="25"/>
        <v>#DIV/0!</v>
      </c>
      <c r="AC58" s="24" t="e">
        <f t="shared" si="23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 t="e">
        <f>(E42-E41)/LN(1+(E42-E41)/E36)</f>
        <v>#DIV/0!</v>
      </c>
      <c r="F59" s="16" t="e">
        <f t="shared" ref="F59:AB59" si="26">(F42-F41)/LN(1+(F42-F41)/F36)</f>
        <v>#DIV/0!</v>
      </c>
      <c r="G59" s="16" t="e">
        <f t="shared" si="26"/>
        <v>#DIV/0!</v>
      </c>
      <c r="H59" s="16" t="e">
        <f t="shared" si="26"/>
        <v>#DIV/0!</v>
      </c>
      <c r="I59" s="16" t="e">
        <f t="shared" si="26"/>
        <v>#DIV/0!</v>
      </c>
      <c r="J59" s="16" t="e">
        <f t="shared" si="26"/>
        <v>#DIV/0!</v>
      </c>
      <c r="K59" s="16" t="e">
        <f t="shared" si="26"/>
        <v>#DIV/0!</v>
      </c>
      <c r="L59" s="16" t="e">
        <f t="shared" si="26"/>
        <v>#DIV/0!</v>
      </c>
      <c r="M59" s="16" t="e">
        <f t="shared" si="26"/>
        <v>#DIV/0!</v>
      </c>
      <c r="N59" s="16" t="e">
        <f t="shared" si="26"/>
        <v>#DIV/0!</v>
      </c>
      <c r="O59" s="16" t="e">
        <f t="shared" si="26"/>
        <v>#DIV/0!</v>
      </c>
      <c r="P59" s="16" t="e">
        <f t="shared" si="26"/>
        <v>#DIV/0!</v>
      </c>
      <c r="Q59" s="16" t="e">
        <f t="shared" si="26"/>
        <v>#DIV/0!</v>
      </c>
      <c r="R59" s="16" t="e">
        <f t="shared" si="26"/>
        <v>#DIV/0!</v>
      </c>
      <c r="S59" s="16" t="e">
        <f t="shared" si="26"/>
        <v>#DIV/0!</v>
      </c>
      <c r="T59" s="16" t="e">
        <f t="shared" si="26"/>
        <v>#DIV/0!</v>
      </c>
      <c r="U59" s="16" t="e">
        <f t="shared" si="26"/>
        <v>#DIV/0!</v>
      </c>
      <c r="V59" s="16" t="e">
        <f t="shared" si="26"/>
        <v>#DIV/0!</v>
      </c>
      <c r="W59" s="16" t="e">
        <f t="shared" si="26"/>
        <v>#DIV/0!</v>
      </c>
      <c r="X59" s="16" t="e">
        <f t="shared" si="26"/>
        <v>#DIV/0!</v>
      </c>
      <c r="Y59" s="16" t="e">
        <f t="shared" si="26"/>
        <v>#DIV/0!</v>
      </c>
      <c r="Z59" s="16" t="e">
        <f t="shared" si="26"/>
        <v>#DIV/0!</v>
      </c>
      <c r="AA59" s="16" t="e">
        <f t="shared" si="26"/>
        <v>#DIV/0!</v>
      </c>
      <c r="AB59" s="16" t="e">
        <f t="shared" si="26"/>
        <v>#DIV/0!</v>
      </c>
      <c r="AC59" s="24" t="e">
        <f t="shared" si="23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 t="e">
        <f t="shared" ref="E60:AB60" si="27">(E38-E39)/LN(1+(E38-E39)/E37)</f>
        <v>#DIV/0!</v>
      </c>
      <c r="F60" s="16" t="e">
        <f t="shared" si="27"/>
        <v>#DIV/0!</v>
      </c>
      <c r="G60" s="16" t="e">
        <f t="shared" si="27"/>
        <v>#DIV/0!</v>
      </c>
      <c r="H60" s="16" t="e">
        <f t="shared" si="27"/>
        <v>#DIV/0!</v>
      </c>
      <c r="I60" s="16" t="e">
        <f t="shared" si="27"/>
        <v>#DIV/0!</v>
      </c>
      <c r="J60" s="16" t="e">
        <f t="shared" si="27"/>
        <v>#DIV/0!</v>
      </c>
      <c r="K60" s="16" t="e">
        <f t="shared" si="27"/>
        <v>#DIV/0!</v>
      </c>
      <c r="L60" s="16" t="e">
        <f t="shared" si="27"/>
        <v>#DIV/0!</v>
      </c>
      <c r="M60" s="16" t="e">
        <f t="shared" si="27"/>
        <v>#DIV/0!</v>
      </c>
      <c r="N60" s="16" t="e">
        <f t="shared" si="27"/>
        <v>#DIV/0!</v>
      </c>
      <c r="O60" s="16" t="e">
        <f t="shared" si="27"/>
        <v>#DIV/0!</v>
      </c>
      <c r="P60" s="16" t="e">
        <f t="shared" si="27"/>
        <v>#DIV/0!</v>
      </c>
      <c r="Q60" s="16" t="e">
        <f t="shared" si="27"/>
        <v>#DIV/0!</v>
      </c>
      <c r="R60" s="16" t="e">
        <f t="shared" si="27"/>
        <v>#DIV/0!</v>
      </c>
      <c r="S60" s="16" t="e">
        <f t="shared" si="27"/>
        <v>#DIV/0!</v>
      </c>
      <c r="T60" s="16" t="e">
        <f t="shared" si="27"/>
        <v>#DIV/0!</v>
      </c>
      <c r="U60" s="16" t="e">
        <f t="shared" si="27"/>
        <v>#DIV/0!</v>
      </c>
      <c r="V60" s="16" t="e">
        <f t="shared" si="27"/>
        <v>#DIV/0!</v>
      </c>
      <c r="W60" s="16" t="e">
        <f t="shared" si="27"/>
        <v>#DIV/0!</v>
      </c>
      <c r="X60" s="16" t="e">
        <f t="shared" si="27"/>
        <v>#DIV/0!</v>
      </c>
      <c r="Y60" s="16" t="e">
        <f t="shared" si="27"/>
        <v>#DIV/0!</v>
      </c>
      <c r="Z60" s="16" t="e">
        <f t="shared" si="27"/>
        <v>#DIV/0!</v>
      </c>
      <c r="AA60" s="16" t="e">
        <f t="shared" si="27"/>
        <v>#DIV/0!</v>
      </c>
      <c r="AB60" s="16" t="e">
        <f t="shared" si="27"/>
        <v>#DIV/0!</v>
      </c>
      <c r="AC60" s="24" t="e">
        <f t="shared" si="23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23" t="e">
        <f>AVERAGE(E65:AB65)</f>
        <v>#DIV/0!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23" t="e">
        <f>AVERAGE(E66:AB66)</f>
        <v>#DIV/0!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24" t="e">
        <f t="shared" ref="AC67:AC71" si="28">AVERAGE(E67:AB67)</f>
        <v>#DIV/0!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24" t="e">
        <f t="shared" si="28"/>
        <v>#DIV/0!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0</v>
      </c>
      <c r="F69" s="10">
        <f t="shared" ref="F69:AB69" si="29">F67-F68</f>
        <v>0</v>
      </c>
      <c r="G69" s="10">
        <f t="shared" si="29"/>
        <v>0</v>
      </c>
      <c r="H69" s="10">
        <f t="shared" si="29"/>
        <v>0</v>
      </c>
      <c r="I69" s="10">
        <f t="shared" si="29"/>
        <v>0</v>
      </c>
      <c r="J69" s="10">
        <f t="shared" si="29"/>
        <v>0</v>
      </c>
      <c r="K69" s="10">
        <f t="shared" si="29"/>
        <v>0</v>
      </c>
      <c r="L69" s="10">
        <f t="shared" si="29"/>
        <v>0</v>
      </c>
      <c r="M69" s="10">
        <f t="shared" si="29"/>
        <v>0</v>
      </c>
      <c r="N69" s="10">
        <f t="shared" si="29"/>
        <v>0</v>
      </c>
      <c r="O69" s="10">
        <f t="shared" si="29"/>
        <v>0</v>
      </c>
      <c r="P69" s="10">
        <f t="shared" si="29"/>
        <v>0</v>
      </c>
      <c r="Q69" s="10">
        <f t="shared" si="29"/>
        <v>0</v>
      </c>
      <c r="R69" s="10">
        <f t="shared" si="29"/>
        <v>0</v>
      </c>
      <c r="S69" s="10">
        <f t="shared" si="29"/>
        <v>0</v>
      </c>
      <c r="T69" s="10">
        <f t="shared" si="29"/>
        <v>0</v>
      </c>
      <c r="U69" s="10">
        <f t="shared" si="29"/>
        <v>0</v>
      </c>
      <c r="V69" s="10">
        <f t="shared" si="29"/>
        <v>0</v>
      </c>
      <c r="W69" s="10">
        <f t="shared" si="29"/>
        <v>0</v>
      </c>
      <c r="X69" s="10">
        <f t="shared" si="29"/>
        <v>0</v>
      </c>
      <c r="Y69" s="10">
        <f t="shared" si="29"/>
        <v>0</v>
      </c>
      <c r="Z69" s="10">
        <f t="shared" si="29"/>
        <v>0</v>
      </c>
      <c r="AA69" s="10">
        <f t="shared" si="29"/>
        <v>0</v>
      </c>
      <c r="AB69" s="10">
        <f t="shared" si="29"/>
        <v>0</v>
      </c>
      <c r="AC69" s="24">
        <f t="shared" si="28"/>
        <v>0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24" t="e">
        <f t="shared" si="28"/>
        <v>#DIV/0!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24" t="e">
        <f t="shared" si="28"/>
        <v>#DIV/0!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0</v>
      </c>
      <c r="F72" s="10">
        <f t="shared" ref="F72:AB72" si="30">F71-F70</f>
        <v>0</v>
      </c>
      <c r="G72" s="10">
        <f t="shared" si="30"/>
        <v>0</v>
      </c>
      <c r="H72" s="10">
        <f t="shared" si="30"/>
        <v>0</v>
      </c>
      <c r="I72" s="10">
        <f t="shared" si="30"/>
        <v>0</v>
      </c>
      <c r="J72" s="10">
        <f t="shared" si="30"/>
        <v>0</v>
      </c>
      <c r="K72" s="10">
        <f t="shared" si="30"/>
        <v>0</v>
      </c>
      <c r="L72" s="10">
        <f t="shared" si="30"/>
        <v>0</v>
      </c>
      <c r="M72" s="10">
        <f t="shared" si="30"/>
        <v>0</v>
      </c>
      <c r="N72" s="10">
        <f t="shared" si="30"/>
        <v>0</v>
      </c>
      <c r="O72" s="10">
        <f t="shared" si="30"/>
        <v>0</v>
      </c>
      <c r="P72" s="10">
        <f t="shared" si="30"/>
        <v>0</v>
      </c>
      <c r="Q72" s="10">
        <f t="shared" si="30"/>
        <v>0</v>
      </c>
      <c r="R72" s="10">
        <f t="shared" si="30"/>
        <v>0</v>
      </c>
      <c r="S72" s="10">
        <f t="shared" si="30"/>
        <v>0</v>
      </c>
      <c r="T72" s="10">
        <f t="shared" si="30"/>
        <v>0</v>
      </c>
      <c r="U72" s="10">
        <f t="shared" si="30"/>
        <v>0</v>
      </c>
      <c r="V72" s="10">
        <f t="shared" si="30"/>
        <v>0</v>
      </c>
      <c r="W72" s="10">
        <f t="shared" si="30"/>
        <v>0</v>
      </c>
      <c r="X72" s="10">
        <f t="shared" si="30"/>
        <v>0</v>
      </c>
      <c r="Y72" s="10">
        <f t="shared" si="30"/>
        <v>0</v>
      </c>
      <c r="Z72" s="10">
        <f t="shared" si="30"/>
        <v>0</v>
      </c>
      <c r="AA72" s="10">
        <f t="shared" si="30"/>
        <v>0</v>
      </c>
      <c r="AB72" s="10">
        <f t="shared" si="30"/>
        <v>0</v>
      </c>
      <c r="AC72" s="24">
        <f>AVERAGE(E72:AB72)</f>
        <v>0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24" t="e">
        <f t="shared" ref="AC73:AC81" si="31">AVERAGE(E73:AB73)</f>
        <v>#DIV/0!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24" t="e">
        <f t="shared" si="31"/>
        <v>#DIV/0!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31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31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31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31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B79" si="32">E75-E76</f>
        <v>0.5</v>
      </c>
      <c r="F79" s="11">
        <f t="shared" si="32"/>
        <v>0.5</v>
      </c>
      <c r="G79" s="11">
        <f t="shared" si="32"/>
        <v>0.5</v>
      </c>
      <c r="H79" s="11">
        <f t="shared" si="32"/>
        <v>0.5</v>
      </c>
      <c r="I79" s="11">
        <f t="shared" si="32"/>
        <v>0.5</v>
      </c>
      <c r="J79" s="11">
        <f t="shared" si="32"/>
        <v>0.5</v>
      </c>
      <c r="K79" s="11">
        <f t="shared" si="32"/>
        <v>0.5</v>
      </c>
      <c r="L79" s="11">
        <f t="shared" si="32"/>
        <v>0.5</v>
      </c>
      <c r="M79" s="11">
        <f t="shared" si="32"/>
        <v>0.5</v>
      </c>
      <c r="N79" s="11">
        <f t="shared" si="32"/>
        <v>0.5</v>
      </c>
      <c r="O79" s="11">
        <f t="shared" si="32"/>
        <v>0.5</v>
      </c>
      <c r="P79" s="11">
        <f t="shared" si="32"/>
        <v>0.5</v>
      </c>
      <c r="Q79" s="11">
        <f t="shared" si="32"/>
        <v>0.5</v>
      </c>
      <c r="R79" s="11">
        <f t="shared" si="32"/>
        <v>0.5</v>
      </c>
      <c r="S79" s="11">
        <f t="shared" si="32"/>
        <v>0.5</v>
      </c>
      <c r="T79" s="11">
        <f t="shared" si="32"/>
        <v>0.5</v>
      </c>
      <c r="U79" s="11">
        <f t="shared" si="32"/>
        <v>0.5</v>
      </c>
      <c r="V79" s="11">
        <f t="shared" si="32"/>
        <v>0.5</v>
      </c>
      <c r="W79" s="11">
        <f t="shared" si="32"/>
        <v>0.5</v>
      </c>
      <c r="X79" s="11">
        <f t="shared" si="32"/>
        <v>0.5</v>
      </c>
      <c r="Y79" s="11">
        <f t="shared" si="32"/>
        <v>0.5</v>
      </c>
      <c r="Z79" s="11">
        <f t="shared" si="32"/>
        <v>0.5</v>
      </c>
      <c r="AA79" s="11">
        <f t="shared" si="32"/>
        <v>0.5</v>
      </c>
      <c r="AB79" s="11">
        <f t="shared" si="32"/>
        <v>0.5</v>
      </c>
      <c r="AC79" s="24">
        <f t="shared" si="31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B80" si="33">E77-E78</f>
        <v>0.79999999999999982</v>
      </c>
      <c r="F80" s="11">
        <f t="shared" si="33"/>
        <v>0.79999999999999982</v>
      </c>
      <c r="G80" s="11">
        <f t="shared" si="33"/>
        <v>0.79999999999999982</v>
      </c>
      <c r="H80" s="11">
        <f t="shared" si="33"/>
        <v>0.79999999999999982</v>
      </c>
      <c r="I80" s="11">
        <f t="shared" si="33"/>
        <v>0.79999999999999982</v>
      </c>
      <c r="J80" s="11">
        <f t="shared" si="33"/>
        <v>0.79999999999999982</v>
      </c>
      <c r="K80" s="11">
        <f t="shared" si="33"/>
        <v>0.79999999999999982</v>
      </c>
      <c r="L80" s="11">
        <f t="shared" si="33"/>
        <v>0.79999999999999982</v>
      </c>
      <c r="M80" s="11">
        <f t="shared" si="33"/>
        <v>0.79999999999999982</v>
      </c>
      <c r="N80" s="11">
        <f t="shared" si="33"/>
        <v>0.79999999999999982</v>
      </c>
      <c r="O80" s="11">
        <f t="shared" si="33"/>
        <v>0.79999999999999982</v>
      </c>
      <c r="P80" s="11">
        <f t="shared" si="33"/>
        <v>0.79999999999999982</v>
      </c>
      <c r="Q80" s="11">
        <f t="shared" si="33"/>
        <v>0.79999999999999982</v>
      </c>
      <c r="R80" s="11">
        <f t="shared" si="33"/>
        <v>0.79999999999999982</v>
      </c>
      <c r="S80" s="11">
        <f t="shared" si="33"/>
        <v>0.79999999999999982</v>
      </c>
      <c r="T80" s="11">
        <f t="shared" si="33"/>
        <v>0.79999999999999982</v>
      </c>
      <c r="U80" s="11">
        <f t="shared" si="33"/>
        <v>0.79999999999999982</v>
      </c>
      <c r="V80" s="11">
        <f t="shared" si="33"/>
        <v>0.79999999999999982</v>
      </c>
      <c r="W80" s="11">
        <f t="shared" si="33"/>
        <v>0.79999999999999982</v>
      </c>
      <c r="X80" s="11">
        <f t="shared" si="33"/>
        <v>0.79999999999999982</v>
      </c>
      <c r="Y80" s="11">
        <f t="shared" si="33"/>
        <v>0.79999999999999982</v>
      </c>
      <c r="Z80" s="11">
        <f t="shared" si="33"/>
        <v>0.79999999999999982</v>
      </c>
      <c r="AA80" s="11">
        <f t="shared" si="33"/>
        <v>0.79999999999999982</v>
      </c>
      <c r="AB80" s="11">
        <f t="shared" si="33"/>
        <v>0.79999999999999982</v>
      </c>
      <c r="AC80" s="24">
        <f t="shared" si="31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B81" si="34">SQRT(E79/0.5)*971</f>
        <v>971</v>
      </c>
      <c r="F81" s="14">
        <f t="shared" si="34"/>
        <v>971</v>
      </c>
      <c r="G81" s="14">
        <f t="shared" si="34"/>
        <v>971</v>
      </c>
      <c r="H81" s="14">
        <f t="shared" si="34"/>
        <v>971</v>
      </c>
      <c r="I81" s="14">
        <f t="shared" si="34"/>
        <v>971</v>
      </c>
      <c r="J81" s="14">
        <f t="shared" si="34"/>
        <v>971</v>
      </c>
      <c r="K81" s="14">
        <f t="shared" si="34"/>
        <v>971</v>
      </c>
      <c r="L81" s="14">
        <f t="shared" si="34"/>
        <v>971</v>
      </c>
      <c r="M81" s="14">
        <f t="shared" si="34"/>
        <v>971</v>
      </c>
      <c r="N81" s="14">
        <f t="shared" si="34"/>
        <v>971</v>
      </c>
      <c r="O81" s="14">
        <f t="shared" si="34"/>
        <v>971</v>
      </c>
      <c r="P81" s="14">
        <f t="shared" si="34"/>
        <v>971</v>
      </c>
      <c r="Q81" s="14">
        <f t="shared" si="34"/>
        <v>971</v>
      </c>
      <c r="R81" s="14">
        <f t="shared" si="34"/>
        <v>971</v>
      </c>
      <c r="S81" s="14">
        <f t="shared" si="34"/>
        <v>971</v>
      </c>
      <c r="T81" s="14">
        <f t="shared" si="34"/>
        <v>971</v>
      </c>
      <c r="U81" s="14">
        <f t="shared" si="34"/>
        <v>971</v>
      </c>
      <c r="V81" s="14">
        <f t="shared" si="34"/>
        <v>971</v>
      </c>
      <c r="W81" s="14">
        <f t="shared" si="34"/>
        <v>971</v>
      </c>
      <c r="X81" s="14">
        <f t="shared" si="34"/>
        <v>971</v>
      </c>
      <c r="Y81" s="14">
        <f t="shared" si="34"/>
        <v>971</v>
      </c>
      <c r="Z81" s="14">
        <f t="shared" si="34"/>
        <v>971</v>
      </c>
      <c r="AA81" s="14">
        <f t="shared" si="34"/>
        <v>971</v>
      </c>
      <c r="AB81" s="14">
        <f t="shared" si="34"/>
        <v>971</v>
      </c>
      <c r="AC81" s="24">
        <f t="shared" si="31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B82" si="35">E81*1000*1*(E67-E68)/3024</f>
        <v>0</v>
      </c>
      <c r="F82" s="14">
        <f t="shared" si="35"/>
        <v>0</v>
      </c>
      <c r="G82" s="14">
        <f t="shared" si="35"/>
        <v>0</v>
      </c>
      <c r="H82" s="14">
        <f t="shared" si="35"/>
        <v>0</v>
      </c>
      <c r="I82" s="14">
        <f t="shared" si="35"/>
        <v>0</v>
      </c>
      <c r="J82" s="14">
        <f t="shared" si="35"/>
        <v>0</v>
      </c>
      <c r="K82" s="14">
        <f t="shared" si="35"/>
        <v>0</v>
      </c>
      <c r="L82" s="14">
        <f t="shared" si="35"/>
        <v>0</v>
      </c>
      <c r="M82" s="14">
        <f t="shared" si="35"/>
        <v>0</v>
      </c>
      <c r="N82" s="14">
        <f t="shared" si="35"/>
        <v>0</v>
      </c>
      <c r="O82" s="14">
        <f t="shared" si="35"/>
        <v>0</v>
      </c>
      <c r="P82" s="14">
        <f t="shared" si="35"/>
        <v>0</v>
      </c>
      <c r="Q82" s="14">
        <f t="shared" si="35"/>
        <v>0</v>
      </c>
      <c r="R82" s="14">
        <f t="shared" si="35"/>
        <v>0</v>
      </c>
      <c r="S82" s="14">
        <f t="shared" si="35"/>
        <v>0</v>
      </c>
      <c r="T82" s="14">
        <f t="shared" si="35"/>
        <v>0</v>
      </c>
      <c r="U82" s="14">
        <f t="shared" si="35"/>
        <v>0</v>
      </c>
      <c r="V82" s="14">
        <f t="shared" si="35"/>
        <v>0</v>
      </c>
      <c r="W82" s="14">
        <f t="shared" si="35"/>
        <v>0</v>
      </c>
      <c r="X82" s="14">
        <f t="shared" si="35"/>
        <v>0</v>
      </c>
      <c r="Y82" s="14">
        <f t="shared" si="35"/>
        <v>0</v>
      </c>
      <c r="Z82" s="14">
        <f t="shared" si="35"/>
        <v>0</v>
      </c>
      <c r="AA82" s="14">
        <f t="shared" si="35"/>
        <v>0</v>
      </c>
      <c r="AB82" s="14">
        <f t="shared" si="35"/>
        <v>0</v>
      </c>
      <c r="AC82" s="24">
        <f>SUM(E82:AB82)</f>
        <v>0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25">
        <f>SUM(E83:AB83)</f>
        <v>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 t="e">
        <f t="shared" ref="E84:AB84" si="36">E83/E82</f>
        <v>#DIV/0!</v>
      </c>
      <c r="F84" s="16" t="e">
        <f t="shared" si="36"/>
        <v>#DIV/0!</v>
      </c>
      <c r="G84" s="16" t="e">
        <f t="shared" si="36"/>
        <v>#DIV/0!</v>
      </c>
      <c r="H84" s="16" t="e">
        <f t="shared" si="36"/>
        <v>#DIV/0!</v>
      </c>
      <c r="I84" s="16" t="e">
        <f t="shared" si="36"/>
        <v>#DIV/0!</v>
      </c>
      <c r="J84" s="16" t="e">
        <f t="shared" si="36"/>
        <v>#DIV/0!</v>
      </c>
      <c r="K84" s="16" t="e">
        <f t="shared" si="36"/>
        <v>#DIV/0!</v>
      </c>
      <c r="L84" s="16" t="e">
        <f t="shared" si="36"/>
        <v>#DIV/0!</v>
      </c>
      <c r="M84" s="16" t="e">
        <f t="shared" si="36"/>
        <v>#DIV/0!</v>
      </c>
      <c r="N84" s="16" t="e">
        <f t="shared" si="36"/>
        <v>#DIV/0!</v>
      </c>
      <c r="O84" s="16" t="e">
        <f t="shared" si="36"/>
        <v>#DIV/0!</v>
      </c>
      <c r="P84" s="16" t="e">
        <f t="shared" si="36"/>
        <v>#DIV/0!</v>
      </c>
      <c r="Q84" s="16" t="e">
        <f t="shared" si="36"/>
        <v>#DIV/0!</v>
      </c>
      <c r="R84" s="16" t="e">
        <f t="shared" si="36"/>
        <v>#DIV/0!</v>
      </c>
      <c r="S84" s="16" t="e">
        <f t="shared" si="36"/>
        <v>#DIV/0!</v>
      </c>
      <c r="T84" s="16" t="e">
        <f t="shared" si="36"/>
        <v>#DIV/0!</v>
      </c>
      <c r="U84" s="16" t="e">
        <f t="shared" si="36"/>
        <v>#DIV/0!</v>
      </c>
      <c r="V84" s="16" t="e">
        <f t="shared" si="36"/>
        <v>#DIV/0!</v>
      </c>
      <c r="W84" s="16" t="e">
        <f t="shared" si="36"/>
        <v>#DIV/0!</v>
      </c>
      <c r="X84" s="16" t="e">
        <f t="shared" si="36"/>
        <v>#DIV/0!</v>
      </c>
      <c r="Y84" s="16" t="e">
        <f t="shared" si="36"/>
        <v>#DIV/0!</v>
      </c>
      <c r="Z84" s="16" t="e">
        <f t="shared" si="36"/>
        <v>#DIV/0!</v>
      </c>
      <c r="AA84" s="16" t="e">
        <f t="shared" si="36"/>
        <v>#DIV/0!</v>
      </c>
      <c r="AB84" s="16" t="e">
        <f t="shared" si="36"/>
        <v>#DIV/0!</v>
      </c>
      <c r="AC84" s="24" t="e">
        <f t="shared" ref="AC84:AC89" si="37">AVERAGE(E84:AB84)</f>
        <v>#DIV/0!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 t="e">
        <f>AVERAGE(E84:AB84)</f>
        <v>#DIV/0!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 t="e">
        <f t="shared" si="37"/>
        <v>#DIV/0!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 t="e">
        <f t="shared" ref="E86:AB86" si="38">3.516/E84</f>
        <v>#DIV/0!</v>
      </c>
      <c r="F86" s="16" t="e">
        <f t="shared" si="38"/>
        <v>#DIV/0!</v>
      </c>
      <c r="G86" s="16" t="e">
        <f t="shared" si="38"/>
        <v>#DIV/0!</v>
      </c>
      <c r="H86" s="16" t="e">
        <f t="shared" si="38"/>
        <v>#DIV/0!</v>
      </c>
      <c r="I86" s="16" t="e">
        <f t="shared" si="38"/>
        <v>#DIV/0!</v>
      </c>
      <c r="J86" s="16" t="e">
        <f t="shared" si="38"/>
        <v>#DIV/0!</v>
      </c>
      <c r="K86" s="16" t="e">
        <f t="shared" si="38"/>
        <v>#DIV/0!</v>
      </c>
      <c r="L86" s="16" t="e">
        <f t="shared" si="38"/>
        <v>#DIV/0!</v>
      </c>
      <c r="M86" s="16" t="e">
        <f t="shared" si="38"/>
        <v>#DIV/0!</v>
      </c>
      <c r="N86" s="16" t="e">
        <f t="shared" si="38"/>
        <v>#DIV/0!</v>
      </c>
      <c r="O86" s="16" t="e">
        <f t="shared" si="38"/>
        <v>#DIV/0!</v>
      </c>
      <c r="P86" s="16" t="e">
        <f t="shared" si="38"/>
        <v>#DIV/0!</v>
      </c>
      <c r="Q86" s="16" t="e">
        <f t="shared" si="38"/>
        <v>#DIV/0!</v>
      </c>
      <c r="R86" s="16" t="e">
        <f t="shared" si="38"/>
        <v>#DIV/0!</v>
      </c>
      <c r="S86" s="16" t="e">
        <f t="shared" si="38"/>
        <v>#DIV/0!</v>
      </c>
      <c r="T86" s="16" t="e">
        <f t="shared" si="38"/>
        <v>#DIV/0!</v>
      </c>
      <c r="U86" s="16" t="e">
        <f t="shared" si="38"/>
        <v>#DIV/0!</v>
      </c>
      <c r="V86" s="16" t="e">
        <f t="shared" si="38"/>
        <v>#DIV/0!</v>
      </c>
      <c r="W86" s="16" t="e">
        <f t="shared" si="38"/>
        <v>#DIV/0!</v>
      </c>
      <c r="X86" s="16" t="e">
        <f t="shared" si="38"/>
        <v>#DIV/0!</v>
      </c>
      <c r="Y86" s="16" t="e">
        <f t="shared" si="38"/>
        <v>#DIV/0!</v>
      </c>
      <c r="Z86" s="16" t="e">
        <f t="shared" si="38"/>
        <v>#DIV/0!</v>
      </c>
      <c r="AA86" s="16" t="e">
        <f t="shared" si="38"/>
        <v>#DIV/0!</v>
      </c>
      <c r="AB86" s="16" t="e">
        <f t="shared" si="38"/>
        <v>#DIV/0!</v>
      </c>
      <c r="AC86" s="24" t="e">
        <f t="shared" si="37"/>
        <v>#DIV/0!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 t="e">
        <f t="shared" ref="E87:AB87" si="39">3.413*E86</f>
        <v>#DIV/0!</v>
      </c>
      <c r="F87" s="16" t="e">
        <f t="shared" si="39"/>
        <v>#DIV/0!</v>
      </c>
      <c r="G87" s="16" t="e">
        <f t="shared" si="39"/>
        <v>#DIV/0!</v>
      </c>
      <c r="H87" s="16" t="e">
        <f t="shared" si="39"/>
        <v>#DIV/0!</v>
      </c>
      <c r="I87" s="16" t="e">
        <f t="shared" si="39"/>
        <v>#DIV/0!</v>
      </c>
      <c r="J87" s="16" t="e">
        <f t="shared" si="39"/>
        <v>#DIV/0!</v>
      </c>
      <c r="K87" s="16" t="e">
        <f t="shared" si="39"/>
        <v>#DIV/0!</v>
      </c>
      <c r="L87" s="16" t="e">
        <f t="shared" si="39"/>
        <v>#DIV/0!</v>
      </c>
      <c r="M87" s="16" t="e">
        <f t="shared" si="39"/>
        <v>#DIV/0!</v>
      </c>
      <c r="N87" s="16" t="e">
        <f t="shared" si="39"/>
        <v>#DIV/0!</v>
      </c>
      <c r="O87" s="16" t="e">
        <f t="shared" si="39"/>
        <v>#DIV/0!</v>
      </c>
      <c r="P87" s="16" t="e">
        <f t="shared" si="39"/>
        <v>#DIV/0!</v>
      </c>
      <c r="Q87" s="16" t="e">
        <f t="shared" si="39"/>
        <v>#DIV/0!</v>
      </c>
      <c r="R87" s="16" t="e">
        <f t="shared" si="39"/>
        <v>#DIV/0!</v>
      </c>
      <c r="S87" s="16" t="e">
        <f t="shared" si="39"/>
        <v>#DIV/0!</v>
      </c>
      <c r="T87" s="16" t="e">
        <f t="shared" si="39"/>
        <v>#DIV/0!</v>
      </c>
      <c r="U87" s="16" t="e">
        <f t="shared" si="39"/>
        <v>#DIV/0!</v>
      </c>
      <c r="V87" s="16" t="e">
        <f t="shared" si="39"/>
        <v>#DIV/0!</v>
      </c>
      <c r="W87" s="16" t="e">
        <f t="shared" si="39"/>
        <v>#DIV/0!</v>
      </c>
      <c r="X87" s="16" t="e">
        <f t="shared" si="39"/>
        <v>#DIV/0!</v>
      </c>
      <c r="Y87" s="16" t="e">
        <f t="shared" si="39"/>
        <v>#DIV/0!</v>
      </c>
      <c r="Z87" s="16" t="e">
        <f t="shared" si="39"/>
        <v>#DIV/0!</v>
      </c>
      <c r="AA87" s="16" t="e">
        <f t="shared" si="39"/>
        <v>#DIV/0!</v>
      </c>
      <c r="AB87" s="16" t="e">
        <f t="shared" si="39"/>
        <v>#DIV/0!</v>
      </c>
      <c r="AC87" s="24" t="e">
        <f t="shared" si="37"/>
        <v>#DIV/0!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 t="e">
        <f t="shared" ref="E88:AB88" si="40">(E71-E70)/LN(1+(E71-E70)/E65)</f>
        <v>#DIV/0!</v>
      </c>
      <c r="F88" s="16" t="e">
        <f t="shared" si="40"/>
        <v>#DIV/0!</v>
      </c>
      <c r="G88" s="16" t="e">
        <f t="shared" si="40"/>
        <v>#DIV/0!</v>
      </c>
      <c r="H88" s="16" t="e">
        <f t="shared" si="40"/>
        <v>#DIV/0!</v>
      </c>
      <c r="I88" s="16" t="e">
        <f t="shared" si="40"/>
        <v>#DIV/0!</v>
      </c>
      <c r="J88" s="16" t="e">
        <f t="shared" si="40"/>
        <v>#DIV/0!</v>
      </c>
      <c r="K88" s="16" t="e">
        <f t="shared" si="40"/>
        <v>#DIV/0!</v>
      </c>
      <c r="L88" s="16" t="e">
        <f t="shared" si="40"/>
        <v>#DIV/0!</v>
      </c>
      <c r="M88" s="16" t="e">
        <f t="shared" si="40"/>
        <v>#DIV/0!</v>
      </c>
      <c r="N88" s="16" t="e">
        <f t="shared" si="40"/>
        <v>#DIV/0!</v>
      </c>
      <c r="O88" s="16" t="e">
        <f t="shared" si="40"/>
        <v>#DIV/0!</v>
      </c>
      <c r="P88" s="16" t="e">
        <f t="shared" si="40"/>
        <v>#DIV/0!</v>
      </c>
      <c r="Q88" s="16" t="e">
        <f t="shared" si="40"/>
        <v>#DIV/0!</v>
      </c>
      <c r="R88" s="16" t="e">
        <f t="shared" si="40"/>
        <v>#DIV/0!</v>
      </c>
      <c r="S88" s="16" t="e">
        <f t="shared" si="40"/>
        <v>#DIV/0!</v>
      </c>
      <c r="T88" s="16" t="e">
        <f t="shared" si="40"/>
        <v>#DIV/0!</v>
      </c>
      <c r="U88" s="16" t="e">
        <f t="shared" si="40"/>
        <v>#DIV/0!</v>
      </c>
      <c r="V88" s="16" t="e">
        <f t="shared" si="40"/>
        <v>#DIV/0!</v>
      </c>
      <c r="W88" s="16" t="e">
        <f t="shared" si="40"/>
        <v>#DIV/0!</v>
      </c>
      <c r="X88" s="16" t="e">
        <f t="shared" si="40"/>
        <v>#DIV/0!</v>
      </c>
      <c r="Y88" s="16" t="e">
        <f t="shared" si="40"/>
        <v>#DIV/0!</v>
      </c>
      <c r="Z88" s="16" t="e">
        <f t="shared" si="40"/>
        <v>#DIV/0!</v>
      </c>
      <c r="AA88" s="16" t="e">
        <f t="shared" si="40"/>
        <v>#DIV/0!</v>
      </c>
      <c r="AB88" s="16" t="e">
        <f t="shared" si="40"/>
        <v>#DIV/0!</v>
      </c>
      <c r="AC88" s="24" t="e">
        <f t="shared" si="37"/>
        <v>#DIV/0!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 t="e">
        <f t="shared" ref="E89:AB89" si="41">(E67-E68)/LN(1+(E67-E68)/E66)</f>
        <v>#DIV/0!</v>
      </c>
      <c r="F89" s="16" t="e">
        <f t="shared" si="41"/>
        <v>#DIV/0!</v>
      </c>
      <c r="G89" s="16" t="e">
        <f t="shared" si="41"/>
        <v>#DIV/0!</v>
      </c>
      <c r="H89" s="16" t="e">
        <f t="shared" si="41"/>
        <v>#DIV/0!</v>
      </c>
      <c r="I89" s="16" t="e">
        <f t="shared" si="41"/>
        <v>#DIV/0!</v>
      </c>
      <c r="J89" s="16" t="e">
        <f t="shared" si="41"/>
        <v>#DIV/0!</v>
      </c>
      <c r="K89" s="16" t="e">
        <f t="shared" si="41"/>
        <v>#DIV/0!</v>
      </c>
      <c r="L89" s="16" t="e">
        <f t="shared" si="41"/>
        <v>#DIV/0!</v>
      </c>
      <c r="M89" s="16" t="e">
        <f t="shared" si="41"/>
        <v>#DIV/0!</v>
      </c>
      <c r="N89" s="16" t="e">
        <f t="shared" si="41"/>
        <v>#DIV/0!</v>
      </c>
      <c r="O89" s="16" t="e">
        <f t="shared" si="41"/>
        <v>#DIV/0!</v>
      </c>
      <c r="P89" s="16" t="e">
        <f t="shared" si="41"/>
        <v>#DIV/0!</v>
      </c>
      <c r="Q89" s="16" t="e">
        <f t="shared" si="41"/>
        <v>#DIV/0!</v>
      </c>
      <c r="R89" s="16" t="e">
        <f t="shared" si="41"/>
        <v>#DIV/0!</v>
      </c>
      <c r="S89" s="16" t="e">
        <f t="shared" si="41"/>
        <v>#DIV/0!</v>
      </c>
      <c r="T89" s="16" t="e">
        <f t="shared" si="41"/>
        <v>#DIV/0!</v>
      </c>
      <c r="U89" s="16" t="e">
        <f t="shared" si="41"/>
        <v>#DIV/0!</v>
      </c>
      <c r="V89" s="16" t="e">
        <f t="shared" si="41"/>
        <v>#DIV/0!</v>
      </c>
      <c r="W89" s="16" t="e">
        <f t="shared" si="41"/>
        <v>#DIV/0!</v>
      </c>
      <c r="X89" s="16" t="e">
        <f t="shared" si="41"/>
        <v>#DIV/0!</v>
      </c>
      <c r="Y89" s="16" t="e">
        <f t="shared" si="41"/>
        <v>#DIV/0!</v>
      </c>
      <c r="Z89" s="16" t="e">
        <f t="shared" si="41"/>
        <v>#DIV/0!</v>
      </c>
      <c r="AA89" s="16" t="e">
        <f t="shared" si="41"/>
        <v>#DIV/0!</v>
      </c>
      <c r="AB89" s="16" t="e">
        <f t="shared" si="41"/>
        <v>#DIV/0!</v>
      </c>
      <c r="AC89" s="24" t="e">
        <f t="shared" si="37"/>
        <v>#DIV/0!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>
        <v>1.6</v>
      </c>
      <c r="T94" s="8">
        <v>1.6</v>
      </c>
      <c r="U94" s="8">
        <v>1.6</v>
      </c>
      <c r="V94" s="8">
        <v>1.6</v>
      </c>
      <c r="W94" s="8">
        <v>1.6</v>
      </c>
      <c r="X94" s="8">
        <v>1.6</v>
      </c>
      <c r="Y94" s="8">
        <v>1.6</v>
      </c>
      <c r="Z94" s="8">
        <v>1.6</v>
      </c>
      <c r="AA94" s="8">
        <v>1.8</v>
      </c>
      <c r="AB94" s="8">
        <v>1.8</v>
      </c>
      <c r="AC94" s="23">
        <f>AVERAGE(E94:AB94)</f>
        <v>1.64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>
        <v>0.4</v>
      </c>
      <c r="T95" s="9">
        <v>0.5</v>
      </c>
      <c r="U95" s="9">
        <v>0.5</v>
      </c>
      <c r="V95" s="9">
        <v>0.4</v>
      </c>
      <c r="W95" s="9">
        <v>0.4</v>
      </c>
      <c r="X95" s="9">
        <v>0.4</v>
      </c>
      <c r="Y95" s="9">
        <v>0.4</v>
      </c>
      <c r="Z95" s="9">
        <v>0.6</v>
      </c>
      <c r="AA95" s="9">
        <v>0.5</v>
      </c>
      <c r="AB95" s="9">
        <v>0.5</v>
      </c>
      <c r="AC95" s="23">
        <f>AVERAGE(E95:AB95)</f>
        <v>0.45999999999999996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>
        <v>15.6</v>
      </c>
      <c r="T96" s="10">
        <v>14.4</v>
      </c>
      <c r="U96" s="10">
        <v>13.6</v>
      </c>
      <c r="V96" s="10">
        <v>13.8</v>
      </c>
      <c r="W96" s="10">
        <v>14.4</v>
      </c>
      <c r="X96" s="10">
        <v>14.7</v>
      </c>
      <c r="Y96" s="10">
        <v>14.8</v>
      </c>
      <c r="Z96" s="10">
        <v>14.8</v>
      </c>
      <c r="AA96" s="10">
        <v>14.7</v>
      </c>
      <c r="AB96" s="10">
        <v>14.7</v>
      </c>
      <c r="AC96" s="24">
        <f t="shared" ref="AC96:AC100" si="42">AVERAGE(E96:AB96)</f>
        <v>14.55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>
        <v>8.1</v>
      </c>
      <c r="T97" s="10">
        <v>7.2</v>
      </c>
      <c r="U97" s="10">
        <v>6.6</v>
      </c>
      <c r="V97" s="10">
        <v>6.5</v>
      </c>
      <c r="W97" s="10">
        <v>6.8</v>
      </c>
      <c r="X97" s="10">
        <v>7</v>
      </c>
      <c r="Y97" s="10">
        <v>6.9</v>
      </c>
      <c r="Z97" s="10">
        <v>6.9</v>
      </c>
      <c r="AA97" s="10">
        <v>7.1</v>
      </c>
      <c r="AB97" s="10">
        <v>6.9</v>
      </c>
      <c r="AC97" s="24">
        <f t="shared" si="42"/>
        <v>7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>
        <f t="shared" ref="S98:AB98" si="43">S96-S97</f>
        <v>7.5</v>
      </c>
      <c r="T98" s="10">
        <f t="shared" si="43"/>
        <v>7.2</v>
      </c>
      <c r="U98" s="10">
        <f t="shared" si="43"/>
        <v>7</v>
      </c>
      <c r="V98" s="10">
        <f t="shared" si="43"/>
        <v>7.3000000000000007</v>
      </c>
      <c r="W98" s="10">
        <f t="shared" si="43"/>
        <v>7.6000000000000005</v>
      </c>
      <c r="X98" s="10">
        <f t="shared" si="43"/>
        <v>7.6999999999999993</v>
      </c>
      <c r="Y98" s="10">
        <f t="shared" si="43"/>
        <v>7.9</v>
      </c>
      <c r="Z98" s="10">
        <f t="shared" si="43"/>
        <v>7.9</v>
      </c>
      <c r="AA98" s="10">
        <f t="shared" si="43"/>
        <v>7.6</v>
      </c>
      <c r="AB98" s="10">
        <f t="shared" si="43"/>
        <v>7.7999999999999989</v>
      </c>
      <c r="AC98" s="24">
        <f t="shared" si="42"/>
        <v>7.5499999999999989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>
        <v>29.9</v>
      </c>
      <c r="T99" s="10">
        <v>29.9</v>
      </c>
      <c r="U99" s="10">
        <v>29.9</v>
      </c>
      <c r="V99" s="10">
        <v>28.6</v>
      </c>
      <c r="W99" s="10">
        <v>28.4</v>
      </c>
      <c r="X99" s="10">
        <v>28.3</v>
      </c>
      <c r="Y99" s="10">
        <v>28</v>
      </c>
      <c r="Z99" s="10">
        <v>28.1</v>
      </c>
      <c r="AA99" s="10">
        <v>28.2</v>
      </c>
      <c r="AB99" s="10">
        <v>28.1</v>
      </c>
      <c r="AC99" s="24">
        <f t="shared" si="42"/>
        <v>28.740000000000002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>
        <v>34.4</v>
      </c>
      <c r="T100" s="10">
        <v>34.200000000000003</v>
      </c>
      <c r="U100" s="10">
        <v>34.200000000000003</v>
      </c>
      <c r="V100" s="10">
        <v>33</v>
      </c>
      <c r="W100" s="10">
        <v>32.9</v>
      </c>
      <c r="X100" s="10">
        <v>32.9</v>
      </c>
      <c r="Y100" s="10">
        <v>32.799999999999997</v>
      </c>
      <c r="Z100" s="10">
        <v>32.799999999999997</v>
      </c>
      <c r="AA100" s="10">
        <v>32.700000000000003</v>
      </c>
      <c r="AB100" s="10">
        <v>32.799999999999997</v>
      </c>
      <c r="AC100" s="24">
        <f t="shared" si="42"/>
        <v>33.270000000000003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>
        <f t="shared" ref="S101:AB101" si="44">S100-S99</f>
        <v>4.5</v>
      </c>
      <c r="T101" s="10">
        <f t="shared" si="44"/>
        <v>4.3000000000000043</v>
      </c>
      <c r="U101" s="10">
        <f t="shared" si="44"/>
        <v>4.3000000000000043</v>
      </c>
      <c r="V101" s="10">
        <f t="shared" si="44"/>
        <v>4.3999999999999986</v>
      </c>
      <c r="W101" s="10">
        <f t="shared" si="44"/>
        <v>4.5</v>
      </c>
      <c r="X101" s="10">
        <f t="shared" si="44"/>
        <v>4.5999999999999979</v>
      </c>
      <c r="Y101" s="10">
        <f t="shared" si="44"/>
        <v>4.7999999999999972</v>
      </c>
      <c r="Z101" s="10">
        <f t="shared" si="44"/>
        <v>4.6999999999999957</v>
      </c>
      <c r="AA101" s="10">
        <f t="shared" si="44"/>
        <v>4.5000000000000036</v>
      </c>
      <c r="AB101" s="10">
        <f t="shared" si="44"/>
        <v>4.6999999999999957</v>
      </c>
      <c r="AC101" s="24">
        <f>AVERAGE(E101:AB101)</f>
        <v>4.5299999999999994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>
        <v>282.7</v>
      </c>
      <c r="T102" s="172">
        <v>269.60000000000002</v>
      </c>
      <c r="U102" s="172">
        <v>259.2</v>
      </c>
      <c r="V102" s="172">
        <v>259.2</v>
      </c>
      <c r="W102" s="172">
        <v>262.7</v>
      </c>
      <c r="X102" s="172">
        <v>266.10000000000002</v>
      </c>
      <c r="Y102" s="172">
        <v>266.10000000000002</v>
      </c>
      <c r="Z102" s="172">
        <v>266.8</v>
      </c>
      <c r="AA102" s="172">
        <v>264.8</v>
      </c>
      <c r="AB102" s="172">
        <v>268.2</v>
      </c>
      <c r="AC102" s="24">
        <f t="shared" ref="AC102:AC110" si="45">AVERAGE(E102:AB102)</f>
        <v>266.54000000000002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>
        <v>810.1</v>
      </c>
      <c r="T103" s="172">
        <v>806.7</v>
      </c>
      <c r="U103" s="172">
        <v>809.4</v>
      </c>
      <c r="V103" s="172">
        <v>777.7</v>
      </c>
      <c r="W103" s="172">
        <v>779.1</v>
      </c>
      <c r="X103" s="172">
        <v>779.1</v>
      </c>
      <c r="Y103" s="172">
        <v>772.2</v>
      </c>
      <c r="Z103" s="172">
        <v>774.3</v>
      </c>
      <c r="AA103" s="172">
        <v>775</v>
      </c>
      <c r="AB103" s="172">
        <v>769.5</v>
      </c>
      <c r="AC103" s="24">
        <f t="shared" si="45"/>
        <v>785.31000000000006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>
        <v>4.2</v>
      </c>
      <c r="AC104" s="24">
        <f t="shared" si="45"/>
        <v>4.2000000000000011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>
        <v>3.7</v>
      </c>
      <c r="AC105" s="24">
        <f t="shared" si="45"/>
        <v>3.7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>
        <v>3.8</v>
      </c>
      <c r="AC106" s="24">
        <f t="shared" si="45"/>
        <v>3.8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>
        <v>3</v>
      </c>
      <c r="AC107" s="24">
        <f t="shared" si="45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>
        <f t="shared" ref="S108:AB108" si="46">S104-S105</f>
        <v>0.5</v>
      </c>
      <c r="T108" s="11">
        <f t="shared" si="46"/>
        <v>0.5</v>
      </c>
      <c r="U108" s="11">
        <f t="shared" si="46"/>
        <v>0.5</v>
      </c>
      <c r="V108" s="11">
        <f t="shared" si="46"/>
        <v>0.5</v>
      </c>
      <c r="W108" s="11">
        <f t="shared" si="46"/>
        <v>0.5</v>
      </c>
      <c r="X108" s="11">
        <f t="shared" si="46"/>
        <v>0.5</v>
      </c>
      <c r="Y108" s="11">
        <f t="shared" si="46"/>
        <v>0.5</v>
      </c>
      <c r="Z108" s="11">
        <f t="shared" si="46"/>
        <v>0.5</v>
      </c>
      <c r="AA108" s="11">
        <f t="shared" si="46"/>
        <v>0.5</v>
      </c>
      <c r="AB108" s="11">
        <f t="shared" si="46"/>
        <v>0.5</v>
      </c>
      <c r="AC108" s="24">
        <f t="shared" si="45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>
        <f t="shared" ref="S109:AB109" si="47">S106-S107</f>
        <v>0.79999999999999982</v>
      </c>
      <c r="T109" s="11">
        <f t="shared" si="47"/>
        <v>0.79999999999999982</v>
      </c>
      <c r="U109" s="11">
        <f t="shared" si="47"/>
        <v>0.79999999999999982</v>
      </c>
      <c r="V109" s="11">
        <f t="shared" si="47"/>
        <v>0.79999999999999982</v>
      </c>
      <c r="W109" s="11">
        <f t="shared" si="47"/>
        <v>0.79999999999999982</v>
      </c>
      <c r="X109" s="11">
        <f t="shared" si="47"/>
        <v>0.79999999999999982</v>
      </c>
      <c r="Y109" s="11">
        <f t="shared" si="47"/>
        <v>0.79999999999999982</v>
      </c>
      <c r="Z109" s="11">
        <f t="shared" si="47"/>
        <v>0.79999999999999982</v>
      </c>
      <c r="AA109" s="11">
        <f t="shared" si="47"/>
        <v>0.79999999999999982</v>
      </c>
      <c r="AB109" s="11">
        <f t="shared" si="47"/>
        <v>0.79999999999999982</v>
      </c>
      <c r="AC109" s="24">
        <f t="shared" si="45"/>
        <v>0.79999999999999982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>
        <f t="shared" ref="S110:AB110" si="48">SQRT(S108/0.5)*971</f>
        <v>971</v>
      </c>
      <c r="T110" s="14">
        <f t="shared" si="48"/>
        <v>971</v>
      </c>
      <c r="U110" s="14">
        <f t="shared" si="48"/>
        <v>971</v>
      </c>
      <c r="V110" s="14">
        <f t="shared" si="48"/>
        <v>971</v>
      </c>
      <c r="W110" s="14">
        <f t="shared" si="48"/>
        <v>971</v>
      </c>
      <c r="X110" s="14">
        <f t="shared" si="48"/>
        <v>971</v>
      </c>
      <c r="Y110" s="14">
        <f t="shared" si="48"/>
        <v>971</v>
      </c>
      <c r="Z110" s="14">
        <f t="shared" si="48"/>
        <v>971</v>
      </c>
      <c r="AA110" s="14">
        <f t="shared" si="48"/>
        <v>971</v>
      </c>
      <c r="AB110" s="14">
        <f t="shared" si="48"/>
        <v>971</v>
      </c>
      <c r="AC110" s="24">
        <f t="shared" si="45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>
        <f t="shared" ref="S111:AB111" si="49">S110*1000*1*(S96-S97)/3024</f>
        <v>2408.2341269841268</v>
      </c>
      <c r="T111" s="14">
        <f t="shared" si="49"/>
        <v>2311.9047619047619</v>
      </c>
      <c r="U111" s="14">
        <f t="shared" si="49"/>
        <v>2247.6851851851852</v>
      </c>
      <c r="V111" s="14">
        <f t="shared" si="49"/>
        <v>2344.0145502645505</v>
      </c>
      <c r="W111" s="14">
        <f t="shared" si="49"/>
        <v>2440.3439153439158</v>
      </c>
      <c r="X111" s="14">
        <f t="shared" si="49"/>
        <v>2472.4537037037035</v>
      </c>
      <c r="Y111" s="14">
        <f t="shared" si="49"/>
        <v>2536.6732804232806</v>
      </c>
      <c r="Z111" s="14">
        <f t="shared" si="49"/>
        <v>2536.6732804232806</v>
      </c>
      <c r="AA111" s="14">
        <f t="shared" si="49"/>
        <v>2440.3439153439153</v>
      </c>
      <c r="AB111" s="14">
        <f t="shared" si="49"/>
        <v>2504.5634920634916</v>
      </c>
      <c r="AC111" s="24">
        <f>SUM(E111:AB111)</f>
        <v>24242.890211640213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>
        <v>1500</v>
      </c>
      <c r="S112" s="15">
        <v>1400</v>
      </c>
      <c r="T112" s="15">
        <v>1500</v>
      </c>
      <c r="U112" s="15">
        <v>1500</v>
      </c>
      <c r="V112" s="15">
        <v>1500</v>
      </c>
      <c r="W112" s="15">
        <v>1600</v>
      </c>
      <c r="X112" s="15">
        <v>1400</v>
      </c>
      <c r="Y112" s="15">
        <v>1600</v>
      </c>
      <c r="Z112" s="15">
        <v>1500</v>
      </c>
      <c r="AA112" s="15">
        <v>1500</v>
      </c>
      <c r="AB112" s="15">
        <v>1500</v>
      </c>
      <c r="AC112" s="25">
        <f>SUM(E112:AB112)</f>
        <v>16500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>
        <f t="shared" ref="S113:AB113" si="50">S112/S111</f>
        <v>0.5813388259526262</v>
      </c>
      <c r="T113" s="16">
        <f t="shared" si="50"/>
        <v>0.64881565396498453</v>
      </c>
      <c r="U113" s="16">
        <f t="shared" si="50"/>
        <v>0.66735324407826979</v>
      </c>
      <c r="V113" s="16">
        <f t="shared" si="50"/>
        <v>0.63992776829423126</v>
      </c>
      <c r="W113" s="16">
        <f t="shared" si="50"/>
        <v>0.6556452924277737</v>
      </c>
      <c r="X113" s="16">
        <f t="shared" si="50"/>
        <v>0.5662391161876229</v>
      </c>
      <c r="Y113" s="16">
        <f t="shared" si="50"/>
        <v>0.63074736993051661</v>
      </c>
      <c r="Z113" s="16">
        <f t="shared" si="50"/>
        <v>0.59132565930985925</v>
      </c>
      <c r="AA113" s="16">
        <f t="shared" si="50"/>
        <v>0.61466746165103803</v>
      </c>
      <c r="AB113" s="16">
        <f t="shared" si="50"/>
        <v>0.59890675750613975</v>
      </c>
      <c r="AC113" s="24">
        <f t="shared" ref="AC113:AC118" si="51">AVERAGE(E113:AB113)</f>
        <v>0.61949671493030634</v>
      </c>
    </row>
    <row r="114" spans="1:35" ht="30" customHeight="1">
      <c r="A114" s="4">
        <v>17</v>
      </c>
      <c r="B114" s="5" t="s">
        <v>64</v>
      </c>
      <c r="C114" s="13"/>
      <c r="D114" s="13"/>
      <c r="E114" s="427">
        <f>AVERAGE(E113:AB113)</f>
        <v>0.61949671493030634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>
        <f t="shared" si="51"/>
        <v>0.61949671493030634</v>
      </c>
    </row>
    <row r="115" spans="1:35" ht="30" customHeight="1">
      <c r="A115" s="4">
        <v>18</v>
      </c>
      <c r="B115" s="5" t="s">
        <v>65</v>
      </c>
      <c r="C115" s="13"/>
      <c r="D115" s="13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>
        <f t="shared" ref="S115:AB115" si="52">3.516/S113</f>
        <v>6.0481079931972781</v>
      </c>
      <c r="T115" s="16">
        <f t="shared" si="52"/>
        <v>5.4191047619047623</v>
      </c>
      <c r="U115" s="16">
        <f t="shared" si="52"/>
        <v>5.2685740740740741</v>
      </c>
      <c r="V115" s="16">
        <f t="shared" si="52"/>
        <v>5.4943701058201064</v>
      </c>
      <c r="W115" s="16">
        <f t="shared" si="52"/>
        <v>5.3626557539682551</v>
      </c>
      <c r="X115" s="16">
        <f t="shared" si="52"/>
        <v>6.2093908730158729</v>
      </c>
      <c r="Y115" s="16">
        <f t="shared" si="52"/>
        <v>5.5743395337301589</v>
      </c>
      <c r="Z115" s="16">
        <f t="shared" si="52"/>
        <v>5.9459621693121703</v>
      </c>
      <c r="AA115" s="16">
        <f t="shared" si="52"/>
        <v>5.720166137566137</v>
      </c>
      <c r="AB115" s="16">
        <f t="shared" si="52"/>
        <v>5.8706968253968235</v>
      </c>
      <c r="AC115" s="24">
        <f t="shared" si="51"/>
        <v>5.6913368227985641</v>
      </c>
    </row>
    <row r="116" spans="1:35" ht="30" customHeight="1">
      <c r="A116" s="4">
        <v>19</v>
      </c>
      <c r="B116" s="5" t="s">
        <v>66</v>
      </c>
      <c r="C116" s="13"/>
      <c r="D116" s="13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>
        <f t="shared" ref="S116:AB116" si="53">3.413*S115</f>
        <v>20.642192580782311</v>
      </c>
      <c r="T116" s="16">
        <f t="shared" si="53"/>
        <v>18.495404552380954</v>
      </c>
      <c r="U116" s="16">
        <f t="shared" si="53"/>
        <v>17.981643314814814</v>
      </c>
      <c r="V116" s="16">
        <f t="shared" si="53"/>
        <v>18.752285171164022</v>
      </c>
      <c r="W116" s="16">
        <f t="shared" si="53"/>
        <v>18.302744088293654</v>
      </c>
      <c r="X116" s="16">
        <f t="shared" si="53"/>
        <v>21.192651049603175</v>
      </c>
      <c r="Y116" s="16">
        <f t="shared" si="53"/>
        <v>19.02522082862103</v>
      </c>
      <c r="Z116" s="16">
        <f t="shared" si="53"/>
        <v>20.293568883862434</v>
      </c>
      <c r="AA116" s="16">
        <f t="shared" si="53"/>
        <v>19.522927027513223</v>
      </c>
      <c r="AB116" s="16">
        <f t="shared" si="53"/>
        <v>20.036688265079356</v>
      </c>
      <c r="AC116" s="24">
        <f t="shared" si="51"/>
        <v>19.424532576211497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>
        <f t="shared" ref="S117:AB117" si="54">(S100-S99)/LN(1+(S100-S99)/S94)</f>
        <v>3.3625121127015443</v>
      </c>
      <c r="T117" s="16">
        <f t="shared" si="54"/>
        <v>3.2951486358103694</v>
      </c>
      <c r="U117" s="16">
        <f t="shared" si="54"/>
        <v>3.2951486358103694</v>
      </c>
      <c r="V117" s="16">
        <f t="shared" si="54"/>
        <v>3.3289052840945694</v>
      </c>
      <c r="W117" s="16">
        <f t="shared" si="54"/>
        <v>3.3625121127015443</v>
      </c>
      <c r="X117" s="16">
        <f t="shared" si="54"/>
        <v>3.3959726322354031</v>
      </c>
      <c r="Y117" s="16">
        <f t="shared" si="54"/>
        <v>3.4624680981335114</v>
      </c>
      <c r="Z117" s="16">
        <f t="shared" si="54"/>
        <v>3.4292902140916377</v>
      </c>
      <c r="AA117" s="16">
        <f t="shared" si="54"/>
        <v>3.5920602006656779</v>
      </c>
      <c r="AB117" s="16">
        <f t="shared" si="54"/>
        <v>3.6603919158898215</v>
      </c>
      <c r="AC117" s="24">
        <f t="shared" si="51"/>
        <v>3.4184409842134444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>
        <f t="shared" ref="S118:AB118" si="55">(S96-S97)/LN(1+(S96-S97)/S95)</f>
        <v>2.5141180370887164</v>
      </c>
      <c r="T118" s="16">
        <f t="shared" si="55"/>
        <v>2.6331500704264599</v>
      </c>
      <c r="U118" s="16">
        <f t="shared" si="55"/>
        <v>2.5848856114819854</v>
      </c>
      <c r="V118" s="16">
        <f t="shared" si="55"/>
        <v>2.4682916986923407</v>
      </c>
      <c r="W118" s="16">
        <f t="shared" si="55"/>
        <v>2.5369423252845391</v>
      </c>
      <c r="X118" s="16">
        <f t="shared" si="55"/>
        <v>2.5597087013286677</v>
      </c>
      <c r="Y118" s="16">
        <f t="shared" si="55"/>
        <v>2.6050715660667714</v>
      </c>
      <c r="Z118" s="16">
        <f t="shared" si="55"/>
        <v>2.980129191979886</v>
      </c>
      <c r="AA118" s="16">
        <f t="shared" si="55"/>
        <v>2.7288938316427807</v>
      </c>
      <c r="AB118" s="16">
        <f t="shared" si="55"/>
        <v>2.7763908722930748</v>
      </c>
      <c r="AC118" s="24">
        <f t="shared" si="51"/>
        <v>2.6387581906285216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56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56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0</v>
      </c>
      <c r="F127" s="10">
        <f t="shared" ref="F127:AB127" si="57">F125-F126</f>
        <v>0</v>
      </c>
      <c r="G127" s="10">
        <f t="shared" si="57"/>
        <v>0</v>
      </c>
      <c r="H127" s="10">
        <f t="shared" si="57"/>
        <v>0</v>
      </c>
      <c r="I127" s="10">
        <f t="shared" si="57"/>
        <v>0</v>
      </c>
      <c r="J127" s="10">
        <f t="shared" si="57"/>
        <v>0</v>
      </c>
      <c r="K127" s="10">
        <f t="shared" si="57"/>
        <v>0</v>
      </c>
      <c r="L127" s="10">
        <f t="shared" si="57"/>
        <v>0</v>
      </c>
      <c r="M127" s="10">
        <f t="shared" si="57"/>
        <v>0</v>
      </c>
      <c r="N127" s="10">
        <f t="shared" si="57"/>
        <v>0</v>
      </c>
      <c r="O127" s="10">
        <f t="shared" si="57"/>
        <v>0</v>
      </c>
      <c r="P127" s="10">
        <f t="shared" si="57"/>
        <v>0</v>
      </c>
      <c r="Q127" s="10">
        <f t="shared" si="57"/>
        <v>0</v>
      </c>
      <c r="R127" s="10">
        <f t="shared" si="57"/>
        <v>0</v>
      </c>
      <c r="S127" s="10">
        <f t="shared" si="57"/>
        <v>0</v>
      </c>
      <c r="T127" s="10">
        <f t="shared" si="57"/>
        <v>0</v>
      </c>
      <c r="U127" s="10">
        <f t="shared" si="57"/>
        <v>0</v>
      </c>
      <c r="V127" s="10">
        <f t="shared" si="57"/>
        <v>0</v>
      </c>
      <c r="W127" s="10">
        <f t="shared" si="57"/>
        <v>0</v>
      </c>
      <c r="X127" s="10">
        <f t="shared" si="57"/>
        <v>0</v>
      </c>
      <c r="Y127" s="10">
        <f t="shared" si="57"/>
        <v>0</v>
      </c>
      <c r="Z127" s="10">
        <f t="shared" si="57"/>
        <v>0</v>
      </c>
      <c r="AA127" s="10">
        <f t="shared" si="57"/>
        <v>0</v>
      </c>
      <c r="AB127" s="10">
        <f t="shared" si="57"/>
        <v>0</v>
      </c>
      <c r="AC127" s="24">
        <f t="shared" si="56"/>
        <v>0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56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56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0</v>
      </c>
      <c r="F130" s="10">
        <f t="shared" ref="F130:AB130" si="58">F129-F128</f>
        <v>0</v>
      </c>
      <c r="G130" s="10">
        <f t="shared" si="58"/>
        <v>0</v>
      </c>
      <c r="H130" s="10">
        <f t="shared" si="58"/>
        <v>0</v>
      </c>
      <c r="I130" s="10">
        <f t="shared" si="58"/>
        <v>0</v>
      </c>
      <c r="J130" s="10">
        <f t="shared" si="58"/>
        <v>0</v>
      </c>
      <c r="K130" s="10">
        <f t="shared" si="58"/>
        <v>0</v>
      </c>
      <c r="L130" s="10">
        <f t="shared" si="58"/>
        <v>0</v>
      </c>
      <c r="M130" s="10">
        <f t="shared" si="58"/>
        <v>0</v>
      </c>
      <c r="N130" s="10">
        <f t="shared" si="58"/>
        <v>0</v>
      </c>
      <c r="O130" s="10">
        <f t="shared" si="58"/>
        <v>0</v>
      </c>
      <c r="P130" s="10">
        <f t="shared" si="58"/>
        <v>0</v>
      </c>
      <c r="Q130" s="10">
        <f t="shared" si="58"/>
        <v>0</v>
      </c>
      <c r="R130" s="10">
        <f t="shared" si="58"/>
        <v>0</v>
      </c>
      <c r="S130" s="10">
        <f t="shared" si="58"/>
        <v>0</v>
      </c>
      <c r="T130" s="10">
        <f t="shared" si="58"/>
        <v>0</v>
      </c>
      <c r="U130" s="10">
        <f t="shared" si="58"/>
        <v>0</v>
      </c>
      <c r="V130" s="10">
        <f t="shared" si="58"/>
        <v>0</v>
      </c>
      <c r="W130" s="10">
        <f t="shared" si="58"/>
        <v>0</v>
      </c>
      <c r="X130" s="10">
        <f t="shared" si="58"/>
        <v>0</v>
      </c>
      <c r="Y130" s="10">
        <f t="shared" si="58"/>
        <v>0</v>
      </c>
      <c r="Z130" s="10">
        <f t="shared" si="58"/>
        <v>0</v>
      </c>
      <c r="AA130" s="10">
        <f t="shared" si="58"/>
        <v>0</v>
      </c>
      <c r="AB130" s="10">
        <f t="shared" si="58"/>
        <v>0</v>
      </c>
      <c r="AC130" s="24">
        <f>AVERAGE(E130:AB130)</f>
        <v>0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59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59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>
        <v>4.2</v>
      </c>
      <c r="Y133" s="11">
        <v>4.2</v>
      </c>
      <c r="Z133" s="11">
        <v>4.2</v>
      </c>
      <c r="AA133" s="11">
        <v>4.2</v>
      </c>
      <c r="AB133" s="11">
        <v>4.2</v>
      </c>
      <c r="AC133" s="24">
        <f t="shared" si="59"/>
        <v>4.200000000000002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>
        <v>3.7</v>
      </c>
      <c r="Y134" s="12">
        <v>3.7</v>
      </c>
      <c r="Z134" s="12">
        <v>3.7</v>
      </c>
      <c r="AA134" s="12">
        <v>3.7</v>
      </c>
      <c r="AB134" s="12">
        <v>3.7</v>
      </c>
      <c r="AC134" s="24">
        <f t="shared" si="59"/>
        <v>3.7000000000000015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>
        <v>3.8</v>
      </c>
      <c r="Y135" s="12">
        <v>3.8</v>
      </c>
      <c r="Z135" s="12">
        <v>3.8</v>
      </c>
      <c r="AA135" s="12">
        <v>3.8</v>
      </c>
      <c r="AB135" s="12">
        <v>3.8</v>
      </c>
      <c r="AC135" s="24">
        <f t="shared" si="59"/>
        <v>3.7999999999999985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24">
        <f t="shared" si="59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AB137" si="60">E133-E134</f>
        <v>0.5</v>
      </c>
      <c r="F137" s="11">
        <f t="shared" si="60"/>
        <v>0.5</v>
      </c>
      <c r="G137" s="11">
        <f t="shared" si="60"/>
        <v>0.5</v>
      </c>
      <c r="H137" s="11">
        <f t="shared" si="60"/>
        <v>0.5</v>
      </c>
      <c r="I137" s="11">
        <f t="shared" si="60"/>
        <v>0.5</v>
      </c>
      <c r="J137" s="11">
        <f t="shared" si="60"/>
        <v>0.5</v>
      </c>
      <c r="K137" s="11">
        <f t="shared" si="60"/>
        <v>0.5</v>
      </c>
      <c r="L137" s="11">
        <f t="shared" si="60"/>
        <v>0.5</v>
      </c>
      <c r="M137" s="11">
        <f t="shared" si="60"/>
        <v>0.5</v>
      </c>
      <c r="N137" s="11">
        <f t="shared" si="60"/>
        <v>0.5</v>
      </c>
      <c r="O137" s="11">
        <f t="shared" si="60"/>
        <v>0.5</v>
      </c>
      <c r="P137" s="11">
        <f t="shared" si="60"/>
        <v>0.5</v>
      </c>
      <c r="Q137" s="11">
        <f t="shared" si="60"/>
        <v>0.5</v>
      </c>
      <c r="R137" s="11">
        <f t="shared" si="60"/>
        <v>0.5</v>
      </c>
      <c r="S137" s="11">
        <f t="shared" si="60"/>
        <v>0.5</v>
      </c>
      <c r="T137" s="11">
        <f t="shared" si="60"/>
        <v>0.5</v>
      </c>
      <c r="U137" s="11">
        <f t="shared" si="60"/>
        <v>0.5</v>
      </c>
      <c r="V137" s="11">
        <f t="shared" si="60"/>
        <v>0.5</v>
      </c>
      <c r="W137" s="11">
        <f t="shared" si="60"/>
        <v>0.5</v>
      </c>
      <c r="X137" s="11">
        <f t="shared" si="60"/>
        <v>0.5</v>
      </c>
      <c r="Y137" s="11">
        <f t="shared" si="60"/>
        <v>0.5</v>
      </c>
      <c r="Z137" s="11">
        <f t="shared" si="60"/>
        <v>0.5</v>
      </c>
      <c r="AA137" s="11">
        <f t="shared" si="60"/>
        <v>0.5</v>
      </c>
      <c r="AB137" s="11">
        <f t="shared" si="60"/>
        <v>0.5</v>
      </c>
      <c r="AC137" s="24">
        <f t="shared" si="59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AB138" si="61">E135-E136</f>
        <v>0.79999999999999982</v>
      </c>
      <c r="F138" s="11">
        <f t="shared" si="61"/>
        <v>0.79999999999999982</v>
      </c>
      <c r="G138" s="11">
        <f t="shared" si="61"/>
        <v>0.79999999999999982</v>
      </c>
      <c r="H138" s="11">
        <f t="shared" si="61"/>
        <v>0.79999999999999982</v>
      </c>
      <c r="I138" s="11">
        <f t="shared" si="61"/>
        <v>0.79999999999999982</v>
      </c>
      <c r="J138" s="11">
        <f t="shared" si="61"/>
        <v>0.79999999999999982</v>
      </c>
      <c r="K138" s="11">
        <f t="shared" si="61"/>
        <v>0.79999999999999982</v>
      </c>
      <c r="L138" s="11">
        <f t="shared" si="61"/>
        <v>0.79999999999999982</v>
      </c>
      <c r="M138" s="11">
        <f t="shared" si="61"/>
        <v>0.79999999999999982</v>
      </c>
      <c r="N138" s="11">
        <f t="shared" si="61"/>
        <v>0.79999999999999982</v>
      </c>
      <c r="O138" s="11">
        <f t="shared" si="61"/>
        <v>0.79999999999999982</v>
      </c>
      <c r="P138" s="11">
        <f t="shared" si="61"/>
        <v>0.79999999999999982</v>
      </c>
      <c r="Q138" s="11">
        <f t="shared" si="61"/>
        <v>0.79999999999999982</v>
      </c>
      <c r="R138" s="11">
        <f t="shared" si="61"/>
        <v>0.79999999999999982</v>
      </c>
      <c r="S138" s="11">
        <f t="shared" si="61"/>
        <v>0.79999999999999982</v>
      </c>
      <c r="T138" s="11">
        <f t="shared" si="61"/>
        <v>0.79999999999999982</v>
      </c>
      <c r="U138" s="11">
        <f t="shared" si="61"/>
        <v>0.79999999999999982</v>
      </c>
      <c r="V138" s="11">
        <f t="shared" si="61"/>
        <v>0.79999999999999982</v>
      </c>
      <c r="W138" s="11">
        <f t="shared" si="61"/>
        <v>0.79999999999999982</v>
      </c>
      <c r="X138" s="11">
        <f t="shared" si="61"/>
        <v>0.79999999999999982</v>
      </c>
      <c r="Y138" s="11">
        <f t="shared" si="61"/>
        <v>0.79999999999999982</v>
      </c>
      <c r="Z138" s="11">
        <f t="shared" si="61"/>
        <v>0.79999999999999982</v>
      </c>
      <c r="AA138" s="11">
        <f t="shared" si="61"/>
        <v>0.79999999999999982</v>
      </c>
      <c r="AB138" s="11">
        <f t="shared" si="61"/>
        <v>0.79999999999999982</v>
      </c>
      <c r="AC138" s="24">
        <f t="shared" si="59"/>
        <v>0.80000000000000027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AB139" si="62">SQRT(E137/0.5)*971</f>
        <v>971</v>
      </c>
      <c r="F139" s="14">
        <f t="shared" si="62"/>
        <v>971</v>
      </c>
      <c r="G139" s="14">
        <f t="shared" si="62"/>
        <v>971</v>
      </c>
      <c r="H139" s="14">
        <f t="shared" si="62"/>
        <v>971</v>
      </c>
      <c r="I139" s="14">
        <f t="shared" si="62"/>
        <v>971</v>
      </c>
      <c r="J139" s="14">
        <f t="shared" si="62"/>
        <v>971</v>
      </c>
      <c r="K139" s="14">
        <f t="shared" si="62"/>
        <v>971</v>
      </c>
      <c r="L139" s="14">
        <f t="shared" si="62"/>
        <v>971</v>
      </c>
      <c r="M139" s="14">
        <f t="shared" si="62"/>
        <v>971</v>
      </c>
      <c r="N139" s="14">
        <f t="shared" si="62"/>
        <v>971</v>
      </c>
      <c r="O139" s="14">
        <f t="shared" si="62"/>
        <v>971</v>
      </c>
      <c r="P139" s="14">
        <f t="shared" si="62"/>
        <v>971</v>
      </c>
      <c r="Q139" s="14">
        <f t="shared" si="62"/>
        <v>971</v>
      </c>
      <c r="R139" s="14">
        <f t="shared" si="62"/>
        <v>971</v>
      </c>
      <c r="S139" s="14">
        <f t="shared" si="62"/>
        <v>971</v>
      </c>
      <c r="T139" s="14">
        <f t="shared" si="62"/>
        <v>971</v>
      </c>
      <c r="U139" s="14">
        <f t="shared" si="62"/>
        <v>971</v>
      </c>
      <c r="V139" s="14">
        <f t="shared" si="62"/>
        <v>971</v>
      </c>
      <c r="W139" s="14">
        <f t="shared" si="62"/>
        <v>971</v>
      </c>
      <c r="X139" s="14">
        <f t="shared" si="62"/>
        <v>971</v>
      </c>
      <c r="Y139" s="14">
        <f t="shared" si="62"/>
        <v>971</v>
      </c>
      <c r="Z139" s="14">
        <f t="shared" si="62"/>
        <v>971</v>
      </c>
      <c r="AA139" s="14">
        <f t="shared" si="62"/>
        <v>971</v>
      </c>
      <c r="AB139" s="14">
        <f t="shared" si="62"/>
        <v>971</v>
      </c>
      <c r="AC139" s="24">
        <f t="shared" si="59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AB140" si="63">E139*1000*1*(E125-E126)/3024</f>
        <v>0</v>
      </c>
      <c r="F140" s="14">
        <f t="shared" si="63"/>
        <v>0</v>
      </c>
      <c r="G140" s="14">
        <f t="shared" si="63"/>
        <v>0</v>
      </c>
      <c r="H140" s="14">
        <f t="shared" si="63"/>
        <v>0</v>
      </c>
      <c r="I140" s="14">
        <f t="shared" si="63"/>
        <v>0</v>
      </c>
      <c r="J140" s="14">
        <f t="shared" si="63"/>
        <v>0</v>
      </c>
      <c r="K140" s="14">
        <f t="shared" si="63"/>
        <v>0</v>
      </c>
      <c r="L140" s="14">
        <f t="shared" si="63"/>
        <v>0</v>
      </c>
      <c r="M140" s="14">
        <f t="shared" si="63"/>
        <v>0</v>
      </c>
      <c r="N140" s="14">
        <f t="shared" si="63"/>
        <v>0</v>
      </c>
      <c r="O140" s="14">
        <f t="shared" si="63"/>
        <v>0</v>
      </c>
      <c r="P140" s="14">
        <f t="shared" si="63"/>
        <v>0</v>
      </c>
      <c r="Q140" s="14">
        <f t="shared" si="63"/>
        <v>0</v>
      </c>
      <c r="R140" s="14">
        <f t="shared" si="63"/>
        <v>0</v>
      </c>
      <c r="S140" s="14">
        <f t="shared" si="63"/>
        <v>0</v>
      </c>
      <c r="T140" s="14">
        <f t="shared" si="63"/>
        <v>0</v>
      </c>
      <c r="U140" s="14">
        <f t="shared" si="63"/>
        <v>0</v>
      </c>
      <c r="V140" s="14">
        <f t="shared" si="63"/>
        <v>0</v>
      </c>
      <c r="W140" s="14">
        <f t="shared" si="63"/>
        <v>0</v>
      </c>
      <c r="X140" s="14">
        <f t="shared" si="63"/>
        <v>0</v>
      </c>
      <c r="Y140" s="14">
        <f t="shared" si="63"/>
        <v>0</v>
      </c>
      <c r="Z140" s="14">
        <f t="shared" si="63"/>
        <v>0</v>
      </c>
      <c r="AA140" s="14">
        <f t="shared" si="63"/>
        <v>0</v>
      </c>
      <c r="AB140" s="14">
        <f t="shared" si="63"/>
        <v>0</v>
      </c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 t="e">
        <f t="shared" ref="E142:AB142" si="64">E141/E140</f>
        <v>#DIV/0!</v>
      </c>
      <c r="F142" s="16" t="e">
        <f t="shared" si="64"/>
        <v>#DIV/0!</v>
      </c>
      <c r="G142" s="16" t="e">
        <f t="shared" si="64"/>
        <v>#DIV/0!</v>
      </c>
      <c r="H142" s="16" t="e">
        <f t="shared" si="64"/>
        <v>#DIV/0!</v>
      </c>
      <c r="I142" s="16" t="e">
        <f t="shared" si="64"/>
        <v>#DIV/0!</v>
      </c>
      <c r="J142" s="16" t="e">
        <f t="shared" si="64"/>
        <v>#DIV/0!</v>
      </c>
      <c r="K142" s="16" t="e">
        <f t="shared" si="64"/>
        <v>#DIV/0!</v>
      </c>
      <c r="L142" s="16" t="e">
        <f t="shared" si="64"/>
        <v>#DIV/0!</v>
      </c>
      <c r="M142" s="16" t="e">
        <f t="shared" si="64"/>
        <v>#DIV/0!</v>
      </c>
      <c r="N142" s="16" t="e">
        <f t="shared" si="64"/>
        <v>#DIV/0!</v>
      </c>
      <c r="O142" s="16" t="e">
        <f t="shared" si="64"/>
        <v>#DIV/0!</v>
      </c>
      <c r="P142" s="16" t="e">
        <f t="shared" si="64"/>
        <v>#DIV/0!</v>
      </c>
      <c r="Q142" s="16" t="e">
        <f t="shared" si="64"/>
        <v>#DIV/0!</v>
      </c>
      <c r="R142" s="16" t="e">
        <f t="shared" si="64"/>
        <v>#DIV/0!</v>
      </c>
      <c r="S142" s="16" t="e">
        <f t="shared" si="64"/>
        <v>#DIV/0!</v>
      </c>
      <c r="T142" s="16" t="e">
        <f t="shared" si="64"/>
        <v>#DIV/0!</v>
      </c>
      <c r="U142" s="16" t="e">
        <f t="shared" si="64"/>
        <v>#DIV/0!</v>
      </c>
      <c r="V142" s="16" t="e">
        <f t="shared" si="64"/>
        <v>#DIV/0!</v>
      </c>
      <c r="W142" s="16" t="e">
        <f t="shared" si="64"/>
        <v>#DIV/0!</v>
      </c>
      <c r="X142" s="16" t="e">
        <f t="shared" si="64"/>
        <v>#DIV/0!</v>
      </c>
      <c r="Y142" s="16" t="e">
        <f t="shared" si="64"/>
        <v>#DIV/0!</v>
      </c>
      <c r="Z142" s="16" t="e">
        <f t="shared" si="64"/>
        <v>#DIV/0!</v>
      </c>
      <c r="AA142" s="16" t="e">
        <f t="shared" si="64"/>
        <v>#DIV/0!</v>
      </c>
      <c r="AB142" s="16" t="e">
        <f t="shared" si="64"/>
        <v>#DIV/0!</v>
      </c>
      <c r="AC142" s="24" t="e">
        <f t="shared" ref="AC142:AC147" si="65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 t="e">
        <f>AVERAGE(E142:AB142)</f>
        <v>#DIV/0!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65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 t="e">
        <f t="shared" ref="E144:AB144" si="66">3.516/E142</f>
        <v>#DIV/0!</v>
      </c>
      <c r="F144" s="16" t="e">
        <f t="shared" si="66"/>
        <v>#DIV/0!</v>
      </c>
      <c r="G144" s="16" t="e">
        <f t="shared" si="66"/>
        <v>#DIV/0!</v>
      </c>
      <c r="H144" s="16" t="e">
        <f t="shared" si="66"/>
        <v>#DIV/0!</v>
      </c>
      <c r="I144" s="16" t="e">
        <f t="shared" si="66"/>
        <v>#DIV/0!</v>
      </c>
      <c r="J144" s="16" t="e">
        <f t="shared" si="66"/>
        <v>#DIV/0!</v>
      </c>
      <c r="K144" s="16" t="e">
        <f t="shared" si="66"/>
        <v>#DIV/0!</v>
      </c>
      <c r="L144" s="16" t="e">
        <f t="shared" si="66"/>
        <v>#DIV/0!</v>
      </c>
      <c r="M144" s="16" t="e">
        <f t="shared" si="66"/>
        <v>#DIV/0!</v>
      </c>
      <c r="N144" s="16" t="e">
        <f t="shared" si="66"/>
        <v>#DIV/0!</v>
      </c>
      <c r="O144" s="16" t="e">
        <f t="shared" si="66"/>
        <v>#DIV/0!</v>
      </c>
      <c r="P144" s="16" t="e">
        <f t="shared" si="66"/>
        <v>#DIV/0!</v>
      </c>
      <c r="Q144" s="16" t="e">
        <f t="shared" si="66"/>
        <v>#DIV/0!</v>
      </c>
      <c r="R144" s="16" t="e">
        <f t="shared" si="66"/>
        <v>#DIV/0!</v>
      </c>
      <c r="S144" s="16" t="e">
        <f t="shared" si="66"/>
        <v>#DIV/0!</v>
      </c>
      <c r="T144" s="16" t="e">
        <f t="shared" si="66"/>
        <v>#DIV/0!</v>
      </c>
      <c r="U144" s="16" t="e">
        <f t="shared" si="66"/>
        <v>#DIV/0!</v>
      </c>
      <c r="V144" s="16" t="e">
        <f t="shared" si="66"/>
        <v>#DIV/0!</v>
      </c>
      <c r="W144" s="16" t="e">
        <f t="shared" si="66"/>
        <v>#DIV/0!</v>
      </c>
      <c r="X144" s="16" t="e">
        <f t="shared" si="66"/>
        <v>#DIV/0!</v>
      </c>
      <c r="Y144" s="16" t="e">
        <f t="shared" si="66"/>
        <v>#DIV/0!</v>
      </c>
      <c r="Z144" s="16" t="e">
        <f t="shared" si="66"/>
        <v>#DIV/0!</v>
      </c>
      <c r="AA144" s="16" t="e">
        <f t="shared" si="66"/>
        <v>#DIV/0!</v>
      </c>
      <c r="AB144" s="16" t="e">
        <f t="shared" si="66"/>
        <v>#DIV/0!</v>
      </c>
      <c r="AC144" s="24" t="e">
        <f t="shared" si="65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 t="e">
        <f t="shared" ref="E145:AB145" si="67">3.413*E144</f>
        <v>#DIV/0!</v>
      </c>
      <c r="F145" s="16" t="e">
        <f t="shared" si="67"/>
        <v>#DIV/0!</v>
      </c>
      <c r="G145" s="16" t="e">
        <f t="shared" si="67"/>
        <v>#DIV/0!</v>
      </c>
      <c r="H145" s="16" t="e">
        <f t="shared" si="67"/>
        <v>#DIV/0!</v>
      </c>
      <c r="I145" s="16" t="e">
        <f t="shared" si="67"/>
        <v>#DIV/0!</v>
      </c>
      <c r="J145" s="16" t="e">
        <f t="shared" si="67"/>
        <v>#DIV/0!</v>
      </c>
      <c r="K145" s="16" t="e">
        <f t="shared" si="67"/>
        <v>#DIV/0!</v>
      </c>
      <c r="L145" s="16" t="e">
        <f t="shared" si="67"/>
        <v>#DIV/0!</v>
      </c>
      <c r="M145" s="16" t="e">
        <f t="shared" si="67"/>
        <v>#DIV/0!</v>
      </c>
      <c r="N145" s="16" t="e">
        <f t="shared" si="67"/>
        <v>#DIV/0!</v>
      </c>
      <c r="O145" s="16" t="e">
        <f t="shared" si="67"/>
        <v>#DIV/0!</v>
      </c>
      <c r="P145" s="16" t="e">
        <f t="shared" si="67"/>
        <v>#DIV/0!</v>
      </c>
      <c r="Q145" s="16" t="e">
        <f t="shared" si="67"/>
        <v>#DIV/0!</v>
      </c>
      <c r="R145" s="16" t="e">
        <f t="shared" si="67"/>
        <v>#DIV/0!</v>
      </c>
      <c r="S145" s="16" t="e">
        <f t="shared" si="67"/>
        <v>#DIV/0!</v>
      </c>
      <c r="T145" s="16" t="e">
        <f t="shared" si="67"/>
        <v>#DIV/0!</v>
      </c>
      <c r="U145" s="16" t="e">
        <f t="shared" si="67"/>
        <v>#DIV/0!</v>
      </c>
      <c r="V145" s="16" t="e">
        <f t="shared" si="67"/>
        <v>#DIV/0!</v>
      </c>
      <c r="W145" s="16" t="e">
        <f t="shared" si="67"/>
        <v>#DIV/0!</v>
      </c>
      <c r="X145" s="16" t="e">
        <f t="shared" si="67"/>
        <v>#DIV/0!</v>
      </c>
      <c r="Y145" s="16" t="e">
        <f t="shared" si="67"/>
        <v>#DIV/0!</v>
      </c>
      <c r="Z145" s="16" t="e">
        <f t="shared" si="67"/>
        <v>#DIV/0!</v>
      </c>
      <c r="AA145" s="16" t="e">
        <f t="shared" si="67"/>
        <v>#DIV/0!</v>
      </c>
      <c r="AB145" s="16" t="e">
        <f t="shared" si="67"/>
        <v>#DIV/0!</v>
      </c>
      <c r="AC145" s="24" t="e">
        <f t="shared" si="65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 t="e">
        <f t="shared" ref="E146:J146" si="68">(E129-E128)/LN(1+(E129-E128)/E123)</f>
        <v>#DIV/0!</v>
      </c>
      <c r="F146" s="16" t="e">
        <f t="shared" si="68"/>
        <v>#DIV/0!</v>
      </c>
      <c r="G146" s="16" t="e">
        <f t="shared" si="68"/>
        <v>#DIV/0!</v>
      </c>
      <c r="H146" s="16" t="e">
        <f t="shared" si="68"/>
        <v>#DIV/0!</v>
      </c>
      <c r="I146" s="16" t="e">
        <f t="shared" si="68"/>
        <v>#DIV/0!</v>
      </c>
      <c r="J146" s="16" t="e">
        <f t="shared" si="68"/>
        <v>#DIV/0!</v>
      </c>
      <c r="K146" s="16" t="e">
        <f>(K129-K128)/LN(1+(K129-K128)/K123)</f>
        <v>#DIV/0!</v>
      </c>
      <c r="L146" s="16" t="e">
        <f t="shared" ref="L146:AB146" si="69">(L129-L128)/LN(1+(L129-L128)/L123)</f>
        <v>#DIV/0!</v>
      </c>
      <c r="M146" s="16" t="e">
        <f t="shared" si="69"/>
        <v>#DIV/0!</v>
      </c>
      <c r="N146" s="16" t="e">
        <f t="shared" si="69"/>
        <v>#DIV/0!</v>
      </c>
      <c r="O146" s="16" t="e">
        <f t="shared" si="69"/>
        <v>#DIV/0!</v>
      </c>
      <c r="P146" s="16" t="e">
        <f t="shared" si="69"/>
        <v>#DIV/0!</v>
      </c>
      <c r="Q146" s="16" t="e">
        <f t="shared" si="69"/>
        <v>#DIV/0!</v>
      </c>
      <c r="R146" s="16" t="e">
        <f t="shared" si="69"/>
        <v>#DIV/0!</v>
      </c>
      <c r="S146" s="16" t="e">
        <f t="shared" si="69"/>
        <v>#DIV/0!</v>
      </c>
      <c r="T146" s="16" t="e">
        <f t="shared" si="69"/>
        <v>#DIV/0!</v>
      </c>
      <c r="U146" s="16" t="e">
        <f t="shared" si="69"/>
        <v>#DIV/0!</v>
      </c>
      <c r="V146" s="16" t="e">
        <f t="shared" si="69"/>
        <v>#DIV/0!</v>
      </c>
      <c r="W146" s="16" t="e">
        <f t="shared" si="69"/>
        <v>#DIV/0!</v>
      </c>
      <c r="X146" s="16" t="e">
        <f t="shared" si="69"/>
        <v>#DIV/0!</v>
      </c>
      <c r="Y146" s="16" t="e">
        <f t="shared" si="69"/>
        <v>#DIV/0!</v>
      </c>
      <c r="Z146" s="16" t="e">
        <f t="shared" si="69"/>
        <v>#DIV/0!</v>
      </c>
      <c r="AA146" s="16" t="e">
        <f t="shared" si="69"/>
        <v>#DIV/0!</v>
      </c>
      <c r="AB146" s="16" t="e">
        <f t="shared" si="69"/>
        <v>#DIV/0!</v>
      </c>
      <c r="AC146" s="24" t="e">
        <f t="shared" si="65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 t="e">
        <f t="shared" ref="E147:AB147" si="70">(E125-E126)/LN(1+(E125-E126)/E124)</f>
        <v>#DIV/0!</v>
      </c>
      <c r="F147" s="16" t="e">
        <f t="shared" si="70"/>
        <v>#DIV/0!</v>
      </c>
      <c r="G147" s="16" t="e">
        <f t="shared" si="70"/>
        <v>#DIV/0!</v>
      </c>
      <c r="H147" s="16" t="e">
        <f t="shared" si="70"/>
        <v>#DIV/0!</v>
      </c>
      <c r="I147" s="16" t="e">
        <f t="shared" si="70"/>
        <v>#DIV/0!</v>
      </c>
      <c r="J147" s="16" t="e">
        <f t="shared" si="70"/>
        <v>#DIV/0!</v>
      </c>
      <c r="K147" s="16" t="e">
        <f t="shared" si="70"/>
        <v>#DIV/0!</v>
      </c>
      <c r="L147" s="16" t="e">
        <f t="shared" si="70"/>
        <v>#DIV/0!</v>
      </c>
      <c r="M147" s="16" t="e">
        <f t="shared" si="70"/>
        <v>#DIV/0!</v>
      </c>
      <c r="N147" s="16" t="e">
        <f t="shared" si="70"/>
        <v>#DIV/0!</v>
      </c>
      <c r="O147" s="16" t="e">
        <f t="shared" si="70"/>
        <v>#DIV/0!</v>
      </c>
      <c r="P147" s="16" t="e">
        <f t="shared" si="70"/>
        <v>#DIV/0!</v>
      </c>
      <c r="Q147" s="16" t="e">
        <f t="shared" si="70"/>
        <v>#DIV/0!</v>
      </c>
      <c r="R147" s="16" t="e">
        <f t="shared" si="70"/>
        <v>#DIV/0!</v>
      </c>
      <c r="S147" s="16" t="e">
        <f t="shared" si="70"/>
        <v>#DIV/0!</v>
      </c>
      <c r="T147" s="16" t="e">
        <f t="shared" si="70"/>
        <v>#DIV/0!</v>
      </c>
      <c r="U147" s="16" t="e">
        <f t="shared" si="70"/>
        <v>#DIV/0!</v>
      </c>
      <c r="V147" s="16" t="e">
        <f t="shared" si="70"/>
        <v>#DIV/0!</v>
      </c>
      <c r="W147" s="16" t="e">
        <f t="shared" si="70"/>
        <v>#DIV/0!</v>
      </c>
      <c r="X147" s="16" t="e">
        <f t="shared" si="70"/>
        <v>#DIV/0!</v>
      </c>
      <c r="Y147" s="16" t="e">
        <f t="shared" si="70"/>
        <v>#DIV/0!</v>
      </c>
      <c r="Z147" s="16" t="e">
        <f t="shared" si="70"/>
        <v>#DIV/0!</v>
      </c>
      <c r="AA147" s="16" t="e">
        <f t="shared" si="70"/>
        <v>#DIV/0!</v>
      </c>
      <c r="AB147" s="16" t="e">
        <f t="shared" si="70"/>
        <v>#DIV/0!</v>
      </c>
      <c r="AC147" s="24" t="e">
        <f t="shared" si="65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>
        <v>1.2</v>
      </c>
      <c r="F152" s="8">
        <v>1.6</v>
      </c>
      <c r="G152" s="8">
        <v>1.2</v>
      </c>
      <c r="H152" s="8">
        <v>1.4</v>
      </c>
      <c r="I152" s="8">
        <v>1.4</v>
      </c>
      <c r="J152" s="8">
        <v>1.4</v>
      </c>
      <c r="K152" s="8">
        <v>1.3</v>
      </c>
      <c r="L152" s="8">
        <v>1.3</v>
      </c>
      <c r="M152" s="8">
        <v>1.3</v>
      </c>
      <c r="N152" s="8">
        <v>1.4</v>
      </c>
      <c r="O152" s="8">
        <v>1.4</v>
      </c>
      <c r="P152" s="8">
        <v>1.4</v>
      </c>
      <c r="Q152" s="8">
        <v>1.3</v>
      </c>
      <c r="R152" s="8">
        <v>1.3</v>
      </c>
      <c r="S152" s="8">
        <v>1.5</v>
      </c>
      <c r="T152" s="8">
        <v>1.4</v>
      </c>
      <c r="U152" s="8">
        <v>1.3</v>
      </c>
      <c r="V152" s="8"/>
      <c r="W152" s="8"/>
      <c r="X152" s="8"/>
      <c r="Y152" s="8"/>
      <c r="Z152" s="8"/>
      <c r="AA152" s="8"/>
      <c r="AB152" s="8"/>
      <c r="AC152" s="23">
        <f>AVERAGE(E152:AB152)</f>
        <v>1.358823529411765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>
        <v>0.4</v>
      </c>
      <c r="F153" s="9">
        <v>0.3</v>
      </c>
      <c r="G153" s="9">
        <v>0.5</v>
      </c>
      <c r="H153" s="9">
        <v>0.5</v>
      </c>
      <c r="I153" s="9">
        <v>0.5</v>
      </c>
      <c r="J153" s="9">
        <v>0.5</v>
      </c>
      <c r="K153" s="9">
        <v>0.5</v>
      </c>
      <c r="L153" s="9">
        <v>0.5</v>
      </c>
      <c r="M153" s="9">
        <v>0.4</v>
      </c>
      <c r="N153" s="9">
        <v>0.4</v>
      </c>
      <c r="O153" s="9">
        <v>0.4</v>
      </c>
      <c r="P153" s="9">
        <v>0.5</v>
      </c>
      <c r="Q153" s="9">
        <v>0.5</v>
      </c>
      <c r="R153" s="9">
        <v>0.6</v>
      </c>
      <c r="S153" s="9">
        <v>0.6</v>
      </c>
      <c r="T153" s="9">
        <v>0.5</v>
      </c>
      <c r="U153" s="9">
        <v>0.5</v>
      </c>
      <c r="V153" s="9"/>
      <c r="W153" s="9"/>
      <c r="X153" s="9"/>
      <c r="Y153" s="9"/>
      <c r="Z153" s="9"/>
      <c r="AA153" s="9"/>
      <c r="AB153" s="9"/>
      <c r="AC153" s="23">
        <f>AVERAGE(E153:AB153)</f>
        <v>0.4764705882352942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>
        <v>13.5</v>
      </c>
      <c r="F154" s="10">
        <v>13.5</v>
      </c>
      <c r="G154" s="10">
        <v>13.5</v>
      </c>
      <c r="H154" s="10">
        <v>13.5</v>
      </c>
      <c r="I154" s="10">
        <v>13.5</v>
      </c>
      <c r="J154" s="10">
        <v>13.5</v>
      </c>
      <c r="K154" s="10">
        <v>13.6</v>
      </c>
      <c r="L154" s="10">
        <v>13.8</v>
      </c>
      <c r="M154" s="10">
        <v>14.2</v>
      </c>
      <c r="N154" s="10">
        <v>14.6</v>
      </c>
      <c r="O154" s="10">
        <v>14.9</v>
      </c>
      <c r="P154" s="10">
        <v>15.4</v>
      </c>
      <c r="Q154" s="10">
        <v>15.8</v>
      </c>
      <c r="R154" s="10">
        <v>16.100000000000001</v>
      </c>
      <c r="S154" s="10">
        <v>15.4</v>
      </c>
      <c r="T154" s="10">
        <v>14.4</v>
      </c>
      <c r="U154" s="10">
        <v>13.7</v>
      </c>
      <c r="V154" s="10"/>
      <c r="W154" s="10"/>
      <c r="X154" s="10"/>
      <c r="Y154" s="10"/>
      <c r="Z154" s="10"/>
      <c r="AA154" s="10"/>
      <c r="AB154" s="10"/>
      <c r="AC154" s="24">
        <f t="shared" ref="AC154:AC158" si="71">AVERAGE(E154:AB154)</f>
        <v>14.288235294117648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>
        <v>6.6</v>
      </c>
      <c r="F155" s="10">
        <v>5.7</v>
      </c>
      <c r="G155" s="10">
        <v>5.6</v>
      </c>
      <c r="H155" s="10">
        <v>5.5</v>
      </c>
      <c r="I155" s="10">
        <v>5.8</v>
      </c>
      <c r="J155" s="10">
        <v>5.6</v>
      </c>
      <c r="K155" s="10">
        <v>5.6</v>
      </c>
      <c r="L155" s="10">
        <v>6.4</v>
      </c>
      <c r="M155" s="10">
        <v>6.7</v>
      </c>
      <c r="N155" s="10">
        <v>6.7</v>
      </c>
      <c r="O155" s="10">
        <v>6.8</v>
      </c>
      <c r="P155" s="10">
        <v>7.8</v>
      </c>
      <c r="Q155" s="10">
        <v>7.7</v>
      </c>
      <c r="R155" s="10">
        <v>8.1</v>
      </c>
      <c r="S155" s="10">
        <v>7.6</v>
      </c>
      <c r="T155" s="10">
        <v>6.9</v>
      </c>
      <c r="U155" s="10">
        <v>6.3</v>
      </c>
      <c r="V155" s="10"/>
      <c r="W155" s="10"/>
      <c r="X155" s="10"/>
      <c r="Y155" s="10"/>
      <c r="Z155" s="10"/>
      <c r="AA155" s="10"/>
      <c r="AB155" s="10"/>
      <c r="AC155" s="24">
        <f t="shared" si="71"/>
        <v>6.552941176470588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>
        <f>E154-E155</f>
        <v>6.9</v>
      </c>
      <c r="F156" s="10">
        <f t="shared" ref="F156:U156" si="72">F154-F155</f>
        <v>7.8</v>
      </c>
      <c r="G156" s="10">
        <f t="shared" si="72"/>
        <v>7.9</v>
      </c>
      <c r="H156" s="10">
        <f t="shared" si="72"/>
        <v>8</v>
      </c>
      <c r="I156" s="10">
        <f t="shared" si="72"/>
        <v>7.7</v>
      </c>
      <c r="J156" s="10">
        <f t="shared" si="72"/>
        <v>7.9</v>
      </c>
      <c r="K156" s="10">
        <f t="shared" si="72"/>
        <v>8</v>
      </c>
      <c r="L156" s="10">
        <f t="shared" si="72"/>
        <v>7.4</v>
      </c>
      <c r="M156" s="10">
        <f t="shared" si="72"/>
        <v>7.4999999999999991</v>
      </c>
      <c r="N156" s="10">
        <f t="shared" si="72"/>
        <v>7.8999999999999995</v>
      </c>
      <c r="O156" s="10">
        <f t="shared" si="72"/>
        <v>8.1000000000000014</v>
      </c>
      <c r="P156" s="10">
        <f t="shared" si="72"/>
        <v>7.6000000000000005</v>
      </c>
      <c r="Q156" s="10">
        <f t="shared" si="72"/>
        <v>8.1000000000000014</v>
      </c>
      <c r="R156" s="10">
        <f t="shared" si="72"/>
        <v>8.0000000000000018</v>
      </c>
      <c r="S156" s="10">
        <f t="shared" si="72"/>
        <v>7.8000000000000007</v>
      </c>
      <c r="T156" s="10">
        <f t="shared" si="72"/>
        <v>7.5</v>
      </c>
      <c r="U156" s="10">
        <f t="shared" si="72"/>
        <v>7.3999999999999995</v>
      </c>
      <c r="V156" s="10"/>
      <c r="W156" s="10"/>
      <c r="X156" s="10"/>
      <c r="Y156" s="10"/>
      <c r="Z156" s="10"/>
      <c r="AA156" s="10"/>
      <c r="AB156" s="10"/>
      <c r="AC156" s="24">
        <f t="shared" si="71"/>
        <v>7.7352941176470571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>
        <v>25.3</v>
      </c>
      <c r="F157" s="10">
        <v>25.7</v>
      </c>
      <c r="G157" s="10">
        <v>25.4</v>
      </c>
      <c r="H157" s="10">
        <v>25.6</v>
      </c>
      <c r="I157" s="10">
        <v>26.4</v>
      </c>
      <c r="J157" s="10">
        <v>26.3</v>
      </c>
      <c r="K157" s="10">
        <v>26.3</v>
      </c>
      <c r="L157" s="10">
        <v>26.9</v>
      </c>
      <c r="M157" s="10">
        <v>26.8</v>
      </c>
      <c r="N157" s="10">
        <v>27.7</v>
      </c>
      <c r="O157" s="10">
        <v>28.4</v>
      </c>
      <c r="P157" s="10">
        <v>28.8</v>
      </c>
      <c r="Q157" s="10">
        <v>28.3</v>
      </c>
      <c r="R157" s="10">
        <v>28.3</v>
      </c>
      <c r="S157" s="10">
        <v>29.8</v>
      </c>
      <c r="T157" s="10">
        <v>29.7</v>
      </c>
      <c r="U157" s="10">
        <v>29.7</v>
      </c>
      <c r="V157" s="10"/>
      <c r="W157" s="10"/>
      <c r="X157" s="10"/>
      <c r="Y157" s="10"/>
      <c r="Z157" s="10"/>
      <c r="AA157" s="10"/>
      <c r="AB157" s="10"/>
      <c r="AC157" s="24">
        <f t="shared" si="71"/>
        <v>27.376470588235296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>
        <v>29.7</v>
      </c>
      <c r="F158" s="10">
        <v>30.6</v>
      </c>
      <c r="G158" s="10">
        <v>30.4</v>
      </c>
      <c r="H158" s="10">
        <v>30.6</v>
      </c>
      <c r="I158" s="10">
        <v>31.3</v>
      </c>
      <c r="J158" s="10">
        <v>31.2</v>
      </c>
      <c r="K158" s="10">
        <v>31.3</v>
      </c>
      <c r="L158" s="10">
        <v>31.7</v>
      </c>
      <c r="M158" s="10">
        <v>31.5</v>
      </c>
      <c r="N158" s="10">
        <v>32.799999999999997</v>
      </c>
      <c r="O158" s="10">
        <v>33.9</v>
      </c>
      <c r="P158" s="10">
        <v>33.9</v>
      </c>
      <c r="Q158" s="10">
        <v>33.700000000000003</v>
      </c>
      <c r="R158" s="10">
        <v>33.9</v>
      </c>
      <c r="S158" s="10">
        <v>34.9</v>
      </c>
      <c r="T158" s="10">
        <v>34.700000000000003</v>
      </c>
      <c r="U158" s="10">
        <v>34.700000000000003</v>
      </c>
      <c r="V158" s="10"/>
      <c r="W158" s="10"/>
      <c r="X158" s="10"/>
      <c r="Y158" s="10"/>
      <c r="Z158" s="10"/>
      <c r="AA158" s="10"/>
      <c r="AB158" s="10"/>
      <c r="AC158" s="24">
        <f t="shared" si="71"/>
        <v>32.4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>
        <f>E158-E157</f>
        <v>4.3999999999999986</v>
      </c>
      <c r="F159" s="10">
        <f t="shared" ref="F159:U159" si="73">F158-F157</f>
        <v>4.9000000000000021</v>
      </c>
      <c r="G159" s="10">
        <f t="shared" si="73"/>
        <v>5</v>
      </c>
      <c r="H159" s="10">
        <f t="shared" si="73"/>
        <v>5</v>
      </c>
      <c r="I159" s="10">
        <f t="shared" si="73"/>
        <v>4.9000000000000021</v>
      </c>
      <c r="J159" s="10">
        <f t="shared" si="73"/>
        <v>4.8999999999999986</v>
      </c>
      <c r="K159" s="10">
        <f t="shared" si="73"/>
        <v>5</v>
      </c>
      <c r="L159" s="10">
        <f t="shared" si="73"/>
        <v>4.8000000000000007</v>
      </c>
      <c r="M159" s="10">
        <f t="shared" si="73"/>
        <v>4.6999999999999993</v>
      </c>
      <c r="N159" s="10">
        <f t="shared" si="73"/>
        <v>5.0999999999999979</v>
      </c>
      <c r="O159" s="10">
        <f t="shared" si="73"/>
        <v>5.5</v>
      </c>
      <c r="P159" s="10">
        <f t="shared" si="73"/>
        <v>5.0999999999999979</v>
      </c>
      <c r="Q159" s="10">
        <f t="shared" si="73"/>
        <v>5.4000000000000021</v>
      </c>
      <c r="R159" s="10">
        <f t="shared" si="73"/>
        <v>5.5999999999999979</v>
      </c>
      <c r="S159" s="10">
        <f t="shared" si="73"/>
        <v>5.0999999999999979</v>
      </c>
      <c r="T159" s="10">
        <f t="shared" si="73"/>
        <v>5.0000000000000036</v>
      </c>
      <c r="U159" s="10">
        <f t="shared" si="73"/>
        <v>5.0000000000000036</v>
      </c>
      <c r="V159" s="10"/>
      <c r="W159" s="10"/>
      <c r="X159" s="10"/>
      <c r="Y159" s="10"/>
      <c r="Z159" s="10"/>
      <c r="AA159" s="10"/>
      <c r="AB159" s="10"/>
      <c r="AC159" s="24">
        <f>AVERAGE(E159:AB159)</f>
        <v>5.0235294117647058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>
        <v>262</v>
      </c>
      <c r="F160" s="172">
        <v>251</v>
      </c>
      <c r="G160" s="172">
        <v>249.6</v>
      </c>
      <c r="H160" s="172">
        <v>248.2</v>
      </c>
      <c r="I160" s="172">
        <v>252.3</v>
      </c>
      <c r="J160" s="172">
        <v>250.3</v>
      </c>
      <c r="K160" s="172">
        <v>250.3</v>
      </c>
      <c r="L160" s="172">
        <v>259.89999999999998</v>
      </c>
      <c r="M160" s="172">
        <v>261.3</v>
      </c>
      <c r="N160" s="172">
        <v>263.39999999999998</v>
      </c>
      <c r="O160" s="172">
        <v>262</v>
      </c>
      <c r="P160" s="172">
        <v>275.10000000000002</v>
      </c>
      <c r="Q160" s="172">
        <v>275.8</v>
      </c>
      <c r="R160" s="172">
        <v>276.5</v>
      </c>
      <c r="S160" s="172">
        <v>277.89999999999998</v>
      </c>
      <c r="T160" s="172">
        <v>266.8</v>
      </c>
      <c r="U160" s="172">
        <v>257.89999999999998</v>
      </c>
      <c r="V160" s="172"/>
      <c r="W160" s="172"/>
      <c r="X160" s="172"/>
      <c r="Y160" s="172"/>
      <c r="Z160" s="172"/>
      <c r="AA160" s="172"/>
      <c r="AB160" s="172"/>
      <c r="AC160" s="24">
        <f t="shared" ref="AC160:AC168" si="74">AVERAGE(E160:AB160)</f>
        <v>261.19411764705882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>
        <v>689.5</v>
      </c>
      <c r="F161" s="172">
        <v>712.9</v>
      </c>
      <c r="G161" s="172">
        <v>706</v>
      </c>
      <c r="H161" s="172">
        <v>712.9</v>
      </c>
      <c r="I161" s="172">
        <v>729.5</v>
      </c>
      <c r="J161" s="172">
        <v>728.8</v>
      </c>
      <c r="K161" s="172">
        <v>727.4</v>
      </c>
      <c r="L161" s="172">
        <v>736.4</v>
      </c>
      <c r="M161" s="172">
        <v>730.8</v>
      </c>
      <c r="N161" s="172">
        <v>762.6</v>
      </c>
      <c r="O161" s="172">
        <v>793.6</v>
      </c>
      <c r="P161" s="172">
        <v>791.5</v>
      </c>
      <c r="Q161" s="172">
        <v>788.1</v>
      </c>
      <c r="R161" s="172">
        <v>788.8</v>
      </c>
      <c r="S161" s="172">
        <v>817</v>
      </c>
      <c r="T161" s="172">
        <v>811.5</v>
      </c>
      <c r="U161" s="172">
        <v>810.8</v>
      </c>
      <c r="V161" s="172"/>
      <c r="W161" s="172"/>
      <c r="X161" s="172"/>
      <c r="Y161" s="172"/>
      <c r="Z161" s="172"/>
      <c r="AA161" s="172"/>
      <c r="AB161" s="172"/>
      <c r="AC161" s="24">
        <f t="shared" si="74"/>
        <v>755.18235294117653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>
        <v>4.2</v>
      </c>
      <c r="F162" s="11">
        <v>4.2</v>
      </c>
      <c r="G162" s="11">
        <v>4.2</v>
      </c>
      <c r="H162" s="11">
        <v>4.2</v>
      </c>
      <c r="I162" s="11">
        <v>4.2</v>
      </c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/>
      <c r="W162" s="11"/>
      <c r="X162" s="11"/>
      <c r="Y162" s="11"/>
      <c r="Z162" s="11"/>
      <c r="AA162" s="11"/>
      <c r="AB162" s="11"/>
      <c r="AC162" s="24">
        <f t="shared" si="74"/>
        <v>4.2000000000000011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>
        <v>3.7</v>
      </c>
      <c r="F163" s="12">
        <v>3.7</v>
      </c>
      <c r="G163" s="12">
        <v>3.7</v>
      </c>
      <c r="H163" s="12">
        <v>3.7</v>
      </c>
      <c r="I163" s="12">
        <v>3.7</v>
      </c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/>
      <c r="W163" s="12"/>
      <c r="X163" s="12"/>
      <c r="Y163" s="12"/>
      <c r="Z163" s="12"/>
      <c r="AA163" s="12"/>
      <c r="AB163" s="12"/>
      <c r="AC163" s="24">
        <f t="shared" si="74"/>
        <v>3.7000000000000011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>
        <v>3.8</v>
      </c>
      <c r="F164" s="12">
        <v>3.8</v>
      </c>
      <c r="G164" s="12">
        <v>3.8</v>
      </c>
      <c r="H164" s="12">
        <v>3.8</v>
      </c>
      <c r="I164" s="12">
        <v>3.8</v>
      </c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/>
      <c r="W164" s="12"/>
      <c r="X164" s="12"/>
      <c r="Y164" s="12"/>
      <c r="Z164" s="12"/>
      <c r="AA164" s="12"/>
      <c r="AB164" s="12"/>
      <c r="AC164" s="24">
        <f t="shared" si="74"/>
        <v>3.7999999999999989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>
        <v>3</v>
      </c>
      <c r="F165" s="12">
        <v>3</v>
      </c>
      <c r="G165" s="12">
        <v>3</v>
      </c>
      <c r="H165" s="12">
        <v>3</v>
      </c>
      <c r="I165" s="12">
        <v>3</v>
      </c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/>
      <c r="W165" s="12"/>
      <c r="X165" s="12"/>
      <c r="Y165" s="12"/>
      <c r="Z165" s="12"/>
      <c r="AA165" s="12"/>
      <c r="AB165" s="12"/>
      <c r="AC165" s="24">
        <f t="shared" si="74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>
        <f t="shared" ref="E166:U166" si="75">E162-E163</f>
        <v>0.5</v>
      </c>
      <c r="F166" s="11">
        <f t="shared" si="75"/>
        <v>0.5</v>
      </c>
      <c r="G166" s="11">
        <f t="shared" si="75"/>
        <v>0.5</v>
      </c>
      <c r="H166" s="11">
        <f t="shared" si="75"/>
        <v>0.5</v>
      </c>
      <c r="I166" s="11">
        <f t="shared" si="75"/>
        <v>0.5</v>
      </c>
      <c r="J166" s="11">
        <f t="shared" si="75"/>
        <v>0.5</v>
      </c>
      <c r="K166" s="11">
        <f t="shared" si="75"/>
        <v>0.5</v>
      </c>
      <c r="L166" s="11">
        <f t="shared" si="75"/>
        <v>0.5</v>
      </c>
      <c r="M166" s="11">
        <f t="shared" si="75"/>
        <v>0.5</v>
      </c>
      <c r="N166" s="11">
        <f t="shared" si="75"/>
        <v>0.5</v>
      </c>
      <c r="O166" s="11">
        <f t="shared" si="75"/>
        <v>0.5</v>
      </c>
      <c r="P166" s="11">
        <f t="shared" si="75"/>
        <v>0.5</v>
      </c>
      <c r="Q166" s="11">
        <f t="shared" si="75"/>
        <v>0.5</v>
      </c>
      <c r="R166" s="11">
        <f t="shared" si="75"/>
        <v>0.5</v>
      </c>
      <c r="S166" s="11">
        <f t="shared" si="75"/>
        <v>0.5</v>
      </c>
      <c r="T166" s="11">
        <f t="shared" si="75"/>
        <v>0.5</v>
      </c>
      <c r="U166" s="11">
        <f t="shared" si="75"/>
        <v>0.5</v>
      </c>
      <c r="V166" s="11"/>
      <c r="W166" s="11"/>
      <c r="X166" s="11"/>
      <c r="Y166" s="11"/>
      <c r="Z166" s="11"/>
      <c r="AA166" s="11"/>
      <c r="AB166" s="11"/>
      <c r="AC166" s="24">
        <f t="shared" si="74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>
        <f t="shared" ref="E167:U167" si="76">E164-E165</f>
        <v>0.79999999999999982</v>
      </c>
      <c r="F167" s="11">
        <f t="shared" si="76"/>
        <v>0.79999999999999982</v>
      </c>
      <c r="G167" s="11">
        <f t="shared" si="76"/>
        <v>0.79999999999999982</v>
      </c>
      <c r="H167" s="11">
        <f t="shared" si="76"/>
        <v>0.79999999999999982</v>
      </c>
      <c r="I167" s="11">
        <f t="shared" si="76"/>
        <v>0.79999999999999982</v>
      </c>
      <c r="J167" s="11">
        <f t="shared" si="76"/>
        <v>0.79999999999999982</v>
      </c>
      <c r="K167" s="11">
        <f t="shared" si="76"/>
        <v>0.79999999999999982</v>
      </c>
      <c r="L167" s="11">
        <f t="shared" si="76"/>
        <v>0.79999999999999982</v>
      </c>
      <c r="M167" s="11">
        <f t="shared" si="76"/>
        <v>0.79999999999999982</v>
      </c>
      <c r="N167" s="11">
        <f t="shared" si="76"/>
        <v>0.79999999999999982</v>
      </c>
      <c r="O167" s="11">
        <f t="shared" si="76"/>
        <v>0.79999999999999982</v>
      </c>
      <c r="P167" s="11">
        <f t="shared" si="76"/>
        <v>0.79999999999999982</v>
      </c>
      <c r="Q167" s="11">
        <f t="shared" si="76"/>
        <v>0.79999999999999982</v>
      </c>
      <c r="R167" s="11">
        <f t="shared" si="76"/>
        <v>0.79999999999999982</v>
      </c>
      <c r="S167" s="11">
        <f t="shared" si="76"/>
        <v>0.79999999999999982</v>
      </c>
      <c r="T167" s="11">
        <f t="shared" si="76"/>
        <v>0.79999999999999982</v>
      </c>
      <c r="U167" s="11">
        <f t="shared" si="76"/>
        <v>0.79999999999999982</v>
      </c>
      <c r="V167" s="11"/>
      <c r="W167" s="11"/>
      <c r="X167" s="11"/>
      <c r="Y167" s="11"/>
      <c r="Z167" s="11"/>
      <c r="AA167" s="11"/>
      <c r="AB167" s="11"/>
      <c r="AC167" s="24">
        <f t="shared" si="74"/>
        <v>0.8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>
        <f t="shared" ref="E168:U168" si="77">SQRT(E166/0.5)*971</f>
        <v>971</v>
      </c>
      <c r="F168" s="14">
        <f t="shared" si="77"/>
        <v>971</v>
      </c>
      <c r="G168" s="14">
        <f t="shared" si="77"/>
        <v>971</v>
      </c>
      <c r="H168" s="14">
        <f t="shared" si="77"/>
        <v>971</v>
      </c>
      <c r="I168" s="14">
        <f t="shared" si="77"/>
        <v>971</v>
      </c>
      <c r="J168" s="14">
        <f t="shared" si="77"/>
        <v>971</v>
      </c>
      <c r="K168" s="14">
        <f t="shared" si="77"/>
        <v>971</v>
      </c>
      <c r="L168" s="14">
        <f t="shared" si="77"/>
        <v>971</v>
      </c>
      <c r="M168" s="14">
        <f t="shared" si="77"/>
        <v>971</v>
      </c>
      <c r="N168" s="14">
        <f t="shared" si="77"/>
        <v>971</v>
      </c>
      <c r="O168" s="14">
        <f t="shared" si="77"/>
        <v>971</v>
      </c>
      <c r="P168" s="14">
        <f t="shared" si="77"/>
        <v>971</v>
      </c>
      <c r="Q168" s="14">
        <f t="shared" si="77"/>
        <v>971</v>
      </c>
      <c r="R168" s="14">
        <f t="shared" si="77"/>
        <v>971</v>
      </c>
      <c r="S168" s="14">
        <f t="shared" si="77"/>
        <v>971</v>
      </c>
      <c r="T168" s="14">
        <f t="shared" si="77"/>
        <v>971</v>
      </c>
      <c r="U168" s="14">
        <f t="shared" si="77"/>
        <v>971</v>
      </c>
      <c r="V168" s="14"/>
      <c r="W168" s="14"/>
      <c r="X168" s="14"/>
      <c r="Y168" s="14"/>
      <c r="Z168" s="14"/>
      <c r="AA168" s="14"/>
      <c r="AB168" s="14"/>
      <c r="AC168" s="24">
        <f t="shared" si="74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>
        <f t="shared" ref="E169:U169" si="78">E168*1000*1*(E154-E155)/3024</f>
        <v>2215.5753968253966</v>
      </c>
      <c r="F169" s="14">
        <f t="shared" si="78"/>
        <v>2504.563492063492</v>
      </c>
      <c r="G169" s="14">
        <f t="shared" si="78"/>
        <v>2536.6732804232806</v>
      </c>
      <c r="H169" s="14">
        <f t="shared" si="78"/>
        <v>2568.7830687830688</v>
      </c>
      <c r="I169" s="14">
        <f t="shared" si="78"/>
        <v>2472.4537037037039</v>
      </c>
      <c r="J169" s="14">
        <f t="shared" si="78"/>
        <v>2536.6732804232806</v>
      </c>
      <c r="K169" s="14">
        <f t="shared" si="78"/>
        <v>2568.7830687830688</v>
      </c>
      <c r="L169" s="14">
        <f t="shared" si="78"/>
        <v>2376.1243386243386</v>
      </c>
      <c r="M169" s="14">
        <f t="shared" si="78"/>
        <v>2408.2341269841268</v>
      </c>
      <c r="N169" s="14">
        <f t="shared" si="78"/>
        <v>2536.6732804232802</v>
      </c>
      <c r="O169" s="14">
        <f t="shared" si="78"/>
        <v>2600.8928571428573</v>
      </c>
      <c r="P169" s="14">
        <f t="shared" si="78"/>
        <v>2440.3439153439158</v>
      </c>
      <c r="Q169" s="14">
        <f t="shared" si="78"/>
        <v>2600.8928571428573</v>
      </c>
      <c r="R169" s="14">
        <f t="shared" si="78"/>
        <v>2568.7830687830692</v>
      </c>
      <c r="S169" s="14">
        <f t="shared" si="78"/>
        <v>2504.5634920634925</v>
      </c>
      <c r="T169" s="14">
        <f t="shared" si="78"/>
        <v>2408.2341269841268</v>
      </c>
      <c r="U169" s="14">
        <f t="shared" si="78"/>
        <v>2376.1243386243382</v>
      </c>
      <c r="V169" s="14"/>
      <c r="W169" s="14"/>
      <c r="X169" s="14"/>
      <c r="Y169" s="14"/>
      <c r="Z169" s="14"/>
      <c r="AA169" s="14"/>
      <c r="AB169" s="14"/>
      <c r="AC169" s="24">
        <f>SUM(E169:AB169)</f>
        <v>42224.371693121691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>
        <v>1400</v>
      </c>
      <c r="F170" s="15">
        <v>1300</v>
      </c>
      <c r="G170" s="15">
        <v>1500</v>
      </c>
      <c r="H170" s="15">
        <v>1500</v>
      </c>
      <c r="I170" s="15">
        <v>1400</v>
      </c>
      <c r="J170" s="15">
        <v>1500</v>
      </c>
      <c r="K170" s="15">
        <v>1500</v>
      </c>
      <c r="L170" s="15">
        <v>1400</v>
      </c>
      <c r="M170" s="15">
        <v>1600</v>
      </c>
      <c r="N170" s="15">
        <v>1500</v>
      </c>
      <c r="O170" s="15">
        <v>1600</v>
      </c>
      <c r="P170" s="15">
        <v>1400</v>
      </c>
      <c r="Q170" s="15">
        <v>1600</v>
      </c>
      <c r="R170" s="15">
        <v>1500</v>
      </c>
      <c r="S170" s="15">
        <v>1500</v>
      </c>
      <c r="T170" s="15">
        <v>1500</v>
      </c>
      <c r="U170" s="15">
        <v>100</v>
      </c>
      <c r="V170" s="15"/>
      <c r="W170" s="15"/>
      <c r="X170" s="15"/>
      <c r="Y170" s="15"/>
      <c r="Z170" s="15"/>
      <c r="AA170" s="15"/>
      <c r="AB170" s="15"/>
      <c r="AC170" s="25">
        <f>SUM(E170:AB170)</f>
        <v>23800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>
        <f t="shared" ref="E171:U171" si="79">E170/E169</f>
        <v>0.63189002820937634</v>
      </c>
      <c r="F171" s="16">
        <f t="shared" si="79"/>
        <v>0.51905252317198769</v>
      </c>
      <c r="G171" s="16">
        <f t="shared" si="79"/>
        <v>0.59132565930985925</v>
      </c>
      <c r="H171" s="16">
        <f t="shared" si="79"/>
        <v>0.58393408856848605</v>
      </c>
      <c r="I171" s="16">
        <f t="shared" si="79"/>
        <v>0.56623911618762279</v>
      </c>
      <c r="J171" s="16">
        <f t="shared" si="79"/>
        <v>0.59132565930985925</v>
      </c>
      <c r="K171" s="16">
        <f t="shared" si="79"/>
        <v>0.58393408856848605</v>
      </c>
      <c r="L171" s="16">
        <f t="shared" si="79"/>
        <v>0.58919475603306704</v>
      </c>
      <c r="M171" s="16">
        <f t="shared" si="79"/>
        <v>0.6643872296601443</v>
      </c>
      <c r="N171" s="16">
        <f t="shared" si="79"/>
        <v>0.59132565930985936</v>
      </c>
      <c r="O171" s="16">
        <f t="shared" si="79"/>
        <v>0.6151733607964297</v>
      </c>
      <c r="P171" s="16">
        <f t="shared" si="79"/>
        <v>0.57368963087430203</v>
      </c>
      <c r="Q171" s="16">
        <f t="shared" si="79"/>
        <v>0.6151733607964297</v>
      </c>
      <c r="R171" s="16">
        <f t="shared" si="79"/>
        <v>0.58393408856848605</v>
      </c>
      <c r="S171" s="16">
        <f t="shared" si="79"/>
        <v>0.59890675750613953</v>
      </c>
      <c r="T171" s="16">
        <f t="shared" si="79"/>
        <v>0.62286302780638525</v>
      </c>
      <c r="U171" s="16">
        <f t="shared" si="79"/>
        <v>4.2085339716647657E-2</v>
      </c>
      <c r="V171" s="16"/>
      <c r="W171" s="16"/>
      <c r="X171" s="16"/>
      <c r="Y171" s="16"/>
      <c r="Z171" s="16"/>
      <c r="AA171" s="16"/>
      <c r="AB171" s="16"/>
      <c r="AC171" s="24">
        <f t="shared" ref="AC171:AC176" si="80">AVERAGE(E171:AB171)</f>
        <v>0.5626137867290335</v>
      </c>
    </row>
    <row r="172" spans="1:58" ht="30" customHeight="1">
      <c r="A172" s="4">
        <v>17</v>
      </c>
      <c r="B172" s="5" t="s">
        <v>64</v>
      </c>
      <c r="C172" s="13"/>
      <c r="D172" s="13"/>
      <c r="E172" s="427">
        <f>AVERAGE(E171:AB171)</f>
        <v>0.5626137867290335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>
        <f t="shared" si="80"/>
        <v>0.5626137867290335</v>
      </c>
    </row>
    <row r="173" spans="1:58" ht="30" customHeight="1">
      <c r="A173" s="4">
        <v>18</v>
      </c>
      <c r="B173" s="5" t="s">
        <v>65</v>
      </c>
      <c r="C173" s="13"/>
      <c r="D173" s="13"/>
      <c r="E173" s="16">
        <f t="shared" ref="E173:U173" si="81">3.516/E171</f>
        <v>5.5642593537414955</v>
      </c>
      <c r="F173" s="16">
        <f t="shared" si="81"/>
        <v>6.773880952380952</v>
      </c>
      <c r="G173" s="16">
        <f t="shared" si="81"/>
        <v>5.9459621693121703</v>
      </c>
      <c r="H173" s="16">
        <f t="shared" si="81"/>
        <v>6.0212275132275135</v>
      </c>
      <c r="I173" s="16">
        <f t="shared" si="81"/>
        <v>6.2093908730158738</v>
      </c>
      <c r="J173" s="16">
        <f t="shared" si="81"/>
        <v>5.9459621693121703</v>
      </c>
      <c r="K173" s="16">
        <f t="shared" si="81"/>
        <v>6.0212275132275135</v>
      </c>
      <c r="L173" s="16">
        <f t="shared" si="81"/>
        <v>5.9674665532879825</v>
      </c>
      <c r="M173" s="16">
        <f t="shared" si="81"/>
        <v>5.2920944940476184</v>
      </c>
      <c r="N173" s="16">
        <f t="shared" si="81"/>
        <v>5.9459621693121694</v>
      </c>
      <c r="O173" s="16">
        <f t="shared" si="81"/>
        <v>5.7154620535714296</v>
      </c>
      <c r="P173" s="16">
        <f t="shared" si="81"/>
        <v>6.1287494331065773</v>
      </c>
      <c r="Q173" s="16">
        <f t="shared" si="81"/>
        <v>5.7154620535714296</v>
      </c>
      <c r="R173" s="16">
        <f t="shared" si="81"/>
        <v>6.0212275132275135</v>
      </c>
      <c r="S173" s="16">
        <f t="shared" si="81"/>
        <v>5.8706968253968261</v>
      </c>
      <c r="T173" s="16">
        <f t="shared" si="81"/>
        <v>5.6449007936507929</v>
      </c>
      <c r="U173" s="16">
        <f t="shared" si="81"/>
        <v>83.544531746031723</v>
      </c>
      <c r="V173" s="16"/>
      <c r="W173" s="16"/>
      <c r="X173" s="16"/>
      <c r="Y173" s="16"/>
      <c r="Z173" s="16"/>
      <c r="AA173" s="16"/>
      <c r="AB173" s="16"/>
      <c r="AC173" s="24">
        <f t="shared" si="80"/>
        <v>10.489909657613044</v>
      </c>
    </row>
    <row r="174" spans="1:58" ht="30" customHeight="1">
      <c r="A174" s="4">
        <v>19</v>
      </c>
      <c r="B174" s="5" t="s">
        <v>66</v>
      </c>
      <c r="C174" s="13"/>
      <c r="D174" s="13"/>
      <c r="E174" s="16">
        <f t="shared" ref="E174:U174" si="82">3.413*E173</f>
        <v>18.990817174319723</v>
      </c>
      <c r="F174" s="16">
        <f t="shared" si="82"/>
        <v>23.119255690476187</v>
      </c>
      <c r="G174" s="16">
        <f t="shared" si="82"/>
        <v>20.293568883862434</v>
      </c>
      <c r="H174" s="16">
        <f t="shared" si="82"/>
        <v>20.550449502645503</v>
      </c>
      <c r="I174" s="16">
        <f t="shared" si="82"/>
        <v>21.192651049603175</v>
      </c>
      <c r="J174" s="16">
        <f t="shared" si="82"/>
        <v>20.293568883862434</v>
      </c>
      <c r="K174" s="16">
        <f t="shared" si="82"/>
        <v>20.550449502645503</v>
      </c>
      <c r="L174" s="16">
        <f t="shared" si="82"/>
        <v>20.366963346371882</v>
      </c>
      <c r="M174" s="16">
        <f t="shared" si="82"/>
        <v>18.061918508184522</v>
      </c>
      <c r="N174" s="16">
        <f t="shared" si="82"/>
        <v>20.293568883862434</v>
      </c>
      <c r="O174" s="16">
        <f t="shared" si="82"/>
        <v>19.506871988839286</v>
      </c>
      <c r="P174" s="16">
        <f t="shared" si="82"/>
        <v>20.917421815192746</v>
      </c>
      <c r="Q174" s="16">
        <f t="shared" si="82"/>
        <v>19.506871988839286</v>
      </c>
      <c r="R174" s="16">
        <f t="shared" si="82"/>
        <v>20.550449502645503</v>
      </c>
      <c r="S174" s="16">
        <f t="shared" si="82"/>
        <v>20.036688265079366</v>
      </c>
      <c r="T174" s="16">
        <f t="shared" si="82"/>
        <v>19.266046408730155</v>
      </c>
      <c r="U174" s="16">
        <f t="shared" si="82"/>
        <v>285.13748684920625</v>
      </c>
      <c r="V174" s="16"/>
      <c r="W174" s="16"/>
      <c r="X174" s="16"/>
      <c r="Y174" s="16"/>
      <c r="Z174" s="16"/>
      <c r="AA174" s="16"/>
      <c r="AB174" s="16"/>
      <c r="AC174" s="24">
        <f t="shared" si="80"/>
        <v>35.802061661433321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>
        <f>(E158-E157)/LN(1+(E158-E157)/E152)</f>
        <v>2.8563174167477219</v>
      </c>
      <c r="F175" s="16">
        <f t="shared" ref="F175:U175" si="83">(F158-F157)/LN(1+(F158-F157)/F152)</f>
        <v>3.4955093998306523</v>
      </c>
      <c r="G175" s="16">
        <f t="shared" si="83"/>
        <v>3.0446447180586973</v>
      </c>
      <c r="H175" s="16">
        <f t="shared" si="83"/>
        <v>3.2898508185437967</v>
      </c>
      <c r="I175" s="16">
        <f t="shared" si="83"/>
        <v>3.2578110744183051</v>
      </c>
      <c r="J175" s="16">
        <f t="shared" si="83"/>
        <v>3.2578110744183038</v>
      </c>
      <c r="K175" s="16">
        <f t="shared" si="83"/>
        <v>3.1681956368598083</v>
      </c>
      <c r="L175" s="16">
        <f t="shared" si="83"/>
        <v>3.1049381642896243</v>
      </c>
      <c r="M175" s="16">
        <f t="shared" si="83"/>
        <v>3.0731101976586968</v>
      </c>
      <c r="N175" s="16">
        <f t="shared" si="83"/>
        <v>3.321761574628479</v>
      </c>
      <c r="O175" s="16">
        <f t="shared" si="83"/>
        <v>3.4481695525544311</v>
      </c>
      <c r="P175" s="16">
        <f t="shared" si="83"/>
        <v>3.321761574628479</v>
      </c>
      <c r="Q175" s="16">
        <f t="shared" si="83"/>
        <v>3.2931984691591336</v>
      </c>
      <c r="R175" s="16">
        <f t="shared" si="83"/>
        <v>3.3549866827156518</v>
      </c>
      <c r="S175" s="16">
        <f t="shared" si="83"/>
        <v>3.4422140720618009</v>
      </c>
      <c r="T175" s="16">
        <f t="shared" si="83"/>
        <v>3.2898508185437971</v>
      </c>
      <c r="U175" s="16">
        <f t="shared" si="83"/>
        <v>3.1681956368598092</v>
      </c>
      <c r="V175" s="16"/>
      <c r="W175" s="16"/>
      <c r="X175" s="16"/>
      <c r="Y175" s="16"/>
      <c r="Z175" s="16"/>
      <c r="AA175" s="16"/>
      <c r="AB175" s="16"/>
      <c r="AC175" s="24">
        <f t="shared" si="80"/>
        <v>3.2463721695280698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>
        <f t="shared" ref="E176:U176" si="84">(E154-E155)/LN(1+(E154-E155)/E153)</f>
        <v>2.375897998171745</v>
      </c>
      <c r="F176" s="16">
        <f t="shared" si="84"/>
        <v>2.3666219892297771</v>
      </c>
      <c r="G176" s="16">
        <f t="shared" si="84"/>
        <v>2.8000493085330982</v>
      </c>
      <c r="H176" s="16">
        <f t="shared" si="84"/>
        <v>2.8236489909180893</v>
      </c>
      <c r="I176" s="16">
        <f t="shared" si="84"/>
        <v>2.7526727126528137</v>
      </c>
      <c r="J176" s="16">
        <f t="shared" si="84"/>
        <v>2.8000493085330982</v>
      </c>
      <c r="K176" s="16">
        <f t="shared" si="84"/>
        <v>2.8236489909180893</v>
      </c>
      <c r="L176" s="16">
        <f t="shared" si="84"/>
        <v>2.6811497642329991</v>
      </c>
      <c r="M176" s="16">
        <f t="shared" si="84"/>
        <v>2.5141180370887164</v>
      </c>
      <c r="N176" s="16">
        <f t="shared" si="84"/>
        <v>2.6050715660667718</v>
      </c>
      <c r="O176" s="16">
        <f t="shared" si="84"/>
        <v>2.6502140546051294</v>
      </c>
      <c r="P176" s="16">
        <f t="shared" si="84"/>
        <v>2.7288938316427807</v>
      </c>
      <c r="Q176" s="16">
        <f t="shared" si="84"/>
        <v>2.8471908617087194</v>
      </c>
      <c r="R176" s="16">
        <f t="shared" si="84"/>
        <v>3.0045957240544112</v>
      </c>
      <c r="S176" s="16">
        <f t="shared" si="84"/>
        <v>2.9556008171816193</v>
      </c>
      <c r="T176" s="16">
        <f t="shared" si="84"/>
        <v>2.7050532016668063</v>
      </c>
      <c r="U176" s="16">
        <f t="shared" si="84"/>
        <v>2.6811497642329987</v>
      </c>
      <c r="V176" s="16"/>
      <c r="W176" s="16"/>
      <c r="X176" s="16"/>
      <c r="Y176" s="16"/>
      <c r="Z176" s="16"/>
      <c r="AA176" s="16"/>
      <c r="AB176" s="16"/>
      <c r="AC176" s="24">
        <f t="shared" si="80"/>
        <v>2.7126839365551563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110" priority="3" operator="greaterThan">
      <formula>90</formula>
    </cfRule>
  </conditionalFormatting>
  <conditionalFormatting sqref="E54:AB54">
    <cfRule type="cellIs" dxfId="109" priority="8" operator="greaterThan">
      <formula>90</formula>
    </cfRule>
  </conditionalFormatting>
  <conditionalFormatting sqref="E83:AB83">
    <cfRule type="cellIs" dxfId="108" priority="7" operator="greaterThan">
      <formula>90</formula>
    </cfRule>
  </conditionalFormatting>
  <conditionalFormatting sqref="E112:AB112">
    <cfRule type="cellIs" dxfId="107" priority="2" operator="greaterThan">
      <formula>90</formula>
    </cfRule>
  </conditionalFormatting>
  <conditionalFormatting sqref="E141:AB141">
    <cfRule type="cellIs" dxfId="106" priority="5" operator="greaterThan">
      <formula>90</formula>
    </cfRule>
  </conditionalFormatting>
  <conditionalFormatting sqref="E170:AB170">
    <cfRule type="cellIs" dxfId="105" priority="1" operator="greaterThan">
      <formula>90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3F7BE-CF05-46B1-B24B-4B86435F3669}">
  <dimension ref="A1:BF176"/>
  <sheetViews>
    <sheetView zoomScale="60" zoomScaleNormal="60" workbookViewId="0">
      <selection activeCell="AF111" sqref="AF111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152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23" t="e">
        <f>AVERAGE(E7:AB7)</f>
        <v>#DIV/0!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23" t="e">
        <f>AVERAGE(E8:AB8)</f>
        <v>#DIV/0!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24" t="e">
        <f t="shared" ref="AC9:AC23" si="0">AVERAGE(E9:AB9)</f>
        <v>#DIV/0!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24" t="e">
        <f t="shared" si="0"/>
        <v>#DIV/0!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/>
      <c r="F11" s="10"/>
      <c r="G11" s="10"/>
      <c r="H11" s="10"/>
      <c r="I11" s="10">
        <f t="shared" ref="I11:V11" si="1">I9-I10</f>
        <v>0</v>
      </c>
      <c r="J11" s="10">
        <f t="shared" si="1"/>
        <v>0</v>
      </c>
      <c r="K11" s="10">
        <f t="shared" si="1"/>
        <v>0</v>
      </c>
      <c r="L11" s="10">
        <f t="shared" si="1"/>
        <v>0</v>
      </c>
      <c r="M11" s="10">
        <f t="shared" si="1"/>
        <v>0</v>
      </c>
      <c r="N11" s="10">
        <f t="shared" si="1"/>
        <v>0</v>
      </c>
      <c r="O11" s="10">
        <f t="shared" si="1"/>
        <v>0</v>
      </c>
      <c r="P11" s="10">
        <f t="shared" si="1"/>
        <v>0</v>
      </c>
      <c r="Q11" s="10">
        <f t="shared" si="1"/>
        <v>0</v>
      </c>
      <c r="R11" s="10">
        <f t="shared" si="1"/>
        <v>0</v>
      </c>
      <c r="S11" s="10">
        <f t="shared" si="1"/>
        <v>0</v>
      </c>
      <c r="T11" s="10">
        <f t="shared" si="1"/>
        <v>0</v>
      </c>
      <c r="U11" s="10">
        <f t="shared" si="1"/>
        <v>0</v>
      </c>
      <c r="V11" s="10">
        <f t="shared" si="1"/>
        <v>0</v>
      </c>
      <c r="W11" s="10"/>
      <c r="X11" s="10"/>
      <c r="Y11" s="10"/>
      <c r="Z11" s="10"/>
      <c r="AA11" s="10"/>
      <c r="AB11" s="10"/>
      <c r="AC11" s="24">
        <f t="shared" si="0"/>
        <v>0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24" t="e">
        <f t="shared" si="0"/>
        <v>#DIV/0!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24" t="e">
        <f t="shared" si="0"/>
        <v>#DIV/0!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/>
      <c r="F14" s="10"/>
      <c r="G14" s="10"/>
      <c r="H14" s="10"/>
      <c r="I14" s="10">
        <f t="shared" ref="I14:V14" si="2">I13-I12</f>
        <v>0</v>
      </c>
      <c r="J14" s="10">
        <f t="shared" si="2"/>
        <v>0</v>
      </c>
      <c r="K14" s="10">
        <f t="shared" si="2"/>
        <v>0</v>
      </c>
      <c r="L14" s="10">
        <f t="shared" si="2"/>
        <v>0</v>
      </c>
      <c r="M14" s="10">
        <f t="shared" si="2"/>
        <v>0</v>
      </c>
      <c r="N14" s="10">
        <f t="shared" si="2"/>
        <v>0</v>
      </c>
      <c r="O14" s="10">
        <f t="shared" si="2"/>
        <v>0</v>
      </c>
      <c r="P14" s="10">
        <f t="shared" si="2"/>
        <v>0</v>
      </c>
      <c r="Q14" s="10">
        <f t="shared" si="2"/>
        <v>0</v>
      </c>
      <c r="R14" s="10">
        <f t="shared" si="2"/>
        <v>0</v>
      </c>
      <c r="S14" s="10">
        <f t="shared" si="2"/>
        <v>0</v>
      </c>
      <c r="T14" s="10">
        <f t="shared" si="2"/>
        <v>0</v>
      </c>
      <c r="U14" s="10">
        <f t="shared" si="2"/>
        <v>0</v>
      </c>
      <c r="V14" s="10">
        <f t="shared" si="2"/>
        <v>0</v>
      </c>
      <c r="W14" s="10"/>
      <c r="X14" s="10"/>
      <c r="Y14" s="10"/>
      <c r="Z14" s="10"/>
      <c r="AA14" s="10"/>
      <c r="AB14" s="10"/>
      <c r="AC14" s="24">
        <f>AVERAGE(E14:AB14)</f>
        <v>0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2"/>
      <c r="AB15" s="172"/>
      <c r="AC15" s="24" t="e">
        <f t="shared" ref="AC15:AC16" si="3">AVERAGE(E15:AB15)</f>
        <v>#DIV/0!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2"/>
      <c r="AB16" s="172"/>
      <c r="AC16" s="24" t="e">
        <f t="shared" si="3"/>
        <v>#DIV/0!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/>
      <c r="F17" s="11"/>
      <c r="G17" s="11"/>
      <c r="H17" s="11"/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/>
      <c r="X17" s="11"/>
      <c r="Y17" s="11"/>
      <c r="Z17" s="11"/>
      <c r="AA17" s="11"/>
      <c r="AB17" s="11"/>
      <c r="AC17" s="24">
        <f t="shared" si="0"/>
        <v>4.2000000000000011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/>
      <c r="F18" s="12"/>
      <c r="G18" s="12"/>
      <c r="H18" s="12"/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/>
      <c r="X18" s="12"/>
      <c r="Y18" s="12"/>
      <c r="Z18" s="12"/>
      <c r="AA18" s="12"/>
      <c r="AB18" s="12"/>
      <c r="AC18" s="24">
        <f t="shared" si="0"/>
        <v>3.7000000000000006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/>
      <c r="F19" s="12"/>
      <c r="G19" s="12"/>
      <c r="H19" s="12"/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/>
      <c r="X19" s="12"/>
      <c r="Y19" s="12"/>
      <c r="Z19" s="12"/>
      <c r="AA19" s="12"/>
      <c r="AB19" s="12"/>
      <c r="AC19" s="24">
        <f t="shared" si="0"/>
        <v>3.7999999999999994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/>
      <c r="F20" s="12"/>
      <c r="G20" s="12"/>
      <c r="H20" s="12"/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/>
      <c r="X20" s="12"/>
      <c r="Y20" s="12"/>
      <c r="Z20" s="12"/>
      <c r="AA20" s="12"/>
      <c r="AB20" s="12"/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/>
      <c r="F21" s="11"/>
      <c r="G21" s="11"/>
      <c r="H21" s="11"/>
      <c r="I21" s="11">
        <f t="shared" ref="I21:V21" si="4">I17-I18</f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/>
      <c r="X21" s="11"/>
      <c r="Y21" s="11"/>
      <c r="Z21" s="11"/>
      <c r="AA21" s="11"/>
      <c r="AB21" s="11"/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/>
      <c r="F22" s="11"/>
      <c r="G22" s="11"/>
      <c r="H22" s="11"/>
      <c r="I22" s="11">
        <f t="shared" ref="I22:V22" si="5">I19-I20</f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/>
      <c r="X22" s="11"/>
      <c r="Y22" s="11"/>
      <c r="Z22" s="11"/>
      <c r="AA22" s="11"/>
      <c r="AB22" s="11"/>
      <c r="AC22" s="24">
        <f t="shared" si="0"/>
        <v>0.79999999999999993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/>
      <c r="F23" s="14"/>
      <c r="G23" s="14"/>
      <c r="H23" s="14"/>
      <c r="I23" s="14">
        <f t="shared" ref="I23:V23" si="6">SQRT(I21/0.5)*971</f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/>
      <c r="X23" s="14"/>
      <c r="Y23" s="14"/>
      <c r="Z23" s="14"/>
      <c r="AA23" s="14"/>
      <c r="AB23" s="14"/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/>
      <c r="F24" s="14"/>
      <c r="G24" s="14"/>
      <c r="H24" s="14"/>
      <c r="I24" s="14">
        <f t="shared" ref="I24:V24" si="7">I23*1000*1*(I9-I10)/3024</f>
        <v>0</v>
      </c>
      <c r="J24" s="14">
        <f t="shared" si="7"/>
        <v>0</v>
      </c>
      <c r="K24" s="14">
        <f t="shared" si="7"/>
        <v>0</v>
      </c>
      <c r="L24" s="14">
        <f t="shared" si="7"/>
        <v>0</v>
      </c>
      <c r="M24" s="14">
        <f t="shared" si="7"/>
        <v>0</v>
      </c>
      <c r="N24" s="14">
        <f t="shared" si="7"/>
        <v>0</v>
      </c>
      <c r="O24" s="14">
        <f t="shared" si="7"/>
        <v>0</v>
      </c>
      <c r="P24" s="14">
        <f t="shared" si="7"/>
        <v>0</v>
      </c>
      <c r="Q24" s="14">
        <f t="shared" si="7"/>
        <v>0</v>
      </c>
      <c r="R24" s="14">
        <f t="shared" si="7"/>
        <v>0</v>
      </c>
      <c r="S24" s="14">
        <f t="shared" si="7"/>
        <v>0</v>
      </c>
      <c r="T24" s="14">
        <f t="shared" si="7"/>
        <v>0</v>
      </c>
      <c r="U24" s="14">
        <f t="shared" si="7"/>
        <v>0</v>
      </c>
      <c r="V24" s="14">
        <f t="shared" si="7"/>
        <v>0</v>
      </c>
      <c r="W24" s="14"/>
      <c r="X24" s="14"/>
      <c r="Y24" s="14"/>
      <c r="Z24" s="14"/>
      <c r="AA24" s="14"/>
      <c r="AB24" s="14"/>
      <c r="AC24" s="24">
        <f>SUM(E24:AB24)</f>
        <v>0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25">
        <f>SUM(E25:AB25)</f>
        <v>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/>
      <c r="F26" s="16"/>
      <c r="G26" s="16"/>
      <c r="H26" s="16"/>
      <c r="I26" s="16" t="e">
        <f t="shared" ref="I26:V26" si="8">I25/I24</f>
        <v>#DIV/0!</v>
      </c>
      <c r="J26" s="16" t="e">
        <f t="shared" si="8"/>
        <v>#DIV/0!</v>
      </c>
      <c r="K26" s="16" t="e">
        <f t="shared" si="8"/>
        <v>#DIV/0!</v>
      </c>
      <c r="L26" s="16" t="e">
        <f t="shared" si="8"/>
        <v>#DIV/0!</v>
      </c>
      <c r="M26" s="16" t="e">
        <f t="shared" si="8"/>
        <v>#DIV/0!</v>
      </c>
      <c r="N26" s="16" t="e">
        <f t="shared" si="8"/>
        <v>#DIV/0!</v>
      </c>
      <c r="O26" s="16" t="e">
        <f t="shared" si="8"/>
        <v>#DIV/0!</v>
      </c>
      <c r="P26" s="16" t="e">
        <f t="shared" si="8"/>
        <v>#DIV/0!</v>
      </c>
      <c r="Q26" s="16" t="e">
        <f t="shared" si="8"/>
        <v>#DIV/0!</v>
      </c>
      <c r="R26" s="16" t="e">
        <f t="shared" si="8"/>
        <v>#DIV/0!</v>
      </c>
      <c r="S26" s="16" t="e">
        <f t="shared" si="8"/>
        <v>#DIV/0!</v>
      </c>
      <c r="T26" s="16" t="e">
        <f t="shared" si="8"/>
        <v>#DIV/0!</v>
      </c>
      <c r="U26" s="16" t="e">
        <f t="shared" si="8"/>
        <v>#DIV/0!</v>
      </c>
      <c r="V26" s="16" t="e">
        <f t="shared" si="8"/>
        <v>#DIV/0!</v>
      </c>
      <c r="W26" s="16"/>
      <c r="X26" s="16"/>
      <c r="Y26" s="16"/>
      <c r="Z26" s="16"/>
      <c r="AA26" s="16"/>
      <c r="AB26" s="16"/>
      <c r="AC26" s="24" t="e">
        <f t="shared" ref="AC26:AC31" si="9">AVERAGE(E26:AB26)</f>
        <v>#DIV/0!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 t="e">
        <f>AVERAGE(E26:AB26)</f>
        <v>#DIV/0!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 t="e">
        <f t="shared" si="9"/>
        <v>#DIV/0!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/>
      <c r="F28" s="16"/>
      <c r="G28" s="16"/>
      <c r="H28" s="16"/>
      <c r="I28" s="16" t="e">
        <f t="shared" ref="I28:V28" si="10">3.516/I26</f>
        <v>#DIV/0!</v>
      </c>
      <c r="J28" s="16" t="e">
        <f t="shared" si="10"/>
        <v>#DIV/0!</v>
      </c>
      <c r="K28" s="16" t="e">
        <f t="shared" si="10"/>
        <v>#DIV/0!</v>
      </c>
      <c r="L28" s="16" t="e">
        <f t="shared" si="10"/>
        <v>#DIV/0!</v>
      </c>
      <c r="M28" s="16" t="e">
        <f t="shared" si="10"/>
        <v>#DIV/0!</v>
      </c>
      <c r="N28" s="16" t="e">
        <f t="shared" si="10"/>
        <v>#DIV/0!</v>
      </c>
      <c r="O28" s="16" t="e">
        <f t="shared" si="10"/>
        <v>#DIV/0!</v>
      </c>
      <c r="P28" s="16" t="e">
        <f t="shared" si="10"/>
        <v>#DIV/0!</v>
      </c>
      <c r="Q28" s="16" t="e">
        <f t="shared" si="10"/>
        <v>#DIV/0!</v>
      </c>
      <c r="R28" s="16" t="e">
        <f t="shared" si="10"/>
        <v>#DIV/0!</v>
      </c>
      <c r="S28" s="16" t="e">
        <f t="shared" si="10"/>
        <v>#DIV/0!</v>
      </c>
      <c r="T28" s="16" t="e">
        <f t="shared" si="10"/>
        <v>#DIV/0!</v>
      </c>
      <c r="U28" s="16" t="e">
        <f t="shared" si="10"/>
        <v>#DIV/0!</v>
      </c>
      <c r="V28" s="16" t="e">
        <f t="shared" si="10"/>
        <v>#DIV/0!</v>
      </c>
      <c r="W28" s="16"/>
      <c r="X28" s="16"/>
      <c r="Y28" s="16"/>
      <c r="Z28" s="16"/>
      <c r="AA28" s="16"/>
      <c r="AB28" s="16"/>
      <c r="AC28" s="24" t="e">
        <f t="shared" si="9"/>
        <v>#DIV/0!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/>
      <c r="F29" s="16"/>
      <c r="G29" s="16"/>
      <c r="H29" s="16"/>
      <c r="I29" s="16" t="e">
        <f t="shared" ref="I29:V29" si="11">3.413*I28</f>
        <v>#DIV/0!</v>
      </c>
      <c r="J29" s="16" t="e">
        <f t="shared" si="11"/>
        <v>#DIV/0!</v>
      </c>
      <c r="K29" s="16" t="e">
        <f t="shared" si="11"/>
        <v>#DIV/0!</v>
      </c>
      <c r="L29" s="16" t="e">
        <f t="shared" si="11"/>
        <v>#DIV/0!</v>
      </c>
      <c r="M29" s="16" t="e">
        <f t="shared" si="11"/>
        <v>#DIV/0!</v>
      </c>
      <c r="N29" s="16" t="e">
        <f t="shared" si="11"/>
        <v>#DIV/0!</v>
      </c>
      <c r="O29" s="16" t="e">
        <f t="shared" si="11"/>
        <v>#DIV/0!</v>
      </c>
      <c r="P29" s="16" t="e">
        <f t="shared" si="11"/>
        <v>#DIV/0!</v>
      </c>
      <c r="Q29" s="16" t="e">
        <f t="shared" si="11"/>
        <v>#DIV/0!</v>
      </c>
      <c r="R29" s="16" t="e">
        <f t="shared" si="11"/>
        <v>#DIV/0!</v>
      </c>
      <c r="S29" s="16" t="e">
        <f t="shared" si="11"/>
        <v>#DIV/0!</v>
      </c>
      <c r="T29" s="16" t="e">
        <f t="shared" si="11"/>
        <v>#DIV/0!</v>
      </c>
      <c r="U29" s="16" t="e">
        <f t="shared" si="11"/>
        <v>#DIV/0!</v>
      </c>
      <c r="V29" s="16" t="e">
        <f t="shared" si="11"/>
        <v>#DIV/0!</v>
      </c>
      <c r="W29" s="16"/>
      <c r="X29" s="16"/>
      <c r="Y29" s="16"/>
      <c r="Z29" s="16"/>
      <c r="AA29" s="16"/>
      <c r="AB29" s="16"/>
      <c r="AC29" s="24" t="e">
        <f t="shared" si="9"/>
        <v>#DIV/0!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/>
      <c r="F30" s="16"/>
      <c r="G30" s="16"/>
      <c r="H30" s="16"/>
      <c r="I30" s="16" t="e">
        <f t="shared" ref="I30:V30" si="12">(I13-I12)/LN(1+(I13-I12)/I7)</f>
        <v>#DIV/0!</v>
      </c>
      <c r="J30" s="16" t="e">
        <f t="shared" si="12"/>
        <v>#DIV/0!</v>
      </c>
      <c r="K30" s="16" t="e">
        <f t="shared" si="12"/>
        <v>#DIV/0!</v>
      </c>
      <c r="L30" s="16" t="e">
        <f t="shared" si="12"/>
        <v>#DIV/0!</v>
      </c>
      <c r="M30" s="16" t="e">
        <f t="shared" si="12"/>
        <v>#DIV/0!</v>
      </c>
      <c r="N30" s="16" t="e">
        <f t="shared" si="12"/>
        <v>#DIV/0!</v>
      </c>
      <c r="O30" s="16" t="e">
        <f t="shared" si="12"/>
        <v>#DIV/0!</v>
      </c>
      <c r="P30" s="16" t="e">
        <f t="shared" si="12"/>
        <v>#DIV/0!</v>
      </c>
      <c r="Q30" s="16" t="e">
        <f t="shared" si="12"/>
        <v>#DIV/0!</v>
      </c>
      <c r="R30" s="16" t="e">
        <f t="shared" si="12"/>
        <v>#DIV/0!</v>
      </c>
      <c r="S30" s="16" t="e">
        <f t="shared" si="12"/>
        <v>#DIV/0!</v>
      </c>
      <c r="T30" s="16" t="e">
        <f t="shared" si="12"/>
        <v>#DIV/0!</v>
      </c>
      <c r="U30" s="16" t="e">
        <f t="shared" si="12"/>
        <v>#DIV/0!</v>
      </c>
      <c r="V30" s="16" t="e">
        <f t="shared" si="12"/>
        <v>#DIV/0!</v>
      </c>
      <c r="W30" s="16"/>
      <c r="X30" s="16"/>
      <c r="Y30" s="16"/>
      <c r="Z30" s="16"/>
      <c r="AA30" s="16"/>
      <c r="AB30" s="16"/>
      <c r="AC30" s="24" t="e">
        <f t="shared" si="9"/>
        <v>#DIV/0!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/>
      <c r="F31" s="16"/>
      <c r="G31" s="16"/>
      <c r="H31" s="16"/>
      <c r="I31" s="16" t="e">
        <f t="shared" ref="I31:V31" si="13">(I9-I10)/LN(1+(I9-I10)/I8)</f>
        <v>#DIV/0!</v>
      </c>
      <c r="J31" s="16" t="e">
        <f t="shared" si="13"/>
        <v>#DIV/0!</v>
      </c>
      <c r="K31" s="16" t="e">
        <f t="shared" si="13"/>
        <v>#DIV/0!</v>
      </c>
      <c r="L31" s="16" t="e">
        <f t="shared" si="13"/>
        <v>#DIV/0!</v>
      </c>
      <c r="M31" s="16" t="e">
        <f t="shared" si="13"/>
        <v>#DIV/0!</v>
      </c>
      <c r="N31" s="16" t="e">
        <f t="shared" si="13"/>
        <v>#DIV/0!</v>
      </c>
      <c r="O31" s="16" t="e">
        <f t="shared" si="13"/>
        <v>#DIV/0!</v>
      </c>
      <c r="P31" s="16" t="e">
        <f t="shared" si="13"/>
        <v>#DIV/0!</v>
      </c>
      <c r="Q31" s="16" t="e">
        <f t="shared" si="13"/>
        <v>#DIV/0!</v>
      </c>
      <c r="R31" s="16" t="e">
        <f t="shared" si="13"/>
        <v>#DIV/0!</v>
      </c>
      <c r="S31" s="16" t="e">
        <f t="shared" si="13"/>
        <v>#DIV/0!</v>
      </c>
      <c r="T31" s="16" t="e">
        <f t="shared" si="13"/>
        <v>#DIV/0!</v>
      </c>
      <c r="U31" s="16" t="e">
        <f t="shared" si="13"/>
        <v>#DIV/0!</v>
      </c>
      <c r="V31" s="16" t="e">
        <f t="shared" si="13"/>
        <v>#DIV/0!</v>
      </c>
      <c r="W31" s="16"/>
      <c r="X31" s="16"/>
      <c r="Y31" s="16"/>
      <c r="Z31" s="16"/>
      <c r="AA31" s="16"/>
      <c r="AB31" s="16"/>
      <c r="AC31" s="24" t="e">
        <f t="shared" si="9"/>
        <v>#DIV/0!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4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4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0</v>
      </c>
      <c r="F40" s="10">
        <f t="shared" ref="F40:AB40" si="15">F38-F39</f>
        <v>0</v>
      </c>
      <c r="G40" s="10">
        <f t="shared" si="15"/>
        <v>0</v>
      </c>
      <c r="H40" s="10">
        <f t="shared" si="15"/>
        <v>0</v>
      </c>
      <c r="I40" s="10">
        <f t="shared" si="15"/>
        <v>0</v>
      </c>
      <c r="J40" s="10">
        <f t="shared" si="15"/>
        <v>0</v>
      </c>
      <c r="K40" s="10">
        <f t="shared" si="15"/>
        <v>0</v>
      </c>
      <c r="L40" s="10">
        <f t="shared" si="15"/>
        <v>0</v>
      </c>
      <c r="M40" s="10">
        <f t="shared" si="15"/>
        <v>0</v>
      </c>
      <c r="N40" s="10">
        <f t="shared" si="15"/>
        <v>0</v>
      </c>
      <c r="O40" s="10">
        <f t="shared" si="15"/>
        <v>0</v>
      </c>
      <c r="P40" s="10">
        <f t="shared" si="15"/>
        <v>0</v>
      </c>
      <c r="Q40" s="10">
        <f t="shared" si="15"/>
        <v>0</v>
      </c>
      <c r="R40" s="10">
        <f t="shared" si="15"/>
        <v>0</v>
      </c>
      <c r="S40" s="10">
        <f t="shared" si="15"/>
        <v>0</v>
      </c>
      <c r="T40" s="10">
        <f t="shared" si="15"/>
        <v>0</v>
      </c>
      <c r="U40" s="10">
        <f t="shared" si="15"/>
        <v>0</v>
      </c>
      <c r="V40" s="10">
        <f t="shared" si="15"/>
        <v>0</v>
      </c>
      <c r="W40" s="10">
        <f t="shared" si="15"/>
        <v>0</v>
      </c>
      <c r="X40" s="10">
        <f t="shared" si="15"/>
        <v>0</v>
      </c>
      <c r="Y40" s="10">
        <f t="shared" si="15"/>
        <v>0</v>
      </c>
      <c r="Z40" s="10">
        <f t="shared" si="15"/>
        <v>0</v>
      </c>
      <c r="AA40" s="10">
        <f t="shared" si="15"/>
        <v>0</v>
      </c>
      <c r="AB40" s="10">
        <f t="shared" si="15"/>
        <v>0</v>
      </c>
      <c r="AC40" s="24">
        <f t="shared" si="14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4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4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0</v>
      </c>
      <c r="F43" s="10">
        <f t="shared" ref="F43:AB43" si="16">F42-F41</f>
        <v>0</v>
      </c>
      <c r="G43" s="10">
        <f t="shared" si="16"/>
        <v>0</v>
      </c>
      <c r="H43" s="10">
        <f t="shared" si="16"/>
        <v>0</v>
      </c>
      <c r="I43" s="10">
        <f t="shared" si="16"/>
        <v>0</v>
      </c>
      <c r="J43" s="10">
        <f t="shared" si="16"/>
        <v>0</v>
      </c>
      <c r="K43" s="10">
        <f t="shared" si="16"/>
        <v>0</v>
      </c>
      <c r="L43" s="10">
        <f t="shared" si="16"/>
        <v>0</v>
      </c>
      <c r="M43" s="10">
        <f t="shared" si="16"/>
        <v>0</v>
      </c>
      <c r="N43" s="10">
        <f t="shared" si="16"/>
        <v>0</v>
      </c>
      <c r="O43" s="10">
        <f t="shared" si="16"/>
        <v>0</v>
      </c>
      <c r="P43" s="10">
        <f t="shared" si="16"/>
        <v>0</v>
      </c>
      <c r="Q43" s="10">
        <f t="shared" si="16"/>
        <v>0</v>
      </c>
      <c r="R43" s="10">
        <f t="shared" si="16"/>
        <v>0</v>
      </c>
      <c r="S43" s="10">
        <f t="shared" si="16"/>
        <v>0</v>
      </c>
      <c r="T43" s="10">
        <f t="shared" si="16"/>
        <v>0</v>
      </c>
      <c r="U43" s="10">
        <f t="shared" si="16"/>
        <v>0</v>
      </c>
      <c r="V43" s="10">
        <f t="shared" si="16"/>
        <v>0</v>
      </c>
      <c r="W43" s="10">
        <f t="shared" si="16"/>
        <v>0</v>
      </c>
      <c r="X43" s="10">
        <f t="shared" si="16"/>
        <v>0</v>
      </c>
      <c r="Y43" s="10">
        <f t="shared" si="16"/>
        <v>0</v>
      </c>
      <c r="Z43" s="10">
        <f t="shared" si="16"/>
        <v>0</v>
      </c>
      <c r="AA43" s="10">
        <f t="shared" si="16"/>
        <v>0</v>
      </c>
      <c r="AB43" s="10">
        <f t="shared" si="16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7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7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17"/>
        <v>4.200000000000002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17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17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17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AB50" si="18">E46-E47</f>
        <v>0.5</v>
      </c>
      <c r="F50" s="11">
        <f t="shared" si="18"/>
        <v>0.5</v>
      </c>
      <c r="G50" s="11">
        <f t="shared" si="18"/>
        <v>0.5</v>
      </c>
      <c r="H50" s="11">
        <f t="shared" si="18"/>
        <v>0.5</v>
      </c>
      <c r="I50" s="11">
        <f t="shared" si="18"/>
        <v>0.5</v>
      </c>
      <c r="J50" s="11">
        <f t="shared" si="18"/>
        <v>0.5</v>
      </c>
      <c r="K50" s="11">
        <f t="shared" si="18"/>
        <v>0.5</v>
      </c>
      <c r="L50" s="11">
        <f t="shared" si="18"/>
        <v>0.5</v>
      </c>
      <c r="M50" s="11">
        <f t="shared" si="18"/>
        <v>0.5</v>
      </c>
      <c r="N50" s="11">
        <f t="shared" si="18"/>
        <v>0.5</v>
      </c>
      <c r="O50" s="11">
        <f t="shared" si="18"/>
        <v>0.5</v>
      </c>
      <c r="P50" s="11">
        <f t="shared" si="18"/>
        <v>0.5</v>
      </c>
      <c r="Q50" s="11">
        <f t="shared" si="18"/>
        <v>0.5</v>
      </c>
      <c r="R50" s="11">
        <f t="shared" si="18"/>
        <v>0.5</v>
      </c>
      <c r="S50" s="11">
        <f t="shared" si="18"/>
        <v>0.5</v>
      </c>
      <c r="T50" s="11">
        <f t="shared" si="18"/>
        <v>0.5</v>
      </c>
      <c r="U50" s="11">
        <f t="shared" si="18"/>
        <v>0.5</v>
      </c>
      <c r="V50" s="11">
        <f t="shared" si="18"/>
        <v>0.5</v>
      </c>
      <c r="W50" s="11">
        <f t="shared" si="18"/>
        <v>0.5</v>
      </c>
      <c r="X50" s="11">
        <f t="shared" si="18"/>
        <v>0.5</v>
      </c>
      <c r="Y50" s="11">
        <f t="shared" si="18"/>
        <v>0.5</v>
      </c>
      <c r="Z50" s="11">
        <f t="shared" si="18"/>
        <v>0.5</v>
      </c>
      <c r="AA50" s="11">
        <f t="shared" si="18"/>
        <v>0.5</v>
      </c>
      <c r="AB50" s="11">
        <f t="shared" si="18"/>
        <v>0.5</v>
      </c>
      <c r="AC50" s="24">
        <f t="shared" si="17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AB51" si="19">E48-E49</f>
        <v>0.79999999999999982</v>
      </c>
      <c r="F51" s="11">
        <f t="shared" si="19"/>
        <v>0.79999999999999982</v>
      </c>
      <c r="G51" s="11">
        <f t="shared" si="19"/>
        <v>0.79999999999999982</v>
      </c>
      <c r="H51" s="11">
        <f t="shared" si="19"/>
        <v>0.79999999999999982</v>
      </c>
      <c r="I51" s="11">
        <f t="shared" si="19"/>
        <v>0.79999999999999982</v>
      </c>
      <c r="J51" s="11">
        <f t="shared" si="19"/>
        <v>0.79999999999999982</v>
      </c>
      <c r="K51" s="11">
        <f t="shared" si="19"/>
        <v>0.79999999999999982</v>
      </c>
      <c r="L51" s="11">
        <f t="shared" si="19"/>
        <v>0.79999999999999982</v>
      </c>
      <c r="M51" s="11">
        <f t="shared" si="19"/>
        <v>0.79999999999999982</v>
      </c>
      <c r="N51" s="11">
        <f t="shared" si="19"/>
        <v>0.79999999999999982</v>
      </c>
      <c r="O51" s="11">
        <f t="shared" si="19"/>
        <v>0.79999999999999982</v>
      </c>
      <c r="P51" s="11">
        <f t="shared" si="19"/>
        <v>0.79999999999999982</v>
      </c>
      <c r="Q51" s="11">
        <f t="shared" si="19"/>
        <v>0.79999999999999982</v>
      </c>
      <c r="R51" s="11">
        <f t="shared" si="19"/>
        <v>0.79999999999999982</v>
      </c>
      <c r="S51" s="11">
        <f t="shared" si="19"/>
        <v>0.79999999999999982</v>
      </c>
      <c r="T51" s="11">
        <f t="shared" si="19"/>
        <v>0.79999999999999982</v>
      </c>
      <c r="U51" s="11">
        <f t="shared" si="19"/>
        <v>0.79999999999999982</v>
      </c>
      <c r="V51" s="11">
        <f t="shared" si="19"/>
        <v>0.79999999999999982</v>
      </c>
      <c r="W51" s="11">
        <f t="shared" si="19"/>
        <v>0.79999999999999982</v>
      </c>
      <c r="X51" s="11">
        <f t="shared" si="19"/>
        <v>0.79999999999999982</v>
      </c>
      <c r="Y51" s="11">
        <f t="shared" si="19"/>
        <v>0.79999999999999982</v>
      </c>
      <c r="Z51" s="11">
        <f t="shared" si="19"/>
        <v>0.79999999999999982</v>
      </c>
      <c r="AA51" s="11">
        <f t="shared" si="19"/>
        <v>0.79999999999999982</v>
      </c>
      <c r="AB51" s="11">
        <f t="shared" si="19"/>
        <v>0.79999999999999982</v>
      </c>
      <c r="AC51" s="24">
        <f t="shared" si="17"/>
        <v>0.80000000000000027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AB52" si="20">SQRT(E50/0.5)*971</f>
        <v>971</v>
      </c>
      <c r="F52" s="14">
        <f t="shared" si="20"/>
        <v>971</v>
      </c>
      <c r="G52" s="14">
        <f t="shared" si="20"/>
        <v>971</v>
      </c>
      <c r="H52" s="14">
        <f t="shared" si="20"/>
        <v>971</v>
      </c>
      <c r="I52" s="14">
        <f t="shared" si="20"/>
        <v>971</v>
      </c>
      <c r="J52" s="14">
        <f t="shared" si="20"/>
        <v>971</v>
      </c>
      <c r="K52" s="14">
        <f t="shared" si="20"/>
        <v>971</v>
      </c>
      <c r="L52" s="14">
        <f t="shared" si="20"/>
        <v>971</v>
      </c>
      <c r="M52" s="14">
        <f t="shared" si="20"/>
        <v>971</v>
      </c>
      <c r="N52" s="14">
        <f t="shared" si="20"/>
        <v>971</v>
      </c>
      <c r="O52" s="14">
        <f t="shared" si="20"/>
        <v>971</v>
      </c>
      <c r="P52" s="14">
        <f t="shared" si="20"/>
        <v>971</v>
      </c>
      <c r="Q52" s="14">
        <f t="shared" si="20"/>
        <v>971</v>
      </c>
      <c r="R52" s="14">
        <f t="shared" si="20"/>
        <v>971</v>
      </c>
      <c r="S52" s="14">
        <f t="shared" si="20"/>
        <v>971</v>
      </c>
      <c r="T52" s="14">
        <f t="shared" si="20"/>
        <v>971</v>
      </c>
      <c r="U52" s="14">
        <f t="shared" si="20"/>
        <v>971</v>
      </c>
      <c r="V52" s="14">
        <f t="shared" si="20"/>
        <v>971</v>
      </c>
      <c r="W52" s="14">
        <f t="shared" si="20"/>
        <v>971</v>
      </c>
      <c r="X52" s="14">
        <f t="shared" si="20"/>
        <v>971</v>
      </c>
      <c r="Y52" s="14">
        <f t="shared" si="20"/>
        <v>971</v>
      </c>
      <c r="Z52" s="14">
        <f t="shared" si="20"/>
        <v>971</v>
      </c>
      <c r="AA52" s="14">
        <f t="shared" si="20"/>
        <v>971</v>
      </c>
      <c r="AB52" s="14">
        <f t="shared" si="20"/>
        <v>971</v>
      </c>
      <c r="AC52" s="24">
        <f t="shared" si="17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AB53" si="21">E52*1000*1*(E38-E39)/3024</f>
        <v>0</v>
      </c>
      <c r="F53" s="14">
        <f t="shared" si="21"/>
        <v>0</v>
      </c>
      <c r="G53" s="14">
        <f t="shared" si="21"/>
        <v>0</v>
      </c>
      <c r="H53" s="14">
        <f t="shared" si="21"/>
        <v>0</v>
      </c>
      <c r="I53" s="14">
        <f t="shared" si="21"/>
        <v>0</v>
      </c>
      <c r="J53" s="14">
        <f t="shared" si="21"/>
        <v>0</v>
      </c>
      <c r="K53" s="14">
        <f t="shared" si="21"/>
        <v>0</v>
      </c>
      <c r="L53" s="14">
        <f t="shared" si="21"/>
        <v>0</v>
      </c>
      <c r="M53" s="14">
        <f t="shared" si="21"/>
        <v>0</v>
      </c>
      <c r="N53" s="14">
        <f t="shared" si="21"/>
        <v>0</v>
      </c>
      <c r="O53" s="14">
        <f t="shared" si="21"/>
        <v>0</v>
      </c>
      <c r="P53" s="14">
        <f t="shared" si="21"/>
        <v>0</v>
      </c>
      <c r="Q53" s="14">
        <f t="shared" si="21"/>
        <v>0</v>
      </c>
      <c r="R53" s="14">
        <f t="shared" si="21"/>
        <v>0</v>
      </c>
      <c r="S53" s="14">
        <f t="shared" si="21"/>
        <v>0</v>
      </c>
      <c r="T53" s="14">
        <f t="shared" si="21"/>
        <v>0</v>
      </c>
      <c r="U53" s="14">
        <f t="shared" si="21"/>
        <v>0</v>
      </c>
      <c r="V53" s="14">
        <f t="shared" si="21"/>
        <v>0</v>
      </c>
      <c r="W53" s="14">
        <f t="shared" si="21"/>
        <v>0</v>
      </c>
      <c r="X53" s="14">
        <f t="shared" si="21"/>
        <v>0</v>
      </c>
      <c r="Y53" s="14">
        <f t="shared" si="21"/>
        <v>0</v>
      </c>
      <c r="Z53" s="14">
        <f t="shared" si="21"/>
        <v>0</v>
      </c>
      <c r="AA53" s="14">
        <f t="shared" si="21"/>
        <v>0</v>
      </c>
      <c r="AB53" s="14">
        <f t="shared" si="21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 t="e">
        <f t="shared" ref="E55:AB55" si="22">E54/E53</f>
        <v>#DIV/0!</v>
      </c>
      <c r="F55" s="16" t="e">
        <f t="shared" si="22"/>
        <v>#DIV/0!</v>
      </c>
      <c r="G55" s="16" t="e">
        <f t="shared" si="22"/>
        <v>#DIV/0!</v>
      </c>
      <c r="H55" s="16" t="e">
        <f t="shared" si="22"/>
        <v>#DIV/0!</v>
      </c>
      <c r="I55" s="16" t="e">
        <f t="shared" si="22"/>
        <v>#DIV/0!</v>
      </c>
      <c r="J55" s="16" t="e">
        <f t="shared" si="22"/>
        <v>#DIV/0!</v>
      </c>
      <c r="K55" s="16" t="e">
        <f t="shared" si="22"/>
        <v>#DIV/0!</v>
      </c>
      <c r="L55" s="16" t="e">
        <f t="shared" si="22"/>
        <v>#DIV/0!</v>
      </c>
      <c r="M55" s="16" t="e">
        <f t="shared" si="22"/>
        <v>#DIV/0!</v>
      </c>
      <c r="N55" s="16" t="e">
        <f t="shared" si="22"/>
        <v>#DIV/0!</v>
      </c>
      <c r="O55" s="16" t="e">
        <f t="shared" si="22"/>
        <v>#DIV/0!</v>
      </c>
      <c r="P55" s="16" t="e">
        <f t="shared" si="22"/>
        <v>#DIV/0!</v>
      </c>
      <c r="Q55" s="16" t="e">
        <f t="shared" si="22"/>
        <v>#DIV/0!</v>
      </c>
      <c r="R55" s="16" t="e">
        <f t="shared" si="22"/>
        <v>#DIV/0!</v>
      </c>
      <c r="S55" s="16" t="e">
        <f t="shared" si="22"/>
        <v>#DIV/0!</v>
      </c>
      <c r="T55" s="16" t="e">
        <f t="shared" si="22"/>
        <v>#DIV/0!</v>
      </c>
      <c r="U55" s="16" t="e">
        <f t="shared" si="22"/>
        <v>#DIV/0!</v>
      </c>
      <c r="V55" s="16" t="e">
        <f t="shared" si="22"/>
        <v>#DIV/0!</v>
      </c>
      <c r="W55" s="16" t="e">
        <f t="shared" si="22"/>
        <v>#DIV/0!</v>
      </c>
      <c r="X55" s="16" t="e">
        <f t="shared" si="22"/>
        <v>#DIV/0!</v>
      </c>
      <c r="Y55" s="16" t="e">
        <f t="shared" si="22"/>
        <v>#DIV/0!</v>
      </c>
      <c r="Z55" s="16" t="e">
        <f t="shared" si="22"/>
        <v>#DIV/0!</v>
      </c>
      <c r="AA55" s="16" t="e">
        <f t="shared" si="22"/>
        <v>#DIV/0!</v>
      </c>
      <c r="AB55" s="16" t="e">
        <f t="shared" si="22"/>
        <v>#DIV/0!</v>
      </c>
      <c r="AC55" s="24" t="e">
        <f t="shared" ref="AC55:AC60" si="23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23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 t="e">
        <f t="shared" ref="E57:AB57" si="24">3.516/E55</f>
        <v>#DIV/0!</v>
      </c>
      <c r="F57" s="16" t="e">
        <f t="shared" si="24"/>
        <v>#DIV/0!</v>
      </c>
      <c r="G57" s="16" t="e">
        <f t="shared" si="24"/>
        <v>#DIV/0!</v>
      </c>
      <c r="H57" s="16" t="e">
        <f t="shared" si="24"/>
        <v>#DIV/0!</v>
      </c>
      <c r="I57" s="16" t="e">
        <f t="shared" si="24"/>
        <v>#DIV/0!</v>
      </c>
      <c r="J57" s="16" t="e">
        <f t="shared" si="24"/>
        <v>#DIV/0!</v>
      </c>
      <c r="K57" s="16" t="e">
        <f t="shared" si="24"/>
        <v>#DIV/0!</v>
      </c>
      <c r="L57" s="16" t="e">
        <f t="shared" si="24"/>
        <v>#DIV/0!</v>
      </c>
      <c r="M57" s="16" t="e">
        <f t="shared" si="24"/>
        <v>#DIV/0!</v>
      </c>
      <c r="N57" s="16" t="e">
        <f t="shared" si="24"/>
        <v>#DIV/0!</v>
      </c>
      <c r="O57" s="16" t="e">
        <f t="shared" si="24"/>
        <v>#DIV/0!</v>
      </c>
      <c r="P57" s="16" t="e">
        <f t="shared" si="24"/>
        <v>#DIV/0!</v>
      </c>
      <c r="Q57" s="16" t="e">
        <f t="shared" si="24"/>
        <v>#DIV/0!</v>
      </c>
      <c r="R57" s="16" t="e">
        <f t="shared" si="24"/>
        <v>#DIV/0!</v>
      </c>
      <c r="S57" s="16" t="e">
        <f t="shared" si="24"/>
        <v>#DIV/0!</v>
      </c>
      <c r="T57" s="16" t="e">
        <f t="shared" si="24"/>
        <v>#DIV/0!</v>
      </c>
      <c r="U57" s="16" t="e">
        <f t="shared" si="24"/>
        <v>#DIV/0!</v>
      </c>
      <c r="V57" s="16" t="e">
        <f t="shared" si="24"/>
        <v>#DIV/0!</v>
      </c>
      <c r="W57" s="16" t="e">
        <f t="shared" si="24"/>
        <v>#DIV/0!</v>
      </c>
      <c r="X57" s="16" t="e">
        <f t="shared" si="24"/>
        <v>#DIV/0!</v>
      </c>
      <c r="Y57" s="16" t="e">
        <f t="shared" si="24"/>
        <v>#DIV/0!</v>
      </c>
      <c r="Z57" s="16" t="e">
        <f t="shared" si="24"/>
        <v>#DIV/0!</v>
      </c>
      <c r="AA57" s="16" t="e">
        <f t="shared" si="24"/>
        <v>#DIV/0!</v>
      </c>
      <c r="AB57" s="16" t="e">
        <f t="shared" si="24"/>
        <v>#DIV/0!</v>
      </c>
      <c r="AC57" s="24" t="e">
        <f t="shared" si="23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 t="e">
        <f t="shared" ref="E58:AB58" si="25">3.413*E57</f>
        <v>#DIV/0!</v>
      </c>
      <c r="F58" s="16" t="e">
        <f t="shared" si="25"/>
        <v>#DIV/0!</v>
      </c>
      <c r="G58" s="16" t="e">
        <f t="shared" si="25"/>
        <v>#DIV/0!</v>
      </c>
      <c r="H58" s="16" t="e">
        <f t="shared" si="25"/>
        <v>#DIV/0!</v>
      </c>
      <c r="I58" s="16" t="e">
        <f t="shared" si="25"/>
        <v>#DIV/0!</v>
      </c>
      <c r="J58" s="16" t="e">
        <f t="shared" si="25"/>
        <v>#DIV/0!</v>
      </c>
      <c r="K58" s="16" t="e">
        <f t="shared" si="25"/>
        <v>#DIV/0!</v>
      </c>
      <c r="L58" s="16" t="e">
        <f t="shared" si="25"/>
        <v>#DIV/0!</v>
      </c>
      <c r="M58" s="16" t="e">
        <f t="shared" si="25"/>
        <v>#DIV/0!</v>
      </c>
      <c r="N58" s="16" t="e">
        <f t="shared" si="25"/>
        <v>#DIV/0!</v>
      </c>
      <c r="O58" s="16" t="e">
        <f t="shared" si="25"/>
        <v>#DIV/0!</v>
      </c>
      <c r="P58" s="16" t="e">
        <f t="shared" si="25"/>
        <v>#DIV/0!</v>
      </c>
      <c r="Q58" s="16" t="e">
        <f t="shared" si="25"/>
        <v>#DIV/0!</v>
      </c>
      <c r="R58" s="16" t="e">
        <f t="shared" si="25"/>
        <v>#DIV/0!</v>
      </c>
      <c r="S58" s="16" t="e">
        <f t="shared" si="25"/>
        <v>#DIV/0!</v>
      </c>
      <c r="T58" s="16" t="e">
        <f t="shared" si="25"/>
        <v>#DIV/0!</v>
      </c>
      <c r="U58" s="16" t="e">
        <f t="shared" si="25"/>
        <v>#DIV/0!</v>
      </c>
      <c r="V58" s="16" t="e">
        <f t="shared" si="25"/>
        <v>#DIV/0!</v>
      </c>
      <c r="W58" s="16" t="e">
        <f t="shared" si="25"/>
        <v>#DIV/0!</v>
      </c>
      <c r="X58" s="16" t="e">
        <f t="shared" si="25"/>
        <v>#DIV/0!</v>
      </c>
      <c r="Y58" s="16" t="e">
        <f t="shared" si="25"/>
        <v>#DIV/0!</v>
      </c>
      <c r="Z58" s="16" t="e">
        <f t="shared" si="25"/>
        <v>#DIV/0!</v>
      </c>
      <c r="AA58" s="16" t="e">
        <f t="shared" si="25"/>
        <v>#DIV/0!</v>
      </c>
      <c r="AB58" s="16" t="e">
        <f t="shared" si="25"/>
        <v>#DIV/0!</v>
      </c>
      <c r="AC58" s="24" t="e">
        <f t="shared" si="23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 t="e">
        <f>(E42-E41)/LN(1+(E42-E41)/E36)</f>
        <v>#DIV/0!</v>
      </c>
      <c r="F59" s="16" t="e">
        <f t="shared" ref="F59:AB59" si="26">(F42-F41)/LN(1+(F42-F41)/F36)</f>
        <v>#DIV/0!</v>
      </c>
      <c r="G59" s="16" t="e">
        <f t="shared" si="26"/>
        <v>#DIV/0!</v>
      </c>
      <c r="H59" s="16" t="e">
        <f t="shared" si="26"/>
        <v>#DIV/0!</v>
      </c>
      <c r="I59" s="16" t="e">
        <f t="shared" si="26"/>
        <v>#DIV/0!</v>
      </c>
      <c r="J59" s="16" t="e">
        <f t="shared" si="26"/>
        <v>#DIV/0!</v>
      </c>
      <c r="K59" s="16" t="e">
        <f t="shared" si="26"/>
        <v>#DIV/0!</v>
      </c>
      <c r="L59" s="16" t="e">
        <f t="shared" si="26"/>
        <v>#DIV/0!</v>
      </c>
      <c r="M59" s="16" t="e">
        <f t="shared" si="26"/>
        <v>#DIV/0!</v>
      </c>
      <c r="N59" s="16" t="e">
        <f t="shared" si="26"/>
        <v>#DIV/0!</v>
      </c>
      <c r="O59" s="16" t="e">
        <f t="shared" si="26"/>
        <v>#DIV/0!</v>
      </c>
      <c r="P59" s="16" t="e">
        <f t="shared" si="26"/>
        <v>#DIV/0!</v>
      </c>
      <c r="Q59" s="16" t="e">
        <f t="shared" si="26"/>
        <v>#DIV/0!</v>
      </c>
      <c r="R59" s="16" t="e">
        <f t="shared" si="26"/>
        <v>#DIV/0!</v>
      </c>
      <c r="S59" s="16" t="e">
        <f t="shared" si="26"/>
        <v>#DIV/0!</v>
      </c>
      <c r="T59" s="16" t="e">
        <f t="shared" si="26"/>
        <v>#DIV/0!</v>
      </c>
      <c r="U59" s="16" t="e">
        <f t="shared" si="26"/>
        <v>#DIV/0!</v>
      </c>
      <c r="V59" s="16" t="e">
        <f t="shared" si="26"/>
        <v>#DIV/0!</v>
      </c>
      <c r="W59" s="16" t="e">
        <f t="shared" si="26"/>
        <v>#DIV/0!</v>
      </c>
      <c r="X59" s="16" t="e">
        <f t="shared" si="26"/>
        <v>#DIV/0!</v>
      </c>
      <c r="Y59" s="16" t="e">
        <f t="shared" si="26"/>
        <v>#DIV/0!</v>
      </c>
      <c r="Z59" s="16" t="e">
        <f t="shared" si="26"/>
        <v>#DIV/0!</v>
      </c>
      <c r="AA59" s="16" t="e">
        <f t="shared" si="26"/>
        <v>#DIV/0!</v>
      </c>
      <c r="AB59" s="16" t="e">
        <f t="shared" si="26"/>
        <v>#DIV/0!</v>
      </c>
      <c r="AC59" s="24" t="e">
        <f t="shared" si="23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 t="e">
        <f t="shared" ref="E60:AB60" si="27">(E38-E39)/LN(1+(E38-E39)/E37)</f>
        <v>#DIV/0!</v>
      </c>
      <c r="F60" s="16" t="e">
        <f t="shared" si="27"/>
        <v>#DIV/0!</v>
      </c>
      <c r="G60" s="16" t="e">
        <f t="shared" si="27"/>
        <v>#DIV/0!</v>
      </c>
      <c r="H60" s="16" t="e">
        <f t="shared" si="27"/>
        <v>#DIV/0!</v>
      </c>
      <c r="I60" s="16" t="e">
        <f t="shared" si="27"/>
        <v>#DIV/0!</v>
      </c>
      <c r="J60" s="16" t="e">
        <f t="shared" si="27"/>
        <v>#DIV/0!</v>
      </c>
      <c r="K60" s="16" t="e">
        <f t="shared" si="27"/>
        <v>#DIV/0!</v>
      </c>
      <c r="L60" s="16" t="e">
        <f t="shared" si="27"/>
        <v>#DIV/0!</v>
      </c>
      <c r="M60" s="16" t="e">
        <f t="shared" si="27"/>
        <v>#DIV/0!</v>
      </c>
      <c r="N60" s="16" t="e">
        <f t="shared" si="27"/>
        <v>#DIV/0!</v>
      </c>
      <c r="O60" s="16" t="e">
        <f t="shared" si="27"/>
        <v>#DIV/0!</v>
      </c>
      <c r="P60" s="16" t="e">
        <f t="shared" si="27"/>
        <v>#DIV/0!</v>
      </c>
      <c r="Q60" s="16" t="e">
        <f t="shared" si="27"/>
        <v>#DIV/0!</v>
      </c>
      <c r="R60" s="16" t="e">
        <f t="shared" si="27"/>
        <v>#DIV/0!</v>
      </c>
      <c r="S60" s="16" t="e">
        <f t="shared" si="27"/>
        <v>#DIV/0!</v>
      </c>
      <c r="T60" s="16" t="e">
        <f t="shared" si="27"/>
        <v>#DIV/0!</v>
      </c>
      <c r="U60" s="16" t="e">
        <f t="shared" si="27"/>
        <v>#DIV/0!</v>
      </c>
      <c r="V60" s="16" t="e">
        <f t="shared" si="27"/>
        <v>#DIV/0!</v>
      </c>
      <c r="W60" s="16" t="e">
        <f t="shared" si="27"/>
        <v>#DIV/0!</v>
      </c>
      <c r="X60" s="16" t="e">
        <f t="shared" si="27"/>
        <v>#DIV/0!</v>
      </c>
      <c r="Y60" s="16" t="e">
        <f t="shared" si="27"/>
        <v>#DIV/0!</v>
      </c>
      <c r="Z60" s="16" t="e">
        <f t="shared" si="27"/>
        <v>#DIV/0!</v>
      </c>
      <c r="AA60" s="16" t="e">
        <f t="shared" si="27"/>
        <v>#DIV/0!</v>
      </c>
      <c r="AB60" s="16" t="e">
        <f t="shared" si="27"/>
        <v>#DIV/0!</v>
      </c>
      <c r="AC60" s="24" t="e">
        <f t="shared" si="23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>
        <v>0.9</v>
      </c>
      <c r="F65" s="8">
        <v>0.7</v>
      </c>
      <c r="G65" s="8">
        <v>0.7</v>
      </c>
      <c r="H65" s="8">
        <v>0.7</v>
      </c>
      <c r="I65" s="8">
        <v>0.8</v>
      </c>
      <c r="J65" s="8">
        <v>0.7</v>
      </c>
      <c r="K65" s="8">
        <v>0.8</v>
      </c>
      <c r="L65" s="8">
        <v>0.7</v>
      </c>
      <c r="M65" s="8">
        <v>0.8</v>
      </c>
      <c r="N65" s="8">
        <v>0.8</v>
      </c>
      <c r="O65" s="8">
        <v>0.8</v>
      </c>
      <c r="P65" s="8">
        <v>0.8</v>
      </c>
      <c r="Q65" s="8">
        <v>0.8</v>
      </c>
      <c r="R65" s="8">
        <v>0.7</v>
      </c>
      <c r="S65" s="8">
        <v>0.9</v>
      </c>
      <c r="T65" s="8">
        <v>0.7</v>
      </c>
      <c r="U65" s="8">
        <v>0.8</v>
      </c>
      <c r="V65" s="8">
        <v>0.8</v>
      </c>
      <c r="W65" s="8">
        <v>0.7</v>
      </c>
      <c r="X65" s="8">
        <v>0.7</v>
      </c>
      <c r="Y65" s="8">
        <v>0.7</v>
      </c>
      <c r="Z65" s="8">
        <v>0.7</v>
      </c>
      <c r="AA65" s="8">
        <v>0.6</v>
      </c>
      <c r="AB65" s="8">
        <v>0.7</v>
      </c>
      <c r="AC65" s="23">
        <f>AVERAGE(E65:AB65)</f>
        <v>0.75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>
        <v>0.6</v>
      </c>
      <c r="F66" s="9">
        <v>0.6</v>
      </c>
      <c r="G66" s="9">
        <v>0.5</v>
      </c>
      <c r="H66" s="9">
        <v>0.6</v>
      </c>
      <c r="I66" s="9">
        <v>0.6</v>
      </c>
      <c r="J66" s="9">
        <v>0.5</v>
      </c>
      <c r="K66" s="9">
        <v>0.6</v>
      </c>
      <c r="L66" s="9">
        <v>0.6</v>
      </c>
      <c r="M66" s="9">
        <v>0.7</v>
      </c>
      <c r="N66" s="9">
        <v>0.6</v>
      </c>
      <c r="O66" s="9">
        <v>0.6</v>
      </c>
      <c r="P66" s="9">
        <v>0.6</v>
      </c>
      <c r="Q66" s="9">
        <v>0.6</v>
      </c>
      <c r="R66" s="9">
        <v>0.5</v>
      </c>
      <c r="S66" s="9">
        <v>0.6</v>
      </c>
      <c r="T66" s="9">
        <v>0.6</v>
      </c>
      <c r="U66" s="9">
        <v>0.6</v>
      </c>
      <c r="V66" s="9">
        <v>0.4</v>
      </c>
      <c r="W66" s="9">
        <v>0.4</v>
      </c>
      <c r="X66" s="9">
        <v>0.4</v>
      </c>
      <c r="Y66" s="9">
        <v>0.4</v>
      </c>
      <c r="Z66" s="9">
        <v>0.4</v>
      </c>
      <c r="AA66" s="9">
        <v>0.4</v>
      </c>
      <c r="AB66" s="9">
        <v>0.4</v>
      </c>
      <c r="AC66" s="23">
        <f>AVERAGE(E66:AB66)</f>
        <v>0.53333333333333333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>
        <v>13.6</v>
      </c>
      <c r="F67" s="10">
        <v>13.4</v>
      </c>
      <c r="G67" s="10">
        <v>13.7</v>
      </c>
      <c r="H67" s="10">
        <v>13.5</v>
      </c>
      <c r="I67" s="10">
        <v>13.2</v>
      </c>
      <c r="J67" s="10">
        <v>13</v>
      </c>
      <c r="K67" s="10">
        <v>13.6</v>
      </c>
      <c r="L67" s="10">
        <v>14.1</v>
      </c>
      <c r="M67" s="10">
        <v>14.4</v>
      </c>
      <c r="N67" s="10">
        <v>14.7</v>
      </c>
      <c r="O67" s="10">
        <v>14.4</v>
      </c>
      <c r="P67" s="10">
        <v>14.5</v>
      </c>
      <c r="Q67" s="10">
        <v>14.3</v>
      </c>
      <c r="R67" s="10">
        <v>14.3</v>
      </c>
      <c r="S67" s="10">
        <v>14.4</v>
      </c>
      <c r="T67" s="10">
        <v>14.2</v>
      </c>
      <c r="U67" s="10">
        <v>13.3</v>
      </c>
      <c r="V67" s="10">
        <v>12.9</v>
      </c>
      <c r="W67" s="10">
        <v>13.1</v>
      </c>
      <c r="X67" s="10">
        <v>13.2</v>
      </c>
      <c r="Y67" s="10">
        <v>13.3</v>
      </c>
      <c r="Z67" s="10">
        <v>13.2</v>
      </c>
      <c r="AA67" s="10">
        <v>13.1</v>
      </c>
      <c r="AB67" s="10">
        <v>12.9</v>
      </c>
      <c r="AC67" s="24">
        <f t="shared" ref="AC67:AC71" si="28">AVERAGE(E67:AB67)</f>
        <v>13.679166666666667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>
        <v>5.7</v>
      </c>
      <c r="F68" s="10">
        <v>5.7</v>
      </c>
      <c r="G68" s="10">
        <v>5.6</v>
      </c>
      <c r="H68" s="10">
        <v>5.5</v>
      </c>
      <c r="I68" s="10">
        <v>5.6</v>
      </c>
      <c r="J68" s="10">
        <v>5.6</v>
      </c>
      <c r="K68" s="10">
        <v>5.7</v>
      </c>
      <c r="L68" s="10">
        <v>6</v>
      </c>
      <c r="M68" s="10">
        <v>6.3</v>
      </c>
      <c r="N68" s="10">
        <v>6.4</v>
      </c>
      <c r="O68" s="10">
        <v>5.8</v>
      </c>
      <c r="P68" s="10">
        <v>5.9</v>
      </c>
      <c r="Q68" s="10">
        <v>6</v>
      </c>
      <c r="R68" s="10">
        <v>6.2</v>
      </c>
      <c r="S68" s="10">
        <v>5.9</v>
      </c>
      <c r="T68" s="10">
        <v>5.7</v>
      </c>
      <c r="U68" s="10">
        <v>5.6</v>
      </c>
      <c r="V68" s="10">
        <v>5.9</v>
      </c>
      <c r="W68" s="10">
        <v>6.1</v>
      </c>
      <c r="X68" s="10">
        <v>6.2</v>
      </c>
      <c r="Y68" s="10">
        <v>6.1</v>
      </c>
      <c r="Z68" s="10">
        <v>6.1</v>
      </c>
      <c r="AA68" s="10">
        <v>6.1</v>
      </c>
      <c r="AB68" s="10">
        <v>5.5</v>
      </c>
      <c r="AC68" s="24">
        <f t="shared" si="28"/>
        <v>5.8833333333333329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7.8999999999999995</v>
      </c>
      <c r="F69" s="10">
        <f t="shared" ref="F69:AB69" si="29">F67-F68</f>
        <v>7.7</v>
      </c>
      <c r="G69" s="10">
        <f t="shared" si="29"/>
        <v>8.1</v>
      </c>
      <c r="H69" s="10">
        <f t="shared" si="29"/>
        <v>8</v>
      </c>
      <c r="I69" s="10">
        <f t="shared" si="29"/>
        <v>7.6</v>
      </c>
      <c r="J69" s="10">
        <f t="shared" si="29"/>
        <v>7.4</v>
      </c>
      <c r="K69" s="10">
        <f t="shared" si="29"/>
        <v>7.8999999999999995</v>
      </c>
      <c r="L69" s="10">
        <f t="shared" si="29"/>
        <v>8.1</v>
      </c>
      <c r="M69" s="10">
        <f t="shared" si="29"/>
        <v>8.1000000000000014</v>
      </c>
      <c r="N69" s="10">
        <f t="shared" si="29"/>
        <v>8.2999999999999989</v>
      </c>
      <c r="O69" s="10">
        <f t="shared" si="29"/>
        <v>8.6000000000000014</v>
      </c>
      <c r="P69" s="10">
        <f t="shared" si="29"/>
        <v>8.6</v>
      </c>
      <c r="Q69" s="10">
        <f t="shared" si="29"/>
        <v>8.3000000000000007</v>
      </c>
      <c r="R69" s="10">
        <f t="shared" si="29"/>
        <v>8.1000000000000014</v>
      </c>
      <c r="S69" s="10">
        <f t="shared" si="29"/>
        <v>8.5</v>
      </c>
      <c r="T69" s="10">
        <f t="shared" si="29"/>
        <v>8.5</v>
      </c>
      <c r="U69" s="10">
        <f t="shared" si="29"/>
        <v>7.7000000000000011</v>
      </c>
      <c r="V69" s="10">
        <f t="shared" si="29"/>
        <v>7</v>
      </c>
      <c r="W69" s="10">
        <f t="shared" si="29"/>
        <v>7</v>
      </c>
      <c r="X69" s="10">
        <f t="shared" si="29"/>
        <v>6.9999999999999991</v>
      </c>
      <c r="Y69" s="10">
        <f t="shared" si="29"/>
        <v>7.2000000000000011</v>
      </c>
      <c r="Z69" s="10">
        <f t="shared" si="29"/>
        <v>7.1</v>
      </c>
      <c r="AA69" s="10">
        <f t="shared" si="29"/>
        <v>7</v>
      </c>
      <c r="AB69" s="10">
        <f t="shared" si="29"/>
        <v>7.4</v>
      </c>
      <c r="AC69" s="24">
        <f t="shared" si="28"/>
        <v>7.7958333333333316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>
        <v>25.4</v>
      </c>
      <c r="F70" s="10">
        <v>25.3</v>
      </c>
      <c r="G70" s="10">
        <v>24.6</v>
      </c>
      <c r="H70" s="10">
        <v>23.6</v>
      </c>
      <c r="I70" s="10">
        <v>23.6</v>
      </c>
      <c r="J70" s="10">
        <v>26.5</v>
      </c>
      <c r="K70" s="10">
        <v>26.8</v>
      </c>
      <c r="L70" s="10">
        <v>26.8</v>
      </c>
      <c r="M70" s="10">
        <v>26.7</v>
      </c>
      <c r="N70" s="10">
        <v>26.8</v>
      </c>
      <c r="O70" s="10">
        <v>24.9</v>
      </c>
      <c r="P70" s="10">
        <v>25.2</v>
      </c>
      <c r="Q70" s="10">
        <v>25.5</v>
      </c>
      <c r="R70" s="10">
        <v>26.1</v>
      </c>
      <c r="S70" s="10">
        <v>24.9</v>
      </c>
      <c r="T70" s="10">
        <v>23.8</v>
      </c>
      <c r="U70" s="10">
        <v>24.2</v>
      </c>
      <c r="V70" s="10">
        <v>25.2</v>
      </c>
      <c r="W70" s="10">
        <v>25.4</v>
      </c>
      <c r="X70" s="10">
        <v>25.3</v>
      </c>
      <c r="Y70" s="10">
        <v>24.9</v>
      </c>
      <c r="Z70" s="10">
        <v>24.4</v>
      </c>
      <c r="AA70" s="10">
        <v>23.6</v>
      </c>
      <c r="AB70" s="10">
        <v>23.2</v>
      </c>
      <c r="AC70" s="24">
        <f t="shared" si="28"/>
        <v>25.112500000000001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>
        <v>29.8</v>
      </c>
      <c r="F71" s="10">
        <v>29.6</v>
      </c>
      <c r="G71" s="10">
        <v>29.2</v>
      </c>
      <c r="H71" s="10">
        <v>28</v>
      </c>
      <c r="I71" s="10">
        <v>27.9</v>
      </c>
      <c r="J71" s="10">
        <v>30.7</v>
      </c>
      <c r="K71" s="10">
        <v>31.2</v>
      </c>
      <c r="L71" s="10">
        <v>31.4</v>
      </c>
      <c r="M71" s="10">
        <v>31.3</v>
      </c>
      <c r="N71" s="10">
        <v>31.5</v>
      </c>
      <c r="O71" s="10">
        <v>29.7</v>
      </c>
      <c r="P71" s="10">
        <v>30.1</v>
      </c>
      <c r="Q71" s="10">
        <v>30.2</v>
      </c>
      <c r="R71" s="10">
        <v>30.8</v>
      </c>
      <c r="S71" s="10">
        <v>29.8</v>
      </c>
      <c r="T71" s="10">
        <v>28.7</v>
      </c>
      <c r="U71" s="10">
        <v>28.5</v>
      </c>
      <c r="V71" s="10">
        <v>29</v>
      </c>
      <c r="W71" s="10">
        <v>29.3</v>
      </c>
      <c r="X71" s="10">
        <v>29.3</v>
      </c>
      <c r="Y71" s="10">
        <v>29.1</v>
      </c>
      <c r="Z71" s="10">
        <v>28.3</v>
      </c>
      <c r="AA71" s="10">
        <v>27.4</v>
      </c>
      <c r="AB71" s="10">
        <v>27.3</v>
      </c>
      <c r="AC71" s="24">
        <f t="shared" si="28"/>
        <v>29.504166666666659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4.4000000000000021</v>
      </c>
      <c r="F72" s="10">
        <f t="shared" ref="F72:AB72" si="30">F71-F70</f>
        <v>4.3000000000000007</v>
      </c>
      <c r="G72" s="10">
        <f t="shared" si="30"/>
        <v>4.5999999999999979</v>
      </c>
      <c r="H72" s="10">
        <f t="shared" si="30"/>
        <v>4.3999999999999986</v>
      </c>
      <c r="I72" s="10">
        <f t="shared" si="30"/>
        <v>4.2999999999999972</v>
      </c>
      <c r="J72" s="10">
        <f t="shared" si="30"/>
        <v>4.1999999999999993</v>
      </c>
      <c r="K72" s="10">
        <f t="shared" si="30"/>
        <v>4.3999999999999986</v>
      </c>
      <c r="L72" s="10">
        <f t="shared" si="30"/>
        <v>4.5999999999999979</v>
      </c>
      <c r="M72" s="10">
        <f t="shared" si="30"/>
        <v>4.6000000000000014</v>
      </c>
      <c r="N72" s="10">
        <f t="shared" si="30"/>
        <v>4.6999999999999993</v>
      </c>
      <c r="O72" s="10">
        <f t="shared" si="30"/>
        <v>4.8000000000000007</v>
      </c>
      <c r="P72" s="10">
        <f t="shared" si="30"/>
        <v>4.9000000000000021</v>
      </c>
      <c r="Q72" s="10">
        <f t="shared" si="30"/>
        <v>4.6999999999999993</v>
      </c>
      <c r="R72" s="10">
        <f t="shared" si="30"/>
        <v>4.6999999999999993</v>
      </c>
      <c r="S72" s="10">
        <f t="shared" si="30"/>
        <v>4.9000000000000021</v>
      </c>
      <c r="T72" s="10">
        <f t="shared" si="30"/>
        <v>4.8999999999999986</v>
      </c>
      <c r="U72" s="10">
        <f t="shared" si="30"/>
        <v>4.3000000000000007</v>
      </c>
      <c r="V72" s="10">
        <f t="shared" si="30"/>
        <v>3.8000000000000007</v>
      </c>
      <c r="W72" s="10">
        <f t="shared" si="30"/>
        <v>3.9000000000000021</v>
      </c>
      <c r="X72" s="10">
        <f t="shared" si="30"/>
        <v>4</v>
      </c>
      <c r="Y72" s="10">
        <f t="shared" si="30"/>
        <v>4.2000000000000028</v>
      </c>
      <c r="Z72" s="10">
        <f t="shared" si="30"/>
        <v>3.9000000000000021</v>
      </c>
      <c r="AA72" s="10">
        <f t="shared" si="30"/>
        <v>3.7999999999999972</v>
      </c>
      <c r="AB72" s="10">
        <f t="shared" si="30"/>
        <v>4.1000000000000014</v>
      </c>
      <c r="AC72" s="24">
        <f>AVERAGE(E72:AB72)</f>
        <v>4.3916666666666666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>
        <v>251</v>
      </c>
      <c r="F73" s="172">
        <v>251</v>
      </c>
      <c r="G73" s="172">
        <v>247.5</v>
      </c>
      <c r="H73" s="172">
        <v>246.8</v>
      </c>
      <c r="I73" s="172">
        <v>248.9</v>
      </c>
      <c r="J73" s="172">
        <v>248.9</v>
      </c>
      <c r="K73" s="172">
        <v>251</v>
      </c>
      <c r="L73" s="172">
        <v>253.7</v>
      </c>
      <c r="M73" s="172">
        <v>257.2</v>
      </c>
      <c r="N73" s="172">
        <v>258.60000000000002</v>
      </c>
      <c r="O73" s="172">
        <v>251.7</v>
      </c>
      <c r="P73" s="172">
        <v>253.7</v>
      </c>
      <c r="Q73" s="172">
        <v>253.7</v>
      </c>
      <c r="R73" s="172">
        <v>254.4</v>
      </c>
      <c r="S73" s="172">
        <v>252.3</v>
      </c>
      <c r="T73" s="172">
        <v>248.2</v>
      </c>
      <c r="U73" s="172">
        <v>248.2</v>
      </c>
      <c r="V73" s="172">
        <v>255.1</v>
      </c>
      <c r="W73" s="172">
        <v>255.8</v>
      </c>
      <c r="X73" s="172">
        <v>256.5</v>
      </c>
      <c r="Y73" s="172">
        <v>255.8</v>
      </c>
      <c r="Z73" s="172">
        <v>257.2</v>
      </c>
      <c r="AA73" s="172">
        <v>256.5</v>
      </c>
      <c r="AB73" s="172">
        <v>248.9</v>
      </c>
      <c r="AC73" s="24">
        <f t="shared" ref="AC73:AC81" si="31">AVERAGE(E73:AB73)</f>
        <v>252.60833333333332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>
        <v>681.2</v>
      </c>
      <c r="F74" s="172">
        <v>678.4</v>
      </c>
      <c r="G74" s="172">
        <v>667.4</v>
      </c>
      <c r="H74" s="172">
        <v>643.29999999999995</v>
      </c>
      <c r="I74" s="172">
        <v>639.79999999999995</v>
      </c>
      <c r="J74" s="172">
        <v>698.4</v>
      </c>
      <c r="K74" s="172">
        <v>712.2</v>
      </c>
      <c r="L74" s="172">
        <v>717.1</v>
      </c>
      <c r="M74" s="172">
        <v>715.7</v>
      </c>
      <c r="N74" s="172">
        <v>719.1</v>
      </c>
      <c r="O74" s="172">
        <v>677.1</v>
      </c>
      <c r="P74" s="172">
        <v>686.7</v>
      </c>
      <c r="Q74" s="172">
        <v>690.9</v>
      </c>
      <c r="R74" s="172">
        <v>704</v>
      </c>
      <c r="S74" s="172">
        <v>682.6</v>
      </c>
      <c r="T74" s="172">
        <v>655.7</v>
      </c>
      <c r="U74" s="172">
        <v>652.20000000000005</v>
      </c>
      <c r="V74" s="172">
        <v>662.6</v>
      </c>
      <c r="W74" s="172">
        <v>668.8</v>
      </c>
      <c r="X74" s="172">
        <v>668.8</v>
      </c>
      <c r="Y74" s="172">
        <v>660.5</v>
      </c>
      <c r="Z74" s="172">
        <v>646</v>
      </c>
      <c r="AA74" s="172">
        <v>627.4</v>
      </c>
      <c r="AB74" s="172">
        <v>625.4</v>
      </c>
      <c r="AC74" s="24">
        <f t="shared" si="31"/>
        <v>674.22083333333342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31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31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31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31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B79" si="32">E75-E76</f>
        <v>0.5</v>
      </c>
      <c r="F79" s="11">
        <f t="shared" si="32"/>
        <v>0.5</v>
      </c>
      <c r="G79" s="11">
        <f t="shared" si="32"/>
        <v>0.5</v>
      </c>
      <c r="H79" s="11">
        <f t="shared" si="32"/>
        <v>0.5</v>
      </c>
      <c r="I79" s="11">
        <f t="shared" si="32"/>
        <v>0.5</v>
      </c>
      <c r="J79" s="11">
        <f t="shared" si="32"/>
        <v>0.5</v>
      </c>
      <c r="K79" s="11">
        <f t="shared" si="32"/>
        <v>0.5</v>
      </c>
      <c r="L79" s="11">
        <f t="shared" si="32"/>
        <v>0.5</v>
      </c>
      <c r="M79" s="11">
        <f t="shared" si="32"/>
        <v>0.5</v>
      </c>
      <c r="N79" s="11">
        <f t="shared" si="32"/>
        <v>0.5</v>
      </c>
      <c r="O79" s="11">
        <f t="shared" si="32"/>
        <v>0.5</v>
      </c>
      <c r="P79" s="11">
        <f t="shared" si="32"/>
        <v>0.5</v>
      </c>
      <c r="Q79" s="11">
        <f t="shared" si="32"/>
        <v>0.5</v>
      </c>
      <c r="R79" s="11">
        <f t="shared" si="32"/>
        <v>0.5</v>
      </c>
      <c r="S79" s="11">
        <f t="shared" si="32"/>
        <v>0.5</v>
      </c>
      <c r="T79" s="11">
        <f t="shared" si="32"/>
        <v>0.5</v>
      </c>
      <c r="U79" s="11">
        <f t="shared" si="32"/>
        <v>0.5</v>
      </c>
      <c r="V79" s="11">
        <f t="shared" si="32"/>
        <v>0.5</v>
      </c>
      <c r="W79" s="11">
        <f t="shared" si="32"/>
        <v>0.5</v>
      </c>
      <c r="X79" s="11">
        <f t="shared" si="32"/>
        <v>0.5</v>
      </c>
      <c r="Y79" s="11">
        <f t="shared" si="32"/>
        <v>0.5</v>
      </c>
      <c r="Z79" s="11">
        <f t="shared" si="32"/>
        <v>0.5</v>
      </c>
      <c r="AA79" s="11">
        <f t="shared" si="32"/>
        <v>0.5</v>
      </c>
      <c r="AB79" s="11">
        <f t="shared" si="32"/>
        <v>0.5</v>
      </c>
      <c r="AC79" s="24">
        <f t="shared" si="31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B80" si="33">E77-E78</f>
        <v>0.79999999999999982</v>
      </c>
      <c r="F80" s="11">
        <f t="shared" si="33"/>
        <v>0.79999999999999982</v>
      </c>
      <c r="G80" s="11">
        <f t="shared" si="33"/>
        <v>0.79999999999999982</v>
      </c>
      <c r="H80" s="11">
        <f t="shared" si="33"/>
        <v>0.79999999999999982</v>
      </c>
      <c r="I80" s="11">
        <f t="shared" si="33"/>
        <v>0.79999999999999982</v>
      </c>
      <c r="J80" s="11">
        <f t="shared" si="33"/>
        <v>0.79999999999999982</v>
      </c>
      <c r="K80" s="11">
        <f t="shared" si="33"/>
        <v>0.79999999999999982</v>
      </c>
      <c r="L80" s="11">
        <f t="shared" si="33"/>
        <v>0.79999999999999982</v>
      </c>
      <c r="M80" s="11">
        <f t="shared" si="33"/>
        <v>0.79999999999999982</v>
      </c>
      <c r="N80" s="11">
        <f t="shared" si="33"/>
        <v>0.79999999999999982</v>
      </c>
      <c r="O80" s="11">
        <f t="shared" si="33"/>
        <v>0.79999999999999982</v>
      </c>
      <c r="P80" s="11">
        <f t="shared" si="33"/>
        <v>0.79999999999999982</v>
      </c>
      <c r="Q80" s="11">
        <f t="shared" si="33"/>
        <v>0.79999999999999982</v>
      </c>
      <c r="R80" s="11">
        <f t="shared" si="33"/>
        <v>0.79999999999999982</v>
      </c>
      <c r="S80" s="11">
        <f t="shared" si="33"/>
        <v>0.79999999999999982</v>
      </c>
      <c r="T80" s="11">
        <f t="shared" si="33"/>
        <v>0.79999999999999982</v>
      </c>
      <c r="U80" s="11">
        <f t="shared" si="33"/>
        <v>0.79999999999999982</v>
      </c>
      <c r="V80" s="11">
        <f t="shared" si="33"/>
        <v>0.79999999999999982</v>
      </c>
      <c r="W80" s="11">
        <f t="shared" si="33"/>
        <v>0.79999999999999982</v>
      </c>
      <c r="X80" s="11">
        <f t="shared" si="33"/>
        <v>0.79999999999999982</v>
      </c>
      <c r="Y80" s="11">
        <f t="shared" si="33"/>
        <v>0.79999999999999982</v>
      </c>
      <c r="Z80" s="11">
        <f t="shared" si="33"/>
        <v>0.79999999999999982</v>
      </c>
      <c r="AA80" s="11">
        <f t="shared" si="33"/>
        <v>0.79999999999999982</v>
      </c>
      <c r="AB80" s="11">
        <f t="shared" si="33"/>
        <v>0.79999999999999982</v>
      </c>
      <c r="AC80" s="24">
        <f t="shared" si="31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B81" si="34">SQRT(E79/0.5)*971</f>
        <v>971</v>
      </c>
      <c r="F81" s="14">
        <f t="shared" si="34"/>
        <v>971</v>
      </c>
      <c r="G81" s="14">
        <f t="shared" si="34"/>
        <v>971</v>
      </c>
      <c r="H81" s="14">
        <f t="shared" si="34"/>
        <v>971</v>
      </c>
      <c r="I81" s="14">
        <f t="shared" si="34"/>
        <v>971</v>
      </c>
      <c r="J81" s="14">
        <f t="shared" si="34"/>
        <v>971</v>
      </c>
      <c r="K81" s="14">
        <f t="shared" si="34"/>
        <v>971</v>
      </c>
      <c r="L81" s="14">
        <f t="shared" si="34"/>
        <v>971</v>
      </c>
      <c r="M81" s="14">
        <f t="shared" si="34"/>
        <v>971</v>
      </c>
      <c r="N81" s="14">
        <f t="shared" si="34"/>
        <v>971</v>
      </c>
      <c r="O81" s="14">
        <f t="shared" si="34"/>
        <v>971</v>
      </c>
      <c r="P81" s="14">
        <f t="shared" si="34"/>
        <v>971</v>
      </c>
      <c r="Q81" s="14">
        <f t="shared" si="34"/>
        <v>971</v>
      </c>
      <c r="R81" s="14">
        <f t="shared" si="34"/>
        <v>971</v>
      </c>
      <c r="S81" s="14">
        <f t="shared" si="34"/>
        <v>971</v>
      </c>
      <c r="T81" s="14">
        <f t="shared" si="34"/>
        <v>971</v>
      </c>
      <c r="U81" s="14">
        <f t="shared" si="34"/>
        <v>971</v>
      </c>
      <c r="V81" s="14">
        <f t="shared" si="34"/>
        <v>971</v>
      </c>
      <c r="W81" s="14">
        <f t="shared" si="34"/>
        <v>971</v>
      </c>
      <c r="X81" s="14">
        <f t="shared" si="34"/>
        <v>971</v>
      </c>
      <c r="Y81" s="14">
        <f t="shared" si="34"/>
        <v>971</v>
      </c>
      <c r="Z81" s="14">
        <f t="shared" si="34"/>
        <v>971</v>
      </c>
      <c r="AA81" s="14">
        <f t="shared" si="34"/>
        <v>971</v>
      </c>
      <c r="AB81" s="14">
        <f t="shared" si="34"/>
        <v>971</v>
      </c>
      <c r="AC81" s="24">
        <f t="shared" si="31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B82" si="35">E81*1000*1*(E67-E68)/3024</f>
        <v>2536.6732804232802</v>
      </c>
      <c r="F82" s="14">
        <f t="shared" si="35"/>
        <v>2472.4537037037039</v>
      </c>
      <c r="G82" s="14">
        <f t="shared" si="35"/>
        <v>2600.8928571428573</v>
      </c>
      <c r="H82" s="14">
        <f t="shared" si="35"/>
        <v>2568.7830687830688</v>
      </c>
      <c r="I82" s="14">
        <f t="shared" si="35"/>
        <v>2440.3439153439153</v>
      </c>
      <c r="J82" s="14">
        <f t="shared" si="35"/>
        <v>2376.1243386243386</v>
      </c>
      <c r="K82" s="14">
        <f t="shared" si="35"/>
        <v>2536.6732804232802</v>
      </c>
      <c r="L82" s="14">
        <f t="shared" si="35"/>
        <v>2600.8928571428573</v>
      </c>
      <c r="M82" s="14">
        <f t="shared" si="35"/>
        <v>2600.8928571428573</v>
      </c>
      <c r="N82" s="14">
        <f t="shared" si="35"/>
        <v>2665.1124338624336</v>
      </c>
      <c r="O82" s="14">
        <f t="shared" si="35"/>
        <v>2761.4417989417993</v>
      </c>
      <c r="P82" s="14">
        <f t="shared" si="35"/>
        <v>2761.4417989417989</v>
      </c>
      <c r="Q82" s="14">
        <f t="shared" si="35"/>
        <v>2665.112433862434</v>
      </c>
      <c r="R82" s="14">
        <f t="shared" si="35"/>
        <v>2600.8928571428573</v>
      </c>
      <c r="S82" s="14">
        <f t="shared" si="35"/>
        <v>2729.3320105820108</v>
      </c>
      <c r="T82" s="14">
        <f t="shared" si="35"/>
        <v>2729.3320105820108</v>
      </c>
      <c r="U82" s="14">
        <f t="shared" si="35"/>
        <v>2472.4537037037039</v>
      </c>
      <c r="V82" s="14">
        <f t="shared" si="35"/>
        <v>2247.6851851851852</v>
      </c>
      <c r="W82" s="14">
        <f t="shared" si="35"/>
        <v>2247.6851851851852</v>
      </c>
      <c r="X82" s="14">
        <f t="shared" si="35"/>
        <v>2247.6851851851848</v>
      </c>
      <c r="Y82" s="14">
        <f t="shared" si="35"/>
        <v>2311.9047619047624</v>
      </c>
      <c r="Z82" s="14">
        <f t="shared" si="35"/>
        <v>2279.7949735449733</v>
      </c>
      <c r="AA82" s="14">
        <f t="shared" si="35"/>
        <v>2247.6851851851852</v>
      </c>
      <c r="AB82" s="14">
        <f t="shared" si="35"/>
        <v>2376.1243386243386</v>
      </c>
      <c r="AC82" s="24">
        <f>SUM(E82:AB82)</f>
        <v>60077.414021164004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>
        <v>1300</v>
      </c>
      <c r="F83" s="15">
        <v>1500</v>
      </c>
      <c r="G83" s="15">
        <v>1400</v>
      </c>
      <c r="H83" s="15">
        <v>1400</v>
      </c>
      <c r="I83" s="15">
        <v>1400</v>
      </c>
      <c r="J83" s="15">
        <v>1500</v>
      </c>
      <c r="K83" s="15">
        <v>1400</v>
      </c>
      <c r="L83" s="15">
        <v>1500</v>
      </c>
      <c r="M83" s="15">
        <v>1600</v>
      </c>
      <c r="N83" s="15">
        <v>1500</v>
      </c>
      <c r="O83" s="15">
        <v>1500</v>
      </c>
      <c r="P83" s="15">
        <v>1700</v>
      </c>
      <c r="Q83" s="15">
        <v>1500</v>
      </c>
      <c r="R83" s="15">
        <v>1500</v>
      </c>
      <c r="S83" s="15">
        <v>1500</v>
      </c>
      <c r="T83" s="15">
        <v>1500</v>
      </c>
      <c r="U83" s="15">
        <v>1300</v>
      </c>
      <c r="V83" s="15">
        <v>1200</v>
      </c>
      <c r="W83" s="15">
        <v>1400</v>
      </c>
      <c r="X83" s="15">
        <v>1300</v>
      </c>
      <c r="Y83" s="15">
        <v>1300</v>
      </c>
      <c r="Z83" s="15">
        <v>1300</v>
      </c>
      <c r="AA83" s="15">
        <v>1200</v>
      </c>
      <c r="AB83" s="15">
        <v>1300</v>
      </c>
      <c r="AC83" s="25">
        <f>SUM(E83:AB83)</f>
        <v>34000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>
        <f t="shared" ref="E84:AB84" si="36">E83/E82</f>
        <v>0.51248223806854476</v>
      </c>
      <c r="F84" s="16">
        <f t="shared" si="36"/>
        <v>0.60668476734388166</v>
      </c>
      <c r="G84" s="16">
        <f t="shared" si="36"/>
        <v>0.538276690696876</v>
      </c>
      <c r="H84" s="16">
        <f t="shared" si="36"/>
        <v>0.54500514933058708</v>
      </c>
      <c r="I84" s="16">
        <f t="shared" si="36"/>
        <v>0.57368963087430214</v>
      </c>
      <c r="J84" s="16">
        <f t="shared" si="36"/>
        <v>0.63128009574971466</v>
      </c>
      <c r="K84" s="16">
        <f t="shared" si="36"/>
        <v>0.55190394868920212</v>
      </c>
      <c r="L84" s="16">
        <f t="shared" si="36"/>
        <v>0.57672502574665285</v>
      </c>
      <c r="M84" s="16">
        <f t="shared" si="36"/>
        <v>0.6151733607964297</v>
      </c>
      <c r="N84" s="16">
        <f t="shared" si="36"/>
        <v>0.56282803717444452</v>
      </c>
      <c r="O84" s="16">
        <f t="shared" si="36"/>
        <v>0.54319450099394051</v>
      </c>
      <c r="P84" s="16">
        <f t="shared" si="36"/>
        <v>0.6156204344597993</v>
      </c>
      <c r="Q84" s="16">
        <f t="shared" si="36"/>
        <v>0.56282803717444441</v>
      </c>
      <c r="R84" s="16">
        <f t="shared" si="36"/>
        <v>0.57672502574665285</v>
      </c>
      <c r="S84" s="16">
        <f t="shared" si="36"/>
        <v>0.54958502453504565</v>
      </c>
      <c r="T84" s="16">
        <f t="shared" si="36"/>
        <v>0.54958502453504565</v>
      </c>
      <c r="U84" s="16">
        <f t="shared" si="36"/>
        <v>0.52579346503136404</v>
      </c>
      <c r="V84" s="16">
        <f t="shared" si="36"/>
        <v>0.53388259526261583</v>
      </c>
      <c r="W84" s="16">
        <f t="shared" si="36"/>
        <v>0.62286302780638514</v>
      </c>
      <c r="X84" s="16">
        <f t="shared" si="36"/>
        <v>0.5783728115345006</v>
      </c>
      <c r="Y84" s="16">
        <f t="shared" si="36"/>
        <v>0.56230690010298645</v>
      </c>
      <c r="Z84" s="16">
        <f t="shared" si="36"/>
        <v>0.57022671559739491</v>
      </c>
      <c r="AA84" s="16">
        <f t="shared" si="36"/>
        <v>0.53388259526261583</v>
      </c>
      <c r="AB84" s="16">
        <f t="shared" si="36"/>
        <v>0.54710941631641941</v>
      </c>
      <c r="AC84" s="24">
        <f t="shared" ref="AC84:AC89" si="37">AVERAGE(E84:AB84)</f>
        <v>0.56608435495124365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>
        <f>AVERAGE(E84:AB84)</f>
        <v>0.56608435495124365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>
        <f t="shared" si="37"/>
        <v>0.56608435495124365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>
        <f t="shared" ref="E86:AB86" si="38">3.516/E84</f>
        <v>6.86072557997558</v>
      </c>
      <c r="F86" s="16">
        <f t="shared" si="38"/>
        <v>5.7954314814814811</v>
      </c>
      <c r="G86" s="16">
        <f t="shared" si="38"/>
        <v>6.5319566326530625</v>
      </c>
      <c r="H86" s="16">
        <f t="shared" si="38"/>
        <v>6.4513151927437633</v>
      </c>
      <c r="I86" s="16">
        <f t="shared" si="38"/>
        <v>6.1287494331065755</v>
      </c>
      <c r="J86" s="16">
        <f t="shared" si="38"/>
        <v>5.5696354497354497</v>
      </c>
      <c r="K86" s="16">
        <f t="shared" si="38"/>
        <v>6.3706737528344668</v>
      </c>
      <c r="L86" s="16">
        <f t="shared" si="38"/>
        <v>6.0964928571428576</v>
      </c>
      <c r="M86" s="16">
        <f t="shared" si="38"/>
        <v>5.7154620535714296</v>
      </c>
      <c r="N86" s="16">
        <f t="shared" si="38"/>
        <v>6.2470235449735441</v>
      </c>
      <c r="O86" s="16">
        <f t="shared" si="38"/>
        <v>6.4728195767195773</v>
      </c>
      <c r="P86" s="16">
        <f t="shared" si="38"/>
        <v>5.7113113912231555</v>
      </c>
      <c r="Q86" s="16">
        <f t="shared" si="38"/>
        <v>6.247023544973545</v>
      </c>
      <c r="R86" s="16">
        <f t="shared" si="38"/>
        <v>6.0964928571428576</v>
      </c>
      <c r="S86" s="16">
        <f t="shared" si="38"/>
        <v>6.3975542328042341</v>
      </c>
      <c r="T86" s="16">
        <f t="shared" si="38"/>
        <v>6.3975542328042341</v>
      </c>
      <c r="U86" s="16">
        <f t="shared" si="38"/>
        <v>6.6870363247863258</v>
      </c>
      <c r="V86" s="16">
        <f t="shared" si="38"/>
        <v>6.5857175925925926</v>
      </c>
      <c r="W86" s="16">
        <f t="shared" si="38"/>
        <v>5.6449007936507938</v>
      </c>
      <c r="X86" s="16">
        <f t="shared" si="38"/>
        <v>6.0791239316239309</v>
      </c>
      <c r="Y86" s="16">
        <f t="shared" si="38"/>
        <v>6.2528131868131887</v>
      </c>
      <c r="Z86" s="16">
        <f t="shared" si="38"/>
        <v>6.1659685592185589</v>
      </c>
      <c r="AA86" s="16">
        <f t="shared" si="38"/>
        <v>6.5857175925925926</v>
      </c>
      <c r="AB86" s="16">
        <f t="shared" si="38"/>
        <v>6.4265024420024419</v>
      </c>
      <c r="AC86" s="24">
        <f t="shared" si="37"/>
        <v>6.2299167598819265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>
        <f t="shared" ref="E87:AB87" si="39">3.413*E86</f>
        <v>23.415656404456652</v>
      </c>
      <c r="F87" s="16">
        <f t="shared" si="39"/>
        <v>19.779807646296295</v>
      </c>
      <c r="G87" s="16">
        <f t="shared" si="39"/>
        <v>22.293567987244902</v>
      </c>
      <c r="H87" s="16">
        <f t="shared" si="39"/>
        <v>22.018338752834463</v>
      </c>
      <c r="I87" s="16">
        <f t="shared" si="39"/>
        <v>20.917421815192743</v>
      </c>
      <c r="J87" s="16">
        <f t="shared" si="39"/>
        <v>19.00916578994709</v>
      </c>
      <c r="K87" s="16">
        <f t="shared" si="39"/>
        <v>21.743109518424035</v>
      </c>
      <c r="L87" s="16">
        <f t="shared" si="39"/>
        <v>20.807330121428571</v>
      </c>
      <c r="M87" s="16">
        <f t="shared" si="39"/>
        <v>19.506871988839286</v>
      </c>
      <c r="N87" s="16">
        <f t="shared" si="39"/>
        <v>21.321091358994703</v>
      </c>
      <c r="O87" s="16">
        <f t="shared" si="39"/>
        <v>22.091733215343915</v>
      </c>
      <c r="P87" s="16">
        <f t="shared" si="39"/>
        <v>19.492705778244627</v>
      </c>
      <c r="Q87" s="16">
        <f t="shared" si="39"/>
        <v>21.321091358994707</v>
      </c>
      <c r="R87" s="16">
        <f t="shared" si="39"/>
        <v>20.807330121428571</v>
      </c>
      <c r="S87" s="16">
        <f t="shared" si="39"/>
        <v>21.83485259656085</v>
      </c>
      <c r="T87" s="16">
        <f t="shared" si="39"/>
        <v>21.83485259656085</v>
      </c>
      <c r="U87" s="16">
        <f t="shared" si="39"/>
        <v>22.82285497649573</v>
      </c>
      <c r="V87" s="16">
        <f t="shared" si="39"/>
        <v>22.477054143518519</v>
      </c>
      <c r="W87" s="16">
        <f t="shared" si="39"/>
        <v>19.266046408730158</v>
      </c>
      <c r="X87" s="16">
        <f t="shared" si="39"/>
        <v>20.748049978632476</v>
      </c>
      <c r="Y87" s="16">
        <f t="shared" si="39"/>
        <v>21.340851406593412</v>
      </c>
      <c r="Z87" s="16">
        <f t="shared" si="39"/>
        <v>21.044450692612941</v>
      </c>
      <c r="AA87" s="16">
        <f t="shared" si="39"/>
        <v>22.477054143518519</v>
      </c>
      <c r="AB87" s="16">
        <f t="shared" si="39"/>
        <v>21.933652834554334</v>
      </c>
      <c r="AC87" s="24">
        <f t="shared" si="37"/>
        <v>21.262705901477009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>
        <f t="shared" ref="E88:AB88" si="40">(E71-E70)/LN(1+(E71-E70)/E65)</f>
        <v>2.4815752397709407</v>
      </c>
      <c r="F88" s="16">
        <f t="shared" si="40"/>
        <v>2.1870565497103867</v>
      </c>
      <c r="G88" s="16">
        <f t="shared" si="40"/>
        <v>2.2722986744268567</v>
      </c>
      <c r="H88" s="16">
        <f t="shared" si="40"/>
        <v>2.2156028472424842</v>
      </c>
      <c r="I88" s="16">
        <f t="shared" si="40"/>
        <v>2.3213328276725749</v>
      </c>
      <c r="J88" s="16">
        <f t="shared" si="40"/>
        <v>2.1583730379529524</v>
      </c>
      <c r="K88" s="16">
        <f t="shared" si="40"/>
        <v>2.3506757574581698</v>
      </c>
      <c r="L88" s="16">
        <f t="shared" si="40"/>
        <v>2.2722986744268567</v>
      </c>
      <c r="M88" s="16">
        <f t="shared" si="40"/>
        <v>2.4089539710342205</v>
      </c>
      <c r="N88" s="16">
        <f t="shared" si="40"/>
        <v>2.4378963494748302</v>
      </c>
      <c r="O88" s="16">
        <f t="shared" si="40"/>
        <v>2.4667120433748035</v>
      </c>
      <c r="P88" s="16">
        <f t="shared" si="40"/>
        <v>2.4954042214873033</v>
      </c>
      <c r="Q88" s="16">
        <f t="shared" si="40"/>
        <v>2.4378963494748302</v>
      </c>
      <c r="R88" s="16">
        <f t="shared" si="40"/>
        <v>2.3004552139452827</v>
      </c>
      <c r="S88" s="16">
        <f t="shared" si="40"/>
        <v>2.6298580524225659</v>
      </c>
      <c r="T88" s="16">
        <f t="shared" si="40"/>
        <v>2.3564019001186396</v>
      </c>
      <c r="U88" s="16">
        <f t="shared" si="40"/>
        <v>2.3213328276725762</v>
      </c>
      <c r="V88" s="16">
        <f t="shared" si="40"/>
        <v>2.1724218588014748</v>
      </c>
      <c r="W88" s="16">
        <f t="shared" si="40"/>
        <v>2.0714586881775165</v>
      </c>
      <c r="X88" s="16">
        <f t="shared" si="40"/>
        <v>2.1005783676943754</v>
      </c>
      <c r="Y88" s="16">
        <f t="shared" si="40"/>
        <v>2.1583730379529538</v>
      </c>
      <c r="Z88" s="16">
        <f t="shared" si="40"/>
        <v>2.0714586881775165</v>
      </c>
      <c r="AA88" s="16">
        <f t="shared" si="40"/>
        <v>1.9072186655991743</v>
      </c>
      <c r="AB88" s="16">
        <f t="shared" si="40"/>
        <v>2.1295483613602402</v>
      </c>
      <c r="AC88" s="24">
        <f t="shared" si="37"/>
        <v>2.2802159252262304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>
        <f t="shared" ref="E89:AB89" si="41">(E67-E68)/LN(1+(E67-E68)/E66)</f>
        <v>2.9801291919798865</v>
      </c>
      <c r="F89" s="16">
        <f t="shared" si="41"/>
        <v>2.9310095858689826</v>
      </c>
      <c r="G89" s="16">
        <f t="shared" si="41"/>
        <v>2.8471908617087194</v>
      </c>
      <c r="H89" s="16">
        <f t="shared" si="41"/>
        <v>3.0045957240544103</v>
      </c>
      <c r="I89" s="16">
        <f t="shared" si="41"/>
        <v>2.9063544547929929</v>
      </c>
      <c r="J89" s="16">
        <f t="shared" si="41"/>
        <v>2.6811497642329991</v>
      </c>
      <c r="K89" s="16">
        <f t="shared" si="41"/>
        <v>2.9801291919798865</v>
      </c>
      <c r="L89" s="16">
        <f t="shared" si="41"/>
        <v>3.0290013989076652</v>
      </c>
      <c r="M89" s="16">
        <f t="shared" si="41"/>
        <v>3.1997766755952366</v>
      </c>
      <c r="N89" s="16">
        <f t="shared" si="41"/>
        <v>3.0776339841275702</v>
      </c>
      <c r="O89" s="16">
        <f t="shared" si="41"/>
        <v>3.1501495626411922</v>
      </c>
      <c r="P89" s="16">
        <f t="shared" si="41"/>
        <v>3.1501495626411913</v>
      </c>
      <c r="Q89" s="16">
        <f t="shared" si="41"/>
        <v>3.0776339841275702</v>
      </c>
      <c r="R89" s="16">
        <f t="shared" si="41"/>
        <v>2.8471908617087194</v>
      </c>
      <c r="S89" s="16">
        <f t="shared" si="41"/>
        <v>3.1260343067316194</v>
      </c>
      <c r="T89" s="16">
        <f t="shared" si="41"/>
        <v>3.1260343067316194</v>
      </c>
      <c r="U89" s="16">
        <f t="shared" si="41"/>
        <v>2.9310095858689826</v>
      </c>
      <c r="V89" s="16">
        <f t="shared" si="41"/>
        <v>2.3990918556509144</v>
      </c>
      <c r="W89" s="16">
        <f t="shared" si="41"/>
        <v>2.3990918556509144</v>
      </c>
      <c r="X89" s="16">
        <f t="shared" si="41"/>
        <v>2.399091855650914</v>
      </c>
      <c r="Y89" s="16">
        <f t="shared" si="41"/>
        <v>2.4452875576447823</v>
      </c>
      <c r="Z89" s="16">
        <f t="shared" si="41"/>
        <v>2.4222213199475116</v>
      </c>
      <c r="AA89" s="16">
        <f t="shared" si="41"/>
        <v>2.3990918556509144</v>
      </c>
      <c r="AB89" s="16">
        <f t="shared" si="41"/>
        <v>2.4912348380247811</v>
      </c>
      <c r="AC89" s="24">
        <f t="shared" si="37"/>
        <v>2.8333451725799992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>
        <v>1.8</v>
      </c>
      <c r="F94" s="8">
        <v>1.8</v>
      </c>
      <c r="G94" s="8">
        <v>1.7</v>
      </c>
      <c r="H94" s="8">
        <v>1.9</v>
      </c>
      <c r="I94" s="8">
        <v>1.8</v>
      </c>
      <c r="J94" s="8">
        <v>1.8</v>
      </c>
      <c r="K94" s="8">
        <v>1.7</v>
      </c>
      <c r="L94" s="8">
        <v>1.8</v>
      </c>
      <c r="M94" s="8">
        <v>1.8</v>
      </c>
      <c r="N94" s="8">
        <v>1.8</v>
      </c>
      <c r="O94" s="8">
        <v>1.8</v>
      </c>
      <c r="P94" s="8">
        <v>2</v>
      </c>
      <c r="Q94" s="8">
        <v>1.9</v>
      </c>
      <c r="R94" s="8">
        <v>1.9</v>
      </c>
      <c r="S94" s="8">
        <v>1.8</v>
      </c>
      <c r="T94" s="8">
        <v>1.9</v>
      </c>
      <c r="U94" s="8">
        <v>2</v>
      </c>
      <c r="V94" s="8">
        <v>1.9</v>
      </c>
      <c r="W94" s="8">
        <v>1.7</v>
      </c>
      <c r="X94" s="8">
        <v>1.7</v>
      </c>
      <c r="Y94" s="8">
        <v>1.7</v>
      </c>
      <c r="Z94" s="8">
        <v>1.7</v>
      </c>
      <c r="AA94" s="8">
        <v>1.8</v>
      </c>
      <c r="AB94" s="8">
        <v>1.7</v>
      </c>
      <c r="AC94" s="23">
        <f>AVERAGE(E94:AB94)</f>
        <v>1.8083333333333338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>
        <v>0.6</v>
      </c>
      <c r="F95" s="9">
        <v>0.6</v>
      </c>
      <c r="G95" s="9">
        <v>0.6</v>
      </c>
      <c r="H95" s="9">
        <v>0.4</v>
      </c>
      <c r="I95" s="9">
        <v>0.8</v>
      </c>
      <c r="J95" s="9">
        <v>0.7</v>
      </c>
      <c r="K95" s="9">
        <v>0.6</v>
      </c>
      <c r="L95" s="9">
        <v>0.6</v>
      </c>
      <c r="M95" s="9">
        <v>0.7</v>
      </c>
      <c r="N95" s="9">
        <v>0.6</v>
      </c>
      <c r="O95" s="9">
        <v>0.5</v>
      </c>
      <c r="P95" s="9">
        <v>0.6</v>
      </c>
      <c r="Q95" s="9">
        <v>0.6</v>
      </c>
      <c r="R95" s="9">
        <v>0.6</v>
      </c>
      <c r="S95" s="9">
        <v>0.6</v>
      </c>
      <c r="T95" s="9">
        <v>0.6</v>
      </c>
      <c r="U95" s="9">
        <v>0.6</v>
      </c>
      <c r="V95" s="9">
        <v>0.5</v>
      </c>
      <c r="W95" s="9">
        <v>0.4</v>
      </c>
      <c r="X95" s="9">
        <v>0.5</v>
      </c>
      <c r="Y95" s="9">
        <v>0.6</v>
      </c>
      <c r="Z95" s="9">
        <v>0.6</v>
      </c>
      <c r="AA95" s="9">
        <v>0.8</v>
      </c>
      <c r="AB95" s="9">
        <v>0.7</v>
      </c>
      <c r="AC95" s="23">
        <f>AVERAGE(E95:AB95)</f>
        <v>0.59999999999999987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>
        <v>13.8</v>
      </c>
      <c r="F96" s="10">
        <v>13.7</v>
      </c>
      <c r="G96" s="10">
        <v>13.9</v>
      </c>
      <c r="H96" s="10">
        <v>13.7</v>
      </c>
      <c r="I96" s="10">
        <v>13.4</v>
      </c>
      <c r="J96" s="10">
        <v>13.3</v>
      </c>
      <c r="K96" s="10">
        <v>13.8</v>
      </c>
      <c r="L96" s="10">
        <v>14.2</v>
      </c>
      <c r="M96" s="10">
        <v>14.6</v>
      </c>
      <c r="N96" s="10">
        <v>14.8</v>
      </c>
      <c r="O96" s="10">
        <v>14.6</v>
      </c>
      <c r="P96" s="10">
        <v>14.6</v>
      </c>
      <c r="Q96" s="10">
        <v>14.5</v>
      </c>
      <c r="R96" s="10">
        <v>14.5</v>
      </c>
      <c r="S96" s="10">
        <v>14.5</v>
      </c>
      <c r="T96" s="10">
        <v>14.3</v>
      </c>
      <c r="U96" s="10">
        <v>13.5</v>
      </c>
      <c r="V96" s="10">
        <v>13.2</v>
      </c>
      <c r="W96" s="10">
        <v>13.3</v>
      </c>
      <c r="X96" s="10">
        <v>13.4</v>
      </c>
      <c r="Y96" s="10">
        <v>13.4</v>
      </c>
      <c r="Z96" s="10">
        <v>13.4</v>
      </c>
      <c r="AA96" s="10">
        <v>13.3</v>
      </c>
      <c r="AB96" s="10">
        <v>13.1</v>
      </c>
      <c r="AC96" s="24">
        <f t="shared" ref="AC96:AC100" si="42">AVERAGE(E96:AB96)</f>
        <v>13.866666666666665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>
        <v>6</v>
      </c>
      <c r="F97" s="10">
        <v>6.1</v>
      </c>
      <c r="G97" s="10">
        <v>6.1</v>
      </c>
      <c r="H97" s="10">
        <v>5.8</v>
      </c>
      <c r="I97" s="10">
        <v>5.6</v>
      </c>
      <c r="J97" s="10">
        <v>5.9</v>
      </c>
      <c r="K97" s="10">
        <v>5.9</v>
      </c>
      <c r="L97" s="10">
        <v>6.2</v>
      </c>
      <c r="M97" s="10">
        <v>6.4</v>
      </c>
      <c r="N97" s="10">
        <v>6.6</v>
      </c>
      <c r="O97" s="10">
        <v>6.1</v>
      </c>
      <c r="P97" s="10">
        <v>6.2</v>
      </c>
      <c r="Q97" s="10">
        <v>6.1</v>
      </c>
      <c r="R97" s="10">
        <v>6.2</v>
      </c>
      <c r="S97" s="10">
        <v>6.1</v>
      </c>
      <c r="T97" s="10">
        <v>5.7</v>
      </c>
      <c r="U97" s="10">
        <v>5.3</v>
      </c>
      <c r="V97" s="10">
        <v>5.9</v>
      </c>
      <c r="W97" s="10">
        <v>6.1</v>
      </c>
      <c r="X97" s="10">
        <v>6.1</v>
      </c>
      <c r="Y97" s="10">
        <v>6.1</v>
      </c>
      <c r="Z97" s="10">
        <v>6.1</v>
      </c>
      <c r="AA97" s="10">
        <v>6.1</v>
      </c>
      <c r="AB97" s="10">
        <v>5.7</v>
      </c>
      <c r="AC97" s="24">
        <f t="shared" si="42"/>
        <v>6.0166666666666657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7.8000000000000007</v>
      </c>
      <c r="F98" s="10">
        <f t="shared" ref="F98:AB98" si="43">F96-F97</f>
        <v>7.6</v>
      </c>
      <c r="G98" s="10">
        <f t="shared" si="43"/>
        <v>7.8000000000000007</v>
      </c>
      <c r="H98" s="10">
        <f t="shared" si="43"/>
        <v>7.8999999999999995</v>
      </c>
      <c r="I98" s="10">
        <f t="shared" si="43"/>
        <v>7.8000000000000007</v>
      </c>
      <c r="J98" s="10">
        <f t="shared" si="43"/>
        <v>7.4</v>
      </c>
      <c r="K98" s="10">
        <f t="shared" si="43"/>
        <v>7.9</v>
      </c>
      <c r="L98" s="10">
        <f t="shared" si="43"/>
        <v>7.9999999999999991</v>
      </c>
      <c r="M98" s="10">
        <f t="shared" si="43"/>
        <v>8.1999999999999993</v>
      </c>
      <c r="N98" s="10">
        <f t="shared" si="43"/>
        <v>8.2000000000000011</v>
      </c>
      <c r="O98" s="10">
        <f t="shared" si="43"/>
        <v>8.5</v>
      </c>
      <c r="P98" s="10">
        <f t="shared" si="43"/>
        <v>8.3999999999999986</v>
      </c>
      <c r="Q98" s="10">
        <f t="shared" si="43"/>
        <v>8.4</v>
      </c>
      <c r="R98" s="10">
        <f t="shared" si="43"/>
        <v>8.3000000000000007</v>
      </c>
      <c r="S98" s="10">
        <f t="shared" si="43"/>
        <v>8.4</v>
      </c>
      <c r="T98" s="10">
        <f t="shared" si="43"/>
        <v>8.6000000000000014</v>
      </c>
      <c r="U98" s="10">
        <f t="shared" si="43"/>
        <v>8.1999999999999993</v>
      </c>
      <c r="V98" s="10">
        <f t="shared" si="43"/>
        <v>7.2999999999999989</v>
      </c>
      <c r="W98" s="10">
        <f t="shared" si="43"/>
        <v>7.2000000000000011</v>
      </c>
      <c r="X98" s="10">
        <f t="shared" si="43"/>
        <v>7.3000000000000007</v>
      </c>
      <c r="Y98" s="10">
        <f t="shared" si="43"/>
        <v>7.3000000000000007</v>
      </c>
      <c r="Z98" s="10">
        <f t="shared" si="43"/>
        <v>7.3000000000000007</v>
      </c>
      <c r="AA98" s="10">
        <f t="shared" si="43"/>
        <v>7.2000000000000011</v>
      </c>
      <c r="AB98" s="10">
        <f t="shared" si="43"/>
        <v>7.3999999999999995</v>
      </c>
      <c r="AC98" s="24">
        <f t="shared" si="42"/>
        <v>7.8500000000000014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>
        <v>25.2</v>
      </c>
      <c r="F99" s="10">
        <v>25.2</v>
      </c>
      <c r="G99" s="10">
        <v>24.5</v>
      </c>
      <c r="H99" s="10">
        <v>23.4</v>
      </c>
      <c r="I99" s="10">
        <v>23.6</v>
      </c>
      <c r="J99" s="10">
        <v>26.4</v>
      </c>
      <c r="K99" s="10">
        <v>26.8</v>
      </c>
      <c r="L99" s="10">
        <v>26.9</v>
      </c>
      <c r="M99" s="10">
        <v>26.7</v>
      </c>
      <c r="N99" s="10">
        <v>26.8</v>
      </c>
      <c r="O99" s="10">
        <v>24.8</v>
      </c>
      <c r="P99" s="10">
        <v>25.2</v>
      </c>
      <c r="Q99" s="10">
        <v>25.5</v>
      </c>
      <c r="R99" s="10">
        <v>26.2</v>
      </c>
      <c r="S99" s="10">
        <v>24.9</v>
      </c>
      <c r="T99" s="10">
        <v>23.8</v>
      </c>
      <c r="U99" s="10">
        <v>24.1</v>
      </c>
      <c r="V99" s="10">
        <v>25.1</v>
      </c>
      <c r="W99" s="10">
        <v>25.3</v>
      </c>
      <c r="X99" s="10">
        <v>25.3</v>
      </c>
      <c r="Y99" s="10">
        <v>24.9</v>
      </c>
      <c r="Z99" s="10">
        <v>24.3</v>
      </c>
      <c r="AA99" s="10">
        <v>23.6</v>
      </c>
      <c r="AB99" s="10">
        <v>23.1</v>
      </c>
      <c r="AC99" s="24">
        <f t="shared" si="42"/>
        <v>25.066666666666666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>
        <v>30</v>
      </c>
      <c r="F100" s="10">
        <v>29.8</v>
      </c>
      <c r="G100" s="10">
        <v>29.2</v>
      </c>
      <c r="H100" s="10">
        <v>28.2</v>
      </c>
      <c r="I100" s="10">
        <v>28.2</v>
      </c>
      <c r="J100" s="10">
        <v>30.8</v>
      </c>
      <c r="K100" s="10">
        <v>31.4</v>
      </c>
      <c r="L100" s="10">
        <v>31.7</v>
      </c>
      <c r="M100" s="10">
        <v>31.6</v>
      </c>
      <c r="N100" s="10">
        <v>31.7</v>
      </c>
      <c r="O100" s="10">
        <v>29.9</v>
      </c>
      <c r="P100" s="10">
        <v>30.3</v>
      </c>
      <c r="Q100" s="10">
        <v>30.5</v>
      </c>
      <c r="R100" s="10">
        <v>31.1</v>
      </c>
      <c r="S100" s="10">
        <v>30.1</v>
      </c>
      <c r="T100" s="10">
        <v>28.9</v>
      </c>
      <c r="U100" s="10">
        <v>29.1</v>
      </c>
      <c r="V100" s="10">
        <v>29.3</v>
      </c>
      <c r="W100" s="10">
        <v>29.6</v>
      </c>
      <c r="X100" s="10">
        <v>29.6</v>
      </c>
      <c r="Y100" s="10">
        <v>29.3</v>
      </c>
      <c r="Z100" s="10">
        <v>28.6</v>
      </c>
      <c r="AA100" s="10">
        <v>27.8</v>
      </c>
      <c r="AB100" s="10">
        <v>27.6</v>
      </c>
      <c r="AC100" s="24">
        <f t="shared" si="42"/>
        <v>29.762499999999999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4.8000000000000007</v>
      </c>
      <c r="F101" s="10">
        <f t="shared" ref="F101:AB101" si="44">F100-F99</f>
        <v>4.6000000000000014</v>
      </c>
      <c r="G101" s="10">
        <f t="shared" si="44"/>
        <v>4.6999999999999993</v>
      </c>
      <c r="H101" s="10">
        <f t="shared" si="44"/>
        <v>4.8000000000000007</v>
      </c>
      <c r="I101" s="10">
        <f t="shared" si="44"/>
        <v>4.5999999999999979</v>
      </c>
      <c r="J101" s="10">
        <f t="shared" si="44"/>
        <v>4.4000000000000021</v>
      </c>
      <c r="K101" s="10">
        <f t="shared" si="44"/>
        <v>4.5999999999999979</v>
      </c>
      <c r="L101" s="10">
        <f t="shared" si="44"/>
        <v>4.8000000000000007</v>
      </c>
      <c r="M101" s="10">
        <f t="shared" si="44"/>
        <v>4.9000000000000021</v>
      </c>
      <c r="N101" s="10">
        <f t="shared" si="44"/>
        <v>4.8999999999999986</v>
      </c>
      <c r="O101" s="10">
        <f t="shared" si="44"/>
        <v>5.0999999999999979</v>
      </c>
      <c r="P101" s="10">
        <f t="shared" si="44"/>
        <v>5.1000000000000014</v>
      </c>
      <c r="Q101" s="10">
        <f t="shared" si="44"/>
        <v>5</v>
      </c>
      <c r="R101" s="10">
        <f t="shared" si="44"/>
        <v>4.9000000000000021</v>
      </c>
      <c r="S101" s="10">
        <f t="shared" si="44"/>
        <v>5.2000000000000028</v>
      </c>
      <c r="T101" s="10">
        <f t="shared" si="44"/>
        <v>5.0999999999999979</v>
      </c>
      <c r="U101" s="10">
        <f t="shared" si="44"/>
        <v>5</v>
      </c>
      <c r="V101" s="10">
        <f t="shared" si="44"/>
        <v>4.1999999999999993</v>
      </c>
      <c r="W101" s="10">
        <f t="shared" si="44"/>
        <v>4.3000000000000007</v>
      </c>
      <c r="X101" s="10">
        <f t="shared" si="44"/>
        <v>4.3000000000000007</v>
      </c>
      <c r="Y101" s="10">
        <f t="shared" si="44"/>
        <v>4.4000000000000021</v>
      </c>
      <c r="Z101" s="10">
        <f t="shared" si="44"/>
        <v>4.3000000000000007</v>
      </c>
      <c r="AA101" s="10">
        <f t="shared" si="44"/>
        <v>4.1999999999999993</v>
      </c>
      <c r="AB101" s="10">
        <f t="shared" si="44"/>
        <v>4.5</v>
      </c>
      <c r="AC101" s="24">
        <f>AVERAGE(E101:AB101)</f>
        <v>4.6958333333333337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>
        <v>254.4</v>
      </c>
      <c r="F102" s="172">
        <v>253.7</v>
      </c>
      <c r="G102" s="172">
        <v>254.4</v>
      </c>
      <c r="H102" s="172">
        <v>249.6</v>
      </c>
      <c r="I102" s="172">
        <v>250.3</v>
      </c>
      <c r="J102" s="172">
        <v>252.3</v>
      </c>
      <c r="K102" s="172">
        <v>255.8</v>
      </c>
      <c r="L102" s="172">
        <v>255.8</v>
      </c>
      <c r="M102" s="172">
        <v>258.60000000000002</v>
      </c>
      <c r="N102" s="172">
        <v>260.60000000000002</v>
      </c>
      <c r="O102" s="172">
        <v>253.7</v>
      </c>
      <c r="P102" s="172">
        <v>253.7</v>
      </c>
      <c r="Q102" s="172">
        <v>254.4</v>
      </c>
      <c r="R102" s="172">
        <v>255.8</v>
      </c>
      <c r="S102" s="172">
        <v>253.7</v>
      </c>
      <c r="T102" s="172">
        <v>248.9</v>
      </c>
      <c r="U102" s="172">
        <v>244.8</v>
      </c>
      <c r="V102" s="172">
        <v>253</v>
      </c>
      <c r="W102" s="172">
        <v>255.1</v>
      </c>
      <c r="X102" s="172">
        <v>256.5</v>
      </c>
      <c r="Y102" s="172">
        <v>255.8</v>
      </c>
      <c r="Z102" s="172">
        <v>254.4</v>
      </c>
      <c r="AA102" s="172">
        <v>253</v>
      </c>
      <c r="AB102" s="172">
        <v>247.5</v>
      </c>
      <c r="AC102" s="24">
        <f t="shared" ref="AC102:AC110" si="45">AVERAGE(E102:AB102)</f>
        <v>253.57500000000002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>
        <v>708.1</v>
      </c>
      <c r="F103" s="172">
        <v>706.7</v>
      </c>
      <c r="G103" s="172">
        <v>691.5</v>
      </c>
      <c r="H103" s="172">
        <v>668.8</v>
      </c>
      <c r="I103" s="172">
        <v>668.8</v>
      </c>
      <c r="J103" s="172">
        <v>724.6</v>
      </c>
      <c r="K103" s="172">
        <v>737.7</v>
      </c>
      <c r="L103" s="172">
        <v>748.8</v>
      </c>
      <c r="M103" s="172">
        <v>749.5</v>
      </c>
      <c r="N103" s="172">
        <v>752.2</v>
      </c>
      <c r="O103" s="172">
        <v>712.2</v>
      </c>
      <c r="P103" s="172">
        <v>719.1</v>
      </c>
      <c r="Q103" s="172">
        <v>721.9</v>
      </c>
      <c r="R103" s="172">
        <v>736.4</v>
      </c>
      <c r="S103" s="172">
        <v>715</v>
      </c>
      <c r="T103" s="172">
        <v>690.9</v>
      </c>
      <c r="U103" s="172">
        <v>689.5</v>
      </c>
      <c r="V103" s="172">
        <v>692.9</v>
      </c>
      <c r="W103" s="172">
        <v>697.7</v>
      </c>
      <c r="X103" s="172">
        <v>699.1</v>
      </c>
      <c r="Y103" s="172">
        <v>690.9</v>
      </c>
      <c r="Z103" s="172">
        <v>675.7</v>
      </c>
      <c r="AA103" s="172">
        <v>658.4</v>
      </c>
      <c r="AB103" s="172">
        <v>655</v>
      </c>
      <c r="AC103" s="24">
        <f t="shared" si="45"/>
        <v>704.64166666666677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>
        <v>4.2</v>
      </c>
      <c r="M104" s="11">
        <v>4.2</v>
      </c>
      <c r="N104" s="11">
        <v>4.2</v>
      </c>
      <c r="O104" s="11">
        <v>4.2</v>
      </c>
      <c r="P104" s="11">
        <v>4.2</v>
      </c>
      <c r="Q104" s="11">
        <v>4.2</v>
      </c>
      <c r="R104" s="11">
        <v>4.2</v>
      </c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>
        <v>4.2</v>
      </c>
      <c r="AC104" s="24">
        <f t="shared" si="45"/>
        <v>4.200000000000002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>
        <v>3.7</v>
      </c>
      <c r="M105" s="12">
        <v>3.7</v>
      </c>
      <c r="N105" s="12">
        <v>3.7</v>
      </c>
      <c r="O105" s="12">
        <v>3.7</v>
      </c>
      <c r="P105" s="12">
        <v>3.7</v>
      </c>
      <c r="Q105" s="12">
        <v>3.7</v>
      </c>
      <c r="R105" s="12">
        <v>3.7</v>
      </c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>
        <v>3.7</v>
      </c>
      <c r="AC105" s="24">
        <f t="shared" si="45"/>
        <v>3.7000000000000015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>
        <v>3.8</v>
      </c>
      <c r="M106" s="12">
        <v>3.8</v>
      </c>
      <c r="N106" s="12">
        <v>3.8</v>
      </c>
      <c r="O106" s="12">
        <v>3.8</v>
      </c>
      <c r="P106" s="12">
        <v>3.8</v>
      </c>
      <c r="Q106" s="12">
        <v>3.8</v>
      </c>
      <c r="R106" s="12">
        <v>3.8</v>
      </c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>
        <v>3.8</v>
      </c>
      <c r="AC106" s="24">
        <f t="shared" si="45"/>
        <v>3.7999999999999985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>
        <v>3</v>
      </c>
      <c r="M107" s="12">
        <v>3</v>
      </c>
      <c r="N107" s="12">
        <v>3</v>
      </c>
      <c r="O107" s="12">
        <v>3</v>
      </c>
      <c r="P107" s="12">
        <v>3</v>
      </c>
      <c r="Q107" s="12">
        <v>3</v>
      </c>
      <c r="R107" s="12">
        <v>3</v>
      </c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>
        <v>3</v>
      </c>
      <c r="AC107" s="24">
        <f t="shared" si="45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AB108" si="46">E104-E105</f>
        <v>0.5</v>
      </c>
      <c r="F108" s="11">
        <f t="shared" si="46"/>
        <v>0.5</v>
      </c>
      <c r="G108" s="11">
        <f t="shared" si="46"/>
        <v>0.5</v>
      </c>
      <c r="H108" s="11">
        <f t="shared" si="46"/>
        <v>0.5</v>
      </c>
      <c r="I108" s="11">
        <f t="shared" si="46"/>
        <v>0.5</v>
      </c>
      <c r="J108" s="11">
        <f t="shared" si="46"/>
        <v>0.5</v>
      </c>
      <c r="K108" s="11">
        <f t="shared" si="46"/>
        <v>0.5</v>
      </c>
      <c r="L108" s="11">
        <f t="shared" si="46"/>
        <v>0.5</v>
      </c>
      <c r="M108" s="11">
        <f t="shared" si="46"/>
        <v>0.5</v>
      </c>
      <c r="N108" s="11">
        <f t="shared" si="46"/>
        <v>0.5</v>
      </c>
      <c r="O108" s="11">
        <f t="shared" si="46"/>
        <v>0.5</v>
      </c>
      <c r="P108" s="11">
        <f t="shared" si="46"/>
        <v>0.5</v>
      </c>
      <c r="Q108" s="11">
        <f t="shared" si="46"/>
        <v>0.5</v>
      </c>
      <c r="R108" s="11">
        <f t="shared" si="46"/>
        <v>0.5</v>
      </c>
      <c r="S108" s="11">
        <f t="shared" si="46"/>
        <v>0.5</v>
      </c>
      <c r="T108" s="11">
        <f t="shared" si="46"/>
        <v>0.5</v>
      </c>
      <c r="U108" s="11">
        <f t="shared" si="46"/>
        <v>0.5</v>
      </c>
      <c r="V108" s="11">
        <f t="shared" si="46"/>
        <v>0.5</v>
      </c>
      <c r="W108" s="11">
        <f t="shared" si="46"/>
        <v>0.5</v>
      </c>
      <c r="X108" s="11">
        <f t="shared" si="46"/>
        <v>0.5</v>
      </c>
      <c r="Y108" s="11">
        <f t="shared" si="46"/>
        <v>0.5</v>
      </c>
      <c r="Z108" s="11">
        <f t="shared" si="46"/>
        <v>0.5</v>
      </c>
      <c r="AA108" s="11">
        <f t="shared" si="46"/>
        <v>0.5</v>
      </c>
      <c r="AB108" s="11">
        <f t="shared" si="46"/>
        <v>0.5</v>
      </c>
      <c r="AC108" s="24">
        <f t="shared" si="45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AB109" si="47">E106-E107</f>
        <v>0.79999999999999982</v>
      </c>
      <c r="F109" s="11">
        <f t="shared" si="47"/>
        <v>0.79999999999999982</v>
      </c>
      <c r="G109" s="11">
        <f t="shared" si="47"/>
        <v>0.79999999999999982</v>
      </c>
      <c r="H109" s="11">
        <f t="shared" si="47"/>
        <v>0.79999999999999982</v>
      </c>
      <c r="I109" s="11">
        <f t="shared" si="47"/>
        <v>0.79999999999999982</v>
      </c>
      <c r="J109" s="11">
        <f t="shared" si="47"/>
        <v>0.79999999999999982</v>
      </c>
      <c r="K109" s="11">
        <f t="shared" si="47"/>
        <v>0.79999999999999982</v>
      </c>
      <c r="L109" s="11">
        <f t="shared" si="47"/>
        <v>0.79999999999999982</v>
      </c>
      <c r="M109" s="11">
        <f t="shared" si="47"/>
        <v>0.79999999999999982</v>
      </c>
      <c r="N109" s="11">
        <f t="shared" si="47"/>
        <v>0.79999999999999982</v>
      </c>
      <c r="O109" s="11">
        <f t="shared" si="47"/>
        <v>0.79999999999999982</v>
      </c>
      <c r="P109" s="11">
        <f t="shared" si="47"/>
        <v>0.79999999999999982</v>
      </c>
      <c r="Q109" s="11">
        <f t="shared" si="47"/>
        <v>0.79999999999999982</v>
      </c>
      <c r="R109" s="11">
        <f t="shared" si="47"/>
        <v>0.79999999999999982</v>
      </c>
      <c r="S109" s="11">
        <f t="shared" si="47"/>
        <v>0.79999999999999982</v>
      </c>
      <c r="T109" s="11">
        <f t="shared" si="47"/>
        <v>0.79999999999999982</v>
      </c>
      <c r="U109" s="11">
        <f t="shared" si="47"/>
        <v>0.79999999999999982</v>
      </c>
      <c r="V109" s="11">
        <f t="shared" si="47"/>
        <v>0.79999999999999982</v>
      </c>
      <c r="W109" s="11">
        <f t="shared" si="47"/>
        <v>0.79999999999999982</v>
      </c>
      <c r="X109" s="11">
        <f t="shared" si="47"/>
        <v>0.79999999999999982</v>
      </c>
      <c r="Y109" s="11">
        <f t="shared" si="47"/>
        <v>0.79999999999999982</v>
      </c>
      <c r="Z109" s="11">
        <f t="shared" si="47"/>
        <v>0.79999999999999982</v>
      </c>
      <c r="AA109" s="11">
        <f t="shared" si="47"/>
        <v>0.79999999999999982</v>
      </c>
      <c r="AB109" s="11">
        <f t="shared" si="47"/>
        <v>0.79999999999999982</v>
      </c>
      <c r="AC109" s="24">
        <f t="shared" si="45"/>
        <v>0.80000000000000027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AB110" si="48">SQRT(E108/0.5)*971</f>
        <v>971</v>
      </c>
      <c r="F110" s="14">
        <f t="shared" si="48"/>
        <v>971</v>
      </c>
      <c r="G110" s="14">
        <f t="shared" si="48"/>
        <v>971</v>
      </c>
      <c r="H110" s="14">
        <f t="shared" si="48"/>
        <v>971</v>
      </c>
      <c r="I110" s="14">
        <f t="shared" si="48"/>
        <v>971</v>
      </c>
      <c r="J110" s="14">
        <f t="shared" si="48"/>
        <v>971</v>
      </c>
      <c r="K110" s="14">
        <f t="shared" si="48"/>
        <v>971</v>
      </c>
      <c r="L110" s="14">
        <f t="shared" si="48"/>
        <v>971</v>
      </c>
      <c r="M110" s="14">
        <f t="shared" si="48"/>
        <v>971</v>
      </c>
      <c r="N110" s="14">
        <f t="shared" si="48"/>
        <v>971</v>
      </c>
      <c r="O110" s="14">
        <f t="shared" si="48"/>
        <v>971</v>
      </c>
      <c r="P110" s="14">
        <f t="shared" si="48"/>
        <v>971</v>
      </c>
      <c r="Q110" s="14">
        <f t="shared" si="48"/>
        <v>971</v>
      </c>
      <c r="R110" s="14">
        <f t="shared" si="48"/>
        <v>971</v>
      </c>
      <c r="S110" s="14">
        <f t="shared" si="48"/>
        <v>971</v>
      </c>
      <c r="T110" s="14">
        <f t="shared" si="48"/>
        <v>971</v>
      </c>
      <c r="U110" s="14">
        <f t="shared" si="48"/>
        <v>971</v>
      </c>
      <c r="V110" s="14">
        <f t="shared" si="48"/>
        <v>971</v>
      </c>
      <c r="W110" s="14">
        <f t="shared" si="48"/>
        <v>971</v>
      </c>
      <c r="X110" s="14">
        <f t="shared" si="48"/>
        <v>971</v>
      </c>
      <c r="Y110" s="14">
        <f t="shared" si="48"/>
        <v>971</v>
      </c>
      <c r="Z110" s="14">
        <f t="shared" si="48"/>
        <v>971</v>
      </c>
      <c r="AA110" s="14">
        <f t="shared" si="48"/>
        <v>971</v>
      </c>
      <c r="AB110" s="14">
        <f t="shared" si="48"/>
        <v>971</v>
      </c>
      <c r="AC110" s="24">
        <f t="shared" si="45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AB111" si="49">E110*1000*1*(E96-E97)/3024</f>
        <v>2504.5634920634925</v>
      </c>
      <c r="F111" s="14">
        <f t="shared" si="49"/>
        <v>2440.3439153439153</v>
      </c>
      <c r="G111" s="14">
        <f t="shared" si="49"/>
        <v>2504.5634920634925</v>
      </c>
      <c r="H111" s="14">
        <f t="shared" si="49"/>
        <v>2536.6732804232802</v>
      </c>
      <c r="I111" s="14">
        <f t="shared" si="49"/>
        <v>2504.5634920634925</v>
      </c>
      <c r="J111" s="14">
        <f t="shared" si="49"/>
        <v>2376.1243386243386</v>
      </c>
      <c r="K111" s="14">
        <f t="shared" si="49"/>
        <v>2536.6732804232806</v>
      </c>
      <c r="L111" s="14">
        <f t="shared" si="49"/>
        <v>2568.7830687830683</v>
      </c>
      <c r="M111" s="14">
        <f t="shared" si="49"/>
        <v>2633.002645502645</v>
      </c>
      <c r="N111" s="14">
        <f t="shared" si="49"/>
        <v>2633.0026455026459</v>
      </c>
      <c r="O111" s="14">
        <f t="shared" si="49"/>
        <v>2729.3320105820108</v>
      </c>
      <c r="P111" s="14">
        <f t="shared" si="49"/>
        <v>2697.2222222222217</v>
      </c>
      <c r="Q111" s="14">
        <f t="shared" si="49"/>
        <v>2697.2222222222222</v>
      </c>
      <c r="R111" s="14">
        <f t="shared" si="49"/>
        <v>2665.112433862434</v>
      </c>
      <c r="S111" s="14">
        <f t="shared" si="49"/>
        <v>2697.2222222222222</v>
      </c>
      <c r="T111" s="14">
        <f t="shared" si="49"/>
        <v>2761.4417989417993</v>
      </c>
      <c r="U111" s="14">
        <f t="shared" si="49"/>
        <v>2633.002645502645</v>
      </c>
      <c r="V111" s="14">
        <f t="shared" si="49"/>
        <v>2344.0145502645501</v>
      </c>
      <c r="W111" s="14">
        <f t="shared" si="49"/>
        <v>2311.9047619047624</v>
      </c>
      <c r="X111" s="14">
        <f t="shared" si="49"/>
        <v>2344.0145502645505</v>
      </c>
      <c r="Y111" s="14">
        <f t="shared" si="49"/>
        <v>2344.0145502645505</v>
      </c>
      <c r="Z111" s="14">
        <f t="shared" si="49"/>
        <v>2344.0145502645505</v>
      </c>
      <c r="AA111" s="14">
        <f t="shared" si="49"/>
        <v>2311.9047619047624</v>
      </c>
      <c r="AB111" s="14">
        <f t="shared" si="49"/>
        <v>2376.1243386243382</v>
      </c>
      <c r="AC111" s="24">
        <f>SUM(E111:AB111)</f>
        <v>60494.841269841272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>
        <v>1500</v>
      </c>
      <c r="F112" s="15">
        <v>1500</v>
      </c>
      <c r="G112" s="15">
        <v>1300</v>
      </c>
      <c r="H112" s="15">
        <v>1300</v>
      </c>
      <c r="I112" s="15">
        <v>1500</v>
      </c>
      <c r="J112" s="15">
        <v>1500</v>
      </c>
      <c r="K112" s="15">
        <v>1600</v>
      </c>
      <c r="L112" s="15">
        <v>1500</v>
      </c>
      <c r="M112" s="15">
        <v>1600</v>
      </c>
      <c r="N112" s="15">
        <v>1500</v>
      </c>
      <c r="O112" s="15">
        <v>1700</v>
      </c>
      <c r="P112" s="15">
        <v>1500</v>
      </c>
      <c r="Q112" s="15">
        <v>1600</v>
      </c>
      <c r="R112" s="15">
        <v>1500</v>
      </c>
      <c r="S112" s="15">
        <v>1500</v>
      </c>
      <c r="T112" s="15">
        <v>1500</v>
      </c>
      <c r="U112" s="15">
        <v>1400</v>
      </c>
      <c r="V112" s="15">
        <v>1500</v>
      </c>
      <c r="W112" s="15">
        <v>1300</v>
      </c>
      <c r="X112" s="15">
        <v>1400</v>
      </c>
      <c r="Y112" s="15">
        <v>1300</v>
      </c>
      <c r="Z112" s="15">
        <v>1300</v>
      </c>
      <c r="AA112" s="15">
        <v>1300</v>
      </c>
      <c r="AB112" s="15">
        <v>1300</v>
      </c>
      <c r="AC112" s="25">
        <f>SUM(E112:AB112)</f>
        <v>34900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>
        <f t="shared" ref="E113:AB113" si="50">E112/E111</f>
        <v>0.59890675750613953</v>
      </c>
      <c r="F113" s="16">
        <f t="shared" si="50"/>
        <v>0.61466746165103803</v>
      </c>
      <c r="G113" s="16">
        <f t="shared" si="50"/>
        <v>0.51905252317198758</v>
      </c>
      <c r="H113" s="16">
        <f t="shared" si="50"/>
        <v>0.51248223806854476</v>
      </c>
      <c r="I113" s="16">
        <f t="shared" si="50"/>
        <v>0.59890675750613953</v>
      </c>
      <c r="J113" s="16">
        <f t="shared" si="50"/>
        <v>0.63128009574971466</v>
      </c>
      <c r="K113" s="16">
        <f t="shared" si="50"/>
        <v>0.63074736993051661</v>
      </c>
      <c r="L113" s="16">
        <f t="shared" si="50"/>
        <v>0.58393408856848616</v>
      </c>
      <c r="M113" s="16">
        <f t="shared" si="50"/>
        <v>0.60767124664037586</v>
      </c>
      <c r="N113" s="16">
        <f t="shared" si="50"/>
        <v>0.56969179372535217</v>
      </c>
      <c r="O113" s="16">
        <f t="shared" si="50"/>
        <v>0.62286302780638514</v>
      </c>
      <c r="P113" s="16">
        <f t="shared" si="50"/>
        <v>0.55612770339855833</v>
      </c>
      <c r="Q113" s="16">
        <f t="shared" si="50"/>
        <v>0.59320288362512874</v>
      </c>
      <c r="R113" s="16">
        <f t="shared" si="50"/>
        <v>0.56282803717444441</v>
      </c>
      <c r="S113" s="16">
        <f t="shared" si="50"/>
        <v>0.55612770339855822</v>
      </c>
      <c r="T113" s="16">
        <f t="shared" si="50"/>
        <v>0.54319450099394051</v>
      </c>
      <c r="U113" s="16">
        <f t="shared" si="50"/>
        <v>0.53171234081032892</v>
      </c>
      <c r="V113" s="16">
        <f t="shared" si="50"/>
        <v>0.63992776829423137</v>
      </c>
      <c r="W113" s="16">
        <f t="shared" si="50"/>
        <v>0.56230690010298645</v>
      </c>
      <c r="X113" s="16">
        <f t="shared" si="50"/>
        <v>0.59726591707461585</v>
      </c>
      <c r="Y113" s="16">
        <f t="shared" si="50"/>
        <v>0.55460406585500044</v>
      </c>
      <c r="Z113" s="16">
        <f t="shared" si="50"/>
        <v>0.55460406585500044</v>
      </c>
      <c r="AA113" s="16">
        <f t="shared" si="50"/>
        <v>0.56230690010298645</v>
      </c>
      <c r="AB113" s="16">
        <f t="shared" si="50"/>
        <v>0.54710941631641952</v>
      </c>
      <c r="AC113" s="24">
        <f t="shared" ref="AC113:AC118" si="51">AVERAGE(E113:AB113)</f>
        <v>0.57714673180528675</v>
      </c>
    </row>
    <row r="114" spans="1:35" ht="30" customHeight="1">
      <c r="A114" s="4">
        <v>17</v>
      </c>
      <c r="B114" s="5" t="s">
        <v>64</v>
      </c>
      <c r="C114" s="13"/>
      <c r="D114" s="13"/>
      <c r="E114" s="427">
        <f>AVERAGE(E113:AB113)</f>
        <v>0.57714673180528675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>
        <f t="shared" si="51"/>
        <v>0.57714673180528675</v>
      </c>
    </row>
    <row r="115" spans="1:35" ht="30" customHeight="1">
      <c r="A115" s="4">
        <v>18</v>
      </c>
      <c r="B115" s="5" t="s">
        <v>65</v>
      </c>
      <c r="C115" s="13"/>
      <c r="D115" s="13"/>
      <c r="E115" s="16">
        <f t="shared" ref="E115:AB115" si="52">3.516/E113</f>
        <v>5.8706968253968261</v>
      </c>
      <c r="F115" s="16">
        <f t="shared" si="52"/>
        <v>5.720166137566137</v>
      </c>
      <c r="G115" s="16">
        <f t="shared" si="52"/>
        <v>6.7738809523809529</v>
      </c>
      <c r="H115" s="16">
        <f t="shared" si="52"/>
        <v>6.86072557997558</v>
      </c>
      <c r="I115" s="16">
        <f t="shared" si="52"/>
        <v>5.8706968253968261</v>
      </c>
      <c r="J115" s="16">
        <f t="shared" si="52"/>
        <v>5.5696354497354497</v>
      </c>
      <c r="K115" s="16">
        <f t="shared" si="52"/>
        <v>5.5743395337301589</v>
      </c>
      <c r="L115" s="16">
        <f t="shared" si="52"/>
        <v>6.0212275132275126</v>
      </c>
      <c r="M115" s="16">
        <f t="shared" si="52"/>
        <v>5.7860233134920627</v>
      </c>
      <c r="N115" s="16">
        <f t="shared" si="52"/>
        <v>6.1717582010582026</v>
      </c>
      <c r="O115" s="16">
        <f t="shared" si="52"/>
        <v>5.6449007936507938</v>
      </c>
      <c r="P115" s="16">
        <f t="shared" si="52"/>
        <v>6.3222888888888873</v>
      </c>
      <c r="Q115" s="16">
        <f t="shared" si="52"/>
        <v>5.9271458333333333</v>
      </c>
      <c r="R115" s="16">
        <f t="shared" si="52"/>
        <v>6.247023544973545</v>
      </c>
      <c r="S115" s="16">
        <f t="shared" si="52"/>
        <v>6.3222888888888882</v>
      </c>
      <c r="T115" s="16">
        <f t="shared" si="52"/>
        <v>6.4728195767195773</v>
      </c>
      <c r="U115" s="16">
        <f t="shared" si="52"/>
        <v>6.6125980725623572</v>
      </c>
      <c r="V115" s="16">
        <f t="shared" si="52"/>
        <v>5.4943701058201055</v>
      </c>
      <c r="W115" s="16">
        <f t="shared" si="52"/>
        <v>6.2528131868131887</v>
      </c>
      <c r="X115" s="16">
        <f t="shared" si="52"/>
        <v>5.8868251133786851</v>
      </c>
      <c r="Y115" s="16">
        <f t="shared" si="52"/>
        <v>6.3396578144078148</v>
      </c>
      <c r="Z115" s="16">
        <f t="shared" si="52"/>
        <v>6.3396578144078148</v>
      </c>
      <c r="AA115" s="16">
        <f t="shared" si="52"/>
        <v>6.2528131868131887</v>
      </c>
      <c r="AB115" s="16">
        <f t="shared" si="52"/>
        <v>6.426502442002441</v>
      </c>
      <c r="AC115" s="24">
        <f t="shared" si="51"/>
        <v>6.115035649775848</v>
      </c>
    </row>
    <row r="116" spans="1:35" ht="30" customHeight="1">
      <c r="A116" s="4">
        <v>19</v>
      </c>
      <c r="B116" s="5" t="s">
        <v>66</v>
      </c>
      <c r="C116" s="13"/>
      <c r="D116" s="13"/>
      <c r="E116" s="16">
        <f t="shared" ref="E116:AB116" si="53">3.413*E115</f>
        <v>20.036688265079366</v>
      </c>
      <c r="F116" s="16">
        <f t="shared" si="53"/>
        <v>19.522927027513223</v>
      </c>
      <c r="G116" s="16">
        <f t="shared" si="53"/>
        <v>23.119255690476191</v>
      </c>
      <c r="H116" s="16">
        <f t="shared" si="53"/>
        <v>23.415656404456652</v>
      </c>
      <c r="I116" s="16">
        <f t="shared" si="53"/>
        <v>20.036688265079366</v>
      </c>
      <c r="J116" s="16">
        <f t="shared" si="53"/>
        <v>19.00916578994709</v>
      </c>
      <c r="K116" s="16">
        <f t="shared" si="53"/>
        <v>19.02522082862103</v>
      </c>
      <c r="L116" s="16">
        <f t="shared" si="53"/>
        <v>20.550449502645499</v>
      </c>
      <c r="M116" s="16">
        <f t="shared" si="53"/>
        <v>19.747697568948407</v>
      </c>
      <c r="N116" s="16">
        <f t="shared" si="53"/>
        <v>21.064210740211646</v>
      </c>
      <c r="O116" s="16">
        <f t="shared" si="53"/>
        <v>19.266046408730158</v>
      </c>
      <c r="P116" s="16">
        <f t="shared" si="53"/>
        <v>21.577971977777771</v>
      </c>
      <c r="Q116" s="16">
        <f t="shared" si="53"/>
        <v>20.229348729166666</v>
      </c>
      <c r="R116" s="16">
        <f t="shared" si="53"/>
        <v>21.321091358994707</v>
      </c>
      <c r="S116" s="16">
        <f t="shared" si="53"/>
        <v>21.577971977777775</v>
      </c>
      <c r="T116" s="16">
        <f t="shared" si="53"/>
        <v>22.091733215343915</v>
      </c>
      <c r="U116" s="16">
        <f t="shared" si="53"/>
        <v>22.568797221655323</v>
      </c>
      <c r="V116" s="16">
        <f t="shared" si="53"/>
        <v>18.752285171164019</v>
      </c>
      <c r="W116" s="16">
        <f t="shared" si="53"/>
        <v>21.340851406593412</v>
      </c>
      <c r="X116" s="16">
        <f t="shared" si="53"/>
        <v>20.091734111961451</v>
      </c>
      <c r="Y116" s="16">
        <f t="shared" si="53"/>
        <v>21.637252120573869</v>
      </c>
      <c r="Z116" s="16">
        <f t="shared" si="53"/>
        <v>21.637252120573869</v>
      </c>
      <c r="AA116" s="16">
        <f t="shared" si="53"/>
        <v>21.340851406593412</v>
      </c>
      <c r="AB116" s="16">
        <f t="shared" si="53"/>
        <v>21.93365283455433</v>
      </c>
      <c r="AC116" s="24">
        <f t="shared" si="51"/>
        <v>20.870616672684964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>
        <f t="shared" ref="E117:J117" si="54">(E100-E99)/LN(1+(E100-E99)/E94)</f>
        <v>3.6943453109355677</v>
      </c>
      <c r="F117" s="16">
        <f t="shared" si="54"/>
        <v>3.6262979349586693</v>
      </c>
      <c r="G117" s="16">
        <f t="shared" si="54"/>
        <v>3.5453777518294358</v>
      </c>
      <c r="H117" s="16">
        <f t="shared" si="54"/>
        <v>3.8087570999952334</v>
      </c>
      <c r="I117" s="16">
        <f t="shared" si="54"/>
        <v>3.6262979349586684</v>
      </c>
      <c r="J117" s="16">
        <f t="shared" si="54"/>
        <v>3.5576754208228252</v>
      </c>
      <c r="K117" s="16">
        <f>(K100-K99)/LN(1+(K100-K99)/K94)</f>
        <v>3.5116611287000743</v>
      </c>
      <c r="L117" s="16">
        <f t="shared" ref="L117:AB117" si="55">(L100-L99)/LN(1+(L100-L99)/L94)</f>
        <v>3.6943453109355677</v>
      </c>
      <c r="M117" s="16">
        <f t="shared" si="55"/>
        <v>3.728161169432509</v>
      </c>
      <c r="N117" s="16">
        <f t="shared" si="55"/>
        <v>3.7281611694325072</v>
      </c>
      <c r="O117" s="16">
        <f t="shared" si="55"/>
        <v>3.7953919198120301</v>
      </c>
      <c r="P117" s="16">
        <f t="shared" si="55"/>
        <v>4.0254229819465657</v>
      </c>
      <c r="Q117" s="16">
        <f t="shared" si="55"/>
        <v>3.8769682118883537</v>
      </c>
      <c r="R117" s="16">
        <f t="shared" si="55"/>
        <v>3.8429301103906566</v>
      </c>
      <c r="S117" s="16">
        <f t="shared" si="55"/>
        <v>3.8288123728618544</v>
      </c>
      <c r="T117" s="16">
        <f t="shared" si="55"/>
        <v>3.9108742047105141</v>
      </c>
      <c r="U117" s="16">
        <f t="shared" si="55"/>
        <v>3.9911780007396405</v>
      </c>
      <c r="V117" s="16">
        <f t="shared" si="55"/>
        <v>3.6007153540981931</v>
      </c>
      <c r="W117" s="16">
        <f t="shared" si="55"/>
        <v>3.4096372669718451</v>
      </c>
      <c r="X117" s="16">
        <f t="shared" si="55"/>
        <v>3.4096372669718451</v>
      </c>
      <c r="Y117" s="16">
        <f t="shared" si="55"/>
        <v>3.443794287074589</v>
      </c>
      <c r="Z117" s="16">
        <f t="shared" si="55"/>
        <v>3.4096372669718451</v>
      </c>
      <c r="AA117" s="16">
        <f t="shared" si="55"/>
        <v>3.4884508893466566</v>
      </c>
      <c r="AB117" s="16">
        <f t="shared" si="55"/>
        <v>3.477801084802584</v>
      </c>
      <c r="AC117" s="24">
        <f t="shared" si="51"/>
        <v>3.6680138104411757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>
        <f t="shared" ref="E118:AB118" si="56">(E96-E97)/LN(1+(E96-E97)/E95)</f>
        <v>2.9556008171816193</v>
      </c>
      <c r="F118" s="16">
        <f t="shared" si="56"/>
        <v>2.9063544547929929</v>
      </c>
      <c r="G118" s="16">
        <f t="shared" si="56"/>
        <v>2.9556008171816193</v>
      </c>
      <c r="H118" s="16">
        <f t="shared" si="56"/>
        <v>2.6050715660667718</v>
      </c>
      <c r="I118" s="16">
        <f t="shared" si="56"/>
        <v>3.2843408564649375</v>
      </c>
      <c r="J118" s="16">
        <f t="shared" si="56"/>
        <v>3.0222103805672953</v>
      </c>
      <c r="K118" s="16">
        <f t="shared" si="56"/>
        <v>2.980129191979886</v>
      </c>
      <c r="L118" s="16">
        <f t="shared" si="56"/>
        <v>3.0045957240544103</v>
      </c>
      <c r="M118" s="16">
        <f t="shared" si="56"/>
        <v>3.2248851383682635</v>
      </c>
      <c r="N118" s="16">
        <f t="shared" si="56"/>
        <v>3.0533471748646295</v>
      </c>
      <c r="O118" s="16">
        <f t="shared" si="56"/>
        <v>2.9407981782201453</v>
      </c>
      <c r="P118" s="16">
        <f t="shared" si="56"/>
        <v>3.1018627337783822</v>
      </c>
      <c r="Q118" s="16">
        <f t="shared" si="56"/>
        <v>3.1018627337783826</v>
      </c>
      <c r="R118" s="16">
        <f t="shared" si="56"/>
        <v>3.0776339841275702</v>
      </c>
      <c r="S118" s="16">
        <f t="shared" si="56"/>
        <v>3.1018627337783826</v>
      </c>
      <c r="T118" s="16">
        <f t="shared" si="56"/>
        <v>3.1501495626411922</v>
      </c>
      <c r="U118" s="16">
        <f t="shared" si="56"/>
        <v>3.0533471748646286</v>
      </c>
      <c r="V118" s="16">
        <f t="shared" si="56"/>
        <v>2.6571824286132677</v>
      </c>
      <c r="W118" s="16">
        <f t="shared" si="56"/>
        <v>2.4452875576447823</v>
      </c>
      <c r="X118" s="16">
        <f t="shared" si="56"/>
        <v>2.6571824286132681</v>
      </c>
      <c r="Y118" s="16">
        <f t="shared" si="56"/>
        <v>2.8319947622323784</v>
      </c>
      <c r="Z118" s="16">
        <f t="shared" si="56"/>
        <v>2.8319947622323784</v>
      </c>
      <c r="AA118" s="16">
        <f t="shared" si="56"/>
        <v>3.1269202697034135</v>
      </c>
      <c r="AB118" s="16">
        <f t="shared" si="56"/>
        <v>3.0222103805672957</v>
      </c>
      <c r="AC118" s="24">
        <f t="shared" si="51"/>
        <v>2.962184408846579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57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57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0</v>
      </c>
      <c r="F127" s="10">
        <f t="shared" ref="F127:AB127" si="58">F125-F126</f>
        <v>0</v>
      </c>
      <c r="G127" s="10">
        <f t="shared" si="58"/>
        <v>0</v>
      </c>
      <c r="H127" s="10">
        <f t="shared" si="58"/>
        <v>0</v>
      </c>
      <c r="I127" s="10">
        <f t="shared" si="58"/>
        <v>0</v>
      </c>
      <c r="J127" s="10">
        <f t="shared" si="58"/>
        <v>0</v>
      </c>
      <c r="K127" s="10">
        <f t="shared" si="58"/>
        <v>0</v>
      </c>
      <c r="L127" s="10">
        <f t="shared" si="58"/>
        <v>0</v>
      </c>
      <c r="M127" s="10">
        <f t="shared" si="58"/>
        <v>0</v>
      </c>
      <c r="N127" s="10">
        <f t="shared" si="58"/>
        <v>0</v>
      </c>
      <c r="O127" s="10">
        <f t="shared" si="58"/>
        <v>0</v>
      </c>
      <c r="P127" s="10">
        <f t="shared" si="58"/>
        <v>0</v>
      </c>
      <c r="Q127" s="10">
        <f t="shared" si="58"/>
        <v>0</v>
      </c>
      <c r="R127" s="10">
        <f t="shared" si="58"/>
        <v>0</v>
      </c>
      <c r="S127" s="10">
        <f t="shared" si="58"/>
        <v>0</v>
      </c>
      <c r="T127" s="10">
        <f t="shared" si="58"/>
        <v>0</v>
      </c>
      <c r="U127" s="10">
        <f t="shared" si="58"/>
        <v>0</v>
      </c>
      <c r="V127" s="10">
        <f t="shared" si="58"/>
        <v>0</v>
      </c>
      <c r="W127" s="10">
        <f t="shared" si="58"/>
        <v>0</v>
      </c>
      <c r="X127" s="10">
        <f t="shared" si="58"/>
        <v>0</v>
      </c>
      <c r="Y127" s="10">
        <f t="shared" si="58"/>
        <v>0</v>
      </c>
      <c r="Z127" s="10">
        <f t="shared" si="58"/>
        <v>0</v>
      </c>
      <c r="AA127" s="10">
        <f t="shared" si="58"/>
        <v>0</v>
      </c>
      <c r="AB127" s="10">
        <f t="shared" si="58"/>
        <v>0</v>
      </c>
      <c r="AC127" s="24">
        <f t="shared" si="57"/>
        <v>0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57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57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0</v>
      </c>
      <c r="F130" s="10">
        <f t="shared" ref="F130:AB130" si="59">F129-F128</f>
        <v>0</v>
      </c>
      <c r="G130" s="10">
        <f t="shared" si="59"/>
        <v>0</v>
      </c>
      <c r="H130" s="10">
        <f t="shared" si="59"/>
        <v>0</v>
      </c>
      <c r="I130" s="10">
        <f t="shared" si="59"/>
        <v>0</v>
      </c>
      <c r="J130" s="10">
        <f t="shared" si="59"/>
        <v>0</v>
      </c>
      <c r="K130" s="10">
        <f t="shared" si="59"/>
        <v>0</v>
      </c>
      <c r="L130" s="10">
        <f t="shared" si="59"/>
        <v>0</v>
      </c>
      <c r="M130" s="10">
        <f t="shared" si="59"/>
        <v>0</v>
      </c>
      <c r="N130" s="10">
        <f t="shared" si="59"/>
        <v>0</v>
      </c>
      <c r="O130" s="10">
        <f t="shared" si="59"/>
        <v>0</v>
      </c>
      <c r="P130" s="10">
        <f t="shared" si="59"/>
        <v>0</v>
      </c>
      <c r="Q130" s="10">
        <f t="shared" si="59"/>
        <v>0</v>
      </c>
      <c r="R130" s="10">
        <f t="shared" si="59"/>
        <v>0</v>
      </c>
      <c r="S130" s="10">
        <f t="shared" si="59"/>
        <v>0</v>
      </c>
      <c r="T130" s="10">
        <f t="shared" si="59"/>
        <v>0</v>
      </c>
      <c r="U130" s="10">
        <f t="shared" si="59"/>
        <v>0</v>
      </c>
      <c r="V130" s="10">
        <f t="shared" si="59"/>
        <v>0</v>
      </c>
      <c r="W130" s="10">
        <f t="shared" si="59"/>
        <v>0</v>
      </c>
      <c r="X130" s="10">
        <f t="shared" si="59"/>
        <v>0</v>
      </c>
      <c r="Y130" s="10">
        <f t="shared" si="59"/>
        <v>0</v>
      </c>
      <c r="Z130" s="10">
        <f t="shared" si="59"/>
        <v>0</v>
      </c>
      <c r="AA130" s="10">
        <f t="shared" si="59"/>
        <v>0</v>
      </c>
      <c r="AB130" s="10">
        <f t="shared" si="59"/>
        <v>0</v>
      </c>
      <c r="AC130" s="24">
        <f>AVERAGE(E130:AB130)</f>
        <v>0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60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60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>
        <v>4.2</v>
      </c>
      <c r="Y133" s="11">
        <v>4.2</v>
      </c>
      <c r="Z133" s="11">
        <v>4.2</v>
      </c>
      <c r="AA133" s="11">
        <v>4.2</v>
      </c>
      <c r="AB133" s="11">
        <v>4.2</v>
      </c>
      <c r="AC133" s="24">
        <f t="shared" si="60"/>
        <v>4.200000000000002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>
        <v>3.7</v>
      </c>
      <c r="Y134" s="12">
        <v>3.7</v>
      </c>
      <c r="Z134" s="12">
        <v>3.7</v>
      </c>
      <c r="AA134" s="12">
        <v>3.7</v>
      </c>
      <c r="AB134" s="12">
        <v>3.7</v>
      </c>
      <c r="AC134" s="24">
        <f t="shared" si="60"/>
        <v>3.7000000000000015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>
        <v>3.8</v>
      </c>
      <c r="Y135" s="12">
        <v>3.8</v>
      </c>
      <c r="Z135" s="12">
        <v>3.8</v>
      </c>
      <c r="AA135" s="12">
        <v>3.8</v>
      </c>
      <c r="AB135" s="12">
        <v>3.8</v>
      </c>
      <c r="AC135" s="24">
        <f t="shared" si="60"/>
        <v>3.7999999999999985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24">
        <f t="shared" si="60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AB137" si="61">E133-E134</f>
        <v>0.5</v>
      </c>
      <c r="F137" s="11">
        <f t="shared" si="61"/>
        <v>0.5</v>
      </c>
      <c r="G137" s="11">
        <f t="shared" si="61"/>
        <v>0.5</v>
      </c>
      <c r="H137" s="11">
        <f t="shared" si="61"/>
        <v>0.5</v>
      </c>
      <c r="I137" s="11">
        <f t="shared" si="61"/>
        <v>0.5</v>
      </c>
      <c r="J137" s="11">
        <f t="shared" si="61"/>
        <v>0.5</v>
      </c>
      <c r="K137" s="11">
        <f t="shared" si="61"/>
        <v>0.5</v>
      </c>
      <c r="L137" s="11">
        <f t="shared" si="61"/>
        <v>0.5</v>
      </c>
      <c r="M137" s="11">
        <f t="shared" si="61"/>
        <v>0.5</v>
      </c>
      <c r="N137" s="11">
        <f t="shared" si="61"/>
        <v>0.5</v>
      </c>
      <c r="O137" s="11">
        <f t="shared" si="61"/>
        <v>0.5</v>
      </c>
      <c r="P137" s="11">
        <f t="shared" si="61"/>
        <v>0.5</v>
      </c>
      <c r="Q137" s="11">
        <f t="shared" si="61"/>
        <v>0.5</v>
      </c>
      <c r="R137" s="11">
        <f t="shared" si="61"/>
        <v>0.5</v>
      </c>
      <c r="S137" s="11">
        <f t="shared" si="61"/>
        <v>0.5</v>
      </c>
      <c r="T137" s="11">
        <f t="shared" si="61"/>
        <v>0.5</v>
      </c>
      <c r="U137" s="11">
        <f t="shared" si="61"/>
        <v>0.5</v>
      </c>
      <c r="V137" s="11">
        <f t="shared" si="61"/>
        <v>0.5</v>
      </c>
      <c r="W137" s="11">
        <f t="shared" si="61"/>
        <v>0.5</v>
      </c>
      <c r="X137" s="11">
        <f t="shared" si="61"/>
        <v>0.5</v>
      </c>
      <c r="Y137" s="11">
        <f t="shared" si="61"/>
        <v>0.5</v>
      </c>
      <c r="Z137" s="11">
        <f t="shared" si="61"/>
        <v>0.5</v>
      </c>
      <c r="AA137" s="11">
        <f t="shared" si="61"/>
        <v>0.5</v>
      </c>
      <c r="AB137" s="11">
        <f t="shared" si="61"/>
        <v>0.5</v>
      </c>
      <c r="AC137" s="24">
        <f t="shared" si="60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AB138" si="62">E135-E136</f>
        <v>0.79999999999999982</v>
      </c>
      <c r="F138" s="11">
        <f t="shared" si="62"/>
        <v>0.79999999999999982</v>
      </c>
      <c r="G138" s="11">
        <f t="shared" si="62"/>
        <v>0.79999999999999982</v>
      </c>
      <c r="H138" s="11">
        <f t="shared" si="62"/>
        <v>0.79999999999999982</v>
      </c>
      <c r="I138" s="11">
        <f t="shared" si="62"/>
        <v>0.79999999999999982</v>
      </c>
      <c r="J138" s="11">
        <f t="shared" si="62"/>
        <v>0.79999999999999982</v>
      </c>
      <c r="K138" s="11">
        <f t="shared" si="62"/>
        <v>0.79999999999999982</v>
      </c>
      <c r="L138" s="11">
        <f t="shared" si="62"/>
        <v>0.79999999999999982</v>
      </c>
      <c r="M138" s="11">
        <f t="shared" si="62"/>
        <v>0.79999999999999982</v>
      </c>
      <c r="N138" s="11">
        <f t="shared" si="62"/>
        <v>0.79999999999999982</v>
      </c>
      <c r="O138" s="11">
        <f t="shared" si="62"/>
        <v>0.79999999999999982</v>
      </c>
      <c r="P138" s="11">
        <f t="shared" si="62"/>
        <v>0.79999999999999982</v>
      </c>
      <c r="Q138" s="11">
        <f t="shared" si="62"/>
        <v>0.79999999999999982</v>
      </c>
      <c r="R138" s="11">
        <f t="shared" si="62"/>
        <v>0.79999999999999982</v>
      </c>
      <c r="S138" s="11">
        <f t="shared" si="62"/>
        <v>0.79999999999999982</v>
      </c>
      <c r="T138" s="11">
        <f t="shared" si="62"/>
        <v>0.79999999999999982</v>
      </c>
      <c r="U138" s="11">
        <f t="shared" si="62"/>
        <v>0.79999999999999982</v>
      </c>
      <c r="V138" s="11">
        <f t="shared" si="62"/>
        <v>0.79999999999999982</v>
      </c>
      <c r="W138" s="11">
        <f t="shared" si="62"/>
        <v>0.79999999999999982</v>
      </c>
      <c r="X138" s="11">
        <f t="shared" si="62"/>
        <v>0.79999999999999982</v>
      </c>
      <c r="Y138" s="11">
        <f t="shared" si="62"/>
        <v>0.79999999999999982</v>
      </c>
      <c r="Z138" s="11">
        <f t="shared" si="62"/>
        <v>0.79999999999999982</v>
      </c>
      <c r="AA138" s="11">
        <f t="shared" si="62"/>
        <v>0.79999999999999982</v>
      </c>
      <c r="AB138" s="11">
        <f t="shared" si="62"/>
        <v>0.79999999999999982</v>
      </c>
      <c r="AC138" s="24">
        <f t="shared" si="60"/>
        <v>0.80000000000000027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AB139" si="63">SQRT(E137/0.5)*971</f>
        <v>971</v>
      </c>
      <c r="F139" s="14">
        <f t="shared" si="63"/>
        <v>971</v>
      </c>
      <c r="G139" s="14">
        <f t="shared" si="63"/>
        <v>971</v>
      </c>
      <c r="H139" s="14">
        <f t="shared" si="63"/>
        <v>971</v>
      </c>
      <c r="I139" s="14">
        <f t="shared" si="63"/>
        <v>971</v>
      </c>
      <c r="J139" s="14">
        <f t="shared" si="63"/>
        <v>971</v>
      </c>
      <c r="K139" s="14">
        <f t="shared" si="63"/>
        <v>971</v>
      </c>
      <c r="L139" s="14">
        <f t="shared" si="63"/>
        <v>971</v>
      </c>
      <c r="M139" s="14">
        <f t="shared" si="63"/>
        <v>971</v>
      </c>
      <c r="N139" s="14">
        <f t="shared" si="63"/>
        <v>971</v>
      </c>
      <c r="O139" s="14">
        <f t="shared" si="63"/>
        <v>971</v>
      </c>
      <c r="P139" s="14">
        <f t="shared" si="63"/>
        <v>971</v>
      </c>
      <c r="Q139" s="14">
        <f t="shared" si="63"/>
        <v>971</v>
      </c>
      <c r="R139" s="14">
        <f t="shared" si="63"/>
        <v>971</v>
      </c>
      <c r="S139" s="14">
        <f t="shared" si="63"/>
        <v>971</v>
      </c>
      <c r="T139" s="14">
        <f t="shared" si="63"/>
        <v>971</v>
      </c>
      <c r="U139" s="14">
        <f t="shared" si="63"/>
        <v>971</v>
      </c>
      <c r="V139" s="14">
        <f t="shared" si="63"/>
        <v>971</v>
      </c>
      <c r="W139" s="14">
        <f t="shared" si="63"/>
        <v>971</v>
      </c>
      <c r="X139" s="14">
        <f t="shared" si="63"/>
        <v>971</v>
      </c>
      <c r="Y139" s="14">
        <f t="shared" si="63"/>
        <v>971</v>
      </c>
      <c r="Z139" s="14">
        <f t="shared" si="63"/>
        <v>971</v>
      </c>
      <c r="AA139" s="14">
        <f t="shared" si="63"/>
        <v>971</v>
      </c>
      <c r="AB139" s="14">
        <f t="shared" si="63"/>
        <v>971</v>
      </c>
      <c r="AC139" s="24">
        <f t="shared" si="60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AB140" si="64">E139*1000*1*(E125-E126)/3024</f>
        <v>0</v>
      </c>
      <c r="F140" s="14">
        <f t="shared" si="64"/>
        <v>0</v>
      </c>
      <c r="G140" s="14">
        <f t="shared" si="64"/>
        <v>0</v>
      </c>
      <c r="H140" s="14">
        <f t="shared" si="64"/>
        <v>0</v>
      </c>
      <c r="I140" s="14">
        <f t="shared" si="64"/>
        <v>0</v>
      </c>
      <c r="J140" s="14">
        <f t="shared" si="64"/>
        <v>0</v>
      </c>
      <c r="K140" s="14">
        <f t="shared" si="64"/>
        <v>0</v>
      </c>
      <c r="L140" s="14">
        <f t="shared" si="64"/>
        <v>0</v>
      </c>
      <c r="M140" s="14">
        <f t="shared" si="64"/>
        <v>0</v>
      </c>
      <c r="N140" s="14">
        <f t="shared" si="64"/>
        <v>0</v>
      </c>
      <c r="O140" s="14">
        <f t="shared" si="64"/>
        <v>0</v>
      </c>
      <c r="P140" s="14">
        <f t="shared" si="64"/>
        <v>0</v>
      </c>
      <c r="Q140" s="14">
        <f t="shared" si="64"/>
        <v>0</v>
      </c>
      <c r="R140" s="14">
        <f t="shared" si="64"/>
        <v>0</v>
      </c>
      <c r="S140" s="14">
        <f t="shared" si="64"/>
        <v>0</v>
      </c>
      <c r="T140" s="14">
        <f t="shared" si="64"/>
        <v>0</v>
      </c>
      <c r="U140" s="14">
        <f t="shared" si="64"/>
        <v>0</v>
      </c>
      <c r="V140" s="14">
        <f t="shared" si="64"/>
        <v>0</v>
      </c>
      <c r="W140" s="14">
        <f t="shared" si="64"/>
        <v>0</v>
      </c>
      <c r="X140" s="14">
        <f t="shared" si="64"/>
        <v>0</v>
      </c>
      <c r="Y140" s="14">
        <f t="shared" si="64"/>
        <v>0</v>
      </c>
      <c r="Z140" s="14">
        <f t="shared" si="64"/>
        <v>0</v>
      </c>
      <c r="AA140" s="14">
        <f t="shared" si="64"/>
        <v>0</v>
      </c>
      <c r="AB140" s="14">
        <f t="shared" si="64"/>
        <v>0</v>
      </c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 t="e">
        <f t="shared" ref="E142:AB142" si="65">E141/E140</f>
        <v>#DIV/0!</v>
      </c>
      <c r="F142" s="16" t="e">
        <f t="shared" si="65"/>
        <v>#DIV/0!</v>
      </c>
      <c r="G142" s="16" t="e">
        <f t="shared" si="65"/>
        <v>#DIV/0!</v>
      </c>
      <c r="H142" s="16" t="e">
        <f t="shared" si="65"/>
        <v>#DIV/0!</v>
      </c>
      <c r="I142" s="16" t="e">
        <f t="shared" si="65"/>
        <v>#DIV/0!</v>
      </c>
      <c r="J142" s="16" t="e">
        <f t="shared" si="65"/>
        <v>#DIV/0!</v>
      </c>
      <c r="K142" s="16" t="e">
        <f t="shared" si="65"/>
        <v>#DIV/0!</v>
      </c>
      <c r="L142" s="16" t="e">
        <f t="shared" si="65"/>
        <v>#DIV/0!</v>
      </c>
      <c r="M142" s="16" t="e">
        <f t="shared" si="65"/>
        <v>#DIV/0!</v>
      </c>
      <c r="N142" s="16" t="e">
        <f t="shared" si="65"/>
        <v>#DIV/0!</v>
      </c>
      <c r="O142" s="16" t="e">
        <f t="shared" si="65"/>
        <v>#DIV/0!</v>
      </c>
      <c r="P142" s="16" t="e">
        <f t="shared" si="65"/>
        <v>#DIV/0!</v>
      </c>
      <c r="Q142" s="16" t="e">
        <f t="shared" si="65"/>
        <v>#DIV/0!</v>
      </c>
      <c r="R142" s="16" t="e">
        <f t="shared" si="65"/>
        <v>#DIV/0!</v>
      </c>
      <c r="S142" s="16" t="e">
        <f t="shared" si="65"/>
        <v>#DIV/0!</v>
      </c>
      <c r="T142" s="16" t="e">
        <f t="shared" si="65"/>
        <v>#DIV/0!</v>
      </c>
      <c r="U142" s="16" t="e">
        <f t="shared" si="65"/>
        <v>#DIV/0!</v>
      </c>
      <c r="V142" s="16" t="e">
        <f t="shared" si="65"/>
        <v>#DIV/0!</v>
      </c>
      <c r="W142" s="16" t="e">
        <f t="shared" si="65"/>
        <v>#DIV/0!</v>
      </c>
      <c r="X142" s="16" t="e">
        <f t="shared" si="65"/>
        <v>#DIV/0!</v>
      </c>
      <c r="Y142" s="16" t="e">
        <f t="shared" si="65"/>
        <v>#DIV/0!</v>
      </c>
      <c r="Z142" s="16" t="e">
        <f t="shared" si="65"/>
        <v>#DIV/0!</v>
      </c>
      <c r="AA142" s="16" t="e">
        <f t="shared" si="65"/>
        <v>#DIV/0!</v>
      </c>
      <c r="AB142" s="16" t="e">
        <f t="shared" si="65"/>
        <v>#DIV/0!</v>
      </c>
      <c r="AC142" s="24" t="e">
        <f t="shared" ref="AC142:AC147" si="66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 t="e">
        <f>AVERAGE(E142:AB142)</f>
        <v>#DIV/0!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66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 t="e">
        <f t="shared" ref="E144:AB144" si="67">3.516/E142</f>
        <v>#DIV/0!</v>
      </c>
      <c r="F144" s="16" t="e">
        <f t="shared" si="67"/>
        <v>#DIV/0!</v>
      </c>
      <c r="G144" s="16" t="e">
        <f t="shared" si="67"/>
        <v>#DIV/0!</v>
      </c>
      <c r="H144" s="16" t="e">
        <f t="shared" si="67"/>
        <v>#DIV/0!</v>
      </c>
      <c r="I144" s="16" t="e">
        <f t="shared" si="67"/>
        <v>#DIV/0!</v>
      </c>
      <c r="J144" s="16" t="e">
        <f t="shared" si="67"/>
        <v>#DIV/0!</v>
      </c>
      <c r="K144" s="16" t="e">
        <f t="shared" si="67"/>
        <v>#DIV/0!</v>
      </c>
      <c r="L144" s="16" t="e">
        <f t="shared" si="67"/>
        <v>#DIV/0!</v>
      </c>
      <c r="M144" s="16" t="e">
        <f t="shared" si="67"/>
        <v>#DIV/0!</v>
      </c>
      <c r="N144" s="16" t="e">
        <f t="shared" si="67"/>
        <v>#DIV/0!</v>
      </c>
      <c r="O144" s="16" t="e">
        <f t="shared" si="67"/>
        <v>#DIV/0!</v>
      </c>
      <c r="P144" s="16" t="e">
        <f t="shared" si="67"/>
        <v>#DIV/0!</v>
      </c>
      <c r="Q144" s="16" t="e">
        <f t="shared" si="67"/>
        <v>#DIV/0!</v>
      </c>
      <c r="R144" s="16" t="e">
        <f t="shared" si="67"/>
        <v>#DIV/0!</v>
      </c>
      <c r="S144" s="16" t="e">
        <f t="shared" si="67"/>
        <v>#DIV/0!</v>
      </c>
      <c r="T144" s="16" t="e">
        <f t="shared" si="67"/>
        <v>#DIV/0!</v>
      </c>
      <c r="U144" s="16" t="e">
        <f t="shared" si="67"/>
        <v>#DIV/0!</v>
      </c>
      <c r="V144" s="16" t="e">
        <f t="shared" si="67"/>
        <v>#DIV/0!</v>
      </c>
      <c r="W144" s="16" t="e">
        <f t="shared" si="67"/>
        <v>#DIV/0!</v>
      </c>
      <c r="X144" s="16" t="e">
        <f t="shared" si="67"/>
        <v>#DIV/0!</v>
      </c>
      <c r="Y144" s="16" t="e">
        <f t="shared" si="67"/>
        <v>#DIV/0!</v>
      </c>
      <c r="Z144" s="16" t="e">
        <f t="shared" si="67"/>
        <v>#DIV/0!</v>
      </c>
      <c r="AA144" s="16" t="e">
        <f t="shared" si="67"/>
        <v>#DIV/0!</v>
      </c>
      <c r="AB144" s="16" t="e">
        <f t="shared" si="67"/>
        <v>#DIV/0!</v>
      </c>
      <c r="AC144" s="24" t="e">
        <f t="shared" si="66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 t="e">
        <f t="shared" ref="E145:AB145" si="68">3.413*E144</f>
        <v>#DIV/0!</v>
      </c>
      <c r="F145" s="16" t="e">
        <f t="shared" si="68"/>
        <v>#DIV/0!</v>
      </c>
      <c r="G145" s="16" t="e">
        <f t="shared" si="68"/>
        <v>#DIV/0!</v>
      </c>
      <c r="H145" s="16" t="e">
        <f t="shared" si="68"/>
        <v>#DIV/0!</v>
      </c>
      <c r="I145" s="16" t="e">
        <f t="shared" si="68"/>
        <v>#DIV/0!</v>
      </c>
      <c r="J145" s="16" t="e">
        <f t="shared" si="68"/>
        <v>#DIV/0!</v>
      </c>
      <c r="K145" s="16" t="e">
        <f t="shared" si="68"/>
        <v>#DIV/0!</v>
      </c>
      <c r="L145" s="16" t="e">
        <f t="shared" si="68"/>
        <v>#DIV/0!</v>
      </c>
      <c r="M145" s="16" t="e">
        <f t="shared" si="68"/>
        <v>#DIV/0!</v>
      </c>
      <c r="N145" s="16" t="e">
        <f t="shared" si="68"/>
        <v>#DIV/0!</v>
      </c>
      <c r="O145" s="16" t="e">
        <f t="shared" si="68"/>
        <v>#DIV/0!</v>
      </c>
      <c r="P145" s="16" t="e">
        <f t="shared" si="68"/>
        <v>#DIV/0!</v>
      </c>
      <c r="Q145" s="16" t="e">
        <f t="shared" si="68"/>
        <v>#DIV/0!</v>
      </c>
      <c r="R145" s="16" t="e">
        <f t="shared" si="68"/>
        <v>#DIV/0!</v>
      </c>
      <c r="S145" s="16" t="e">
        <f t="shared" si="68"/>
        <v>#DIV/0!</v>
      </c>
      <c r="T145" s="16" t="e">
        <f t="shared" si="68"/>
        <v>#DIV/0!</v>
      </c>
      <c r="U145" s="16" t="e">
        <f t="shared" si="68"/>
        <v>#DIV/0!</v>
      </c>
      <c r="V145" s="16" t="e">
        <f t="shared" si="68"/>
        <v>#DIV/0!</v>
      </c>
      <c r="W145" s="16" t="e">
        <f t="shared" si="68"/>
        <v>#DIV/0!</v>
      </c>
      <c r="X145" s="16" t="e">
        <f t="shared" si="68"/>
        <v>#DIV/0!</v>
      </c>
      <c r="Y145" s="16" t="e">
        <f t="shared" si="68"/>
        <v>#DIV/0!</v>
      </c>
      <c r="Z145" s="16" t="e">
        <f t="shared" si="68"/>
        <v>#DIV/0!</v>
      </c>
      <c r="AA145" s="16" t="e">
        <f t="shared" si="68"/>
        <v>#DIV/0!</v>
      </c>
      <c r="AB145" s="16" t="e">
        <f t="shared" si="68"/>
        <v>#DIV/0!</v>
      </c>
      <c r="AC145" s="24" t="e">
        <f t="shared" si="66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 t="e">
        <f t="shared" ref="E146:J146" si="69">(E129-E128)/LN(1+(E129-E128)/E123)</f>
        <v>#DIV/0!</v>
      </c>
      <c r="F146" s="16" t="e">
        <f t="shared" si="69"/>
        <v>#DIV/0!</v>
      </c>
      <c r="G146" s="16" t="e">
        <f t="shared" si="69"/>
        <v>#DIV/0!</v>
      </c>
      <c r="H146" s="16" t="e">
        <f t="shared" si="69"/>
        <v>#DIV/0!</v>
      </c>
      <c r="I146" s="16" t="e">
        <f t="shared" si="69"/>
        <v>#DIV/0!</v>
      </c>
      <c r="J146" s="16" t="e">
        <f t="shared" si="69"/>
        <v>#DIV/0!</v>
      </c>
      <c r="K146" s="16" t="e">
        <f>(K129-K128)/LN(1+(K129-K128)/K123)</f>
        <v>#DIV/0!</v>
      </c>
      <c r="L146" s="16" t="e">
        <f t="shared" ref="L146:AB146" si="70">(L129-L128)/LN(1+(L129-L128)/L123)</f>
        <v>#DIV/0!</v>
      </c>
      <c r="M146" s="16" t="e">
        <f t="shared" si="70"/>
        <v>#DIV/0!</v>
      </c>
      <c r="N146" s="16" t="e">
        <f t="shared" si="70"/>
        <v>#DIV/0!</v>
      </c>
      <c r="O146" s="16" t="e">
        <f t="shared" si="70"/>
        <v>#DIV/0!</v>
      </c>
      <c r="P146" s="16" t="e">
        <f t="shared" si="70"/>
        <v>#DIV/0!</v>
      </c>
      <c r="Q146" s="16" t="e">
        <f t="shared" si="70"/>
        <v>#DIV/0!</v>
      </c>
      <c r="R146" s="16" t="e">
        <f t="shared" si="70"/>
        <v>#DIV/0!</v>
      </c>
      <c r="S146" s="16" t="e">
        <f t="shared" si="70"/>
        <v>#DIV/0!</v>
      </c>
      <c r="T146" s="16" t="e">
        <f t="shared" si="70"/>
        <v>#DIV/0!</v>
      </c>
      <c r="U146" s="16" t="e">
        <f t="shared" si="70"/>
        <v>#DIV/0!</v>
      </c>
      <c r="V146" s="16" t="e">
        <f t="shared" si="70"/>
        <v>#DIV/0!</v>
      </c>
      <c r="W146" s="16" t="e">
        <f t="shared" si="70"/>
        <v>#DIV/0!</v>
      </c>
      <c r="X146" s="16" t="e">
        <f t="shared" si="70"/>
        <v>#DIV/0!</v>
      </c>
      <c r="Y146" s="16" t="e">
        <f t="shared" si="70"/>
        <v>#DIV/0!</v>
      </c>
      <c r="Z146" s="16" t="e">
        <f t="shared" si="70"/>
        <v>#DIV/0!</v>
      </c>
      <c r="AA146" s="16" t="e">
        <f t="shared" si="70"/>
        <v>#DIV/0!</v>
      </c>
      <c r="AB146" s="16" t="e">
        <f t="shared" si="70"/>
        <v>#DIV/0!</v>
      </c>
      <c r="AC146" s="24" t="e">
        <f t="shared" si="66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 t="e">
        <f t="shared" ref="E147:AB147" si="71">(E125-E126)/LN(1+(E125-E126)/E124)</f>
        <v>#DIV/0!</v>
      </c>
      <c r="F147" s="16" t="e">
        <f t="shared" si="71"/>
        <v>#DIV/0!</v>
      </c>
      <c r="G147" s="16" t="e">
        <f t="shared" si="71"/>
        <v>#DIV/0!</v>
      </c>
      <c r="H147" s="16" t="e">
        <f t="shared" si="71"/>
        <v>#DIV/0!</v>
      </c>
      <c r="I147" s="16" t="e">
        <f t="shared" si="71"/>
        <v>#DIV/0!</v>
      </c>
      <c r="J147" s="16" t="e">
        <f t="shared" si="71"/>
        <v>#DIV/0!</v>
      </c>
      <c r="K147" s="16" t="e">
        <f t="shared" si="71"/>
        <v>#DIV/0!</v>
      </c>
      <c r="L147" s="16" t="e">
        <f t="shared" si="71"/>
        <v>#DIV/0!</v>
      </c>
      <c r="M147" s="16" t="e">
        <f t="shared" si="71"/>
        <v>#DIV/0!</v>
      </c>
      <c r="N147" s="16" t="e">
        <f t="shared" si="71"/>
        <v>#DIV/0!</v>
      </c>
      <c r="O147" s="16" t="e">
        <f t="shared" si="71"/>
        <v>#DIV/0!</v>
      </c>
      <c r="P147" s="16" t="e">
        <f t="shared" si="71"/>
        <v>#DIV/0!</v>
      </c>
      <c r="Q147" s="16" t="e">
        <f t="shared" si="71"/>
        <v>#DIV/0!</v>
      </c>
      <c r="R147" s="16" t="e">
        <f t="shared" si="71"/>
        <v>#DIV/0!</v>
      </c>
      <c r="S147" s="16" t="e">
        <f t="shared" si="71"/>
        <v>#DIV/0!</v>
      </c>
      <c r="T147" s="16" t="e">
        <f t="shared" si="71"/>
        <v>#DIV/0!</v>
      </c>
      <c r="U147" s="16" t="e">
        <f t="shared" si="71"/>
        <v>#DIV/0!</v>
      </c>
      <c r="V147" s="16" t="e">
        <f t="shared" si="71"/>
        <v>#DIV/0!</v>
      </c>
      <c r="W147" s="16" t="e">
        <f t="shared" si="71"/>
        <v>#DIV/0!</v>
      </c>
      <c r="X147" s="16" t="e">
        <f t="shared" si="71"/>
        <v>#DIV/0!</v>
      </c>
      <c r="Y147" s="16" t="e">
        <f t="shared" si="71"/>
        <v>#DIV/0!</v>
      </c>
      <c r="Z147" s="16" t="e">
        <f t="shared" si="71"/>
        <v>#DIV/0!</v>
      </c>
      <c r="AA147" s="16" t="e">
        <f t="shared" si="71"/>
        <v>#DIV/0!</v>
      </c>
      <c r="AB147" s="16" t="e">
        <f t="shared" si="71"/>
        <v>#DIV/0!</v>
      </c>
      <c r="AC147" s="24" t="e">
        <f t="shared" si="66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23" t="e">
        <f>AVERAGE(E152:AB152)</f>
        <v>#DIV/0!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23" t="e">
        <f>AVERAGE(E153:AB153)</f>
        <v>#DIV/0!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24" t="e">
        <f t="shared" ref="AC154:AC158" si="72">AVERAGE(E154:AB154)</f>
        <v>#DIV/0!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24" t="e">
        <f t="shared" si="72"/>
        <v>#DIV/0!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>
        <f>E154-E155</f>
        <v>0</v>
      </c>
      <c r="F156" s="10">
        <f t="shared" ref="F156:AB156" si="73">F154-F155</f>
        <v>0</v>
      </c>
      <c r="G156" s="10">
        <f t="shared" si="73"/>
        <v>0</v>
      </c>
      <c r="H156" s="10">
        <f t="shared" si="73"/>
        <v>0</v>
      </c>
      <c r="I156" s="10">
        <f t="shared" si="73"/>
        <v>0</v>
      </c>
      <c r="J156" s="10">
        <f t="shared" si="73"/>
        <v>0</v>
      </c>
      <c r="K156" s="10">
        <f t="shared" si="73"/>
        <v>0</v>
      </c>
      <c r="L156" s="10">
        <f t="shared" si="73"/>
        <v>0</v>
      </c>
      <c r="M156" s="10">
        <f t="shared" si="73"/>
        <v>0</v>
      </c>
      <c r="N156" s="10">
        <f t="shared" si="73"/>
        <v>0</v>
      </c>
      <c r="O156" s="10">
        <f t="shared" si="73"/>
        <v>0</v>
      </c>
      <c r="P156" s="10">
        <f t="shared" si="73"/>
        <v>0</v>
      </c>
      <c r="Q156" s="10">
        <f t="shared" si="73"/>
        <v>0</v>
      </c>
      <c r="R156" s="10">
        <f t="shared" si="73"/>
        <v>0</v>
      </c>
      <c r="S156" s="10">
        <f t="shared" si="73"/>
        <v>0</v>
      </c>
      <c r="T156" s="10">
        <f t="shared" si="73"/>
        <v>0</v>
      </c>
      <c r="U156" s="10">
        <f t="shared" si="73"/>
        <v>0</v>
      </c>
      <c r="V156" s="10">
        <f t="shared" si="73"/>
        <v>0</v>
      </c>
      <c r="W156" s="10">
        <f t="shared" si="73"/>
        <v>0</v>
      </c>
      <c r="X156" s="10">
        <f t="shared" si="73"/>
        <v>0</v>
      </c>
      <c r="Y156" s="10">
        <f t="shared" si="73"/>
        <v>0</v>
      </c>
      <c r="Z156" s="10">
        <f t="shared" si="73"/>
        <v>0</v>
      </c>
      <c r="AA156" s="10">
        <f t="shared" si="73"/>
        <v>0</v>
      </c>
      <c r="AB156" s="10">
        <f t="shared" si="73"/>
        <v>0</v>
      </c>
      <c r="AC156" s="24">
        <f t="shared" si="72"/>
        <v>0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24" t="e">
        <f t="shared" si="72"/>
        <v>#DIV/0!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24" t="e">
        <f t="shared" si="72"/>
        <v>#DIV/0!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>
        <f>E158-E157</f>
        <v>0</v>
      </c>
      <c r="F159" s="10">
        <f t="shared" ref="F159:AB159" si="74">F158-F157</f>
        <v>0</v>
      </c>
      <c r="G159" s="10">
        <f t="shared" si="74"/>
        <v>0</v>
      </c>
      <c r="H159" s="10">
        <f t="shared" si="74"/>
        <v>0</v>
      </c>
      <c r="I159" s="10">
        <f t="shared" si="74"/>
        <v>0</v>
      </c>
      <c r="J159" s="10">
        <f t="shared" si="74"/>
        <v>0</v>
      </c>
      <c r="K159" s="10">
        <f t="shared" si="74"/>
        <v>0</v>
      </c>
      <c r="L159" s="10">
        <f t="shared" si="74"/>
        <v>0</v>
      </c>
      <c r="M159" s="10">
        <f t="shared" si="74"/>
        <v>0</v>
      </c>
      <c r="N159" s="10">
        <f t="shared" si="74"/>
        <v>0</v>
      </c>
      <c r="O159" s="10">
        <f t="shared" si="74"/>
        <v>0</v>
      </c>
      <c r="P159" s="10">
        <f t="shared" si="74"/>
        <v>0</v>
      </c>
      <c r="Q159" s="10">
        <f t="shared" si="74"/>
        <v>0</v>
      </c>
      <c r="R159" s="10">
        <f t="shared" si="74"/>
        <v>0</v>
      </c>
      <c r="S159" s="10">
        <f t="shared" si="74"/>
        <v>0</v>
      </c>
      <c r="T159" s="10">
        <f t="shared" si="74"/>
        <v>0</v>
      </c>
      <c r="U159" s="10">
        <f t="shared" si="74"/>
        <v>0</v>
      </c>
      <c r="V159" s="10">
        <f t="shared" si="74"/>
        <v>0</v>
      </c>
      <c r="W159" s="10">
        <f t="shared" si="74"/>
        <v>0</v>
      </c>
      <c r="X159" s="10">
        <f t="shared" si="74"/>
        <v>0</v>
      </c>
      <c r="Y159" s="10">
        <f t="shared" si="74"/>
        <v>0</v>
      </c>
      <c r="Z159" s="10">
        <f t="shared" si="74"/>
        <v>0</v>
      </c>
      <c r="AA159" s="10">
        <f t="shared" si="74"/>
        <v>0</v>
      </c>
      <c r="AB159" s="10">
        <f t="shared" si="74"/>
        <v>0</v>
      </c>
      <c r="AC159" s="24">
        <f>AVERAGE(E159:AB159)</f>
        <v>0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24" t="e">
        <f t="shared" ref="AC160:AC168" si="75">AVERAGE(E160:AB160)</f>
        <v>#DIV/0!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24" t="e">
        <f t="shared" si="75"/>
        <v>#DIV/0!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>
        <v>4.2</v>
      </c>
      <c r="F162" s="11">
        <v>4.2</v>
      </c>
      <c r="G162" s="11">
        <v>4.2</v>
      </c>
      <c r="H162" s="11">
        <v>4.2</v>
      </c>
      <c r="I162" s="11">
        <v>4.2</v>
      </c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>
        <v>4.2</v>
      </c>
      <c r="W162" s="11">
        <v>4.2</v>
      </c>
      <c r="X162" s="11">
        <v>4.2</v>
      </c>
      <c r="Y162" s="11">
        <v>4.2</v>
      </c>
      <c r="Z162" s="11">
        <v>4.2</v>
      </c>
      <c r="AA162" s="11">
        <v>4.2</v>
      </c>
      <c r="AB162" s="11">
        <v>4.2</v>
      </c>
      <c r="AC162" s="24">
        <f t="shared" si="75"/>
        <v>4.200000000000002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>
        <v>3.7</v>
      </c>
      <c r="F163" s="12">
        <v>3.7</v>
      </c>
      <c r="G163" s="12">
        <v>3.7</v>
      </c>
      <c r="H163" s="12">
        <v>3.7</v>
      </c>
      <c r="I163" s="12">
        <v>3.7</v>
      </c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>
        <v>3.7</v>
      </c>
      <c r="W163" s="12">
        <v>3.7</v>
      </c>
      <c r="X163" s="12">
        <v>3.7</v>
      </c>
      <c r="Y163" s="12">
        <v>3.7</v>
      </c>
      <c r="Z163" s="12">
        <v>3.7</v>
      </c>
      <c r="AA163" s="12">
        <v>3.7</v>
      </c>
      <c r="AB163" s="12">
        <v>3.7</v>
      </c>
      <c r="AC163" s="24">
        <f t="shared" si="75"/>
        <v>3.7000000000000015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>
        <v>3.8</v>
      </c>
      <c r="F164" s="12">
        <v>3.8</v>
      </c>
      <c r="G164" s="12">
        <v>3.8</v>
      </c>
      <c r="H164" s="12">
        <v>3.8</v>
      </c>
      <c r="I164" s="12">
        <v>3.8</v>
      </c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>
        <v>3.8</v>
      </c>
      <c r="W164" s="12">
        <v>3.8</v>
      </c>
      <c r="X164" s="12">
        <v>3.8</v>
      </c>
      <c r="Y164" s="12">
        <v>3.8</v>
      </c>
      <c r="Z164" s="12">
        <v>3.8</v>
      </c>
      <c r="AA164" s="12">
        <v>3.8</v>
      </c>
      <c r="AB164" s="12">
        <v>3.8</v>
      </c>
      <c r="AC164" s="24">
        <f t="shared" si="75"/>
        <v>3.7999999999999985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>
        <v>3</v>
      </c>
      <c r="F165" s="12">
        <v>3</v>
      </c>
      <c r="G165" s="12">
        <v>3</v>
      </c>
      <c r="H165" s="12">
        <v>3</v>
      </c>
      <c r="I165" s="12">
        <v>3</v>
      </c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>
        <v>3</v>
      </c>
      <c r="W165" s="12">
        <v>3</v>
      </c>
      <c r="X165" s="12">
        <v>3</v>
      </c>
      <c r="Y165" s="12">
        <v>3</v>
      </c>
      <c r="Z165" s="12">
        <v>3</v>
      </c>
      <c r="AA165" s="12">
        <v>3</v>
      </c>
      <c r="AB165" s="12">
        <v>3</v>
      </c>
      <c r="AC165" s="24">
        <f t="shared" si="75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>
        <f t="shared" ref="E166:AB166" si="76">E162-E163</f>
        <v>0.5</v>
      </c>
      <c r="F166" s="11">
        <f t="shared" si="76"/>
        <v>0.5</v>
      </c>
      <c r="G166" s="11">
        <f t="shared" si="76"/>
        <v>0.5</v>
      </c>
      <c r="H166" s="11">
        <f t="shared" si="76"/>
        <v>0.5</v>
      </c>
      <c r="I166" s="11">
        <f t="shared" si="76"/>
        <v>0.5</v>
      </c>
      <c r="J166" s="11">
        <f t="shared" si="76"/>
        <v>0.5</v>
      </c>
      <c r="K166" s="11">
        <f t="shared" si="76"/>
        <v>0.5</v>
      </c>
      <c r="L166" s="11">
        <f t="shared" si="76"/>
        <v>0.5</v>
      </c>
      <c r="M166" s="11">
        <f t="shared" si="76"/>
        <v>0.5</v>
      </c>
      <c r="N166" s="11">
        <f t="shared" si="76"/>
        <v>0.5</v>
      </c>
      <c r="O166" s="11">
        <f t="shared" si="76"/>
        <v>0.5</v>
      </c>
      <c r="P166" s="11">
        <f t="shared" si="76"/>
        <v>0.5</v>
      </c>
      <c r="Q166" s="11">
        <f t="shared" si="76"/>
        <v>0.5</v>
      </c>
      <c r="R166" s="11">
        <f t="shared" si="76"/>
        <v>0.5</v>
      </c>
      <c r="S166" s="11">
        <f t="shared" si="76"/>
        <v>0.5</v>
      </c>
      <c r="T166" s="11">
        <f t="shared" si="76"/>
        <v>0.5</v>
      </c>
      <c r="U166" s="11">
        <f t="shared" si="76"/>
        <v>0.5</v>
      </c>
      <c r="V166" s="11">
        <f t="shared" si="76"/>
        <v>0.5</v>
      </c>
      <c r="W166" s="11">
        <f t="shared" si="76"/>
        <v>0.5</v>
      </c>
      <c r="X166" s="11">
        <f t="shared" si="76"/>
        <v>0.5</v>
      </c>
      <c r="Y166" s="11">
        <f t="shared" si="76"/>
        <v>0.5</v>
      </c>
      <c r="Z166" s="11">
        <f t="shared" si="76"/>
        <v>0.5</v>
      </c>
      <c r="AA166" s="11">
        <f t="shared" si="76"/>
        <v>0.5</v>
      </c>
      <c r="AB166" s="11">
        <f t="shared" si="76"/>
        <v>0.5</v>
      </c>
      <c r="AC166" s="24">
        <f t="shared" si="75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>
        <f t="shared" ref="E167:AB167" si="77">E164-E165</f>
        <v>0.79999999999999982</v>
      </c>
      <c r="F167" s="11">
        <f t="shared" si="77"/>
        <v>0.79999999999999982</v>
      </c>
      <c r="G167" s="11">
        <f t="shared" si="77"/>
        <v>0.79999999999999982</v>
      </c>
      <c r="H167" s="11">
        <f t="shared" si="77"/>
        <v>0.79999999999999982</v>
      </c>
      <c r="I167" s="11">
        <f t="shared" si="77"/>
        <v>0.79999999999999982</v>
      </c>
      <c r="J167" s="11">
        <f t="shared" si="77"/>
        <v>0.79999999999999982</v>
      </c>
      <c r="K167" s="11">
        <f t="shared" si="77"/>
        <v>0.79999999999999982</v>
      </c>
      <c r="L167" s="11">
        <f t="shared" si="77"/>
        <v>0.79999999999999982</v>
      </c>
      <c r="M167" s="11">
        <f t="shared" si="77"/>
        <v>0.79999999999999982</v>
      </c>
      <c r="N167" s="11">
        <f t="shared" si="77"/>
        <v>0.79999999999999982</v>
      </c>
      <c r="O167" s="11">
        <f t="shared" si="77"/>
        <v>0.79999999999999982</v>
      </c>
      <c r="P167" s="11">
        <f t="shared" si="77"/>
        <v>0.79999999999999982</v>
      </c>
      <c r="Q167" s="11">
        <f t="shared" si="77"/>
        <v>0.79999999999999982</v>
      </c>
      <c r="R167" s="11">
        <f t="shared" si="77"/>
        <v>0.79999999999999982</v>
      </c>
      <c r="S167" s="11">
        <f t="shared" si="77"/>
        <v>0.79999999999999982</v>
      </c>
      <c r="T167" s="11">
        <f t="shared" si="77"/>
        <v>0.79999999999999982</v>
      </c>
      <c r="U167" s="11">
        <f t="shared" si="77"/>
        <v>0.79999999999999982</v>
      </c>
      <c r="V167" s="11">
        <f t="shared" si="77"/>
        <v>0.79999999999999982</v>
      </c>
      <c r="W167" s="11">
        <f t="shared" si="77"/>
        <v>0.79999999999999982</v>
      </c>
      <c r="X167" s="11">
        <f t="shared" si="77"/>
        <v>0.79999999999999982</v>
      </c>
      <c r="Y167" s="11">
        <f t="shared" si="77"/>
        <v>0.79999999999999982</v>
      </c>
      <c r="Z167" s="11">
        <f t="shared" si="77"/>
        <v>0.79999999999999982</v>
      </c>
      <c r="AA167" s="11">
        <f t="shared" si="77"/>
        <v>0.79999999999999982</v>
      </c>
      <c r="AB167" s="11">
        <f t="shared" si="77"/>
        <v>0.79999999999999982</v>
      </c>
      <c r="AC167" s="24">
        <f t="shared" si="75"/>
        <v>0.80000000000000027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>
        <f t="shared" ref="E168:AB168" si="78">SQRT(E166/0.5)*971</f>
        <v>971</v>
      </c>
      <c r="F168" s="14">
        <f t="shared" si="78"/>
        <v>971</v>
      </c>
      <c r="G168" s="14">
        <f t="shared" si="78"/>
        <v>971</v>
      </c>
      <c r="H168" s="14">
        <f t="shared" si="78"/>
        <v>971</v>
      </c>
      <c r="I168" s="14">
        <f t="shared" si="78"/>
        <v>971</v>
      </c>
      <c r="J168" s="14">
        <f t="shared" si="78"/>
        <v>971</v>
      </c>
      <c r="K168" s="14">
        <f t="shared" si="78"/>
        <v>971</v>
      </c>
      <c r="L168" s="14">
        <f t="shared" si="78"/>
        <v>971</v>
      </c>
      <c r="M168" s="14">
        <f t="shared" si="78"/>
        <v>971</v>
      </c>
      <c r="N168" s="14">
        <f t="shared" si="78"/>
        <v>971</v>
      </c>
      <c r="O168" s="14">
        <f t="shared" si="78"/>
        <v>971</v>
      </c>
      <c r="P168" s="14">
        <f t="shared" si="78"/>
        <v>971</v>
      </c>
      <c r="Q168" s="14">
        <f t="shared" si="78"/>
        <v>971</v>
      </c>
      <c r="R168" s="14">
        <f t="shared" si="78"/>
        <v>971</v>
      </c>
      <c r="S168" s="14">
        <f t="shared" si="78"/>
        <v>971</v>
      </c>
      <c r="T168" s="14">
        <f t="shared" si="78"/>
        <v>971</v>
      </c>
      <c r="U168" s="14">
        <f t="shared" si="78"/>
        <v>971</v>
      </c>
      <c r="V168" s="14">
        <f t="shared" si="78"/>
        <v>971</v>
      </c>
      <c r="W168" s="14">
        <f t="shared" si="78"/>
        <v>971</v>
      </c>
      <c r="X168" s="14">
        <f t="shared" si="78"/>
        <v>971</v>
      </c>
      <c r="Y168" s="14">
        <f t="shared" si="78"/>
        <v>971</v>
      </c>
      <c r="Z168" s="14">
        <f t="shared" si="78"/>
        <v>971</v>
      </c>
      <c r="AA168" s="14">
        <f t="shared" si="78"/>
        <v>971</v>
      </c>
      <c r="AB168" s="14">
        <f t="shared" si="78"/>
        <v>971</v>
      </c>
      <c r="AC168" s="24">
        <f t="shared" si="75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>
        <f t="shared" ref="E169:AB169" si="79">E168*1000*1*(E154-E155)/3024</f>
        <v>0</v>
      </c>
      <c r="F169" s="14">
        <f t="shared" si="79"/>
        <v>0</v>
      </c>
      <c r="G169" s="14">
        <f t="shared" si="79"/>
        <v>0</v>
      </c>
      <c r="H169" s="14">
        <f t="shared" si="79"/>
        <v>0</v>
      </c>
      <c r="I169" s="14">
        <f t="shared" si="79"/>
        <v>0</v>
      </c>
      <c r="J169" s="14">
        <f t="shared" si="79"/>
        <v>0</v>
      </c>
      <c r="K169" s="14">
        <f t="shared" si="79"/>
        <v>0</v>
      </c>
      <c r="L169" s="14">
        <f t="shared" si="79"/>
        <v>0</v>
      </c>
      <c r="M169" s="14">
        <f t="shared" si="79"/>
        <v>0</v>
      </c>
      <c r="N169" s="14">
        <f t="shared" si="79"/>
        <v>0</v>
      </c>
      <c r="O169" s="14">
        <f t="shared" si="79"/>
        <v>0</v>
      </c>
      <c r="P169" s="14">
        <f t="shared" si="79"/>
        <v>0</v>
      </c>
      <c r="Q169" s="14">
        <f t="shared" si="79"/>
        <v>0</v>
      </c>
      <c r="R169" s="14">
        <f t="shared" si="79"/>
        <v>0</v>
      </c>
      <c r="S169" s="14">
        <f t="shared" si="79"/>
        <v>0</v>
      </c>
      <c r="T169" s="14">
        <f t="shared" si="79"/>
        <v>0</v>
      </c>
      <c r="U169" s="14">
        <f t="shared" si="79"/>
        <v>0</v>
      </c>
      <c r="V169" s="14">
        <f t="shared" si="79"/>
        <v>0</v>
      </c>
      <c r="W169" s="14">
        <f t="shared" si="79"/>
        <v>0</v>
      </c>
      <c r="X169" s="14">
        <f t="shared" si="79"/>
        <v>0</v>
      </c>
      <c r="Y169" s="14">
        <f t="shared" si="79"/>
        <v>0</v>
      </c>
      <c r="Z169" s="14">
        <f t="shared" si="79"/>
        <v>0</v>
      </c>
      <c r="AA169" s="14">
        <f t="shared" si="79"/>
        <v>0</v>
      </c>
      <c r="AB169" s="14">
        <f t="shared" si="79"/>
        <v>0</v>
      </c>
      <c r="AC169" s="24">
        <f>SUM(E169:AB169)</f>
        <v>0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25">
        <f>SUM(E170:AB170)</f>
        <v>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 t="e">
        <f t="shared" ref="E171:AB171" si="80">E170/E169</f>
        <v>#DIV/0!</v>
      </c>
      <c r="F171" s="16" t="e">
        <f t="shared" si="80"/>
        <v>#DIV/0!</v>
      </c>
      <c r="G171" s="16" t="e">
        <f t="shared" si="80"/>
        <v>#DIV/0!</v>
      </c>
      <c r="H171" s="16" t="e">
        <f t="shared" si="80"/>
        <v>#DIV/0!</v>
      </c>
      <c r="I171" s="16" t="e">
        <f t="shared" si="80"/>
        <v>#DIV/0!</v>
      </c>
      <c r="J171" s="16" t="e">
        <f t="shared" si="80"/>
        <v>#DIV/0!</v>
      </c>
      <c r="K171" s="16" t="e">
        <f t="shared" si="80"/>
        <v>#DIV/0!</v>
      </c>
      <c r="L171" s="16" t="e">
        <f t="shared" si="80"/>
        <v>#DIV/0!</v>
      </c>
      <c r="M171" s="16" t="e">
        <f t="shared" si="80"/>
        <v>#DIV/0!</v>
      </c>
      <c r="N171" s="16" t="e">
        <f t="shared" si="80"/>
        <v>#DIV/0!</v>
      </c>
      <c r="O171" s="16" t="e">
        <f t="shared" si="80"/>
        <v>#DIV/0!</v>
      </c>
      <c r="P171" s="16" t="e">
        <f t="shared" si="80"/>
        <v>#DIV/0!</v>
      </c>
      <c r="Q171" s="16" t="e">
        <f t="shared" si="80"/>
        <v>#DIV/0!</v>
      </c>
      <c r="R171" s="16" t="e">
        <f t="shared" si="80"/>
        <v>#DIV/0!</v>
      </c>
      <c r="S171" s="16" t="e">
        <f t="shared" si="80"/>
        <v>#DIV/0!</v>
      </c>
      <c r="T171" s="16" t="e">
        <f t="shared" si="80"/>
        <v>#DIV/0!</v>
      </c>
      <c r="U171" s="16" t="e">
        <f t="shared" si="80"/>
        <v>#DIV/0!</v>
      </c>
      <c r="V171" s="16" t="e">
        <f t="shared" si="80"/>
        <v>#DIV/0!</v>
      </c>
      <c r="W171" s="16" t="e">
        <f t="shared" si="80"/>
        <v>#DIV/0!</v>
      </c>
      <c r="X171" s="16" t="e">
        <f t="shared" si="80"/>
        <v>#DIV/0!</v>
      </c>
      <c r="Y171" s="16" t="e">
        <f t="shared" si="80"/>
        <v>#DIV/0!</v>
      </c>
      <c r="Z171" s="16" t="e">
        <f t="shared" si="80"/>
        <v>#DIV/0!</v>
      </c>
      <c r="AA171" s="16" t="e">
        <f t="shared" si="80"/>
        <v>#DIV/0!</v>
      </c>
      <c r="AB171" s="16" t="e">
        <f t="shared" si="80"/>
        <v>#DIV/0!</v>
      </c>
      <c r="AC171" s="24" t="e">
        <f t="shared" ref="AC171:AC176" si="81">AVERAGE(E171:AB171)</f>
        <v>#DIV/0!</v>
      </c>
    </row>
    <row r="172" spans="1:58" ht="30" customHeight="1">
      <c r="A172" s="4">
        <v>17</v>
      </c>
      <c r="B172" s="5" t="s">
        <v>64</v>
      </c>
      <c r="C172" s="13"/>
      <c r="D172" s="13"/>
      <c r="E172" s="427" t="e">
        <f>AVERAGE(E171:AB171)</f>
        <v>#DIV/0!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 t="e">
        <f t="shared" si="81"/>
        <v>#DIV/0!</v>
      </c>
    </row>
    <row r="173" spans="1:58" ht="30" customHeight="1">
      <c r="A173" s="4">
        <v>18</v>
      </c>
      <c r="B173" s="5" t="s">
        <v>65</v>
      </c>
      <c r="C173" s="13"/>
      <c r="D173" s="13"/>
      <c r="E173" s="16" t="e">
        <f t="shared" ref="E173:AB173" si="82">3.516/E171</f>
        <v>#DIV/0!</v>
      </c>
      <c r="F173" s="16" t="e">
        <f t="shared" si="82"/>
        <v>#DIV/0!</v>
      </c>
      <c r="G173" s="16" t="e">
        <f t="shared" si="82"/>
        <v>#DIV/0!</v>
      </c>
      <c r="H173" s="16" t="e">
        <f t="shared" si="82"/>
        <v>#DIV/0!</v>
      </c>
      <c r="I173" s="16" t="e">
        <f t="shared" si="82"/>
        <v>#DIV/0!</v>
      </c>
      <c r="J173" s="16" t="e">
        <f t="shared" si="82"/>
        <v>#DIV/0!</v>
      </c>
      <c r="K173" s="16" t="e">
        <f t="shared" si="82"/>
        <v>#DIV/0!</v>
      </c>
      <c r="L173" s="16" t="e">
        <f t="shared" si="82"/>
        <v>#DIV/0!</v>
      </c>
      <c r="M173" s="16" t="e">
        <f t="shared" si="82"/>
        <v>#DIV/0!</v>
      </c>
      <c r="N173" s="16" t="e">
        <f t="shared" si="82"/>
        <v>#DIV/0!</v>
      </c>
      <c r="O173" s="16" t="e">
        <f t="shared" si="82"/>
        <v>#DIV/0!</v>
      </c>
      <c r="P173" s="16" t="e">
        <f t="shared" si="82"/>
        <v>#DIV/0!</v>
      </c>
      <c r="Q173" s="16" t="e">
        <f t="shared" si="82"/>
        <v>#DIV/0!</v>
      </c>
      <c r="R173" s="16" t="e">
        <f t="shared" si="82"/>
        <v>#DIV/0!</v>
      </c>
      <c r="S173" s="16" t="e">
        <f t="shared" si="82"/>
        <v>#DIV/0!</v>
      </c>
      <c r="T173" s="16" t="e">
        <f t="shared" si="82"/>
        <v>#DIV/0!</v>
      </c>
      <c r="U173" s="16" t="e">
        <f t="shared" si="82"/>
        <v>#DIV/0!</v>
      </c>
      <c r="V173" s="16" t="e">
        <f t="shared" si="82"/>
        <v>#DIV/0!</v>
      </c>
      <c r="W173" s="16" t="e">
        <f t="shared" si="82"/>
        <v>#DIV/0!</v>
      </c>
      <c r="X173" s="16" t="e">
        <f t="shared" si="82"/>
        <v>#DIV/0!</v>
      </c>
      <c r="Y173" s="16" t="e">
        <f t="shared" si="82"/>
        <v>#DIV/0!</v>
      </c>
      <c r="Z173" s="16" t="e">
        <f t="shared" si="82"/>
        <v>#DIV/0!</v>
      </c>
      <c r="AA173" s="16" t="e">
        <f t="shared" si="82"/>
        <v>#DIV/0!</v>
      </c>
      <c r="AB173" s="16" t="e">
        <f t="shared" si="82"/>
        <v>#DIV/0!</v>
      </c>
      <c r="AC173" s="24" t="e">
        <f t="shared" si="81"/>
        <v>#DIV/0!</v>
      </c>
    </row>
    <row r="174" spans="1:58" ht="30" customHeight="1">
      <c r="A174" s="4">
        <v>19</v>
      </c>
      <c r="B174" s="5" t="s">
        <v>66</v>
      </c>
      <c r="C174" s="13"/>
      <c r="D174" s="13"/>
      <c r="E174" s="16" t="e">
        <f t="shared" ref="E174:AB174" si="83">3.413*E173</f>
        <v>#DIV/0!</v>
      </c>
      <c r="F174" s="16" t="e">
        <f t="shared" si="83"/>
        <v>#DIV/0!</v>
      </c>
      <c r="G174" s="16" t="e">
        <f t="shared" si="83"/>
        <v>#DIV/0!</v>
      </c>
      <c r="H174" s="16" t="e">
        <f t="shared" si="83"/>
        <v>#DIV/0!</v>
      </c>
      <c r="I174" s="16" t="e">
        <f t="shared" si="83"/>
        <v>#DIV/0!</v>
      </c>
      <c r="J174" s="16" t="e">
        <f t="shared" si="83"/>
        <v>#DIV/0!</v>
      </c>
      <c r="K174" s="16" t="e">
        <f t="shared" si="83"/>
        <v>#DIV/0!</v>
      </c>
      <c r="L174" s="16" t="e">
        <f t="shared" si="83"/>
        <v>#DIV/0!</v>
      </c>
      <c r="M174" s="16" t="e">
        <f t="shared" si="83"/>
        <v>#DIV/0!</v>
      </c>
      <c r="N174" s="16" t="e">
        <f t="shared" si="83"/>
        <v>#DIV/0!</v>
      </c>
      <c r="O174" s="16" t="e">
        <f t="shared" si="83"/>
        <v>#DIV/0!</v>
      </c>
      <c r="P174" s="16" t="e">
        <f t="shared" si="83"/>
        <v>#DIV/0!</v>
      </c>
      <c r="Q174" s="16" t="e">
        <f t="shared" si="83"/>
        <v>#DIV/0!</v>
      </c>
      <c r="R174" s="16" t="e">
        <f t="shared" si="83"/>
        <v>#DIV/0!</v>
      </c>
      <c r="S174" s="16" t="e">
        <f t="shared" si="83"/>
        <v>#DIV/0!</v>
      </c>
      <c r="T174" s="16" t="e">
        <f t="shared" si="83"/>
        <v>#DIV/0!</v>
      </c>
      <c r="U174" s="16" t="e">
        <f t="shared" si="83"/>
        <v>#DIV/0!</v>
      </c>
      <c r="V174" s="16" t="e">
        <f t="shared" si="83"/>
        <v>#DIV/0!</v>
      </c>
      <c r="W174" s="16" t="e">
        <f t="shared" si="83"/>
        <v>#DIV/0!</v>
      </c>
      <c r="X174" s="16" t="e">
        <f t="shared" si="83"/>
        <v>#DIV/0!</v>
      </c>
      <c r="Y174" s="16" t="e">
        <f t="shared" si="83"/>
        <v>#DIV/0!</v>
      </c>
      <c r="Z174" s="16" t="e">
        <f t="shared" si="83"/>
        <v>#DIV/0!</v>
      </c>
      <c r="AA174" s="16" t="e">
        <f t="shared" si="83"/>
        <v>#DIV/0!</v>
      </c>
      <c r="AB174" s="16" t="e">
        <f t="shared" si="83"/>
        <v>#DIV/0!</v>
      </c>
      <c r="AC174" s="24" t="e">
        <f t="shared" si="81"/>
        <v>#DIV/0!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 t="e">
        <f t="shared" ref="E175:J175" si="84">(E158-E157)/LN(1+(E158-E157)/E152)</f>
        <v>#DIV/0!</v>
      </c>
      <c r="F175" s="16" t="e">
        <f t="shared" si="84"/>
        <v>#DIV/0!</v>
      </c>
      <c r="G175" s="16" t="e">
        <f t="shared" si="84"/>
        <v>#DIV/0!</v>
      </c>
      <c r="H175" s="16" t="e">
        <f t="shared" si="84"/>
        <v>#DIV/0!</v>
      </c>
      <c r="I175" s="16" t="e">
        <f t="shared" si="84"/>
        <v>#DIV/0!</v>
      </c>
      <c r="J175" s="16" t="e">
        <f t="shared" si="84"/>
        <v>#DIV/0!</v>
      </c>
      <c r="K175" s="16" t="e">
        <f>(K158-K157)/LN(1+(K158-K157)/K152)</f>
        <v>#DIV/0!</v>
      </c>
      <c r="L175" s="16" t="e">
        <f t="shared" ref="L175:AB175" si="85">(L158-L157)/LN(1+(L158-L157)/L152)</f>
        <v>#DIV/0!</v>
      </c>
      <c r="M175" s="16" t="e">
        <f t="shared" si="85"/>
        <v>#DIV/0!</v>
      </c>
      <c r="N175" s="16" t="e">
        <f t="shared" si="85"/>
        <v>#DIV/0!</v>
      </c>
      <c r="O175" s="16" t="e">
        <f t="shared" si="85"/>
        <v>#DIV/0!</v>
      </c>
      <c r="P175" s="16" t="e">
        <f t="shared" si="85"/>
        <v>#DIV/0!</v>
      </c>
      <c r="Q175" s="16" t="e">
        <f t="shared" si="85"/>
        <v>#DIV/0!</v>
      </c>
      <c r="R175" s="16" t="e">
        <f t="shared" si="85"/>
        <v>#DIV/0!</v>
      </c>
      <c r="S175" s="16" t="e">
        <f t="shared" si="85"/>
        <v>#DIV/0!</v>
      </c>
      <c r="T175" s="16" t="e">
        <f t="shared" si="85"/>
        <v>#DIV/0!</v>
      </c>
      <c r="U175" s="16" t="e">
        <f t="shared" si="85"/>
        <v>#DIV/0!</v>
      </c>
      <c r="V175" s="16" t="e">
        <f t="shared" si="85"/>
        <v>#DIV/0!</v>
      </c>
      <c r="W175" s="16" t="e">
        <f t="shared" si="85"/>
        <v>#DIV/0!</v>
      </c>
      <c r="X175" s="16" t="e">
        <f t="shared" si="85"/>
        <v>#DIV/0!</v>
      </c>
      <c r="Y175" s="16" t="e">
        <f t="shared" si="85"/>
        <v>#DIV/0!</v>
      </c>
      <c r="Z175" s="16" t="e">
        <f t="shared" si="85"/>
        <v>#DIV/0!</v>
      </c>
      <c r="AA175" s="16" t="e">
        <f t="shared" si="85"/>
        <v>#DIV/0!</v>
      </c>
      <c r="AB175" s="16" t="e">
        <f t="shared" si="85"/>
        <v>#DIV/0!</v>
      </c>
      <c r="AC175" s="24" t="e">
        <f t="shared" si="81"/>
        <v>#DIV/0!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 t="e">
        <f t="shared" ref="E176:AB176" si="86">(E154-E155)/LN(1+(E154-E155)/E153)</f>
        <v>#DIV/0!</v>
      </c>
      <c r="F176" s="16" t="e">
        <f t="shared" si="86"/>
        <v>#DIV/0!</v>
      </c>
      <c r="G176" s="16" t="e">
        <f t="shared" si="86"/>
        <v>#DIV/0!</v>
      </c>
      <c r="H176" s="16" t="e">
        <f t="shared" si="86"/>
        <v>#DIV/0!</v>
      </c>
      <c r="I176" s="16" t="e">
        <f t="shared" si="86"/>
        <v>#DIV/0!</v>
      </c>
      <c r="J176" s="16" t="e">
        <f t="shared" si="86"/>
        <v>#DIV/0!</v>
      </c>
      <c r="K176" s="16" t="e">
        <f t="shared" si="86"/>
        <v>#DIV/0!</v>
      </c>
      <c r="L176" s="16" t="e">
        <f t="shared" si="86"/>
        <v>#DIV/0!</v>
      </c>
      <c r="M176" s="16" t="e">
        <f t="shared" si="86"/>
        <v>#DIV/0!</v>
      </c>
      <c r="N176" s="16" t="e">
        <f t="shared" si="86"/>
        <v>#DIV/0!</v>
      </c>
      <c r="O176" s="16" t="e">
        <f t="shared" si="86"/>
        <v>#DIV/0!</v>
      </c>
      <c r="P176" s="16" t="e">
        <f t="shared" si="86"/>
        <v>#DIV/0!</v>
      </c>
      <c r="Q176" s="16" t="e">
        <f t="shared" si="86"/>
        <v>#DIV/0!</v>
      </c>
      <c r="R176" s="16" t="e">
        <f t="shared" si="86"/>
        <v>#DIV/0!</v>
      </c>
      <c r="S176" s="16" t="e">
        <f t="shared" si="86"/>
        <v>#DIV/0!</v>
      </c>
      <c r="T176" s="16" t="e">
        <f t="shared" si="86"/>
        <v>#DIV/0!</v>
      </c>
      <c r="U176" s="16" t="e">
        <f t="shared" si="86"/>
        <v>#DIV/0!</v>
      </c>
      <c r="V176" s="16" t="e">
        <f t="shared" si="86"/>
        <v>#DIV/0!</v>
      </c>
      <c r="W176" s="16" t="e">
        <f t="shared" si="86"/>
        <v>#DIV/0!</v>
      </c>
      <c r="X176" s="16" t="e">
        <f t="shared" si="86"/>
        <v>#DIV/0!</v>
      </c>
      <c r="Y176" s="16" t="e">
        <f t="shared" si="86"/>
        <v>#DIV/0!</v>
      </c>
      <c r="Z176" s="16" t="e">
        <f t="shared" si="86"/>
        <v>#DIV/0!</v>
      </c>
      <c r="AA176" s="16" t="e">
        <f t="shared" si="86"/>
        <v>#DIV/0!</v>
      </c>
      <c r="AB176" s="16" t="e">
        <f t="shared" si="86"/>
        <v>#DIV/0!</v>
      </c>
      <c r="AC176" s="24" t="e">
        <f t="shared" si="81"/>
        <v>#DIV/0!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104" priority="7" operator="greaterThan">
      <formula>90</formula>
    </cfRule>
  </conditionalFormatting>
  <conditionalFormatting sqref="E54:AB54">
    <cfRule type="cellIs" dxfId="103" priority="6" operator="greaterThan">
      <formula>90</formula>
    </cfRule>
  </conditionalFormatting>
  <conditionalFormatting sqref="E83:AB83">
    <cfRule type="cellIs" dxfId="102" priority="5" operator="greaterThan">
      <formula>90</formula>
    </cfRule>
  </conditionalFormatting>
  <conditionalFormatting sqref="E112:AB112">
    <cfRule type="cellIs" dxfId="101" priority="4" operator="greaterThan">
      <formula>90</formula>
    </cfRule>
  </conditionalFormatting>
  <conditionalFormatting sqref="E141:AB141">
    <cfRule type="cellIs" dxfId="100" priority="3" operator="greaterThan">
      <formula>90</formula>
    </cfRule>
  </conditionalFormatting>
  <conditionalFormatting sqref="E170:AB170">
    <cfRule type="cellIs" dxfId="99" priority="1" operator="greaterThan">
      <formula>90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35A87-5502-4486-80CD-7955EF18191B}">
  <dimension ref="A1:BF176"/>
  <sheetViews>
    <sheetView zoomScale="60" zoomScaleNormal="60" workbookViewId="0">
      <selection activeCell="E57" sqref="E57:AB60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153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>
        <v>1.8</v>
      </c>
      <c r="AC7" s="23">
        <f>AVERAGE(E7:AB7)</f>
        <v>1.8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>
        <v>0.4</v>
      </c>
      <c r="AC8" s="23">
        <f>AVERAGE(E8:AB8)</f>
        <v>0.4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>
        <v>13.1</v>
      </c>
      <c r="AC9" s="24">
        <f t="shared" ref="AC9:AC23" si="0">AVERAGE(E9:AB9)</f>
        <v>13.1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>
        <v>5.6</v>
      </c>
      <c r="AC10" s="24">
        <f t="shared" si="0"/>
        <v>5.6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>
        <f t="shared" ref="AB11" si="1">AB9-AB10</f>
        <v>7.5</v>
      </c>
      <c r="AC11" s="24">
        <f t="shared" si="0"/>
        <v>7.5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>
        <v>24.8</v>
      </c>
      <c r="AC12" s="24">
        <f t="shared" si="0"/>
        <v>24.8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>
        <v>29.9</v>
      </c>
      <c r="AC13" s="24">
        <f t="shared" si="0"/>
        <v>29.9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>
        <f t="shared" ref="AB14" si="2">AB13-AB12</f>
        <v>5.0999999999999979</v>
      </c>
      <c r="AC14" s="24">
        <f>AVERAGE(E14:AB14)</f>
        <v>5.0999999999999979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2"/>
      <c r="AB15" s="172">
        <v>248.2</v>
      </c>
      <c r="AC15" s="24">
        <f t="shared" ref="AC15:AC16" si="3">AVERAGE(E15:AB15)</f>
        <v>248.2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2"/>
      <c r="AB16" s="172">
        <v>706.7</v>
      </c>
      <c r="AC16" s="24">
        <f t="shared" si="3"/>
        <v>706.7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>
        <v>4.2</v>
      </c>
      <c r="AC17" s="24">
        <f t="shared" si="0"/>
        <v>4.2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>
        <v>3.7</v>
      </c>
      <c r="AC18" s="24">
        <f t="shared" si="0"/>
        <v>3.7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>
        <v>3.8</v>
      </c>
      <c r="AC19" s="24">
        <f t="shared" si="0"/>
        <v>3.8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>
        <f t="shared" ref="AB21" si="4">AB17-AB18</f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>
        <f t="shared" ref="AB22" si="5">AB19-AB20</f>
        <v>0.79999999999999982</v>
      </c>
      <c r="AC22" s="24">
        <f t="shared" si="0"/>
        <v>0.79999999999999982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>
        <f t="shared" ref="AB23" si="6">SQRT(AB21/0.5)*971</f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>
        <f t="shared" ref="AB24" si="7">AB23*1000*1*(AB9-AB10)/3024</f>
        <v>2408.2341269841268</v>
      </c>
      <c r="AC24" s="24">
        <f>SUM(E24:AB24)</f>
        <v>2408.2341269841268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500</v>
      </c>
      <c r="AB25" s="15">
        <v>1300</v>
      </c>
      <c r="AC25" s="25">
        <f>SUM(E25:AB25)</f>
        <v>1800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>
        <f t="shared" ref="AB26" si="8">AB25/AB24</f>
        <v>0.53981462409886716</v>
      </c>
      <c r="AC26" s="24">
        <f t="shared" ref="AC26:AC31" si="9">AVERAGE(E26:AB26)</f>
        <v>0.53981462409886716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0.53981462409886716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9"/>
        <v>0.53981462409886716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>
        <f t="shared" ref="AB28" si="10">3.516/AB26</f>
        <v>6.5133470695970699</v>
      </c>
      <c r="AC28" s="24">
        <f t="shared" si="9"/>
        <v>6.5133470695970699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>
        <f t="shared" ref="AB29" si="11">3.413*AB28</f>
        <v>22.230053548534798</v>
      </c>
      <c r="AC29" s="24">
        <f t="shared" si="9"/>
        <v>22.230053548534798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>
        <f t="shared" ref="AB30" si="12">(AB13-AB12)/LN(1+(AB13-AB12)/AB7)</f>
        <v>3.7953919198120301</v>
      </c>
      <c r="AC30" s="24">
        <f t="shared" si="9"/>
        <v>3.7953919198120301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>
        <f t="shared" ref="AB31" si="13">(AB9-AB10)/LN(1+(AB9-AB10)/AB8)</f>
        <v>2.5141180370887164</v>
      </c>
      <c r="AC31" s="24">
        <f t="shared" si="9"/>
        <v>2.5141180370887164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/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/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/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/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24"/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/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/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24"/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/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/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24"/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24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24"/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24"/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24"/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24"/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24"/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24"/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/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24"/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/>
    </row>
    <row r="57" spans="1:35" ht="30" customHeight="1">
      <c r="A57" s="4">
        <v>18</v>
      </c>
      <c r="B57" s="5" t="s">
        <v>65</v>
      </c>
      <c r="C57" s="13"/>
      <c r="D57" s="13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24"/>
    </row>
    <row r="58" spans="1:35" ht="30" customHeight="1">
      <c r="A58" s="4">
        <v>19</v>
      </c>
      <c r="B58" s="5" t="s">
        <v>66</v>
      </c>
      <c r="C58" s="13"/>
      <c r="D58" s="13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24"/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24"/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24"/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>
        <v>0.8</v>
      </c>
      <c r="F65" s="8">
        <v>0.8</v>
      </c>
      <c r="G65" s="8">
        <v>0.7</v>
      </c>
      <c r="H65" s="8">
        <v>0.7</v>
      </c>
      <c r="I65" s="8">
        <v>0.6</v>
      </c>
      <c r="J65" s="8">
        <v>0.8</v>
      </c>
      <c r="K65" s="8">
        <v>0.7</v>
      </c>
      <c r="L65" s="8">
        <v>0.8</v>
      </c>
      <c r="M65" s="8">
        <v>0.8</v>
      </c>
      <c r="N65" s="8">
        <v>0.8</v>
      </c>
      <c r="O65" s="8">
        <v>0.7</v>
      </c>
      <c r="P65" s="8">
        <v>0.7</v>
      </c>
      <c r="Q65" s="8">
        <v>0.8</v>
      </c>
      <c r="R65" s="8">
        <v>0.8</v>
      </c>
      <c r="S65" s="8">
        <v>0.9</v>
      </c>
      <c r="T65" s="8">
        <v>0.8</v>
      </c>
      <c r="U65" s="8">
        <v>0.8</v>
      </c>
      <c r="V65" s="8">
        <v>0.7</v>
      </c>
      <c r="W65" s="8">
        <v>0.7</v>
      </c>
      <c r="X65" s="8">
        <v>0.7</v>
      </c>
      <c r="Y65" s="8">
        <v>0.7</v>
      </c>
      <c r="Z65" s="8">
        <v>0.7</v>
      </c>
      <c r="AA65" s="8">
        <v>0.8</v>
      </c>
      <c r="AB65" s="8">
        <v>0.8</v>
      </c>
      <c r="AC65" s="23">
        <f>AVERAGE(E65:AB65)</f>
        <v>0.75416666666666676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>
        <v>0.4</v>
      </c>
      <c r="F66" s="9">
        <v>0.4</v>
      </c>
      <c r="G66" s="9">
        <v>0.4</v>
      </c>
      <c r="H66" s="9">
        <v>0.4</v>
      </c>
      <c r="I66" s="9">
        <v>0.5</v>
      </c>
      <c r="J66" s="9">
        <v>0.4</v>
      </c>
      <c r="K66" s="9">
        <v>0.5</v>
      </c>
      <c r="L66" s="9">
        <v>0.6</v>
      </c>
      <c r="M66" s="9">
        <v>0.6</v>
      </c>
      <c r="N66" s="9">
        <v>0.6</v>
      </c>
      <c r="O66" s="9">
        <v>0.6</v>
      </c>
      <c r="P66" s="9">
        <v>0.6</v>
      </c>
      <c r="Q66" s="9">
        <v>0.6</v>
      </c>
      <c r="R66" s="9">
        <v>0.6</v>
      </c>
      <c r="S66" s="9">
        <v>0.6</v>
      </c>
      <c r="T66" s="9">
        <v>0.5</v>
      </c>
      <c r="U66" s="9">
        <v>0.6</v>
      </c>
      <c r="V66" s="9">
        <v>0.5</v>
      </c>
      <c r="W66" s="9">
        <v>0.4</v>
      </c>
      <c r="X66" s="9">
        <v>0.4</v>
      </c>
      <c r="Y66" s="9">
        <v>0.4</v>
      </c>
      <c r="Z66" s="9">
        <v>0.5</v>
      </c>
      <c r="AA66" s="9">
        <v>0.4</v>
      </c>
      <c r="AB66" s="9">
        <v>0.4</v>
      </c>
      <c r="AC66" s="23">
        <f>AVERAGE(E66:AB66)</f>
        <v>0.49583333333333329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>
        <v>12.4</v>
      </c>
      <c r="F67" s="10">
        <v>12.6</v>
      </c>
      <c r="G67" s="10">
        <v>12.7</v>
      </c>
      <c r="H67" s="10">
        <v>12.8</v>
      </c>
      <c r="I67" s="10">
        <v>12.7</v>
      </c>
      <c r="J67" s="10">
        <v>12.9</v>
      </c>
      <c r="K67" s="10">
        <v>13.4</v>
      </c>
      <c r="L67" s="10">
        <v>13.8</v>
      </c>
      <c r="M67" s="10">
        <v>14.1</v>
      </c>
      <c r="N67" s="10">
        <v>14.4</v>
      </c>
      <c r="O67" s="10">
        <v>14.6</v>
      </c>
      <c r="P67" s="10">
        <v>14.8</v>
      </c>
      <c r="Q67" s="10">
        <v>14.7</v>
      </c>
      <c r="R67" s="10">
        <v>14.5</v>
      </c>
      <c r="S67" s="10">
        <v>14.2</v>
      </c>
      <c r="T67" s="10">
        <v>13.9</v>
      </c>
      <c r="U67" s="10">
        <v>13.4</v>
      </c>
      <c r="V67" s="10">
        <v>13.1</v>
      </c>
      <c r="W67" s="10">
        <v>13</v>
      </c>
      <c r="X67" s="10">
        <v>13.2</v>
      </c>
      <c r="Y67" s="10">
        <v>13.1</v>
      </c>
      <c r="Z67" s="10">
        <v>13.1</v>
      </c>
      <c r="AA67" s="10">
        <v>13</v>
      </c>
      <c r="AB67" s="10">
        <v>13</v>
      </c>
      <c r="AC67" s="24">
        <f t="shared" ref="AC67:AC71" si="14">AVERAGE(E67:AB67)</f>
        <v>13.475000000000001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>
        <v>5.5</v>
      </c>
      <c r="F68" s="10">
        <v>5.5</v>
      </c>
      <c r="G68" s="10">
        <v>5.6</v>
      </c>
      <c r="H68" s="10">
        <v>5.5</v>
      </c>
      <c r="I68" s="10">
        <v>5.6</v>
      </c>
      <c r="J68" s="10">
        <v>5.5</v>
      </c>
      <c r="K68" s="10">
        <v>5.5</v>
      </c>
      <c r="L68" s="10">
        <v>5.9</v>
      </c>
      <c r="M68" s="10">
        <v>6.2</v>
      </c>
      <c r="N68" s="10">
        <v>6.4</v>
      </c>
      <c r="O68" s="10">
        <v>6.3</v>
      </c>
      <c r="P68" s="10">
        <v>6.4</v>
      </c>
      <c r="Q68" s="10">
        <v>6.2</v>
      </c>
      <c r="R68" s="10">
        <v>6.1</v>
      </c>
      <c r="S68" s="10">
        <v>5.9</v>
      </c>
      <c r="T68" s="10">
        <v>5.8</v>
      </c>
      <c r="U68" s="10">
        <v>5.4</v>
      </c>
      <c r="V68" s="10">
        <v>5.4</v>
      </c>
      <c r="W68" s="10">
        <v>5.7</v>
      </c>
      <c r="X68" s="10">
        <v>5.6</v>
      </c>
      <c r="Y68" s="10">
        <v>5.4</v>
      </c>
      <c r="Z68" s="10">
        <v>5.6</v>
      </c>
      <c r="AA68" s="10">
        <v>5.7</v>
      </c>
      <c r="AB68" s="10">
        <v>5.7</v>
      </c>
      <c r="AC68" s="24">
        <f t="shared" si="14"/>
        <v>5.7666666666666666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6.9</v>
      </c>
      <c r="F69" s="10">
        <f t="shared" ref="F69:AB69" si="15">F67-F68</f>
        <v>7.1</v>
      </c>
      <c r="G69" s="10">
        <f t="shared" si="15"/>
        <v>7.1</v>
      </c>
      <c r="H69" s="10">
        <f t="shared" si="15"/>
        <v>7.3000000000000007</v>
      </c>
      <c r="I69" s="10">
        <f t="shared" si="15"/>
        <v>7.1</v>
      </c>
      <c r="J69" s="10">
        <f t="shared" si="15"/>
        <v>7.4</v>
      </c>
      <c r="K69" s="10">
        <f t="shared" si="15"/>
        <v>7.9</v>
      </c>
      <c r="L69" s="10">
        <f t="shared" si="15"/>
        <v>7.9</v>
      </c>
      <c r="M69" s="10">
        <f t="shared" si="15"/>
        <v>7.8999999999999995</v>
      </c>
      <c r="N69" s="10">
        <f t="shared" si="15"/>
        <v>8</v>
      </c>
      <c r="O69" s="10">
        <f t="shared" si="15"/>
        <v>8.3000000000000007</v>
      </c>
      <c r="P69" s="10">
        <f t="shared" si="15"/>
        <v>8.4</v>
      </c>
      <c r="Q69" s="10">
        <f t="shared" si="15"/>
        <v>8.5</v>
      </c>
      <c r="R69" s="10">
        <f t="shared" si="15"/>
        <v>8.4</v>
      </c>
      <c r="S69" s="10">
        <f t="shared" si="15"/>
        <v>8.2999999999999989</v>
      </c>
      <c r="T69" s="10">
        <f t="shared" si="15"/>
        <v>8.1000000000000014</v>
      </c>
      <c r="U69" s="10">
        <f t="shared" si="15"/>
        <v>8</v>
      </c>
      <c r="V69" s="10">
        <f t="shared" si="15"/>
        <v>7.6999999999999993</v>
      </c>
      <c r="W69" s="10">
        <f t="shared" si="15"/>
        <v>7.3</v>
      </c>
      <c r="X69" s="10">
        <f t="shared" si="15"/>
        <v>7.6</v>
      </c>
      <c r="Y69" s="10">
        <f t="shared" si="15"/>
        <v>7.6999999999999993</v>
      </c>
      <c r="Z69" s="10">
        <f t="shared" si="15"/>
        <v>7.5</v>
      </c>
      <c r="AA69" s="10">
        <f t="shared" si="15"/>
        <v>7.3</v>
      </c>
      <c r="AB69" s="10">
        <f t="shared" si="15"/>
        <v>7.3</v>
      </c>
      <c r="AC69" s="24">
        <f t="shared" si="14"/>
        <v>7.708333333333333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>
        <v>23.2</v>
      </c>
      <c r="F70" s="10">
        <v>23.4</v>
      </c>
      <c r="G70" s="10">
        <v>23.3</v>
      </c>
      <c r="H70" s="10">
        <v>23.6</v>
      </c>
      <c r="I70" s="10">
        <v>24.3</v>
      </c>
      <c r="J70" s="10">
        <v>25.6</v>
      </c>
      <c r="K70" s="10">
        <v>26.5</v>
      </c>
      <c r="L70" s="10">
        <v>26.7</v>
      </c>
      <c r="M70" s="10">
        <v>26.7</v>
      </c>
      <c r="N70" s="10">
        <v>26.8</v>
      </c>
      <c r="O70" s="10">
        <v>26.3</v>
      </c>
      <c r="P70" s="10">
        <v>26</v>
      </c>
      <c r="Q70" s="10">
        <v>25.3</v>
      </c>
      <c r="R70" s="10">
        <v>25.1</v>
      </c>
      <c r="S70" s="10">
        <v>25.4</v>
      </c>
      <c r="T70" s="10">
        <v>25.1</v>
      </c>
      <c r="U70" s="10">
        <v>24.7</v>
      </c>
      <c r="V70" s="10">
        <v>25.4</v>
      </c>
      <c r="W70" s="10">
        <v>26.4</v>
      </c>
      <c r="X70" s="10">
        <v>26.3</v>
      </c>
      <c r="Y70" s="10">
        <v>25.9</v>
      </c>
      <c r="Z70" s="10">
        <v>25.8</v>
      </c>
      <c r="AA70" s="10">
        <v>25.5</v>
      </c>
      <c r="AB70" s="10">
        <v>25.1</v>
      </c>
      <c r="AC70" s="24">
        <f t="shared" si="14"/>
        <v>25.349999999999998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>
        <v>27.2</v>
      </c>
      <c r="F71" s="10">
        <v>27.3</v>
      </c>
      <c r="G71" s="10">
        <v>27.2</v>
      </c>
      <c r="H71" s="10">
        <v>27.7</v>
      </c>
      <c r="I71" s="10">
        <v>28.2</v>
      </c>
      <c r="J71" s="10">
        <v>29.8</v>
      </c>
      <c r="K71" s="10">
        <v>30.9</v>
      </c>
      <c r="L71" s="10">
        <v>31.1</v>
      </c>
      <c r="M71" s="10">
        <v>31.2</v>
      </c>
      <c r="N71" s="10">
        <v>31.3</v>
      </c>
      <c r="O71" s="10">
        <v>30.9</v>
      </c>
      <c r="P71" s="10">
        <v>30.8</v>
      </c>
      <c r="Q71" s="10">
        <v>30.1</v>
      </c>
      <c r="R71" s="10">
        <v>29.8</v>
      </c>
      <c r="S71" s="10">
        <v>30</v>
      </c>
      <c r="T71" s="10">
        <v>29.7</v>
      </c>
      <c r="U71" s="10">
        <v>29.2</v>
      </c>
      <c r="V71" s="10">
        <v>29.6</v>
      </c>
      <c r="W71" s="10">
        <v>30.6</v>
      </c>
      <c r="X71" s="10">
        <v>30.6</v>
      </c>
      <c r="Y71" s="10">
        <v>30.4</v>
      </c>
      <c r="Z71" s="10">
        <v>30.1</v>
      </c>
      <c r="AA71" s="10">
        <v>29.6</v>
      </c>
      <c r="AB71" s="10">
        <v>29.2</v>
      </c>
      <c r="AC71" s="24">
        <f t="shared" si="14"/>
        <v>29.687500000000004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4</v>
      </c>
      <c r="F72" s="10">
        <f t="shared" ref="F72:AB72" si="16">F71-F70</f>
        <v>3.9000000000000021</v>
      </c>
      <c r="G72" s="10">
        <f t="shared" si="16"/>
        <v>3.8999999999999986</v>
      </c>
      <c r="H72" s="10">
        <f t="shared" si="16"/>
        <v>4.0999999999999979</v>
      </c>
      <c r="I72" s="10">
        <f t="shared" si="16"/>
        <v>3.8999999999999986</v>
      </c>
      <c r="J72" s="10">
        <f t="shared" si="16"/>
        <v>4.1999999999999993</v>
      </c>
      <c r="K72" s="10">
        <f t="shared" si="16"/>
        <v>4.3999999999999986</v>
      </c>
      <c r="L72" s="10">
        <f t="shared" si="16"/>
        <v>4.4000000000000021</v>
      </c>
      <c r="M72" s="10">
        <f t="shared" si="16"/>
        <v>4.5</v>
      </c>
      <c r="N72" s="10">
        <f t="shared" si="16"/>
        <v>4.5</v>
      </c>
      <c r="O72" s="10">
        <f t="shared" si="16"/>
        <v>4.5999999999999979</v>
      </c>
      <c r="P72" s="10">
        <f t="shared" si="16"/>
        <v>4.8000000000000007</v>
      </c>
      <c r="Q72" s="10">
        <f t="shared" si="16"/>
        <v>4.8000000000000007</v>
      </c>
      <c r="R72" s="10">
        <f t="shared" si="16"/>
        <v>4.6999999999999993</v>
      </c>
      <c r="S72" s="10">
        <f t="shared" si="16"/>
        <v>4.6000000000000014</v>
      </c>
      <c r="T72" s="10">
        <f t="shared" si="16"/>
        <v>4.5999999999999979</v>
      </c>
      <c r="U72" s="10">
        <f t="shared" si="16"/>
        <v>4.5</v>
      </c>
      <c r="V72" s="10">
        <f t="shared" si="16"/>
        <v>4.2000000000000028</v>
      </c>
      <c r="W72" s="10">
        <f t="shared" si="16"/>
        <v>4.2000000000000028</v>
      </c>
      <c r="X72" s="10">
        <f t="shared" si="16"/>
        <v>4.3000000000000007</v>
      </c>
      <c r="Y72" s="10">
        <f t="shared" si="16"/>
        <v>4.5</v>
      </c>
      <c r="Z72" s="10">
        <f t="shared" si="16"/>
        <v>4.3000000000000007</v>
      </c>
      <c r="AA72" s="10">
        <f t="shared" si="16"/>
        <v>4.1000000000000014</v>
      </c>
      <c r="AB72" s="10">
        <f t="shared" si="16"/>
        <v>4.0999999999999979</v>
      </c>
      <c r="AC72" s="24">
        <f>AVERAGE(E72:AB72)</f>
        <v>4.3374999999999986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>
        <v>249.6</v>
      </c>
      <c r="F73" s="172">
        <v>249.6</v>
      </c>
      <c r="G73" s="172">
        <v>250.3</v>
      </c>
      <c r="H73" s="172">
        <v>248.2</v>
      </c>
      <c r="I73" s="172">
        <v>251</v>
      </c>
      <c r="J73" s="172">
        <v>249.6</v>
      </c>
      <c r="K73" s="172">
        <v>248.2</v>
      </c>
      <c r="L73" s="172">
        <v>253</v>
      </c>
      <c r="M73" s="172">
        <v>255.1</v>
      </c>
      <c r="N73" s="172">
        <v>258.60000000000002</v>
      </c>
      <c r="O73" s="172">
        <v>257.89999999999998</v>
      </c>
      <c r="P73" s="172">
        <v>258.60000000000002</v>
      </c>
      <c r="Q73" s="172">
        <v>255.8</v>
      </c>
      <c r="R73" s="172">
        <v>253.7</v>
      </c>
      <c r="S73" s="172">
        <v>251.7</v>
      </c>
      <c r="T73" s="172">
        <v>251</v>
      </c>
      <c r="U73" s="172">
        <v>246.8</v>
      </c>
      <c r="V73" s="172">
        <v>246.8</v>
      </c>
      <c r="W73" s="172">
        <v>250.3</v>
      </c>
      <c r="X73" s="172">
        <v>249.6</v>
      </c>
      <c r="Y73" s="172">
        <v>246.8</v>
      </c>
      <c r="Z73" s="172">
        <v>247.5</v>
      </c>
      <c r="AA73" s="172">
        <v>249.6</v>
      </c>
      <c r="AB73" s="172">
        <v>251</v>
      </c>
      <c r="AC73" s="24">
        <f t="shared" ref="AC73:AC81" si="17">AVERAGE(E73:AB73)</f>
        <v>251.26250000000005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>
        <v>622.6</v>
      </c>
      <c r="F74" s="172">
        <v>625.4</v>
      </c>
      <c r="G74" s="172">
        <v>624.70000000000005</v>
      </c>
      <c r="H74" s="172">
        <v>636.4</v>
      </c>
      <c r="I74" s="172">
        <v>646.70000000000005</v>
      </c>
      <c r="J74" s="172">
        <v>682.6</v>
      </c>
      <c r="K74" s="172">
        <v>707.4</v>
      </c>
      <c r="L74" s="172">
        <v>711.5</v>
      </c>
      <c r="M74" s="172">
        <v>714.3</v>
      </c>
      <c r="N74" s="172">
        <v>716.4</v>
      </c>
      <c r="O74" s="172">
        <v>709.5</v>
      </c>
      <c r="P74" s="172">
        <v>703.3</v>
      </c>
      <c r="Q74" s="172">
        <v>690.9</v>
      </c>
      <c r="R74" s="172">
        <v>684</v>
      </c>
      <c r="S74" s="172">
        <v>688.8</v>
      </c>
      <c r="T74" s="172">
        <v>679.1</v>
      </c>
      <c r="U74" s="172">
        <v>667.4</v>
      </c>
      <c r="V74" s="172">
        <v>675.7</v>
      </c>
      <c r="W74" s="172">
        <v>697.1</v>
      </c>
      <c r="X74" s="172">
        <v>699.1</v>
      </c>
      <c r="Y74" s="172">
        <v>694.3</v>
      </c>
      <c r="Z74" s="172">
        <v>690.2</v>
      </c>
      <c r="AA74" s="172">
        <v>677.1</v>
      </c>
      <c r="AB74" s="172">
        <v>666</v>
      </c>
      <c r="AC74" s="24">
        <f t="shared" si="17"/>
        <v>679.60416666666674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17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17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17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17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B79" si="18">E75-E76</f>
        <v>0.5</v>
      </c>
      <c r="F79" s="11">
        <f t="shared" si="18"/>
        <v>0.5</v>
      </c>
      <c r="G79" s="11">
        <f t="shared" si="18"/>
        <v>0.5</v>
      </c>
      <c r="H79" s="11">
        <f t="shared" si="18"/>
        <v>0.5</v>
      </c>
      <c r="I79" s="11">
        <f t="shared" si="18"/>
        <v>0.5</v>
      </c>
      <c r="J79" s="11">
        <f t="shared" si="18"/>
        <v>0.5</v>
      </c>
      <c r="K79" s="11">
        <f t="shared" si="18"/>
        <v>0.5</v>
      </c>
      <c r="L79" s="11">
        <f t="shared" si="18"/>
        <v>0.5</v>
      </c>
      <c r="M79" s="11">
        <f t="shared" si="18"/>
        <v>0.5</v>
      </c>
      <c r="N79" s="11">
        <f t="shared" si="18"/>
        <v>0.5</v>
      </c>
      <c r="O79" s="11">
        <f t="shared" si="18"/>
        <v>0.5</v>
      </c>
      <c r="P79" s="11">
        <f t="shared" si="18"/>
        <v>0.5</v>
      </c>
      <c r="Q79" s="11">
        <f t="shared" si="18"/>
        <v>0.5</v>
      </c>
      <c r="R79" s="11">
        <f t="shared" si="18"/>
        <v>0.5</v>
      </c>
      <c r="S79" s="11">
        <f t="shared" si="18"/>
        <v>0.5</v>
      </c>
      <c r="T79" s="11">
        <f t="shared" si="18"/>
        <v>0.5</v>
      </c>
      <c r="U79" s="11">
        <f t="shared" si="18"/>
        <v>0.5</v>
      </c>
      <c r="V79" s="11">
        <f t="shared" si="18"/>
        <v>0.5</v>
      </c>
      <c r="W79" s="11">
        <f t="shared" si="18"/>
        <v>0.5</v>
      </c>
      <c r="X79" s="11">
        <f t="shared" si="18"/>
        <v>0.5</v>
      </c>
      <c r="Y79" s="11">
        <f t="shared" si="18"/>
        <v>0.5</v>
      </c>
      <c r="Z79" s="11">
        <f t="shared" si="18"/>
        <v>0.5</v>
      </c>
      <c r="AA79" s="11">
        <f t="shared" si="18"/>
        <v>0.5</v>
      </c>
      <c r="AB79" s="11">
        <f t="shared" si="18"/>
        <v>0.5</v>
      </c>
      <c r="AC79" s="24">
        <f t="shared" si="17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B80" si="19">E77-E78</f>
        <v>0.79999999999999982</v>
      </c>
      <c r="F80" s="11">
        <f t="shared" si="19"/>
        <v>0.79999999999999982</v>
      </c>
      <c r="G80" s="11">
        <f t="shared" si="19"/>
        <v>0.79999999999999982</v>
      </c>
      <c r="H80" s="11">
        <f t="shared" si="19"/>
        <v>0.79999999999999982</v>
      </c>
      <c r="I80" s="11">
        <f t="shared" si="19"/>
        <v>0.79999999999999982</v>
      </c>
      <c r="J80" s="11">
        <f t="shared" si="19"/>
        <v>0.79999999999999982</v>
      </c>
      <c r="K80" s="11">
        <f t="shared" si="19"/>
        <v>0.79999999999999982</v>
      </c>
      <c r="L80" s="11">
        <f t="shared" si="19"/>
        <v>0.79999999999999982</v>
      </c>
      <c r="M80" s="11">
        <f t="shared" si="19"/>
        <v>0.79999999999999982</v>
      </c>
      <c r="N80" s="11">
        <f t="shared" si="19"/>
        <v>0.79999999999999982</v>
      </c>
      <c r="O80" s="11">
        <f t="shared" si="19"/>
        <v>0.79999999999999982</v>
      </c>
      <c r="P80" s="11">
        <f t="shared" si="19"/>
        <v>0.79999999999999982</v>
      </c>
      <c r="Q80" s="11">
        <f t="shared" si="19"/>
        <v>0.79999999999999982</v>
      </c>
      <c r="R80" s="11">
        <f t="shared" si="19"/>
        <v>0.79999999999999982</v>
      </c>
      <c r="S80" s="11">
        <f t="shared" si="19"/>
        <v>0.79999999999999982</v>
      </c>
      <c r="T80" s="11">
        <f t="shared" si="19"/>
        <v>0.79999999999999982</v>
      </c>
      <c r="U80" s="11">
        <f t="shared" si="19"/>
        <v>0.79999999999999982</v>
      </c>
      <c r="V80" s="11">
        <f t="shared" si="19"/>
        <v>0.79999999999999982</v>
      </c>
      <c r="W80" s="11">
        <f t="shared" si="19"/>
        <v>0.79999999999999982</v>
      </c>
      <c r="X80" s="11">
        <f t="shared" si="19"/>
        <v>0.79999999999999982</v>
      </c>
      <c r="Y80" s="11">
        <f t="shared" si="19"/>
        <v>0.79999999999999982</v>
      </c>
      <c r="Z80" s="11">
        <f t="shared" si="19"/>
        <v>0.79999999999999982</v>
      </c>
      <c r="AA80" s="11">
        <f t="shared" si="19"/>
        <v>0.79999999999999982</v>
      </c>
      <c r="AB80" s="11">
        <f t="shared" si="19"/>
        <v>0.79999999999999982</v>
      </c>
      <c r="AC80" s="24">
        <f t="shared" si="17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B81" si="20">SQRT(E79/0.5)*971</f>
        <v>971</v>
      </c>
      <c r="F81" s="14">
        <f t="shared" si="20"/>
        <v>971</v>
      </c>
      <c r="G81" s="14">
        <f t="shared" si="20"/>
        <v>971</v>
      </c>
      <c r="H81" s="14">
        <f t="shared" si="20"/>
        <v>971</v>
      </c>
      <c r="I81" s="14">
        <f t="shared" si="20"/>
        <v>971</v>
      </c>
      <c r="J81" s="14">
        <f t="shared" si="20"/>
        <v>971</v>
      </c>
      <c r="K81" s="14">
        <f t="shared" si="20"/>
        <v>971</v>
      </c>
      <c r="L81" s="14">
        <f t="shared" si="20"/>
        <v>971</v>
      </c>
      <c r="M81" s="14">
        <f t="shared" si="20"/>
        <v>971</v>
      </c>
      <c r="N81" s="14">
        <f t="shared" si="20"/>
        <v>971</v>
      </c>
      <c r="O81" s="14">
        <f t="shared" si="20"/>
        <v>971</v>
      </c>
      <c r="P81" s="14">
        <f t="shared" si="20"/>
        <v>971</v>
      </c>
      <c r="Q81" s="14">
        <f t="shared" si="20"/>
        <v>971</v>
      </c>
      <c r="R81" s="14">
        <f t="shared" si="20"/>
        <v>971</v>
      </c>
      <c r="S81" s="14">
        <f t="shared" si="20"/>
        <v>971</v>
      </c>
      <c r="T81" s="14">
        <f t="shared" si="20"/>
        <v>971</v>
      </c>
      <c r="U81" s="14">
        <f t="shared" si="20"/>
        <v>971</v>
      </c>
      <c r="V81" s="14">
        <f t="shared" si="20"/>
        <v>971</v>
      </c>
      <c r="W81" s="14">
        <f t="shared" si="20"/>
        <v>971</v>
      </c>
      <c r="X81" s="14">
        <f t="shared" si="20"/>
        <v>971</v>
      </c>
      <c r="Y81" s="14">
        <f t="shared" si="20"/>
        <v>971</v>
      </c>
      <c r="Z81" s="14">
        <f t="shared" si="20"/>
        <v>971</v>
      </c>
      <c r="AA81" s="14">
        <f t="shared" si="20"/>
        <v>971</v>
      </c>
      <c r="AB81" s="14">
        <f t="shared" si="20"/>
        <v>971</v>
      </c>
      <c r="AC81" s="24">
        <f t="shared" si="17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B82" si="21">E81*1000*1*(E67-E68)/3024</f>
        <v>2215.5753968253966</v>
      </c>
      <c r="F82" s="14">
        <f t="shared" si="21"/>
        <v>2279.7949735449733</v>
      </c>
      <c r="G82" s="14">
        <f t="shared" si="21"/>
        <v>2279.7949735449733</v>
      </c>
      <c r="H82" s="14">
        <f t="shared" si="21"/>
        <v>2344.0145502645505</v>
      </c>
      <c r="I82" s="14">
        <f t="shared" si="21"/>
        <v>2279.7949735449733</v>
      </c>
      <c r="J82" s="14">
        <f t="shared" si="21"/>
        <v>2376.1243386243386</v>
      </c>
      <c r="K82" s="14">
        <f t="shared" si="21"/>
        <v>2536.6732804232806</v>
      </c>
      <c r="L82" s="14">
        <f t="shared" si="21"/>
        <v>2536.6732804232806</v>
      </c>
      <c r="M82" s="14">
        <f t="shared" si="21"/>
        <v>2536.6732804232802</v>
      </c>
      <c r="N82" s="14">
        <f t="shared" si="21"/>
        <v>2568.7830687830688</v>
      </c>
      <c r="O82" s="14">
        <f t="shared" si="21"/>
        <v>2665.112433862434</v>
      </c>
      <c r="P82" s="14">
        <f t="shared" si="21"/>
        <v>2697.2222222222222</v>
      </c>
      <c r="Q82" s="14">
        <f t="shared" si="21"/>
        <v>2729.3320105820108</v>
      </c>
      <c r="R82" s="14">
        <f t="shared" si="21"/>
        <v>2697.2222222222222</v>
      </c>
      <c r="S82" s="14">
        <f t="shared" si="21"/>
        <v>2665.1124338624336</v>
      </c>
      <c r="T82" s="14">
        <f t="shared" si="21"/>
        <v>2600.8928571428573</v>
      </c>
      <c r="U82" s="14">
        <f t="shared" si="21"/>
        <v>2568.7830687830688</v>
      </c>
      <c r="V82" s="14">
        <f t="shared" si="21"/>
        <v>2472.4537037037035</v>
      </c>
      <c r="W82" s="14">
        <f t="shared" si="21"/>
        <v>2344.0145502645501</v>
      </c>
      <c r="X82" s="14">
        <f t="shared" si="21"/>
        <v>2440.3439153439153</v>
      </c>
      <c r="Y82" s="14">
        <f t="shared" si="21"/>
        <v>2472.4537037037035</v>
      </c>
      <c r="Z82" s="14">
        <f t="shared" si="21"/>
        <v>2408.2341269841268</v>
      </c>
      <c r="AA82" s="14">
        <f t="shared" si="21"/>
        <v>2344.0145502645501</v>
      </c>
      <c r="AB82" s="14">
        <f t="shared" si="21"/>
        <v>2344.0145502645501</v>
      </c>
      <c r="AC82" s="24">
        <f>SUM(E82:AB82)</f>
        <v>59403.108465608457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>
        <v>1200</v>
      </c>
      <c r="F83" s="15">
        <v>1300</v>
      </c>
      <c r="G83" s="15">
        <v>1300</v>
      </c>
      <c r="H83" s="15">
        <v>1300</v>
      </c>
      <c r="I83" s="15">
        <v>1300</v>
      </c>
      <c r="J83" s="15">
        <v>1500</v>
      </c>
      <c r="K83" s="15">
        <v>1400</v>
      </c>
      <c r="L83" s="15">
        <v>1500</v>
      </c>
      <c r="M83" s="15">
        <v>1600</v>
      </c>
      <c r="N83" s="15">
        <v>1400</v>
      </c>
      <c r="O83" s="15">
        <v>1500</v>
      </c>
      <c r="P83" s="15">
        <v>1600</v>
      </c>
      <c r="Q83" s="15">
        <v>1600</v>
      </c>
      <c r="R83" s="15">
        <v>1500</v>
      </c>
      <c r="S83" s="15">
        <v>1500</v>
      </c>
      <c r="T83" s="15">
        <v>1500</v>
      </c>
      <c r="U83" s="15">
        <v>1400</v>
      </c>
      <c r="V83" s="15">
        <v>1400</v>
      </c>
      <c r="W83" s="15">
        <v>1400</v>
      </c>
      <c r="X83" s="15">
        <v>1500</v>
      </c>
      <c r="Y83" s="15">
        <v>1300</v>
      </c>
      <c r="Z83" s="15">
        <v>1500</v>
      </c>
      <c r="AA83" s="15">
        <v>1400</v>
      </c>
      <c r="AB83" s="15">
        <v>1300</v>
      </c>
      <c r="AC83" s="25">
        <f>SUM(E83:AB83)</f>
        <v>34200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>
        <f t="shared" ref="E84:AB84" si="22">E83/E82</f>
        <v>0.54162002417946542</v>
      </c>
      <c r="F84" s="16">
        <f t="shared" si="22"/>
        <v>0.57022671559739491</v>
      </c>
      <c r="G84" s="16">
        <f t="shared" si="22"/>
        <v>0.57022671559739491</v>
      </c>
      <c r="H84" s="16">
        <f t="shared" si="22"/>
        <v>0.55460406585500044</v>
      </c>
      <c r="I84" s="16">
        <f t="shared" si="22"/>
        <v>0.57022671559739491</v>
      </c>
      <c r="J84" s="16">
        <f t="shared" si="22"/>
        <v>0.63128009574971466</v>
      </c>
      <c r="K84" s="16">
        <f t="shared" si="22"/>
        <v>0.55190394868920201</v>
      </c>
      <c r="L84" s="16">
        <f t="shared" si="22"/>
        <v>0.59132565930985925</v>
      </c>
      <c r="M84" s="16">
        <f t="shared" si="22"/>
        <v>0.63074736993051672</v>
      </c>
      <c r="N84" s="16">
        <f t="shared" si="22"/>
        <v>0.54500514933058708</v>
      </c>
      <c r="O84" s="16">
        <f t="shared" si="22"/>
        <v>0.56282803717444441</v>
      </c>
      <c r="P84" s="16">
        <f t="shared" si="22"/>
        <v>0.59320288362512874</v>
      </c>
      <c r="Q84" s="16">
        <f t="shared" si="22"/>
        <v>0.58622402617071545</v>
      </c>
      <c r="R84" s="16">
        <f t="shared" si="22"/>
        <v>0.55612770339855822</v>
      </c>
      <c r="S84" s="16">
        <f t="shared" si="22"/>
        <v>0.56282803717444452</v>
      </c>
      <c r="T84" s="16">
        <f t="shared" si="22"/>
        <v>0.57672502574665285</v>
      </c>
      <c r="U84" s="16">
        <f t="shared" si="22"/>
        <v>0.54500514933058708</v>
      </c>
      <c r="V84" s="16">
        <f t="shared" si="22"/>
        <v>0.5662391161876229</v>
      </c>
      <c r="W84" s="16">
        <f t="shared" si="22"/>
        <v>0.59726591707461596</v>
      </c>
      <c r="X84" s="16">
        <f t="shared" si="22"/>
        <v>0.61466746165103803</v>
      </c>
      <c r="Y84" s="16">
        <f t="shared" si="22"/>
        <v>0.52579346503136415</v>
      </c>
      <c r="Z84" s="16">
        <f t="shared" si="22"/>
        <v>0.62286302780638525</v>
      </c>
      <c r="AA84" s="16">
        <f t="shared" si="22"/>
        <v>0.59726591707461596</v>
      </c>
      <c r="AB84" s="16">
        <f t="shared" si="22"/>
        <v>0.55460406585500055</v>
      </c>
      <c r="AC84" s="24">
        <f t="shared" ref="AC84:AC89" si="23">AVERAGE(E84:AB84)</f>
        <v>0.57578359554740433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>
        <f>AVERAGE(E84:AB84)</f>
        <v>0.57578359554740433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>
        <f t="shared" si="23"/>
        <v>0.57578359554740433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>
        <f t="shared" ref="E86:AB86" si="24">3.516/E84</f>
        <v>6.4916359126984124</v>
      </c>
      <c r="F86" s="16">
        <f t="shared" si="24"/>
        <v>6.1659685592185589</v>
      </c>
      <c r="G86" s="16">
        <f t="shared" si="24"/>
        <v>6.1659685592185589</v>
      </c>
      <c r="H86" s="16">
        <f t="shared" si="24"/>
        <v>6.3396578144078148</v>
      </c>
      <c r="I86" s="16">
        <f t="shared" si="24"/>
        <v>6.1659685592185589</v>
      </c>
      <c r="J86" s="16">
        <f t="shared" si="24"/>
        <v>5.5696354497354497</v>
      </c>
      <c r="K86" s="16">
        <f t="shared" si="24"/>
        <v>6.3706737528344677</v>
      </c>
      <c r="L86" s="16">
        <f t="shared" si="24"/>
        <v>5.9459621693121703</v>
      </c>
      <c r="M86" s="16">
        <f t="shared" si="24"/>
        <v>5.574339533730158</v>
      </c>
      <c r="N86" s="16">
        <f t="shared" si="24"/>
        <v>6.4513151927437633</v>
      </c>
      <c r="O86" s="16">
        <f t="shared" si="24"/>
        <v>6.247023544973545</v>
      </c>
      <c r="P86" s="16">
        <f t="shared" si="24"/>
        <v>5.9271458333333333</v>
      </c>
      <c r="Q86" s="16">
        <f t="shared" si="24"/>
        <v>5.9977070932539682</v>
      </c>
      <c r="R86" s="16">
        <f t="shared" si="24"/>
        <v>6.3222888888888882</v>
      </c>
      <c r="S86" s="16">
        <f t="shared" si="24"/>
        <v>6.2470235449735441</v>
      </c>
      <c r="T86" s="16">
        <f t="shared" si="24"/>
        <v>6.0964928571428576</v>
      </c>
      <c r="U86" s="16">
        <f t="shared" si="24"/>
        <v>6.4513151927437633</v>
      </c>
      <c r="V86" s="16">
        <f t="shared" si="24"/>
        <v>6.2093908730158729</v>
      </c>
      <c r="W86" s="16">
        <f t="shared" si="24"/>
        <v>5.8868251133786842</v>
      </c>
      <c r="X86" s="16">
        <f t="shared" si="24"/>
        <v>5.720166137566137</v>
      </c>
      <c r="Y86" s="16">
        <f t="shared" si="24"/>
        <v>6.687036324786324</v>
      </c>
      <c r="Z86" s="16">
        <f t="shared" si="24"/>
        <v>5.6449007936507929</v>
      </c>
      <c r="AA86" s="16">
        <f t="shared" si="24"/>
        <v>5.8868251133786842</v>
      </c>
      <c r="AB86" s="16">
        <f t="shared" si="24"/>
        <v>6.339657814407814</v>
      </c>
      <c r="AC86" s="24">
        <f t="shared" si="23"/>
        <v>6.1210385261921729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>
        <f t="shared" ref="E87:AB87" si="25">3.413*E86</f>
        <v>22.155953370039679</v>
      </c>
      <c r="F87" s="16">
        <f t="shared" si="25"/>
        <v>21.044450692612941</v>
      </c>
      <c r="G87" s="16">
        <f t="shared" si="25"/>
        <v>21.044450692612941</v>
      </c>
      <c r="H87" s="16">
        <f t="shared" si="25"/>
        <v>21.637252120573869</v>
      </c>
      <c r="I87" s="16">
        <f t="shared" si="25"/>
        <v>21.044450692612941</v>
      </c>
      <c r="J87" s="16">
        <f t="shared" si="25"/>
        <v>19.00916578994709</v>
      </c>
      <c r="K87" s="16">
        <f t="shared" si="25"/>
        <v>21.743109518424038</v>
      </c>
      <c r="L87" s="16">
        <f t="shared" si="25"/>
        <v>20.293568883862434</v>
      </c>
      <c r="M87" s="16">
        <f t="shared" si="25"/>
        <v>19.025220828621027</v>
      </c>
      <c r="N87" s="16">
        <f t="shared" si="25"/>
        <v>22.018338752834463</v>
      </c>
      <c r="O87" s="16">
        <f t="shared" si="25"/>
        <v>21.321091358994707</v>
      </c>
      <c r="P87" s="16">
        <f t="shared" si="25"/>
        <v>20.229348729166666</v>
      </c>
      <c r="Q87" s="16">
        <f t="shared" si="25"/>
        <v>20.470174309275791</v>
      </c>
      <c r="R87" s="16">
        <f t="shared" si="25"/>
        <v>21.577971977777775</v>
      </c>
      <c r="S87" s="16">
        <f t="shared" si="25"/>
        <v>21.321091358994703</v>
      </c>
      <c r="T87" s="16">
        <f t="shared" si="25"/>
        <v>20.807330121428571</v>
      </c>
      <c r="U87" s="16">
        <f t="shared" si="25"/>
        <v>22.018338752834463</v>
      </c>
      <c r="V87" s="16">
        <f t="shared" si="25"/>
        <v>21.192651049603175</v>
      </c>
      <c r="W87" s="16">
        <f t="shared" si="25"/>
        <v>20.091734111961447</v>
      </c>
      <c r="X87" s="16">
        <f t="shared" si="25"/>
        <v>19.522927027513223</v>
      </c>
      <c r="Y87" s="16">
        <f t="shared" si="25"/>
        <v>22.822854976495723</v>
      </c>
      <c r="Z87" s="16">
        <f t="shared" si="25"/>
        <v>19.266046408730155</v>
      </c>
      <c r="AA87" s="16">
        <f t="shared" si="25"/>
        <v>20.091734111961447</v>
      </c>
      <c r="AB87" s="16">
        <f t="shared" si="25"/>
        <v>21.637252120573869</v>
      </c>
      <c r="AC87" s="24">
        <f t="shared" si="23"/>
        <v>20.89110448989388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>
        <f t="shared" ref="E88:AB88" si="26">(E71-E70)/LN(1+(E71-E70)/E65)</f>
        <v>2.2324425062049889</v>
      </c>
      <c r="F88" s="16">
        <f t="shared" si="26"/>
        <v>2.2025112400267242</v>
      </c>
      <c r="G88" s="16">
        <f t="shared" si="26"/>
        <v>2.0714586881775157</v>
      </c>
      <c r="H88" s="16">
        <f t="shared" si="26"/>
        <v>2.1295483613602388</v>
      </c>
      <c r="I88" s="16">
        <f t="shared" si="26"/>
        <v>1.935577027896064</v>
      </c>
      <c r="J88" s="16">
        <f t="shared" si="26"/>
        <v>2.2918490026683118</v>
      </c>
      <c r="K88" s="16">
        <f t="shared" si="26"/>
        <v>2.2156028472424842</v>
      </c>
      <c r="L88" s="16">
        <f t="shared" si="26"/>
        <v>2.3506757574581707</v>
      </c>
      <c r="M88" s="16">
        <f t="shared" si="26"/>
        <v>2.3798815955723569</v>
      </c>
      <c r="N88" s="16">
        <f t="shared" si="26"/>
        <v>2.3798815955723569</v>
      </c>
      <c r="O88" s="16">
        <f t="shared" si="26"/>
        <v>2.2722986744268567</v>
      </c>
      <c r="P88" s="16">
        <f t="shared" si="26"/>
        <v>2.3284885808307672</v>
      </c>
      <c r="Q88" s="16">
        <f t="shared" si="26"/>
        <v>2.4667120433748035</v>
      </c>
      <c r="R88" s="16">
        <f t="shared" si="26"/>
        <v>2.4378963494748302</v>
      </c>
      <c r="S88" s="16">
        <f t="shared" si="26"/>
        <v>2.5412839759633115</v>
      </c>
      <c r="T88" s="16">
        <f t="shared" si="26"/>
        <v>2.4089539710342196</v>
      </c>
      <c r="U88" s="16">
        <f t="shared" si="26"/>
        <v>2.3798815955723569</v>
      </c>
      <c r="V88" s="16">
        <f t="shared" si="26"/>
        <v>2.1583730379529538</v>
      </c>
      <c r="W88" s="16">
        <f t="shared" si="26"/>
        <v>2.1583730379529538</v>
      </c>
      <c r="X88" s="16">
        <f t="shared" si="26"/>
        <v>2.1870565497103867</v>
      </c>
      <c r="Y88" s="16">
        <f t="shared" si="26"/>
        <v>2.2440156931414696</v>
      </c>
      <c r="Z88" s="16">
        <f t="shared" si="26"/>
        <v>2.1870565497103867</v>
      </c>
      <c r="AA88" s="16">
        <f t="shared" si="26"/>
        <v>2.262220292227624</v>
      </c>
      <c r="AB88" s="16">
        <f t="shared" si="26"/>
        <v>2.2622202922276227</v>
      </c>
      <c r="AC88" s="24">
        <f t="shared" si="23"/>
        <v>2.2701774694074901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>
        <f t="shared" ref="E89:AB89" si="27">(E67-E68)/LN(1+(E67-E68)/E66)</f>
        <v>2.375897998171745</v>
      </c>
      <c r="F89" s="16">
        <f t="shared" si="27"/>
        <v>2.4222213199475116</v>
      </c>
      <c r="G89" s="16">
        <f t="shared" si="27"/>
        <v>2.4222213199475116</v>
      </c>
      <c r="H89" s="16">
        <f t="shared" si="27"/>
        <v>2.4682916986923407</v>
      </c>
      <c r="I89" s="16">
        <f t="shared" si="27"/>
        <v>2.6090515301396882</v>
      </c>
      <c r="J89" s="16">
        <f t="shared" si="27"/>
        <v>2.4912348380247811</v>
      </c>
      <c r="K89" s="16">
        <f t="shared" si="27"/>
        <v>2.8000493085330982</v>
      </c>
      <c r="L89" s="16">
        <f t="shared" si="27"/>
        <v>2.980129191979886</v>
      </c>
      <c r="M89" s="16">
        <f t="shared" si="27"/>
        <v>2.9801291919798865</v>
      </c>
      <c r="N89" s="16">
        <f t="shared" si="27"/>
        <v>3.0045957240544103</v>
      </c>
      <c r="O89" s="16">
        <f t="shared" si="27"/>
        <v>3.0776339841275702</v>
      </c>
      <c r="P89" s="16">
        <f t="shared" si="27"/>
        <v>3.1018627337783826</v>
      </c>
      <c r="Q89" s="16">
        <f t="shared" si="27"/>
        <v>3.1260343067316194</v>
      </c>
      <c r="R89" s="16">
        <f t="shared" si="27"/>
        <v>3.1018627337783826</v>
      </c>
      <c r="S89" s="16">
        <f t="shared" si="27"/>
        <v>3.0776339841275702</v>
      </c>
      <c r="T89" s="16">
        <f t="shared" si="27"/>
        <v>2.8471908617087194</v>
      </c>
      <c r="U89" s="16">
        <f t="shared" si="27"/>
        <v>3.0045957240544103</v>
      </c>
      <c r="V89" s="16">
        <f t="shared" si="27"/>
        <v>2.7526727126528132</v>
      </c>
      <c r="W89" s="16">
        <f t="shared" si="27"/>
        <v>2.4682916986923402</v>
      </c>
      <c r="X89" s="16">
        <f t="shared" si="27"/>
        <v>2.5369423252845387</v>
      </c>
      <c r="Y89" s="16">
        <f t="shared" si="27"/>
        <v>2.5597087013286677</v>
      </c>
      <c r="Z89" s="16">
        <f t="shared" si="27"/>
        <v>2.7050532016668063</v>
      </c>
      <c r="AA89" s="16">
        <f t="shared" si="27"/>
        <v>2.4682916986923402</v>
      </c>
      <c r="AB89" s="16">
        <f t="shared" si="27"/>
        <v>2.4682916986923402</v>
      </c>
      <c r="AC89" s="24">
        <f t="shared" si="23"/>
        <v>2.74374535361614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>
        <v>1.8</v>
      </c>
      <c r="F94" s="8">
        <v>1.8</v>
      </c>
      <c r="G94" s="8">
        <v>1.7</v>
      </c>
      <c r="H94" s="8">
        <v>1.8</v>
      </c>
      <c r="I94" s="8">
        <v>1.7</v>
      </c>
      <c r="J94" s="8">
        <v>1.7</v>
      </c>
      <c r="K94" s="8">
        <v>1.8</v>
      </c>
      <c r="L94" s="8">
        <v>1.8</v>
      </c>
      <c r="M94" s="8">
        <v>2</v>
      </c>
      <c r="N94" s="8">
        <v>1.9</v>
      </c>
      <c r="O94" s="8">
        <v>1.8</v>
      </c>
      <c r="P94" s="8">
        <v>2</v>
      </c>
      <c r="Q94" s="8">
        <v>1.9</v>
      </c>
      <c r="R94" s="8">
        <v>1.9</v>
      </c>
      <c r="S94" s="8">
        <v>1.9</v>
      </c>
      <c r="T94" s="8">
        <v>1.8</v>
      </c>
      <c r="U94" s="8">
        <v>1.9</v>
      </c>
      <c r="V94" s="8">
        <v>1.8</v>
      </c>
      <c r="W94" s="8">
        <v>1.8</v>
      </c>
      <c r="X94" s="8">
        <v>1.8</v>
      </c>
      <c r="Y94" s="8">
        <v>1.9</v>
      </c>
      <c r="Z94" s="8">
        <v>1.8</v>
      </c>
      <c r="AA94" s="8">
        <v>1.8</v>
      </c>
      <c r="AB94" s="8"/>
      <c r="AC94" s="23">
        <f>AVERAGE(E94:AB94)</f>
        <v>1.8304347826086949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>
        <v>0.6</v>
      </c>
      <c r="F95" s="9">
        <v>0.6</v>
      </c>
      <c r="G95" s="9">
        <v>0.6</v>
      </c>
      <c r="H95" s="9">
        <v>0.7</v>
      </c>
      <c r="I95" s="9">
        <v>0.7</v>
      </c>
      <c r="J95" s="9">
        <v>0.5</v>
      </c>
      <c r="K95" s="9">
        <v>0.5</v>
      </c>
      <c r="L95" s="9">
        <v>0.5</v>
      </c>
      <c r="M95" s="9">
        <v>0.6</v>
      </c>
      <c r="N95" s="9">
        <v>0.6</v>
      </c>
      <c r="O95" s="9">
        <v>0.7</v>
      </c>
      <c r="P95" s="9">
        <v>0.7</v>
      </c>
      <c r="Q95" s="9">
        <v>0.6</v>
      </c>
      <c r="R95" s="9">
        <v>0.6</v>
      </c>
      <c r="S95" s="9">
        <v>0.7</v>
      </c>
      <c r="T95" s="9">
        <v>0.6</v>
      </c>
      <c r="U95" s="9">
        <v>0.6</v>
      </c>
      <c r="V95" s="9">
        <v>0.6</v>
      </c>
      <c r="W95" s="9">
        <v>0.5</v>
      </c>
      <c r="X95" s="9">
        <v>0.5</v>
      </c>
      <c r="Y95" s="9">
        <v>0.5</v>
      </c>
      <c r="Z95" s="9">
        <v>0.5</v>
      </c>
      <c r="AA95" s="9">
        <v>0.5</v>
      </c>
      <c r="AB95" s="9"/>
      <c r="AC95" s="23">
        <f>AVERAGE(E95:AB95)</f>
        <v>0.58695652173913038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>
        <v>12.6</v>
      </c>
      <c r="F96" s="10">
        <v>12.7</v>
      </c>
      <c r="G96" s="10">
        <v>12.8</v>
      </c>
      <c r="H96" s="10">
        <v>12.8</v>
      </c>
      <c r="I96" s="10">
        <v>12.8</v>
      </c>
      <c r="J96" s="10">
        <v>13.1</v>
      </c>
      <c r="K96" s="10">
        <v>13.5</v>
      </c>
      <c r="L96" s="10">
        <v>14</v>
      </c>
      <c r="M96" s="10">
        <v>14.2</v>
      </c>
      <c r="N96" s="10">
        <v>14.6</v>
      </c>
      <c r="O96" s="10">
        <v>14.8</v>
      </c>
      <c r="P96" s="10">
        <v>14.9</v>
      </c>
      <c r="Q96" s="10">
        <v>14.9</v>
      </c>
      <c r="R96" s="10">
        <v>14.6</v>
      </c>
      <c r="S96" s="10">
        <v>14.4</v>
      </c>
      <c r="T96" s="10">
        <v>14.1</v>
      </c>
      <c r="U96" s="10">
        <v>13.6</v>
      </c>
      <c r="V96" s="10">
        <v>13.2</v>
      </c>
      <c r="W96" s="10">
        <v>13.2</v>
      </c>
      <c r="X96" s="10">
        <v>13.3</v>
      </c>
      <c r="Y96" s="10">
        <v>13.3</v>
      </c>
      <c r="Z96" s="10">
        <v>13.3</v>
      </c>
      <c r="AA96" s="10">
        <v>13.1</v>
      </c>
      <c r="AB96" s="10"/>
      <c r="AC96" s="24">
        <f t="shared" ref="AC96:AC100" si="28">AVERAGE(E96:AB96)</f>
        <v>13.643478260869568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>
        <v>5.4</v>
      </c>
      <c r="F97" s="10">
        <v>5.7</v>
      </c>
      <c r="G97" s="10">
        <v>5.7</v>
      </c>
      <c r="H97" s="10">
        <v>5.7</v>
      </c>
      <c r="I97" s="10">
        <v>5.6</v>
      </c>
      <c r="J97" s="10">
        <v>5.7</v>
      </c>
      <c r="K97" s="10">
        <v>5.8</v>
      </c>
      <c r="L97" s="10">
        <v>5.9</v>
      </c>
      <c r="M97" s="10">
        <v>6.2</v>
      </c>
      <c r="N97" s="10">
        <v>6.3</v>
      </c>
      <c r="O97" s="10">
        <v>6.4</v>
      </c>
      <c r="P97" s="10">
        <v>6.4</v>
      </c>
      <c r="Q97" s="10">
        <v>6.3</v>
      </c>
      <c r="R97" s="10">
        <v>6.1</v>
      </c>
      <c r="S97" s="10">
        <v>6</v>
      </c>
      <c r="T97" s="10">
        <v>5.8</v>
      </c>
      <c r="U97" s="10">
        <v>5.4</v>
      </c>
      <c r="V97" s="10">
        <v>5.3</v>
      </c>
      <c r="W97" s="10">
        <v>5.4</v>
      </c>
      <c r="X97" s="10">
        <v>5.6</v>
      </c>
      <c r="Y97" s="10">
        <v>5.6</v>
      </c>
      <c r="Z97" s="10">
        <v>5.4</v>
      </c>
      <c r="AA97" s="10">
        <v>5.4</v>
      </c>
      <c r="AB97" s="10"/>
      <c r="AC97" s="24">
        <f t="shared" si="28"/>
        <v>5.7869565217391301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7.1999999999999993</v>
      </c>
      <c r="F98" s="10">
        <f t="shared" ref="F98:AA98" si="29">F96-F97</f>
        <v>6.9999999999999991</v>
      </c>
      <c r="G98" s="10">
        <f t="shared" si="29"/>
        <v>7.1000000000000005</v>
      </c>
      <c r="H98" s="10">
        <f t="shared" si="29"/>
        <v>7.1000000000000005</v>
      </c>
      <c r="I98" s="10">
        <f t="shared" si="29"/>
        <v>7.2000000000000011</v>
      </c>
      <c r="J98" s="10">
        <f t="shared" si="29"/>
        <v>7.3999999999999995</v>
      </c>
      <c r="K98" s="10">
        <f t="shared" si="29"/>
        <v>7.7</v>
      </c>
      <c r="L98" s="10">
        <f t="shared" si="29"/>
        <v>8.1</v>
      </c>
      <c r="M98" s="10">
        <f t="shared" si="29"/>
        <v>7.9999999999999991</v>
      </c>
      <c r="N98" s="10">
        <f t="shared" si="29"/>
        <v>8.3000000000000007</v>
      </c>
      <c r="O98" s="10">
        <f t="shared" si="29"/>
        <v>8.4</v>
      </c>
      <c r="P98" s="10">
        <f t="shared" si="29"/>
        <v>8.5</v>
      </c>
      <c r="Q98" s="10">
        <f t="shared" si="29"/>
        <v>8.6000000000000014</v>
      </c>
      <c r="R98" s="10">
        <f t="shared" si="29"/>
        <v>8.5</v>
      </c>
      <c r="S98" s="10">
        <f t="shared" si="29"/>
        <v>8.4</v>
      </c>
      <c r="T98" s="10">
        <f t="shared" si="29"/>
        <v>8.3000000000000007</v>
      </c>
      <c r="U98" s="10">
        <f t="shared" si="29"/>
        <v>8.1999999999999993</v>
      </c>
      <c r="V98" s="10">
        <f t="shared" si="29"/>
        <v>7.8999999999999995</v>
      </c>
      <c r="W98" s="10">
        <f t="shared" si="29"/>
        <v>7.7999999999999989</v>
      </c>
      <c r="X98" s="10">
        <f t="shared" si="29"/>
        <v>7.7000000000000011</v>
      </c>
      <c r="Y98" s="10">
        <f t="shared" si="29"/>
        <v>7.7000000000000011</v>
      </c>
      <c r="Z98" s="10">
        <f t="shared" si="29"/>
        <v>7.9</v>
      </c>
      <c r="AA98" s="10">
        <f t="shared" si="29"/>
        <v>7.6999999999999993</v>
      </c>
      <c r="AB98" s="10"/>
      <c r="AC98" s="24">
        <f t="shared" si="28"/>
        <v>7.8565217391304341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>
        <v>23.2</v>
      </c>
      <c r="F99" s="10">
        <v>23.4</v>
      </c>
      <c r="G99" s="10">
        <v>23.2</v>
      </c>
      <c r="H99" s="10">
        <v>23.6</v>
      </c>
      <c r="I99" s="10">
        <v>24.2</v>
      </c>
      <c r="J99" s="10">
        <v>25.7</v>
      </c>
      <c r="K99" s="10">
        <v>26.4</v>
      </c>
      <c r="L99" s="10">
        <v>26.7</v>
      </c>
      <c r="M99" s="10">
        <v>26.7</v>
      </c>
      <c r="N99" s="10">
        <v>26.8</v>
      </c>
      <c r="O99" s="10">
        <v>26.3</v>
      </c>
      <c r="P99" s="10">
        <v>25.9</v>
      </c>
      <c r="Q99" s="10">
        <v>25.3</v>
      </c>
      <c r="R99" s="10">
        <v>25.1</v>
      </c>
      <c r="S99" s="10">
        <v>25.3</v>
      </c>
      <c r="T99" s="10">
        <v>25.1</v>
      </c>
      <c r="U99" s="10">
        <v>24.6</v>
      </c>
      <c r="V99" s="10">
        <v>25.3</v>
      </c>
      <c r="W99" s="10">
        <v>26.3</v>
      </c>
      <c r="X99" s="10">
        <v>26.3</v>
      </c>
      <c r="Y99" s="10">
        <v>26</v>
      </c>
      <c r="Z99" s="10">
        <v>25.9</v>
      </c>
      <c r="AA99" s="10">
        <v>25.4</v>
      </c>
      <c r="AB99" s="10"/>
      <c r="AC99" s="24">
        <f t="shared" si="28"/>
        <v>25.334782608695654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>
        <v>27.5</v>
      </c>
      <c r="F100" s="10">
        <v>27.6</v>
      </c>
      <c r="G100" s="10">
        <v>27.6</v>
      </c>
      <c r="H100" s="10">
        <v>27.8</v>
      </c>
      <c r="I100" s="10">
        <v>28.6</v>
      </c>
      <c r="J100" s="10">
        <v>30.1</v>
      </c>
      <c r="K100" s="10">
        <v>31.2</v>
      </c>
      <c r="L100" s="10">
        <v>31.4</v>
      </c>
      <c r="M100" s="10">
        <v>31.5</v>
      </c>
      <c r="N100" s="10">
        <v>31.7</v>
      </c>
      <c r="O100" s="10">
        <v>31.3</v>
      </c>
      <c r="P100" s="10">
        <v>31.1</v>
      </c>
      <c r="Q100" s="10">
        <v>30.4</v>
      </c>
      <c r="R100" s="10">
        <v>30.2</v>
      </c>
      <c r="S100" s="10">
        <v>30.3</v>
      </c>
      <c r="T100" s="10">
        <v>30.1</v>
      </c>
      <c r="U100" s="10">
        <v>29.5</v>
      </c>
      <c r="V100" s="10">
        <v>29.9</v>
      </c>
      <c r="W100" s="10">
        <v>31.1</v>
      </c>
      <c r="X100" s="10">
        <v>30.9</v>
      </c>
      <c r="Y100" s="10">
        <v>30.7</v>
      </c>
      <c r="Z100" s="10">
        <v>30.5</v>
      </c>
      <c r="AA100" s="10">
        <v>30.1</v>
      </c>
      <c r="AB100" s="10"/>
      <c r="AC100" s="24">
        <f t="shared" si="28"/>
        <v>30.047826086956523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4.3000000000000007</v>
      </c>
      <c r="F101" s="10">
        <f t="shared" ref="F101:AA101" si="30">F100-F99</f>
        <v>4.2000000000000028</v>
      </c>
      <c r="G101" s="10">
        <f t="shared" si="30"/>
        <v>4.4000000000000021</v>
      </c>
      <c r="H101" s="10">
        <f t="shared" si="30"/>
        <v>4.1999999999999993</v>
      </c>
      <c r="I101" s="10">
        <f t="shared" si="30"/>
        <v>4.4000000000000021</v>
      </c>
      <c r="J101" s="10">
        <f t="shared" si="30"/>
        <v>4.4000000000000021</v>
      </c>
      <c r="K101" s="10">
        <f t="shared" si="30"/>
        <v>4.8000000000000007</v>
      </c>
      <c r="L101" s="10">
        <f t="shared" si="30"/>
        <v>4.6999999999999993</v>
      </c>
      <c r="M101" s="10">
        <f t="shared" si="30"/>
        <v>4.8000000000000007</v>
      </c>
      <c r="N101" s="10">
        <f t="shared" si="30"/>
        <v>4.8999999999999986</v>
      </c>
      <c r="O101" s="10">
        <f t="shared" si="30"/>
        <v>5</v>
      </c>
      <c r="P101" s="10">
        <f t="shared" si="30"/>
        <v>5.2000000000000028</v>
      </c>
      <c r="Q101" s="10">
        <f t="shared" si="30"/>
        <v>5.0999999999999979</v>
      </c>
      <c r="R101" s="10">
        <f t="shared" si="30"/>
        <v>5.0999999999999979</v>
      </c>
      <c r="S101" s="10">
        <f t="shared" si="30"/>
        <v>5</v>
      </c>
      <c r="T101" s="10">
        <f t="shared" si="30"/>
        <v>5</v>
      </c>
      <c r="U101" s="10">
        <f t="shared" si="30"/>
        <v>4.8999999999999986</v>
      </c>
      <c r="V101" s="10">
        <f t="shared" si="30"/>
        <v>4.5999999999999979</v>
      </c>
      <c r="W101" s="10">
        <f t="shared" si="30"/>
        <v>4.8000000000000007</v>
      </c>
      <c r="X101" s="10">
        <f t="shared" si="30"/>
        <v>4.5999999999999979</v>
      </c>
      <c r="Y101" s="10">
        <f t="shared" si="30"/>
        <v>4.6999999999999993</v>
      </c>
      <c r="Z101" s="10">
        <f t="shared" si="30"/>
        <v>4.6000000000000014</v>
      </c>
      <c r="AA101" s="10">
        <f t="shared" si="30"/>
        <v>4.7000000000000028</v>
      </c>
      <c r="AB101" s="10"/>
      <c r="AC101" s="24">
        <f>AVERAGE(E101:AB101)</f>
        <v>4.713043478260869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>
        <v>247.5</v>
      </c>
      <c r="F102" s="172">
        <v>248.9</v>
      </c>
      <c r="G102" s="172">
        <v>248.2</v>
      </c>
      <c r="H102" s="172">
        <v>248.9</v>
      </c>
      <c r="I102" s="172">
        <v>248.2</v>
      </c>
      <c r="J102" s="172">
        <v>250.3</v>
      </c>
      <c r="K102" s="172">
        <v>251.7</v>
      </c>
      <c r="L102" s="172">
        <v>253</v>
      </c>
      <c r="M102" s="172">
        <v>255.8</v>
      </c>
      <c r="N102" s="172">
        <v>259.2</v>
      </c>
      <c r="O102" s="172">
        <v>257.89999999999998</v>
      </c>
      <c r="P102" s="172">
        <v>259.2</v>
      </c>
      <c r="Q102" s="172">
        <v>257.2</v>
      </c>
      <c r="R102" s="172">
        <v>254.4</v>
      </c>
      <c r="S102" s="172">
        <v>252.3</v>
      </c>
      <c r="T102" s="172">
        <v>251</v>
      </c>
      <c r="U102" s="172">
        <v>247.5</v>
      </c>
      <c r="V102" s="172">
        <v>246.8</v>
      </c>
      <c r="W102" s="172">
        <v>247.5</v>
      </c>
      <c r="X102" s="172">
        <v>248.2</v>
      </c>
      <c r="Y102" s="172">
        <v>248.9</v>
      </c>
      <c r="Z102" s="172">
        <v>248.2</v>
      </c>
      <c r="AA102" s="172">
        <v>247.5</v>
      </c>
      <c r="AB102" s="172"/>
      <c r="AC102" s="24">
        <f t="shared" ref="AC102:AC110" si="31">AVERAGE(E102:AB102)</f>
        <v>251.23043478260865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>
        <v>652.9</v>
      </c>
      <c r="F103" s="172">
        <v>653.6</v>
      </c>
      <c r="G103" s="172">
        <v>653.6</v>
      </c>
      <c r="H103" s="172">
        <v>661.2</v>
      </c>
      <c r="I103" s="172">
        <v>678.4</v>
      </c>
      <c r="J103" s="172">
        <v>710.2</v>
      </c>
      <c r="K103" s="172">
        <v>737</v>
      </c>
      <c r="L103" s="172">
        <v>745.3</v>
      </c>
      <c r="M103" s="172">
        <v>746.7</v>
      </c>
      <c r="N103" s="172">
        <v>750.1</v>
      </c>
      <c r="O103" s="172">
        <v>743.9</v>
      </c>
      <c r="P103" s="172">
        <v>736.4</v>
      </c>
      <c r="Q103" s="172">
        <v>721.2</v>
      </c>
      <c r="R103" s="172">
        <v>717.7</v>
      </c>
      <c r="S103" s="172">
        <v>721.2</v>
      </c>
      <c r="T103" s="172">
        <v>712.2</v>
      </c>
      <c r="U103" s="172">
        <v>699.8</v>
      </c>
      <c r="V103" s="172">
        <v>708.1</v>
      </c>
      <c r="W103" s="172">
        <v>730.8</v>
      </c>
      <c r="X103" s="172">
        <v>732.2</v>
      </c>
      <c r="Y103" s="172">
        <v>724.6</v>
      </c>
      <c r="Z103" s="172">
        <v>721.2</v>
      </c>
      <c r="AA103" s="172">
        <v>709.5</v>
      </c>
      <c r="AB103" s="172"/>
      <c r="AC103" s="24">
        <f t="shared" si="31"/>
        <v>711.64347826086976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>
        <v>4.2</v>
      </c>
      <c r="M104" s="11">
        <v>4.2</v>
      </c>
      <c r="N104" s="11">
        <v>4.2</v>
      </c>
      <c r="O104" s="11">
        <v>4.2</v>
      </c>
      <c r="P104" s="11">
        <v>4.2</v>
      </c>
      <c r="Q104" s="11">
        <v>4.2</v>
      </c>
      <c r="R104" s="11">
        <v>4.2</v>
      </c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/>
      <c r="AC104" s="24">
        <f t="shared" si="31"/>
        <v>4.200000000000002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>
        <v>3.7</v>
      </c>
      <c r="M105" s="12">
        <v>3.7</v>
      </c>
      <c r="N105" s="12">
        <v>3.7</v>
      </c>
      <c r="O105" s="12">
        <v>3.7</v>
      </c>
      <c r="P105" s="12">
        <v>3.7</v>
      </c>
      <c r="Q105" s="12">
        <v>3.7</v>
      </c>
      <c r="R105" s="12">
        <v>3.7</v>
      </c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/>
      <c r="AC105" s="24">
        <f t="shared" si="31"/>
        <v>3.7000000000000015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>
        <v>3.8</v>
      </c>
      <c r="M106" s="12">
        <v>3.8</v>
      </c>
      <c r="N106" s="12">
        <v>3.8</v>
      </c>
      <c r="O106" s="12">
        <v>3.8</v>
      </c>
      <c r="P106" s="12">
        <v>3.8</v>
      </c>
      <c r="Q106" s="12">
        <v>3.8</v>
      </c>
      <c r="R106" s="12">
        <v>3.8</v>
      </c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/>
      <c r="AC106" s="24">
        <f t="shared" si="31"/>
        <v>3.7999999999999985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>
        <v>3</v>
      </c>
      <c r="M107" s="12">
        <v>3</v>
      </c>
      <c r="N107" s="12">
        <v>3</v>
      </c>
      <c r="O107" s="12">
        <v>3</v>
      </c>
      <c r="P107" s="12">
        <v>3</v>
      </c>
      <c r="Q107" s="12">
        <v>3</v>
      </c>
      <c r="R107" s="12">
        <v>3</v>
      </c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/>
      <c r="AC107" s="24">
        <f t="shared" si="31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AA108" si="32">E104-E105</f>
        <v>0.5</v>
      </c>
      <c r="F108" s="11">
        <f t="shared" si="32"/>
        <v>0.5</v>
      </c>
      <c r="G108" s="11">
        <f t="shared" si="32"/>
        <v>0.5</v>
      </c>
      <c r="H108" s="11">
        <f t="shared" si="32"/>
        <v>0.5</v>
      </c>
      <c r="I108" s="11">
        <f t="shared" si="32"/>
        <v>0.5</v>
      </c>
      <c r="J108" s="11">
        <f t="shared" si="32"/>
        <v>0.5</v>
      </c>
      <c r="K108" s="11">
        <f t="shared" si="32"/>
        <v>0.5</v>
      </c>
      <c r="L108" s="11">
        <f t="shared" si="32"/>
        <v>0.5</v>
      </c>
      <c r="M108" s="11">
        <f t="shared" si="32"/>
        <v>0.5</v>
      </c>
      <c r="N108" s="11">
        <f t="shared" si="32"/>
        <v>0.5</v>
      </c>
      <c r="O108" s="11">
        <f t="shared" si="32"/>
        <v>0.5</v>
      </c>
      <c r="P108" s="11">
        <f t="shared" si="32"/>
        <v>0.5</v>
      </c>
      <c r="Q108" s="11">
        <f t="shared" si="32"/>
        <v>0.5</v>
      </c>
      <c r="R108" s="11">
        <f t="shared" si="32"/>
        <v>0.5</v>
      </c>
      <c r="S108" s="11">
        <f t="shared" si="32"/>
        <v>0.5</v>
      </c>
      <c r="T108" s="11">
        <f t="shared" si="32"/>
        <v>0.5</v>
      </c>
      <c r="U108" s="11">
        <f t="shared" si="32"/>
        <v>0.5</v>
      </c>
      <c r="V108" s="11">
        <f t="shared" si="32"/>
        <v>0.5</v>
      </c>
      <c r="W108" s="11">
        <f t="shared" si="32"/>
        <v>0.5</v>
      </c>
      <c r="X108" s="11">
        <f t="shared" si="32"/>
        <v>0.5</v>
      </c>
      <c r="Y108" s="11">
        <f t="shared" si="32"/>
        <v>0.5</v>
      </c>
      <c r="Z108" s="11">
        <f t="shared" si="32"/>
        <v>0.5</v>
      </c>
      <c r="AA108" s="11">
        <f t="shared" si="32"/>
        <v>0.5</v>
      </c>
      <c r="AB108" s="11"/>
      <c r="AC108" s="24">
        <f t="shared" si="31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AA109" si="33">E106-E107</f>
        <v>0.79999999999999982</v>
      </c>
      <c r="F109" s="11">
        <f t="shared" si="33"/>
        <v>0.79999999999999982</v>
      </c>
      <c r="G109" s="11">
        <f t="shared" si="33"/>
        <v>0.79999999999999982</v>
      </c>
      <c r="H109" s="11">
        <f t="shared" si="33"/>
        <v>0.79999999999999982</v>
      </c>
      <c r="I109" s="11">
        <f t="shared" si="33"/>
        <v>0.79999999999999982</v>
      </c>
      <c r="J109" s="11">
        <f t="shared" si="33"/>
        <v>0.79999999999999982</v>
      </c>
      <c r="K109" s="11">
        <f t="shared" si="33"/>
        <v>0.79999999999999982</v>
      </c>
      <c r="L109" s="11">
        <f t="shared" si="33"/>
        <v>0.79999999999999982</v>
      </c>
      <c r="M109" s="11">
        <f t="shared" si="33"/>
        <v>0.79999999999999982</v>
      </c>
      <c r="N109" s="11">
        <f t="shared" si="33"/>
        <v>0.79999999999999982</v>
      </c>
      <c r="O109" s="11">
        <f t="shared" si="33"/>
        <v>0.79999999999999982</v>
      </c>
      <c r="P109" s="11">
        <f t="shared" si="33"/>
        <v>0.79999999999999982</v>
      </c>
      <c r="Q109" s="11">
        <f t="shared" si="33"/>
        <v>0.79999999999999982</v>
      </c>
      <c r="R109" s="11">
        <f t="shared" si="33"/>
        <v>0.79999999999999982</v>
      </c>
      <c r="S109" s="11">
        <f t="shared" si="33"/>
        <v>0.79999999999999982</v>
      </c>
      <c r="T109" s="11">
        <f t="shared" si="33"/>
        <v>0.79999999999999982</v>
      </c>
      <c r="U109" s="11">
        <f t="shared" si="33"/>
        <v>0.79999999999999982</v>
      </c>
      <c r="V109" s="11">
        <f t="shared" si="33"/>
        <v>0.79999999999999982</v>
      </c>
      <c r="W109" s="11">
        <f t="shared" si="33"/>
        <v>0.79999999999999982</v>
      </c>
      <c r="X109" s="11">
        <f t="shared" si="33"/>
        <v>0.79999999999999982</v>
      </c>
      <c r="Y109" s="11">
        <f t="shared" si="33"/>
        <v>0.79999999999999982</v>
      </c>
      <c r="Z109" s="11">
        <f t="shared" si="33"/>
        <v>0.79999999999999982</v>
      </c>
      <c r="AA109" s="11">
        <f t="shared" si="33"/>
        <v>0.79999999999999982</v>
      </c>
      <c r="AB109" s="11"/>
      <c r="AC109" s="24">
        <f t="shared" si="31"/>
        <v>0.80000000000000027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AA110" si="34">SQRT(E108/0.5)*971</f>
        <v>971</v>
      </c>
      <c r="F110" s="14">
        <f t="shared" si="34"/>
        <v>971</v>
      </c>
      <c r="G110" s="14">
        <f t="shared" si="34"/>
        <v>971</v>
      </c>
      <c r="H110" s="14">
        <f t="shared" si="34"/>
        <v>971</v>
      </c>
      <c r="I110" s="14">
        <f t="shared" si="34"/>
        <v>971</v>
      </c>
      <c r="J110" s="14">
        <f t="shared" si="34"/>
        <v>971</v>
      </c>
      <c r="K110" s="14">
        <f t="shared" si="34"/>
        <v>971</v>
      </c>
      <c r="L110" s="14">
        <f t="shared" si="34"/>
        <v>971</v>
      </c>
      <c r="M110" s="14">
        <f t="shared" si="34"/>
        <v>971</v>
      </c>
      <c r="N110" s="14">
        <f t="shared" si="34"/>
        <v>971</v>
      </c>
      <c r="O110" s="14">
        <f t="shared" si="34"/>
        <v>971</v>
      </c>
      <c r="P110" s="14">
        <f t="shared" si="34"/>
        <v>971</v>
      </c>
      <c r="Q110" s="14">
        <f t="shared" si="34"/>
        <v>971</v>
      </c>
      <c r="R110" s="14">
        <f t="shared" si="34"/>
        <v>971</v>
      </c>
      <c r="S110" s="14">
        <f t="shared" si="34"/>
        <v>971</v>
      </c>
      <c r="T110" s="14">
        <f t="shared" si="34"/>
        <v>971</v>
      </c>
      <c r="U110" s="14">
        <f t="shared" si="34"/>
        <v>971</v>
      </c>
      <c r="V110" s="14">
        <f t="shared" si="34"/>
        <v>971</v>
      </c>
      <c r="W110" s="14">
        <f t="shared" si="34"/>
        <v>971</v>
      </c>
      <c r="X110" s="14">
        <f t="shared" si="34"/>
        <v>971</v>
      </c>
      <c r="Y110" s="14">
        <f t="shared" si="34"/>
        <v>971</v>
      </c>
      <c r="Z110" s="14">
        <f t="shared" si="34"/>
        <v>971</v>
      </c>
      <c r="AA110" s="14">
        <f t="shared" si="34"/>
        <v>971</v>
      </c>
      <c r="AB110" s="14"/>
      <c r="AC110" s="24">
        <f t="shared" si="31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AA111" si="35">E110*1000*1*(E96-E97)/3024</f>
        <v>2311.9047619047615</v>
      </c>
      <c r="F111" s="14">
        <f t="shared" si="35"/>
        <v>2247.6851851851848</v>
      </c>
      <c r="G111" s="14">
        <f t="shared" si="35"/>
        <v>2279.7949735449738</v>
      </c>
      <c r="H111" s="14">
        <f t="shared" si="35"/>
        <v>2279.7949735449738</v>
      </c>
      <c r="I111" s="14">
        <f t="shared" si="35"/>
        <v>2311.9047619047624</v>
      </c>
      <c r="J111" s="14">
        <f t="shared" si="35"/>
        <v>2376.1243386243382</v>
      </c>
      <c r="K111" s="14">
        <f t="shared" si="35"/>
        <v>2472.4537037037039</v>
      </c>
      <c r="L111" s="14">
        <f t="shared" si="35"/>
        <v>2600.8928571428573</v>
      </c>
      <c r="M111" s="14">
        <f t="shared" si="35"/>
        <v>2568.7830687830683</v>
      </c>
      <c r="N111" s="14">
        <f t="shared" si="35"/>
        <v>2665.112433862434</v>
      </c>
      <c r="O111" s="14">
        <f t="shared" si="35"/>
        <v>2697.2222222222222</v>
      </c>
      <c r="P111" s="14">
        <f t="shared" si="35"/>
        <v>2729.3320105820108</v>
      </c>
      <c r="Q111" s="14">
        <f t="shared" si="35"/>
        <v>2761.4417989417993</v>
      </c>
      <c r="R111" s="14">
        <f t="shared" si="35"/>
        <v>2729.3320105820108</v>
      </c>
      <c r="S111" s="14">
        <f t="shared" si="35"/>
        <v>2697.2222222222222</v>
      </c>
      <c r="T111" s="14">
        <f t="shared" si="35"/>
        <v>2665.112433862434</v>
      </c>
      <c r="U111" s="14">
        <f t="shared" si="35"/>
        <v>2633.002645502645</v>
      </c>
      <c r="V111" s="14">
        <f t="shared" si="35"/>
        <v>2536.6732804232802</v>
      </c>
      <c r="W111" s="14">
        <f t="shared" si="35"/>
        <v>2504.5634920634916</v>
      </c>
      <c r="X111" s="14">
        <f t="shared" si="35"/>
        <v>2472.4537037037039</v>
      </c>
      <c r="Y111" s="14">
        <f t="shared" si="35"/>
        <v>2472.4537037037039</v>
      </c>
      <c r="Z111" s="14">
        <f t="shared" si="35"/>
        <v>2536.6732804232806</v>
      </c>
      <c r="AA111" s="14">
        <f t="shared" si="35"/>
        <v>2472.4537037037035</v>
      </c>
      <c r="AB111" s="14"/>
      <c r="AC111" s="24">
        <f>SUM(E111:AB111)</f>
        <v>58022.387566137557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>
        <v>1300</v>
      </c>
      <c r="F112" s="15">
        <v>1400</v>
      </c>
      <c r="G112" s="15">
        <v>1200</v>
      </c>
      <c r="H112" s="15">
        <v>1300</v>
      </c>
      <c r="I112" s="15">
        <v>1500</v>
      </c>
      <c r="J112" s="15">
        <v>1400</v>
      </c>
      <c r="K112" s="15">
        <v>1500</v>
      </c>
      <c r="L112" s="15">
        <v>1600</v>
      </c>
      <c r="M112" s="15">
        <v>1400</v>
      </c>
      <c r="N112" s="15">
        <v>1700</v>
      </c>
      <c r="O112" s="15">
        <v>1600</v>
      </c>
      <c r="P112" s="15">
        <v>1600</v>
      </c>
      <c r="Q112" s="15">
        <v>1500</v>
      </c>
      <c r="R112" s="15">
        <v>1600</v>
      </c>
      <c r="S112" s="15">
        <v>1400</v>
      </c>
      <c r="T112" s="15">
        <v>1600</v>
      </c>
      <c r="U112" s="15">
        <v>1400</v>
      </c>
      <c r="V112" s="15">
        <v>1600</v>
      </c>
      <c r="W112" s="15">
        <v>1400</v>
      </c>
      <c r="X112" s="15">
        <v>1500</v>
      </c>
      <c r="Y112" s="15">
        <v>1600</v>
      </c>
      <c r="Z112" s="15">
        <v>1400</v>
      </c>
      <c r="AA112" s="15">
        <v>900</v>
      </c>
      <c r="AB112" s="15">
        <v>0</v>
      </c>
      <c r="AC112" s="25">
        <f>SUM(E112:AB112)</f>
        <v>33400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>
        <f t="shared" ref="E113:AA113" si="36">E112/E111</f>
        <v>0.56230690010298667</v>
      </c>
      <c r="F113" s="16">
        <f t="shared" si="36"/>
        <v>0.62286302780638525</v>
      </c>
      <c r="G113" s="16">
        <f t="shared" si="36"/>
        <v>0.52636312208990288</v>
      </c>
      <c r="H113" s="16">
        <f t="shared" si="36"/>
        <v>0.5702267155973948</v>
      </c>
      <c r="I113" s="16">
        <f t="shared" si="36"/>
        <v>0.64881565396498442</v>
      </c>
      <c r="J113" s="16">
        <f t="shared" si="36"/>
        <v>0.58919475603306715</v>
      </c>
      <c r="K113" s="16">
        <f t="shared" si="36"/>
        <v>0.60668476734388166</v>
      </c>
      <c r="L113" s="16">
        <f t="shared" si="36"/>
        <v>0.6151733607964297</v>
      </c>
      <c r="M113" s="16">
        <f t="shared" si="36"/>
        <v>0.54500514933058708</v>
      </c>
      <c r="N113" s="16">
        <f t="shared" si="36"/>
        <v>0.63787177546437035</v>
      </c>
      <c r="O113" s="16">
        <f t="shared" si="36"/>
        <v>0.59320288362512874</v>
      </c>
      <c r="P113" s="16">
        <f t="shared" si="36"/>
        <v>0.58622402617071545</v>
      </c>
      <c r="Q113" s="16">
        <f t="shared" si="36"/>
        <v>0.54319450099394051</v>
      </c>
      <c r="R113" s="16">
        <f t="shared" si="36"/>
        <v>0.58622402617071545</v>
      </c>
      <c r="S113" s="16">
        <f t="shared" si="36"/>
        <v>0.51905252317198769</v>
      </c>
      <c r="T113" s="16">
        <f t="shared" si="36"/>
        <v>0.60034990631940732</v>
      </c>
      <c r="U113" s="16">
        <f t="shared" si="36"/>
        <v>0.53171234081032892</v>
      </c>
      <c r="V113" s="16">
        <f t="shared" si="36"/>
        <v>0.63074736993051672</v>
      </c>
      <c r="W113" s="16">
        <f t="shared" si="36"/>
        <v>0.55897964033906367</v>
      </c>
      <c r="X113" s="16">
        <f t="shared" si="36"/>
        <v>0.60668476734388166</v>
      </c>
      <c r="Y113" s="16">
        <f t="shared" si="36"/>
        <v>0.64713041850014041</v>
      </c>
      <c r="Z113" s="16">
        <f t="shared" si="36"/>
        <v>0.55190394868920201</v>
      </c>
      <c r="AA113" s="16">
        <f t="shared" si="36"/>
        <v>0.36401086040632902</v>
      </c>
      <c r="AB113" s="16"/>
      <c r="AC113" s="24">
        <f t="shared" ref="AC113:AC118" si="37">AVERAGE(E113:AB113)</f>
        <v>0.57582271482614544</v>
      </c>
    </row>
    <row r="114" spans="1:35" ht="30" customHeight="1">
      <c r="A114" s="4">
        <v>17</v>
      </c>
      <c r="B114" s="5" t="s">
        <v>64</v>
      </c>
      <c r="C114" s="13"/>
      <c r="D114" s="13"/>
      <c r="E114" s="427">
        <f>AVERAGE(E113:AB113)</f>
        <v>0.57582271482614544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>
        <f t="shared" si="37"/>
        <v>0.57582271482614544</v>
      </c>
    </row>
    <row r="115" spans="1:35" ht="30" customHeight="1">
      <c r="A115" s="4">
        <v>18</v>
      </c>
      <c r="B115" s="5" t="s">
        <v>65</v>
      </c>
      <c r="C115" s="13"/>
      <c r="D115" s="13"/>
      <c r="E115" s="16">
        <f t="shared" ref="E115:AA115" si="38">3.516/E113</f>
        <v>6.252813186813186</v>
      </c>
      <c r="F115" s="16">
        <f t="shared" si="38"/>
        <v>5.6449007936507929</v>
      </c>
      <c r="G115" s="16">
        <f t="shared" si="38"/>
        <v>6.6797992724867736</v>
      </c>
      <c r="H115" s="16">
        <f t="shared" si="38"/>
        <v>6.1659685592185598</v>
      </c>
      <c r="I115" s="16">
        <f t="shared" si="38"/>
        <v>5.4191047619047632</v>
      </c>
      <c r="J115" s="16">
        <f t="shared" si="38"/>
        <v>5.9674665532879807</v>
      </c>
      <c r="K115" s="16">
        <f t="shared" si="38"/>
        <v>5.7954314814814811</v>
      </c>
      <c r="L115" s="16">
        <f t="shared" si="38"/>
        <v>5.7154620535714296</v>
      </c>
      <c r="M115" s="16">
        <f t="shared" si="38"/>
        <v>6.4513151927437633</v>
      </c>
      <c r="N115" s="16">
        <f t="shared" si="38"/>
        <v>5.5120795985060695</v>
      </c>
      <c r="O115" s="16">
        <f t="shared" si="38"/>
        <v>5.9271458333333333</v>
      </c>
      <c r="P115" s="16">
        <f t="shared" si="38"/>
        <v>5.9977070932539682</v>
      </c>
      <c r="Q115" s="16">
        <f t="shared" si="38"/>
        <v>6.4728195767195773</v>
      </c>
      <c r="R115" s="16">
        <f t="shared" si="38"/>
        <v>5.9977070932539682</v>
      </c>
      <c r="S115" s="16">
        <f t="shared" si="38"/>
        <v>6.773880952380952</v>
      </c>
      <c r="T115" s="16">
        <f t="shared" si="38"/>
        <v>5.8565845734126993</v>
      </c>
      <c r="U115" s="16">
        <f t="shared" si="38"/>
        <v>6.6125980725623572</v>
      </c>
      <c r="V115" s="16">
        <f t="shared" si="38"/>
        <v>5.574339533730158</v>
      </c>
      <c r="W115" s="16">
        <f t="shared" si="38"/>
        <v>6.2900323129251694</v>
      </c>
      <c r="X115" s="16">
        <f t="shared" si="38"/>
        <v>5.7954314814814811</v>
      </c>
      <c r="Y115" s="16">
        <f t="shared" si="38"/>
        <v>5.4332170138888891</v>
      </c>
      <c r="Z115" s="16">
        <f t="shared" si="38"/>
        <v>6.3706737528344677</v>
      </c>
      <c r="AA115" s="16">
        <f t="shared" si="38"/>
        <v>9.6590524691358013</v>
      </c>
      <c r="AB115" s="16"/>
      <c r="AC115" s="24">
        <f t="shared" si="37"/>
        <v>6.1898057048946784</v>
      </c>
    </row>
    <row r="116" spans="1:35" ht="30" customHeight="1">
      <c r="A116" s="4">
        <v>19</v>
      </c>
      <c r="B116" s="5" t="s">
        <v>66</v>
      </c>
      <c r="C116" s="13"/>
      <c r="D116" s="13"/>
      <c r="E116" s="16">
        <f t="shared" ref="E116:AA116" si="39">3.413*E115</f>
        <v>21.340851406593401</v>
      </c>
      <c r="F116" s="16">
        <f t="shared" si="39"/>
        <v>19.266046408730155</v>
      </c>
      <c r="G116" s="16">
        <f t="shared" si="39"/>
        <v>22.798154916997358</v>
      </c>
      <c r="H116" s="16">
        <f t="shared" si="39"/>
        <v>21.044450692612944</v>
      </c>
      <c r="I116" s="16">
        <f t="shared" si="39"/>
        <v>18.495404552380954</v>
      </c>
      <c r="J116" s="16">
        <f t="shared" si="39"/>
        <v>20.366963346371875</v>
      </c>
      <c r="K116" s="16">
        <f t="shared" si="39"/>
        <v>19.779807646296295</v>
      </c>
      <c r="L116" s="16">
        <f t="shared" si="39"/>
        <v>19.506871988839286</v>
      </c>
      <c r="M116" s="16">
        <f t="shared" si="39"/>
        <v>22.018338752834463</v>
      </c>
      <c r="N116" s="16">
        <f t="shared" si="39"/>
        <v>18.812727669701214</v>
      </c>
      <c r="O116" s="16">
        <f t="shared" si="39"/>
        <v>20.229348729166666</v>
      </c>
      <c r="P116" s="16">
        <f t="shared" si="39"/>
        <v>20.470174309275791</v>
      </c>
      <c r="Q116" s="16">
        <f t="shared" si="39"/>
        <v>22.091733215343915</v>
      </c>
      <c r="R116" s="16">
        <f t="shared" si="39"/>
        <v>20.470174309275791</v>
      </c>
      <c r="S116" s="16">
        <f t="shared" si="39"/>
        <v>23.119255690476187</v>
      </c>
      <c r="T116" s="16">
        <f t="shared" si="39"/>
        <v>19.988523149057542</v>
      </c>
      <c r="U116" s="16">
        <f t="shared" si="39"/>
        <v>22.568797221655323</v>
      </c>
      <c r="V116" s="16">
        <f t="shared" si="39"/>
        <v>19.025220828621027</v>
      </c>
      <c r="W116" s="16">
        <f t="shared" si="39"/>
        <v>21.467880284013603</v>
      </c>
      <c r="X116" s="16">
        <f t="shared" si="39"/>
        <v>19.779807646296295</v>
      </c>
      <c r="Y116" s="16">
        <f t="shared" si="39"/>
        <v>18.543569668402778</v>
      </c>
      <c r="Z116" s="16">
        <f t="shared" si="39"/>
        <v>21.743109518424038</v>
      </c>
      <c r="AA116" s="16">
        <f t="shared" si="39"/>
        <v>32.966346077160487</v>
      </c>
      <c r="AB116" s="16"/>
      <c r="AC116" s="24">
        <f t="shared" si="37"/>
        <v>21.125806870805537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>
        <f t="shared" ref="E117:J117" si="40">(E100-E99)/LN(1+(E100-E99)/E94)</f>
        <v>3.5231401714792079</v>
      </c>
      <c r="F117" s="16">
        <f t="shared" si="40"/>
        <v>3.4884508893466584</v>
      </c>
      <c r="G117" s="16">
        <f t="shared" si="40"/>
        <v>3.443794287074589</v>
      </c>
      <c r="H117" s="16">
        <f t="shared" si="40"/>
        <v>3.4884508893466566</v>
      </c>
      <c r="I117" s="16">
        <f t="shared" si="40"/>
        <v>3.443794287074589</v>
      </c>
      <c r="J117" s="16">
        <f t="shared" si="40"/>
        <v>3.443794287074589</v>
      </c>
      <c r="K117" s="16">
        <f>(K100-K99)/LN(1+(K100-K99)/K94)</f>
        <v>3.6943453109355677</v>
      </c>
      <c r="L117" s="16">
        <f t="shared" ref="L117:AA117" si="41">(L100-L99)/LN(1+(L100-L99)/L94)</f>
        <v>3.6603919158898224</v>
      </c>
      <c r="M117" s="16">
        <f t="shared" si="41"/>
        <v>3.9222882531949468</v>
      </c>
      <c r="N117" s="16">
        <f t="shared" si="41"/>
        <v>3.8429301103906557</v>
      </c>
      <c r="O117" s="16">
        <f t="shared" si="41"/>
        <v>3.7618424287089893</v>
      </c>
      <c r="P117" s="16">
        <f t="shared" si="41"/>
        <v>4.0595382957690793</v>
      </c>
      <c r="Q117" s="16">
        <f t="shared" si="41"/>
        <v>3.9108742047105141</v>
      </c>
      <c r="R117" s="16">
        <f t="shared" si="41"/>
        <v>3.9108742047105141</v>
      </c>
      <c r="S117" s="16">
        <f t="shared" si="41"/>
        <v>3.8769682118883537</v>
      </c>
      <c r="T117" s="16">
        <f t="shared" si="41"/>
        <v>3.7618424287089893</v>
      </c>
      <c r="U117" s="16">
        <f t="shared" si="41"/>
        <v>3.8429301103906557</v>
      </c>
      <c r="V117" s="16">
        <f t="shared" si="41"/>
        <v>3.6262979349586684</v>
      </c>
      <c r="W117" s="16">
        <f t="shared" si="41"/>
        <v>3.6943453109355677</v>
      </c>
      <c r="X117" s="16">
        <f t="shared" si="41"/>
        <v>3.6262979349586684</v>
      </c>
      <c r="Y117" s="16">
        <f t="shared" si="41"/>
        <v>3.7744462768485518</v>
      </c>
      <c r="Z117" s="16">
        <f t="shared" si="41"/>
        <v>3.6262979349586693</v>
      </c>
      <c r="AA117" s="16">
        <f t="shared" si="41"/>
        <v>3.6603919158898237</v>
      </c>
      <c r="AB117" s="16"/>
      <c r="AC117" s="24">
        <f t="shared" si="37"/>
        <v>3.6993185910975797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>
        <f t="shared" ref="E118:AA118" si="42">(E96-E97)/LN(1+(E96-E97)/E95)</f>
        <v>2.8070729658092159</v>
      </c>
      <c r="F118" s="16">
        <f t="shared" si="42"/>
        <v>2.7570193139019237</v>
      </c>
      <c r="G118" s="16">
        <f t="shared" si="42"/>
        <v>2.7820815658492699</v>
      </c>
      <c r="H118" s="16">
        <f t="shared" si="42"/>
        <v>2.9450820866416119</v>
      </c>
      <c r="I118" s="16">
        <f t="shared" si="42"/>
        <v>2.9708636221603983</v>
      </c>
      <c r="J118" s="16">
        <f t="shared" si="42"/>
        <v>2.6811497642329987</v>
      </c>
      <c r="K118" s="16">
        <f t="shared" si="42"/>
        <v>2.7526727126528137</v>
      </c>
      <c r="L118" s="16">
        <f t="shared" si="42"/>
        <v>2.8471908617087194</v>
      </c>
      <c r="M118" s="16">
        <f t="shared" si="42"/>
        <v>3.0045957240544103</v>
      </c>
      <c r="N118" s="16">
        <f t="shared" si="42"/>
        <v>3.0776339841275702</v>
      </c>
      <c r="O118" s="16">
        <f t="shared" si="42"/>
        <v>3.2749184601107526</v>
      </c>
      <c r="P118" s="16">
        <f t="shared" si="42"/>
        <v>3.2998451742229116</v>
      </c>
      <c r="Q118" s="16">
        <f t="shared" si="42"/>
        <v>3.1501495626411922</v>
      </c>
      <c r="R118" s="16">
        <f t="shared" si="42"/>
        <v>3.1260343067316194</v>
      </c>
      <c r="S118" s="16">
        <f t="shared" si="42"/>
        <v>3.2749184601107526</v>
      </c>
      <c r="T118" s="16">
        <f t="shared" si="42"/>
        <v>3.0776339841275702</v>
      </c>
      <c r="U118" s="16">
        <f t="shared" si="42"/>
        <v>3.0533471748646286</v>
      </c>
      <c r="V118" s="16">
        <f t="shared" si="42"/>
        <v>2.9801291919798865</v>
      </c>
      <c r="W118" s="16">
        <f t="shared" si="42"/>
        <v>2.7763908722930748</v>
      </c>
      <c r="X118" s="16">
        <f t="shared" si="42"/>
        <v>2.7526727126528141</v>
      </c>
      <c r="Y118" s="16">
        <f t="shared" si="42"/>
        <v>2.7526727126528141</v>
      </c>
      <c r="Z118" s="16">
        <f t="shared" si="42"/>
        <v>2.8000493085330982</v>
      </c>
      <c r="AA118" s="16">
        <f t="shared" si="42"/>
        <v>2.7526727126528132</v>
      </c>
      <c r="AB118" s="16"/>
      <c r="AC118" s="24">
        <f t="shared" si="37"/>
        <v>2.9433390102049071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/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/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/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/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24"/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/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/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24"/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/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/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24"/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2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24"/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24"/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24"/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24"/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24"/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24"/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/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24"/>
    </row>
    <row r="143" spans="1:58" ht="30" customHeight="1">
      <c r="A143" s="4">
        <v>17</v>
      </c>
      <c r="B143" s="5" t="s">
        <v>64</v>
      </c>
      <c r="C143" s="13"/>
      <c r="D143" s="13"/>
      <c r="E143" s="427" t="e">
        <f>AVERAGE(E142:AB142)</f>
        <v>#DIV/0!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/>
    </row>
    <row r="144" spans="1:58" ht="30" customHeight="1">
      <c r="A144" s="4">
        <v>18</v>
      </c>
      <c r="B144" s="5" t="s">
        <v>65</v>
      </c>
      <c r="C144" s="13"/>
      <c r="D144" s="13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24"/>
    </row>
    <row r="145" spans="1:35" ht="30" customHeight="1">
      <c r="A145" s="4">
        <v>19</v>
      </c>
      <c r="B145" s="5" t="s">
        <v>66</v>
      </c>
      <c r="C145" s="13"/>
      <c r="D145" s="13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24"/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24"/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24"/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23"/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23"/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24"/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24"/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24"/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24"/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24"/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24"/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24"/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24"/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24"/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24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24"/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24"/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24"/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24"/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24"/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24"/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25"/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24"/>
    </row>
    <row r="172" spans="1:58" ht="30" customHeight="1">
      <c r="A172" s="4">
        <v>17</v>
      </c>
      <c r="B172" s="5" t="s">
        <v>64</v>
      </c>
      <c r="C172" s="13"/>
      <c r="D172" s="13"/>
      <c r="E172" s="427" t="e">
        <f>AVERAGE(E171:AB171)</f>
        <v>#DIV/0!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/>
    </row>
    <row r="173" spans="1:58" ht="30" customHeight="1">
      <c r="A173" s="4">
        <v>18</v>
      </c>
      <c r="B173" s="5" t="s">
        <v>65</v>
      </c>
      <c r="C173" s="13"/>
      <c r="D173" s="13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24"/>
    </row>
    <row r="174" spans="1:58" ht="30" customHeight="1">
      <c r="A174" s="4">
        <v>19</v>
      </c>
      <c r="B174" s="5" t="s">
        <v>66</v>
      </c>
      <c r="C174" s="13"/>
      <c r="D174" s="13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24"/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24"/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24"/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98" priority="8" operator="greaterThan">
      <formula>90</formula>
    </cfRule>
  </conditionalFormatting>
  <conditionalFormatting sqref="E54:AB54">
    <cfRule type="cellIs" dxfId="97" priority="2" operator="greaterThan">
      <formula>90</formula>
    </cfRule>
  </conditionalFormatting>
  <conditionalFormatting sqref="E83:AB83">
    <cfRule type="cellIs" dxfId="96" priority="6" operator="greaterThan">
      <formula>90</formula>
    </cfRule>
  </conditionalFormatting>
  <conditionalFormatting sqref="E112:AB112">
    <cfRule type="cellIs" dxfId="95" priority="5" operator="greaterThan">
      <formula>90</formula>
    </cfRule>
  </conditionalFormatting>
  <conditionalFormatting sqref="E141:AB141">
    <cfRule type="cellIs" dxfId="94" priority="4" operator="greaterThan">
      <formula>90</formula>
    </cfRule>
  </conditionalFormatting>
  <conditionalFormatting sqref="E170:AB170">
    <cfRule type="cellIs" dxfId="93" priority="1" operator="greaterThan">
      <formula>90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7494B-1008-4A27-AA34-C81FD67C10DC}">
  <dimension ref="A1:BF176"/>
  <sheetViews>
    <sheetView topLeftCell="A92" zoomScale="60" zoomScaleNormal="60" workbookViewId="0">
      <selection activeCell="AC94" sqref="AC94:AC103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1.14062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154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>
        <v>1.7</v>
      </c>
      <c r="F7" s="8">
        <v>1.7</v>
      </c>
      <c r="G7" s="8">
        <v>1.8</v>
      </c>
      <c r="H7" s="8">
        <v>1.6</v>
      </c>
      <c r="I7" s="8">
        <v>2</v>
      </c>
      <c r="J7" s="8">
        <v>1.9</v>
      </c>
      <c r="K7" s="8">
        <v>1.9</v>
      </c>
      <c r="L7" s="8">
        <v>2</v>
      </c>
      <c r="M7" s="8">
        <v>1.8</v>
      </c>
      <c r="N7" s="8">
        <v>1.9</v>
      </c>
      <c r="O7" s="8">
        <v>2.1</v>
      </c>
      <c r="P7" s="8">
        <v>2.2000000000000002</v>
      </c>
      <c r="Q7" s="8">
        <v>2.2000000000000002</v>
      </c>
      <c r="R7" s="8">
        <v>2.1</v>
      </c>
      <c r="S7" s="8">
        <v>1.9</v>
      </c>
      <c r="T7" s="8">
        <v>1.9</v>
      </c>
      <c r="U7" s="8">
        <v>2.1</v>
      </c>
      <c r="V7" s="8">
        <v>1.7</v>
      </c>
      <c r="W7" s="8">
        <v>1.8</v>
      </c>
      <c r="X7" s="8">
        <v>1.7</v>
      </c>
      <c r="Y7" s="8">
        <v>1.7</v>
      </c>
      <c r="Z7" s="8">
        <v>1.6</v>
      </c>
      <c r="AA7" s="8"/>
      <c r="AB7" s="8"/>
      <c r="AC7" s="23">
        <f>AVERAGE(E7:AB7)</f>
        <v>1.8772727272727274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>
        <v>0.4</v>
      </c>
      <c r="F8" s="9">
        <v>0.4</v>
      </c>
      <c r="G8" s="9">
        <v>0.6</v>
      </c>
      <c r="H8" s="9">
        <v>0.6</v>
      </c>
      <c r="I8" s="9">
        <v>0.8</v>
      </c>
      <c r="J8" s="9">
        <v>0.6</v>
      </c>
      <c r="K8" s="9">
        <v>0.7</v>
      </c>
      <c r="L8" s="9">
        <v>0.6</v>
      </c>
      <c r="M8" s="9">
        <v>0.6</v>
      </c>
      <c r="N8" s="9">
        <v>0.7</v>
      </c>
      <c r="O8" s="9">
        <v>0.7</v>
      </c>
      <c r="P8" s="9">
        <v>0.8</v>
      </c>
      <c r="Q8" s="9">
        <v>0.7</v>
      </c>
      <c r="R8" s="9">
        <v>0.7</v>
      </c>
      <c r="S8" s="9">
        <v>0.6</v>
      </c>
      <c r="T8" s="9">
        <v>0.7</v>
      </c>
      <c r="U8" s="9">
        <v>0.6</v>
      </c>
      <c r="V8" s="9">
        <v>0.6</v>
      </c>
      <c r="W8" s="9">
        <v>0.6</v>
      </c>
      <c r="X8" s="9">
        <v>0.9</v>
      </c>
      <c r="Y8" s="9">
        <v>1.1000000000000001</v>
      </c>
      <c r="Z8" s="9">
        <v>0.8</v>
      </c>
      <c r="AA8" s="9"/>
      <c r="AB8" s="9"/>
      <c r="AC8" s="23">
        <f>AVERAGE(E8:AB8)</f>
        <v>0.67272727272727262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>
        <v>13.2</v>
      </c>
      <c r="F9" s="10">
        <v>12.9</v>
      </c>
      <c r="G9" s="10">
        <v>12.8</v>
      </c>
      <c r="H9" s="10">
        <v>12.9</v>
      </c>
      <c r="I9" s="10">
        <v>13.1</v>
      </c>
      <c r="J9" s="10">
        <v>13.3</v>
      </c>
      <c r="K9" s="10">
        <v>13.4</v>
      </c>
      <c r="L9" s="10">
        <v>13.7</v>
      </c>
      <c r="M9" s="10">
        <v>13.9</v>
      </c>
      <c r="N9" s="10">
        <v>14.1</v>
      </c>
      <c r="O9" s="10">
        <v>14</v>
      </c>
      <c r="P9" s="10">
        <v>14</v>
      </c>
      <c r="Q9" s="10">
        <v>13.8</v>
      </c>
      <c r="R9" s="10">
        <v>13.5</v>
      </c>
      <c r="S9" s="10">
        <v>13.6</v>
      </c>
      <c r="T9" s="10">
        <v>13.5</v>
      </c>
      <c r="U9" s="10">
        <v>13.3</v>
      </c>
      <c r="V9" s="10">
        <v>13.2</v>
      </c>
      <c r="W9" s="10">
        <v>13.1</v>
      </c>
      <c r="X9" s="10">
        <v>13.4</v>
      </c>
      <c r="Y9" s="10">
        <v>13.5</v>
      </c>
      <c r="Z9" s="10">
        <v>13.4</v>
      </c>
      <c r="AA9" s="10"/>
      <c r="AB9" s="10"/>
      <c r="AC9" s="24">
        <v>12.7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>
        <v>5.5</v>
      </c>
      <c r="F10" s="10">
        <v>5.6</v>
      </c>
      <c r="G10" s="10">
        <v>5.4</v>
      </c>
      <c r="H10" s="10">
        <v>5.5</v>
      </c>
      <c r="I10" s="10">
        <v>5.6</v>
      </c>
      <c r="J10" s="10">
        <v>5.7</v>
      </c>
      <c r="K10" s="10">
        <v>5.7</v>
      </c>
      <c r="L10" s="10">
        <v>5.6</v>
      </c>
      <c r="M10" s="10">
        <v>5.9</v>
      </c>
      <c r="N10" s="10">
        <v>5.6</v>
      </c>
      <c r="O10" s="10">
        <v>5.6</v>
      </c>
      <c r="P10" s="10">
        <v>5.6</v>
      </c>
      <c r="Q10" s="10">
        <v>5.6</v>
      </c>
      <c r="R10" s="10">
        <v>5.5</v>
      </c>
      <c r="S10" s="10">
        <v>5.6</v>
      </c>
      <c r="T10" s="10">
        <v>5.5</v>
      </c>
      <c r="U10" s="10">
        <v>5.4</v>
      </c>
      <c r="V10" s="10">
        <v>5.4</v>
      </c>
      <c r="W10" s="10">
        <v>6.6</v>
      </c>
      <c r="X10" s="10">
        <v>6.7</v>
      </c>
      <c r="Y10" s="10">
        <v>6.6</v>
      </c>
      <c r="Z10" s="10">
        <v>5.6</v>
      </c>
      <c r="AA10" s="10"/>
      <c r="AB10" s="10"/>
      <c r="AC10" s="24">
        <v>13.3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 t="shared" ref="E11:H11" si="0">E9-E10</f>
        <v>7.6999999999999993</v>
      </c>
      <c r="F11" s="10">
        <f t="shared" si="0"/>
        <v>7.3000000000000007</v>
      </c>
      <c r="G11" s="10">
        <f t="shared" si="0"/>
        <v>7.4</v>
      </c>
      <c r="H11" s="10">
        <f t="shared" si="0"/>
        <v>7.4</v>
      </c>
      <c r="I11" s="10">
        <f t="shared" ref="I11:W11" si="1">I9-I10</f>
        <v>7.5</v>
      </c>
      <c r="J11" s="10">
        <f t="shared" si="1"/>
        <v>7.6000000000000005</v>
      </c>
      <c r="K11" s="10">
        <f t="shared" si="1"/>
        <v>7.7</v>
      </c>
      <c r="L11" s="10">
        <f t="shared" si="1"/>
        <v>8.1</v>
      </c>
      <c r="M11" s="10">
        <f t="shared" si="1"/>
        <v>8</v>
      </c>
      <c r="N11" s="10">
        <f t="shared" si="1"/>
        <v>8.5</v>
      </c>
      <c r="O11" s="10">
        <f t="shared" si="1"/>
        <v>8.4</v>
      </c>
      <c r="P11" s="10">
        <f t="shared" si="1"/>
        <v>8.4</v>
      </c>
      <c r="Q11" s="10">
        <f t="shared" si="1"/>
        <v>8.2000000000000011</v>
      </c>
      <c r="R11" s="10">
        <f t="shared" si="1"/>
        <v>8</v>
      </c>
      <c r="S11" s="10">
        <f t="shared" si="1"/>
        <v>8</v>
      </c>
      <c r="T11" s="10">
        <f t="shared" si="1"/>
        <v>8</v>
      </c>
      <c r="U11" s="10">
        <f t="shared" si="1"/>
        <v>7.9</v>
      </c>
      <c r="V11" s="10">
        <f t="shared" si="1"/>
        <v>7.7999999999999989</v>
      </c>
      <c r="W11" s="10">
        <f t="shared" si="1"/>
        <v>6.5</v>
      </c>
      <c r="X11" s="10">
        <f t="shared" ref="X11:Z11" si="2">X9-X10</f>
        <v>6.7</v>
      </c>
      <c r="Y11" s="10">
        <f t="shared" si="2"/>
        <v>6.9</v>
      </c>
      <c r="Z11" s="10">
        <f t="shared" si="2"/>
        <v>7.8000000000000007</v>
      </c>
      <c r="AA11" s="10"/>
      <c r="AB11" s="10"/>
      <c r="AC11" s="24">
        <f t="shared" ref="AC11:AC23" si="3">AVERAGE(E11:AB11)</f>
        <v>7.7181818181818196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>
        <v>24.8</v>
      </c>
      <c r="F12" s="10">
        <v>24.2</v>
      </c>
      <c r="G12" s="10">
        <v>23.8</v>
      </c>
      <c r="H12" s="10">
        <v>23.3</v>
      </c>
      <c r="I12" s="10">
        <v>25.1</v>
      </c>
      <c r="J12" s="10">
        <v>25.7</v>
      </c>
      <c r="K12" s="10">
        <v>26</v>
      </c>
      <c r="L12" s="10">
        <v>24.9</v>
      </c>
      <c r="M12" s="10">
        <v>25.2</v>
      </c>
      <c r="N12" s="10">
        <v>24</v>
      </c>
      <c r="O12" s="10">
        <v>24</v>
      </c>
      <c r="P12" s="10">
        <v>24</v>
      </c>
      <c r="Q12" s="10">
        <v>24.4</v>
      </c>
      <c r="R12" s="10">
        <v>24.8</v>
      </c>
      <c r="S12" s="10">
        <v>25.2</v>
      </c>
      <c r="T12" s="10">
        <v>25.4</v>
      </c>
      <c r="U12" s="10">
        <v>25.7</v>
      </c>
      <c r="V12" s="10">
        <v>25.7</v>
      </c>
      <c r="W12" s="10">
        <v>25.4</v>
      </c>
      <c r="X12" s="10">
        <v>25.1</v>
      </c>
      <c r="Y12" s="10">
        <v>25.1</v>
      </c>
      <c r="Z12" s="10">
        <v>25.2</v>
      </c>
      <c r="AA12" s="10"/>
      <c r="AB12" s="10"/>
      <c r="AC12" s="24">
        <v>21.8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>
        <v>30.1</v>
      </c>
      <c r="F13" s="10">
        <v>29.4</v>
      </c>
      <c r="G13" s="10">
        <v>29.2</v>
      </c>
      <c r="H13" s="10">
        <v>28.6</v>
      </c>
      <c r="I13" s="10">
        <v>30.2</v>
      </c>
      <c r="J13" s="10">
        <v>30.9</v>
      </c>
      <c r="K13" s="10">
        <v>31.4</v>
      </c>
      <c r="L13" s="10">
        <v>30.7</v>
      </c>
      <c r="M13" s="10">
        <v>30.8</v>
      </c>
      <c r="N13" s="10">
        <v>29.9</v>
      </c>
      <c r="O13" s="10">
        <v>29.9</v>
      </c>
      <c r="P13" s="10">
        <v>29.8</v>
      </c>
      <c r="Q13" s="10">
        <v>30.1</v>
      </c>
      <c r="R13" s="10">
        <v>30.4</v>
      </c>
      <c r="S13" s="10">
        <v>30.8</v>
      </c>
      <c r="T13" s="10">
        <v>31.3</v>
      </c>
      <c r="U13" s="10">
        <v>31.1</v>
      </c>
      <c r="V13" s="10">
        <v>31.2</v>
      </c>
      <c r="W13" s="10">
        <v>30</v>
      </c>
      <c r="X13" s="10">
        <v>30.1</v>
      </c>
      <c r="Y13" s="10">
        <v>29.9</v>
      </c>
      <c r="Z13" s="10">
        <v>30.6</v>
      </c>
      <c r="AA13" s="10"/>
      <c r="AB13" s="10"/>
      <c r="AC13" s="24">
        <v>21.8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 t="shared" ref="E14:H14" si="4">E13-E12</f>
        <v>5.3000000000000007</v>
      </c>
      <c r="F14" s="10">
        <f t="shared" si="4"/>
        <v>5.1999999999999993</v>
      </c>
      <c r="G14" s="10">
        <f t="shared" si="4"/>
        <v>5.3999999999999986</v>
      </c>
      <c r="H14" s="10">
        <f t="shared" si="4"/>
        <v>5.3000000000000007</v>
      </c>
      <c r="I14" s="10">
        <f t="shared" ref="I14:W14" si="5">I13-I12</f>
        <v>5.0999999999999979</v>
      </c>
      <c r="J14" s="10">
        <f t="shared" si="5"/>
        <v>5.1999999999999993</v>
      </c>
      <c r="K14" s="10">
        <f t="shared" si="5"/>
        <v>5.3999999999999986</v>
      </c>
      <c r="L14" s="10">
        <f t="shared" si="5"/>
        <v>5.8000000000000007</v>
      </c>
      <c r="M14" s="10">
        <f t="shared" si="5"/>
        <v>5.6000000000000014</v>
      </c>
      <c r="N14" s="10">
        <f t="shared" si="5"/>
        <v>5.8999999999999986</v>
      </c>
      <c r="O14" s="10">
        <f t="shared" si="5"/>
        <v>5.8999999999999986</v>
      </c>
      <c r="P14" s="10">
        <f t="shared" si="5"/>
        <v>5.8000000000000007</v>
      </c>
      <c r="Q14" s="10">
        <f t="shared" si="5"/>
        <v>5.7000000000000028</v>
      </c>
      <c r="R14" s="10">
        <f t="shared" si="5"/>
        <v>5.5999999999999979</v>
      </c>
      <c r="S14" s="10">
        <f t="shared" si="5"/>
        <v>5.6000000000000014</v>
      </c>
      <c r="T14" s="10">
        <f t="shared" si="5"/>
        <v>5.9000000000000021</v>
      </c>
      <c r="U14" s="10">
        <f t="shared" si="5"/>
        <v>5.4000000000000021</v>
      </c>
      <c r="V14" s="10">
        <f t="shared" si="5"/>
        <v>5.5</v>
      </c>
      <c r="W14" s="10">
        <f t="shared" si="5"/>
        <v>4.6000000000000014</v>
      </c>
      <c r="X14" s="10">
        <f t="shared" ref="X14:Z14" si="6">X13-X12</f>
        <v>5</v>
      </c>
      <c r="Y14" s="10">
        <f t="shared" si="6"/>
        <v>4.7999999999999972</v>
      </c>
      <c r="Z14" s="10">
        <f t="shared" si="6"/>
        <v>5.4000000000000021</v>
      </c>
      <c r="AA14" s="10"/>
      <c r="AB14" s="10"/>
      <c r="AC14" s="24">
        <f>AVERAGE(E14:AB14)</f>
        <v>5.4272727272727268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>
        <v>244.1</v>
      </c>
      <c r="F15" s="172">
        <v>248.2</v>
      </c>
      <c r="G15" s="172">
        <v>246.8</v>
      </c>
      <c r="H15" s="172">
        <v>246.1</v>
      </c>
      <c r="I15" s="172">
        <v>245.5</v>
      </c>
      <c r="J15" s="172">
        <v>246.8</v>
      </c>
      <c r="K15" s="172">
        <v>249.6</v>
      </c>
      <c r="L15" s="172">
        <v>248.9</v>
      </c>
      <c r="M15" s="172">
        <v>252.3</v>
      </c>
      <c r="N15" s="172">
        <v>246.8</v>
      </c>
      <c r="O15" s="172">
        <v>246.8</v>
      </c>
      <c r="P15" s="172">
        <v>248.9</v>
      </c>
      <c r="Q15" s="172">
        <v>247.5</v>
      </c>
      <c r="R15" s="172">
        <v>247.5</v>
      </c>
      <c r="S15" s="172">
        <v>247.5</v>
      </c>
      <c r="T15" s="172">
        <v>245.5</v>
      </c>
      <c r="U15" s="172">
        <v>246.8</v>
      </c>
      <c r="V15" s="172">
        <v>246.8</v>
      </c>
      <c r="W15" s="172">
        <v>245.5</v>
      </c>
      <c r="X15" s="172">
        <v>248.2</v>
      </c>
      <c r="Y15" s="172">
        <v>257.89999999999998</v>
      </c>
      <c r="Z15" s="172">
        <v>248.2</v>
      </c>
      <c r="AA15" s="172"/>
      <c r="AB15" s="172"/>
      <c r="AC15" s="24">
        <f t="shared" ref="AC15:AC16" si="7">AVERAGE(E15:AB15)</f>
        <v>247.82727272727271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>
        <v>719.8</v>
      </c>
      <c r="F16" s="172">
        <v>696.4</v>
      </c>
      <c r="G16" s="172">
        <v>688.8</v>
      </c>
      <c r="H16" s="172">
        <v>677.1</v>
      </c>
      <c r="I16" s="172">
        <v>721.2</v>
      </c>
      <c r="J16" s="172">
        <v>735.7</v>
      </c>
      <c r="K16" s="172">
        <v>747.4</v>
      </c>
      <c r="L16" s="172">
        <v>729.5</v>
      </c>
      <c r="M16" s="172">
        <v>731.5</v>
      </c>
      <c r="N16" s="172">
        <v>716.4</v>
      </c>
      <c r="O16" s="172">
        <v>713.6</v>
      </c>
      <c r="P16" s="172">
        <v>712.9</v>
      </c>
      <c r="Q16" s="172">
        <v>716.4</v>
      </c>
      <c r="R16" s="172">
        <v>719.8</v>
      </c>
      <c r="S16" s="172">
        <v>728.8</v>
      </c>
      <c r="T16" s="172">
        <v>740.5</v>
      </c>
      <c r="U16" s="172">
        <v>738.4</v>
      </c>
      <c r="V16" s="172">
        <v>736.4</v>
      </c>
      <c r="W16" s="172">
        <v>709.5</v>
      </c>
      <c r="X16" s="172">
        <v>706</v>
      </c>
      <c r="Y16" s="172">
        <v>702.6</v>
      </c>
      <c r="Z16" s="172">
        <v>721.9</v>
      </c>
      <c r="AA16" s="172"/>
      <c r="AB16" s="172"/>
      <c r="AC16" s="24">
        <f t="shared" si="7"/>
        <v>718.66363636363621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/>
      <c r="AB17" s="11"/>
      <c r="AC17" s="24">
        <f t="shared" si="3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/>
      <c r="AB18" s="12"/>
      <c r="AC18" s="24">
        <f t="shared" si="3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/>
      <c r="AB19" s="12"/>
      <c r="AC19" s="24">
        <f t="shared" si="3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/>
      <c r="AB20" s="12"/>
      <c r="AC20" s="24">
        <f t="shared" si="3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H21" si="8">E17-E18</f>
        <v>0.5</v>
      </c>
      <c r="F21" s="11">
        <f t="shared" si="8"/>
        <v>0.5</v>
      </c>
      <c r="G21" s="11">
        <f t="shared" si="8"/>
        <v>0.5</v>
      </c>
      <c r="H21" s="11">
        <f t="shared" si="8"/>
        <v>0.5</v>
      </c>
      <c r="I21" s="11">
        <f t="shared" ref="I21:W21" si="9">I17-I18</f>
        <v>0.5</v>
      </c>
      <c r="J21" s="11">
        <f t="shared" si="9"/>
        <v>0.5</v>
      </c>
      <c r="K21" s="11">
        <f t="shared" si="9"/>
        <v>0.5</v>
      </c>
      <c r="L21" s="11">
        <f t="shared" si="9"/>
        <v>0.5</v>
      </c>
      <c r="M21" s="11">
        <f t="shared" si="9"/>
        <v>0.5</v>
      </c>
      <c r="N21" s="11">
        <f t="shared" si="9"/>
        <v>0.5</v>
      </c>
      <c r="O21" s="11">
        <f t="shared" si="9"/>
        <v>0.5</v>
      </c>
      <c r="P21" s="11">
        <f t="shared" si="9"/>
        <v>0.5</v>
      </c>
      <c r="Q21" s="11">
        <f t="shared" si="9"/>
        <v>0.5</v>
      </c>
      <c r="R21" s="11">
        <f t="shared" si="9"/>
        <v>0.5</v>
      </c>
      <c r="S21" s="11">
        <f t="shared" si="9"/>
        <v>0.5</v>
      </c>
      <c r="T21" s="11">
        <f t="shared" si="9"/>
        <v>0.5</v>
      </c>
      <c r="U21" s="11">
        <f t="shared" si="9"/>
        <v>0.5</v>
      </c>
      <c r="V21" s="11">
        <f t="shared" si="9"/>
        <v>0.5</v>
      </c>
      <c r="W21" s="11">
        <f t="shared" si="9"/>
        <v>0.5</v>
      </c>
      <c r="X21" s="11">
        <f t="shared" ref="X21:Z21" si="10">X17-X18</f>
        <v>0.5</v>
      </c>
      <c r="Y21" s="11">
        <f t="shared" si="10"/>
        <v>0.5</v>
      </c>
      <c r="Z21" s="11">
        <f t="shared" si="10"/>
        <v>0.5</v>
      </c>
      <c r="AA21" s="11"/>
      <c r="AB21" s="11"/>
      <c r="AC21" s="24">
        <f t="shared" si="3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H22" si="11">E19-E20</f>
        <v>0.79999999999999982</v>
      </c>
      <c r="F22" s="11">
        <f t="shared" si="11"/>
        <v>0.79999999999999982</v>
      </c>
      <c r="G22" s="11">
        <f t="shared" si="11"/>
        <v>0.79999999999999982</v>
      </c>
      <c r="H22" s="11">
        <f t="shared" si="11"/>
        <v>0.79999999999999982</v>
      </c>
      <c r="I22" s="11">
        <f t="shared" ref="I22:W22" si="12">I19-I20</f>
        <v>0.79999999999999982</v>
      </c>
      <c r="J22" s="11">
        <f t="shared" si="12"/>
        <v>0.79999999999999982</v>
      </c>
      <c r="K22" s="11">
        <f t="shared" si="12"/>
        <v>0.79999999999999982</v>
      </c>
      <c r="L22" s="11">
        <f t="shared" si="12"/>
        <v>0.79999999999999982</v>
      </c>
      <c r="M22" s="11">
        <f t="shared" si="12"/>
        <v>0.79999999999999982</v>
      </c>
      <c r="N22" s="11">
        <f t="shared" si="12"/>
        <v>0.79999999999999982</v>
      </c>
      <c r="O22" s="11">
        <f t="shared" si="12"/>
        <v>0.79999999999999982</v>
      </c>
      <c r="P22" s="11">
        <f t="shared" si="12"/>
        <v>0.79999999999999982</v>
      </c>
      <c r="Q22" s="11">
        <f t="shared" si="12"/>
        <v>0.79999999999999982</v>
      </c>
      <c r="R22" s="11">
        <f t="shared" si="12"/>
        <v>0.79999999999999982</v>
      </c>
      <c r="S22" s="11">
        <f t="shared" si="12"/>
        <v>0.79999999999999982</v>
      </c>
      <c r="T22" s="11">
        <f t="shared" si="12"/>
        <v>0.79999999999999982</v>
      </c>
      <c r="U22" s="11">
        <f t="shared" si="12"/>
        <v>0.79999999999999982</v>
      </c>
      <c r="V22" s="11">
        <f t="shared" si="12"/>
        <v>0.79999999999999982</v>
      </c>
      <c r="W22" s="11">
        <f t="shared" si="12"/>
        <v>0.79999999999999982</v>
      </c>
      <c r="X22" s="11">
        <f t="shared" ref="X22:Z22" si="13">X19-X20</f>
        <v>0.79999999999999982</v>
      </c>
      <c r="Y22" s="11">
        <f t="shared" si="13"/>
        <v>0.79999999999999982</v>
      </c>
      <c r="Z22" s="11">
        <f t="shared" si="13"/>
        <v>0.79999999999999982</v>
      </c>
      <c r="AA22" s="11"/>
      <c r="AB22" s="11"/>
      <c r="AC22" s="24">
        <f t="shared" si="3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H23" si="14">SQRT(E21/0.5)*971</f>
        <v>971</v>
      </c>
      <c r="F23" s="14">
        <f t="shared" si="14"/>
        <v>971</v>
      </c>
      <c r="G23" s="14">
        <f t="shared" si="14"/>
        <v>971</v>
      </c>
      <c r="H23" s="14">
        <f t="shared" si="14"/>
        <v>971</v>
      </c>
      <c r="I23" s="14">
        <f t="shared" ref="I23:W23" si="15">SQRT(I21/0.5)*971</f>
        <v>971</v>
      </c>
      <c r="J23" s="14">
        <f t="shared" si="15"/>
        <v>971</v>
      </c>
      <c r="K23" s="14">
        <f t="shared" si="15"/>
        <v>971</v>
      </c>
      <c r="L23" s="14">
        <f t="shared" si="15"/>
        <v>971</v>
      </c>
      <c r="M23" s="14">
        <f t="shared" si="15"/>
        <v>971</v>
      </c>
      <c r="N23" s="14">
        <f t="shared" si="15"/>
        <v>971</v>
      </c>
      <c r="O23" s="14">
        <f t="shared" si="15"/>
        <v>971</v>
      </c>
      <c r="P23" s="14">
        <f t="shared" si="15"/>
        <v>971</v>
      </c>
      <c r="Q23" s="14">
        <f t="shared" si="15"/>
        <v>971</v>
      </c>
      <c r="R23" s="14">
        <f t="shared" si="15"/>
        <v>971</v>
      </c>
      <c r="S23" s="14">
        <f t="shared" si="15"/>
        <v>971</v>
      </c>
      <c r="T23" s="14">
        <f t="shared" si="15"/>
        <v>971</v>
      </c>
      <c r="U23" s="14">
        <f t="shared" si="15"/>
        <v>971</v>
      </c>
      <c r="V23" s="14">
        <f t="shared" si="15"/>
        <v>971</v>
      </c>
      <c r="W23" s="14">
        <f t="shared" si="15"/>
        <v>971</v>
      </c>
      <c r="X23" s="14">
        <f t="shared" ref="X23:Z23" si="16">SQRT(X21/0.5)*971</f>
        <v>971</v>
      </c>
      <c r="Y23" s="14">
        <f t="shared" si="16"/>
        <v>971</v>
      </c>
      <c r="Z23" s="14">
        <f t="shared" si="16"/>
        <v>971</v>
      </c>
      <c r="AA23" s="14"/>
      <c r="AB23" s="14"/>
      <c r="AC23" s="24">
        <f t="shared" si="3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H24" si="17">E23*1000*1*(E9-E10)/3024</f>
        <v>2472.4537037037035</v>
      </c>
      <c r="F24" s="14">
        <f t="shared" si="17"/>
        <v>2344.0145502645505</v>
      </c>
      <c r="G24" s="14">
        <f t="shared" si="17"/>
        <v>2376.1243386243386</v>
      </c>
      <c r="H24" s="14">
        <f t="shared" si="17"/>
        <v>2376.1243386243386</v>
      </c>
      <c r="I24" s="14">
        <f t="shared" ref="I24:W24" si="18">I23*1000*1*(I9-I10)/3024</f>
        <v>2408.2341269841268</v>
      </c>
      <c r="J24" s="14">
        <f t="shared" si="18"/>
        <v>2440.3439153439158</v>
      </c>
      <c r="K24" s="14">
        <f t="shared" si="18"/>
        <v>2472.4537037037039</v>
      </c>
      <c r="L24" s="14">
        <f t="shared" si="18"/>
        <v>2600.8928571428573</v>
      </c>
      <c r="M24" s="14">
        <f t="shared" si="18"/>
        <v>2568.7830687830688</v>
      </c>
      <c r="N24" s="14">
        <f t="shared" si="18"/>
        <v>2729.3320105820108</v>
      </c>
      <c r="O24" s="14">
        <f t="shared" si="18"/>
        <v>2697.2222222222222</v>
      </c>
      <c r="P24" s="14">
        <f t="shared" si="18"/>
        <v>2697.2222222222222</v>
      </c>
      <c r="Q24" s="14">
        <f t="shared" si="18"/>
        <v>2633.0026455026459</v>
      </c>
      <c r="R24" s="14">
        <f t="shared" si="18"/>
        <v>2568.7830687830688</v>
      </c>
      <c r="S24" s="14">
        <f t="shared" si="18"/>
        <v>2568.7830687830688</v>
      </c>
      <c r="T24" s="14">
        <f t="shared" si="18"/>
        <v>2568.7830687830688</v>
      </c>
      <c r="U24" s="14">
        <f t="shared" si="18"/>
        <v>2536.6732804232806</v>
      </c>
      <c r="V24" s="14">
        <f t="shared" si="18"/>
        <v>2504.5634920634916</v>
      </c>
      <c r="W24" s="14">
        <f t="shared" si="18"/>
        <v>2087.1362433862432</v>
      </c>
      <c r="X24" s="14">
        <f t="shared" ref="X24:Z24" si="19">X23*1000*1*(X9-X10)/3024</f>
        <v>2151.3558201058199</v>
      </c>
      <c r="Y24" s="14">
        <f t="shared" si="19"/>
        <v>2215.5753968253966</v>
      </c>
      <c r="Z24" s="14">
        <f t="shared" si="19"/>
        <v>2504.5634920634925</v>
      </c>
      <c r="AA24" s="14"/>
      <c r="AB24" s="14"/>
      <c r="AC24" s="24">
        <f>SUM(E24:AB24)</f>
        <v>54522.420634920651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>
        <v>1300</v>
      </c>
      <c r="F25" s="15">
        <v>1300</v>
      </c>
      <c r="G25" s="15">
        <v>1300</v>
      </c>
      <c r="H25" s="15">
        <v>1300</v>
      </c>
      <c r="I25" s="15">
        <v>1300</v>
      </c>
      <c r="J25" s="15">
        <v>1300</v>
      </c>
      <c r="K25" s="15">
        <v>1500</v>
      </c>
      <c r="L25" s="15">
        <v>1500</v>
      </c>
      <c r="M25" s="15">
        <v>1500</v>
      </c>
      <c r="N25" s="15">
        <v>1400</v>
      </c>
      <c r="O25" s="15">
        <v>1400</v>
      </c>
      <c r="P25" s="15">
        <v>1400</v>
      </c>
      <c r="Q25" s="15">
        <v>1400</v>
      </c>
      <c r="R25" s="15">
        <v>1500</v>
      </c>
      <c r="S25" s="15">
        <v>1400</v>
      </c>
      <c r="T25" s="15">
        <v>1400</v>
      </c>
      <c r="U25" s="15">
        <v>1300</v>
      </c>
      <c r="V25" s="15">
        <v>1400</v>
      </c>
      <c r="W25" s="15">
        <v>1100</v>
      </c>
      <c r="X25" s="15">
        <v>1200</v>
      </c>
      <c r="Y25" s="15">
        <v>1400</v>
      </c>
      <c r="Z25" s="15">
        <v>1300</v>
      </c>
      <c r="AA25" s="15">
        <v>800</v>
      </c>
      <c r="AB25" s="15"/>
      <c r="AC25" s="25">
        <f>SUM(E25:AB25)</f>
        <v>30700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>
        <f t="shared" ref="E26:H26" si="20">E25/E24</f>
        <v>0.52579346503136415</v>
      </c>
      <c r="F26" s="16">
        <f t="shared" si="20"/>
        <v>0.55460406585500044</v>
      </c>
      <c r="G26" s="16">
        <f t="shared" si="20"/>
        <v>0.54710941631641941</v>
      </c>
      <c r="H26" s="16">
        <f t="shared" si="20"/>
        <v>0.54710941631641941</v>
      </c>
      <c r="I26" s="16">
        <f t="shared" ref="I26:W26" si="21">I25/I24</f>
        <v>0.53981462409886716</v>
      </c>
      <c r="J26" s="16">
        <f t="shared" si="21"/>
        <v>0.53271180009756613</v>
      </c>
      <c r="K26" s="16">
        <f t="shared" si="21"/>
        <v>0.60668476734388166</v>
      </c>
      <c r="L26" s="16">
        <f t="shared" si="21"/>
        <v>0.57672502574665285</v>
      </c>
      <c r="M26" s="16">
        <f t="shared" si="21"/>
        <v>0.58393408856848605</v>
      </c>
      <c r="N26" s="16">
        <f t="shared" si="21"/>
        <v>0.51294602289937596</v>
      </c>
      <c r="O26" s="16">
        <f t="shared" si="21"/>
        <v>0.51905252317198769</v>
      </c>
      <c r="P26" s="16">
        <f t="shared" si="21"/>
        <v>0.51905252317198769</v>
      </c>
      <c r="Q26" s="16">
        <f t="shared" si="21"/>
        <v>0.5317123408103287</v>
      </c>
      <c r="R26" s="16">
        <f t="shared" si="21"/>
        <v>0.58393408856848605</v>
      </c>
      <c r="S26" s="16">
        <f t="shared" si="21"/>
        <v>0.54500514933058708</v>
      </c>
      <c r="T26" s="16">
        <f t="shared" si="21"/>
        <v>0.54500514933058708</v>
      </c>
      <c r="U26" s="16">
        <f t="shared" si="21"/>
        <v>0.51248223806854476</v>
      </c>
      <c r="V26" s="16">
        <f t="shared" si="21"/>
        <v>0.55897964033906367</v>
      </c>
      <c r="W26" s="16">
        <f t="shared" si="21"/>
        <v>0.52703794660540293</v>
      </c>
      <c r="X26" s="16">
        <f t="shared" ref="X26:Z26" si="22">X25/X24</f>
        <v>0.55778778609527035</v>
      </c>
      <c r="Y26" s="16">
        <f t="shared" si="22"/>
        <v>0.63189002820937634</v>
      </c>
      <c r="Z26" s="16">
        <f t="shared" si="22"/>
        <v>0.51905252317198758</v>
      </c>
      <c r="AA26" s="16"/>
      <c r="AB26" s="16"/>
      <c r="AC26" s="24">
        <f t="shared" ref="AC26:AC31" si="23">AVERAGE(E26:AB26)</f>
        <v>0.54901930132489296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0.54901930132489296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23"/>
        <v>0.54901930132489296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>
        <f t="shared" ref="E28" si="24">3.516/E26</f>
        <v>6.687036324786324</v>
      </c>
      <c r="F28" s="16">
        <f t="shared" ref="F28:H28" si="25">3.516/F26</f>
        <v>6.3396578144078148</v>
      </c>
      <c r="G28" s="16">
        <f t="shared" si="25"/>
        <v>6.4265024420024419</v>
      </c>
      <c r="H28" s="16">
        <f t="shared" si="25"/>
        <v>6.4265024420024419</v>
      </c>
      <c r="I28" s="16">
        <f t="shared" ref="I28:W28" si="26">3.516/I26</f>
        <v>6.5133470695970699</v>
      </c>
      <c r="J28" s="16">
        <f t="shared" si="26"/>
        <v>6.6001916971916987</v>
      </c>
      <c r="K28" s="16">
        <f t="shared" si="26"/>
        <v>5.7954314814814811</v>
      </c>
      <c r="L28" s="16">
        <f t="shared" si="26"/>
        <v>6.0964928571428576</v>
      </c>
      <c r="M28" s="16">
        <f t="shared" si="26"/>
        <v>6.0212275132275135</v>
      </c>
      <c r="N28" s="16">
        <f t="shared" si="26"/>
        <v>6.8545223922902503</v>
      </c>
      <c r="O28" s="16">
        <f t="shared" si="26"/>
        <v>6.773880952380952</v>
      </c>
      <c r="P28" s="16">
        <f t="shared" si="26"/>
        <v>6.773880952380952</v>
      </c>
      <c r="Q28" s="16">
        <f t="shared" si="26"/>
        <v>6.6125980725623599</v>
      </c>
      <c r="R28" s="16">
        <f t="shared" si="26"/>
        <v>6.0212275132275135</v>
      </c>
      <c r="S28" s="16">
        <f t="shared" si="26"/>
        <v>6.4513151927437633</v>
      </c>
      <c r="T28" s="16">
        <f t="shared" si="26"/>
        <v>6.4513151927437633</v>
      </c>
      <c r="U28" s="16">
        <f t="shared" si="26"/>
        <v>6.86072557997558</v>
      </c>
      <c r="V28" s="16">
        <f t="shared" si="26"/>
        <v>6.2900323129251694</v>
      </c>
      <c r="W28" s="16">
        <f t="shared" si="26"/>
        <v>6.671246392496391</v>
      </c>
      <c r="X28" s="16">
        <f t="shared" ref="X28:Z28" si="27">3.516/X26</f>
        <v>6.3034725529100522</v>
      </c>
      <c r="Y28" s="16">
        <f t="shared" si="27"/>
        <v>5.5642593537414955</v>
      </c>
      <c r="Z28" s="16">
        <f t="shared" si="27"/>
        <v>6.7738809523809529</v>
      </c>
      <c r="AA28" s="16"/>
      <c r="AB28" s="16"/>
      <c r="AC28" s="24">
        <f t="shared" si="23"/>
        <v>6.4231248661181288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>
        <f t="shared" ref="E29" si="28">3.413*E28</f>
        <v>22.822854976495723</v>
      </c>
      <c r="F29" s="16">
        <f t="shared" ref="F29:H29" si="29">3.413*F28</f>
        <v>21.637252120573869</v>
      </c>
      <c r="G29" s="16">
        <f t="shared" si="29"/>
        <v>21.933652834554334</v>
      </c>
      <c r="H29" s="16">
        <f t="shared" si="29"/>
        <v>21.933652834554334</v>
      </c>
      <c r="I29" s="16">
        <f t="shared" ref="I29:W29" si="30">3.413*I28</f>
        <v>22.230053548534798</v>
      </c>
      <c r="J29" s="16">
        <f t="shared" si="30"/>
        <v>22.526454262515266</v>
      </c>
      <c r="K29" s="16">
        <f t="shared" si="30"/>
        <v>19.779807646296295</v>
      </c>
      <c r="L29" s="16">
        <f t="shared" si="30"/>
        <v>20.807330121428571</v>
      </c>
      <c r="M29" s="16">
        <f t="shared" si="30"/>
        <v>20.550449502645503</v>
      </c>
      <c r="N29" s="16">
        <f t="shared" si="30"/>
        <v>23.394484924886623</v>
      </c>
      <c r="O29" s="16">
        <f t="shared" si="30"/>
        <v>23.119255690476187</v>
      </c>
      <c r="P29" s="16">
        <f t="shared" si="30"/>
        <v>23.119255690476187</v>
      </c>
      <c r="Q29" s="16">
        <f t="shared" si="30"/>
        <v>22.568797221655334</v>
      </c>
      <c r="R29" s="16">
        <f t="shared" si="30"/>
        <v>20.550449502645503</v>
      </c>
      <c r="S29" s="16">
        <f t="shared" si="30"/>
        <v>22.018338752834463</v>
      </c>
      <c r="T29" s="16">
        <f t="shared" si="30"/>
        <v>22.018338752834463</v>
      </c>
      <c r="U29" s="16">
        <f t="shared" si="30"/>
        <v>23.415656404456652</v>
      </c>
      <c r="V29" s="16">
        <f t="shared" si="30"/>
        <v>21.467880284013603</v>
      </c>
      <c r="W29" s="16">
        <f t="shared" si="30"/>
        <v>22.768963937590183</v>
      </c>
      <c r="X29" s="16">
        <f t="shared" ref="X29:Z29" si="31">3.413*X28</f>
        <v>21.513751823082007</v>
      </c>
      <c r="Y29" s="16">
        <f t="shared" si="31"/>
        <v>18.990817174319723</v>
      </c>
      <c r="Z29" s="16">
        <f t="shared" si="31"/>
        <v>23.119255690476191</v>
      </c>
      <c r="AA29" s="16"/>
      <c r="AB29" s="16"/>
      <c r="AC29" s="24">
        <f t="shared" si="23"/>
        <v>21.922125168061172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>
        <f t="shared" ref="E30" si="32">(E13-E12)/LN(1+(E13-E12)/E7)</f>
        <v>3.7448369879635663</v>
      </c>
      <c r="F30" s="16">
        <f t="shared" ref="F30:H30" si="33">(F13-F12)/LN(1+(F13-F12)/F7)</f>
        <v>3.7119176154673288</v>
      </c>
      <c r="G30" s="16">
        <f t="shared" si="33"/>
        <v>3.895276610400201</v>
      </c>
      <c r="H30" s="16">
        <f t="shared" si="33"/>
        <v>3.6263670986273735</v>
      </c>
      <c r="I30" s="16">
        <f t="shared" ref="I30:W30" si="34">(I13-I12)/LN(1+(I13-I12)/I7)</f>
        <v>4.0254229819465648</v>
      </c>
      <c r="J30" s="16">
        <f t="shared" si="34"/>
        <v>3.9446507905974366</v>
      </c>
      <c r="K30" s="16">
        <f t="shared" si="34"/>
        <v>4.0118260847600773</v>
      </c>
      <c r="L30" s="16">
        <f t="shared" si="34"/>
        <v>4.2616457914996264</v>
      </c>
      <c r="M30" s="16">
        <f t="shared" si="34"/>
        <v>3.9612551464564372</v>
      </c>
      <c r="N30" s="16">
        <f t="shared" si="34"/>
        <v>4.1776718594873774</v>
      </c>
      <c r="O30" s="16">
        <f t="shared" si="34"/>
        <v>4.4112011113326899</v>
      </c>
      <c r="P30" s="16">
        <f t="shared" si="34"/>
        <v>4.4926964125072102</v>
      </c>
      <c r="Q30" s="16">
        <f t="shared" si="34"/>
        <v>4.4586795424784631</v>
      </c>
      <c r="R30" s="16">
        <f t="shared" si="34"/>
        <v>4.310069529424827</v>
      </c>
      <c r="S30" s="16">
        <f t="shared" si="34"/>
        <v>4.0785139146313183</v>
      </c>
      <c r="T30" s="16">
        <f t="shared" si="34"/>
        <v>4.1776718594873792</v>
      </c>
      <c r="U30" s="16">
        <f t="shared" si="34"/>
        <v>4.2420625336591904</v>
      </c>
      <c r="V30" s="16">
        <f t="shared" si="34"/>
        <v>3.8103082382816611</v>
      </c>
      <c r="W30" s="16">
        <f t="shared" si="34"/>
        <v>3.6262979349586693</v>
      </c>
      <c r="X30" s="16">
        <f t="shared" ref="X30:Z30" si="35">(X13-X12)/LN(1+(X13-X12)/X7)</f>
        <v>3.6456985460313298</v>
      </c>
      <c r="Y30" s="16">
        <f t="shared" si="35"/>
        <v>3.5789541591302183</v>
      </c>
      <c r="Z30" s="16">
        <f t="shared" si="35"/>
        <v>3.6587683078307096</v>
      </c>
      <c r="AA30" s="16"/>
      <c r="AB30" s="16"/>
      <c r="AC30" s="24">
        <f t="shared" si="23"/>
        <v>3.9932633207708932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>
        <f t="shared" ref="E31" si="36">(E9-E10)/LN(1+(E9-E10)/E8)</f>
        <v>2.5597087013286677</v>
      </c>
      <c r="F31" s="16">
        <f t="shared" ref="F31:H31" si="37">(F9-F10)/LN(1+(F9-F10)/F8)</f>
        <v>2.4682916986923407</v>
      </c>
      <c r="G31" s="16">
        <f t="shared" si="37"/>
        <v>2.8568481655931199</v>
      </c>
      <c r="H31" s="16">
        <f t="shared" si="37"/>
        <v>2.8568481655931199</v>
      </c>
      <c r="I31" s="16">
        <f t="shared" ref="I31:W31" si="38">(I9-I10)/LN(1+(I9-I10)/I8)</f>
        <v>3.2059515234608829</v>
      </c>
      <c r="J31" s="16">
        <f t="shared" si="38"/>
        <v>2.9063544547929925</v>
      </c>
      <c r="K31" s="16">
        <f t="shared" si="38"/>
        <v>3.0987079537402038</v>
      </c>
      <c r="L31" s="16">
        <f t="shared" si="38"/>
        <v>3.0290013989076652</v>
      </c>
      <c r="M31" s="16">
        <f t="shared" si="38"/>
        <v>3.0045957240544103</v>
      </c>
      <c r="N31" s="16">
        <f t="shared" si="38"/>
        <v>3.2998451742229116</v>
      </c>
      <c r="O31" s="16">
        <f t="shared" si="38"/>
        <v>3.2749184601107526</v>
      </c>
      <c r="P31" s="16">
        <f t="shared" si="38"/>
        <v>3.439314674923005</v>
      </c>
      <c r="Q31" s="16">
        <f t="shared" si="38"/>
        <v>3.224885138368264</v>
      </c>
      <c r="R31" s="16">
        <f t="shared" si="38"/>
        <v>3.174605732429284</v>
      </c>
      <c r="S31" s="16">
        <f t="shared" si="38"/>
        <v>3.0045957240544103</v>
      </c>
      <c r="T31" s="16">
        <f t="shared" si="38"/>
        <v>3.174605732429284</v>
      </c>
      <c r="U31" s="16">
        <f t="shared" si="38"/>
        <v>2.980129191979886</v>
      </c>
      <c r="V31" s="16">
        <f t="shared" si="38"/>
        <v>2.9556008171816188</v>
      </c>
      <c r="W31" s="16">
        <f t="shared" si="38"/>
        <v>2.6305986949018862</v>
      </c>
      <c r="X31" s="16">
        <f t="shared" ref="X31:Z31" si="39">(X9-X10)/LN(1+(X9-X10)/X8)</f>
        <v>3.1403667593732152</v>
      </c>
      <c r="Y31" s="16">
        <f t="shared" si="39"/>
        <v>3.4775923270915579</v>
      </c>
      <c r="Z31" s="16">
        <f t="shared" si="39"/>
        <v>3.2843408564649375</v>
      </c>
      <c r="AA31" s="16"/>
      <c r="AB31" s="16"/>
      <c r="AC31" s="24">
        <f t="shared" si="23"/>
        <v>3.0476230486224734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40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40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0</v>
      </c>
      <c r="F40" s="10">
        <f t="shared" ref="F40:AB40" si="41">F38-F39</f>
        <v>0</v>
      </c>
      <c r="G40" s="10">
        <f t="shared" si="41"/>
        <v>0</v>
      </c>
      <c r="H40" s="10">
        <f t="shared" si="41"/>
        <v>0</v>
      </c>
      <c r="I40" s="10">
        <f t="shared" si="41"/>
        <v>0</v>
      </c>
      <c r="J40" s="10">
        <f t="shared" si="41"/>
        <v>0</v>
      </c>
      <c r="K40" s="10">
        <f t="shared" si="41"/>
        <v>0</v>
      </c>
      <c r="L40" s="10">
        <f t="shared" si="41"/>
        <v>0</v>
      </c>
      <c r="M40" s="10">
        <f t="shared" si="41"/>
        <v>0</v>
      </c>
      <c r="N40" s="10">
        <f t="shared" si="41"/>
        <v>0</v>
      </c>
      <c r="O40" s="10">
        <f t="shared" si="41"/>
        <v>0</v>
      </c>
      <c r="P40" s="10">
        <f t="shared" si="41"/>
        <v>0</v>
      </c>
      <c r="Q40" s="10">
        <f t="shared" si="41"/>
        <v>0</v>
      </c>
      <c r="R40" s="10">
        <f t="shared" si="41"/>
        <v>0</v>
      </c>
      <c r="S40" s="10">
        <f t="shared" si="41"/>
        <v>0</v>
      </c>
      <c r="T40" s="10">
        <f t="shared" si="41"/>
        <v>0</v>
      </c>
      <c r="U40" s="10">
        <f t="shared" si="41"/>
        <v>0</v>
      </c>
      <c r="V40" s="10">
        <f t="shared" si="41"/>
        <v>0</v>
      </c>
      <c r="W40" s="10">
        <f t="shared" si="41"/>
        <v>0</v>
      </c>
      <c r="X40" s="10">
        <f t="shared" si="41"/>
        <v>0</v>
      </c>
      <c r="Y40" s="10">
        <f t="shared" si="41"/>
        <v>0</v>
      </c>
      <c r="Z40" s="10">
        <f t="shared" si="41"/>
        <v>0</v>
      </c>
      <c r="AA40" s="10">
        <f t="shared" si="41"/>
        <v>0</v>
      </c>
      <c r="AB40" s="10">
        <f t="shared" si="41"/>
        <v>0</v>
      </c>
      <c r="AC40" s="24">
        <f t="shared" si="40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40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40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0</v>
      </c>
      <c r="F43" s="10">
        <f t="shared" ref="F43:AB43" si="42">F42-F41</f>
        <v>0</v>
      </c>
      <c r="G43" s="10">
        <f t="shared" si="42"/>
        <v>0</v>
      </c>
      <c r="H43" s="10">
        <f t="shared" si="42"/>
        <v>0</v>
      </c>
      <c r="I43" s="10">
        <f t="shared" si="42"/>
        <v>0</v>
      </c>
      <c r="J43" s="10">
        <f t="shared" si="42"/>
        <v>0</v>
      </c>
      <c r="K43" s="10">
        <f t="shared" si="42"/>
        <v>0</v>
      </c>
      <c r="L43" s="10">
        <f t="shared" si="42"/>
        <v>0</v>
      </c>
      <c r="M43" s="10">
        <f t="shared" si="42"/>
        <v>0</v>
      </c>
      <c r="N43" s="10">
        <f t="shared" si="42"/>
        <v>0</v>
      </c>
      <c r="O43" s="10">
        <f t="shared" si="42"/>
        <v>0</v>
      </c>
      <c r="P43" s="10">
        <f t="shared" si="42"/>
        <v>0</v>
      </c>
      <c r="Q43" s="10">
        <f t="shared" si="42"/>
        <v>0</v>
      </c>
      <c r="R43" s="10">
        <f t="shared" si="42"/>
        <v>0</v>
      </c>
      <c r="S43" s="10">
        <f t="shared" si="42"/>
        <v>0</v>
      </c>
      <c r="T43" s="10">
        <f t="shared" si="42"/>
        <v>0</v>
      </c>
      <c r="U43" s="10">
        <f t="shared" si="42"/>
        <v>0</v>
      </c>
      <c r="V43" s="10">
        <f t="shared" si="42"/>
        <v>0</v>
      </c>
      <c r="W43" s="10">
        <f t="shared" si="42"/>
        <v>0</v>
      </c>
      <c r="X43" s="10">
        <f t="shared" si="42"/>
        <v>0</v>
      </c>
      <c r="Y43" s="10">
        <f t="shared" si="42"/>
        <v>0</v>
      </c>
      <c r="Z43" s="10">
        <f t="shared" si="42"/>
        <v>0</v>
      </c>
      <c r="AA43" s="10">
        <f t="shared" si="42"/>
        <v>0</v>
      </c>
      <c r="AB43" s="10">
        <f t="shared" si="42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43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43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43"/>
        <v>4.200000000000002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43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43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43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AB50" si="44">E46-E47</f>
        <v>0.5</v>
      </c>
      <c r="F50" s="11">
        <f t="shared" si="44"/>
        <v>0.5</v>
      </c>
      <c r="G50" s="11">
        <f t="shared" si="44"/>
        <v>0.5</v>
      </c>
      <c r="H50" s="11">
        <f t="shared" si="44"/>
        <v>0.5</v>
      </c>
      <c r="I50" s="11">
        <f t="shared" si="44"/>
        <v>0.5</v>
      </c>
      <c r="J50" s="11">
        <f t="shared" si="44"/>
        <v>0.5</v>
      </c>
      <c r="K50" s="11">
        <f t="shared" si="44"/>
        <v>0.5</v>
      </c>
      <c r="L50" s="11">
        <f t="shared" si="44"/>
        <v>0.5</v>
      </c>
      <c r="M50" s="11">
        <f t="shared" si="44"/>
        <v>0.5</v>
      </c>
      <c r="N50" s="11">
        <f t="shared" si="44"/>
        <v>0.5</v>
      </c>
      <c r="O50" s="11">
        <f t="shared" si="44"/>
        <v>0.5</v>
      </c>
      <c r="P50" s="11">
        <f t="shared" si="44"/>
        <v>0.5</v>
      </c>
      <c r="Q50" s="11">
        <f t="shared" si="44"/>
        <v>0.5</v>
      </c>
      <c r="R50" s="11">
        <f t="shared" si="44"/>
        <v>0.5</v>
      </c>
      <c r="S50" s="11">
        <f t="shared" si="44"/>
        <v>0.5</v>
      </c>
      <c r="T50" s="11">
        <f t="shared" si="44"/>
        <v>0.5</v>
      </c>
      <c r="U50" s="11">
        <f t="shared" si="44"/>
        <v>0.5</v>
      </c>
      <c r="V50" s="11">
        <f t="shared" si="44"/>
        <v>0.5</v>
      </c>
      <c r="W50" s="11">
        <f t="shared" si="44"/>
        <v>0.5</v>
      </c>
      <c r="X50" s="11">
        <f t="shared" si="44"/>
        <v>0.5</v>
      </c>
      <c r="Y50" s="11">
        <f t="shared" si="44"/>
        <v>0.5</v>
      </c>
      <c r="Z50" s="11">
        <f t="shared" si="44"/>
        <v>0.5</v>
      </c>
      <c r="AA50" s="11">
        <f t="shared" si="44"/>
        <v>0.5</v>
      </c>
      <c r="AB50" s="11">
        <f t="shared" si="44"/>
        <v>0.5</v>
      </c>
      <c r="AC50" s="24">
        <f t="shared" si="43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AB51" si="45">E48-E49</f>
        <v>0.79999999999999982</v>
      </c>
      <c r="F51" s="11">
        <f t="shared" si="45"/>
        <v>0.79999999999999982</v>
      </c>
      <c r="G51" s="11">
        <f t="shared" si="45"/>
        <v>0.79999999999999982</v>
      </c>
      <c r="H51" s="11">
        <f t="shared" si="45"/>
        <v>0.79999999999999982</v>
      </c>
      <c r="I51" s="11">
        <f t="shared" si="45"/>
        <v>0.79999999999999982</v>
      </c>
      <c r="J51" s="11">
        <f t="shared" si="45"/>
        <v>0.79999999999999982</v>
      </c>
      <c r="K51" s="11">
        <f t="shared" si="45"/>
        <v>0.79999999999999982</v>
      </c>
      <c r="L51" s="11">
        <f t="shared" si="45"/>
        <v>0.79999999999999982</v>
      </c>
      <c r="M51" s="11">
        <f t="shared" si="45"/>
        <v>0.79999999999999982</v>
      </c>
      <c r="N51" s="11">
        <f t="shared" si="45"/>
        <v>0.79999999999999982</v>
      </c>
      <c r="O51" s="11">
        <f t="shared" si="45"/>
        <v>0.79999999999999982</v>
      </c>
      <c r="P51" s="11">
        <f t="shared" si="45"/>
        <v>0.79999999999999982</v>
      </c>
      <c r="Q51" s="11">
        <f t="shared" si="45"/>
        <v>0.79999999999999982</v>
      </c>
      <c r="R51" s="11">
        <f t="shared" si="45"/>
        <v>0.79999999999999982</v>
      </c>
      <c r="S51" s="11">
        <f t="shared" si="45"/>
        <v>0.79999999999999982</v>
      </c>
      <c r="T51" s="11">
        <f t="shared" si="45"/>
        <v>0.79999999999999982</v>
      </c>
      <c r="U51" s="11">
        <f t="shared" si="45"/>
        <v>0.79999999999999982</v>
      </c>
      <c r="V51" s="11">
        <f t="shared" si="45"/>
        <v>0.79999999999999982</v>
      </c>
      <c r="W51" s="11">
        <f t="shared" si="45"/>
        <v>0.79999999999999982</v>
      </c>
      <c r="X51" s="11">
        <f t="shared" si="45"/>
        <v>0.79999999999999982</v>
      </c>
      <c r="Y51" s="11">
        <f t="shared" si="45"/>
        <v>0.79999999999999982</v>
      </c>
      <c r="Z51" s="11">
        <f t="shared" si="45"/>
        <v>0.79999999999999982</v>
      </c>
      <c r="AA51" s="11">
        <f t="shared" si="45"/>
        <v>0.79999999999999982</v>
      </c>
      <c r="AB51" s="11">
        <f t="shared" si="45"/>
        <v>0.79999999999999982</v>
      </c>
      <c r="AC51" s="24">
        <f t="shared" si="43"/>
        <v>0.80000000000000027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AB52" si="46">SQRT(E50/0.5)*971</f>
        <v>971</v>
      </c>
      <c r="F52" s="14">
        <f t="shared" si="46"/>
        <v>971</v>
      </c>
      <c r="G52" s="14">
        <f t="shared" si="46"/>
        <v>971</v>
      </c>
      <c r="H52" s="14">
        <f t="shared" si="46"/>
        <v>971</v>
      </c>
      <c r="I52" s="14">
        <f t="shared" si="46"/>
        <v>971</v>
      </c>
      <c r="J52" s="14">
        <f t="shared" si="46"/>
        <v>971</v>
      </c>
      <c r="K52" s="14">
        <f t="shared" si="46"/>
        <v>971</v>
      </c>
      <c r="L52" s="14">
        <f t="shared" si="46"/>
        <v>971</v>
      </c>
      <c r="M52" s="14">
        <f t="shared" si="46"/>
        <v>971</v>
      </c>
      <c r="N52" s="14">
        <f t="shared" si="46"/>
        <v>971</v>
      </c>
      <c r="O52" s="14">
        <f t="shared" si="46"/>
        <v>971</v>
      </c>
      <c r="P52" s="14">
        <f t="shared" si="46"/>
        <v>971</v>
      </c>
      <c r="Q52" s="14">
        <f t="shared" si="46"/>
        <v>971</v>
      </c>
      <c r="R52" s="14">
        <f t="shared" si="46"/>
        <v>971</v>
      </c>
      <c r="S52" s="14">
        <f t="shared" si="46"/>
        <v>971</v>
      </c>
      <c r="T52" s="14">
        <f t="shared" si="46"/>
        <v>971</v>
      </c>
      <c r="U52" s="14">
        <f t="shared" si="46"/>
        <v>971</v>
      </c>
      <c r="V52" s="14">
        <f t="shared" si="46"/>
        <v>971</v>
      </c>
      <c r="W52" s="14">
        <f t="shared" si="46"/>
        <v>971</v>
      </c>
      <c r="X52" s="14">
        <f t="shared" si="46"/>
        <v>971</v>
      </c>
      <c r="Y52" s="14">
        <f t="shared" si="46"/>
        <v>971</v>
      </c>
      <c r="Z52" s="14">
        <f t="shared" si="46"/>
        <v>971</v>
      </c>
      <c r="AA52" s="14">
        <f t="shared" si="46"/>
        <v>971</v>
      </c>
      <c r="AB52" s="14">
        <f t="shared" si="46"/>
        <v>971</v>
      </c>
      <c r="AC52" s="24">
        <f t="shared" si="43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AB53" si="47">E52*1000*1*(E38-E39)/3024</f>
        <v>0</v>
      </c>
      <c r="F53" s="14">
        <f t="shared" si="47"/>
        <v>0</v>
      </c>
      <c r="G53" s="14">
        <f t="shared" si="47"/>
        <v>0</v>
      </c>
      <c r="H53" s="14">
        <f t="shared" si="47"/>
        <v>0</v>
      </c>
      <c r="I53" s="14">
        <f t="shared" si="47"/>
        <v>0</v>
      </c>
      <c r="J53" s="14">
        <f t="shared" si="47"/>
        <v>0</v>
      </c>
      <c r="K53" s="14">
        <f t="shared" si="47"/>
        <v>0</v>
      </c>
      <c r="L53" s="14">
        <f t="shared" si="47"/>
        <v>0</v>
      </c>
      <c r="M53" s="14">
        <f t="shared" si="47"/>
        <v>0</v>
      </c>
      <c r="N53" s="14">
        <f t="shared" si="47"/>
        <v>0</v>
      </c>
      <c r="O53" s="14">
        <f t="shared" si="47"/>
        <v>0</v>
      </c>
      <c r="P53" s="14">
        <f t="shared" si="47"/>
        <v>0</v>
      </c>
      <c r="Q53" s="14">
        <f t="shared" si="47"/>
        <v>0</v>
      </c>
      <c r="R53" s="14">
        <f t="shared" si="47"/>
        <v>0</v>
      </c>
      <c r="S53" s="14">
        <f t="shared" si="47"/>
        <v>0</v>
      </c>
      <c r="T53" s="14">
        <f t="shared" si="47"/>
        <v>0</v>
      </c>
      <c r="U53" s="14">
        <f t="shared" si="47"/>
        <v>0</v>
      </c>
      <c r="V53" s="14">
        <f t="shared" si="47"/>
        <v>0</v>
      </c>
      <c r="W53" s="14">
        <f t="shared" si="47"/>
        <v>0</v>
      </c>
      <c r="X53" s="14">
        <f t="shared" si="47"/>
        <v>0</v>
      </c>
      <c r="Y53" s="14">
        <f t="shared" si="47"/>
        <v>0</v>
      </c>
      <c r="Z53" s="14">
        <f t="shared" si="47"/>
        <v>0</v>
      </c>
      <c r="AA53" s="14">
        <f t="shared" si="47"/>
        <v>0</v>
      </c>
      <c r="AB53" s="14">
        <f t="shared" si="47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 t="e">
        <f t="shared" ref="E55:AB55" si="48">E54/E53</f>
        <v>#DIV/0!</v>
      </c>
      <c r="F55" s="16" t="e">
        <f t="shared" si="48"/>
        <v>#DIV/0!</v>
      </c>
      <c r="G55" s="16" t="e">
        <f t="shared" si="48"/>
        <v>#DIV/0!</v>
      </c>
      <c r="H55" s="16" t="e">
        <f t="shared" si="48"/>
        <v>#DIV/0!</v>
      </c>
      <c r="I55" s="16" t="e">
        <f t="shared" si="48"/>
        <v>#DIV/0!</v>
      </c>
      <c r="J55" s="16" t="e">
        <f t="shared" si="48"/>
        <v>#DIV/0!</v>
      </c>
      <c r="K55" s="16" t="e">
        <f t="shared" si="48"/>
        <v>#DIV/0!</v>
      </c>
      <c r="L55" s="16" t="e">
        <f t="shared" si="48"/>
        <v>#DIV/0!</v>
      </c>
      <c r="M55" s="16" t="e">
        <f t="shared" si="48"/>
        <v>#DIV/0!</v>
      </c>
      <c r="N55" s="16" t="e">
        <f t="shared" si="48"/>
        <v>#DIV/0!</v>
      </c>
      <c r="O55" s="16" t="e">
        <f t="shared" si="48"/>
        <v>#DIV/0!</v>
      </c>
      <c r="P55" s="16" t="e">
        <f t="shared" si="48"/>
        <v>#DIV/0!</v>
      </c>
      <c r="Q55" s="16" t="e">
        <f t="shared" si="48"/>
        <v>#DIV/0!</v>
      </c>
      <c r="R55" s="16" t="e">
        <f t="shared" si="48"/>
        <v>#DIV/0!</v>
      </c>
      <c r="S55" s="16" t="e">
        <f t="shared" si="48"/>
        <v>#DIV/0!</v>
      </c>
      <c r="T55" s="16" t="e">
        <f t="shared" si="48"/>
        <v>#DIV/0!</v>
      </c>
      <c r="U55" s="16" t="e">
        <f t="shared" si="48"/>
        <v>#DIV/0!</v>
      </c>
      <c r="V55" s="16" t="e">
        <f t="shared" si="48"/>
        <v>#DIV/0!</v>
      </c>
      <c r="W55" s="16" t="e">
        <f t="shared" si="48"/>
        <v>#DIV/0!</v>
      </c>
      <c r="X55" s="16" t="e">
        <f t="shared" si="48"/>
        <v>#DIV/0!</v>
      </c>
      <c r="Y55" s="16" t="e">
        <f t="shared" si="48"/>
        <v>#DIV/0!</v>
      </c>
      <c r="Z55" s="16" t="e">
        <f t="shared" si="48"/>
        <v>#DIV/0!</v>
      </c>
      <c r="AA55" s="16" t="e">
        <f t="shared" si="48"/>
        <v>#DIV/0!</v>
      </c>
      <c r="AB55" s="16" t="e">
        <f t="shared" si="48"/>
        <v>#DIV/0!</v>
      </c>
      <c r="AC55" s="24" t="e">
        <f t="shared" ref="AC55:AC60" si="49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49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 t="e">
        <f t="shared" ref="E57:AB57" si="50">3.516/E55</f>
        <v>#DIV/0!</v>
      </c>
      <c r="F57" s="16" t="e">
        <f t="shared" si="50"/>
        <v>#DIV/0!</v>
      </c>
      <c r="G57" s="16" t="e">
        <f t="shared" si="50"/>
        <v>#DIV/0!</v>
      </c>
      <c r="H57" s="16" t="e">
        <f t="shared" si="50"/>
        <v>#DIV/0!</v>
      </c>
      <c r="I57" s="16" t="e">
        <f t="shared" si="50"/>
        <v>#DIV/0!</v>
      </c>
      <c r="J57" s="16" t="e">
        <f t="shared" si="50"/>
        <v>#DIV/0!</v>
      </c>
      <c r="K57" s="16" t="e">
        <f t="shared" si="50"/>
        <v>#DIV/0!</v>
      </c>
      <c r="L57" s="16" t="e">
        <f t="shared" si="50"/>
        <v>#DIV/0!</v>
      </c>
      <c r="M57" s="16" t="e">
        <f t="shared" si="50"/>
        <v>#DIV/0!</v>
      </c>
      <c r="N57" s="16" t="e">
        <f t="shared" si="50"/>
        <v>#DIV/0!</v>
      </c>
      <c r="O57" s="16" t="e">
        <f t="shared" si="50"/>
        <v>#DIV/0!</v>
      </c>
      <c r="P57" s="16" t="e">
        <f t="shared" si="50"/>
        <v>#DIV/0!</v>
      </c>
      <c r="Q57" s="16" t="e">
        <f t="shared" si="50"/>
        <v>#DIV/0!</v>
      </c>
      <c r="R57" s="16" t="e">
        <f t="shared" si="50"/>
        <v>#DIV/0!</v>
      </c>
      <c r="S57" s="16" t="e">
        <f t="shared" si="50"/>
        <v>#DIV/0!</v>
      </c>
      <c r="T57" s="16" t="e">
        <f t="shared" si="50"/>
        <v>#DIV/0!</v>
      </c>
      <c r="U57" s="16" t="e">
        <f t="shared" si="50"/>
        <v>#DIV/0!</v>
      </c>
      <c r="V57" s="16" t="e">
        <f t="shared" si="50"/>
        <v>#DIV/0!</v>
      </c>
      <c r="W57" s="16" t="e">
        <f t="shared" si="50"/>
        <v>#DIV/0!</v>
      </c>
      <c r="X57" s="16" t="e">
        <f t="shared" si="50"/>
        <v>#DIV/0!</v>
      </c>
      <c r="Y57" s="16" t="e">
        <f t="shared" si="50"/>
        <v>#DIV/0!</v>
      </c>
      <c r="Z57" s="16" t="e">
        <f t="shared" si="50"/>
        <v>#DIV/0!</v>
      </c>
      <c r="AA57" s="16" t="e">
        <f t="shared" si="50"/>
        <v>#DIV/0!</v>
      </c>
      <c r="AB57" s="16" t="e">
        <f t="shared" si="50"/>
        <v>#DIV/0!</v>
      </c>
      <c r="AC57" s="24" t="e">
        <f t="shared" si="49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 t="e">
        <f t="shared" ref="E58:AB58" si="51">3.413*E57</f>
        <v>#DIV/0!</v>
      </c>
      <c r="F58" s="16" t="e">
        <f t="shared" si="51"/>
        <v>#DIV/0!</v>
      </c>
      <c r="G58" s="16" t="e">
        <f t="shared" si="51"/>
        <v>#DIV/0!</v>
      </c>
      <c r="H58" s="16" t="e">
        <f t="shared" si="51"/>
        <v>#DIV/0!</v>
      </c>
      <c r="I58" s="16" t="e">
        <f t="shared" si="51"/>
        <v>#DIV/0!</v>
      </c>
      <c r="J58" s="16" t="e">
        <f t="shared" si="51"/>
        <v>#DIV/0!</v>
      </c>
      <c r="K58" s="16" t="e">
        <f t="shared" si="51"/>
        <v>#DIV/0!</v>
      </c>
      <c r="L58" s="16" t="e">
        <f t="shared" si="51"/>
        <v>#DIV/0!</v>
      </c>
      <c r="M58" s="16" t="e">
        <f t="shared" si="51"/>
        <v>#DIV/0!</v>
      </c>
      <c r="N58" s="16" t="e">
        <f t="shared" si="51"/>
        <v>#DIV/0!</v>
      </c>
      <c r="O58" s="16" t="e">
        <f t="shared" si="51"/>
        <v>#DIV/0!</v>
      </c>
      <c r="P58" s="16" t="e">
        <f t="shared" si="51"/>
        <v>#DIV/0!</v>
      </c>
      <c r="Q58" s="16" t="e">
        <f t="shared" si="51"/>
        <v>#DIV/0!</v>
      </c>
      <c r="R58" s="16" t="e">
        <f t="shared" si="51"/>
        <v>#DIV/0!</v>
      </c>
      <c r="S58" s="16" t="e">
        <f t="shared" si="51"/>
        <v>#DIV/0!</v>
      </c>
      <c r="T58" s="16" t="e">
        <f t="shared" si="51"/>
        <v>#DIV/0!</v>
      </c>
      <c r="U58" s="16" t="e">
        <f t="shared" si="51"/>
        <v>#DIV/0!</v>
      </c>
      <c r="V58" s="16" t="e">
        <f t="shared" si="51"/>
        <v>#DIV/0!</v>
      </c>
      <c r="W58" s="16" t="e">
        <f t="shared" si="51"/>
        <v>#DIV/0!</v>
      </c>
      <c r="X58" s="16" t="e">
        <f t="shared" si="51"/>
        <v>#DIV/0!</v>
      </c>
      <c r="Y58" s="16" t="e">
        <f t="shared" si="51"/>
        <v>#DIV/0!</v>
      </c>
      <c r="Z58" s="16" t="e">
        <f t="shared" si="51"/>
        <v>#DIV/0!</v>
      </c>
      <c r="AA58" s="16" t="e">
        <f t="shared" si="51"/>
        <v>#DIV/0!</v>
      </c>
      <c r="AB58" s="16" t="e">
        <f t="shared" si="51"/>
        <v>#DIV/0!</v>
      </c>
      <c r="AC58" s="24" t="e">
        <f t="shared" si="49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 t="e">
        <f>(E42-E41)/LN(1+(E42-E41)/E36)</f>
        <v>#DIV/0!</v>
      </c>
      <c r="F59" s="16" t="e">
        <f t="shared" ref="F59:AB59" si="52">(F42-F41)/LN(1+(F42-F41)/F36)</f>
        <v>#DIV/0!</v>
      </c>
      <c r="G59" s="16" t="e">
        <f t="shared" si="52"/>
        <v>#DIV/0!</v>
      </c>
      <c r="H59" s="16" t="e">
        <f t="shared" si="52"/>
        <v>#DIV/0!</v>
      </c>
      <c r="I59" s="16" t="e">
        <f t="shared" si="52"/>
        <v>#DIV/0!</v>
      </c>
      <c r="J59" s="16" t="e">
        <f t="shared" si="52"/>
        <v>#DIV/0!</v>
      </c>
      <c r="K59" s="16" t="e">
        <f t="shared" si="52"/>
        <v>#DIV/0!</v>
      </c>
      <c r="L59" s="16" t="e">
        <f t="shared" si="52"/>
        <v>#DIV/0!</v>
      </c>
      <c r="M59" s="16" t="e">
        <f t="shared" si="52"/>
        <v>#DIV/0!</v>
      </c>
      <c r="N59" s="16" t="e">
        <f t="shared" si="52"/>
        <v>#DIV/0!</v>
      </c>
      <c r="O59" s="16" t="e">
        <f t="shared" si="52"/>
        <v>#DIV/0!</v>
      </c>
      <c r="P59" s="16" t="e">
        <f t="shared" si="52"/>
        <v>#DIV/0!</v>
      </c>
      <c r="Q59" s="16" t="e">
        <f t="shared" si="52"/>
        <v>#DIV/0!</v>
      </c>
      <c r="R59" s="16" t="e">
        <f t="shared" si="52"/>
        <v>#DIV/0!</v>
      </c>
      <c r="S59" s="16" t="e">
        <f t="shared" si="52"/>
        <v>#DIV/0!</v>
      </c>
      <c r="T59" s="16" t="e">
        <f t="shared" si="52"/>
        <v>#DIV/0!</v>
      </c>
      <c r="U59" s="16" t="e">
        <f t="shared" si="52"/>
        <v>#DIV/0!</v>
      </c>
      <c r="V59" s="16" t="e">
        <f t="shared" si="52"/>
        <v>#DIV/0!</v>
      </c>
      <c r="W59" s="16" t="e">
        <f t="shared" si="52"/>
        <v>#DIV/0!</v>
      </c>
      <c r="X59" s="16" t="e">
        <f t="shared" si="52"/>
        <v>#DIV/0!</v>
      </c>
      <c r="Y59" s="16" t="e">
        <f t="shared" si="52"/>
        <v>#DIV/0!</v>
      </c>
      <c r="Z59" s="16" t="e">
        <f t="shared" si="52"/>
        <v>#DIV/0!</v>
      </c>
      <c r="AA59" s="16" t="e">
        <f t="shared" si="52"/>
        <v>#DIV/0!</v>
      </c>
      <c r="AB59" s="16" t="e">
        <f t="shared" si="52"/>
        <v>#DIV/0!</v>
      </c>
      <c r="AC59" s="24" t="e">
        <f t="shared" si="49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 t="e">
        <f t="shared" ref="E60:AB60" si="53">(E38-E39)/LN(1+(E38-E39)/E37)</f>
        <v>#DIV/0!</v>
      </c>
      <c r="F60" s="16" t="e">
        <f t="shared" si="53"/>
        <v>#DIV/0!</v>
      </c>
      <c r="G60" s="16" t="e">
        <f t="shared" si="53"/>
        <v>#DIV/0!</v>
      </c>
      <c r="H60" s="16" t="e">
        <f t="shared" si="53"/>
        <v>#DIV/0!</v>
      </c>
      <c r="I60" s="16" t="e">
        <f t="shared" si="53"/>
        <v>#DIV/0!</v>
      </c>
      <c r="J60" s="16" t="e">
        <f t="shared" si="53"/>
        <v>#DIV/0!</v>
      </c>
      <c r="K60" s="16" t="e">
        <f t="shared" si="53"/>
        <v>#DIV/0!</v>
      </c>
      <c r="L60" s="16" t="e">
        <f t="shared" si="53"/>
        <v>#DIV/0!</v>
      </c>
      <c r="M60" s="16" t="e">
        <f t="shared" si="53"/>
        <v>#DIV/0!</v>
      </c>
      <c r="N60" s="16" t="e">
        <f t="shared" si="53"/>
        <v>#DIV/0!</v>
      </c>
      <c r="O60" s="16" t="e">
        <f t="shared" si="53"/>
        <v>#DIV/0!</v>
      </c>
      <c r="P60" s="16" t="e">
        <f t="shared" si="53"/>
        <v>#DIV/0!</v>
      </c>
      <c r="Q60" s="16" t="e">
        <f t="shared" si="53"/>
        <v>#DIV/0!</v>
      </c>
      <c r="R60" s="16" t="e">
        <f t="shared" si="53"/>
        <v>#DIV/0!</v>
      </c>
      <c r="S60" s="16" t="e">
        <f t="shared" si="53"/>
        <v>#DIV/0!</v>
      </c>
      <c r="T60" s="16" t="e">
        <f t="shared" si="53"/>
        <v>#DIV/0!</v>
      </c>
      <c r="U60" s="16" t="e">
        <f t="shared" si="53"/>
        <v>#DIV/0!</v>
      </c>
      <c r="V60" s="16" t="e">
        <f t="shared" si="53"/>
        <v>#DIV/0!</v>
      </c>
      <c r="W60" s="16" t="e">
        <f t="shared" si="53"/>
        <v>#DIV/0!</v>
      </c>
      <c r="X60" s="16" t="e">
        <f t="shared" si="53"/>
        <v>#DIV/0!</v>
      </c>
      <c r="Y60" s="16" t="e">
        <f t="shared" si="53"/>
        <v>#DIV/0!</v>
      </c>
      <c r="Z60" s="16" t="e">
        <f t="shared" si="53"/>
        <v>#DIV/0!</v>
      </c>
      <c r="AA60" s="16" t="e">
        <f t="shared" si="53"/>
        <v>#DIV/0!</v>
      </c>
      <c r="AB60" s="16" t="e">
        <f t="shared" si="53"/>
        <v>#DIV/0!</v>
      </c>
      <c r="AC60" s="24" t="e">
        <f t="shared" si="49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>
        <v>0.8</v>
      </c>
      <c r="F65" s="8">
        <v>0.8</v>
      </c>
      <c r="G65" s="8">
        <v>0.8</v>
      </c>
      <c r="H65" s="8">
        <v>0.8</v>
      </c>
      <c r="I65" s="8">
        <v>0.8</v>
      </c>
      <c r="J65" s="8">
        <v>0.7</v>
      </c>
      <c r="K65" s="8">
        <v>0.8</v>
      </c>
      <c r="L65" s="8">
        <v>1</v>
      </c>
      <c r="M65" s="8">
        <v>0.8</v>
      </c>
      <c r="N65" s="8">
        <v>0.7</v>
      </c>
      <c r="O65" s="8">
        <v>0.8</v>
      </c>
      <c r="P65" s="8">
        <v>0.8</v>
      </c>
      <c r="Q65" s="8">
        <v>0.7</v>
      </c>
      <c r="R65" s="8">
        <v>0.9</v>
      </c>
      <c r="S65" s="8">
        <v>0.7</v>
      </c>
      <c r="T65" s="8">
        <v>0.8</v>
      </c>
      <c r="U65" s="8">
        <v>0.8</v>
      </c>
      <c r="V65" s="8">
        <v>0.8</v>
      </c>
      <c r="W65" s="8">
        <v>0.7</v>
      </c>
      <c r="X65" s="8">
        <v>0.7</v>
      </c>
      <c r="Y65" s="8">
        <v>0.8</v>
      </c>
      <c r="Z65" s="8">
        <v>0.7</v>
      </c>
      <c r="AA65" s="8">
        <v>0.8</v>
      </c>
      <c r="AB65" s="8">
        <v>0.7</v>
      </c>
      <c r="AC65" s="23">
        <f>AVERAGE(E65:AB65)</f>
        <v>0.77916666666666667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>
        <v>0.5</v>
      </c>
      <c r="F66" s="9">
        <v>0.4</v>
      </c>
      <c r="G66" s="9">
        <v>0.5</v>
      </c>
      <c r="H66" s="9">
        <v>0.4</v>
      </c>
      <c r="I66" s="9">
        <v>0.4</v>
      </c>
      <c r="J66" s="9">
        <v>0.4</v>
      </c>
      <c r="K66" s="9">
        <v>0.4</v>
      </c>
      <c r="L66" s="9">
        <v>0.6</v>
      </c>
      <c r="M66" s="9">
        <v>0.6</v>
      </c>
      <c r="N66" s="9">
        <v>0.6</v>
      </c>
      <c r="O66" s="9">
        <v>0.7</v>
      </c>
      <c r="P66" s="9">
        <v>0.6</v>
      </c>
      <c r="Q66" s="9">
        <v>0.6</v>
      </c>
      <c r="R66" s="9">
        <v>0.6</v>
      </c>
      <c r="S66" s="9">
        <v>0.6</v>
      </c>
      <c r="T66" s="9">
        <v>0.6</v>
      </c>
      <c r="U66" s="9">
        <v>0.4</v>
      </c>
      <c r="V66" s="9">
        <v>0.5</v>
      </c>
      <c r="W66" s="9">
        <v>0.5</v>
      </c>
      <c r="X66" s="9">
        <v>0.4</v>
      </c>
      <c r="Y66" s="9">
        <v>0.4</v>
      </c>
      <c r="Z66" s="9">
        <v>0.4</v>
      </c>
      <c r="AA66" s="9">
        <v>0.4</v>
      </c>
      <c r="AB66" s="9">
        <v>0.6</v>
      </c>
      <c r="AC66" s="23">
        <f>AVERAGE(E66:AB66)</f>
        <v>0.50416666666666665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>
        <v>13.1</v>
      </c>
      <c r="F67" s="10">
        <v>12.9</v>
      </c>
      <c r="G67" s="10">
        <v>12.7</v>
      </c>
      <c r="H67" s="10">
        <v>13.1</v>
      </c>
      <c r="I67" s="10">
        <v>13</v>
      </c>
      <c r="J67" s="10">
        <v>13.1</v>
      </c>
      <c r="K67" s="10">
        <v>13.5</v>
      </c>
      <c r="L67" s="10">
        <v>13.6</v>
      </c>
      <c r="M67" s="10">
        <v>13.8</v>
      </c>
      <c r="N67" s="10">
        <v>14</v>
      </c>
      <c r="O67" s="10">
        <v>13.9</v>
      </c>
      <c r="P67" s="10">
        <v>13.8</v>
      </c>
      <c r="Q67" s="10">
        <v>13.8</v>
      </c>
      <c r="R67" s="10">
        <v>13.5</v>
      </c>
      <c r="S67" s="10">
        <v>13.5</v>
      </c>
      <c r="T67" s="10">
        <v>13.5</v>
      </c>
      <c r="U67" s="10">
        <v>13.2</v>
      </c>
      <c r="V67" s="10">
        <v>13.1</v>
      </c>
      <c r="W67" s="10">
        <v>13</v>
      </c>
      <c r="X67" s="10">
        <v>13.3</v>
      </c>
      <c r="Y67" s="10">
        <v>13.4</v>
      </c>
      <c r="Z67" s="10">
        <v>13.3</v>
      </c>
      <c r="AA67" s="10">
        <v>13.1</v>
      </c>
      <c r="AB67" s="10">
        <v>12.7</v>
      </c>
      <c r="AC67" s="24">
        <f t="shared" ref="AC67:AC71" si="54">AVERAGE(E67:AB67)</f>
        <v>13.329166666666667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>
        <v>5.7</v>
      </c>
      <c r="F68" s="10">
        <v>5.5</v>
      </c>
      <c r="G68" s="10">
        <v>5.5</v>
      </c>
      <c r="H68" s="10">
        <v>5.5</v>
      </c>
      <c r="I68" s="10">
        <v>5.6</v>
      </c>
      <c r="J68" s="10">
        <v>5.7</v>
      </c>
      <c r="K68" s="10">
        <v>5.6</v>
      </c>
      <c r="L68" s="10">
        <v>5.6</v>
      </c>
      <c r="M68" s="10">
        <v>5.7</v>
      </c>
      <c r="N68" s="10">
        <v>5.6</v>
      </c>
      <c r="O68" s="10">
        <v>5.6</v>
      </c>
      <c r="P68" s="10">
        <v>5.5</v>
      </c>
      <c r="Q68" s="10">
        <v>5.6</v>
      </c>
      <c r="R68" s="10">
        <v>5.5</v>
      </c>
      <c r="S68" s="10">
        <v>5.6</v>
      </c>
      <c r="T68" s="10">
        <v>5.5</v>
      </c>
      <c r="U68" s="10">
        <v>5.6</v>
      </c>
      <c r="V68" s="10">
        <v>5.5</v>
      </c>
      <c r="W68" s="10">
        <v>6.3</v>
      </c>
      <c r="X68" s="10">
        <v>6.6</v>
      </c>
      <c r="Y68" s="10">
        <v>6.6</v>
      </c>
      <c r="Z68" s="10">
        <v>5.7</v>
      </c>
      <c r="AA68" s="10">
        <v>5.5</v>
      </c>
      <c r="AB68" s="10">
        <v>6.3</v>
      </c>
      <c r="AC68" s="24">
        <f t="shared" si="54"/>
        <v>5.7249999999999988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7.3999999999999995</v>
      </c>
      <c r="F69" s="10">
        <f t="shared" ref="F69:AB69" si="55">F67-F68</f>
        <v>7.4</v>
      </c>
      <c r="G69" s="10">
        <f t="shared" si="55"/>
        <v>7.1999999999999993</v>
      </c>
      <c r="H69" s="10">
        <f t="shared" si="55"/>
        <v>7.6</v>
      </c>
      <c r="I69" s="10">
        <f t="shared" si="55"/>
        <v>7.4</v>
      </c>
      <c r="J69" s="10">
        <f t="shared" si="55"/>
        <v>7.3999999999999995</v>
      </c>
      <c r="K69" s="10">
        <f t="shared" si="55"/>
        <v>7.9</v>
      </c>
      <c r="L69" s="10">
        <f t="shared" si="55"/>
        <v>8</v>
      </c>
      <c r="M69" s="10">
        <f t="shared" si="55"/>
        <v>8.1000000000000014</v>
      </c>
      <c r="N69" s="10">
        <f t="shared" si="55"/>
        <v>8.4</v>
      </c>
      <c r="O69" s="10">
        <f t="shared" si="55"/>
        <v>8.3000000000000007</v>
      </c>
      <c r="P69" s="10">
        <f t="shared" si="55"/>
        <v>8.3000000000000007</v>
      </c>
      <c r="Q69" s="10">
        <f t="shared" si="55"/>
        <v>8.2000000000000011</v>
      </c>
      <c r="R69" s="10">
        <f t="shared" si="55"/>
        <v>8</v>
      </c>
      <c r="S69" s="10">
        <f t="shared" si="55"/>
        <v>7.9</v>
      </c>
      <c r="T69" s="10">
        <f t="shared" si="55"/>
        <v>8</v>
      </c>
      <c r="U69" s="10">
        <f t="shared" si="55"/>
        <v>7.6</v>
      </c>
      <c r="V69" s="10">
        <f t="shared" si="55"/>
        <v>7.6</v>
      </c>
      <c r="W69" s="10">
        <f t="shared" si="55"/>
        <v>6.7</v>
      </c>
      <c r="X69" s="10">
        <f t="shared" si="55"/>
        <v>6.7000000000000011</v>
      </c>
      <c r="Y69" s="10">
        <f t="shared" si="55"/>
        <v>6.8000000000000007</v>
      </c>
      <c r="Z69" s="10">
        <f t="shared" si="55"/>
        <v>7.6000000000000005</v>
      </c>
      <c r="AA69" s="10">
        <f t="shared" si="55"/>
        <v>7.6</v>
      </c>
      <c r="AB69" s="10">
        <f t="shared" si="55"/>
        <v>6.3999999999999995</v>
      </c>
      <c r="AC69" s="24">
        <f t="shared" si="54"/>
        <v>7.604166666666667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>
        <v>25.2</v>
      </c>
      <c r="F70" s="10">
        <v>24.7</v>
      </c>
      <c r="G70" s="10">
        <v>24.4</v>
      </c>
      <c r="H70" s="10">
        <v>23.8</v>
      </c>
      <c r="I70" s="10">
        <v>25.4</v>
      </c>
      <c r="J70" s="10">
        <v>26</v>
      </c>
      <c r="K70" s="10">
        <v>26.5</v>
      </c>
      <c r="L70" s="10">
        <v>25.6</v>
      </c>
      <c r="M70" s="10">
        <v>25.6</v>
      </c>
      <c r="N70" s="10">
        <v>24.6</v>
      </c>
      <c r="O70" s="10">
        <v>24.6</v>
      </c>
      <c r="P70" s="10">
        <v>24.6</v>
      </c>
      <c r="Q70" s="10">
        <v>24.8</v>
      </c>
      <c r="R70" s="10">
        <v>25.3</v>
      </c>
      <c r="S70" s="10">
        <v>25.6</v>
      </c>
      <c r="T70" s="10">
        <v>26</v>
      </c>
      <c r="U70" s="10">
        <v>26.3</v>
      </c>
      <c r="V70" s="10">
        <v>26.3</v>
      </c>
      <c r="W70" s="10">
        <v>25.8</v>
      </c>
      <c r="X70" s="10">
        <v>25.4</v>
      </c>
      <c r="Y70" s="10">
        <v>25.4</v>
      </c>
      <c r="Z70" s="10">
        <v>25.6</v>
      </c>
      <c r="AA70" s="10">
        <v>25.4</v>
      </c>
      <c r="AB70" s="10">
        <v>25</v>
      </c>
      <c r="AC70" s="24">
        <f t="shared" si="54"/>
        <v>25.329166666666669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>
        <v>29.4</v>
      </c>
      <c r="F71" s="10">
        <v>28.8</v>
      </c>
      <c r="G71" s="10">
        <v>28.3</v>
      </c>
      <c r="H71" s="10">
        <v>27.8</v>
      </c>
      <c r="I71" s="10">
        <v>29.6</v>
      </c>
      <c r="J71" s="10">
        <v>30.2</v>
      </c>
      <c r="K71" s="10">
        <v>30.9</v>
      </c>
      <c r="L71" s="10">
        <v>29.9</v>
      </c>
      <c r="M71" s="10">
        <v>30.2</v>
      </c>
      <c r="N71" s="10">
        <v>29.2</v>
      </c>
      <c r="O71" s="10">
        <v>29.1</v>
      </c>
      <c r="P71" s="10">
        <v>29.1</v>
      </c>
      <c r="Q71" s="10">
        <v>29.4</v>
      </c>
      <c r="R71" s="10">
        <v>29.7</v>
      </c>
      <c r="S71" s="10">
        <v>29.9</v>
      </c>
      <c r="T71" s="10">
        <v>30.4</v>
      </c>
      <c r="U71" s="10">
        <v>30.5</v>
      </c>
      <c r="V71" s="10">
        <v>30.7</v>
      </c>
      <c r="W71" s="10">
        <v>29.4</v>
      </c>
      <c r="X71" s="10">
        <v>29.1</v>
      </c>
      <c r="Y71" s="10">
        <v>29.3</v>
      </c>
      <c r="Z71" s="10">
        <v>29.8</v>
      </c>
      <c r="AA71" s="10">
        <v>29.8</v>
      </c>
      <c r="AB71" s="10">
        <v>28.7</v>
      </c>
      <c r="AC71" s="24">
        <f t="shared" si="54"/>
        <v>29.549999999999997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4.1999999999999993</v>
      </c>
      <c r="F72" s="10">
        <f t="shared" ref="F72:AB72" si="56">F71-F70</f>
        <v>4.1000000000000014</v>
      </c>
      <c r="G72" s="10">
        <f t="shared" si="56"/>
        <v>3.9000000000000021</v>
      </c>
      <c r="H72" s="10">
        <f t="shared" si="56"/>
        <v>4</v>
      </c>
      <c r="I72" s="10">
        <f t="shared" si="56"/>
        <v>4.2000000000000028</v>
      </c>
      <c r="J72" s="10">
        <f t="shared" si="56"/>
        <v>4.1999999999999993</v>
      </c>
      <c r="K72" s="10">
        <f t="shared" si="56"/>
        <v>4.3999999999999986</v>
      </c>
      <c r="L72" s="10">
        <f t="shared" si="56"/>
        <v>4.2999999999999972</v>
      </c>
      <c r="M72" s="10">
        <f t="shared" si="56"/>
        <v>4.5999999999999979</v>
      </c>
      <c r="N72" s="10">
        <f t="shared" si="56"/>
        <v>4.5999999999999979</v>
      </c>
      <c r="O72" s="10">
        <f t="shared" si="56"/>
        <v>4.5</v>
      </c>
      <c r="P72" s="10">
        <f t="shared" si="56"/>
        <v>4.5</v>
      </c>
      <c r="Q72" s="10">
        <f t="shared" si="56"/>
        <v>4.5999999999999979</v>
      </c>
      <c r="R72" s="10">
        <f t="shared" si="56"/>
        <v>4.3999999999999986</v>
      </c>
      <c r="S72" s="10">
        <f t="shared" si="56"/>
        <v>4.2999999999999972</v>
      </c>
      <c r="T72" s="10">
        <f t="shared" si="56"/>
        <v>4.3999999999999986</v>
      </c>
      <c r="U72" s="10">
        <f t="shared" si="56"/>
        <v>4.1999999999999993</v>
      </c>
      <c r="V72" s="10">
        <f t="shared" si="56"/>
        <v>4.3999999999999986</v>
      </c>
      <c r="W72" s="10">
        <f t="shared" si="56"/>
        <v>3.5999999999999979</v>
      </c>
      <c r="X72" s="10">
        <f t="shared" si="56"/>
        <v>3.7000000000000028</v>
      </c>
      <c r="Y72" s="10">
        <f t="shared" si="56"/>
        <v>3.9000000000000021</v>
      </c>
      <c r="Z72" s="10">
        <f t="shared" si="56"/>
        <v>4.1999999999999993</v>
      </c>
      <c r="AA72" s="10">
        <f t="shared" si="56"/>
        <v>4.4000000000000021</v>
      </c>
      <c r="AB72" s="10">
        <f t="shared" si="56"/>
        <v>3.6999999999999993</v>
      </c>
      <c r="AC72" s="24">
        <f>AVERAGE(E72:AB72)</f>
        <v>4.2208333333333332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>
        <v>250.3</v>
      </c>
      <c r="F73" s="172">
        <v>249.6</v>
      </c>
      <c r="G73" s="172">
        <v>248.9</v>
      </c>
      <c r="H73" s="172">
        <v>248.2</v>
      </c>
      <c r="I73" s="172">
        <v>251.7</v>
      </c>
      <c r="J73" s="172">
        <v>250.3</v>
      </c>
      <c r="K73" s="172">
        <v>250.3</v>
      </c>
      <c r="L73" s="172">
        <v>249.6</v>
      </c>
      <c r="M73" s="172">
        <v>251</v>
      </c>
      <c r="N73" s="172">
        <v>248.9</v>
      </c>
      <c r="O73" s="172">
        <v>248.9</v>
      </c>
      <c r="P73" s="172">
        <v>246.8</v>
      </c>
      <c r="Q73" s="172">
        <v>248.9</v>
      </c>
      <c r="R73" s="172">
        <v>247.5</v>
      </c>
      <c r="S73" s="172">
        <v>248.2</v>
      </c>
      <c r="T73" s="172">
        <v>249.6</v>
      </c>
      <c r="U73" s="172">
        <v>248.9</v>
      </c>
      <c r="V73" s="172">
        <v>247.5</v>
      </c>
      <c r="W73" s="172">
        <v>261.3</v>
      </c>
      <c r="X73" s="172">
        <v>263.39999999999998</v>
      </c>
      <c r="Y73" s="172">
        <v>262</v>
      </c>
      <c r="Z73" s="172">
        <v>251</v>
      </c>
      <c r="AA73" s="172">
        <v>247.5</v>
      </c>
      <c r="AB73" s="172">
        <v>260.60000000000002</v>
      </c>
      <c r="AC73" s="24">
        <f t="shared" ref="AC73:AC81" si="57">AVERAGE(E73:AB73)</f>
        <v>251.28749999999999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>
        <v>673.6</v>
      </c>
      <c r="F74" s="172">
        <v>657.8</v>
      </c>
      <c r="G74" s="172">
        <v>650.20000000000005</v>
      </c>
      <c r="H74" s="172">
        <v>639.1</v>
      </c>
      <c r="I74" s="172">
        <v>672.2</v>
      </c>
      <c r="J74" s="172">
        <v>691.5</v>
      </c>
      <c r="K74" s="172">
        <v>705.3</v>
      </c>
      <c r="L74" s="172">
        <v>685.3</v>
      </c>
      <c r="M74" s="172">
        <v>690.2</v>
      </c>
      <c r="N74" s="172">
        <v>668.8</v>
      </c>
      <c r="O74" s="172">
        <v>667.4</v>
      </c>
      <c r="P74" s="172">
        <v>670.2</v>
      </c>
      <c r="Q74" s="172">
        <v>674.3</v>
      </c>
      <c r="R74" s="172">
        <v>679.8</v>
      </c>
      <c r="S74" s="172">
        <v>686.7</v>
      </c>
      <c r="T74" s="172">
        <v>695.7</v>
      </c>
      <c r="U74" s="172">
        <v>695.7</v>
      </c>
      <c r="V74" s="172">
        <v>697.1</v>
      </c>
      <c r="W74" s="172">
        <v>668.8</v>
      </c>
      <c r="X74" s="172">
        <v>663.3</v>
      </c>
      <c r="Y74" s="172">
        <v>667.4</v>
      </c>
      <c r="Z74" s="172">
        <v>681.9</v>
      </c>
      <c r="AA74" s="172">
        <v>677.8</v>
      </c>
      <c r="AB74" s="172">
        <v>652.20000000000005</v>
      </c>
      <c r="AC74" s="24">
        <f t="shared" si="57"/>
        <v>675.51249999999993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57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57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57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57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B79" si="58">E75-E76</f>
        <v>0.5</v>
      </c>
      <c r="F79" s="11">
        <f t="shared" si="58"/>
        <v>0.5</v>
      </c>
      <c r="G79" s="11">
        <f t="shared" si="58"/>
        <v>0.5</v>
      </c>
      <c r="H79" s="11">
        <f t="shared" si="58"/>
        <v>0.5</v>
      </c>
      <c r="I79" s="11">
        <f t="shared" si="58"/>
        <v>0.5</v>
      </c>
      <c r="J79" s="11">
        <f t="shared" si="58"/>
        <v>0.5</v>
      </c>
      <c r="K79" s="11">
        <f t="shared" si="58"/>
        <v>0.5</v>
      </c>
      <c r="L79" s="11">
        <f t="shared" si="58"/>
        <v>0.5</v>
      </c>
      <c r="M79" s="11">
        <f t="shared" si="58"/>
        <v>0.5</v>
      </c>
      <c r="N79" s="11">
        <f t="shared" si="58"/>
        <v>0.5</v>
      </c>
      <c r="O79" s="11">
        <f t="shared" si="58"/>
        <v>0.5</v>
      </c>
      <c r="P79" s="11">
        <f t="shared" si="58"/>
        <v>0.5</v>
      </c>
      <c r="Q79" s="11">
        <f t="shared" si="58"/>
        <v>0.5</v>
      </c>
      <c r="R79" s="11">
        <f t="shared" si="58"/>
        <v>0.5</v>
      </c>
      <c r="S79" s="11">
        <f t="shared" si="58"/>
        <v>0.5</v>
      </c>
      <c r="T79" s="11">
        <f t="shared" si="58"/>
        <v>0.5</v>
      </c>
      <c r="U79" s="11">
        <f t="shared" si="58"/>
        <v>0.5</v>
      </c>
      <c r="V79" s="11">
        <f t="shared" si="58"/>
        <v>0.5</v>
      </c>
      <c r="W79" s="11">
        <f t="shared" si="58"/>
        <v>0.5</v>
      </c>
      <c r="X79" s="11">
        <f t="shared" si="58"/>
        <v>0.5</v>
      </c>
      <c r="Y79" s="11">
        <f t="shared" si="58"/>
        <v>0.5</v>
      </c>
      <c r="Z79" s="11">
        <f t="shared" si="58"/>
        <v>0.5</v>
      </c>
      <c r="AA79" s="11">
        <f t="shared" si="58"/>
        <v>0.5</v>
      </c>
      <c r="AB79" s="11">
        <f t="shared" si="58"/>
        <v>0.5</v>
      </c>
      <c r="AC79" s="24">
        <f t="shared" si="57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B80" si="59">E77-E78</f>
        <v>0.79999999999999982</v>
      </c>
      <c r="F80" s="11">
        <f t="shared" si="59"/>
        <v>0.79999999999999982</v>
      </c>
      <c r="G80" s="11">
        <f t="shared" si="59"/>
        <v>0.79999999999999982</v>
      </c>
      <c r="H80" s="11">
        <f t="shared" si="59"/>
        <v>0.79999999999999982</v>
      </c>
      <c r="I80" s="11">
        <f t="shared" si="59"/>
        <v>0.79999999999999982</v>
      </c>
      <c r="J80" s="11">
        <f t="shared" si="59"/>
        <v>0.79999999999999982</v>
      </c>
      <c r="K80" s="11">
        <f t="shared" si="59"/>
        <v>0.79999999999999982</v>
      </c>
      <c r="L80" s="11">
        <f t="shared" si="59"/>
        <v>0.79999999999999982</v>
      </c>
      <c r="M80" s="11">
        <f t="shared" si="59"/>
        <v>0.79999999999999982</v>
      </c>
      <c r="N80" s="11">
        <f t="shared" si="59"/>
        <v>0.79999999999999982</v>
      </c>
      <c r="O80" s="11">
        <f t="shared" si="59"/>
        <v>0.79999999999999982</v>
      </c>
      <c r="P80" s="11">
        <f t="shared" si="59"/>
        <v>0.79999999999999982</v>
      </c>
      <c r="Q80" s="11">
        <f t="shared" si="59"/>
        <v>0.79999999999999982</v>
      </c>
      <c r="R80" s="11">
        <f t="shared" si="59"/>
        <v>0.79999999999999982</v>
      </c>
      <c r="S80" s="11">
        <f t="shared" si="59"/>
        <v>0.79999999999999982</v>
      </c>
      <c r="T80" s="11">
        <f t="shared" si="59"/>
        <v>0.79999999999999982</v>
      </c>
      <c r="U80" s="11">
        <f t="shared" si="59"/>
        <v>0.79999999999999982</v>
      </c>
      <c r="V80" s="11">
        <f t="shared" si="59"/>
        <v>0.79999999999999982</v>
      </c>
      <c r="W80" s="11">
        <f t="shared" si="59"/>
        <v>0.79999999999999982</v>
      </c>
      <c r="X80" s="11">
        <f t="shared" si="59"/>
        <v>0.79999999999999982</v>
      </c>
      <c r="Y80" s="11">
        <f t="shared" si="59"/>
        <v>0.79999999999999982</v>
      </c>
      <c r="Z80" s="11">
        <f t="shared" si="59"/>
        <v>0.79999999999999982</v>
      </c>
      <c r="AA80" s="11">
        <f t="shared" si="59"/>
        <v>0.79999999999999982</v>
      </c>
      <c r="AB80" s="11">
        <f t="shared" si="59"/>
        <v>0.79999999999999982</v>
      </c>
      <c r="AC80" s="24">
        <f t="shared" si="57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B81" si="60">SQRT(E79/0.5)*971</f>
        <v>971</v>
      </c>
      <c r="F81" s="14">
        <f t="shared" si="60"/>
        <v>971</v>
      </c>
      <c r="G81" s="14">
        <f t="shared" si="60"/>
        <v>971</v>
      </c>
      <c r="H81" s="14">
        <f t="shared" si="60"/>
        <v>971</v>
      </c>
      <c r="I81" s="14">
        <f t="shared" si="60"/>
        <v>971</v>
      </c>
      <c r="J81" s="14">
        <f t="shared" si="60"/>
        <v>971</v>
      </c>
      <c r="K81" s="14">
        <f t="shared" si="60"/>
        <v>971</v>
      </c>
      <c r="L81" s="14">
        <f t="shared" si="60"/>
        <v>971</v>
      </c>
      <c r="M81" s="14">
        <f t="shared" si="60"/>
        <v>971</v>
      </c>
      <c r="N81" s="14">
        <f t="shared" si="60"/>
        <v>971</v>
      </c>
      <c r="O81" s="14">
        <f t="shared" si="60"/>
        <v>971</v>
      </c>
      <c r="P81" s="14">
        <f t="shared" si="60"/>
        <v>971</v>
      </c>
      <c r="Q81" s="14">
        <f t="shared" si="60"/>
        <v>971</v>
      </c>
      <c r="R81" s="14">
        <f t="shared" si="60"/>
        <v>971</v>
      </c>
      <c r="S81" s="14">
        <f t="shared" si="60"/>
        <v>971</v>
      </c>
      <c r="T81" s="14">
        <f t="shared" si="60"/>
        <v>971</v>
      </c>
      <c r="U81" s="14">
        <f t="shared" si="60"/>
        <v>971</v>
      </c>
      <c r="V81" s="14">
        <f t="shared" si="60"/>
        <v>971</v>
      </c>
      <c r="W81" s="14">
        <f t="shared" si="60"/>
        <v>971</v>
      </c>
      <c r="X81" s="14">
        <f t="shared" si="60"/>
        <v>971</v>
      </c>
      <c r="Y81" s="14">
        <f t="shared" si="60"/>
        <v>971</v>
      </c>
      <c r="Z81" s="14">
        <f t="shared" si="60"/>
        <v>971</v>
      </c>
      <c r="AA81" s="14">
        <f t="shared" si="60"/>
        <v>971</v>
      </c>
      <c r="AB81" s="14">
        <f t="shared" si="60"/>
        <v>971</v>
      </c>
      <c r="AC81" s="24">
        <f t="shared" si="57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B82" si="61">E81*1000*1*(E67-E68)/3024</f>
        <v>2376.1243386243382</v>
      </c>
      <c r="F82" s="14">
        <f t="shared" si="61"/>
        <v>2376.1243386243386</v>
      </c>
      <c r="G82" s="14">
        <f t="shared" si="61"/>
        <v>2311.9047619047615</v>
      </c>
      <c r="H82" s="14">
        <f t="shared" si="61"/>
        <v>2440.3439153439153</v>
      </c>
      <c r="I82" s="14">
        <f t="shared" si="61"/>
        <v>2376.1243386243386</v>
      </c>
      <c r="J82" s="14">
        <f t="shared" si="61"/>
        <v>2376.1243386243382</v>
      </c>
      <c r="K82" s="14">
        <f t="shared" si="61"/>
        <v>2536.6732804232806</v>
      </c>
      <c r="L82" s="14">
        <f t="shared" si="61"/>
        <v>2568.7830687830688</v>
      </c>
      <c r="M82" s="14">
        <f t="shared" si="61"/>
        <v>2600.8928571428573</v>
      </c>
      <c r="N82" s="14">
        <f t="shared" si="61"/>
        <v>2697.2222222222222</v>
      </c>
      <c r="O82" s="14">
        <f t="shared" si="61"/>
        <v>2665.112433862434</v>
      </c>
      <c r="P82" s="14">
        <f t="shared" si="61"/>
        <v>2665.112433862434</v>
      </c>
      <c r="Q82" s="14">
        <f t="shared" si="61"/>
        <v>2633.0026455026459</v>
      </c>
      <c r="R82" s="14">
        <f t="shared" si="61"/>
        <v>2568.7830687830688</v>
      </c>
      <c r="S82" s="14">
        <f t="shared" si="61"/>
        <v>2536.6732804232806</v>
      </c>
      <c r="T82" s="14">
        <f t="shared" si="61"/>
        <v>2568.7830687830688</v>
      </c>
      <c r="U82" s="14">
        <f t="shared" si="61"/>
        <v>2440.3439153439153</v>
      </c>
      <c r="V82" s="14">
        <f t="shared" si="61"/>
        <v>2440.3439153439153</v>
      </c>
      <c r="W82" s="14">
        <f t="shared" si="61"/>
        <v>2151.3558201058199</v>
      </c>
      <c r="X82" s="14">
        <f t="shared" si="61"/>
        <v>2151.3558201058204</v>
      </c>
      <c r="Y82" s="14">
        <f t="shared" si="61"/>
        <v>2183.465608465609</v>
      </c>
      <c r="Z82" s="14">
        <f t="shared" si="61"/>
        <v>2440.3439153439158</v>
      </c>
      <c r="AA82" s="14">
        <f t="shared" si="61"/>
        <v>2440.3439153439153</v>
      </c>
      <c r="AB82" s="14">
        <f t="shared" si="61"/>
        <v>2055.0264550264546</v>
      </c>
      <c r="AC82" s="24">
        <f>SUM(E82:AB82)</f>
        <v>58600.363756613777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>
        <v>1400</v>
      </c>
      <c r="F83" s="15">
        <v>1300</v>
      </c>
      <c r="G83" s="15">
        <v>1300</v>
      </c>
      <c r="H83" s="15">
        <v>1300</v>
      </c>
      <c r="I83" s="15">
        <v>1300</v>
      </c>
      <c r="J83" s="15">
        <v>1500</v>
      </c>
      <c r="K83" s="15">
        <v>1400</v>
      </c>
      <c r="L83" s="15">
        <v>1600</v>
      </c>
      <c r="M83" s="15">
        <v>1500</v>
      </c>
      <c r="N83" s="15">
        <v>1400</v>
      </c>
      <c r="O83" s="15">
        <v>1600</v>
      </c>
      <c r="P83" s="15">
        <v>1300</v>
      </c>
      <c r="Q83" s="15">
        <v>1600</v>
      </c>
      <c r="R83" s="15">
        <v>1500</v>
      </c>
      <c r="S83" s="15">
        <v>1400</v>
      </c>
      <c r="T83" s="15">
        <v>1500</v>
      </c>
      <c r="U83" s="15">
        <v>1400</v>
      </c>
      <c r="V83" s="15">
        <v>1300</v>
      </c>
      <c r="W83" s="15">
        <v>1300</v>
      </c>
      <c r="X83" s="15">
        <v>1200</v>
      </c>
      <c r="Y83" s="15">
        <v>1400</v>
      </c>
      <c r="Z83" s="15">
        <v>1300</v>
      </c>
      <c r="AA83" s="15">
        <v>1400</v>
      </c>
      <c r="AB83" s="15">
        <v>1100</v>
      </c>
      <c r="AC83" s="25">
        <f>SUM(E83:AB83)</f>
        <v>33300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>
        <f t="shared" ref="E84:AB84" si="62">E83/E82</f>
        <v>0.58919475603306715</v>
      </c>
      <c r="F84" s="16">
        <f t="shared" si="62"/>
        <v>0.54710941631641941</v>
      </c>
      <c r="G84" s="16">
        <f t="shared" si="62"/>
        <v>0.56230690010298667</v>
      </c>
      <c r="H84" s="16">
        <f t="shared" si="62"/>
        <v>0.53271180009756625</v>
      </c>
      <c r="I84" s="16">
        <f t="shared" si="62"/>
        <v>0.54710941631641941</v>
      </c>
      <c r="J84" s="16">
        <f t="shared" si="62"/>
        <v>0.63128009574971478</v>
      </c>
      <c r="K84" s="16">
        <f t="shared" si="62"/>
        <v>0.55190394868920201</v>
      </c>
      <c r="L84" s="16">
        <f t="shared" si="62"/>
        <v>0.62286302780638514</v>
      </c>
      <c r="M84" s="16">
        <f t="shared" si="62"/>
        <v>0.57672502574665285</v>
      </c>
      <c r="N84" s="16">
        <f t="shared" si="62"/>
        <v>0.51905252317198769</v>
      </c>
      <c r="O84" s="16">
        <f t="shared" si="62"/>
        <v>0.60034990631940732</v>
      </c>
      <c r="P84" s="16">
        <v>0.6</v>
      </c>
      <c r="Q84" s="16">
        <f t="shared" si="62"/>
        <v>0.60767124664037564</v>
      </c>
      <c r="R84" s="16">
        <f t="shared" si="62"/>
        <v>0.58393408856848605</v>
      </c>
      <c r="S84" s="16">
        <f t="shared" si="62"/>
        <v>0.55190394868920201</v>
      </c>
      <c r="T84" s="16">
        <f t="shared" si="62"/>
        <v>0.58393408856848605</v>
      </c>
      <c r="U84" s="16">
        <f t="shared" si="62"/>
        <v>0.57368963087430214</v>
      </c>
      <c r="V84" s="16">
        <f t="shared" si="62"/>
        <v>0.53271180009756625</v>
      </c>
      <c r="W84" s="16">
        <f t="shared" si="62"/>
        <v>0.6042701016032096</v>
      </c>
      <c r="X84" s="16">
        <f t="shared" si="62"/>
        <v>0.55778778609527024</v>
      </c>
      <c r="Y84" s="16">
        <f t="shared" si="62"/>
        <v>0.64118252862421987</v>
      </c>
      <c r="Z84" s="16">
        <f t="shared" si="62"/>
        <v>0.53271180009756613</v>
      </c>
      <c r="AA84" s="16">
        <f t="shared" si="62"/>
        <v>0.57368963087430214</v>
      </c>
      <c r="AB84" s="16">
        <f t="shared" si="62"/>
        <v>0.53527291452111236</v>
      </c>
      <c r="AC84" s="24">
        <f t="shared" ref="AC84:AC89" si="63">AVERAGE(E84:AB84)</f>
        <v>0.57330693256682941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>
        <f>AVERAGE(E84:AB84)</f>
        <v>0.57330693256682941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>
        <f t="shared" si="63"/>
        <v>0.57330693256682941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>
        <f t="shared" ref="E86:AB86" si="64">3.516/E84</f>
        <v>5.9674665532879807</v>
      </c>
      <c r="F86" s="16">
        <f t="shared" si="64"/>
        <v>6.4265024420024419</v>
      </c>
      <c r="G86" s="16">
        <f t="shared" si="64"/>
        <v>6.252813186813186</v>
      </c>
      <c r="H86" s="16">
        <f t="shared" si="64"/>
        <v>6.6001916971916978</v>
      </c>
      <c r="I86" s="16">
        <f t="shared" si="64"/>
        <v>6.4265024420024419</v>
      </c>
      <c r="J86" s="16">
        <f t="shared" si="64"/>
        <v>5.5696354497354488</v>
      </c>
      <c r="K86" s="16">
        <f t="shared" si="64"/>
        <v>6.3706737528344677</v>
      </c>
      <c r="L86" s="16">
        <f t="shared" si="64"/>
        <v>5.6449007936507938</v>
      </c>
      <c r="M86" s="16">
        <f t="shared" si="64"/>
        <v>6.0964928571428576</v>
      </c>
      <c r="N86" s="16">
        <f t="shared" si="64"/>
        <v>6.773880952380952</v>
      </c>
      <c r="O86" s="16">
        <f t="shared" si="64"/>
        <v>5.8565845734126993</v>
      </c>
      <c r="P86" s="16">
        <f t="shared" si="64"/>
        <v>5.86</v>
      </c>
      <c r="Q86" s="16">
        <f t="shared" si="64"/>
        <v>5.7860233134920644</v>
      </c>
      <c r="R86" s="16">
        <f t="shared" si="64"/>
        <v>6.0212275132275135</v>
      </c>
      <c r="S86" s="16">
        <f t="shared" si="64"/>
        <v>6.3706737528344677</v>
      </c>
      <c r="T86" s="16">
        <f t="shared" si="64"/>
        <v>6.0212275132275135</v>
      </c>
      <c r="U86" s="16">
        <f t="shared" si="64"/>
        <v>6.1287494331065755</v>
      </c>
      <c r="V86" s="16">
        <f t="shared" si="64"/>
        <v>6.6001916971916978</v>
      </c>
      <c r="W86" s="16">
        <f t="shared" si="64"/>
        <v>5.8185900488400479</v>
      </c>
      <c r="X86" s="16">
        <f t="shared" si="64"/>
        <v>6.3034725529100539</v>
      </c>
      <c r="Y86" s="16">
        <f t="shared" si="64"/>
        <v>5.4836179138322008</v>
      </c>
      <c r="Z86" s="16">
        <f t="shared" si="64"/>
        <v>6.6001916971916987</v>
      </c>
      <c r="AA86" s="16">
        <f t="shared" si="64"/>
        <v>6.1287494331065755</v>
      </c>
      <c r="AB86" s="16">
        <f t="shared" si="64"/>
        <v>6.5686118326118317</v>
      </c>
      <c r="AC86" s="24">
        <f t="shared" si="63"/>
        <v>6.1532071417511327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>
        <f t="shared" ref="E87:AB87" si="65">3.413*E86</f>
        <v>20.366963346371875</v>
      </c>
      <c r="F87" s="16">
        <f t="shared" si="65"/>
        <v>21.933652834554334</v>
      </c>
      <c r="G87" s="16">
        <f t="shared" si="65"/>
        <v>21.340851406593401</v>
      </c>
      <c r="H87" s="16">
        <f t="shared" si="65"/>
        <v>22.526454262515262</v>
      </c>
      <c r="I87" s="16">
        <f t="shared" si="65"/>
        <v>21.933652834554334</v>
      </c>
      <c r="J87" s="16">
        <f t="shared" si="65"/>
        <v>19.009165789947087</v>
      </c>
      <c r="K87" s="16">
        <f t="shared" si="65"/>
        <v>21.743109518424038</v>
      </c>
      <c r="L87" s="16">
        <f t="shared" si="65"/>
        <v>19.266046408730158</v>
      </c>
      <c r="M87" s="16">
        <f t="shared" si="65"/>
        <v>20.807330121428571</v>
      </c>
      <c r="N87" s="16">
        <f t="shared" si="65"/>
        <v>23.119255690476187</v>
      </c>
      <c r="O87" s="16">
        <f t="shared" si="65"/>
        <v>19.988523149057542</v>
      </c>
      <c r="P87" s="16">
        <f t="shared" si="65"/>
        <v>20.00018</v>
      </c>
      <c r="Q87" s="16">
        <f t="shared" si="65"/>
        <v>19.747697568948414</v>
      </c>
      <c r="R87" s="16">
        <f t="shared" si="65"/>
        <v>20.550449502645503</v>
      </c>
      <c r="S87" s="16">
        <f t="shared" si="65"/>
        <v>21.743109518424038</v>
      </c>
      <c r="T87" s="16">
        <f t="shared" si="65"/>
        <v>20.550449502645503</v>
      </c>
      <c r="U87" s="16">
        <f t="shared" si="65"/>
        <v>20.917421815192743</v>
      </c>
      <c r="V87" s="16">
        <f t="shared" si="65"/>
        <v>22.526454262515262</v>
      </c>
      <c r="W87" s="16">
        <f t="shared" si="65"/>
        <v>19.858847836691083</v>
      </c>
      <c r="X87" s="16">
        <f t="shared" si="65"/>
        <v>21.513751823082014</v>
      </c>
      <c r="Y87" s="16">
        <f t="shared" si="65"/>
        <v>18.715587939909302</v>
      </c>
      <c r="Z87" s="16">
        <f t="shared" si="65"/>
        <v>22.526454262515266</v>
      </c>
      <c r="AA87" s="16">
        <f t="shared" si="65"/>
        <v>20.917421815192743</v>
      </c>
      <c r="AB87" s="16">
        <f t="shared" si="65"/>
        <v>22.418672184704182</v>
      </c>
      <c r="AC87" s="24">
        <f t="shared" si="63"/>
        <v>21.00089597479662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>
        <f t="shared" ref="E88:AB88" si="66">(E71-E70)/LN(1+(E71-E70)/E65)</f>
        <v>2.2918490026683118</v>
      </c>
      <c r="F88" s="16">
        <f t="shared" si="66"/>
        <v>2.262220292227624</v>
      </c>
      <c r="G88" s="16">
        <f t="shared" si="66"/>
        <v>2.2025112400267242</v>
      </c>
      <c r="H88" s="16">
        <f t="shared" si="66"/>
        <v>2.2324425062049889</v>
      </c>
      <c r="I88" s="16">
        <f t="shared" si="66"/>
        <v>2.2918490026683127</v>
      </c>
      <c r="J88" s="16">
        <f t="shared" si="66"/>
        <v>2.1583730379529524</v>
      </c>
      <c r="K88" s="16">
        <f t="shared" si="66"/>
        <v>2.3506757574581698</v>
      </c>
      <c r="L88" s="16">
        <f t="shared" si="66"/>
        <v>2.5783908460367515</v>
      </c>
      <c r="M88" s="16">
        <f t="shared" si="66"/>
        <v>2.4089539710342196</v>
      </c>
      <c r="N88" s="16">
        <f t="shared" si="66"/>
        <v>2.2722986744268567</v>
      </c>
      <c r="O88" s="16">
        <f t="shared" si="66"/>
        <v>2.3798815955723569</v>
      </c>
      <c r="P88" s="16">
        <f t="shared" si="66"/>
        <v>2.3798815955723569</v>
      </c>
      <c r="Q88" s="16">
        <f t="shared" si="66"/>
        <v>2.2722986744268567</v>
      </c>
      <c r="R88" s="16">
        <f t="shared" si="66"/>
        <v>2.4815752397709394</v>
      </c>
      <c r="S88" s="16">
        <f t="shared" si="66"/>
        <v>2.1870565497103853</v>
      </c>
      <c r="T88" s="16">
        <f t="shared" si="66"/>
        <v>2.3506757574581698</v>
      </c>
      <c r="U88" s="16">
        <f t="shared" si="66"/>
        <v>2.2918490026683118</v>
      </c>
      <c r="V88" s="16">
        <f t="shared" si="66"/>
        <v>2.3506757574581698</v>
      </c>
      <c r="W88" s="16">
        <f t="shared" si="66"/>
        <v>1.9831542432126528</v>
      </c>
      <c r="X88" s="16">
        <f t="shared" si="66"/>
        <v>2.0127516139233057</v>
      </c>
      <c r="Y88" s="16">
        <f t="shared" si="66"/>
        <v>2.2025112400267242</v>
      </c>
      <c r="Z88" s="16">
        <f t="shared" si="66"/>
        <v>2.1583730379529524</v>
      </c>
      <c r="AA88" s="16">
        <f t="shared" si="66"/>
        <v>2.3506757574581707</v>
      </c>
      <c r="AB88" s="16">
        <f t="shared" si="66"/>
        <v>2.0127516139233048</v>
      </c>
      <c r="AC88" s="24">
        <f t="shared" si="63"/>
        <v>2.2693198337433156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>
        <f t="shared" ref="E89:AB89" si="67">(E67-E68)/LN(1+(E67-E68)/E66)</f>
        <v>2.6811497642329987</v>
      </c>
      <c r="F89" s="16">
        <f t="shared" si="67"/>
        <v>2.4912348380247811</v>
      </c>
      <c r="G89" s="16">
        <f t="shared" si="67"/>
        <v>2.6331500704264599</v>
      </c>
      <c r="H89" s="16">
        <f t="shared" si="67"/>
        <v>2.5369423252845387</v>
      </c>
      <c r="I89" s="16">
        <f t="shared" si="67"/>
        <v>2.4912348380247811</v>
      </c>
      <c r="J89" s="16">
        <f t="shared" si="67"/>
        <v>2.4912348380247806</v>
      </c>
      <c r="K89" s="16">
        <f t="shared" si="67"/>
        <v>2.6050715660667714</v>
      </c>
      <c r="L89" s="16">
        <f t="shared" si="67"/>
        <v>3.0045957240544103</v>
      </c>
      <c r="M89" s="16">
        <f t="shared" si="67"/>
        <v>3.0290013989076661</v>
      </c>
      <c r="N89" s="16">
        <f t="shared" si="67"/>
        <v>3.1018627337783826</v>
      </c>
      <c r="O89" s="16">
        <f t="shared" si="67"/>
        <v>3.249932086543676</v>
      </c>
      <c r="P89" s="16">
        <f t="shared" si="67"/>
        <v>3.0776339841275702</v>
      </c>
      <c r="Q89" s="16">
        <f t="shared" si="67"/>
        <v>3.0533471748646295</v>
      </c>
      <c r="R89" s="16">
        <f t="shared" si="67"/>
        <v>3.0045957240544103</v>
      </c>
      <c r="S89" s="16">
        <f t="shared" si="67"/>
        <v>2.980129191979886</v>
      </c>
      <c r="T89" s="16">
        <f t="shared" si="67"/>
        <v>3.0045957240544103</v>
      </c>
      <c r="U89" s="16">
        <f t="shared" si="67"/>
        <v>2.5369423252845387</v>
      </c>
      <c r="V89" s="16">
        <f t="shared" si="67"/>
        <v>2.7288938316427807</v>
      </c>
      <c r="W89" s="16">
        <f t="shared" si="67"/>
        <v>2.5119710354990699</v>
      </c>
      <c r="X89" s="16">
        <f t="shared" si="67"/>
        <v>2.3293122437566285</v>
      </c>
      <c r="Y89" s="16">
        <f t="shared" si="67"/>
        <v>2.3526385425761167</v>
      </c>
      <c r="Z89" s="16">
        <f t="shared" si="67"/>
        <v>2.5369423252845391</v>
      </c>
      <c r="AA89" s="16">
        <f t="shared" si="67"/>
        <v>2.5369423252845387</v>
      </c>
      <c r="AB89" s="16">
        <f t="shared" si="67"/>
        <v>2.6050827568852752</v>
      </c>
      <c r="AC89" s="24">
        <f t="shared" si="63"/>
        <v>2.7322682236943181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>
        <v>1.6</v>
      </c>
      <c r="AC94" s="23">
        <f>AVERAGE(E94:AB94)</f>
        <v>1.6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>
        <v>0.4</v>
      </c>
      <c r="AC95" s="23">
        <f>AVERAGE(E95:AB95)</f>
        <v>0.4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>
        <v>13.3</v>
      </c>
      <c r="AC96" s="24">
        <v>14.9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>
        <v>6.6</v>
      </c>
      <c r="AC97" s="24">
        <v>6.3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>
        <f t="shared" ref="AB98" si="68">AB96-AB97</f>
        <v>6.7000000000000011</v>
      </c>
      <c r="AC98" s="24">
        <f t="shared" ref="AC98" si="69">AVERAGE(E98:AB98)</f>
        <v>6.7000000000000011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>
        <v>24.9</v>
      </c>
      <c r="AC99" s="24">
        <v>21.8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>
        <v>28.8</v>
      </c>
      <c r="AC100" s="24">
        <v>27.2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>
        <f t="shared" ref="AB101" si="70">AB100-AB99</f>
        <v>3.9000000000000021</v>
      </c>
      <c r="AC101" s="24">
        <f>AVERAGE(E101:AB101)</f>
        <v>3.9000000000000021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>
        <v>261.3</v>
      </c>
      <c r="AC102" s="24">
        <v>252.3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>
        <v>678.4</v>
      </c>
      <c r="AC103" s="24">
        <v>641.9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>
        <v>4.2</v>
      </c>
      <c r="AC104" s="24">
        <f t="shared" ref="AC104:AC110" si="71">AVERAGE(E104:AB104)</f>
        <v>4.2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>
        <v>3.7</v>
      </c>
      <c r="AC105" s="24">
        <f t="shared" si="71"/>
        <v>3.7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>
        <v>3.8</v>
      </c>
      <c r="AC106" s="24">
        <f t="shared" si="71"/>
        <v>3.8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>
        <v>3</v>
      </c>
      <c r="AC107" s="24">
        <f t="shared" si="71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>
        <f t="shared" ref="AB108" si="72">AB104-AB105</f>
        <v>0.5</v>
      </c>
      <c r="AC108" s="24">
        <f t="shared" si="71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>
        <f t="shared" ref="AB109" si="73">AB106-AB107</f>
        <v>0.79999999999999982</v>
      </c>
      <c r="AC109" s="24">
        <f t="shared" si="71"/>
        <v>0.79999999999999982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>
        <f t="shared" ref="AB110" si="74">SQRT(AB108/0.5)*971</f>
        <v>971</v>
      </c>
      <c r="AC110" s="24">
        <f t="shared" si="71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>
        <f t="shared" ref="AB111" si="75">AB110*1000*1*(AB96-AB97)/3024</f>
        <v>2151.3558201058204</v>
      </c>
      <c r="AC111" s="24">
        <f>SUM(E111:AB111)</f>
        <v>2151.3558201058204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>
        <v>500</v>
      </c>
      <c r="AB112" s="15">
        <v>1300</v>
      </c>
      <c r="AC112" s="25">
        <f>SUM(E112:AB112)</f>
        <v>1800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>
        <f t="shared" ref="AB113" si="76">AB112/AB111</f>
        <v>0.60427010160320938</v>
      </c>
      <c r="AC113" s="24">
        <f t="shared" ref="AC113:AC118" si="77">AVERAGE(E113:AB113)</f>
        <v>0.60427010160320938</v>
      </c>
    </row>
    <row r="114" spans="1:35" ht="30" customHeight="1">
      <c r="A114" s="4">
        <v>17</v>
      </c>
      <c r="B114" s="5" t="s">
        <v>64</v>
      </c>
      <c r="C114" s="13"/>
      <c r="D114" s="13"/>
      <c r="E114" s="427">
        <f>AVERAGE(E113:AB113)</f>
        <v>0.60427010160320938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>
        <f t="shared" si="77"/>
        <v>0.60427010160320938</v>
      </c>
    </row>
    <row r="115" spans="1:35" ht="30" customHeight="1">
      <c r="A115" s="4">
        <v>18</v>
      </c>
      <c r="B115" s="5" t="s">
        <v>65</v>
      </c>
      <c r="C115" s="13"/>
      <c r="D115" s="13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>
        <f t="shared" ref="AB115" si="78">3.516/AB113</f>
        <v>5.8185900488400497</v>
      </c>
      <c r="AC115" s="24">
        <f t="shared" si="77"/>
        <v>5.8185900488400497</v>
      </c>
    </row>
    <row r="116" spans="1:35" ht="30" customHeight="1">
      <c r="A116" s="4">
        <v>19</v>
      </c>
      <c r="B116" s="5" t="s">
        <v>66</v>
      </c>
      <c r="C116" s="13"/>
      <c r="D116" s="13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>
        <f t="shared" ref="AB116" si="79">3.413*AB115</f>
        <v>19.858847836691087</v>
      </c>
      <c r="AC116" s="24">
        <f t="shared" si="77"/>
        <v>19.858847836691087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>
        <f t="shared" ref="AB117" si="80">(AB100-AB99)/LN(1+(AB100-AB99)/AB94)</f>
        <v>3.1585482801416629</v>
      </c>
      <c r="AC117" s="24">
        <f t="shared" si="77"/>
        <v>3.1585482801416629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>
        <f t="shared" ref="AB118" si="81">(AB96-AB97)/LN(1+(AB96-AB97)/AB95)</f>
        <v>2.3293122437566285</v>
      </c>
      <c r="AC118" s="24">
        <f t="shared" si="77"/>
        <v>2.3293122437566285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82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82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0</v>
      </c>
      <c r="F127" s="10">
        <f t="shared" ref="F127:AB127" si="83">F125-F126</f>
        <v>0</v>
      </c>
      <c r="G127" s="10">
        <f t="shared" si="83"/>
        <v>0</v>
      </c>
      <c r="H127" s="10">
        <f t="shared" si="83"/>
        <v>0</v>
      </c>
      <c r="I127" s="10">
        <f t="shared" si="83"/>
        <v>0</v>
      </c>
      <c r="J127" s="10">
        <f t="shared" si="83"/>
        <v>0</v>
      </c>
      <c r="K127" s="10">
        <f t="shared" si="83"/>
        <v>0</v>
      </c>
      <c r="L127" s="10">
        <f t="shared" si="83"/>
        <v>0</v>
      </c>
      <c r="M127" s="10">
        <f t="shared" si="83"/>
        <v>0</v>
      </c>
      <c r="N127" s="10">
        <f t="shared" si="83"/>
        <v>0</v>
      </c>
      <c r="O127" s="10">
        <f t="shared" si="83"/>
        <v>0</v>
      </c>
      <c r="P127" s="10">
        <f t="shared" si="83"/>
        <v>0</v>
      </c>
      <c r="Q127" s="10">
        <f t="shared" si="83"/>
        <v>0</v>
      </c>
      <c r="R127" s="10">
        <f t="shared" si="83"/>
        <v>0</v>
      </c>
      <c r="S127" s="10">
        <f t="shared" si="83"/>
        <v>0</v>
      </c>
      <c r="T127" s="10">
        <f t="shared" si="83"/>
        <v>0</v>
      </c>
      <c r="U127" s="10">
        <f t="shared" si="83"/>
        <v>0</v>
      </c>
      <c r="V127" s="10">
        <f t="shared" si="83"/>
        <v>0</v>
      </c>
      <c r="W127" s="10">
        <f t="shared" si="83"/>
        <v>0</v>
      </c>
      <c r="X127" s="10">
        <f t="shared" si="83"/>
        <v>0</v>
      </c>
      <c r="Y127" s="10">
        <f t="shared" si="83"/>
        <v>0</v>
      </c>
      <c r="Z127" s="10">
        <f t="shared" si="83"/>
        <v>0</v>
      </c>
      <c r="AA127" s="10">
        <f t="shared" si="83"/>
        <v>0</v>
      </c>
      <c r="AB127" s="10">
        <f t="shared" si="83"/>
        <v>0</v>
      </c>
      <c r="AC127" s="24">
        <f t="shared" si="82"/>
        <v>0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82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82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0</v>
      </c>
      <c r="F130" s="10">
        <f t="shared" ref="F130:AB130" si="84">F129-F128</f>
        <v>0</v>
      </c>
      <c r="G130" s="10">
        <f t="shared" si="84"/>
        <v>0</v>
      </c>
      <c r="H130" s="10">
        <f t="shared" si="84"/>
        <v>0</v>
      </c>
      <c r="I130" s="10">
        <f t="shared" si="84"/>
        <v>0</v>
      </c>
      <c r="J130" s="10">
        <f t="shared" si="84"/>
        <v>0</v>
      </c>
      <c r="K130" s="10">
        <f t="shared" si="84"/>
        <v>0</v>
      </c>
      <c r="L130" s="10">
        <f t="shared" si="84"/>
        <v>0</v>
      </c>
      <c r="M130" s="10">
        <f t="shared" si="84"/>
        <v>0</v>
      </c>
      <c r="N130" s="10">
        <f t="shared" si="84"/>
        <v>0</v>
      </c>
      <c r="O130" s="10">
        <f t="shared" si="84"/>
        <v>0</v>
      </c>
      <c r="P130" s="10">
        <f t="shared" si="84"/>
        <v>0</v>
      </c>
      <c r="Q130" s="10">
        <f t="shared" si="84"/>
        <v>0</v>
      </c>
      <c r="R130" s="10">
        <f t="shared" si="84"/>
        <v>0</v>
      </c>
      <c r="S130" s="10">
        <f t="shared" si="84"/>
        <v>0</v>
      </c>
      <c r="T130" s="10">
        <f t="shared" si="84"/>
        <v>0</v>
      </c>
      <c r="U130" s="10">
        <f t="shared" si="84"/>
        <v>0</v>
      </c>
      <c r="V130" s="10">
        <f t="shared" si="84"/>
        <v>0</v>
      </c>
      <c r="W130" s="10">
        <f t="shared" si="84"/>
        <v>0</v>
      </c>
      <c r="X130" s="10">
        <f t="shared" si="84"/>
        <v>0</v>
      </c>
      <c r="Y130" s="10">
        <f t="shared" si="84"/>
        <v>0</v>
      </c>
      <c r="Z130" s="10">
        <f t="shared" si="84"/>
        <v>0</v>
      </c>
      <c r="AA130" s="10">
        <f t="shared" si="84"/>
        <v>0</v>
      </c>
      <c r="AB130" s="10">
        <f t="shared" si="84"/>
        <v>0</v>
      </c>
      <c r="AC130" s="24">
        <f>AVERAGE(E130:AB130)</f>
        <v>0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85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85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>
        <v>4.2</v>
      </c>
      <c r="Y133" s="11">
        <v>4.2</v>
      </c>
      <c r="Z133" s="11">
        <v>4.2</v>
      </c>
      <c r="AA133" s="11">
        <v>4.2</v>
      </c>
      <c r="AB133" s="11">
        <v>4.2</v>
      </c>
      <c r="AC133" s="24">
        <f t="shared" si="85"/>
        <v>4.200000000000002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>
        <v>3.7</v>
      </c>
      <c r="Y134" s="12">
        <v>3.7</v>
      </c>
      <c r="Z134" s="12">
        <v>3.7</v>
      </c>
      <c r="AA134" s="12">
        <v>3.7</v>
      </c>
      <c r="AB134" s="12">
        <v>3.7</v>
      </c>
      <c r="AC134" s="24">
        <f t="shared" si="85"/>
        <v>3.7000000000000015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>
        <v>3.8</v>
      </c>
      <c r="Y135" s="12">
        <v>3.8</v>
      </c>
      <c r="Z135" s="12">
        <v>3.8</v>
      </c>
      <c r="AA135" s="12">
        <v>3.8</v>
      </c>
      <c r="AB135" s="12">
        <v>3.8</v>
      </c>
      <c r="AC135" s="24">
        <f t="shared" si="85"/>
        <v>3.7999999999999985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24">
        <f t="shared" si="85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AB137" si="86">E133-E134</f>
        <v>0.5</v>
      </c>
      <c r="F137" s="11">
        <f t="shared" si="86"/>
        <v>0.5</v>
      </c>
      <c r="G137" s="11">
        <f t="shared" si="86"/>
        <v>0.5</v>
      </c>
      <c r="H137" s="11">
        <f t="shared" si="86"/>
        <v>0.5</v>
      </c>
      <c r="I137" s="11">
        <f t="shared" si="86"/>
        <v>0.5</v>
      </c>
      <c r="J137" s="11">
        <f t="shared" si="86"/>
        <v>0.5</v>
      </c>
      <c r="K137" s="11">
        <f t="shared" si="86"/>
        <v>0.5</v>
      </c>
      <c r="L137" s="11">
        <f t="shared" si="86"/>
        <v>0.5</v>
      </c>
      <c r="M137" s="11">
        <f t="shared" si="86"/>
        <v>0.5</v>
      </c>
      <c r="N137" s="11">
        <f t="shared" si="86"/>
        <v>0.5</v>
      </c>
      <c r="O137" s="11">
        <f t="shared" si="86"/>
        <v>0.5</v>
      </c>
      <c r="P137" s="11">
        <f t="shared" si="86"/>
        <v>0.5</v>
      </c>
      <c r="Q137" s="11">
        <f t="shared" si="86"/>
        <v>0.5</v>
      </c>
      <c r="R137" s="11">
        <f t="shared" si="86"/>
        <v>0.5</v>
      </c>
      <c r="S137" s="11">
        <f t="shared" si="86"/>
        <v>0.5</v>
      </c>
      <c r="T137" s="11">
        <f t="shared" si="86"/>
        <v>0.5</v>
      </c>
      <c r="U137" s="11">
        <f t="shared" si="86"/>
        <v>0.5</v>
      </c>
      <c r="V137" s="11">
        <f t="shared" si="86"/>
        <v>0.5</v>
      </c>
      <c r="W137" s="11">
        <f t="shared" si="86"/>
        <v>0.5</v>
      </c>
      <c r="X137" s="11">
        <f t="shared" si="86"/>
        <v>0.5</v>
      </c>
      <c r="Y137" s="11">
        <f t="shared" si="86"/>
        <v>0.5</v>
      </c>
      <c r="Z137" s="11">
        <f t="shared" si="86"/>
        <v>0.5</v>
      </c>
      <c r="AA137" s="11">
        <f t="shared" si="86"/>
        <v>0.5</v>
      </c>
      <c r="AB137" s="11">
        <f t="shared" si="86"/>
        <v>0.5</v>
      </c>
      <c r="AC137" s="24">
        <f t="shared" si="85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AB138" si="87">E135-E136</f>
        <v>0.79999999999999982</v>
      </c>
      <c r="F138" s="11">
        <f t="shared" si="87"/>
        <v>0.79999999999999982</v>
      </c>
      <c r="G138" s="11">
        <f t="shared" si="87"/>
        <v>0.79999999999999982</v>
      </c>
      <c r="H138" s="11">
        <f t="shared" si="87"/>
        <v>0.79999999999999982</v>
      </c>
      <c r="I138" s="11">
        <f t="shared" si="87"/>
        <v>0.79999999999999982</v>
      </c>
      <c r="J138" s="11">
        <f t="shared" si="87"/>
        <v>0.79999999999999982</v>
      </c>
      <c r="K138" s="11">
        <f t="shared" si="87"/>
        <v>0.79999999999999982</v>
      </c>
      <c r="L138" s="11">
        <f t="shared" si="87"/>
        <v>0.79999999999999982</v>
      </c>
      <c r="M138" s="11">
        <f t="shared" si="87"/>
        <v>0.79999999999999982</v>
      </c>
      <c r="N138" s="11">
        <f t="shared" si="87"/>
        <v>0.79999999999999982</v>
      </c>
      <c r="O138" s="11">
        <f t="shared" si="87"/>
        <v>0.79999999999999982</v>
      </c>
      <c r="P138" s="11">
        <f t="shared" si="87"/>
        <v>0.79999999999999982</v>
      </c>
      <c r="Q138" s="11">
        <f t="shared" si="87"/>
        <v>0.79999999999999982</v>
      </c>
      <c r="R138" s="11">
        <f t="shared" si="87"/>
        <v>0.79999999999999982</v>
      </c>
      <c r="S138" s="11">
        <f t="shared" si="87"/>
        <v>0.79999999999999982</v>
      </c>
      <c r="T138" s="11">
        <f t="shared" si="87"/>
        <v>0.79999999999999982</v>
      </c>
      <c r="U138" s="11">
        <f t="shared" si="87"/>
        <v>0.79999999999999982</v>
      </c>
      <c r="V138" s="11">
        <f t="shared" si="87"/>
        <v>0.79999999999999982</v>
      </c>
      <c r="W138" s="11">
        <f t="shared" si="87"/>
        <v>0.79999999999999982</v>
      </c>
      <c r="X138" s="11">
        <f t="shared" si="87"/>
        <v>0.79999999999999982</v>
      </c>
      <c r="Y138" s="11">
        <f t="shared" si="87"/>
        <v>0.79999999999999982</v>
      </c>
      <c r="Z138" s="11">
        <f t="shared" si="87"/>
        <v>0.79999999999999982</v>
      </c>
      <c r="AA138" s="11">
        <f t="shared" si="87"/>
        <v>0.79999999999999982</v>
      </c>
      <c r="AB138" s="11">
        <f t="shared" si="87"/>
        <v>0.79999999999999982</v>
      </c>
      <c r="AC138" s="24">
        <f t="shared" si="85"/>
        <v>0.80000000000000027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AB139" si="88">SQRT(E137/0.5)*971</f>
        <v>971</v>
      </c>
      <c r="F139" s="14">
        <f t="shared" si="88"/>
        <v>971</v>
      </c>
      <c r="G139" s="14">
        <f t="shared" si="88"/>
        <v>971</v>
      </c>
      <c r="H139" s="14">
        <f t="shared" si="88"/>
        <v>971</v>
      </c>
      <c r="I139" s="14">
        <f t="shared" si="88"/>
        <v>971</v>
      </c>
      <c r="J139" s="14">
        <f t="shared" si="88"/>
        <v>971</v>
      </c>
      <c r="K139" s="14">
        <f t="shared" si="88"/>
        <v>971</v>
      </c>
      <c r="L139" s="14">
        <f t="shared" si="88"/>
        <v>971</v>
      </c>
      <c r="M139" s="14">
        <f t="shared" si="88"/>
        <v>971</v>
      </c>
      <c r="N139" s="14">
        <f t="shared" si="88"/>
        <v>971</v>
      </c>
      <c r="O139" s="14">
        <f t="shared" si="88"/>
        <v>971</v>
      </c>
      <c r="P139" s="14">
        <f t="shared" si="88"/>
        <v>971</v>
      </c>
      <c r="Q139" s="14">
        <f t="shared" si="88"/>
        <v>971</v>
      </c>
      <c r="R139" s="14">
        <f t="shared" si="88"/>
        <v>971</v>
      </c>
      <c r="S139" s="14">
        <f t="shared" si="88"/>
        <v>971</v>
      </c>
      <c r="T139" s="14">
        <f t="shared" si="88"/>
        <v>971</v>
      </c>
      <c r="U139" s="14">
        <f t="shared" si="88"/>
        <v>971</v>
      </c>
      <c r="V139" s="14">
        <f t="shared" si="88"/>
        <v>971</v>
      </c>
      <c r="W139" s="14">
        <f t="shared" si="88"/>
        <v>971</v>
      </c>
      <c r="X139" s="14">
        <f t="shared" si="88"/>
        <v>971</v>
      </c>
      <c r="Y139" s="14">
        <f t="shared" si="88"/>
        <v>971</v>
      </c>
      <c r="Z139" s="14">
        <f t="shared" si="88"/>
        <v>971</v>
      </c>
      <c r="AA139" s="14">
        <f t="shared" si="88"/>
        <v>971</v>
      </c>
      <c r="AB139" s="14">
        <f t="shared" si="88"/>
        <v>971</v>
      </c>
      <c r="AC139" s="24">
        <f t="shared" si="85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AB140" si="89">E139*1000*1*(E125-E126)/3024</f>
        <v>0</v>
      </c>
      <c r="F140" s="14">
        <f t="shared" si="89"/>
        <v>0</v>
      </c>
      <c r="G140" s="14">
        <f t="shared" si="89"/>
        <v>0</v>
      </c>
      <c r="H140" s="14">
        <f t="shared" si="89"/>
        <v>0</v>
      </c>
      <c r="I140" s="14">
        <f t="shared" si="89"/>
        <v>0</v>
      </c>
      <c r="J140" s="14">
        <f t="shared" si="89"/>
        <v>0</v>
      </c>
      <c r="K140" s="14">
        <f t="shared" si="89"/>
        <v>0</v>
      </c>
      <c r="L140" s="14">
        <f t="shared" si="89"/>
        <v>0</v>
      </c>
      <c r="M140" s="14">
        <f t="shared" si="89"/>
        <v>0</v>
      </c>
      <c r="N140" s="14">
        <f t="shared" si="89"/>
        <v>0</v>
      </c>
      <c r="O140" s="14">
        <f t="shared" si="89"/>
        <v>0</v>
      </c>
      <c r="P140" s="14">
        <f t="shared" si="89"/>
        <v>0</v>
      </c>
      <c r="Q140" s="14">
        <f t="shared" si="89"/>
        <v>0</v>
      </c>
      <c r="R140" s="14">
        <f t="shared" si="89"/>
        <v>0</v>
      </c>
      <c r="S140" s="14">
        <f t="shared" si="89"/>
        <v>0</v>
      </c>
      <c r="T140" s="14">
        <f t="shared" si="89"/>
        <v>0</v>
      </c>
      <c r="U140" s="14">
        <f t="shared" si="89"/>
        <v>0</v>
      </c>
      <c r="V140" s="14">
        <f t="shared" si="89"/>
        <v>0</v>
      </c>
      <c r="W140" s="14">
        <f t="shared" si="89"/>
        <v>0</v>
      </c>
      <c r="X140" s="14">
        <f t="shared" si="89"/>
        <v>0</v>
      </c>
      <c r="Y140" s="14">
        <f t="shared" si="89"/>
        <v>0</v>
      </c>
      <c r="Z140" s="14">
        <f t="shared" si="89"/>
        <v>0</v>
      </c>
      <c r="AA140" s="14">
        <f t="shared" si="89"/>
        <v>0</v>
      </c>
      <c r="AB140" s="14">
        <f t="shared" si="89"/>
        <v>0</v>
      </c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 t="e">
        <f t="shared" ref="E142:AB142" si="90">E141/E140</f>
        <v>#DIV/0!</v>
      </c>
      <c r="F142" s="16" t="e">
        <f t="shared" si="90"/>
        <v>#DIV/0!</v>
      </c>
      <c r="G142" s="16" t="e">
        <f t="shared" si="90"/>
        <v>#DIV/0!</v>
      </c>
      <c r="H142" s="16" t="e">
        <f t="shared" si="90"/>
        <v>#DIV/0!</v>
      </c>
      <c r="I142" s="16" t="e">
        <f t="shared" si="90"/>
        <v>#DIV/0!</v>
      </c>
      <c r="J142" s="16" t="e">
        <f t="shared" si="90"/>
        <v>#DIV/0!</v>
      </c>
      <c r="K142" s="16" t="e">
        <f t="shared" si="90"/>
        <v>#DIV/0!</v>
      </c>
      <c r="L142" s="16" t="e">
        <f t="shared" si="90"/>
        <v>#DIV/0!</v>
      </c>
      <c r="M142" s="16" t="e">
        <f t="shared" si="90"/>
        <v>#DIV/0!</v>
      </c>
      <c r="N142" s="16" t="e">
        <f t="shared" si="90"/>
        <v>#DIV/0!</v>
      </c>
      <c r="O142" s="16" t="e">
        <f t="shared" si="90"/>
        <v>#DIV/0!</v>
      </c>
      <c r="P142" s="16" t="e">
        <f t="shared" si="90"/>
        <v>#DIV/0!</v>
      </c>
      <c r="Q142" s="16" t="e">
        <f t="shared" si="90"/>
        <v>#DIV/0!</v>
      </c>
      <c r="R142" s="16" t="e">
        <f t="shared" si="90"/>
        <v>#DIV/0!</v>
      </c>
      <c r="S142" s="16" t="e">
        <f t="shared" si="90"/>
        <v>#DIV/0!</v>
      </c>
      <c r="T142" s="16" t="e">
        <f t="shared" si="90"/>
        <v>#DIV/0!</v>
      </c>
      <c r="U142" s="16" t="e">
        <f t="shared" si="90"/>
        <v>#DIV/0!</v>
      </c>
      <c r="V142" s="16" t="e">
        <f t="shared" si="90"/>
        <v>#DIV/0!</v>
      </c>
      <c r="W142" s="16" t="e">
        <f t="shared" si="90"/>
        <v>#DIV/0!</v>
      </c>
      <c r="X142" s="16" t="e">
        <f t="shared" si="90"/>
        <v>#DIV/0!</v>
      </c>
      <c r="Y142" s="16" t="e">
        <f t="shared" si="90"/>
        <v>#DIV/0!</v>
      </c>
      <c r="Z142" s="16" t="e">
        <f t="shared" si="90"/>
        <v>#DIV/0!</v>
      </c>
      <c r="AA142" s="16" t="e">
        <f t="shared" si="90"/>
        <v>#DIV/0!</v>
      </c>
      <c r="AB142" s="16" t="e">
        <f t="shared" si="90"/>
        <v>#DIV/0!</v>
      </c>
      <c r="AC142" s="24" t="e">
        <f t="shared" ref="AC142:AC147" si="91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 t="e">
        <f>AVERAGE(E142:AB142)</f>
        <v>#DIV/0!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91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 t="e">
        <f t="shared" ref="E144:AB144" si="92">3.516/E142</f>
        <v>#DIV/0!</v>
      </c>
      <c r="F144" s="16" t="e">
        <f t="shared" si="92"/>
        <v>#DIV/0!</v>
      </c>
      <c r="G144" s="16" t="e">
        <f t="shared" si="92"/>
        <v>#DIV/0!</v>
      </c>
      <c r="H144" s="16" t="e">
        <f t="shared" si="92"/>
        <v>#DIV/0!</v>
      </c>
      <c r="I144" s="16" t="e">
        <f t="shared" si="92"/>
        <v>#DIV/0!</v>
      </c>
      <c r="J144" s="16" t="e">
        <f t="shared" si="92"/>
        <v>#DIV/0!</v>
      </c>
      <c r="K144" s="16" t="e">
        <f t="shared" si="92"/>
        <v>#DIV/0!</v>
      </c>
      <c r="L144" s="16" t="e">
        <f t="shared" si="92"/>
        <v>#DIV/0!</v>
      </c>
      <c r="M144" s="16" t="e">
        <f t="shared" si="92"/>
        <v>#DIV/0!</v>
      </c>
      <c r="N144" s="16" t="e">
        <f t="shared" si="92"/>
        <v>#DIV/0!</v>
      </c>
      <c r="O144" s="16" t="e">
        <f t="shared" si="92"/>
        <v>#DIV/0!</v>
      </c>
      <c r="P144" s="16" t="e">
        <f t="shared" si="92"/>
        <v>#DIV/0!</v>
      </c>
      <c r="Q144" s="16" t="e">
        <f t="shared" si="92"/>
        <v>#DIV/0!</v>
      </c>
      <c r="R144" s="16" t="e">
        <f t="shared" si="92"/>
        <v>#DIV/0!</v>
      </c>
      <c r="S144" s="16" t="e">
        <f t="shared" si="92"/>
        <v>#DIV/0!</v>
      </c>
      <c r="T144" s="16" t="e">
        <f t="shared" si="92"/>
        <v>#DIV/0!</v>
      </c>
      <c r="U144" s="16" t="e">
        <f t="shared" si="92"/>
        <v>#DIV/0!</v>
      </c>
      <c r="V144" s="16" t="e">
        <f t="shared" si="92"/>
        <v>#DIV/0!</v>
      </c>
      <c r="W144" s="16" t="e">
        <f t="shared" si="92"/>
        <v>#DIV/0!</v>
      </c>
      <c r="X144" s="16" t="e">
        <f t="shared" si="92"/>
        <v>#DIV/0!</v>
      </c>
      <c r="Y144" s="16" t="e">
        <f t="shared" si="92"/>
        <v>#DIV/0!</v>
      </c>
      <c r="Z144" s="16" t="e">
        <f t="shared" si="92"/>
        <v>#DIV/0!</v>
      </c>
      <c r="AA144" s="16" t="e">
        <f t="shared" si="92"/>
        <v>#DIV/0!</v>
      </c>
      <c r="AB144" s="16" t="e">
        <f t="shared" si="92"/>
        <v>#DIV/0!</v>
      </c>
      <c r="AC144" s="24" t="e">
        <f t="shared" si="91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 t="e">
        <f t="shared" ref="E145:AB145" si="93">3.413*E144</f>
        <v>#DIV/0!</v>
      </c>
      <c r="F145" s="16" t="e">
        <f t="shared" si="93"/>
        <v>#DIV/0!</v>
      </c>
      <c r="G145" s="16" t="e">
        <f t="shared" si="93"/>
        <v>#DIV/0!</v>
      </c>
      <c r="H145" s="16" t="e">
        <f t="shared" si="93"/>
        <v>#DIV/0!</v>
      </c>
      <c r="I145" s="16" t="e">
        <f t="shared" si="93"/>
        <v>#DIV/0!</v>
      </c>
      <c r="J145" s="16" t="e">
        <f t="shared" si="93"/>
        <v>#DIV/0!</v>
      </c>
      <c r="K145" s="16" t="e">
        <f t="shared" si="93"/>
        <v>#DIV/0!</v>
      </c>
      <c r="L145" s="16" t="e">
        <f t="shared" si="93"/>
        <v>#DIV/0!</v>
      </c>
      <c r="M145" s="16" t="e">
        <f t="shared" si="93"/>
        <v>#DIV/0!</v>
      </c>
      <c r="N145" s="16" t="e">
        <f t="shared" si="93"/>
        <v>#DIV/0!</v>
      </c>
      <c r="O145" s="16" t="e">
        <f t="shared" si="93"/>
        <v>#DIV/0!</v>
      </c>
      <c r="P145" s="16" t="e">
        <f t="shared" si="93"/>
        <v>#DIV/0!</v>
      </c>
      <c r="Q145" s="16" t="e">
        <f t="shared" si="93"/>
        <v>#DIV/0!</v>
      </c>
      <c r="R145" s="16" t="e">
        <f t="shared" si="93"/>
        <v>#DIV/0!</v>
      </c>
      <c r="S145" s="16" t="e">
        <f t="shared" si="93"/>
        <v>#DIV/0!</v>
      </c>
      <c r="T145" s="16" t="e">
        <f t="shared" si="93"/>
        <v>#DIV/0!</v>
      </c>
      <c r="U145" s="16" t="e">
        <f t="shared" si="93"/>
        <v>#DIV/0!</v>
      </c>
      <c r="V145" s="16" t="e">
        <f t="shared" si="93"/>
        <v>#DIV/0!</v>
      </c>
      <c r="W145" s="16" t="e">
        <f t="shared" si="93"/>
        <v>#DIV/0!</v>
      </c>
      <c r="X145" s="16" t="e">
        <f t="shared" si="93"/>
        <v>#DIV/0!</v>
      </c>
      <c r="Y145" s="16" t="e">
        <f t="shared" si="93"/>
        <v>#DIV/0!</v>
      </c>
      <c r="Z145" s="16" t="e">
        <f t="shared" si="93"/>
        <v>#DIV/0!</v>
      </c>
      <c r="AA145" s="16" t="e">
        <f t="shared" si="93"/>
        <v>#DIV/0!</v>
      </c>
      <c r="AB145" s="16" t="e">
        <f t="shared" si="93"/>
        <v>#DIV/0!</v>
      </c>
      <c r="AC145" s="24" t="e">
        <f t="shared" si="91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 t="e">
        <f t="shared" ref="E146:J146" si="94">(E129-E128)/LN(1+(E129-E128)/E123)</f>
        <v>#DIV/0!</v>
      </c>
      <c r="F146" s="16" t="e">
        <f t="shared" si="94"/>
        <v>#DIV/0!</v>
      </c>
      <c r="G146" s="16" t="e">
        <f t="shared" si="94"/>
        <v>#DIV/0!</v>
      </c>
      <c r="H146" s="16" t="e">
        <f t="shared" si="94"/>
        <v>#DIV/0!</v>
      </c>
      <c r="I146" s="16" t="e">
        <f t="shared" si="94"/>
        <v>#DIV/0!</v>
      </c>
      <c r="J146" s="16" t="e">
        <f t="shared" si="94"/>
        <v>#DIV/0!</v>
      </c>
      <c r="K146" s="16" t="e">
        <f>(K129-K128)/LN(1+(K129-K128)/K123)</f>
        <v>#DIV/0!</v>
      </c>
      <c r="L146" s="16" t="e">
        <f t="shared" ref="L146:AB146" si="95">(L129-L128)/LN(1+(L129-L128)/L123)</f>
        <v>#DIV/0!</v>
      </c>
      <c r="M146" s="16" t="e">
        <f t="shared" si="95"/>
        <v>#DIV/0!</v>
      </c>
      <c r="N146" s="16" t="e">
        <f t="shared" si="95"/>
        <v>#DIV/0!</v>
      </c>
      <c r="O146" s="16" t="e">
        <f t="shared" si="95"/>
        <v>#DIV/0!</v>
      </c>
      <c r="P146" s="16" t="e">
        <f t="shared" si="95"/>
        <v>#DIV/0!</v>
      </c>
      <c r="Q146" s="16" t="e">
        <f t="shared" si="95"/>
        <v>#DIV/0!</v>
      </c>
      <c r="R146" s="16" t="e">
        <f t="shared" si="95"/>
        <v>#DIV/0!</v>
      </c>
      <c r="S146" s="16" t="e">
        <f t="shared" si="95"/>
        <v>#DIV/0!</v>
      </c>
      <c r="T146" s="16" t="e">
        <f t="shared" si="95"/>
        <v>#DIV/0!</v>
      </c>
      <c r="U146" s="16" t="e">
        <f t="shared" si="95"/>
        <v>#DIV/0!</v>
      </c>
      <c r="V146" s="16" t="e">
        <f t="shared" si="95"/>
        <v>#DIV/0!</v>
      </c>
      <c r="W146" s="16" t="e">
        <f t="shared" si="95"/>
        <v>#DIV/0!</v>
      </c>
      <c r="X146" s="16" t="e">
        <f t="shared" si="95"/>
        <v>#DIV/0!</v>
      </c>
      <c r="Y146" s="16" t="e">
        <f t="shared" si="95"/>
        <v>#DIV/0!</v>
      </c>
      <c r="Z146" s="16" t="e">
        <f t="shared" si="95"/>
        <v>#DIV/0!</v>
      </c>
      <c r="AA146" s="16" t="e">
        <f t="shared" si="95"/>
        <v>#DIV/0!</v>
      </c>
      <c r="AB146" s="16" t="e">
        <f t="shared" si="95"/>
        <v>#DIV/0!</v>
      </c>
      <c r="AC146" s="24" t="e">
        <f t="shared" si="91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 t="e">
        <f t="shared" ref="E147:AB147" si="96">(E125-E126)/LN(1+(E125-E126)/E124)</f>
        <v>#DIV/0!</v>
      </c>
      <c r="F147" s="16" t="e">
        <f t="shared" si="96"/>
        <v>#DIV/0!</v>
      </c>
      <c r="G147" s="16" t="e">
        <f t="shared" si="96"/>
        <v>#DIV/0!</v>
      </c>
      <c r="H147" s="16" t="e">
        <f t="shared" si="96"/>
        <v>#DIV/0!</v>
      </c>
      <c r="I147" s="16" t="e">
        <f t="shared" si="96"/>
        <v>#DIV/0!</v>
      </c>
      <c r="J147" s="16" t="e">
        <f t="shared" si="96"/>
        <v>#DIV/0!</v>
      </c>
      <c r="K147" s="16" t="e">
        <f t="shared" si="96"/>
        <v>#DIV/0!</v>
      </c>
      <c r="L147" s="16" t="e">
        <f t="shared" si="96"/>
        <v>#DIV/0!</v>
      </c>
      <c r="M147" s="16" t="e">
        <f t="shared" si="96"/>
        <v>#DIV/0!</v>
      </c>
      <c r="N147" s="16" t="e">
        <f t="shared" si="96"/>
        <v>#DIV/0!</v>
      </c>
      <c r="O147" s="16" t="e">
        <f t="shared" si="96"/>
        <v>#DIV/0!</v>
      </c>
      <c r="P147" s="16" t="e">
        <f t="shared" si="96"/>
        <v>#DIV/0!</v>
      </c>
      <c r="Q147" s="16" t="e">
        <f t="shared" si="96"/>
        <v>#DIV/0!</v>
      </c>
      <c r="R147" s="16" t="e">
        <f t="shared" si="96"/>
        <v>#DIV/0!</v>
      </c>
      <c r="S147" s="16" t="e">
        <f t="shared" si="96"/>
        <v>#DIV/0!</v>
      </c>
      <c r="T147" s="16" t="e">
        <f t="shared" si="96"/>
        <v>#DIV/0!</v>
      </c>
      <c r="U147" s="16" t="e">
        <f t="shared" si="96"/>
        <v>#DIV/0!</v>
      </c>
      <c r="V147" s="16" t="e">
        <f t="shared" si="96"/>
        <v>#DIV/0!</v>
      </c>
      <c r="W147" s="16" t="e">
        <f t="shared" si="96"/>
        <v>#DIV/0!</v>
      </c>
      <c r="X147" s="16" t="e">
        <f t="shared" si="96"/>
        <v>#DIV/0!</v>
      </c>
      <c r="Y147" s="16" t="e">
        <f t="shared" si="96"/>
        <v>#DIV/0!</v>
      </c>
      <c r="Z147" s="16" t="e">
        <f t="shared" si="96"/>
        <v>#DIV/0!</v>
      </c>
      <c r="AA147" s="16" t="e">
        <f t="shared" si="96"/>
        <v>#DIV/0!</v>
      </c>
      <c r="AB147" s="16" t="e">
        <f t="shared" si="96"/>
        <v>#DIV/0!</v>
      </c>
      <c r="AC147" s="24" t="e">
        <f t="shared" si="91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23" t="e">
        <f>AVERAGE(E152:AB152)</f>
        <v>#DIV/0!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23" t="e">
        <f>AVERAGE(E153:AB153)</f>
        <v>#DIV/0!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24" t="e">
        <f t="shared" ref="AC154:AC158" si="97">AVERAGE(E154:AB154)</f>
        <v>#DIV/0!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24" t="e">
        <f t="shared" si="97"/>
        <v>#DIV/0!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>
        <f>E154-E155</f>
        <v>0</v>
      </c>
      <c r="F156" s="10">
        <f t="shared" ref="F156:AB156" si="98">F154-F155</f>
        <v>0</v>
      </c>
      <c r="G156" s="10">
        <f t="shared" si="98"/>
        <v>0</v>
      </c>
      <c r="H156" s="10">
        <f t="shared" si="98"/>
        <v>0</v>
      </c>
      <c r="I156" s="10">
        <f t="shared" si="98"/>
        <v>0</v>
      </c>
      <c r="J156" s="10">
        <f t="shared" si="98"/>
        <v>0</v>
      </c>
      <c r="K156" s="10">
        <f t="shared" si="98"/>
        <v>0</v>
      </c>
      <c r="L156" s="10">
        <f t="shared" si="98"/>
        <v>0</v>
      </c>
      <c r="M156" s="10">
        <f t="shared" si="98"/>
        <v>0</v>
      </c>
      <c r="N156" s="10">
        <f t="shared" si="98"/>
        <v>0</v>
      </c>
      <c r="O156" s="10">
        <f t="shared" si="98"/>
        <v>0</v>
      </c>
      <c r="P156" s="10">
        <f t="shared" si="98"/>
        <v>0</v>
      </c>
      <c r="Q156" s="10">
        <f t="shared" si="98"/>
        <v>0</v>
      </c>
      <c r="R156" s="10">
        <f t="shared" si="98"/>
        <v>0</v>
      </c>
      <c r="S156" s="10">
        <f t="shared" si="98"/>
        <v>0</v>
      </c>
      <c r="T156" s="10">
        <f t="shared" si="98"/>
        <v>0</v>
      </c>
      <c r="U156" s="10">
        <f t="shared" si="98"/>
        <v>0</v>
      </c>
      <c r="V156" s="10">
        <f t="shared" si="98"/>
        <v>0</v>
      </c>
      <c r="W156" s="10">
        <f t="shared" si="98"/>
        <v>0</v>
      </c>
      <c r="X156" s="10">
        <f t="shared" si="98"/>
        <v>0</v>
      </c>
      <c r="Y156" s="10">
        <f t="shared" si="98"/>
        <v>0</v>
      </c>
      <c r="Z156" s="10">
        <f t="shared" si="98"/>
        <v>0</v>
      </c>
      <c r="AA156" s="10">
        <f t="shared" si="98"/>
        <v>0</v>
      </c>
      <c r="AB156" s="10">
        <f t="shared" si="98"/>
        <v>0</v>
      </c>
      <c r="AC156" s="24">
        <f t="shared" si="97"/>
        <v>0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24" t="e">
        <f t="shared" si="97"/>
        <v>#DIV/0!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24" t="e">
        <f t="shared" si="97"/>
        <v>#DIV/0!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>
        <f>E158-E157</f>
        <v>0</v>
      </c>
      <c r="F159" s="10">
        <f t="shared" ref="F159:AB159" si="99">F158-F157</f>
        <v>0</v>
      </c>
      <c r="G159" s="10">
        <f t="shared" si="99"/>
        <v>0</v>
      </c>
      <c r="H159" s="10">
        <f t="shared" si="99"/>
        <v>0</v>
      </c>
      <c r="I159" s="10">
        <f t="shared" si="99"/>
        <v>0</v>
      </c>
      <c r="J159" s="10">
        <f t="shared" si="99"/>
        <v>0</v>
      </c>
      <c r="K159" s="10">
        <f t="shared" si="99"/>
        <v>0</v>
      </c>
      <c r="L159" s="10">
        <f t="shared" si="99"/>
        <v>0</v>
      </c>
      <c r="M159" s="10">
        <f t="shared" si="99"/>
        <v>0</v>
      </c>
      <c r="N159" s="10">
        <f t="shared" si="99"/>
        <v>0</v>
      </c>
      <c r="O159" s="10">
        <f t="shared" si="99"/>
        <v>0</v>
      </c>
      <c r="P159" s="10">
        <f t="shared" si="99"/>
        <v>0</v>
      </c>
      <c r="Q159" s="10">
        <f t="shared" si="99"/>
        <v>0</v>
      </c>
      <c r="R159" s="10">
        <f t="shared" si="99"/>
        <v>0</v>
      </c>
      <c r="S159" s="10">
        <f t="shared" si="99"/>
        <v>0</v>
      </c>
      <c r="T159" s="10">
        <f t="shared" si="99"/>
        <v>0</v>
      </c>
      <c r="U159" s="10">
        <f t="shared" si="99"/>
        <v>0</v>
      </c>
      <c r="V159" s="10">
        <f t="shared" si="99"/>
        <v>0</v>
      </c>
      <c r="W159" s="10">
        <f t="shared" si="99"/>
        <v>0</v>
      </c>
      <c r="X159" s="10">
        <f t="shared" si="99"/>
        <v>0</v>
      </c>
      <c r="Y159" s="10">
        <f t="shared" si="99"/>
        <v>0</v>
      </c>
      <c r="Z159" s="10">
        <f t="shared" si="99"/>
        <v>0</v>
      </c>
      <c r="AA159" s="10">
        <f t="shared" si="99"/>
        <v>0</v>
      </c>
      <c r="AB159" s="10">
        <f t="shared" si="99"/>
        <v>0</v>
      </c>
      <c r="AC159" s="24">
        <f>AVERAGE(E159:AB159)</f>
        <v>0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24" t="e">
        <f t="shared" ref="AC160:AC168" si="100">AVERAGE(E160:AB160)</f>
        <v>#DIV/0!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24" t="e">
        <f t="shared" si="100"/>
        <v>#DIV/0!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>
        <v>4.2</v>
      </c>
      <c r="F162" s="11">
        <v>4.2</v>
      </c>
      <c r="G162" s="11">
        <v>4.2</v>
      </c>
      <c r="H162" s="11">
        <v>4.2</v>
      </c>
      <c r="I162" s="11">
        <v>4.2</v>
      </c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>
        <v>4.2</v>
      </c>
      <c r="W162" s="11">
        <v>4.2</v>
      </c>
      <c r="X162" s="11">
        <v>4.2</v>
      </c>
      <c r="Y162" s="11">
        <v>4.2</v>
      </c>
      <c r="Z162" s="11">
        <v>4.2</v>
      </c>
      <c r="AA162" s="11">
        <v>4.2</v>
      </c>
      <c r="AB162" s="11">
        <v>4.2</v>
      </c>
      <c r="AC162" s="24">
        <f t="shared" si="100"/>
        <v>4.200000000000002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>
        <v>3.7</v>
      </c>
      <c r="F163" s="12">
        <v>3.7</v>
      </c>
      <c r="G163" s="12">
        <v>3.7</v>
      </c>
      <c r="H163" s="12">
        <v>3.7</v>
      </c>
      <c r="I163" s="12">
        <v>3.7</v>
      </c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>
        <v>3.7</v>
      </c>
      <c r="W163" s="12">
        <v>3.7</v>
      </c>
      <c r="X163" s="12">
        <v>3.7</v>
      </c>
      <c r="Y163" s="12">
        <v>3.7</v>
      </c>
      <c r="Z163" s="12">
        <v>3.7</v>
      </c>
      <c r="AA163" s="12">
        <v>3.7</v>
      </c>
      <c r="AB163" s="12">
        <v>3.7</v>
      </c>
      <c r="AC163" s="24">
        <f t="shared" si="100"/>
        <v>3.7000000000000015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>
        <v>3.8</v>
      </c>
      <c r="F164" s="12">
        <v>3.8</v>
      </c>
      <c r="G164" s="12">
        <v>3.8</v>
      </c>
      <c r="H164" s="12">
        <v>3.8</v>
      </c>
      <c r="I164" s="12">
        <v>3.8</v>
      </c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>
        <v>3.8</v>
      </c>
      <c r="W164" s="12">
        <v>3.8</v>
      </c>
      <c r="X164" s="12">
        <v>3.8</v>
      </c>
      <c r="Y164" s="12">
        <v>3.8</v>
      </c>
      <c r="Z164" s="12">
        <v>3.8</v>
      </c>
      <c r="AA164" s="12">
        <v>3.8</v>
      </c>
      <c r="AB164" s="12">
        <v>3.8</v>
      </c>
      <c r="AC164" s="24">
        <f t="shared" si="100"/>
        <v>3.7999999999999985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>
        <v>3</v>
      </c>
      <c r="F165" s="12">
        <v>3</v>
      </c>
      <c r="G165" s="12">
        <v>3</v>
      </c>
      <c r="H165" s="12">
        <v>3</v>
      </c>
      <c r="I165" s="12">
        <v>3</v>
      </c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>
        <v>3</v>
      </c>
      <c r="W165" s="12">
        <v>3</v>
      </c>
      <c r="X165" s="12">
        <v>3</v>
      </c>
      <c r="Y165" s="12">
        <v>3</v>
      </c>
      <c r="Z165" s="12">
        <v>3</v>
      </c>
      <c r="AA165" s="12">
        <v>3</v>
      </c>
      <c r="AB165" s="12">
        <v>3</v>
      </c>
      <c r="AC165" s="24">
        <f t="shared" si="100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>
        <f t="shared" ref="E166:AB166" si="101">E162-E163</f>
        <v>0.5</v>
      </c>
      <c r="F166" s="11">
        <f t="shared" si="101"/>
        <v>0.5</v>
      </c>
      <c r="G166" s="11">
        <f t="shared" si="101"/>
        <v>0.5</v>
      </c>
      <c r="H166" s="11">
        <f t="shared" si="101"/>
        <v>0.5</v>
      </c>
      <c r="I166" s="11">
        <f t="shared" si="101"/>
        <v>0.5</v>
      </c>
      <c r="J166" s="11">
        <f t="shared" si="101"/>
        <v>0.5</v>
      </c>
      <c r="K166" s="11">
        <f t="shared" si="101"/>
        <v>0.5</v>
      </c>
      <c r="L166" s="11">
        <f t="shared" si="101"/>
        <v>0.5</v>
      </c>
      <c r="M166" s="11">
        <f t="shared" si="101"/>
        <v>0.5</v>
      </c>
      <c r="N166" s="11">
        <f t="shared" si="101"/>
        <v>0.5</v>
      </c>
      <c r="O166" s="11">
        <f t="shared" si="101"/>
        <v>0.5</v>
      </c>
      <c r="P166" s="11">
        <f t="shared" si="101"/>
        <v>0.5</v>
      </c>
      <c r="Q166" s="11">
        <f t="shared" si="101"/>
        <v>0.5</v>
      </c>
      <c r="R166" s="11">
        <f t="shared" si="101"/>
        <v>0.5</v>
      </c>
      <c r="S166" s="11">
        <f t="shared" si="101"/>
        <v>0.5</v>
      </c>
      <c r="T166" s="11">
        <f t="shared" si="101"/>
        <v>0.5</v>
      </c>
      <c r="U166" s="11">
        <f t="shared" si="101"/>
        <v>0.5</v>
      </c>
      <c r="V166" s="11">
        <f t="shared" si="101"/>
        <v>0.5</v>
      </c>
      <c r="W166" s="11">
        <f t="shared" si="101"/>
        <v>0.5</v>
      </c>
      <c r="X166" s="11">
        <f t="shared" si="101"/>
        <v>0.5</v>
      </c>
      <c r="Y166" s="11">
        <f t="shared" si="101"/>
        <v>0.5</v>
      </c>
      <c r="Z166" s="11">
        <f t="shared" si="101"/>
        <v>0.5</v>
      </c>
      <c r="AA166" s="11">
        <f t="shared" si="101"/>
        <v>0.5</v>
      </c>
      <c r="AB166" s="11">
        <f t="shared" si="101"/>
        <v>0.5</v>
      </c>
      <c r="AC166" s="24">
        <f t="shared" si="100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>
        <f t="shared" ref="E167:AB167" si="102">E164-E165</f>
        <v>0.79999999999999982</v>
      </c>
      <c r="F167" s="11">
        <f t="shared" si="102"/>
        <v>0.79999999999999982</v>
      </c>
      <c r="G167" s="11">
        <f t="shared" si="102"/>
        <v>0.79999999999999982</v>
      </c>
      <c r="H167" s="11">
        <f t="shared" si="102"/>
        <v>0.79999999999999982</v>
      </c>
      <c r="I167" s="11">
        <f t="shared" si="102"/>
        <v>0.79999999999999982</v>
      </c>
      <c r="J167" s="11">
        <f t="shared" si="102"/>
        <v>0.79999999999999982</v>
      </c>
      <c r="K167" s="11">
        <f t="shared" si="102"/>
        <v>0.79999999999999982</v>
      </c>
      <c r="L167" s="11">
        <f t="shared" si="102"/>
        <v>0.79999999999999982</v>
      </c>
      <c r="M167" s="11">
        <f t="shared" si="102"/>
        <v>0.79999999999999982</v>
      </c>
      <c r="N167" s="11">
        <f t="shared" si="102"/>
        <v>0.79999999999999982</v>
      </c>
      <c r="O167" s="11">
        <f t="shared" si="102"/>
        <v>0.79999999999999982</v>
      </c>
      <c r="P167" s="11">
        <f t="shared" si="102"/>
        <v>0.79999999999999982</v>
      </c>
      <c r="Q167" s="11">
        <f t="shared" si="102"/>
        <v>0.79999999999999982</v>
      </c>
      <c r="R167" s="11">
        <f t="shared" si="102"/>
        <v>0.79999999999999982</v>
      </c>
      <c r="S167" s="11">
        <f t="shared" si="102"/>
        <v>0.79999999999999982</v>
      </c>
      <c r="T167" s="11">
        <f t="shared" si="102"/>
        <v>0.79999999999999982</v>
      </c>
      <c r="U167" s="11">
        <f t="shared" si="102"/>
        <v>0.79999999999999982</v>
      </c>
      <c r="V167" s="11">
        <f t="shared" si="102"/>
        <v>0.79999999999999982</v>
      </c>
      <c r="W167" s="11">
        <f t="shared" si="102"/>
        <v>0.79999999999999982</v>
      </c>
      <c r="X167" s="11">
        <f t="shared" si="102"/>
        <v>0.79999999999999982</v>
      </c>
      <c r="Y167" s="11">
        <f t="shared" si="102"/>
        <v>0.79999999999999982</v>
      </c>
      <c r="Z167" s="11">
        <f t="shared" si="102"/>
        <v>0.79999999999999982</v>
      </c>
      <c r="AA167" s="11">
        <f t="shared" si="102"/>
        <v>0.79999999999999982</v>
      </c>
      <c r="AB167" s="11">
        <f t="shared" si="102"/>
        <v>0.79999999999999982</v>
      </c>
      <c r="AC167" s="24">
        <f t="shared" si="100"/>
        <v>0.80000000000000027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>
        <f t="shared" ref="E168:AB168" si="103">SQRT(E166/0.5)*971</f>
        <v>971</v>
      </c>
      <c r="F168" s="14">
        <f t="shared" si="103"/>
        <v>971</v>
      </c>
      <c r="G168" s="14">
        <f t="shared" si="103"/>
        <v>971</v>
      </c>
      <c r="H168" s="14">
        <f t="shared" si="103"/>
        <v>971</v>
      </c>
      <c r="I168" s="14">
        <f t="shared" si="103"/>
        <v>971</v>
      </c>
      <c r="J168" s="14">
        <f t="shared" si="103"/>
        <v>971</v>
      </c>
      <c r="K168" s="14">
        <f t="shared" si="103"/>
        <v>971</v>
      </c>
      <c r="L168" s="14">
        <f t="shared" si="103"/>
        <v>971</v>
      </c>
      <c r="M168" s="14">
        <f t="shared" si="103"/>
        <v>971</v>
      </c>
      <c r="N168" s="14">
        <f t="shared" si="103"/>
        <v>971</v>
      </c>
      <c r="O168" s="14">
        <f t="shared" si="103"/>
        <v>971</v>
      </c>
      <c r="P168" s="14">
        <f t="shared" si="103"/>
        <v>971</v>
      </c>
      <c r="Q168" s="14">
        <f t="shared" si="103"/>
        <v>971</v>
      </c>
      <c r="R168" s="14">
        <f t="shared" si="103"/>
        <v>971</v>
      </c>
      <c r="S168" s="14">
        <f t="shared" si="103"/>
        <v>971</v>
      </c>
      <c r="T168" s="14">
        <f t="shared" si="103"/>
        <v>971</v>
      </c>
      <c r="U168" s="14">
        <f t="shared" si="103"/>
        <v>971</v>
      </c>
      <c r="V168" s="14">
        <f t="shared" si="103"/>
        <v>971</v>
      </c>
      <c r="W168" s="14">
        <f t="shared" si="103"/>
        <v>971</v>
      </c>
      <c r="X168" s="14">
        <f t="shared" si="103"/>
        <v>971</v>
      </c>
      <c r="Y168" s="14">
        <f t="shared" si="103"/>
        <v>971</v>
      </c>
      <c r="Z168" s="14">
        <f t="shared" si="103"/>
        <v>971</v>
      </c>
      <c r="AA168" s="14">
        <f t="shared" si="103"/>
        <v>971</v>
      </c>
      <c r="AB168" s="14">
        <f t="shared" si="103"/>
        <v>971</v>
      </c>
      <c r="AC168" s="24">
        <f t="shared" si="100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>
        <f t="shared" ref="E169:AB169" si="104">E168*1000*1*(E154-E155)/3024</f>
        <v>0</v>
      </c>
      <c r="F169" s="14">
        <f t="shared" si="104"/>
        <v>0</v>
      </c>
      <c r="G169" s="14">
        <f t="shared" si="104"/>
        <v>0</v>
      </c>
      <c r="H169" s="14">
        <f t="shared" si="104"/>
        <v>0</v>
      </c>
      <c r="I169" s="14">
        <f t="shared" si="104"/>
        <v>0</v>
      </c>
      <c r="J169" s="14">
        <f t="shared" si="104"/>
        <v>0</v>
      </c>
      <c r="K169" s="14">
        <f t="shared" si="104"/>
        <v>0</v>
      </c>
      <c r="L169" s="14">
        <f t="shared" si="104"/>
        <v>0</v>
      </c>
      <c r="M169" s="14">
        <f t="shared" si="104"/>
        <v>0</v>
      </c>
      <c r="N169" s="14">
        <f t="shared" si="104"/>
        <v>0</v>
      </c>
      <c r="O169" s="14">
        <f t="shared" si="104"/>
        <v>0</v>
      </c>
      <c r="P169" s="14">
        <f t="shared" si="104"/>
        <v>0</v>
      </c>
      <c r="Q169" s="14">
        <f t="shared" si="104"/>
        <v>0</v>
      </c>
      <c r="R169" s="14">
        <f t="shared" si="104"/>
        <v>0</v>
      </c>
      <c r="S169" s="14">
        <f t="shared" si="104"/>
        <v>0</v>
      </c>
      <c r="T169" s="14">
        <f t="shared" si="104"/>
        <v>0</v>
      </c>
      <c r="U169" s="14">
        <f t="shared" si="104"/>
        <v>0</v>
      </c>
      <c r="V169" s="14">
        <f t="shared" si="104"/>
        <v>0</v>
      </c>
      <c r="W169" s="14">
        <f t="shared" si="104"/>
        <v>0</v>
      </c>
      <c r="X169" s="14">
        <f t="shared" si="104"/>
        <v>0</v>
      </c>
      <c r="Y169" s="14">
        <f t="shared" si="104"/>
        <v>0</v>
      </c>
      <c r="Z169" s="14">
        <f t="shared" si="104"/>
        <v>0</v>
      </c>
      <c r="AA169" s="14">
        <f t="shared" si="104"/>
        <v>0</v>
      </c>
      <c r="AB169" s="14">
        <f t="shared" si="104"/>
        <v>0</v>
      </c>
      <c r="AC169" s="24">
        <f>SUM(E169:AB169)</f>
        <v>0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25">
        <f>SUM(E170:AB170)</f>
        <v>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 t="e">
        <f t="shared" ref="E171:AB171" si="105">E170/E169</f>
        <v>#DIV/0!</v>
      </c>
      <c r="F171" s="16" t="e">
        <f t="shared" si="105"/>
        <v>#DIV/0!</v>
      </c>
      <c r="G171" s="16" t="e">
        <f t="shared" si="105"/>
        <v>#DIV/0!</v>
      </c>
      <c r="H171" s="16" t="e">
        <f t="shared" si="105"/>
        <v>#DIV/0!</v>
      </c>
      <c r="I171" s="16" t="e">
        <f t="shared" si="105"/>
        <v>#DIV/0!</v>
      </c>
      <c r="J171" s="16" t="e">
        <f t="shared" si="105"/>
        <v>#DIV/0!</v>
      </c>
      <c r="K171" s="16" t="e">
        <f t="shared" si="105"/>
        <v>#DIV/0!</v>
      </c>
      <c r="L171" s="16" t="e">
        <f t="shared" si="105"/>
        <v>#DIV/0!</v>
      </c>
      <c r="M171" s="16" t="e">
        <f t="shared" si="105"/>
        <v>#DIV/0!</v>
      </c>
      <c r="N171" s="16" t="e">
        <f t="shared" si="105"/>
        <v>#DIV/0!</v>
      </c>
      <c r="O171" s="16" t="e">
        <f t="shared" si="105"/>
        <v>#DIV/0!</v>
      </c>
      <c r="P171" s="16" t="e">
        <f t="shared" si="105"/>
        <v>#DIV/0!</v>
      </c>
      <c r="Q171" s="16" t="e">
        <f t="shared" si="105"/>
        <v>#DIV/0!</v>
      </c>
      <c r="R171" s="16" t="e">
        <f t="shared" si="105"/>
        <v>#DIV/0!</v>
      </c>
      <c r="S171" s="16" t="e">
        <f t="shared" si="105"/>
        <v>#DIV/0!</v>
      </c>
      <c r="T171" s="16" t="e">
        <f t="shared" si="105"/>
        <v>#DIV/0!</v>
      </c>
      <c r="U171" s="16" t="e">
        <f t="shared" si="105"/>
        <v>#DIV/0!</v>
      </c>
      <c r="V171" s="16" t="e">
        <f t="shared" si="105"/>
        <v>#DIV/0!</v>
      </c>
      <c r="W171" s="16" t="e">
        <f t="shared" si="105"/>
        <v>#DIV/0!</v>
      </c>
      <c r="X171" s="16" t="e">
        <f t="shared" si="105"/>
        <v>#DIV/0!</v>
      </c>
      <c r="Y171" s="16" t="e">
        <f t="shared" si="105"/>
        <v>#DIV/0!</v>
      </c>
      <c r="Z171" s="16" t="e">
        <f t="shared" si="105"/>
        <v>#DIV/0!</v>
      </c>
      <c r="AA171" s="16" t="e">
        <f t="shared" si="105"/>
        <v>#DIV/0!</v>
      </c>
      <c r="AB171" s="16" t="e">
        <f t="shared" si="105"/>
        <v>#DIV/0!</v>
      </c>
      <c r="AC171" s="24" t="e">
        <f t="shared" ref="AC171:AC176" si="106">AVERAGE(E171:AB171)</f>
        <v>#DIV/0!</v>
      </c>
    </row>
    <row r="172" spans="1:58" ht="30" customHeight="1">
      <c r="A172" s="4">
        <v>17</v>
      </c>
      <c r="B172" s="5" t="s">
        <v>64</v>
      </c>
      <c r="C172" s="13"/>
      <c r="D172" s="13"/>
      <c r="E172" s="427" t="e">
        <f>AVERAGE(E171:AB171)</f>
        <v>#DIV/0!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 t="e">
        <f t="shared" si="106"/>
        <v>#DIV/0!</v>
      </c>
    </row>
    <row r="173" spans="1:58" ht="30" customHeight="1">
      <c r="A173" s="4">
        <v>18</v>
      </c>
      <c r="B173" s="5" t="s">
        <v>65</v>
      </c>
      <c r="C173" s="13"/>
      <c r="D173" s="13"/>
      <c r="E173" s="16" t="e">
        <f t="shared" ref="E173:AB173" si="107">3.516/E171</f>
        <v>#DIV/0!</v>
      </c>
      <c r="F173" s="16" t="e">
        <f t="shared" si="107"/>
        <v>#DIV/0!</v>
      </c>
      <c r="G173" s="16" t="e">
        <f t="shared" si="107"/>
        <v>#DIV/0!</v>
      </c>
      <c r="H173" s="16" t="e">
        <f t="shared" si="107"/>
        <v>#DIV/0!</v>
      </c>
      <c r="I173" s="16" t="e">
        <f t="shared" si="107"/>
        <v>#DIV/0!</v>
      </c>
      <c r="J173" s="16" t="e">
        <f t="shared" si="107"/>
        <v>#DIV/0!</v>
      </c>
      <c r="K173" s="16" t="e">
        <f t="shared" si="107"/>
        <v>#DIV/0!</v>
      </c>
      <c r="L173" s="16" t="e">
        <f t="shared" si="107"/>
        <v>#DIV/0!</v>
      </c>
      <c r="M173" s="16" t="e">
        <f t="shared" si="107"/>
        <v>#DIV/0!</v>
      </c>
      <c r="N173" s="16" t="e">
        <f t="shared" si="107"/>
        <v>#DIV/0!</v>
      </c>
      <c r="O173" s="16" t="e">
        <f t="shared" si="107"/>
        <v>#DIV/0!</v>
      </c>
      <c r="P173" s="16" t="e">
        <f t="shared" si="107"/>
        <v>#DIV/0!</v>
      </c>
      <c r="Q173" s="16" t="e">
        <f t="shared" si="107"/>
        <v>#DIV/0!</v>
      </c>
      <c r="R173" s="16" t="e">
        <f t="shared" si="107"/>
        <v>#DIV/0!</v>
      </c>
      <c r="S173" s="16" t="e">
        <f t="shared" si="107"/>
        <v>#DIV/0!</v>
      </c>
      <c r="T173" s="16" t="e">
        <f t="shared" si="107"/>
        <v>#DIV/0!</v>
      </c>
      <c r="U173" s="16" t="e">
        <f t="shared" si="107"/>
        <v>#DIV/0!</v>
      </c>
      <c r="V173" s="16" t="e">
        <f t="shared" si="107"/>
        <v>#DIV/0!</v>
      </c>
      <c r="W173" s="16" t="e">
        <f t="shared" si="107"/>
        <v>#DIV/0!</v>
      </c>
      <c r="X173" s="16" t="e">
        <f t="shared" si="107"/>
        <v>#DIV/0!</v>
      </c>
      <c r="Y173" s="16" t="e">
        <f t="shared" si="107"/>
        <v>#DIV/0!</v>
      </c>
      <c r="Z173" s="16" t="e">
        <f t="shared" si="107"/>
        <v>#DIV/0!</v>
      </c>
      <c r="AA173" s="16" t="e">
        <f t="shared" si="107"/>
        <v>#DIV/0!</v>
      </c>
      <c r="AB173" s="16" t="e">
        <f t="shared" si="107"/>
        <v>#DIV/0!</v>
      </c>
      <c r="AC173" s="24" t="e">
        <f t="shared" si="106"/>
        <v>#DIV/0!</v>
      </c>
    </row>
    <row r="174" spans="1:58" ht="30" customHeight="1">
      <c r="A174" s="4">
        <v>19</v>
      </c>
      <c r="B174" s="5" t="s">
        <v>66</v>
      </c>
      <c r="C174" s="13"/>
      <c r="D174" s="13"/>
      <c r="E174" s="16" t="e">
        <f t="shared" ref="E174:AB174" si="108">3.413*E173</f>
        <v>#DIV/0!</v>
      </c>
      <c r="F174" s="16" t="e">
        <f t="shared" si="108"/>
        <v>#DIV/0!</v>
      </c>
      <c r="G174" s="16" t="e">
        <f t="shared" si="108"/>
        <v>#DIV/0!</v>
      </c>
      <c r="H174" s="16" t="e">
        <f t="shared" si="108"/>
        <v>#DIV/0!</v>
      </c>
      <c r="I174" s="16" t="e">
        <f t="shared" si="108"/>
        <v>#DIV/0!</v>
      </c>
      <c r="J174" s="16" t="e">
        <f t="shared" si="108"/>
        <v>#DIV/0!</v>
      </c>
      <c r="K174" s="16" t="e">
        <f t="shared" si="108"/>
        <v>#DIV/0!</v>
      </c>
      <c r="L174" s="16" t="e">
        <f t="shared" si="108"/>
        <v>#DIV/0!</v>
      </c>
      <c r="M174" s="16" t="e">
        <f t="shared" si="108"/>
        <v>#DIV/0!</v>
      </c>
      <c r="N174" s="16" t="e">
        <f t="shared" si="108"/>
        <v>#DIV/0!</v>
      </c>
      <c r="O174" s="16" t="e">
        <f t="shared" si="108"/>
        <v>#DIV/0!</v>
      </c>
      <c r="P174" s="16" t="e">
        <f t="shared" si="108"/>
        <v>#DIV/0!</v>
      </c>
      <c r="Q174" s="16" t="e">
        <f t="shared" si="108"/>
        <v>#DIV/0!</v>
      </c>
      <c r="R174" s="16" t="e">
        <f t="shared" si="108"/>
        <v>#DIV/0!</v>
      </c>
      <c r="S174" s="16" t="e">
        <f t="shared" si="108"/>
        <v>#DIV/0!</v>
      </c>
      <c r="T174" s="16" t="e">
        <f t="shared" si="108"/>
        <v>#DIV/0!</v>
      </c>
      <c r="U174" s="16" t="e">
        <f t="shared" si="108"/>
        <v>#DIV/0!</v>
      </c>
      <c r="V174" s="16" t="e">
        <f t="shared" si="108"/>
        <v>#DIV/0!</v>
      </c>
      <c r="W174" s="16" t="e">
        <f t="shared" si="108"/>
        <v>#DIV/0!</v>
      </c>
      <c r="X174" s="16" t="e">
        <f t="shared" si="108"/>
        <v>#DIV/0!</v>
      </c>
      <c r="Y174" s="16" t="e">
        <f t="shared" si="108"/>
        <v>#DIV/0!</v>
      </c>
      <c r="Z174" s="16" t="e">
        <f t="shared" si="108"/>
        <v>#DIV/0!</v>
      </c>
      <c r="AA174" s="16" t="e">
        <f t="shared" si="108"/>
        <v>#DIV/0!</v>
      </c>
      <c r="AB174" s="16" t="e">
        <f t="shared" si="108"/>
        <v>#DIV/0!</v>
      </c>
      <c r="AC174" s="24" t="e">
        <f t="shared" si="106"/>
        <v>#DIV/0!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 t="e">
        <f t="shared" ref="E175:J175" si="109">(E158-E157)/LN(1+(E158-E157)/E152)</f>
        <v>#DIV/0!</v>
      </c>
      <c r="F175" s="16" t="e">
        <f t="shared" si="109"/>
        <v>#DIV/0!</v>
      </c>
      <c r="G175" s="16" t="e">
        <f t="shared" si="109"/>
        <v>#DIV/0!</v>
      </c>
      <c r="H175" s="16" t="e">
        <f t="shared" si="109"/>
        <v>#DIV/0!</v>
      </c>
      <c r="I175" s="16" t="e">
        <f t="shared" si="109"/>
        <v>#DIV/0!</v>
      </c>
      <c r="J175" s="16" t="e">
        <f t="shared" si="109"/>
        <v>#DIV/0!</v>
      </c>
      <c r="K175" s="16" t="e">
        <f>(K158-K157)/LN(1+(K158-K157)/K152)</f>
        <v>#DIV/0!</v>
      </c>
      <c r="L175" s="16" t="e">
        <f t="shared" ref="L175:AB175" si="110">(L158-L157)/LN(1+(L158-L157)/L152)</f>
        <v>#DIV/0!</v>
      </c>
      <c r="M175" s="16" t="e">
        <f t="shared" si="110"/>
        <v>#DIV/0!</v>
      </c>
      <c r="N175" s="16" t="e">
        <f t="shared" si="110"/>
        <v>#DIV/0!</v>
      </c>
      <c r="O175" s="16" t="e">
        <f t="shared" si="110"/>
        <v>#DIV/0!</v>
      </c>
      <c r="P175" s="16" t="e">
        <f t="shared" si="110"/>
        <v>#DIV/0!</v>
      </c>
      <c r="Q175" s="16" t="e">
        <f t="shared" si="110"/>
        <v>#DIV/0!</v>
      </c>
      <c r="R175" s="16" t="e">
        <f t="shared" si="110"/>
        <v>#DIV/0!</v>
      </c>
      <c r="S175" s="16" t="e">
        <f t="shared" si="110"/>
        <v>#DIV/0!</v>
      </c>
      <c r="T175" s="16" t="e">
        <f t="shared" si="110"/>
        <v>#DIV/0!</v>
      </c>
      <c r="U175" s="16" t="e">
        <f t="shared" si="110"/>
        <v>#DIV/0!</v>
      </c>
      <c r="V175" s="16" t="e">
        <f t="shared" si="110"/>
        <v>#DIV/0!</v>
      </c>
      <c r="W175" s="16" t="e">
        <f t="shared" si="110"/>
        <v>#DIV/0!</v>
      </c>
      <c r="X175" s="16" t="e">
        <f t="shared" si="110"/>
        <v>#DIV/0!</v>
      </c>
      <c r="Y175" s="16" t="e">
        <f t="shared" si="110"/>
        <v>#DIV/0!</v>
      </c>
      <c r="Z175" s="16" t="e">
        <f t="shared" si="110"/>
        <v>#DIV/0!</v>
      </c>
      <c r="AA175" s="16" t="e">
        <f t="shared" si="110"/>
        <v>#DIV/0!</v>
      </c>
      <c r="AB175" s="16" t="e">
        <f t="shared" si="110"/>
        <v>#DIV/0!</v>
      </c>
      <c r="AC175" s="24" t="e">
        <f t="shared" si="106"/>
        <v>#DIV/0!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 t="e">
        <f t="shared" ref="E176:AB176" si="111">(E154-E155)/LN(1+(E154-E155)/E153)</f>
        <v>#DIV/0!</v>
      </c>
      <c r="F176" s="16" t="e">
        <f t="shared" si="111"/>
        <v>#DIV/0!</v>
      </c>
      <c r="G176" s="16" t="e">
        <f t="shared" si="111"/>
        <v>#DIV/0!</v>
      </c>
      <c r="H176" s="16" t="e">
        <f t="shared" si="111"/>
        <v>#DIV/0!</v>
      </c>
      <c r="I176" s="16" t="e">
        <f t="shared" si="111"/>
        <v>#DIV/0!</v>
      </c>
      <c r="J176" s="16" t="e">
        <f t="shared" si="111"/>
        <v>#DIV/0!</v>
      </c>
      <c r="K176" s="16" t="e">
        <f t="shared" si="111"/>
        <v>#DIV/0!</v>
      </c>
      <c r="L176" s="16" t="e">
        <f t="shared" si="111"/>
        <v>#DIV/0!</v>
      </c>
      <c r="M176" s="16" t="e">
        <f t="shared" si="111"/>
        <v>#DIV/0!</v>
      </c>
      <c r="N176" s="16" t="e">
        <f t="shared" si="111"/>
        <v>#DIV/0!</v>
      </c>
      <c r="O176" s="16" t="e">
        <f t="shared" si="111"/>
        <v>#DIV/0!</v>
      </c>
      <c r="P176" s="16" t="e">
        <f t="shared" si="111"/>
        <v>#DIV/0!</v>
      </c>
      <c r="Q176" s="16" t="e">
        <f t="shared" si="111"/>
        <v>#DIV/0!</v>
      </c>
      <c r="R176" s="16" t="e">
        <f t="shared" si="111"/>
        <v>#DIV/0!</v>
      </c>
      <c r="S176" s="16" t="e">
        <f t="shared" si="111"/>
        <v>#DIV/0!</v>
      </c>
      <c r="T176" s="16" t="e">
        <f t="shared" si="111"/>
        <v>#DIV/0!</v>
      </c>
      <c r="U176" s="16" t="e">
        <f t="shared" si="111"/>
        <v>#DIV/0!</v>
      </c>
      <c r="V176" s="16" t="e">
        <f t="shared" si="111"/>
        <v>#DIV/0!</v>
      </c>
      <c r="W176" s="16" t="e">
        <f t="shared" si="111"/>
        <v>#DIV/0!</v>
      </c>
      <c r="X176" s="16" t="e">
        <f t="shared" si="111"/>
        <v>#DIV/0!</v>
      </c>
      <c r="Y176" s="16" t="e">
        <f t="shared" si="111"/>
        <v>#DIV/0!</v>
      </c>
      <c r="Z176" s="16" t="e">
        <f t="shared" si="111"/>
        <v>#DIV/0!</v>
      </c>
      <c r="AA176" s="16" t="e">
        <f t="shared" si="111"/>
        <v>#DIV/0!</v>
      </c>
      <c r="AB176" s="16" t="e">
        <f t="shared" si="111"/>
        <v>#DIV/0!</v>
      </c>
      <c r="AC176" s="24" t="e">
        <f t="shared" si="106"/>
        <v>#DIV/0!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92" priority="7" operator="greaterThan">
      <formula>90</formula>
    </cfRule>
  </conditionalFormatting>
  <conditionalFormatting sqref="E54:AB54">
    <cfRule type="cellIs" dxfId="91" priority="6" operator="greaterThan">
      <formula>90</formula>
    </cfRule>
  </conditionalFormatting>
  <conditionalFormatting sqref="E83:AB83">
    <cfRule type="cellIs" dxfId="90" priority="5" operator="greaterThan">
      <formula>90</formula>
    </cfRule>
  </conditionalFormatting>
  <conditionalFormatting sqref="E112:AB112">
    <cfRule type="cellIs" dxfId="89" priority="4" operator="greaterThan">
      <formula>90</formula>
    </cfRule>
  </conditionalFormatting>
  <conditionalFormatting sqref="E141:AB141">
    <cfRule type="cellIs" dxfId="88" priority="3" operator="greaterThan">
      <formula>90</formula>
    </cfRule>
  </conditionalFormatting>
  <conditionalFormatting sqref="E170:AB170">
    <cfRule type="cellIs" dxfId="87" priority="1" operator="greaterThan">
      <formula>90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953BC-AC56-4019-B89B-539CCE320306}">
  <dimension ref="A1:BF176"/>
  <sheetViews>
    <sheetView topLeftCell="A4" zoomScale="60" zoomScaleNormal="60" workbookViewId="0">
      <selection activeCell="AG25" sqref="AG24:AG25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155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>
        <v>1.8</v>
      </c>
      <c r="AC7" s="23">
        <f>AVERAGE(E7:AB7)</f>
        <v>1.8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>
        <v>0.4</v>
      </c>
      <c r="AC8" s="23">
        <f>AVERAGE(E8:AB8)</f>
        <v>0.4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>
        <v>12.7</v>
      </c>
      <c r="AC9" s="24">
        <f t="shared" ref="AC9:AC23" si="0">AVERAGE(E9:AB9)</f>
        <v>12.7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>
        <v>6.6</v>
      </c>
      <c r="AC10" s="24">
        <f t="shared" si="0"/>
        <v>6.6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>
        <f t="shared" ref="AB11" si="1">AB9-AB10</f>
        <v>6.1</v>
      </c>
      <c r="AC11" s="24">
        <f t="shared" si="0"/>
        <v>6.1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>
        <v>24.6</v>
      </c>
      <c r="AC12" s="24">
        <f t="shared" si="0"/>
        <v>24.6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>
        <v>28.9</v>
      </c>
      <c r="AC13" s="24">
        <f t="shared" si="0"/>
        <v>28.9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>
        <f t="shared" ref="AB14" si="2">AB13-AB12</f>
        <v>4.2999999999999972</v>
      </c>
      <c r="AC14" s="24">
        <f>AVERAGE(E14:AB14)</f>
        <v>4.2999999999999972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2"/>
      <c r="AB15" s="172">
        <v>263.39999999999998</v>
      </c>
      <c r="AC15" s="24">
        <f t="shared" ref="AC15:AC16" si="3">AVERAGE(E15:AB15)</f>
        <v>263.39999999999998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2"/>
      <c r="AB16" s="172">
        <v>675.7</v>
      </c>
      <c r="AC16" s="24">
        <f t="shared" si="3"/>
        <v>675.7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>
        <v>4.2</v>
      </c>
      <c r="AC17" s="24">
        <f t="shared" si="0"/>
        <v>4.2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>
        <v>3.7</v>
      </c>
      <c r="AC18" s="24">
        <f t="shared" si="0"/>
        <v>3.7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>
        <v>3.8</v>
      </c>
      <c r="AC19" s="24">
        <f t="shared" si="0"/>
        <v>3.8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>
        <f t="shared" ref="AB21" si="4">AB17-AB18</f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>
        <f t="shared" ref="AB22" si="5">AB19-AB20</f>
        <v>0.79999999999999982</v>
      </c>
      <c r="AC22" s="24">
        <f t="shared" si="0"/>
        <v>0.79999999999999982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>
        <f t="shared" ref="AB23" si="6">SQRT(AB21/0.5)*971</f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>
        <f t="shared" ref="AB24" si="7">AB23*1000*1*(AB9-AB10)/3024</f>
        <v>1958.69708994709</v>
      </c>
      <c r="AC24" s="24">
        <f>SUM(E24:AB24)</f>
        <v>1958.69708994709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>
        <v>300</v>
      </c>
      <c r="AB25" s="15">
        <v>1200</v>
      </c>
      <c r="AC25" s="25">
        <f>SUM(E25:AB25)</f>
        <v>1500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>
        <f t="shared" ref="AB26" si="8">AB25/AB24</f>
        <v>0.61265215849808374</v>
      </c>
      <c r="AC26" s="24">
        <f t="shared" ref="AC26:AC31" si="9">AVERAGE(E26:AB26)</f>
        <v>0.61265215849808374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0.61265215849808374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9"/>
        <v>0.61265215849808374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>
        <f t="shared" ref="AB28" si="10">3.516/AB26</f>
        <v>5.7389824735449739</v>
      </c>
      <c r="AC28" s="24">
        <f t="shared" si="9"/>
        <v>5.7389824735449739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>
        <f t="shared" ref="AB29" si="11">3.413*AB28</f>
        <v>19.587147182208994</v>
      </c>
      <c r="AC29" s="24">
        <f t="shared" si="9"/>
        <v>19.587147182208994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>
        <f t="shared" ref="AB30" si="12">(AB13-AB12)/LN(1+(AB13-AB12)/AB7)</f>
        <v>3.523140171479207</v>
      </c>
      <c r="AC30" s="24">
        <f t="shared" si="9"/>
        <v>3.523140171479207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>
        <f t="shared" ref="AB31" si="13">(AB9-AB10)/LN(1+(AB9-AB10)/AB8)</f>
        <v>2.1878754401618967</v>
      </c>
      <c r="AC31" s="24">
        <f t="shared" si="9"/>
        <v>2.1878754401618967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4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4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/>
      <c r="F40" s="10"/>
      <c r="G40" s="10"/>
      <c r="H40" s="10"/>
      <c r="I40" s="10"/>
      <c r="J40" s="10"/>
      <c r="K40" s="10"/>
      <c r="L40" s="10"/>
      <c r="M40" s="10">
        <f t="shared" ref="M40:AB40" si="15">M38-M39</f>
        <v>0</v>
      </c>
      <c r="N40" s="10">
        <f t="shared" si="15"/>
        <v>0</v>
      </c>
      <c r="O40" s="10">
        <f t="shared" si="15"/>
        <v>0</v>
      </c>
      <c r="P40" s="10">
        <f t="shared" si="15"/>
        <v>0</v>
      </c>
      <c r="Q40" s="10">
        <f t="shared" si="15"/>
        <v>0</v>
      </c>
      <c r="R40" s="10">
        <f t="shared" si="15"/>
        <v>0</v>
      </c>
      <c r="S40" s="10">
        <f t="shared" si="15"/>
        <v>0</v>
      </c>
      <c r="T40" s="10">
        <f t="shared" si="15"/>
        <v>0</v>
      </c>
      <c r="U40" s="10">
        <f t="shared" si="15"/>
        <v>0</v>
      </c>
      <c r="V40" s="10">
        <f t="shared" si="15"/>
        <v>0</v>
      </c>
      <c r="W40" s="10">
        <f t="shared" si="15"/>
        <v>0</v>
      </c>
      <c r="X40" s="10">
        <f t="shared" si="15"/>
        <v>0</v>
      </c>
      <c r="Y40" s="10">
        <f t="shared" si="15"/>
        <v>0</v>
      </c>
      <c r="Z40" s="10">
        <f t="shared" si="15"/>
        <v>0</v>
      </c>
      <c r="AA40" s="10">
        <f t="shared" si="15"/>
        <v>0</v>
      </c>
      <c r="AB40" s="10">
        <f t="shared" si="15"/>
        <v>0</v>
      </c>
      <c r="AC40" s="24">
        <f t="shared" si="14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4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4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/>
      <c r="F43" s="10"/>
      <c r="G43" s="10"/>
      <c r="H43" s="10"/>
      <c r="I43" s="10"/>
      <c r="J43" s="10"/>
      <c r="K43" s="10"/>
      <c r="L43" s="10"/>
      <c r="M43" s="10">
        <f t="shared" ref="M43:AB43" si="16">M42-M41</f>
        <v>0</v>
      </c>
      <c r="N43" s="10">
        <f t="shared" si="16"/>
        <v>0</v>
      </c>
      <c r="O43" s="10">
        <f t="shared" si="16"/>
        <v>0</v>
      </c>
      <c r="P43" s="10">
        <f t="shared" si="16"/>
        <v>0</v>
      </c>
      <c r="Q43" s="10">
        <f t="shared" si="16"/>
        <v>0</v>
      </c>
      <c r="R43" s="10">
        <f t="shared" si="16"/>
        <v>0</v>
      </c>
      <c r="S43" s="10">
        <f t="shared" si="16"/>
        <v>0</v>
      </c>
      <c r="T43" s="10">
        <f t="shared" si="16"/>
        <v>0</v>
      </c>
      <c r="U43" s="10">
        <f t="shared" si="16"/>
        <v>0</v>
      </c>
      <c r="V43" s="10">
        <f t="shared" si="16"/>
        <v>0</v>
      </c>
      <c r="W43" s="10">
        <f t="shared" si="16"/>
        <v>0</v>
      </c>
      <c r="X43" s="10">
        <f t="shared" si="16"/>
        <v>0</v>
      </c>
      <c r="Y43" s="10">
        <f t="shared" si="16"/>
        <v>0</v>
      </c>
      <c r="Z43" s="10">
        <f t="shared" si="16"/>
        <v>0</v>
      </c>
      <c r="AA43" s="10">
        <f t="shared" si="16"/>
        <v>0</v>
      </c>
      <c r="AB43" s="10">
        <f t="shared" si="16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7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7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/>
      <c r="F46" s="11"/>
      <c r="G46" s="11"/>
      <c r="H46" s="11"/>
      <c r="I46" s="11"/>
      <c r="J46" s="11"/>
      <c r="K46" s="11"/>
      <c r="L46" s="11"/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17"/>
        <v>4.2000000000000011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/>
      <c r="F47" s="12"/>
      <c r="G47" s="12"/>
      <c r="H47" s="12"/>
      <c r="I47" s="12"/>
      <c r="J47" s="12"/>
      <c r="K47" s="12"/>
      <c r="L47" s="12"/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17"/>
        <v>3.7000000000000011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/>
      <c r="F48" s="12"/>
      <c r="G48" s="12"/>
      <c r="H48" s="12"/>
      <c r="I48" s="12"/>
      <c r="J48" s="12"/>
      <c r="K48" s="12"/>
      <c r="L48" s="12"/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17"/>
        <v>3.7999999999999989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/>
      <c r="F49" s="12"/>
      <c r="G49" s="12"/>
      <c r="H49" s="12"/>
      <c r="I49" s="12"/>
      <c r="J49" s="12"/>
      <c r="K49" s="12"/>
      <c r="L49" s="12"/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17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/>
      <c r="F50" s="11"/>
      <c r="G50" s="11"/>
      <c r="H50" s="11"/>
      <c r="I50" s="11"/>
      <c r="J50" s="11"/>
      <c r="K50" s="11"/>
      <c r="L50" s="11"/>
      <c r="M50" s="11">
        <f t="shared" ref="M50:AB50" si="18">M46-M47</f>
        <v>0.5</v>
      </c>
      <c r="N50" s="11">
        <f t="shared" si="18"/>
        <v>0.5</v>
      </c>
      <c r="O50" s="11">
        <f t="shared" si="18"/>
        <v>0.5</v>
      </c>
      <c r="P50" s="11">
        <f t="shared" si="18"/>
        <v>0.5</v>
      </c>
      <c r="Q50" s="11">
        <f t="shared" si="18"/>
        <v>0.5</v>
      </c>
      <c r="R50" s="11">
        <f t="shared" si="18"/>
        <v>0.5</v>
      </c>
      <c r="S50" s="11">
        <f t="shared" si="18"/>
        <v>0.5</v>
      </c>
      <c r="T50" s="11">
        <f t="shared" si="18"/>
        <v>0.5</v>
      </c>
      <c r="U50" s="11">
        <f t="shared" si="18"/>
        <v>0.5</v>
      </c>
      <c r="V50" s="11">
        <f t="shared" si="18"/>
        <v>0.5</v>
      </c>
      <c r="W50" s="11">
        <f t="shared" si="18"/>
        <v>0.5</v>
      </c>
      <c r="X50" s="11">
        <f t="shared" si="18"/>
        <v>0.5</v>
      </c>
      <c r="Y50" s="11">
        <f t="shared" si="18"/>
        <v>0.5</v>
      </c>
      <c r="Z50" s="11">
        <f t="shared" si="18"/>
        <v>0.5</v>
      </c>
      <c r="AA50" s="11">
        <f t="shared" si="18"/>
        <v>0.5</v>
      </c>
      <c r="AB50" s="11">
        <f t="shared" si="18"/>
        <v>0.5</v>
      </c>
      <c r="AC50" s="24">
        <f t="shared" si="17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/>
      <c r="F51" s="11"/>
      <c r="G51" s="11"/>
      <c r="H51" s="11"/>
      <c r="I51" s="11"/>
      <c r="J51" s="11"/>
      <c r="K51" s="11"/>
      <c r="L51" s="11"/>
      <c r="M51" s="11">
        <f t="shared" ref="M51:AB51" si="19">M48-M49</f>
        <v>0.79999999999999982</v>
      </c>
      <c r="N51" s="11">
        <f t="shared" si="19"/>
        <v>0.79999999999999982</v>
      </c>
      <c r="O51" s="11">
        <f t="shared" si="19"/>
        <v>0.79999999999999982</v>
      </c>
      <c r="P51" s="11">
        <f t="shared" si="19"/>
        <v>0.79999999999999982</v>
      </c>
      <c r="Q51" s="11">
        <f t="shared" si="19"/>
        <v>0.79999999999999982</v>
      </c>
      <c r="R51" s="11">
        <f t="shared" si="19"/>
        <v>0.79999999999999982</v>
      </c>
      <c r="S51" s="11">
        <f t="shared" si="19"/>
        <v>0.79999999999999982</v>
      </c>
      <c r="T51" s="11">
        <f t="shared" si="19"/>
        <v>0.79999999999999982</v>
      </c>
      <c r="U51" s="11">
        <f t="shared" si="19"/>
        <v>0.79999999999999982</v>
      </c>
      <c r="V51" s="11">
        <f t="shared" si="19"/>
        <v>0.79999999999999982</v>
      </c>
      <c r="W51" s="11">
        <f t="shared" si="19"/>
        <v>0.79999999999999982</v>
      </c>
      <c r="X51" s="11">
        <f t="shared" si="19"/>
        <v>0.79999999999999982</v>
      </c>
      <c r="Y51" s="11">
        <f t="shared" si="19"/>
        <v>0.79999999999999982</v>
      </c>
      <c r="Z51" s="11">
        <f t="shared" si="19"/>
        <v>0.79999999999999982</v>
      </c>
      <c r="AA51" s="11">
        <f t="shared" si="19"/>
        <v>0.79999999999999982</v>
      </c>
      <c r="AB51" s="11">
        <f t="shared" si="19"/>
        <v>0.79999999999999982</v>
      </c>
      <c r="AC51" s="24">
        <f t="shared" si="17"/>
        <v>0.8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/>
      <c r="F52" s="14"/>
      <c r="G52" s="14"/>
      <c r="H52" s="14"/>
      <c r="I52" s="14"/>
      <c r="J52" s="14"/>
      <c r="K52" s="14"/>
      <c r="L52" s="14"/>
      <c r="M52" s="14">
        <f t="shared" ref="M52:AB52" si="20">SQRT(M50/0.5)*971</f>
        <v>971</v>
      </c>
      <c r="N52" s="14">
        <f t="shared" si="20"/>
        <v>971</v>
      </c>
      <c r="O52" s="14">
        <f t="shared" si="20"/>
        <v>971</v>
      </c>
      <c r="P52" s="14">
        <f t="shared" si="20"/>
        <v>971</v>
      </c>
      <c r="Q52" s="14">
        <f t="shared" si="20"/>
        <v>971</v>
      </c>
      <c r="R52" s="14">
        <f t="shared" si="20"/>
        <v>971</v>
      </c>
      <c r="S52" s="14">
        <f t="shared" si="20"/>
        <v>971</v>
      </c>
      <c r="T52" s="14">
        <f t="shared" si="20"/>
        <v>971</v>
      </c>
      <c r="U52" s="14">
        <f t="shared" si="20"/>
        <v>971</v>
      </c>
      <c r="V52" s="14">
        <f t="shared" si="20"/>
        <v>971</v>
      </c>
      <c r="W52" s="14">
        <f t="shared" si="20"/>
        <v>971</v>
      </c>
      <c r="X52" s="14">
        <f t="shared" si="20"/>
        <v>971</v>
      </c>
      <c r="Y52" s="14">
        <f t="shared" si="20"/>
        <v>971</v>
      </c>
      <c r="Z52" s="14">
        <f t="shared" si="20"/>
        <v>971</v>
      </c>
      <c r="AA52" s="14">
        <f t="shared" si="20"/>
        <v>971</v>
      </c>
      <c r="AB52" s="14">
        <f t="shared" si="20"/>
        <v>971</v>
      </c>
      <c r="AC52" s="24">
        <f t="shared" si="17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/>
      <c r="F53" s="14"/>
      <c r="G53" s="14"/>
      <c r="H53" s="14"/>
      <c r="I53" s="14"/>
      <c r="J53" s="14"/>
      <c r="K53" s="14"/>
      <c r="L53" s="14"/>
      <c r="M53" s="14">
        <f t="shared" ref="M53:AB53" si="21">M52*1000*1*(M38-M39)/3024</f>
        <v>0</v>
      </c>
      <c r="N53" s="14">
        <f t="shared" si="21"/>
        <v>0</v>
      </c>
      <c r="O53" s="14">
        <f t="shared" si="21"/>
        <v>0</v>
      </c>
      <c r="P53" s="14">
        <f t="shared" si="21"/>
        <v>0</v>
      </c>
      <c r="Q53" s="14">
        <f t="shared" si="21"/>
        <v>0</v>
      </c>
      <c r="R53" s="14">
        <f t="shared" si="21"/>
        <v>0</v>
      </c>
      <c r="S53" s="14">
        <f t="shared" si="21"/>
        <v>0</v>
      </c>
      <c r="T53" s="14">
        <f t="shared" si="21"/>
        <v>0</v>
      </c>
      <c r="U53" s="14">
        <f t="shared" si="21"/>
        <v>0</v>
      </c>
      <c r="V53" s="14">
        <f t="shared" si="21"/>
        <v>0</v>
      </c>
      <c r="W53" s="14">
        <f t="shared" si="21"/>
        <v>0</v>
      </c>
      <c r="X53" s="14">
        <f t="shared" si="21"/>
        <v>0</v>
      </c>
      <c r="Y53" s="14">
        <f t="shared" si="21"/>
        <v>0</v>
      </c>
      <c r="Z53" s="14">
        <f t="shared" si="21"/>
        <v>0</v>
      </c>
      <c r="AA53" s="14">
        <f t="shared" si="21"/>
        <v>0</v>
      </c>
      <c r="AB53" s="14">
        <f t="shared" si="21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/>
      <c r="F55" s="16"/>
      <c r="G55" s="16"/>
      <c r="H55" s="16"/>
      <c r="I55" s="16"/>
      <c r="J55" s="16"/>
      <c r="K55" s="16"/>
      <c r="L55" s="16"/>
      <c r="M55" s="16" t="e">
        <f t="shared" ref="M55:AB55" si="22">M54/M53</f>
        <v>#DIV/0!</v>
      </c>
      <c r="N55" s="16" t="e">
        <f t="shared" si="22"/>
        <v>#DIV/0!</v>
      </c>
      <c r="O55" s="16" t="e">
        <f t="shared" si="22"/>
        <v>#DIV/0!</v>
      </c>
      <c r="P55" s="16" t="e">
        <f t="shared" si="22"/>
        <v>#DIV/0!</v>
      </c>
      <c r="Q55" s="16" t="e">
        <f t="shared" si="22"/>
        <v>#DIV/0!</v>
      </c>
      <c r="R55" s="16" t="e">
        <f t="shared" si="22"/>
        <v>#DIV/0!</v>
      </c>
      <c r="S55" s="16" t="e">
        <f t="shared" si="22"/>
        <v>#DIV/0!</v>
      </c>
      <c r="T55" s="16" t="e">
        <f t="shared" si="22"/>
        <v>#DIV/0!</v>
      </c>
      <c r="U55" s="16" t="e">
        <f t="shared" si="22"/>
        <v>#DIV/0!</v>
      </c>
      <c r="V55" s="16" t="e">
        <f t="shared" si="22"/>
        <v>#DIV/0!</v>
      </c>
      <c r="W55" s="16" t="e">
        <f t="shared" si="22"/>
        <v>#DIV/0!</v>
      </c>
      <c r="X55" s="16" t="e">
        <f t="shared" si="22"/>
        <v>#DIV/0!</v>
      </c>
      <c r="Y55" s="16" t="e">
        <f t="shared" si="22"/>
        <v>#DIV/0!</v>
      </c>
      <c r="Z55" s="16" t="e">
        <f t="shared" si="22"/>
        <v>#DIV/0!</v>
      </c>
      <c r="AA55" s="16" t="e">
        <f t="shared" si="22"/>
        <v>#DIV/0!</v>
      </c>
      <c r="AB55" s="16" t="e">
        <f t="shared" si="22"/>
        <v>#DIV/0!</v>
      </c>
      <c r="AC55" s="24" t="e">
        <f t="shared" ref="AC55:AC60" si="23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23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/>
      <c r="F57" s="16"/>
      <c r="G57" s="16"/>
      <c r="H57" s="16"/>
      <c r="I57" s="16"/>
      <c r="J57" s="16"/>
      <c r="K57" s="16"/>
      <c r="L57" s="16"/>
      <c r="M57" s="16" t="e">
        <f t="shared" ref="M57:AB57" si="24">3.516/M55</f>
        <v>#DIV/0!</v>
      </c>
      <c r="N57" s="16" t="e">
        <f t="shared" si="24"/>
        <v>#DIV/0!</v>
      </c>
      <c r="O57" s="16" t="e">
        <f t="shared" si="24"/>
        <v>#DIV/0!</v>
      </c>
      <c r="P57" s="16" t="e">
        <f t="shared" si="24"/>
        <v>#DIV/0!</v>
      </c>
      <c r="Q57" s="16" t="e">
        <f t="shared" si="24"/>
        <v>#DIV/0!</v>
      </c>
      <c r="R57" s="16" t="e">
        <f t="shared" si="24"/>
        <v>#DIV/0!</v>
      </c>
      <c r="S57" s="16" t="e">
        <f t="shared" si="24"/>
        <v>#DIV/0!</v>
      </c>
      <c r="T57" s="16" t="e">
        <f t="shared" si="24"/>
        <v>#DIV/0!</v>
      </c>
      <c r="U57" s="16" t="e">
        <f t="shared" si="24"/>
        <v>#DIV/0!</v>
      </c>
      <c r="V57" s="16" t="e">
        <f t="shared" si="24"/>
        <v>#DIV/0!</v>
      </c>
      <c r="W57" s="16" t="e">
        <f t="shared" si="24"/>
        <v>#DIV/0!</v>
      </c>
      <c r="X57" s="16" t="e">
        <f t="shared" si="24"/>
        <v>#DIV/0!</v>
      </c>
      <c r="Y57" s="16" t="e">
        <f t="shared" si="24"/>
        <v>#DIV/0!</v>
      </c>
      <c r="Z57" s="16" t="e">
        <f t="shared" si="24"/>
        <v>#DIV/0!</v>
      </c>
      <c r="AA57" s="16" t="e">
        <f t="shared" si="24"/>
        <v>#DIV/0!</v>
      </c>
      <c r="AB57" s="16" t="e">
        <f t="shared" si="24"/>
        <v>#DIV/0!</v>
      </c>
      <c r="AC57" s="24" t="e">
        <f t="shared" si="23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/>
      <c r="F58" s="16"/>
      <c r="G58" s="16"/>
      <c r="H58" s="16"/>
      <c r="I58" s="16"/>
      <c r="J58" s="16"/>
      <c r="K58" s="16"/>
      <c r="L58" s="16"/>
      <c r="M58" s="16" t="e">
        <f t="shared" ref="M58:AB58" si="25">3.413*M57</f>
        <v>#DIV/0!</v>
      </c>
      <c r="N58" s="16" t="e">
        <f t="shared" si="25"/>
        <v>#DIV/0!</v>
      </c>
      <c r="O58" s="16" t="e">
        <f t="shared" si="25"/>
        <v>#DIV/0!</v>
      </c>
      <c r="P58" s="16" t="e">
        <f t="shared" si="25"/>
        <v>#DIV/0!</v>
      </c>
      <c r="Q58" s="16" t="e">
        <f t="shared" si="25"/>
        <v>#DIV/0!</v>
      </c>
      <c r="R58" s="16" t="e">
        <f t="shared" si="25"/>
        <v>#DIV/0!</v>
      </c>
      <c r="S58" s="16" t="e">
        <f t="shared" si="25"/>
        <v>#DIV/0!</v>
      </c>
      <c r="T58" s="16" t="e">
        <f t="shared" si="25"/>
        <v>#DIV/0!</v>
      </c>
      <c r="U58" s="16" t="e">
        <f t="shared" si="25"/>
        <v>#DIV/0!</v>
      </c>
      <c r="V58" s="16" t="e">
        <f t="shared" si="25"/>
        <v>#DIV/0!</v>
      </c>
      <c r="W58" s="16" t="e">
        <f t="shared" si="25"/>
        <v>#DIV/0!</v>
      </c>
      <c r="X58" s="16" t="e">
        <f t="shared" si="25"/>
        <v>#DIV/0!</v>
      </c>
      <c r="Y58" s="16" t="e">
        <f t="shared" si="25"/>
        <v>#DIV/0!</v>
      </c>
      <c r="Z58" s="16" t="e">
        <f t="shared" si="25"/>
        <v>#DIV/0!</v>
      </c>
      <c r="AA58" s="16" t="e">
        <f t="shared" si="25"/>
        <v>#DIV/0!</v>
      </c>
      <c r="AB58" s="16" t="e">
        <f t="shared" si="25"/>
        <v>#DIV/0!</v>
      </c>
      <c r="AC58" s="24" t="e">
        <f t="shared" si="23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/>
      <c r="F59" s="16"/>
      <c r="G59" s="16"/>
      <c r="H59" s="16"/>
      <c r="I59" s="16"/>
      <c r="J59" s="16"/>
      <c r="K59" s="16"/>
      <c r="L59" s="16"/>
      <c r="M59" s="16" t="e">
        <f t="shared" ref="M59:AB59" si="26">(M42-M41)/LN(1+(M42-M41)/M36)</f>
        <v>#DIV/0!</v>
      </c>
      <c r="N59" s="16" t="e">
        <f t="shared" si="26"/>
        <v>#DIV/0!</v>
      </c>
      <c r="O59" s="16" t="e">
        <f t="shared" si="26"/>
        <v>#DIV/0!</v>
      </c>
      <c r="P59" s="16" t="e">
        <f t="shared" si="26"/>
        <v>#DIV/0!</v>
      </c>
      <c r="Q59" s="16" t="e">
        <f t="shared" si="26"/>
        <v>#DIV/0!</v>
      </c>
      <c r="R59" s="16" t="e">
        <f t="shared" si="26"/>
        <v>#DIV/0!</v>
      </c>
      <c r="S59" s="16" t="e">
        <f t="shared" si="26"/>
        <v>#DIV/0!</v>
      </c>
      <c r="T59" s="16" t="e">
        <f t="shared" si="26"/>
        <v>#DIV/0!</v>
      </c>
      <c r="U59" s="16" t="e">
        <f t="shared" si="26"/>
        <v>#DIV/0!</v>
      </c>
      <c r="V59" s="16" t="e">
        <f t="shared" si="26"/>
        <v>#DIV/0!</v>
      </c>
      <c r="W59" s="16" t="e">
        <f t="shared" si="26"/>
        <v>#DIV/0!</v>
      </c>
      <c r="X59" s="16" t="e">
        <f t="shared" si="26"/>
        <v>#DIV/0!</v>
      </c>
      <c r="Y59" s="16" t="e">
        <f t="shared" si="26"/>
        <v>#DIV/0!</v>
      </c>
      <c r="Z59" s="16" t="e">
        <f t="shared" si="26"/>
        <v>#DIV/0!</v>
      </c>
      <c r="AA59" s="16" t="e">
        <f t="shared" si="26"/>
        <v>#DIV/0!</v>
      </c>
      <c r="AB59" s="16" t="e">
        <f t="shared" si="26"/>
        <v>#DIV/0!</v>
      </c>
      <c r="AC59" s="24" t="e">
        <f t="shared" si="23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/>
      <c r="F60" s="16"/>
      <c r="G60" s="16"/>
      <c r="H60" s="16"/>
      <c r="I60" s="16"/>
      <c r="J60" s="16"/>
      <c r="K60" s="16"/>
      <c r="L60" s="16"/>
      <c r="M60" s="16" t="e">
        <f t="shared" ref="M60:AB60" si="27">(M38-M39)/LN(1+(M38-M39)/M37)</f>
        <v>#DIV/0!</v>
      </c>
      <c r="N60" s="16" t="e">
        <f t="shared" si="27"/>
        <v>#DIV/0!</v>
      </c>
      <c r="O60" s="16" t="e">
        <f t="shared" si="27"/>
        <v>#DIV/0!</v>
      </c>
      <c r="P60" s="16" t="e">
        <f t="shared" si="27"/>
        <v>#DIV/0!</v>
      </c>
      <c r="Q60" s="16" t="e">
        <f t="shared" si="27"/>
        <v>#DIV/0!</v>
      </c>
      <c r="R60" s="16" t="e">
        <f t="shared" si="27"/>
        <v>#DIV/0!</v>
      </c>
      <c r="S60" s="16" t="e">
        <f t="shared" si="27"/>
        <v>#DIV/0!</v>
      </c>
      <c r="T60" s="16" t="e">
        <f t="shared" si="27"/>
        <v>#DIV/0!</v>
      </c>
      <c r="U60" s="16" t="e">
        <f t="shared" si="27"/>
        <v>#DIV/0!</v>
      </c>
      <c r="V60" s="16" t="e">
        <f t="shared" si="27"/>
        <v>#DIV/0!</v>
      </c>
      <c r="W60" s="16" t="e">
        <f t="shared" si="27"/>
        <v>#DIV/0!</v>
      </c>
      <c r="X60" s="16" t="e">
        <f t="shared" si="27"/>
        <v>#DIV/0!</v>
      </c>
      <c r="Y60" s="16" t="e">
        <f t="shared" si="27"/>
        <v>#DIV/0!</v>
      </c>
      <c r="Z60" s="16" t="e">
        <f t="shared" si="27"/>
        <v>#DIV/0!</v>
      </c>
      <c r="AA60" s="16" t="e">
        <f t="shared" si="27"/>
        <v>#DIV/0!</v>
      </c>
      <c r="AB60" s="16" t="e">
        <f t="shared" si="27"/>
        <v>#DIV/0!</v>
      </c>
      <c r="AC60" s="24" t="e">
        <f t="shared" si="23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>
        <v>0.7</v>
      </c>
      <c r="F65" s="8">
        <v>0.7</v>
      </c>
      <c r="G65" s="8">
        <v>0.7</v>
      </c>
      <c r="H65" s="8">
        <v>0.8</v>
      </c>
      <c r="I65" s="8">
        <v>0.6</v>
      </c>
      <c r="J65" s="8">
        <v>0.6</v>
      </c>
      <c r="K65" s="8">
        <v>0.8</v>
      </c>
      <c r="L65" s="8">
        <v>0.7</v>
      </c>
      <c r="M65" s="8">
        <v>0.7</v>
      </c>
      <c r="N65" s="8">
        <v>0.7</v>
      </c>
      <c r="O65" s="8">
        <v>0.6</v>
      </c>
      <c r="P65" s="8">
        <v>0.8</v>
      </c>
      <c r="Q65" s="8">
        <v>0.8</v>
      </c>
      <c r="R65" s="8">
        <v>0.7</v>
      </c>
      <c r="S65" s="8">
        <v>0.7</v>
      </c>
      <c r="T65" s="8">
        <v>0.8</v>
      </c>
      <c r="U65" s="8">
        <v>0.8</v>
      </c>
      <c r="V65" s="8">
        <v>0.6</v>
      </c>
      <c r="W65" s="8">
        <v>0.7</v>
      </c>
      <c r="X65" s="8">
        <v>0.7</v>
      </c>
      <c r="Y65" s="8">
        <v>0.7</v>
      </c>
      <c r="Z65" s="8">
        <v>0.7</v>
      </c>
      <c r="AA65" s="8">
        <v>0.7</v>
      </c>
      <c r="AB65" s="8"/>
      <c r="AC65" s="23">
        <f>AVERAGE(E65:AB65)</f>
        <v>0.70869565217391295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>
        <v>0.3</v>
      </c>
      <c r="F66" s="9">
        <v>0.3</v>
      </c>
      <c r="G66" s="9">
        <v>0.4</v>
      </c>
      <c r="H66" s="9">
        <v>0.4</v>
      </c>
      <c r="I66" s="9">
        <v>0.5</v>
      </c>
      <c r="J66" s="9">
        <v>0.3</v>
      </c>
      <c r="K66" s="9">
        <v>0.4</v>
      </c>
      <c r="L66" s="9">
        <v>0.5</v>
      </c>
      <c r="M66" s="9">
        <v>0.5</v>
      </c>
      <c r="N66" s="9">
        <v>0.6</v>
      </c>
      <c r="O66" s="9">
        <v>0.6</v>
      </c>
      <c r="P66" s="9">
        <v>0.6</v>
      </c>
      <c r="Q66" s="9">
        <v>0.5</v>
      </c>
      <c r="R66" s="9">
        <v>0.6</v>
      </c>
      <c r="S66" s="9">
        <v>0.6</v>
      </c>
      <c r="T66" s="9">
        <v>0.6</v>
      </c>
      <c r="U66" s="9">
        <v>0.6</v>
      </c>
      <c r="V66" s="9">
        <v>0.6</v>
      </c>
      <c r="W66" s="9">
        <v>0.6</v>
      </c>
      <c r="X66" s="9">
        <v>0.6</v>
      </c>
      <c r="Y66" s="9">
        <v>0.5</v>
      </c>
      <c r="Z66" s="9">
        <v>0.5</v>
      </c>
      <c r="AA66" s="9">
        <v>0.4</v>
      </c>
      <c r="AB66" s="9"/>
      <c r="AC66" s="23">
        <f>AVERAGE(E66:AB66)</f>
        <v>0.49999999999999983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>
        <v>13.2</v>
      </c>
      <c r="F67" s="10">
        <v>13.4</v>
      </c>
      <c r="G67" s="10">
        <v>13.3</v>
      </c>
      <c r="H67" s="10">
        <v>13.1</v>
      </c>
      <c r="I67" s="10">
        <v>12.8</v>
      </c>
      <c r="J67" s="10">
        <v>13</v>
      </c>
      <c r="K67" s="10">
        <v>13.5</v>
      </c>
      <c r="L67" s="10">
        <v>13.6</v>
      </c>
      <c r="M67" s="10">
        <v>13.7</v>
      </c>
      <c r="N67" s="10">
        <v>13.8</v>
      </c>
      <c r="O67" s="10">
        <v>13.6</v>
      </c>
      <c r="P67" s="10">
        <v>13.6</v>
      </c>
      <c r="Q67" s="10">
        <v>13.6</v>
      </c>
      <c r="R67" s="10">
        <v>13.6</v>
      </c>
      <c r="S67" s="10">
        <v>13.6</v>
      </c>
      <c r="T67" s="10">
        <v>13.5</v>
      </c>
      <c r="U67" s="10">
        <v>13.6</v>
      </c>
      <c r="V67" s="10">
        <v>13.6</v>
      </c>
      <c r="W67" s="10">
        <v>13.6</v>
      </c>
      <c r="X67" s="10">
        <v>13.2</v>
      </c>
      <c r="Y67" s="10">
        <v>12.9</v>
      </c>
      <c r="Z67" s="10">
        <v>12.9</v>
      </c>
      <c r="AA67" s="10">
        <v>12.8</v>
      </c>
      <c r="AB67" s="10"/>
      <c r="AC67" s="24">
        <f t="shared" ref="AC67:AC71" si="28">AVERAGE(E67:AB67)</f>
        <v>13.369565217391301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>
        <v>6.6</v>
      </c>
      <c r="F68" s="10">
        <v>5.7</v>
      </c>
      <c r="G68" s="10">
        <v>5.5</v>
      </c>
      <c r="H68" s="10">
        <v>5.6</v>
      </c>
      <c r="I68" s="10">
        <v>6.3</v>
      </c>
      <c r="J68" s="10">
        <v>6.2</v>
      </c>
      <c r="K68" s="10">
        <v>5.7</v>
      </c>
      <c r="L68" s="10">
        <v>5.6</v>
      </c>
      <c r="M68" s="10">
        <v>5.6</v>
      </c>
      <c r="N68" s="10">
        <v>5.6</v>
      </c>
      <c r="O68" s="10">
        <v>5.6</v>
      </c>
      <c r="P68" s="10">
        <v>5.4</v>
      </c>
      <c r="Q68" s="10">
        <v>5.6</v>
      </c>
      <c r="R68" s="10">
        <v>5.6</v>
      </c>
      <c r="S68" s="10">
        <v>5.4</v>
      </c>
      <c r="T68" s="10">
        <v>5.4</v>
      </c>
      <c r="U68" s="10">
        <v>5.6</v>
      </c>
      <c r="V68" s="10">
        <v>5.6</v>
      </c>
      <c r="W68" s="10">
        <v>5.6</v>
      </c>
      <c r="X68" s="10">
        <v>5.6</v>
      </c>
      <c r="Y68" s="10">
        <v>5.4</v>
      </c>
      <c r="Z68" s="10">
        <v>5.4</v>
      </c>
      <c r="AA68" s="10">
        <v>5.4</v>
      </c>
      <c r="AB68" s="10"/>
      <c r="AC68" s="24">
        <f t="shared" si="28"/>
        <v>5.6521739130434785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6.6</v>
      </c>
      <c r="F69" s="10">
        <f t="shared" ref="F69:AA69" si="29">F67-F68</f>
        <v>7.7</v>
      </c>
      <c r="G69" s="10">
        <f t="shared" si="29"/>
        <v>7.8000000000000007</v>
      </c>
      <c r="H69" s="10">
        <f t="shared" si="29"/>
        <v>7.5</v>
      </c>
      <c r="I69" s="10">
        <f t="shared" si="29"/>
        <v>6.5000000000000009</v>
      </c>
      <c r="J69" s="10">
        <f t="shared" si="29"/>
        <v>6.8</v>
      </c>
      <c r="K69" s="10">
        <f t="shared" si="29"/>
        <v>7.8</v>
      </c>
      <c r="L69" s="10">
        <f t="shared" si="29"/>
        <v>8</v>
      </c>
      <c r="M69" s="10">
        <f t="shared" si="29"/>
        <v>8.1</v>
      </c>
      <c r="N69" s="10">
        <f t="shared" si="29"/>
        <v>8.2000000000000011</v>
      </c>
      <c r="O69" s="10">
        <f t="shared" si="29"/>
        <v>8</v>
      </c>
      <c r="P69" s="10">
        <f t="shared" si="29"/>
        <v>8.1999999999999993</v>
      </c>
      <c r="Q69" s="10">
        <f t="shared" si="29"/>
        <v>8</v>
      </c>
      <c r="R69" s="10">
        <f t="shared" si="29"/>
        <v>8</v>
      </c>
      <c r="S69" s="10">
        <f t="shared" si="29"/>
        <v>8.1999999999999993</v>
      </c>
      <c r="T69" s="10">
        <f t="shared" si="29"/>
        <v>8.1</v>
      </c>
      <c r="U69" s="10">
        <f t="shared" si="29"/>
        <v>8</v>
      </c>
      <c r="V69" s="10">
        <f t="shared" si="29"/>
        <v>8</v>
      </c>
      <c r="W69" s="10">
        <f t="shared" si="29"/>
        <v>8</v>
      </c>
      <c r="X69" s="10">
        <f t="shared" si="29"/>
        <v>7.6</v>
      </c>
      <c r="Y69" s="10">
        <f t="shared" si="29"/>
        <v>7.5</v>
      </c>
      <c r="Z69" s="10">
        <f t="shared" si="29"/>
        <v>7.5</v>
      </c>
      <c r="AA69" s="10">
        <f t="shared" si="29"/>
        <v>7.4</v>
      </c>
      <c r="AB69" s="10"/>
      <c r="AC69" s="24">
        <f t="shared" si="28"/>
        <v>7.7173913043478262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>
        <v>24.9</v>
      </c>
      <c r="F70" s="10">
        <v>24.8</v>
      </c>
      <c r="G70" s="10">
        <v>22.9</v>
      </c>
      <c r="H70" s="10">
        <v>22.1</v>
      </c>
      <c r="I70" s="10">
        <v>22.9</v>
      </c>
      <c r="J70" s="10">
        <v>24.8</v>
      </c>
      <c r="K70" s="10">
        <v>26</v>
      </c>
      <c r="L70" s="10">
        <v>25.6</v>
      </c>
      <c r="M70" s="10">
        <v>25.1</v>
      </c>
      <c r="N70" s="10">
        <v>24.8</v>
      </c>
      <c r="O70" s="10">
        <v>24.4</v>
      </c>
      <c r="P70" s="10">
        <v>24.9</v>
      </c>
      <c r="Q70" s="10">
        <v>25.2</v>
      </c>
      <c r="R70" s="10">
        <v>25.2</v>
      </c>
      <c r="S70" s="10">
        <v>25.6</v>
      </c>
      <c r="T70" s="10">
        <v>25.6</v>
      </c>
      <c r="U70" s="10">
        <v>25.7</v>
      </c>
      <c r="V70" s="10">
        <v>25.7</v>
      </c>
      <c r="W70" s="10">
        <v>25.8</v>
      </c>
      <c r="X70" s="10">
        <v>25.7</v>
      </c>
      <c r="Y70" s="10">
        <v>25.8</v>
      </c>
      <c r="Z70" s="10">
        <v>25.7</v>
      </c>
      <c r="AA70" s="10">
        <v>25.4</v>
      </c>
      <c r="AB70" s="10"/>
      <c r="AC70" s="24">
        <f t="shared" si="28"/>
        <v>24.982608695652175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>
        <v>28.5</v>
      </c>
      <c r="F71" s="10">
        <v>29</v>
      </c>
      <c r="G71" s="10">
        <v>27.2</v>
      </c>
      <c r="H71" s="10">
        <v>26.3</v>
      </c>
      <c r="I71" s="10">
        <v>26.3</v>
      </c>
      <c r="J71" s="10">
        <v>28.6</v>
      </c>
      <c r="K71" s="10">
        <v>30.4</v>
      </c>
      <c r="L71" s="10">
        <v>30.1</v>
      </c>
      <c r="M71" s="10">
        <v>29.7</v>
      </c>
      <c r="N71" s="10">
        <v>29.7</v>
      </c>
      <c r="O71" s="10">
        <v>28.9</v>
      </c>
      <c r="P71" s="10">
        <v>29.4</v>
      </c>
      <c r="Q71" s="10">
        <v>29.6</v>
      </c>
      <c r="R71" s="10">
        <v>29.7</v>
      </c>
      <c r="S71" s="10">
        <v>30.2</v>
      </c>
      <c r="T71" s="10">
        <v>30.1</v>
      </c>
      <c r="U71" s="10">
        <v>30.2</v>
      </c>
      <c r="V71" s="10">
        <v>30.3</v>
      </c>
      <c r="W71" s="10">
        <v>30.4</v>
      </c>
      <c r="X71" s="10">
        <v>29.9</v>
      </c>
      <c r="Y71" s="10">
        <v>30.1</v>
      </c>
      <c r="Z71" s="10">
        <v>29.8</v>
      </c>
      <c r="AA71" s="10">
        <v>29.7</v>
      </c>
      <c r="AB71" s="10"/>
      <c r="AC71" s="24">
        <f t="shared" si="28"/>
        <v>29.30869565217391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3.6000000000000014</v>
      </c>
      <c r="F72" s="10">
        <f t="shared" ref="F72:AA72" si="30">F71-F70</f>
        <v>4.1999999999999993</v>
      </c>
      <c r="G72" s="10">
        <f t="shared" si="30"/>
        <v>4.3000000000000007</v>
      </c>
      <c r="H72" s="10">
        <f t="shared" si="30"/>
        <v>4.1999999999999993</v>
      </c>
      <c r="I72" s="10">
        <f t="shared" si="30"/>
        <v>3.4000000000000021</v>
      </c>
      <c r="J72" s="10">
        <f t="shared" si="30"/>
        <v>3.8000000000000007</v>
      </c>
      <c r="K72" s="10">
        <f t="shared" si="30"/>
        <v>4.3999999999999986</v>
      </c>
      <c r="L72" s="10">
        <f t="shared" si="30"/>
        <v>4.5</v>
      </c>
      <c r="M72" s="10">
        <f t="shared" si="30"/>
        <v>4.5999999999999979</v>
      </c>
      <c r="N72" s="10">
        <f t="shared" si="30"/>
        <v>4.8999999999999986</v>
      </c>
      <c r="O72" s="10">
        <f t="shared" si="30"/>
        <v>4.5</v>
      </c>
      <c r="P72" s="10">
        <f t="shared" si="30"/>
        <v>4.5</v>
      </c>
      <c r="Q72" s="10">
        <f t="shared" si="30"/>
        <v>4.4000000000000021</v>
      </c>
      <c r="R72" s="10">
        <f t="shared" si="30"/>
        <v>4.5</v>
      </c>
      <c r="S72" s="10">
        <f t="shared" si="30"/>
        <v>4.5999999999999979</v>
      </c>
      <c r="T72" s="10">
        <f t="shared" si="30"/>
        <v>4.5</v>
      </c>
      <c r="U72" s="10">
        <f t="shared" si="30"/>
        <v>4.5</v>
      </c>
      <c r="V72" s="10">
        <f t="shared" si="30"/>
        <v>4.6000000000000014</v>
      </c>
      <c r="W72" s="10">
        <f t="shared" si="30"/>
        <v>4.5999999999999979</v>
      </c>
      <c r="X72" s="10">
        <f t="shared" si="30"/>
        <v>4.1999999999999993</v>
      </c>
      <c r="Y72" s="10">
        <f t="shared" si="30"/>
        <v>4.3000000000000007</v>
      </c>
      <c r="Z72" s="10">
        <f t="shared" si="30"/>
        <v>4.1000000000000014</v>
      </c>
      <c r="AA72" s="10">
        <f t="shared" si="30"/>
        <v>4.3000000000000007</v>
      </c>
      <c r="AB72" s="10"/>
      <c r="AC72" s="24">
        <f>AVERAGE(E72:AB72)</f>
        <v>4.3260869565217384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>
        <v>262</v>
      </c>
      <c r="F73" s="172">
        <v>250.3</v>
      </c>
      <c r="G73" s="172">
        <v>248.2</v>
      </c>
      <c r="H73" s="172">
        <v>249.6</v>
      </c>
      <c r="I73" s="172">
        <v>260.60000000000002</v>
      </c>
      <c r="J73" s="172">
        <v>255.1</v>
      </c>
      <c r="K73" s="172">
        <v>251</v>
      </c>
      <c r="L73" s="172">
        <v>248.2</v>
      </c>
      <c r="M73" s="172">
        <v>248.2</v>
      </c>
      <c r="N73" s="172">
        <v>249.6</v>
      </c>
      <c r="O73" s="172">
        <v>248.2</v>
      </c>
      <c r="P73" s="172">
        <v>247.5</v>
      </c>
      <c r="Q73" s="172">
        <v>247.5</v>
      </c>
      <c r="R73" s="172">
        <v>248.9</v>
      </c>
      <c r="S73" s="172">
        <v>248.2</v>
      </c>
      <c r="T73" s="172">
        <v>247.5</v>
      </c>
      <c r="U73" s="172">
        <v>248.9</v>
      </c>
      <c r="V73" s="172">
        <v>247.5</v>
      </c>
      <c r="W73" s="172">
        <v>248.9</v>
      </c>
      <c r="X73" s="172">
        <v>248.9</v>
      </c>
      <c r="Y73" s="172">
        <v>246.8</v>
      </c>
      <c r="Z73" s="172">
        <v>248.2</v>
      </c>
      <c r="AA73" s="172">
        <v>248.2</v>
      </c>
      <c r="AB73" s="172"/>
      <c r="AC73" s="24">
        <f t="shared" ref="AC73:AC81" si="31">AVERAGE(E73:AB73)</f>
        <v>249.91304347826079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>
        <v>651.6</v>
      </c>
      <c r="F74" s="172">
        <v>661.9</v>
      </c>
      <c r="G74" s="172">
        <v>624</v>
      </c>
      <c r="H74" s="172">
        <v>606</v>
      </c>
      <c r="I74" s="172">
        <v>604.70000000000005</v>
      </c>
      <c r="J74" s="172">
        <v>655</v>
      </c>
      <c r="K74" s="172">
        <v>695.7</v>
      </c>
      <c r="L74" s="172">
        <v>687.4</v>
      </c>
      <c r="M74" s="172">
        <v>677.8</v>
      </c>
      <c r="N74" s="172">
        <v>678.4</v>
      </c>
      <c r="O74" s="172">
        <v>661.9</v>
      </c>
      <c r="P74" s="172">
        <v>670.9</v>
      </c>
      <c r="Q74" s="172">
        <v>679.8</v>
      </c>
      <c r="R74" s="172">
        <v>677.1</v>
      </c>
      <c r="S74" s="172">
        <v>689.5</v>
      </c>
      <c r="T74" s="172">
        <v>688.8</v>
      </c>
      <c r="U74" s="172">
        <v>688.8</v>
      </c>
      <c r="V74" s="172">
        <v>690.9</v>
      </c>
      <c r="W74" s="172">
        <v>693.6</v>
      </c>
      <c r="X74" s="172">
        <v>684</v>
      </c>
      <c r="Y74" s="172">
        <v>686</v>
      </c>
      <c r="Z74" s="172">
        <v>680.5</v>
      </c>
      <c r="AA74" s="172">
        <v>677.8</v>
      </c>
      <c r="AB74" s="172"/>
      <c r="AC74" s="24">
        <f t="shared" si="31"/>
        <v>670.09130434782594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/>
      <c r="AC75" s="24">
        <f t="shared" si="31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/>
      <c r="AC76" s="24">
        <f t="shared" si="31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/>
      <c r="AC77" s="24">
        <f t="shared" si="31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/>
      <c r="AC78" s="24">
        <f t="shared" si="31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A79" si="32">E75-E76</f>
        <v>0.5</v>
      </c>
      <c r="F79" s="11">
        <f t="shared" si="32"/>
        <v>0.5</v>
      </c>
      <c r="G79" s="11">
        <f t="shared" si="32"/>
        <v>0.5</v>
      </c>
      <c r="H79" s="11">
        <f t="shared" si="32"/>
        <v>0.5</v>
      </c>
      <c r="I79" s="11">
        <f t="shared" si="32"/>
        <v>0.5</v>
      </c>
      <c r="J79" s="11">
        <f t="shared" si="32"/>
        <v>0.5</v>
      </c>
      <c r="K79" s="11">
        <f t="shared" si="32"/>
        <v>0.5</v>
      </c>
      <c r="L79" s="11">
        <f t="shared" si="32"/>
        <v>0.5</v>
      </c>
      <c r="M79" s="11">
        <f t="shared" si="32"/>
        <v>0.5</v>
      </c>
      <c r="N79" s="11">
        <f t="shared" si="32"/>
        <v>0.5</v>
      </c>
      <c r="O79" s="11">
        <f t="shared" si="32"/>
        <v>0.5</v>
      </c>
      <c r="P79" s="11">
        <f t="shared" si="32"/>
        <v>0.5</v>
      </c>
      <c r="Q79" s="11">
        <f t="shared" si="32"/>
        <v>0.5</v>
      </c>
      <c r="R79" s="11">
        <f t="shared" si="32"/>
        <v>0.5</v>
      </c>
      <c r="S79" s="11">
        <f t="shared" si="32"/>
        <v>0.5</v>
      </c>
      <c r="T79" s="11">
        <f t="shared" si="32"/>
        <v>0.5</v>
      </c>
      <c r="U79" s="11">
        <f t="shared" si="32"/>
        <v>0.5</v>
      </c>
      <c r="V79" s="11">
        <f t="shared" si="32"/>
        <v>0.5</v>
      </c>
      <c r="W79" s="11">
        <f t="shared" si="32"/>
        <v>0.5</v>
      </c>
      <c r="X79" s="11">
        <f t="shared" si="32"/>
        <v>0.5</v>
      </c>
      <c r="Y79" s="11">
        <f t="shared" si="32"/>
        <v>0.5</v>
      </c>
      <c r="Z79" s="11">
        <f t="shared" si="32"/>
        <v>0.5</v>
      </c>
      <c r="AA79" s="11">
        <f t="shared" si="32"/>
        <v>0.5</v>
      </c>
      <c r="AB79" s="11"/>
      <c r="AC79" s="24">
        <f t="shared" si="31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A80" si="33">E77-E78</f>
        <v>0.79999999999999982</v>
      </c>
      <c r="F80" s="11">
        <f t="shared" si="33"/>
        <v>0.79999999999999982</v>
      </c>
      <c r="G80" s="11">
        <f t="shared" si="33"/>
        <v>0.79999999999999982</v>
      </c>
      <c r="H80" s="11">
        <f t="shared" si="33"/>
        <v>0.79999999999999982</v>
      </c>
      <c r="I80" s="11">
        <f t="shared" si="33"/>
        <v>0.79999999999999982</v>
      </c>
      <c r="J80" s="11">
        <f t="shared" si="33"/>
        <v>0.79999999999999982</v>
      </c>
      <c r="K80" s="11">
        <f t="shared" si="33"/>
        <v>0.79999999999999982</v>
      </c>
      <c r="L80" s="11">
        <f t="shared" si="33"/>
        <v>0.79999999999999982</v>
      </c>
      <c r="M80" s="11">
        <f t="shared" si="33"/>
        <v>0.79999999999999982</v>
      </c>
      <c r="N80" s="11">
        <f t="shared" si="33"/>
        <v>0.79999999999999982</v>
      </c>
      <c r="O80" s="11">
        <f t="shared" si="33"/>
        <v>0.79999999999999982</v>
      </c>
      <c r="P80" s="11">
        <f t="shared" si="33"/>
        <v>0.79999999999999982</v>
      </c>
      <c r="Q80" s="11">
        <f t="shared" si="33"/>
        <v>0.79999999999999982</v>
      </c>
      <c r="R80" s="11">
        <f t="shared" si="33"/>
        <v>0.79999999999999982</v>
      </c>
      <c r="S80" s="11">
        <f t="shared" si="33"/>
        <v>0.79999999999999982</v>
      </c>
      <c r="T80" s="11">
        <f t="shared" si="33"/>
        <v>0.79999999999999982</v>
      </c>
      <c r="U80" s="11">
        <f t="shared" si="33"/>
        <v>0.79999999999999982</v>
      </c>
      <c r="V80" s="11">
        <f t="shared" si="33"/>
        <v>0.79999999999999982</v>
      </c>
      <c r="W80" s="11">
        <f t="shared" si="33"/>
        <v>0.79999999999999982</v>
      </c>
      <c r="X80" s="11">
        <f t="shared" si="33"/>
        <v>0.79999999999999982</v>
      </c>
      <c r="Y80" s="11">
        <f t="shared" si="33"/>
        <v>0.79999999999999982</v>
      </c>
      <c r="Z80" s="11">
        <f t="shared" si="33"/>
        <v>0.79999999999999982</v>
      </c>
      <c r="AA80" s="11">
        <f t="shared" si="33"/>
        <v>0.79999999999999982</v>
      </c>
      <c r="AB80" s="11"/>
      <c r="AC80" s="24">
        <f t="shared" si="31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A81" si="34">SQRT(E79/0.5)*971</f>
        <v>971</v>
      </c>
      <c r="F81" s="14">
        <f t="shared" si="34"/>
        <v>971</v>
      </c>
      <c r="G81" s="14">
        <f t="shared" si="34"/>
        <v>971</v>
      </c>
      <c r="H81" s="14">
        <f t="shared" si="34"/>
        <v>971</v>
      </c>
      <c r="I81" s="14">
        <f t="shared" si="34"/>
        <v>971</v>
      </c>
      <c r="J81" s="14">
        <f t="shared" si="34"/>
        <v>971</v>
      </c>
      <c r="K81" s="14">
        <f t="shared" si="34"/>
        <v>971</v>
      </c>
      <c r="L81" s="14">
        <f t="shared" si="34"/>
        <v>971</v>
      </c>
      <c r="M81" s="14">
        <f t="shared" si="34"/>
        <v>971</v>
      </c>
      <c r="N81" s="14">
        <f t="shared" si="34"/>
        <v>971</v>
      </c>
      <c r="O81" s="14">
        <f t="shared" si="34"/>
        <v>971</v>
      </c>
      <c r="P81" s="14">
        <f t="shared" si="34"/>
        <v>971</v>
      </c>
      <c r="Q81" s="14">
        <f t="shared" si="34"/>
        <v>971</v>
      </c>
      <c r="R81" s="14">
        <f t="shared" si="34"/>
        <v>971</v>
      </c>
      <c r="S81" s="14">
        <f t="shared" si="34"/>
        <v>971</v>
      </c>
      <c r="T81" s="14">
        <f t="shared" si="34"/>
        <v>971</v>
      </c>
      <c r="U81" s="14">
        <f t="shared" si="34"/>
        <v>971</v>
      </c>
      <c r="V81" s="14">
        <f t="shared" si="34"/>
        <v>971</v>
      </c>
      <c r="W81" s="14">
        <f t="shared" si="34"/>
        <v>971</v>
      </c>
      <c r="X81" s="14">
        <f t="shared" si="34"/>
        <v>971</v>
      </c>
      <c r="Y81" s="14">
        <f t="shared" si="34"/>
        <v>971</v>
      </c>
      <c r="Z81" s="14">
        <f t="shared" si="34"/>
        <v>971</v>
      </c>
      <c r="AA81" s="14">
        <f t="shared" si="34"/>
        <v>971</v>
      </c>
      <c r="AB81" s="14"/>
      <c r="AC81" s="24">
        <f t="shared" si="31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A82" si="35">E81*1000*1*(E67-E68)/3024</f>
        <v>2119.2460317460318</v>
      </c>
      <c r="F82" s="14">
        <f t="shared" si="35"/>
        <v>2472.4537037037039</v>
      </c>
      <c r="G82" s="14">
        <f t="shared" si="35"/>
        <v>2504.5634920634925</v>
      </c>
      <c r="H82" s="14">
        <f t="shared" si="35"/>
        <v>2408.2341269841268</v>
      </c>
      <c r="I82" s="14">
        <f t="shared" si="35"/>
        <v>2087.1362433862437</v>
      </c>
      <c r="J82" s="14">
        <f t="shared" si="35"/>
        <v>2183.4656084656085</v>
      </c>
      <c r="K82" s="14">
        <f t="shared" si="35"/>
        <v>2504.563492063492</v>
      </c>
      <c r="L82" s="14">
        <f t="shared" si="35"/>
        <v>2568.7830687830688</v>
      </c>
      <c r="M82" s="14">
        <f t="shared" si="35"/>
        <v>2600.8928571428573</v>
      </c>
      <c r="N82" s="14">
        <f t="shared" si="35"/>
        <v>2633.0026455026459</v>
      </c>
      <c r="O82" s="14">
        <f t="shared" si="35"/>
        <v>2568.7830687830688</v>
      </c>
      <c r="P82" s="14">
        <f t="shared" si="35"/>
        <v>2633.002645502645</v>
      </c>
      <c r="Q82" s="14">
        <f t="shared" si="35"/>
        <v>2568.7830687830688</v>
      </c>
      <c r="R82" s="14">
        <f t="shared" si="35"/>
        <v>2568.7830687830688</v>
      </c>
      <c r="S82" s="14">
        <f t="shared" si="35"/>
        <v>2633.002645502645</v>
      </c>
      <c r="T82" s="14">
        <f t="shared" si="35"/>
        <v>2600.8928571428573</v>
      </c>
      <c r="U82" s="14">
        <f t="shared" si="35"/>
        <v>2568.7830687830688</v>
      </c>
      <c r="V82" s="14">
        <f t="shared" si="35"/>
        <v>2568.7830687830688</v>
      </c>
      <c r="W82" s="14">
        <f t="shared" si="35"/>
        <v>2568.7830687830688</v>
      </c>
      <c r="X82" s="14">
        <f t="shared" si="35"/>
        <v>2440.3439153439153</v>
      </c>
      <c r="Y82" s="14">
        <f t="shared" si="35"/>
        <v>2408.2341269841268</v>
      </c>
      <c r="Z82" s="14">
        <f t="shared" si="35"/>
        <v>2408.2341269841268</v>
      </c>
      <c r="AA82" s="14">
        <f t="shared" si="35"/>
        <v>2376.1243386243386</v>
      </c>
      <c r="AB82" s="14"/>
      <c r="AC82" s="24">
        <f>SUM(E82:AB82)</f>
        <v>56994.874338624351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>
        <v>1400</v>
      </c>
      <c r="F83" s="15">
        <v>1300</v>
      </c>
      <c r="G83" s="15">
        <v>1300</v>
      </c>
      <c r="H83" s="15">
        <v>1100</v>
      </c>
      <c r="I83" s="15">
        <v>1200</v>
      </c>
      <c r="J83" s="15">
        <v>1500</v>
      </c>
      <c r="K83" s="15">
        <v>1400</v>
      </c>
      <c r="L83" s="15">
        <v>1500</v>
      </c>
      <c r="M83" s="15">
        <v>1500</v>
      </c>
      <c r="N83" s="15">
        <v>1400</v>
      </c>
      <c r="O83" s="15">
        <v>1500</v>
      </c>
      <c r="P83" s="15">
        <v>1400</v>
      </c>
      <c r="Q83" s="15">
        <v>1600</v>
      </c>
      <c r="R83" s="15">
        <v>1400</v>
      </c>
      <c r="S83" s="15">
        <v>1600</v>
      </c>
      <c r="T83" s="15">
        <v>1400</v>
      </c>
      <c r="U83" s="15">
        <v>1500</v>
      </c>
      <c r="V83" s="15">
        <v>1500</v>
      </c>
      <c r="W83" s="15">
        <v>1400</v>
      </c>
      <c r="X83" s="15">
        <v>1400</v>
      </c>
      <c r="Y83" s="15">
        <v>1400</v>
      </c>
      <c r="Z83" s="15">
        <v>1400</v>
      </c>
      <c r="AA83" s="15">
        <v>1000</v>
      </c>
      <c r="AB83" s="15"/>
      <c r="AC83" s="25">
        <f>SUM(E83:AB83)</f>
        <v>32100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>
        <f t="shared" ref="E84:AA84" si="36">E83/E82</f>
        <v>0.66061230221889333</v>
      </c>
      <c r="F84" s="16">
        <f t="shared" si="36"/>
        <v>0.52579346503136404</v>
      </c>
      <c r="G84" s="16">
        <f t="shared" si="36"/>
        <v>0.51905252317198758</v>
      </c>
      <c r="H84" s="16">
        <f t="shared" si="36"/>
        <v>0.45676622039134918</v>
      </c>
      <c r="I84" s="16">
        <f t="shared" si="36"/>
        <v>0.57495048720589392</v>
      </c>
      <c r="J84" s="16">
        <f t="shared" si="36"/>
        <v>0.68698128066880715</v>
      </c>
      <c r="K84" s="16">
        <f t="shared" si="36"/>
        <v>0.55897964033906367</v>
      </c>
      <c r="L84" s="16">
        <f t="shared" si="36"/>
        <v>0.58393408856848605</v>
      </c>
      <c r="M84" s="16">
        <f t="shared" si="36"/>
        <v>0.57672502574665285</v>
      </c>
      <c r="N84" s="16">
        <f t="shared" si="36"/>
        <v>0.5317123408103287</v>
      </c>
      <c r="O84" s="16">
        <f t="shared" si="36"/>
        <v>0.58393408856848605</v>
      </c>
      <c r="P84" s="16">
        <f t="shared" si="36"/>
        <v>0.53171234081032892</v>
      </c>
      <c r="Q84" s="16">
        <f t="shared" si="36"/>
        <v>0.62286302780638514</v>
      </c>
      <c r="R84" s="16">
        <f t="shared" si="36"/>
        <v>0.54500514933058708</v>
      </c>
      <c r="S84" s="16">
        <f t="shared" si="36"/>
        <v>0.60767124664037586</v>
      </c>
      <c r="T84" s="16">
        <f t="shared" si="36"/>
        <v>0.538276690696876</v>
      </c>
      <c r="U84" s="16">
        <f t="shared" si="36"/>
        <v>0.58393408856848605</v>
      </c>
      <c r="V84" s="16">
        <f t="shared" si="36"/>
        <v>0.58393408856848605</v>
      </c>
      <c r="W84" s="16">
        <f t="shared" si="36"/>
        <v>0.54500514933058708</v>
      </c>
      <c r="X84" s="16">
        <f t="shared" si="36"/>
        <v>0.57368963087430214</v>
      </c>
      <c r="Y84" s="16">
        <f t="shared" si="36"/>
        <v>0.5813388259526262</v>
      </c>
      <c r="Z84" s="16">
        <f t="shared" si="36"/>
        <v>0.5813388259526262</v>
      </c>
      <c r="AA84" s="16">
        <f t="shared" si="36"/>
        <v>0.42085339716647646</v>
      </c>
      <c r="AB84" s="16"/>
      <c r="AC84" s="24">
        <f t="shared" ref="AC84:AC89" si="37">AVERAGE(E84:AB84)</f>
        <v>0.56413321410519368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>
        <f>AVERAGE(E84:AB84)</f>
        <v>0.56413321410519368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>
        <f t="shared" si="37"/>
        <v>0.56413321410519368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>
        <f t="shared" ref="E86:AA86" si="38">3.516/E84</f>
        <v>5.322335034013606</v>
      </c>
      <c r="F86" s="16">
        <f t="shared" si="38"/>
        <v>6.6870363247863258</v>
      </c>
      <c r="G86" s="16">
        <f t="shared" si="38"/>
        <v>6.7738809523809529</v>
      </c>
      <c r="H86" s="16">
        <f t="shared" si="38"/>
        <v>7.6975919913419908</v>
      </c>
      <c r="I86" s="16">
        <f t="shared" si="38"/>
        <v>6.1153091931216936</v>
      </c>
      <c r="J86" s="16">
        <f t="shared" si="38"/>
        <v>5.1180433862433867</v>
      </c>
      <c r="K86" s="16">
        <f t="shared" si="38"/>
        <v>6.2900323129251694</v>
      </c>
      <c r="L86" s="16">
        <f t="shared" si="38"/>
        <v>6.0212275132275135</v>
      </c>
      <c r="M86" s="16">
        <f t="shared" si="38"/>
        <v>6.0964928571428576</v>
      </c>
      <c r="N86" s="16">
        <f t="shared" si="38"/>
        <v>6.6125980725623599</v>
      </c>
      <c r="O86" s="16">
        <f t="shared" si="38"/>
        <v>6.0212275132275135</v>
      </c>
      <c r="P86" s="16">
        <f t="shared" si="38"/>
        <v>6.6125980725623572</v>
      </c>
      <c r="Q86" s="16">
        <f t="shared" si="38"/>
        <v>5.6449007936507938</v>
      </c>
      <c r="R86" s="16">
        <f t="shared" si="38"/>
        <v>6.4513151927437633</v>
      </c>
      <c r="S86" s="16">
        <f t="shared" si="38"/>
        <v>5.7860233134920627</v>
      </c>
      <c r="T86" s="16">
        <f t="shared" si="38"/>
        <v>6.5319566326530625</v>
      </c>
      <c r="U86" s="16">
        <f t="shared" si="38"/>
        <v>6.0212275132275135</v>
      </c>
      <c r="V86" s="16">
        <f t="shared" si="38"/>
        <v>6.0212275132275135</v>
      </c>
      <c r="W86" s="16">
        <f t="shared" si="38"/>
        <v>6.4513151927437633</v>
      </c>
      <c r="X86" s="16">
        <f t="shared" si="38"/>
        <v>6.1287494331065755</v>
      </c>
      <c r="Y86" s="16">
        <f t="shared" si="38"/>
        <v>6.0481079931972781</v>
      </c>
      <c r="Z86" s="16">
        <f t="shared" si="38"/>
        <v>6.0481079931972781</v>
      </c>
      <c r="AA86" s="16">
        <f t="shared" si="38"/>
        <v>8.354453174603174</v>
      </c>
      <c r="AB86" s="16"/>
      <c r="AC86" s="24">
        <f t="shared" si="37"/>
        <v>6.2980764334512411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>
        <f t="shared" ref="E87:AA87" si="39">3.413*E86</f>
        <v>18.165129471088438</v>
      </c>
      <c r="F87" s="16">
        <f t="shared" si="39"/>
        <v>22.82285497649573</v>
      </c>
      <c r="G87" s="16">
        <f t="shared" si="39"/>
        <v>23.119255690476191</v>
      </c>
      <c r="H87" s="16">
        <f t="shared" si="39"/>
        <v>26.271881466450214</v>
      </c>
      <c r="I87" s="16">
        <f t="shared" si="39"/>
        <v>20.871550276124339</v>
      </c>
      <c r="J87" s="16">
        <f t="shared" si="39"/>
        <v>17.467882077248678</v>
      </c>
      <c r="K87" s="16">
        <f t="shared" si="39"/>
        <v>21.467880284013603</v>
      </c>
      <c r="L87" s="16">
        <f t="shared" si="39"/>
        <v>20.550449502645503</v>
      </c>
      <c r="M87" s="16">
        <f t="shared" si="39"/>
        <v>20.807330121428571</v>
      </c>
      <c r="N87" s="16">
        <f t="shared" si="39"/>
        <v>22.568797221655334</v>
      </c>
      <c r="O87" s="16">
        <f t="shared" si="39"/>
        <v>20.550449502645503</v>
      </c>
      <c r="P87" s="16">
        <f t="shared" si="39"/>
        <v>22.568797221655323</v>
      </c>
      <c r="Q87" s="16">
        <f t="shared" si="39"/>
        <v>19.266046408730158</v>
      </c>
      <c r="R87" s="16">
        <f t="shared" si="39"/>
        <v>22.018338752834463</v>
      </c>
      <c r="S87" s="16">
        <f t="shared" si="39"/>
        <v>19.747697568948407</v>
      </c>
      <c r="T87" s="16">
        <f t="shared" si="39"/>
        <v>22.293567987244902</v>
      </c>
      <c r="U87" s="16">
        <f t="shared" si="39"/>
        <v>20.550449502645503</v>
      </c>
      <c r="V87" s="16">
        <f t="shared" si="39"/>
        <v>20.550449502645503</v>
      </c>
      <c r="W87" s="16">
        <f t="shared" si="39"/>
        <v>22.018338752834463</v>
      </c>
      <c r="X87" s="16">
        <f t="shared" si="39"/>
        <v>20.917421815192743</v>
      </c>
      <c r="Y87" s="16">
        <f t="shared" si="39"/>
        <v>20.642192580782311</v>
      </c>
      <c r="Z87" s="16">
        <f t="shared" si="39"/>
        <v>20.642192580782311</v>
      </c>
      <c r="AA87" s="16">
        <f t="shared" si="39"/>
        <v>28.513748684920632</v>
      </c>
      <c r="AB87" s="16"/>
      <c r="AC87" s="24">
        <f t="shared" si="37"/>
        <v>21.495334867369078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>
        <f t="shared" ref="E88:AA88" si="40">(E71-E70)/LN(1+(E71-E70)/E65)</f>
        <v>1.9831542432126541</v>
      </c>
      <c r="F88" s="16">
        <f t="shared" si="40"/>
        <v>2.1583730379529524</v>
      </c>
      <c r="G88" s="16">
        <f t="shared" si="40"/>
        <v>2.1870565497103867</v>
      </c>
      <c r="H88" s="16">
        <f t="shared" si="40"/>
        <v>2.2918490026683118</v>
      </c>
      <c r="I88" s="16">
        <f t="shared" si="40"/>
        <v>1.792190281630776</v>
      </c>
      <c r="J88" s="16">
        <f t="shared" si="40"/>
        <v>1.9072186655991754</v>
      </c>
      <c r="K88" s="16">
        <f t="shared" si="40"/>
        <v>2.3506757574581698</v>
      </c>
      <c r="L88" s="16">
        <f t="shared" si="40"/>
        <v>2.2440156931414696</v>
      </c>
      <c r="M88" s="16">
        <f t="shared" si="40"/>
        <v>2.2722986744268567</v>
      </c>
      <c r="N88" s="16">
        <f t="shared" si="40"/>
        <v>2.3564019001186396</v>
      </c>
      <c r="O88" s="16">
        <f t="shared" si="40"/>
        <v>2.1027387268477047</v>
      </c>
      <c r="P88" s="16">
        <f t="shared" si="40"/>
        <v>2.3798815955723569</v>
      </c>
      <c r="Q88" s="16">
        <f t="shared" si="40"/>
        <v>2.3506757574581707</v>
      </c>
      <c r="R88" s="16">
        <f t="shared" si="40"/>
        <v>2.2440156931414696</v>
      </c>
      <c r="S88" s="16">
        <f t="shared" si="40"/>
        <v>2.2722986744268567</v>
      </c>
      <c r="T88" s="16">
        <f t="shared" si="40"/>
        <v>2.3798815955723569</v>
      </c>
      <c r="U88" s="16">
        <f t="shared" si="40"/>
        <v>2.3798815955723569</v>
      </c>
      <c r="V88" s="16">
        <f t="shared" si="40"/>
        <v>2.1301382500832813</v>
      </c>
      <c r="W88" s="16">
        <f t="shared" si="40"/>
        <v>2.2722986744268567</v>
      </c>
      <c r="X88" s="16">
        <f t="shared" si="40"/>
        <v>2.1583730379529524</v>
      </c>
      <c r="Y88" s="16">
        <f t="shared" si="40"/>
        <v>2.1870565497103867</v>
      </c>
      <c r="Z88" s="16">
        <f t="shared" si="40"/>
        <v>2.1295483613602402</v>
      </c>
      <c r="AA88" s="16">
        <f t="shared" si="40"/>
        <v>2.1870565497103867</v>
      </c>
      <c r="AB88" s="16"/>
      <c r="AC88" s="24">
        <f t="shared" si="37"/>
        <v>2.2050903855545552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>
        <f t="shared" ref="E89:AA89" si="41">(E67-E68)/LN(1+(E67-E68)/E66)</f>
        <v>2.1049313267650867</v>
      </c>
      <c r="F89" s="16">
        <f t="shared" si="41"/>
        <v>2.3451198016987842</v>
      </c>
      <c r="G89" s="16">
        <f t="shared" si="41"/>
        <v>2.5824181345416171</v>
      </c>
      <c r="H89" s="16">
        <f t="shared" si="41"/>
        <v>2.5141180370887164</v>
      </c>
      <c r="I89" s="16">
        <f t="shared" si="41"/>
        <v>2.4630006809846829</v>
      </c>
      <c r="J89" s="16">
        <f t="shared" si="41"/>
        <v>2.1491323462834737</v>
      </c>
      <c r="K89" s="16">
        <f t="shared" si="41"/>
        <v>2.5824181345416166</v>
      </c>
      <c r="L89" s="16">
        <f t="shared" si="41"/>
        <v>2.8236489909180893</v>
      </c>
      <c r="M89" s="16">
        <f t="shared" si="41"/>
        <v>2.8471908617087194</v>
      </c>
      <c r="N89" s="16">
        <f t="shared" si="41"/>
        <v>3.0533471748646295</v>
      </c>
      <c r="O89" s="16">
        <f t="shared" si="41"/>
        <v>3.0045957240544103</v>
      </c>
      <c r="P89" s="16">
        <f t="shared" si="41"/>
        <v>3.0533471748646286</v>
      </c>
      <c r="Q89" s="16">
        <f t="shared" si="41"/>
        <v>2.8236489909180893</v>
      </c>
      <c r="R89" s="16">
        <f t="shared" si="41"/>
        <v>3.0045957240544103</v>
      </c>
      <c r="S89" s="16">
        <f t="shared" si="41"/>
        <v>3.0533471748646286</v>
      </c>
      <c r="T89" s="16">
        <f t="shared" si="41"/>
        <v>3.0290013989076652</v>
      </c>
      <c r="U89" s="16">
        <f t="shared" si="41"/>
        <v>3.0045957240544103</v>
      </c>
      <c r="V89" s="16">
        <f t="shared" si="41"/>
        <v>3.0045957240544103</v>
      </c>
      <c r="W89" s="16">
        <f t="shared" si="41"/>
        <v>3.0045957240544103</v>
      </c>
      <c r="X89" s="16">
        <f t="shared" si="41"/>
        <v>2.9063544547929929</v>
      </c>
      <c r="Y89" s="16">
        <f t="shared" si="41"/>
        <v>2.7050532016668063</v>
      </c>
      <c r="Z89" s="16">
        <f t="shared" si="41"/>
        <v>2.7050532016668063</v>
      </c>
      <c r="AA89" s="16">
        <f t="shared" si="41"/>
        <v>2.4912348380247811</v>
      </c>
      <c r="AB89" s="16"/>
      <c r="AC89" s="24">
        <f t="shared" si="37"/>
        <v>2.7502323715379946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>
        <v>1.6</v>
      </c>
      <c r="F94" s="8">
        <v>1.6</v>
      </c>
      <c r="G94" s="8">
        <v>1.8</v>
      </c>
      <c r="H94" s="8">
        <v>1.8</v>
      </c>
      <c r="I94" s="8">
        <v>1.8</v>
      </c>
      <c r="J94" s="8">
        <v>1.6</v>
      </c>
      <c r="K94" s="8">
        <v>1.8</v>
      </c>
      <c r="L94" s="8">
        <v>1.8</v>
      </c>
      <c r="M94" s="8">
        <v>1.8</v>
      </c>
      <c r="N94" s="8">
        <v>1.8</v>
      </c>
      <c r="O94" s="8">
        <v>1.7</v>
      </c>
      <c r="P94" s="8">
        <v>1.8</v>
      </c>
      <c r="Q94" s="8">
        <v>1.7</v>
      </c>
      <c r="R94" s="8">
        <v>1.8</v>
      </c>
      <c r="S94" s="8">
        <v>1.8</v>
      </c>
      <c r="T94" s="8">
        <v>1.8</v>
      </c>
      <c r="U94" s="8">
        <v>1.8</v>
      </c>
      <c r="V94" s="8">
        <v>1.8</v>
      </c>
      <c r="W94" s="8">
        <v>1.8</v>
      </c>
      <c r="X94" s="8">
        <v>1.8</v>
      </c>
      <c r="Y94" s="8">
        <v>1.7</v>
      </c>
      <c r="Z94" s="8">
        <v>1.7</v>
      </c>
      <c r="AA94" s="8">
        <v>1.7</v>
      </c>
      <c r="AB94" s="8">
        <v>1.7</v>
      </c>
      <c r="AC94" s="23">
        <f>AVERAGE(E94:AB94)</f>
        <v>1.7500000000000007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>
        <v>0.4</v>
      </c>
      <c r="F95" s="9">
        <v>0.5</v>
      </c>
      <c r="G95" s="9">
        <v>0.4</v>
      </c>
      <c r="H95" s="9">
        <v>0.6</v>
      </c>
      <c r="I95" s="9">
        <v>0.6</v>
      </c>
      <c r="J95" s="9">
        <v>0.7</v>
      </c>
      <c r="K95" s="9">
        <v>0.6</v>
      </c>
      <c r="L95" s="9">
        <v>0.4</v>
      </c>
      <c r="M95" s="9">
        <v>0.4</v>
      </c>
      <c r="N95" s="9">
        <v>0.6</v>
      </c>
      <c r="O95" s="9">
        <v>0.6</v>
      </c>
      <c r="P95" s="9">
        <v>0.6</v>
      </c>
      <c r="Q95" s="9">
        <v>0.4</v>
      </c>
      <c r="R95" s="9">
        <v>0.4</v>
      </c>
      <c r="S95" s="9">
        <v>0.4</v>
      </c>
      <c r="T95" s="9">
        <v>0.4</v>
      </c>
      <c r="U95" s="9">
        <v>0.4</v>
      </c>
      <c r="V95" s="9">
        <v>0.4</v>
      </c>
      <c r="W95" s="9">
        <v>0.4</v>
      </c>
      <c r="X95" s="9">
        <v>0.6</v>
      </c>
      <c r="Y95" s="9">
        <v>0.4</v>
      </c>
      <c r="Z95" s="9">
        <v>0.4</v>
      </c>
      <c r="AA95" s="9">
        <v>0.4</v>
      </c>
      <c r="AB95" s="9">
        <v>0.5</v>
      </c>
      <c r="AC95" s="23">
        <f>AVERAGE(E95:AB95)</f>
        <v>0.47916666666666674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>
        <v>13.3</v>
      </c>
      <c r="F96" s="10">
        <v>13.5</v>
      </c>
      <c r="G96" s="10">
        <v>13.5</v>
      </c>
      <c r="H96" s="10">
        <v>13.3</v>
      </c>
      <c r="I96" s="10">
        <v>12.9</v>
      </c>
      <c r="J96" s="10">
        <v>13.1</v>
      </c>
      <c r="K96" s="10">
        <v>13.7</v>
      </c>
      <c r="L96" s="10">
        <v>13.6</v>
      </c>
      <c r="M96" s="10">
        <v>13.8</v>
      </c>
      <c r="N96" s="10">
        <v>13.9</v>
      </c>
      <c r="O96" s="10">
        <v>13.7</v>
      </c>
      <c r="P96" s="10">
        <v>13.7</v>
      </c>
      <c r="Q96" s="10">
        <v>13.7</v>
      </c>
      <c r="R96" s="10">
        <v>13.8</v>
      </c>
      <c r="S96" s="10">
        <v>13.7</v>
      </c>
      <c r="T96" s="10">
        <v>13.7</v>
      </c>
      <c r="U96" s="10">
        <v>13.7</v>
      </c>
      <c r="V96" s="10">
        <v>13.7</v>
      </c>
      <c r="W96" s="10">
        <v>13.8</v>
      </c>
      <c r="X96" s="10">
        <v>13.3</v>
      </c>
      <c r="Y96" s="10">
        <v>13.2</v>
      </c>
      <c r="Z96" s="10">
        <v>13.1</v>
      </c>
      <c r="AA96" s="10">
        <v>13.1</v>
      </c>
      <c r="AB96" s="10">
        <v>12.9</v>
      </c>
      <c r="AC96" s="24">
        <f t="shared" ref="AC96:AC100" si="42">AVERAGE(E96:AB96)</f>
        <v>13.487499999999997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>
        <v>6.6</v>
      </c>
      <c r="F97" s="10">
        <v>5.7</v>
      </c>
      <c r="G97" s="10">
        <v>5.6</v>
      </c>
      <c r="H97" s="10">
        <v>5.5</v>
      </c>
      <c r="I97" s="10">
        <v>6.4</v>
      </c>
      <c r="J97" s="10">
        <v>6.5</v>
      </c>
      <c r="K97" s="10">
        <v>5.8</v>
      </c>
      <c r="L97" s="10">
        <v>5.7</v>
      </c>
      <c r="M97" s="10">
        <v>5.7</v>
      </c>
      <c r="N97" s="10">
        <v>5.7</v>
      </c>
      <c r="O97" s="10">
        <v>5.6</v>
      </c>
      <c r="P97" s="10">
        <v>5.7</v>
      </c>
      <c r="Q97" s="10">
        <v>5.6</v>
      </c>
      <c r="R97" s="10">
        <v>5.6</v>
      </c>
      <c r="S97" s="10">
        <v>5.6</v>
      </c>
      <c r="T97" s="10">
        <v>5.6</v>
      </c>
      <c r="U97" s="10">
        <v>5.7</v>
      </c>
      <c r="V97" s="10">
        <v>5.7</v>
      </c>
      <c r="W97" s="10">
        <v>5.8</v>
      </c>
      <c r="X97" s="10">
        <v>5.6</v>
      </c>
      <c r="Y97" s="10">
        <v>5.4</v>
      </c>
      <c r="Z97" s="10">
        <v>5.4</v>
      </c>
      <c r="AA97" s="10">
        <v>5.4</v>
      </c>
      <c r="AB97" s="10">
        <v>6.4</v>
      </c>
      <c r="AC97" s="24">
        <f t="shared" si="42"/>
        <v>5.7624999999999993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6.7000000000000011</v>
      </c>
      <c r="F98" s="10">
        <f t="shared" ref="F98:V98" si="43">F96-F97</f>
        <v>7.8</v>
      </c>
      <c r="G98" s="10">
        <f t="shared" si="43"/>
        <v>7.9</v>
      </c>
      <c r="H98" s="10">
        <f t="shared" si="43"/>
        <v>7.8000000000000007</v>
      </c>
      <c r="I98" s="10">
        <f t="shared" si="43"/>
        <v>6.5</v>
      </c>
      <c r="J98" s="10">
        <f t="shared" si="43"/>
        <v>6.6</v>
      </c>
      <c r="K98" s="10">
        <f t="shared" si="43"/>
        <v>7.8999999999999995</v>
      </c>
      <c r="L98" s="10">
        <f t="shared" si="43"/>
        <v>7.8999999999999995</v>
      </c>
      <c r="M98" s="10">
        <f t="shared" si="43"/>
        <v>8.1000000000000014</v>
      </c>
      <c r="N98" s="10">
        <f t="shared" si="43"/>
        <v>8.1999999999999993</v>
      </c>
      <c r="O98" s="10">
        <f t="shared" si="43"/>
        <v>8.1</v>
      </c>
      <c r="P98" s="10">
        <f t="shared" si="43"/>
        <v>7.9999999999999991</v>
      </c>
      <c r="Q98" s="10">
        <f t="shared" si="43"/>
        <v>8.1</v>
      </c>
      <c r="R98" s="10">
        <f t="shared" si="43"/>
        <v>8.2000000000000011</v>
      </c>
      <c r="S98" s="10">
        <f t="shared" si="43"/>
        <v>8.1</v>
      </c>
      <c r="T98" s="10">
        <f t="shared" si="43"/>
        <v>8.1</v>
      </c>
      <c r="U98" s="10">
        <f t="shared" si="43"/>
        <v>7.9999999999999991</v>
      </c>
      <c r="V98" s="10">
        <f t="shared" si="43"/>
        <v>7.9999999999999991</v>
      </c>
      <c r="W98" s="10">
        <f t="shared" ref="W98:AB98" si="44">W96-W97</f>
        <v>8</v>
      </c>
      <c r="X98" s="10">
        <f t="shared" si="44"/>
        <v>7.7000000000000011</v>
      </c>
      <c r="Y98" s="10">
        <f t="shared" si="44"/>
        <v>7.7999999999999989</v>
      </c>
      <c r="Z98" s="10">
        <f t="shared" si="44"/>
        <v>7.6999999999999993</v>
      </c>
      <c r="AA98" s="10">
        <f t="shared" si="44"/>
        <v>7.6999999999999993</v>
      </c>
      <c r="AB98" s="10">
        <f t="shared" si="44"/>
        <v>6.5</v>
      </c>
      <c r="AC98" s="24">
        <f t="shared" si="42"/>
        <v>7.7249999999999979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>
        <v>24.9</v>
      </c>
      <c r="F99" s="10">
        <v>24.8</v>
      </c>
      <c r="G99" s="10">
        <v>22.8</v>
      </c>
      <c r="H99" s="10">
        <v>22</v>
      </c>
      <c r="I99" s="10">
        <v>22.8</v>
      </c>
      <c r="J99" s="10">
        <v>24.8</v>
      </c>
      <c r="K99" s="10">
        <v>26.1</v>
      </c>
      <c r="L99" s="10">
        <v>25.6</v>
      </c>
      <c r="M99" s="10">
        <v>25.1</v>
      </c>
      <c r="N99" s="10">
        <v>24.9</v>
      </c>
      <c r="O99" s="10">
        <v>24.4</v>
      </c>
      <c r="P99" s="10">
        <v>24.8</v>
      </c>
      <c r="Q99" s="10">
        <v>25.1</v>
      </c>
      <c r="R99" s="10">
        <v>25.1</v>
      </c>
      <c r="S99" s="10">
        <v>25.6</v>
      </c>
      <c r="T99" s="10">
        <v>25.6</v>
      </c>
      <c r="U99" s="10">
        <v>25.7</v>
      </c>
      <c r="V99" s="10">
        <v>25.7</v>
      </c>
      <c r="W99" s="10">
        <v>25.8</v>
      </c>
      <c r="X99" s="10">
        <v>25.7</v>
      </c>
      <c r="Y99" s="10">
        <v>25.8</v>
      </c>
      <c r="Z99" s="10">
        <v>25.7</v>
      </c>
      <c r="AA99" s="10">
        <v>25.5</v>
      </c>
      <c r="AB99" s="10">
        <v>25.1</v>
      </c>
      <c r="AC99" s="24">
        <f t="shared" si="42"/>
        <v>24.975000000000005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>
        <v>28.8</v>
      </c>
      <c r="F100" s="10">
        <v>29.4</v>
      </c>
      <c r="G100" s="10">
        <v>27.4</v>
      </c>
      <c r="H100" s="10">
        <v>26.7</v>
      </c>
      <c r="I100" s="10">
        <v>26.7</v>
      </c>
      <c r="J100" s="10">
        <v>28.6</v>
      </c>
      <c r="K100" s="10">
        <v>30.7</v>
      </c>
      <c r="L100" s="10">
        <v>30.4</v>
      </c>
      <c r="M100" s="10">
        <v>29.9</v>
      </c>
      <c r="N100" s="10">
        <v>29.8</v>
      </c>
      <c r="O100" s="10">
        <v>29.3</v>
      </c>
      <c r="P100" s="10">
        <v>29.7</v>
      </c>
      <c r="Q100" s="10">
        <v>30.1</v>
      </c>
      <c r="R100" s="10">
        <v>30.1</v>
      </c>
      <c r="S100" s="10">
        <v>30.5</v>
      </c>
      <c r="T100" s="10">
        <v>30.4</v>
      </c>
      <c r="U100" s="10">
        <v>30.5</v>
      </c>
      <c r="V100" s="10">
        <v>30.5</v>
      </c>
      <c r="W100" s="10">
        <v>30.6</v>
      </c>
      <c r="X100" s="10">
        <v>30.4</v>
      </c>
      <c r="Y100" s="10">
        <v>30.4</v>
      </c>
      <c r="Z100" s="10">
        <v>30.2</v>
      </c>
      <c r="AA100" s="10">
        <v>30.1</v>
      </c>
      <c r="AB100" s="10">
        <v>28.8</v>
      </c>
      <c r="AC100" s="24">
        <f t="shared" si="42"/>
        <v>29.583333333333332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3.9000000000000021</v>
      </c>
      <c r="F101" s="10">
        <f t="shared" ref="F101:V101" si="45">F100-F99</f>
        <v>4.5999999999999979</v>
      </c>
      <c r="G101" s="10">
        <f t="shared" si="45"/>
        <v>4.5999999999999979</v>
      </c>
      <c r="H101" s="10">
        <f t="shared" si="45"/>
        <v>4.6999999999999993</v>
      </c>
      <c r="I101" s="10">
        <f t="shared" si="45"/>
        <v>3.8999999999999986</v>
      </c>
      <c r="J101" s="10">
        <f t="shared" si="45"/>
        <v>3.8000000000000007</v>
      </c>
      <c r="K101" s="10">
        <f t="shared" si="45"/>
        <v>4.5999999999999979</v>
      </c>
      <c r="L101" s="10">
        <f t="shared" si="45"/>
        <v>4.7999999999999972</v>
      </c>
      <c r="M101" s="10">
        <f t="shared" si="45"/>
        <v>4.7999999999999972</v>
      </c>
      <c r="N101" s="10">
        <f t="shared" si="45"/>
        <v>4.9000000000000021</v>
      </c>
      <c r="O101" s="10">
        <f t="shared" si="45"/>
        <v>4.9000000000000021</v>
      </c>
      <c r="P101" s="10">
        <f t="shared" si="45"/>
        <v>4.8999999999999986</v>
      </c>
      <c r="Q101" s="10">
        <f t="shared" si="45"/>
        <v>5</v>
      </c>
      <c r="R101" s="10">
        <f t="shared" si="45"/>
        <v>5</v>
      </c>
      <c r="S101" s="10">
        <f t="shared" si="45"/>
        <v>4.8999999999999986</v>
      </c>
      <c r="T101" s="10">
        <f t="shared" si="45"/>
        <v>4.7999999999999972</v>
      </c>
      <c r="U101" s="10">
        <f t="shared" si="45"/>
        <v>4.8000000000000007</v>
      </c>
      <c r="V101" s="10">
        <f t="shared" si="45"/>
        <v>4.8000000000000007</v>
      </c>
      <c r="W101" s="10">
        <f t="shared" ref="W101:AB101" si="46">W100-W99</f>
        <v>4.8000000000000007</v>
      </c>
      <c r="X101" s="10">
        <f t="shared" si="46"/>
        <v>4.6999999999999993</v>
      </c>
      <c r="Y101" s="10">
        <f t="shared" si="46"/>
        <v>4.5999999999999979</v>
      </c>
      <c r="Z101" s="10">
        <f t="shared" si="46"/>
        <v>4.5</v>
      </c>
      <c r="AA101" s="10">
        <f t="shared" si="46"/>
        <v>4.6000000000000014</v>
      </c>
      <c r="AB101" s="10">
        <f t="shared" si="46"/>
        <v>3.6999999999999993</v>
      </c>
      <c r="AC101" s="24">
        <f>AVERAGE(E101:AB101)</f>
        <v>4.6083333333333334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>
        <v>261.3</v>
      </c>
      <c r="F102" s="172">
        <v>250.3</v>
      </c>
      <c r="G102" s="172">
        <v>247.5</v>
      </c>
      <c r="H102" s="172">
        <v>246.1</v>
      </c>
      <c r="I102" s="172">
        <v>257.89999999999998</v>
      </c>
      <c r="J102" s="172">
        <v>255.8</v>
      </c>
      <c r="K102" s="172">
        <v>251.7</v>
      </c>
      <c r="L102" s="172">
        <v>250.3</v>
      </c>
      <c r="M102" s="172">
        <v>250.3</v>
      </c>
      <c r="N102" s="172">
        <v>250.3</v>
      </c>
      <c r="O102" s="172">
        <v>249.6</v>
      </c>
      <c r="P102" s="172">
        <v>249.6</v>
      </c>
      <c r="Q102" s="172">
        <v>248.9</v>
      </c>
      <c r="R102" s="172">
        <v>248.2</v>
      </c>
      <c r="S102" s="172">
        <v>248.9</v>
      </c>
      <c r="T102" s="172">
        <v>249.6</v>
      </c>
      <c r="U102" s="172">
        <v>250.3</v>
      </c>
      <c r="V102" s="172">
        <v>250.3</v>
      </c>
      <c r="W102" s="172">
        <v>251.7</v>
      </c>
      <c r="X102" s="172">
        <v>248.9</v>
      </c>
      <c r="Y102" s="172">
        <v>248.2</v>
      </c>
      <c r="Z102" s="172">
        <v>248.2</v>
      </c>
      <c r="AA102" s="172">
        <v>248.2</v>
      </c>
      <c r="AB102" s="172">
        <v>259.89999999999998</v>
      </c>
      <c r="AC102" s="24">
        <f t="shared" ref="AC102:AC110" si="47">AVERAGE(E102:AB102)</f>
        <v>250.9166666666666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>
        <v>678.4</v>
      </c>
      <c r="F103" s="172">
        <v>692.9</v>
      </c>
      <c r="G103" s="172">
        <v>652.9</v>
      </c>
      <c r="H103" s="172">
        <v>637.1</v>
      </c>
      <c r="I103" s="172">
        <v>629.5</v>
      </c>
      <c r="J103" s="172">
        <v>672.9</v>
      </c>
      <c r="K103" s="172">
        <v>724.6</v>
      </c>
      <c r="L103" s="172">
        <v>716.4</v>
      </c>
      <c r="M103" s="172">
        <v>706.7</v>
      </c>
      <c r="N103" s="172">
        <v>708.1</v>
      </c>
      <c r="O103" s="172">
        <v>690.2</v>
      </c>
      <c r="P103" s="172">
        <v>699.8</v>
      </c>
      <c r="Q103" s="172">
        <v>710.2</v>
      </c>
      <c r="R103" s="172">
        <v>710.2</v>
      </c>
      <c r="S103" s="172">
        <v>719.8</v>
      </c>
      <c r="T103" s="172">
        <v>717.1</v>
      </c>
      <c r="U103" s="172">
        <v>718.4</v>
      </c>
      <c r="V103" s="172">
        <v>719.8</v>
      </c>
      <c r="W103" s="172">
        <v>721.9</v>
      </c>
      <c r="X103" s="172">
        <v>714.3</v>
      </c>
      <c r="Y103" s="172">
        <v>715</v>
      </c>
      <c r="Z103" s="172">
        <v>709.5</v>
      </c>
      <c r="AA103" s="172">
        <v>706.7</v>
      </c>
      <c r="AB103" s="172">
        <v>675.7</v>
      </c>
      <c r="AC103" s="24">
        <f t="shared" si="47"/>
        <v>697.83749999999998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>
        <v>4.2</v>
      </c>
      <c r="M104" s="11">
        <v>4.2</v>
      </c>
      <c r="N104" s="11">
        <v>4.2</v>
      </c>
      <c r="O104" s="11">
        <v>4.2</v>
      </c>
      <c r="P104" s="11">
        <v>4.2</v>
      </c>
      <c r="Q104" s="11">
        <v>4.2</v>
      </c>
      <c r="R104" s="11">
        <v>4.2</v>
      </c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>
        <v>4.2</v>
      </c>
      <c r="AC104" s="24">
        <f t="shared" si="47"/>
        <v>4.200000000000002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>
        <v>3.7</v>
      </c>
      <c r="M105" s="12">
        <v>3.7</v>
      </c>
      <c r="N105" s="12">
        <v>3.7</v>
      </c>
      <c r="O105" s="12">
        <v>3.7</v>
      </c>
      <c r="P105" s="12">
        <v>3.7</v>
      </c>
      <c r="Q105" s="12">
        <v>3.7</v>
      </c>
      <c r="R105" s="12">
        <v>3.7</v>
      </c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>
        <v>3.7</v>
      </c>
      <c r="AC105" s="24">
        <f t="shared" si="47"/>
        <v>3.7000000000000015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>
        <v>3.8</v>
      </c>
      <c r="M106" s="12">
        <v>3.8</v>
      </c>
      <c r="N106" s="12">
        <v>3.8</v>
      </c>
      <c r="O106" s="12">
        <v>3.8</v>
      </c>
      <c r="P106" s="12">
        <v>3.8</v>
      </c>
      <c r="Q106" s="12">
        <v>3.8</v>
      </c>
      <c r="R106" s="12">
        <v>3.8</v>
      </c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>
        <v>3.8</v>
      </c>
      <c r="AC106" s="24">
        <f t="shared" si="47"/>
        <v>3.7999999999999985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>
        <v>3</v>
      </c>
      <c r="M107" s="12">
        <v>3</v>
      </c>
      <c r="N107" s="12">
        <v>3</v>
      </c>
      <c r="O107" s="12">
        <v>3</v>
      </c>
      <c r="P107" s="12">
        <v>3</v>
      </c>
      <c r="Q107" s="12">
        <v>3</v>
      </c>
      <c r="R107" s="12">
        <v>3</v>
      </c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>
        <v>3</v>
      </c>
      <c r="AC107" s="24">
        <f t="shared" si="47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V108" si="48">E104-E105</f>
        <v>0.5</v>
      </c>
      <c r="F108" s="11">
        <f t="shared" si="48"/>
        <v>0.5</v>
      </c>
      <c r="G108" s="11">
        <f t="shared" si="48"/>
        <v>0.5</v>
      </c>
      <c r="H108" s="11">
        <f t="shared" si="48"/>
        <v>0.5</v>
      </c>
      <c r="I108" s="11">
        <f t="shared" si="48"/>
        <v>0.5</v>
      </c>
      <c r="J108" s="11">
        <f t="shared" si="48"/>
        <v>0.5</v>
      </c>
      <c r="K108" s="11">
        <f t="shared" si="48"/>
        <v>0.5</v>
      </c>
      <c r="L108" s="11">
        <f t="shared" si="48"/>
        <v>0.5</v>
      </c>
      <c r="M108" s="11">
        <f t="shared" si="48"/>
        <v>0.5</v>
      </c>
      <c r="N108" s="11">
        <f t="shared" si="48"/>
        <v>0.5</v>
      </c>
      <c r="O108" s="11">
        <f t="shared" si="48"/>
        <v>0.5</v>
      </c>
      <c r="P108" s="11">
        <f t="shared" si="48"/>
        <v>0.5</v>
      </c>
      <c r="Q108" s="11">
        <f t="shared" si="48"/>
        <v>0.5</v>
      </c>
      <c r="R108" s="11">
        <f t="shared" si="48"/>
        <v>0.5</v>
      </c>
      <c r="S108" s="11">
        <f t="shared" si="48"/>
        <v>0.5</v>
      </c>
      <c r="T108" s="11">
        <f t="shared" si="48"/>
        <v>0.5</v>
      </c>
      <c r="U108" s="11">
        <f t="shared" si="48"/>
        <v>0.5</v>
      </c>
      <c r="V108" s="11">
        <f t="shared" si="48"/>
        <v>0.5</v>
      </c>
      <c r="W108" s="11">
        <f t="shared" ref="W108:AB108" si="49">W104-W105</f>
        <v>0.5</v>
      </c>
      <c r="X108" s="11">
        <f t="shared" si="49"/>
        <v>0.5</v>
      </c>
      <c r="Y108" s="11">
        <f t="shared" si="49"/>
        <v>0.5</v>
      </c>
      <c r="Z108" s="11">
        <f t="shared" si="49"/>
        <v>0.5</v>
      </c>
      <c r="AA108" s="11">
        <f t="shared" si="49"/>
        <v>0.5</v>
      </c>
      <c r="AB108" s="11">
        <f t="shared" si="49"/>
        <v>0.5</v>
      </c>
      <c r="AC108" s="24">
        <f t="shared" si="47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V109" si="50">E106-E107</f>
        <v>0.79999999999999982</v>
      </c>
      <c r="F109" s="11">
        <f t="shared" si="50"/>
        <v>0.79999999999999982</v>
      </c>
      <c r="G109" s="11">
        <f t="shared" si="50"/>
        <v>0.79999999999999982</v>
      </c>
      <c r="H109" s="11">
        <f t="shared" si="50"/>
        <v>0.79999999999999982</v>
      </c>
      <c r="I109" s="11">
        <f t="shared" si="50"/>
        <v>0.79999999999999982</v>
      </c>
      <c r="J109" s="11">
        <f t="shared" si="50"/>
        <v>0.79999999999999982</v>
      </c>
      <c r="K109" s="11">
        <f t="shared" si="50"/>
        <v>0.79999999999999982</v>
      </c>
      <c r="L109" s="11">
        <f t="shared" si="50"/>
        <v>0.79999999999999982</v>
      </c>
      <c r="M109" s="11">
        <f t="shared" si="50"/>
        <v>0.79999999999999982</v>
      </c>
      <c r="N109" s="11">
        <f t="shared" si="50"/>
        <v>0.79999999999999982</v>
      </c>
      <c r="O109" s="11">
        <f t="shared" si="50"/>
        <v>0.79999999999999982</v>
      </c>
      <c r="P109" s="11">
        <f t="shared" si="50"/>
        <v>0.79999999999999982</v>
      </c>
      <c r="Q109" s="11">
        <f t="shared" si="50"/>
        <v>0.79999999999999982</v>
      </c>
      <c r="R109" s="11">
        <f t="shared" si="50"/>
        <v>0.79999999999999982</v>
      </c>
      <c r="S109" s="11">
        <f t="shared" si="50"/>
        <v>0.79999999999999982</v>
      </c>
      <c r="T109" s="11">
        <f t="shared" si="50"/>
        <v>0.79999999999999982</v>
      </c>
      <c r="U109" s="11">
        <f t="shared" si="50"/>
        <v>0.79999999999999982</v>
      </c>
      <c r="V109" s="11">
        <f t="shared" si="50"/>
        <v>0.79999999999999982</v>
      </c>
      <c r="W109" s="11">
        <f t="shared" ref="W109:AB109" si="51">W106-W107</f>
        <v>0.79999999999999982</v>
      </c>
      <c r="X109" s="11">
        <f t="shared" si="51"/>
        <v>0.79999999999999982</v>
      </c>
      <c r="Y109" s="11">
        <f t="shared" si="51"/>
        <v>0.79999999999999982</v>
      </c>
      <c r="Z109" s="11">
        <f t="shared" si="51"/>
        <v>0.79999999999999982</v>
      </c>
      <c r="AA109" s="11">
        <f t="shared" si="51"/>
        <v>0.79999999999999982</v>
      </c>
      <c r="AB109" s="11">
        <f t="shared" si="51"/>
        <v>0.79999999999999982</v>
      </c>
      <c r="AC109" s="24">
        <f t="shared" si="47"/>
        <v>0.80000000000000027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V110" si="52">SQRT(E108/0.5)*971</f>
        <v>971</v>
      </c>
      <c r="F110" s="14">
        <f t="shared" si="52"/>
        <v>971</v>
      </c>
      <c r="G110" s="14">
        <f t="shared" si="52"/>
        <v>971</v>
      </c>
      <c r="H110" s="14">
        <f t="shared" si="52"/>
        <v>971</v>
      </c>
      <c r="I110" s="14">
        <f t="shared" si="52"/>
        <v>971</v>
      </c>
      <c r="J110" s="14">
        <f t="shared" si="52"/>
        <v>971</v>
      </c>
      <c r="K110" s="14">
        <f t="shared" si="52"/>
        <v>971</v>
      </c>
      <c r="L110" s="14">
        <f t="shared" si="52"/>
        <v>971</v>
      </c>
      <c r="M110" s="14">
        <f t="shared" si="52"/>
        <v>971</v>
      </c>
      <c r="N110" s="14">
        <f t="shared" si="52"/>
        <v>971</v>
      </c>
      <c r="O110" s="14">
        <f t="shared" si="52"/>
        <v>971</v>
      </c>
      <c r="P110" s="14">
        <f t="shared" si="52"/>
        <v>971</v>
      </c>
      <c r="Q110" s="14">
        <f t="shared" si="52"/>
        <v>971</v>
      </c>
      <c r="R110" s="14">
        <f t="shared" si="52"/>
        <v>971</v>
      </c>
      <c r="S110" s="14">
        <f t="shared" si="52"/>
        <v>971</v>
      </c>
      <c r="T110" s="14">
        <f t="shared" si="52"/>
        <v>971</v>
      </c>
      <c r="U110" s="14">
        <f t="shared" si="52"/>
        <v>971</v>
      </c>
      <c r="V110" s="14">
        <f t="shared" si="52"/>
        <v>971</v>
      </c>
      <c r="W110" s="14">
        <f t="shared" ref="W110:AB110" si="53">SQRT(W108/0.5)*971</f>
        <v>971</v>
      </c>
      <c r="X110" s="14">
        <f t="shared" si="53"/>
        <v>971</v>
      </c>
      <c r="Y110" s="14">
        <f t="shared" si="53"/>
        <v>971</v>
      </c>
      <c r="Z110" s="14">
        <f t="shared" si="53"/>
        <v>971</v>
      </c>
      <c r="AA110" s="14">
        <f t="shared" si="53"/>
        <v>971</v>
      </c>
      <c r="AB110" s="14">
        <f t="shared" si="53"/>
        <v>971</v>
      </c>
      <c r="AC110" s="24">
        <f t="shared" si="47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V111" si="54">E110*1000*1*(E96-E97)/3024</f>
        <v>2151.3558201058204</v>
      </c>
      <c r="F111" s="14">
        <f t="shared" si="54"/>
        <v>2504.563492063492</v>
      </c>
      <c r="G111" s="14">
        <f t="shared" si="54"/>
        <v>2536.6732804232806</v>
      </c>
      <c r="H111" s="14">
        <f t="shared" si="54"/>
        <v>2504.5634920634925</v>
      </c>
      <c r="I111" s="14">
        <f t="shared" si="54"/>
        <v>2087.1362433862432</v>
      </c>
      <c r="J111" s="14">
        <f t="shared" si="54"/>
        <v>2119.2460317460318</v>
      </c>
      <c r="K111" s="14">
        <f t="shared" si="54"/>
        <v>2536.6732804232802</v>
      </c>
      <c r="L111" s="14">
        <f t="shared" si="54"/>
        <v>2536.6732804232802</v>
      </c>
      <c r="M111" s="14">
        <f t="shared" si="54"/>
        <v>2600.8928571428573</v>
      </c>
      <c r="N111" s="14">
        <f t="shared" si="54"/>
        <v>2633.002645502645</v>
      </c>
      <c r="O111" s="14">
        <f t="shared" si="54"/>
        <v>2600.8928571428573</v>
      </c>
      <c r="P111" s="14">
        <f t="shared" si="54"/>
        <v>2568.7830687830683</v>
      </c>
      <c r="Q111" s="14">
        <f t="shared" si="54"/>
        <v>2600.8928571428573</v>
      </c>
      <c r="R111" s="14">
        <f t="shared" si="54"/>
        <v>2633.0026455026459</v>
      </c>
      <c r="S111" s="14">
        <f t="shared" si="54"/>
        <v>2600.8928571428573</v>
      </c>
      <c r="T111" s="14">
        <f t="shared" si="54"/>
        <v>2600.8928571428573</v>
      </c>
      <c r="U111" s="14">
        <f t="shared" si="54"/>
        <v>2568.7830687830683</v>
      </c>
      <c r="V111" s="14">
        <f t="shared" si="54"/>
        <v>2568.7830687830683</v>
      </c>
      <c r="W111" s="14">
        <f t="shared" ref="W111:AB111" si="55">W110*1000*1*(W96-W97)/3024</f>
        <v>2568.7830687830688</v>
      </c>
      <c r="X111" s="14">
        <f t="shared" si="55"/>
        <v>2472.4537037037039</v>
      </c>
      <c r="Y111" s="14">
        <f t="shared" si="55"/>
        <v>2504.5634920634916</v>
      </c>
      <c r="Z111" s="14">
        <f t="shared" si="55"/>
        <v>2472.4537037037035</v>
      </c>
      <c r="AA111" s="14">
        <f t="shared" si="55"/>
        <v>2472.4537037037035</v>
      </c>
      <c r="AB111" s="14">
        <f t="shared" si="55"/>
        <v>2087.1362433862432</v>
      </c>
      <c r="AC111" s="24">
        <f>SUM(E111:AB111)</f>
        <v>59531.547619047618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>
        <v>1300</v>
      </c>
      <c r="F112" s="15">
        <v>1500</v>
      </c>
      <c r="G112" s="15">
        <v>1300</v>
      </c>
      <c r="H112" s="15">
        <v>1200</v>
      </c>
      <c r="I112" s="15">
        <v>1300</v>
      </c>
      <c r="J112" s="15">
        <v>1400</v>
      </c>
      <c r="K112" s="15">
        <v>1400</v>
      </c>
      <c r="L112" s="15">
        <v>1500</v>
      </c>
      <c r="M112" s="15">
        <v>1500</v>
      </c>
      <c r="N112" s="15">
        <v>1500</v>
      </c>
      <c r="O112" s="15">
        <v>1500</v>
      </c>
      <c r="P112" s="15">
        <v>1500</v>
      </c>
      <c r="Q112" s="15">
        <v>1500</v>
      </c>
      <c r="R112" s="15">
        <v>1500</v>
      </c>
      <c r="S112" s="15">
        <v>1600</v>
      </c>
      <c r="T112" s="15">
        <v>1400</v>
      </c>
      <c r="U112" s="15">
        <v>1600</v>
      </c>
      <c r="V112" s="15">
        <v>1400</v>
      </c>
      <c r="W112" s="15">
        <v>1500</v>
      </c>
      <c r="X112" s="15">
        <v>1500</v>
      </c>
      <c r="Y112" s="15">
        <v>1400</v>
      </c>
      <c r="Z112" s="15">
        <v>1500</v>
      </c>
      <c r="AA112" s="15">
        <v>1300</v>
      </c>
      <c r="AB112" s="15">
        <v>1200</v>
      </c>
      <c r="AC112" s="25">
        <f>SUM(E112:AB112)</f>
        <v>34300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>
        <f t="shared" ref="E113:V113" si="56">E112/E111</f>
        <v>0.60427010160320938</v>
      </c>
      <c r="F113" s="16">
        <f t="shared" si="56"/>
        <v>0.59890675750613964</v>
      </c>
      <c r="G113" s="16">
        <f t="shared" si="56"/>
        <v>0.51248223806854476</v>
      </c>
      <c r="H113" s="16">
        <f t="shared" si="56"/>
        <v>0.4791254060049116</v>
      </c>
      <c r="I113" s="16">
        <f t="shared" si="56"/>
        <v>0.62286302780638525</v>
      </c>
      <c r="J113" s="16">
        <f t="shared" si="56"/>
        <v>0.66061230221889333</v>
      </c>
      <c r="K113" s="16">
        <f t="shared" si="56"/>
        <v>0.55190394868920212</v>
      </c>
      <c r="L113" s="16">
        <f t="shared" si="56"/>
        <v>0.59132565930985936</v>
      </c>
      <c r="M113" s="16">
        <f t="shared" si="56"/>
        <v>0.57672502574665285</v>
      </c>
      <c r="N113" s="16">
        <f t="shared" si="56"/>
        <v>0.56969179372535239</v>
      </c>
      <c r="O113" s="16">
        <f t="shared" si="56"/>
        <v>0.57672502574665285</v>
      </c>
      <c r="P113" s="16">
        <f t="shared" si="56"/>
        <v>0.58393408856848616</v>
      </c>
      <c r="Q113" s="16">
        <f t="shared" si="56"/>
        <v>0.57672502574665285</v>
      </c>
      <c r="R113" s="16">
        <f t="shared" si="56"/>
        <v>0.56969179372535217</v>
      </c>
      <c r="S113" s="16">
        <f t="shared" si="56"/>
        <v>0.6151733607964297</v>
      </c>
      <c r="T113" s="16">
        <f t="shared" si="56"/>
        <v>0.538276690696876</v>
      </c>
      <c r="U113" s="16">
        <f t="shared" si="56"/>
        <v>0.62286302780638525</v>
      </c>
      <c r="V113" s="16">
        <f t="shared" si="56"/>
        <v>0.54500514933058708</v>
      </c>
      <c r="W113" s="16">
        <f t="shared" ref="W113:AB113" si="57">W112/W111</f>
        <v>0.58393408856848605</v>
      </c>
      <c r="X113" s="16">
        <f t="shared" si="57"/>
        <v>0.60668476734388166</v>
      </c>
      <c r="Y113" s="16">
        <f t="shared" si="57"/>
        <v>0.55897964033906367</v>
      </c>
      <c r="Z113" s="16">
        <f t="shared" si="57"/>
        <v>0.60668476734388177</v>
      </c>
      <c r="AA113" s="16">
        <f t="shared" si="57"/>
        <v>0.52579346503136415</v>
      </c>
      <c r="AB113" s="16">
        <f t="shared" si="57"/>
        <v>0.57495048720589403</v>
      </c>
      <c r="AC113" s="24">
        <f t="shared" ref="AC113:AC118" si="58">AVERAGE(E113:AB113)</f>
        <v>0.57722198495538102</v>
      </c>
    </row>
    <row r="114" spans="1:35" ht="30" customHeight="1">
      <c r="A114" s="4">
        <v>17</v>
      </c>
      <c r="B114" s="5" t="s">
        <v>64</v>
      </c>
      <c r="C114" s="13"/>
      <c r="D114" s="13"/>
      <c r="E114" s="427">
        <f>AVERAGE(E113:AB113)</f>
        <v>0.57722198495538102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>
        <f t="shared" si="58"/>
        <v>0.57722198495538102</v>
      </c>
    </row>
    <row r="115" spans="1:35" ht="30" customHeight="1">
      <c r="A115" s="4">
        <v>18</v>
      </c>
      <c r="B115" s="5" t="s">
        <v>65</v>
      </c>
      <c r="C115" s="13"/>
      <c r="D115" s="13"/>
      <c r="E115" s="16">
        <f t="shared" ref="E115:V115" si="59">3.516/E113</f>
        <v>5.8185900488400497</v>
      </c>
      <c r="F115" s="16">
        <f t="shared" si="59"/>
        <v>5.8706968253968252</v>
      </c>
      <c r="G115" s="16">
        <f t="shared" si="59"/>
        <v>6.86072557997558</v>
      </c>
      <c r="H115" s="16">
        <f t="shared" si="59"/>
        <v>7.3383710317460329</v>
      </c>
      <c r="I115" s="16">
        <f t="shared" si="59"/>
        <v>5.6449007936507929</v>
      </c>
      <c r="J115" s="16">
        <f t="shared" si="59"/>
        <v>5.322335034013606</v>
      </c>
      <c r="K115" s="16">
        <f t="shared" si="59"/>
        <v>6.3706737528344668</v>
      </c>
      <c r="L115" s="16">
        <f t="shared" si="59"/>
        <v>5.9459621693121694</v>
      </c>
      <c r="M115" s="16">
        <f t="shared" si="59"/>
        <v>6.0964928571428576</v>
      </c>
      <c r="N115" s="16">
        <f t="shared" si="59"/>
        <v>6.1717582010581999</v>
      </c>
      <c r="O115" s="16">
        <f t="shared" si="59"/>
        <v>6.0964928571428576</v>
      </c>
      <c r="P115" s="16">
        <f t="shared" si="59"/>
        <v>6.0212275132275126</v>
      </c>
      <c r="Q115" s="16">
        <f t="shared" si="59"/>
        <v>6.0964928571428576</v>
      </c>
      <c r="R115" s="16">
        <f t="shared" si="59"/>
        <v>6.1717582010582026</v>
      </c>
      <c r="S115" s="16">
        <f t="shared" si="59"/>
        <v>5.7154620535714296</v>
      </c>
      <c r="T115" s="16">
        <f t="shared" si="59"/>
        <v>6.5319566326530625</v>
      </c>
      <c r="U115" s="16">
        <f t="shared" si="59"/>
        <v>5.6449007936507929</v>
      </c>
      <c r="V115" s="16">
        <f t="shared" si="59"/>
        <v>6.4513151927437633</v>
      </c>
      <c r="W115" s="16">
        <f t="shared" ref="W115:AB115" si="60">3.516/W113</f>
        <v>6.0212275132275135</v>
      </c>
      <c r="X115" s="16">
        <f t="shared" si="60"/>
        <v>5.7954314814814811</v>
      </c>
      <c r="Y115" s="16">
        <f t="shared" si="60"/>
        <v>6.2900323129251694</v>
      </c>
      <c r="Z115" s="16">
        <f t="shared" si="60"/>
        <v>5.7954314814814802</v>
      </c>
      <c r="AA115" s="16">
        <f t="shared" si="60"/>
        <v>6.687036324786324</v>
      </c>
      <c r="AB115" s="16">
        <f t="shared" si="60"/>
        <v>6.1153091931216927</v>
      </c>
      <c r="AC115" s="24">
        <f t="shared" si="58"/>
        <v>6.1197741959243643</v>
      </c>
    </row>
    <row r="116" spans="1:35" ht="30" customHeight="1">
      <c r="A116" s="4">
        <v>19</v>
      </c>
      <c r="B116" s="5" t="s">
        <v>66</v>
      </c>
      <c r="C116" s="13"/>
      <c r="D116" s="13"/>
      <c r="E116" s="16">
        <f t="shared" ref="E116:V116" si="61">3.413*E115</f>
        <v>19.858847836691087</v>
      </c>
      <c r="F116" s="16">
        <f t="shared" si="61"/>
        <v>20.036688265079363</v>
      </c>
      <c r="G116" s="16">
        <f t="shared" si="61"/>
        <v>23.415656404456652</v>
      </c>
      <c r="H116" s="16">
        <f t="shared" si="61"/>
        <v>25.045860331349211</v>
      </c>
      <c r="I116" s="16">
        <f t="shared" si="61"/>
        <v>19.266046408730155</v>
      </c>
      <c r="J116" s="16">
        <f t="shared" si="61"/>
        <v>18.165129471088438</v>
      </c>
      <c r="K116" s="16">
        <f t="shared" si="61"/>
        <v>21.743109518424035</v>
      </c>
      <c r="L116" s="16">
        <f t="shared" si="61"/>
        <v>20.293568883862434</v>
      </c>
      <c r="M116" s="16">
        <f t="shared" si="61"/>
        <v>20.807330121428571</v>
      </c>
      <c r="N116" s="16">
        <f t="shared" si="61"/>
        <v>21.064210740211635</v>
      </c>
      <c r="O116" s="16">
        <f t="shared" si="61"/>
        <v>20.807330121428571</v>
      </c>
      <c r="P116" s="16">
        <f t="shared" si="61"/>
        <v>20.550449502645499</v>
      </c>
      <c r="Q116" s="16">
        <f t="shared" si="61"/>
        <v>20.807330121428571</v>
      </c>
      <c r="R116" s="16">
        <f t="shared" si="61"/>
        <v>21.064210740211646</v>
      </c>
      <c r="S116" s="16">
        <f t="shared" si="61"/>
        <v>19.506871988839286</v>
      </c>
      <c r="T116" s="16">
        <f t="shared" si="61"/>
        <v>22.293567987244902</v>
      </c>
      <c r="U116" s="16">
        <f t="shared" si="61"/>
        <v>19.266046408730155</v>
      </c>
      <c r="V116" s="16">
        <f t="shared" si="61"/>
        <v>22.018338752834463</v>
      </c>
      <c r="W116" s="16">
        <f t="shared" ref="W116:AB116" si="62">3.413*W115</f>
        <v>20.550449502645503</v>
      </c>
      <c r="X116" s="16">
        <f t="shared" si="62"/>
        <v>19.779807646296295</v>
      </c>
      <c r="Y116" s="16">
        <f t="shared" si="62"/>
        <v>21.467880284013603</v>
      </c>
      <c r="Z116" s="16">
        <f t="shared" si="62"/>
        <v>19.779807646296291</v>
      </c>
      <c r="AA116" s="16">
        <f t="shared" si="62"/>
        <v>22.822854976495723</v>
      </c>
      <c r="AB116" s="16">
        <f t="shared" si="62"/>
        <v>20.871550276124335</v>
      </c>
      <c r="AC116" s="24">
        <f t="shared" si="58"/>
        <v>20.886789330689847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>
        <f t="shared" ref="E117:J117" si="63">(E100-E99)/LN(1+(E100-E99)/E94)</f>
        <v>3.1585482801416629</v>
      </c>
      <c r="F117" s="16">
        <f t="shared" si="63"/>
        <v>3.3959726322354031</v>
      </c>
      <c r="G117" s="16">
        <f t="shared" si="63"/>
        <v>3.6262979349586684</v>
      </c>
      <c r="H117" s="16">
        <f t="shared" si="63"/>
        <v>3.6603919158898224</v>
      </c>
      <c r="I117" s="16">
        <f t="shared" si="63"/>
        <v>3.3834209477779891</v>
      </c>
      <c r="J117" s="16">
        <f t="shared" si="63"/>
        <v>3.1239843856768132</v>
      </c>
      <c r="K117" s="16">
        <f>(K100-K99)/LN(1+(K100-K99)/K94)</f>
        <v>3.6262979349586684</v>
      </c>
      <c r="L117" s="16">
        <f t="shared" ref="L117:V117" si="64">(L100-L99)/LN(1+(L100-L99)/L94)</f>
        <v>3.694345310935566</v>
      </c>
      <c r="M117" s="16">
        <f t="shared" si="64"/>
        <v>3.694345310935566</v>
      </c>
      <c r="N117" s="16">
        <f t="shared" si="64"/>
        <v>3.728161169432509</v>
      </c>
      <c r="O117" s="16">
        <f t="shared" si="64"/>
        <v>3.6123934342702917</v>
      </c>
      <c r="P117" s="16">
        <f t="shared" si="64"/>
        <v>3.7281611694325072</v>
      </c>
      <c r="Q117" s="16">
        <f t="shared" si="64"/>
        <v>3.6456985460313298</v>
      </c>
      <c r="R117" s="16">
        <f t="shared" si="64"/>
        <v>3.7618424287089893</v>
      </c>
      <c r="S117" s="16">
        <f t="shared" si="64"/>
        <v>3.7281611694325072</v>
      </c>
      <c r="T117" s="16">
        <f t="shared" si="64"/>
        <v>3.694345310935566</v>
      </c>
      <c r="U117" s="16">
        <f t="shared" si="64"/>
        <v>3.6943453109355677</v>
      </c>
      <c r="V117" s="16">
        <f t="shared" si="64"/>
        <v>3.6943453109355677</v>
      </c>
      <c r="W117" s="16">
        <f t="shared" ref="W117:AB117" si="65">(W100-W99)/LN(1+(W100-W99)/W94)</f>
        <v>3.6943453109355677</v>
      </c>
      <c r="X117" s="16">
        <f t="shared" si="65"/>
        <v>3.6603919158898224</v>
      </c>
      <c r="Y117" s="16">
        <f t="shared" si="65"/>
        <v>3.5116611287000743</v>
      </c>
      <c r="Z117" s="16">
        <f t="shared" si="65"/>
        <v>3.477801084802584</v>
      </c>
      <c r="AA117" s="16">
        <f t="shared" si="65"/>
        <v>3.5116611287000752</v>
      </c>
      <c r="AB117" s="16">
        <f t="shared" si="65"/>
        <v>3.2013270382878578</v>
      </c>
      <c r="AC117" s="24">
        <f t="shared" si="58"/>
        <v>3.5711769212892075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>
        <f t="shared" ref="E118:V118" si="66">(E96-E97)/LN(1+(E96-E97)/E95)</f>
        <v>2.3293122437566285</v>
      </c>
      <c r="F118" s="16">
        <f t="shared" si="66"/>
        <v>2.7763908722930744</v>
      </c>
      <c r="G118" s="16">
        <f t="shared" si="66"/>
        <v>2.6050715660667714</v>
      </c>
      <c r="H118" s="16">
        <f t="shared" si="66"/>
        <v>2.9556008171816193</v>
      </c>
      <c r="I118" s="16">
        <f t="shared" si="66"/>
        <v>2.6305986949018862</v>
      </c>
      <c r="J118" s="16">
        <f t="shared" si="66"/>
        <v>2.8150399832745259</v>
      </c>
      <c r="K118" s="16">
        <f t="shared" si="66"/>
        <v>2.9801291919798865</v>
      </c>
      <c r="L118" s="16">
        <f t="shared" si="66"/>
        <v>2.6050715660667718</v>
      </c>
      <c r="M118" s="16">
        <f t="shared" si="66"/>
        <v>2.6502140546051294</v>
      </c>
      <c r="N118" s="16">
        <f t="shared" si="66"/>
        <v>3.0533471748646286</v>
      </c>
      <c r="O118" s="16">
        <f t="shared" si="66"/>
        <v>3.0290013989076652</v>
      </c>
      <c r="P118" s="16">
        <f t="shared" si="66"/>
        <v>3.0045957240544103</v>
      </c>
      <c r="Q118" s="16">
        <f t="shared" si="66"/>
        <v>2.6502140546051289</v>
      </c>
      <c r="R118" s="16">
        <f t="shared" si="66"/>
        <v>2.6727048631065689</v>
      </c>
      <c r="S118" s="16">
        <f t="shared" si="66"/>
        <v>2.6502140546051289</v>
      </c>
      <c r="T118" s="16">
        <f t="shared" si="66"/>
        <v>2.6502140546051289</v>
      </c>
      <c r="U118" s="16">
        <f t="shared" si="66"/>
        <v>2.6276699100244083</v>
      </c>
      <c r="V118" s="16">
        <f t="shared" si="66"/>
        <v>2.6276699100244083</v>
      </c>
      <c r="W118" s="16">
        <f t="shared" ref="W118:AB118" si="67">(W96-W97)/LN(1+(W96-W97)/W95)</f>
        <v>2.6276699100244088</v>
      </c>
      <c r="X118" s="16">
        <f t="shared" si="67"/>
        <v>2.9310095858689826</v>
      </c>
      <c r="Y118" s="16">
        <f t="shared" si="67"/>
        <v>2.5824181345416166</v>
      </c>
      <c r="Z118" s="16">
        <f t="shared" si="67"/>
        <v>2.5597087013286677</v>
      </c>
      <c r="AA118" s="16">
        <f t="shared" si="67"/>
        <v>2.5597087013286677</v>
      </c>
      <c r="AB118" s="16">
        <f t="shared" si="67"/>
        <v>2.4630006809846829</v>
      </c>
      <c r="AC118" s="24">
        <f t="shared" si="58"/>
        <v>2.7098573270416999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68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68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0</v>
      </c>
      <c r="F127" s="10">
        <f t="shared" ref="F127:AB127" si="69">F125-F126</f>
        <v>0</v>
      </c>
      <c r="G127" s="10">
        <f t="shared" si="69"/>
        <v>0</v>
      </c>
      <c r="H127" s="10">
        <f t="shared" si="69"/>
        <v>0</v>
      </c>
      <c r="I127" s="10">
        <f t="shared" si="69"/>
        <v>0</v>
      </c>
      <c r="J127" s="10">
        <f t="shared" si="69"/>
        <v>0</v>
      </c>
      <c r="K127" s="10">
        <f t="shared" si="69"/>
        <v>0</v>
      </c>
      <c r="L127" s="10">
        <f t="shared" si="69"/>
        <v>0</v>
      </c>
      <c r="M127" s="10">
        <f t="shared" si="69"/>
        <v>0</v>
      </c>
      <c r="N127" s="10">
        <f t="shared" si="69"/>
        <v>0</v>
      </c>
      <c r="O127" s="10">
        <f t="shared" si="69"/>
        <v>0</v>
      </c>
      <c r="P127" s="10">
        <f t="shared" si="69"/>
        <v>0</v>
      </c>
      <c r="Q127" s="10">
        <f t="shared" si="69"/>
        <v>0</v>
      </c>
      <c r="R127" s="10">
        <f t="shared" si="69"/>
        <v>0</v>
      </c>
      <c r="S127" s="10">
        <f t="shared" si="69"/>
        <v>0</v>
      </c>
      <c r="T127" s="10">
        <f t="shared" si="69"/>
        <v>0</v>
      </c>
      <c r="U127" s="10">
        <f t="shared" si="69"/>
        <v>0</v>
      </c>
      <c r="V127" s="10">
        <f t="shared" si="69"/>
        <v>0</v>
      </c>
      <c r="W127" s="10">
        <f t="shared" si="69"/>
        <v>0</v>
      </c>
      <c r="X127" s="10">
        <f t="shared" si="69"/>
        <v>0</v>
      </c>
      <c r="Y127" s="10">
        <f t="shared" si="69"/>
        <v>0</v>
      </c>
      <c r="Z127" s="10">
        <f t="shared" si="69"/>
        <v>0</v>
      </c>
      <c r="AA127" s="10">
        <f t="shared" si="69"/>
        <v>0</v>
      </c>
      <c r="AB127" s="10">
        <f t="shared" si="69"/>
        <v>0</v>
      </c>
      <c r="AC127" s="24">
        <f t="shared" si="68"/>
        <v>0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68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68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0</v>
      </c>
      <c r="F130" s="10">
        <f t="shared" ref="F130:AB130" si="70">F129-F128</f>
        <v>0</v>
      </c>
      <c r="G130" s="10">
        <f t="shared" si="70"/>
        <v>0</v>
      </c>
      <c r="H130" s="10">
        <f t="shared" si="70"/>
        <v>0</v>
      </c>
      <c r="I130" s="10">
        <f t="shared" si="70"/>
        <v>0</v>
      </c>
      <c r="J130" s="10">
        <f t="shared" si="70"/>
        <v>0</v>
      </c>
      <c r="K130" s="10">
        <f t="shared" si="70"/>
        <v>0</v>
      </c>
      <c r="L130" s="10">
        <f t="shared" si="70"/>
        <v>0</v>
      </c>
      <c r="M130" s="10">
        <f t="shared" si="70"/>
        <v>0</v>
      </c>
      <c r="N130" s="10">
        <f t="shared" si="70"/>
        <v>0</v>
      </c>
      <c r="O130" s="10">
        <f t="shared" si="70"/>
        <v>0</v>
      </c>
      <c r="P130" s="10">
        <f t="shared" si="70"/>
        <v>0</v>
      </c>
      <c r="Q130" s="10">
        <f t="shared" si="70"/>
        <v>0</v>
      </c>
      <c r="R130" s="10">
        <f t="shared" si="70"/>
        <v>0</v>
      </c>
      <c r="S130" s="10">
        <f t="shared" si="70"/>
        <v>0</v>
      </c>
      <c r="T130" s="10">
        <f t="shared" si="70"/>
        <v>0</v>
      </c>
      <c r="U130" s="10">
        <f t="shared" si="70"/>
        <v>0</v>
      </c>
      <c r="V130" s="10">
        <f t="shared" si="70"/>
        <v>0</v>
      </c>
      <c r="W130" s="10">
        <f t="shared" si="70"/>
        <v>0</v>
      </c>
      <c r="X130" s="10">
        <f t="shared" si="70"/>
        <v>0</v>
      </c>
      <c r="Y130" s="10">
        <f t="shared" si="70"/>
        <v>0</v>
      </c>
      <c r="Z130" s="10">
        <f t="shared" si="70"/>
        <v>0</v>
      </c>
      <c r="AA130" s="10">
        <f t="shared" si="70"/>
        <v>0</v>
      </c>
      <c r="AB130" s="10">
        <f t="shared" si="70"/>
        <v>0</v>
      </c>
      <c r="AC130" s="24">
        <f>AVERAGE(E130:AB130)</f>
        <v>0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71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71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>
        <v>4.2</v>
      </c>
      <c r="Y133" s="11">
        <v>4.2</v>
      </c>
      <c r="Z133" s="11">
        <v>4.2</v>
      </c>
      <c r="AA133" s="11">
        <v>4.2</v>
      </c>
      <c r="AB133" s="11">
        <v>4.2</v>
      </c>
      <c r="AC133" s="24">
        <f t="shared" si="71"/>
        <v>4.200000000000002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>
        <v>3.7</v>
      </c>
      <c r="Y134" s="12">
        <v>3.7</v>
      </c>
      <c r="Z134" s="12">
        <v>3.7</v>
      </c>
      <c r="AA134" s="12">
        <v>3.7</v>
      </c>
      <c r="AB134" s="12">
        <v>3.7</v>
      </c>
      <c r="AC134" s="24">
        <f t="shared" si="71"/>
        <v>3.7000000000000015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>
        <v>3.8</v>
      </c>
      <c r="Y135" s="12">
        <v>3.8</v>
      </c>
      <c r="Z135" s="12">
        <v>3.8</v>
      </c>
      <c r="AA135" s="12">
        <v>3.8</v>
      </c>
      <c r="AB135" s="12">
        <v>3.8</v>
      </c>
      <c r="AC135" s="24">
        <f t="shared" si="71"/>
        <v>3.7999999999999985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24">
        <f t="shared" si="71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AB137" si="72">E133-E134</f>
        <v>0.5</v>
      </c>
      <c r="F137" s="11">
        <f t="shared" si="72"/>
        <v>0.5</v>
      </c>
      <c r="G137" s="11">
        <f t="shared" si="72"/>
        <v>0.5</v>
      </c>
      <c r="H137" s="11">
        <f t="shared" si="72"/>
        <v>0.5</v>
      </c>
      <c r="I137" s="11">
        <f t="shared" si="72"/>
        <v>0.5</v>
      </c>
      <c r="J137" s="11">
        <f t="shared" si="72"/>
        <v>0.5</v>
      </c>
      <c r="K137" s="11">
        <f t="shared" si="72"/>
        <v>0.5</v>
      </c>
      <c r="L137" s="11">
        <f t="shared" si="72"/>
        <v>0.5</v>
      </c>
      <c r="M137" s="11">
        <f t="shared" si="72"/>
        <v>0.5</v>
      </c>
      <c r="N137" s="11">
        <f t="shared" si="72"/>
        <v>0.5</v>
      </c>
      <c r="O137" s="11">
        <f t="shared" si="72"/>
        <v>0.5</v>
      </c>
      <c r="P137" s="11">
        <f t="shared" si="72"/>
        <v>0.5</v>
      </c>
      <c r="Q137" s="11">
        <f t="shared" si="72"/>
        <v>0.5</v>
      </c>
      <c r="R137" s="11">
        <f t="shared" si="72"/>
        <v>0.5</v>
      </c>
      <c r="S137" s="11">
        <f t="shared" si="72"/>
        <v>0.5</v>
      </c>
      <c r="T137" s="11">
        <f t="shared" si="72"/>
        <v>0.5</v>
      </c>
      <c r="U137" s="11">
        <f t="shared" si="72"/>
        <v>0.5</v>
      </c>
      <c r="V137" s="11">
        <f t="shared" si="72"/>
        <v>0.5</v>
      </c>
      <c r="W137" s="11">
        <f t="shared" si="72"/>
        <v>0.5</v>
      </c>
      <c r="X137" s="11">
        <f t="shared" si="72"/>
        <v>0.5</v>
      </c>
      <c r="Y137" s="11">
        <f t="shared" si="72"/>
        <v>0.5</v>
      </c>
      <c r="Z137" s="11">
        <f t="shared" si="72"/>
        <v>0.5</v>
      </c>
      <c r="AA137" s="11">
        <f t="shared" si="72"/>
        <v>0.5</v>
      </c>
      <c r="AB137" s="11">
        <f t="shared" si="72"/>
        <v>0.5</v>
      </c>
      <c r="AC137" s="24">
        <f t="shared" si="71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AB138" si="73">E135-E136</f>
        <v>0.79999999999999982</v>
      </c>
      <c r="F138" s="11">
        <f t="shared" si="73"/>
        <v>0.79999999999999982</v>
      </c>
      <c r="G138" s="11">
        <f t="shared" si="73"/>
        <v>0.79999999999999982</v>
      </c>
      <c r="H138" s="11">
        <f t="shared" si="73"/>
        <v>0.79999999999999982</v>
      </c>
      <c r="I138" s="11">
        <f t="shared" si="73"/>
        <v>0.79999999999999982</v>
      </c>
      <c r="J138" s="11">
        <f t="shared" si="73"/>
        <v>0.79999999999999982</v>
      </c>
      <c r="K138" s="11">
        <f t="shared" si="73"/>
        <v>0.79999999999999982</v>
      </c>
      <c r="L138" s="11">
        <f t="shared" si="73"/>
        <v>0.79999999999999982</v>
      </c>
      <c r="M138" s="11">
        <f t="shared" si="73"/>
        <v>0.79999999999999982</v>
      </c>
      <c r="N138" s="11">
        <f t="shared" si="73"/>
        <v>0.79999999999999982</v>
      </c>
      <c r="O138" s="11">
        <f t="shared" si="73"/>
        <v>0.79999999999999982</v>
      </c>
      <c r="P138" s="11">
        <f t="shared" si="73"/>
        <v>0.79999999999999982</v>
      </c>
      <c r="Q138" s="11">
        <f t="shared" si="73"/>
        <v>0.79999999999999982</v>
      </c>
      <c r="R138" s="11">
        <f t="shared" si="73"/>
        <v>0.79999999999999982</v>
      </c>
      <c r="S138" s="11">
        <f t="shared" si="73"/>
        <v>0.79999999999999982</v>
      </c>
      <c r="T138" s="11">
        <f t="shared" si="73"/>
        <v>0.79999999999999982</v>
      </c>
      <c r="U138" s="11">
        <f t="shared" si="73"/>
        <v>0.79999999999999982</v>
      </c>
      <c r="V138" s="11">
        <f t="shared" si="73"/>
        <v>0.79999999999999982</v>
      </c>
      <c r="W138" s="11">
        <f t="shared" si="73"/>
        <v>0.79999999999999982</v>
      </c>
      <c r="X138" s="11">
        <f t="shared" si="73"/>
        <v>0.79999999999999982</v>
      </c>
      <c r="Y138" s="11">
        <f t="shared" si="73"/>
        <v>0.79999999999999982</v>
      </c>
      <c r="Z138" s="11">
        <f t="shared" si="73"/>
        <v>0.79999999999999982</v>
      </c>
      <c r="AA138" s="11">
        <f t="shared" si="73"/>
        <v>0.79999999999999982</v>
      </c>
      <c r="AB138" s="11">
        <f t="shared" si="73"/>
        <v>0.79999999999999982</v>
      </c>
      <c r="AC138" s="24">
        <f t="shared" si="71"/>
        <v>0.80000000000000027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AB139" si="74">SQRT(E137/0.5)*971</f>
        <v>971</v>
      </c>
      <c r="F139" s="14">
        <f t="shared" si="74"/>
        <v>971</v>
      </c>
      <c r="G139" s="14">
        <f t="shared" si="74"/>
        <v>971</v>
      </c>
      <c r="H139" s="14">
        <f t="shared" si="74"/>
        <v>971</v>
      </c>
      <c r="I139" s="14">
        <f t="shared" si="74"/>
        <v>971</v>
      </c>
      <c r="J139" s="14">
        <f t="shared" si="74"/>
        <v>971</v>
      </c>
      <c r="K139" s="14">
        <f t="shared" si="74"/>
        <v>971</v>
      </c>
      <c r="L139" s="14">
        <f t="shared" si="74"/>
        <v>971</v>
      </c>
      <c r="M139" s="14">
        <f t="shared" si="74"/>
        <v>971</v>
      </c>
      <c r="N139" s="14">
        <f t="shared" si="74"/>
        <v>971</v>
      </c>
      <c r="O139" s="14">
        <f t="shared" si="74"/>
        <v>971</v>
      </c>
      <c r="P139" s="14">
        <f t="shared" si="74"/>
        <v>971</v>
      </c>
      <c r="Q139" s="14">
        <f t="shared" si="74"/>
        <v>971</v>
      </c>
      <c r="R139" s="14">
        <f t="shared" si="74"/>
        <v>971</v>
      </c>
      <c r="S139" s="14">
        <f t="shared" si="74"/>
        <v>971</v>
      </c>
      <c r="T139" s="14">
        <f t="shared" si="74"/>
        <v>971</v>
      </c>
      <c r="U139" s="14">
        <f t="shared" si="74"/>
        <v>971</v>
      </c>
      <c r="V139" s="14">
        <f t="shared" si="74"/>
        <v>971</v>
      </c>
      <c r="W139" s="14">
        <f t="shared" si="74"/>
        <v>971</v>
      </c>
      <c r="X139" s="14">
        <f t="shared" si="74"/>
        <v>971</v>
      </c>
      <c r="Y139" s="14">
        <f t="shared" si="74"/>
        <v>971</v>
      </c>
      <c r="Z139" s="14">
        <f t="shared" si="74"/>
        <v>971</v>
      </c>
      <c r="AA139" s="14">
        <f t="shared" si="74"/>
        <v>971</v>
      </c>
      <c r="AB139" s="14">
        <f t="shared" si="74"/>
        <v>971</v>
      </c>
      <c r="AC139" s="24">
        <f t="shared" si="71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AB140" si="75">E139*1000*1*(E125-E126)/3024</f>
        <v>0</v>
      </c>
      <c r="F140" s="14">
        <f t="shared" si="75"/>
        <v>0</v>
      </c>
      <c r="G140" s="14">
        <f t="shared" si="75"/>
        <v>0</v>
      </c>
      <c r="H140" s="14">
        <f t="shared" si="75"/>
        <v>0</v>
      </c>
      <c r="I140" s="14">
        <f t="shared" si="75"/>
        <v>0</v>
      </c>
      <c r="J140" s="14">
        <f t="shared" si="75"/>
        <v>0</v>
      </c>
      <c r="K140" s="14">
        <f t="shared" si="75"/>
        <v>0</v>
      </c>
      <c r="L140" s="14">
        <f t="shared" si="75"/>
        <v>0</v>
      </c>
      <c r="M140" s="14">
        <f t="shared" si="75"/>
        <v>0</v>
      </c>
      <c r="N140" s="14">
        <f t="shared" si="75"/>
        <v>0</v>
      </c>
      <c r="O140" s="14">
        <f t="shared" si="75"/>
        <v>0</v>
      </c>
      <c r="P140" s="14">
        <f t="shared" si="75"/>
        <v>0</v>
      </c>
      <c r="Q140" s="14">
        <f t="shared" si="75"/>
        <v>0</v>
      </c>
      <c r="R140" s="14">
        <f t="shared" si="75"/>
        <v>0</v>
      </c>
      <c r="S140" s="14">
        <f t="shared" si="75"/>
        <v>0</v>
      </c>
      <c r="T140" s="14">
        <f t="shared" si="75"/>
        <v>0</v>
      </c>
      <c r="U140" s="14">
        <f t="shared" si="75"/>
        <v>0</v>
      </c>
      <c r="V140" s="14">
        <f t="shared" si="75"/>
        <v>0</v>
      </c>
      <c r="W140" s="14">
        <f t="shared" si="75"/>
        <v>0</v>
      </c>
      <c r="X140" s="14">
        <f t="shared" si="75"/>
        <v>0</v>
      </c>
      <c r="Y140" s="14">
        <f t="shared" si="75"/>
        <v>0</v>
      </c>
      <c r="Z140" s="14">
        <f t="shared" si="75"/>
        <v>0</v>
      </c>
      <c r="AA140" s="14">
        <f t="shared" si="75"/>
        <v>0</v>
      </c>
      <c r="AB140" s="14">
        <f t="shared" si="75"/>
        <v>0</v>
      </c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 t="e">
        <f t="shared" ref="E142:AB142" si="76">E141/E140</f>
        <v>#DIV/0!</v>
      </c>
      <c r="F142" s="16" t="e">
        <f t="shared" si="76"/>
        <v>#DIV/0!</v>
      </c>
      <c r="G142" s="16" t="e">
        <f t="shared" si="76"/>
        <v>#DIV/0!</v>
      </c>
      <c r="H142" s="16" t="e">
        <f t="shared" si="76"/>
        <v>#DIV/0!</v>
      </c>
      <c r="I142" s="16" t="e">
        <f t="shared" si="76"/>
        <v>#DIV/0!</v>
      </c>
      <c r="J142" s="16" t="e">
        <f t="shared" si="76"/>
        <v>#DIV/0!</v>
      </c>
      <c r="K142" s="16" t="e">
        <f t="shared" si="76"/>
        <v>#DIV/0!</v>
      </c>
      <c r="L142" s="16" t="e">
        <f t="shared" si="76"/>
        <v>#DIV/0!</v>
      </c>
      <c r="M142" s="16" t="e">
        <f t="shared" si="76"/>
        <v>#DIV/0!</v>
      </c>
      <c r="N142" s="16" t="e">
        <f t="shared" si="76"/>
        <v>#DIV/0!</v>
      </c>
      <c r="O142" s="16" t="e">
        <f t="shared" si="76"/>
        <v>#DIV/0!</v>
      </c>
      <c r="P142" s="16" t="e">
        <f t="shared" si="76"/>
        <v>#DIV/0!</v>
      </c>
      <c r="Q142" s="16" t="e">
        <f t="shared" si="76"/>
        <v>#DIV/0!</v>
      </c>
      <c r="R142" s="16" t="e">
        <f t="shared" si="76"/>
        <v>#DIV/0!</v>
      </c>
      <c r="S142" s="16" t="e">
        <f t="shared" si="76"/>
        <v>#DIV/0!</v>
      </c>
      <c r="T142" s="16" t="e">
        <f t="shared" si="76"/>
        <v>#DIV/0!</v>
      </c>
      <c r="U142" s="16" t="e">
        <f t="shared" si="76"/>
        <v>#DIV/0!</v>
      </c>
      <c r="V142" s="16" t="e">
        <f t="shared" si="76"/>
        <v>#DIV/0!</v>
      </c>
      <c r="W142" s="16" t="e">
        <f t="shared" si="76"/>
        <v>#DIV/0!</v>
      </c>
      <c r="X142" s="16" t="e">
        <f t="shared" si="76"/>
        <v>#DIV/0!</v>
      </c>
      <c r="Y142" s="16" t="e">
        <f t="shared" si="76"/>
        <v>#DIV/0!</v>
      </c>
      <c r="Z142" s="16" t="e">
        <f t="shared" si="76"/>
        <v>#DIV/0!</v>
      </c>
      <c r="AA142" s="16" t="e">
        <f t="shared" si="76"/>
        <v>#DIV/0!</v>
      </c>
      <c r="AB142" s="16" t="e">
        <f t="shared" si="76"/>
        <v>#DIV/0!</v>
      </c>
      <c r="AC142" s="24" t="e">
        <f t="shared" ref="AC142:AC147" si="77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 t="e">
        <f>AVERAGE(E142:AB142)</f>
        <v>#DIV/0!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77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 t="e">
        <f t="shared" ref="E144:AB144" si="78">3.516/E142</f>
        <v>#DIV/0!</v>
      </c>
      <c r="F144" s="16" t="e">
        <f t="shared" si="78"/>
        <v>#DIV/0!</v>
      </c>
      <c r="G144" s="16" t="e">
        <f t="shared" si="78"/>
        <v>#DIV/0!</v>
      </c>
      <c r="H144" s="16" t="e">
        <f t="shared" si="78"/>
        <v>#DIV/0!</v>
      </c>
      <c r="I144" s="16" t="e">
        <f t="shared" si="78"/>
        <v>#DIV/0!</v>
      </c>
      <c r="J144" s="16" t="e">
        <f t="shared" si="78"/>
        <v>#DIV/0!</v>
      </c>
      <c r="K144" s="16" t="e">
        <f t="shared" si="78"/>
        <v>#DIV/0!</v>
      </c>
      <c r="L144" s="16" t="e">
        <f t="shared" si="78"/>
        <v>#DIV/0!</v>
      </c>
      <c r="M144" s="16" t="e">
        <f t="shared" si="78"/>
        <v>#DIV/0!</v>
      </c>
      <c r="N144" s="16" t="e">
        <f t="shared" si="78"/>
        <v>#DIV/0!</v>
      </c>
      <c r="O144" s="16" t="e">
        <f t="shared" si="78"/>
        <v>#DIV/0!</v>
      </c>
      <c r="P144" s="16" t="e">
        <f t="shared" si="78"/>
        <v>#DIV/0!</v>
      </c>
      <c r="Q144" s="16" t="e">
        <f t="shared" si="78"/>
        <v>#DIV/0!</v>
      </c>
      <c r="R144" s="16" t="e">
        <f t="shared" si="78"/>
        <v>#DIV/0!</v>
      </c>
      <c r="S144" s="16" t="e">
        <f t="shared" si="78"/>
        <v>#DIV/0!</v>
      </c>
      <c r="T144" s="16" t="e">
        <f t="shared" si="78"/>
        <v>#DIV/0!</v>
      </c>
      <c r="U144" s="16" t="e">
        <f t="shared" si="78"/>
        <v>#DIV/0!</v>
      </c>
      <c r="V144" s="16" t="e">
        <f t="shared" si="78"/>
        <v>#DIV/0!</v>
      </c>
      <c r="W144" s="16" t="e">
        <f t="shared" si="78"/>
        <v>#DIV/0!</v>
      </c>
      <c r="X144" s="16" t="e">
        <f t="shared" si="78"/>
        <v>#DIV/0!</v>
      </c>
      <c r="Y144" s="16" t="e">
        <f t="shared" si="78"/>
        <v>#DIV/0!</v>
      </c>
      <c r="Z144" s="16" t="e">
        <f t="shared" si="78"/>
        <v>#DIV/0!</v>
      </c>
      <c r="AA144" s="16" t="e">
        <f t="shared" si="78"/>
        <v>#DIV/0!</v>
      </c>
      <c r="AB144" s="16" t="e">
        <f t="shared" si="78"/>
        <v>#DIV/0!</v>
      </c>
      <c r="AC144" s="24" t="e">
        <f t="shared" si="77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 t="e">
        <f t="shared" ref="E145:AB145" si="79">3.413*E144</f>
        <v>#DIV/0!</v>
      </c>
      <c r="F145" s="16" t="e">
        <f t="shared" si="79"/>
        <v>#DIV/0!</v>
      </c>
      <c r="G145" s="16" t="e">
        <f t="shared" si="79"/>
        <v>#DIV/0!</v>
      </c>
      <c r="H145" s="16" t="e">
        <f t="shared" si="79"/>
        <v>#DIV/0!</v>
      </c>
      <c r="I145" s="16" t="e">
        <f t="shared" si="79"/>
        <v>#DIV/0!</v>
      </c>
      <c r="J145" s="16" t="e">
        <f t="shared" si="79"/>
        <v>#DIV/0!</v>
      </c>
      <c r="K145" s="16" t="e">
        <f t="shared" si="79"/>
        <v>#DIV/0!</v>
      </c>
      <c r="L145" s="16" t="e">
        <f t="shared" si="79"/>
        <v>#DIV/0!</v>
      </c>
      <c r="M145" s="16" t="e">
        <f t="shared" si="79"/>
        <v>#DIV/0!</v>
      </c>
      <c r="N145" s="16" t="e">
        <f t="shared" si="79"/>
        <v>#DIV/0!</v>
      </c>
      <c r="O145" s="16" t="e">
        <f t="shared" si="79"/>
        <v>#DIV/0!</v>
      </c>
      <c r="P145" s="16" t="e">
        <f t="shared" si="79"/>
        <v>#DIV/0!</v>
      </c>
      <c r="Q145" s="16" t="e">
        <f t="shared" si="79"/>
        <v>#DIV/0!</v>
      </c>
      <c r="R145" s="16" t="e">
        <f t="shared" si="79"/>
        <v>#DIV/0!</v>
      </c>
      <c r="S145" s="16" t="e">
        <f t="shared" si="79"/>
        <v>#DIV/0!</v>
      </c>
      <c r="T145" s="16" t="e">
        <f t="shared" si="79"/>
        <v>#DIV/0!</v>
      </c>
      <c r="U145" s="16" t="e">
        <f t="shared" si="79"/>
        <v>#DIV/0!</v>
      </c>
      <c r="V145" s="16" t="e">
        <f t="shared" si="79"/>
        <v>#DIV/0!</v>
      </c>
      <c r="W145" s="16" t="e">
        <f t="shared" si="79"/>
        <v>#DIV/0!</v>
      </c>
      <c r="X145" s="16" t="e">
        <f t="shared" si="79"/>
        <v>#DIV/0!</v>
      </c>
      <c r="Y145" s="16" t="e">
        <f t="shared" si="79"/>
        <v>#DIV/0!</v>
      </c>
      <c r="Z145" s="16" t="e">
        <f t="shared" si="79"/>
        <v>#DIV/0!</v>
      </c>
      <c r="AA145" s="16" t="e">
        <f t="shared" si="79"/>
        <v>#DIV/0!</v>
      </c>
      <c r="AB145" s="16" t="e">
        <f t="shared" si="79"/>
        <v>#DIV/0!</v>
      </c>
      <c r="AC145" s="24" t="e">
        <f t="shared" si="77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 t="e">
        <f t="shared" ref="E146:J146" si="80">(E129-E128)/LN(1+(E129-E128)/E123)</f>
        <v>#DIV/0!</v>
      </c>
      <c r="F146" s="16" t="e">
        <f t="shared" si="80"/>
        <v>#DIV/0!</v>
      </c>
      <c r="G146" s="16" t="e">
        <f t="shared" si="80"/>
        <v>#DIV/0!</v>
      </c>
      <c r="H146" s="16" t="e">
        <f t="shared" si="80"/>
        <v>#DIV/0!</v>
      </c>
      <c r="I146" s="16" t="e">
        <f t="shared" si="80"/>
        <v>#DIV/0!</v>
      </c>
      <c r="J146" s="16" t="e">
        <f t="shared" si="80"/>
        <v>#DIV/0!</v>
      </c>
      <c r="K146" s="16" t="e">
        <f>(K129-K128)/LN(1+(K129-K128)/K123)</f>
        <v>#DIV/0!</v>
      </c>
      <c r="L146" s="16" t="e">
        <f t="shared" ref="L146:AB146" si="81">(L129-L128)/LN(1+(L129-L128)/L123)</f>
        <v>#DIV/0!</v>
      </c>
      <c r="M146" s="16" t="e">
        <f t="shared" si="81"/>
        <v>#DIV/0!</v>
      </c>
      <c r="N146" s="16" t="e">
        <f t="shared" si="81"/>
        <v>#DIV/0!</v>
      </c>
      <c r="O146" s="16" t="e">
        <f t="shared" si="81"/>
        <v>#DIV/0!</v>
      </c>
      <c r="P146" s="16" t="e">
        <f t="shared" si="81"/>
        <v>#DIV/0!</v>
      </c>
      <c r="Q146" s="16" t="e">
        <f t="shared" si="81"/>
        <v>#DIV/0!</v>
      </c>
      <c r="R146" s="16" t="e">
        <f t="shared" si="81"/>
        <v>#DIV/0!</v>
      </c>
      <c r="S146" s="16" t="e">
        <f t="shared" si="81"/>
        <v>#DIV/0!</v>
      </c>
      <c r="T146" s="16" t="e">
        <f t="shared" si="81"/>
        <v>#DIV/0!</v>
      </c>
      <c r="U146" s="16" t="e">
        <f t="shared" si="81"/>
        <v>#DIV/0!</v>
      </c>
      <c r="V146" s="16" t="e">
        <f t="shared" si="81"/>
        <v>#DIV/0!</v>
      </c>
      <c r="W146" s="16" t="e">
        <f t="shared" si="81"/>
        <v>#DIV/0!</v>
      </c>
      <c r="X146" s="16" t="e">
        <f t="shared" si="81"/>
        <v>#DIV/0!</v>
      </c>
      <c r="Y146" s="16" t="e">
        <f t="shared" si="81"/>
        <v>#DIV/0!</v>
      </c>
      <c r="Z146" s="16" t="e">
        <f t="shared" si="81"/>
        <v>#DIV/0!</v>
      </c>
      <c r="AA146" s="16" t="e">
        <f t="shared" si="81"/>
        <v>#DIV/0!</v>
      </c>
      <c r="AB146" s="16" t="e">
        <f t="shared" si="81"/>
        <v>#DIV/0!</v>
      </c>
      <c r="AC146" s="24" t="e">
        <f t="shared" si="77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 t="e">
        <f t="shared" ref="E147:AB147" si="82">(E125-E126)/LN(1+(E125-E126)/E124)</f>
        <v>#DIV/0!</v>
      </c>
      <c r="F147" s="16" t="e">
        <f t="shared" si="82"/>
        <v>#DIV/0!</v>
      </c>
      <c r="G147" s="16" t="e">
        <f t="shared" si="82"/>
        <v>#DIV/0!</v>
      </c>
      <c r="H147" s="16" t="e">
        <f t="shared" si="82"/>
        <v>#DIV/0!</v>
      </c>
      <c r="I147" s="16" t="e">
        <f t="shared" si="82"/>
        <v>#DIV/0!</v>
      </c>
      <c r="J147" s="16" t="e">
        <f t="shared" si="82"/>
        <v>#DIV/0!</v>
      </c>
      <c r="K147" s="16" t="e">
        <f t="shared" si="82"/>
        <v>#DIV/0!</v>
      </c>
      <c r="L147" s="16" t="e">
        <f t="shared" si="82"/>
        <v>#DIV/0!</v>
      </c>
      <c r="M147" s="16" t="e">
        <f t="shared" si="82"/>
        <v>#DIV/0!</v>
      </c>
      <c r="N147" s="16" t="e">
        <f t="shared" si="82"/>
        <v>#DIV/0!</v>
      </c>
      <c r="O147" s="16" t="e">
        <f t="shared" si="82"/>
        <v>#DIV/0!</v>
      </c>
      <c r="P147" s="16" t="e">
        <f t="shared" si="82"/>
        <v>#DIV/0!</v>
      </c>
      <c r="Q147" s="16" t="e">
        <f t="shared" si="82"/>
        <v>#DIV/0!</v>
      </c>
      <c r="R147" s="16" t="e">
        <f t="shared" si="82"/>
        <v>#DIV/0!</v>
      </c>
      <c r="S147" s="16" t="e">
        <f t="shared" si="82"/>
        <v>#DIV/0!</v>
      </c>
      <c r="T147" s="16" t="e">
        <f t="shared" si="82"/>
        <v>#DIV/0!</v>
      </c>
      <c r="U147" s="16" t="e">
        <f t="shared" si="82"/>
        <v>#DIV/0!</v>
      </c>
      <c r="V147" s="16" t="e">
        <f t="shared" si="82"/>
        <v>#DIV/0!</v>
      </c>
      <c r="W147" s="16" t="e">
        <f t="shared" si="82"/>
        <v>#DIV/0!</v>
      </c>
      <c r="X147" s="16" t="e">
        <f t="shared" si="82"/>
        <v>#DIV/0!</v>
      </c>
      <c r="Y147" s="16" t="e">
        <f t="shared" si="82"/>
        <v>#DIV/0!</v>
      </c>
      <c r="Z147" s="16" t="e">
        <f t="shared" si="82"/>
        <v>#DIV/0!</v>
      </c>
      <c r="AA147" s="16" t="e">
        <f t="shared" si="82"/>
        <v>#DIV/0!</v>
      </c>
      <c r="AB147" s="16" t="e">
        <f t="shared" si="82"/>
        <v>#DIV/0!</v>
      </c>
      <c r="AC147" s="24" t="e">
        <f t="shared" si="77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23" t="e">
        <f>AVERAGE(E152:AB152)</f>
        <v>#DIV/0!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23" t="e">
        <f>AVERAGE(E153:AB153)</f>
        <v>#DIV/0!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24" t="e">
        <f t="shared" ref="AC154:AC158" si="83">AVERAGE(E154:AB154)</f>
        <v>#DIV/0!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24" t="e">
        <f t="shared" si="83"/>
        <v>#DIV/0!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/>
      <c r="F156" s="10">
        <f t="shared" ref="F156:V156" si="84">F154-F155</f>
        <v>0</v>
      </c>
      <c r="G156" s="10">
        <f t="shared" si="84"/>
        <v>0</v>
      </c>
      <c r="H156" s="10">
        <f t="shared" si="84"/>
        <v>0</v>
      </c>
      <c r="I156" s="10"/>
      <c r="J156" s="10"/>
      <c r="K156" s="10">
        <f t="shared" si="84"/>
        <v>0</v>
      </c>
      <c r="L156" s="10">
        <f t="shared" si="84"/>
        <v>0</v>
      </c>
      <c r="M156" s="10">
        <f t="shared" si="84"/>
        <v>0</v>
      </c>
      <c r="N156" s="10">
        <f t="shared" si="84"/>
        <v>0</v>
      </c>
      <c r="O156" s="10">
        <f t="shared" si="84"/>
        <v>0</v>
      </c>
      <c r="P156" s="10">
        <f t="shared" si="84"/>
        <v>0</v>
      </c>
      <c r="Q156" s="10">
        <f t="shared" si="84"/>
        <v>0</v>
      </c>
      <c r="R156" s="10">
        <f t="shared" si="84"/>
        <v>0</v>
      </c>
      <c r="S156" s="10">
        <f t="shared" si="84"/>
        <v>0</v>
      </c>
      <c r="T156" s="10">
        <f t="shared" si="84"/>
        <v>0</v>
      </c>
      <c r="U156" s="10">
        <f t="shared" si="84"/>
        <v>0</v>
      </c>
      <c r="V156" s="10">
        <f t="shared" si="84"/>
        <v>0</v>
      </c>
      <c r="W156" s="10"/>
      <c r="X156" s="10"/>
      <c r="Y156" s="10"/>
      <c r="Z156" s="10"/>
      <c r="AA156" s="10"/>
      <c r="AB156" s="10"/>
      <c r="AC156" s="24">
        <f t="shared" si="83"/>
        <v>0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24" t="e">
        <f t="shared" si="83"/>
        <v>#DIV/0!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24" t="e">
        <f t="shared" si="83"/>
        <v>#DIV/0!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/>
      <c r="F159" s="10">
        <f t="shared" ref="F159:V159" si="85">F158-F157</f>
        <v>0</v>
      </c>
      <c r="G159" s="10">
        <f t="shared" si="85"/>
        <v>0</v>
      </c>
      <c r="H159" s="10">
        <f t="shared" si="85"/>
        <v>0</v>
      </c>
      <c r="I159" s="10"/>
      <c r="J159" s="10"/>
      <c r="K159" s="10">
        <f t="shared" si="85"/>
        <v>0</v>
      </c>
      <c r="L159" s="10">
        <f t="shared" si="85"/>
        <v>0</v>
      </c>
      <c r="M159" s="10">
        <f t="shared" si="85"/>
        <v>0</v>
      </c>
      <c r="N159" s="10">
        <f t="shared" si="85"/>
        <v>0</v>
      </c>
      <c r="O159" s="10">
        <f t="shared" si="85"/>
        <v>0</v>
      </c>
      <c r="P159" s="10">
        <f t="shared" si="85"/>
        <v>0</v>
      </c>
      <c r="Q159" s="10">
        <f t="shared" si="85"/>
        <v>0</v>
      </c>
      <c r="R159" s="10">
        <f t="shared" si="85"/>
        <v>0</v>
      </c>
      <c r="S159" s="10">
        <f t="shared" si="85"/>
        <v>0</v>
      </c>
      <c r="T159" s="10">
        <f t="shared" si="85"/>
        <v>0</v>
      </c>
      <c r="U159" s="10">
        <f t="shared" si="85"/>
        <v>0</v>
      </c>
      <c r="V159" s="10">
        <f t="shared" si="85"/>
        <v>0</v>
      </c>
      <c r="W159" s="10"/>
      <c r="X159" s="10"/>
      <c r="Y159" s="10"/>
      <c r="Z159" s="10"/>
      <c r="AA159" s="10"/>
      <c r="AB159" s="10"/>
      <c r="AC159" s="24">
        <f>AVERAGE(E159:AB159)</f>
        <v>0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24" t="e">
        <f t="shared" ref="AC160:AC168" si="86">AVERAGE(E160:AB160)</f>
        <v>#DIV/0!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24" t="e">
        <f t="shared" si="86"/>
        <v>#DIV/0!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/>
      <c r="F162" s="11">
        <v>4.2</v>
      </c>
      <c r="G162" s="11">
        <v>4.2</v>
      </c>
      <c r="H162" s="11">
        <v>4.2</v>
      </c>
      <c r="I162" s="11"/>
      <c r="J162" s="11"/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>
        <v>4.2</v>
      </c>
      <c r="W162" s="11"/>
      <c r="X162" s="11"/>
      <c r="Y162" s="11"/>
      <c r="Z162" s="11"/>
      <c r="AA162" s="11"/>
      <c r="AB162" s="11"/>
      <c r="AC162" s="24">
        <f t="shared" si="86"/>
        <v>4.2000000000000011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/>
      <c r="F163" s="12">
        <v>3.7</v>
      </c>
      <c r="G163" s="12">
        <v>3.7</v>
      </c>
      <c r="H163" s="12">
        <v>3.7</v>
      </c>
      <c r="I163" s="12"/>
      <c r="J163" s="12"/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>
        <v>3.7</v>
      </c>
      <c r="W163" s="12"/>
      <c r="X163" s="12"/>
      <c r="Y163" s="12"/>
      <c r="Z163" s="12"/>
      <c r="AA163" s="12"/>
      <c r="AB163" s="12"/>
      <c r="AC163" s="24">
        <f t="shared" si="86"/>
        <v>3.7000000000000011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/>
      <c r="F164" s="12">
        <v>3.8</v>
      </c>
      <c r="G164" s="12">
        <v>3.8</v>
      </c>
      <c r="H164" s="12">
        <v>3.8</v>
      </c>
      <c r="I164" s="12"/>
      <c r="J164" s="12"/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>
        <v>3.8</v>
      </c>
      <c r="W164" s="12"/>
      <c r="X164" s="12"/>
      <c r="Y164" s="12"/>
      <c r="Z164" s="12"/>
      <c r="AA164" s="12"/>
      <c r="AB164" s="12"/>
      <c r="AC164" s="24">
        <f t="shared" si="86"/>
        <v>3.7999999999999989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/>
      <c r="F165" s="12">
        <v>3</v>
      </c>
      <c r="G165" s="12">
        <v>3</v>
      </c>
      <c r="H165" s="12">
        <v>3</v>
      </c>
      <c r="I165" s="12"/>
      <c r="J165" s="12"/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>
        <v>3</v>
      </c>
      <c r="W165" s="12"/>
      <c r="X165" s="12"/>
      <c r="Y165" s="12"/>
      <c r="Z165" s="12"/>
      <c r="AA165" s="12"/>
      <c r="AB165" s="12"/>
      <c r="AC165" s="24">
        <f t="shared" si="86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/>
      <c r="F166" s="11">
        <f t="shared" ref="F166:V166" si="87">F162-F163</f>
        <v>0.5</v>
      </c>
      <c r="G166" s="11">
        <f t="shared" si="87"/>
        <v>0.5</v>
      </c>
      <c r="H166" s="11">
        <f t="shared" si="87"/>
        <v>0.5</v>
      </c>
      <c r="I166" s="11"/>
      <c r="J166" s="11"/>
      <c r="K166" s="11">
        <f t="shared" si="87"/>
        <v>0.5</v>
      </c>
      <c r="L166" s="11">
        <f t="shared" si="87"/>
        <v>0.5</v>
      </c>
      <c r="M166" s="11">
        <f t="shared" si="87"/>
        <v>0.5</v>
      </c>
      <c r="N166" s="11">
        <f t="shared" si="87"/>
        <v>0.5</v>
      </c>
      <c r="O166" s="11">
        <f t="shared" si="87"/>
        <v>0.5</v>
      </c>
      <c r="P166" s="11">
        <f t="shared" si="87"/>
        <v>0.5</v>
      </c>
      <c r="Q166" s="11">
        <f t="shared" si="87"/>
        <v>0.5</v>
      </c>
      <c r="R166" s="11">
        <f t="shared" si="87"/>
        <v>0.5</v>
      </c>
      <c r="S166" s="11">
        <f t="shared" si="87"/>
        <v>0.5</v>
      </c>
      <c r="T166" s="11">
        <f t="shared" si="87"/>
        <v>0.5</v>
      </c>
      <c r="U166" s="11">
        <f t="shared" si="87"/>
        <v>0.5</v>
      </c>
      <c r="V166" s="11">
        <f t="shared" si="87"/>
        <v>0.5</v>
      </c>
      <c r="W166" s="11"/>
      <c r="X166" s="11"/>
      <c r="Y166" s="11"/>
      <c r="Z166" s="11"/>
      <c r="AA166" s="11"/>
      <c r="AB166" s="11"/>
      <c r="AC166" s="24">
        <f t="shared" si="86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/>
      <c r="F167" s="11">
        <f t="shared" ref="F167:V167" si="88">F164-F165</f>
        <v>0.79999999999999982</v>
      </c>
      <c r="G167" s="11">
        <f t="shared" si="88"/>
        <v>0.79999999999999982</v>
      </c>
      <c r="H167" s="11">
        <f t="shared" si="88"/>
        <v>0.79999999999999982</v>
      </c>
      <c r="I167" s="11"/>
      <c r="J167" s="11"/>
      <c r="K167" s="11">
        <f t="shared" si="88"/>
        <v>0.79999999999999982</v>
      </c>
      <c r="L167" s="11">
        <f t="shared" si="88"/>
        <v>0.79999999999999982</v>
      </c>
      <c r="M167" s="11">
        <f t="shared" si="88"/>
        <v>0.79999999999999982</v>
      </c>
      <c r="N167" s="11">
        <f t="shared" si="88"/>
        <v>0.79999999999999982</v>
      </c>
      <c r="O167" s="11">
        <f t="shared" si="88"/>
        <v>0.79999999999999982</v>
      </c>
      <c r="P167" s="11">
        <f t="shared" si="88"/>
        <v>0.79999999999999982</v>
      </c>
      <c r="Q167" s="11">
        <f t="shared" si="88"/>
        <v>0.79999999999999982</v>
      </c>
      <c r="R167" s="11">
        <f t="shared" si="88"/>
        <v>0.79999999999999982</v>
      </c>
      <c r="S167" s="11">
        <f t="shared" si="88"/>
        <v>0.79999999999999982</v>
      </c>
      <c r="T167" s="11">
        <f t="shared" si="88"/>
        <v>0.79999999999999982</v>
      </c>
      <c r="U167" s="11">
        <f t="shared" si="88"/>
        <v>0.79999999999999982</v>
      </c>
      <c r="V167" s="11">
        <f t="shared" si="88"/>
        <v>0.79999999999999982</v>
      </c>
      <c r="W167" s="11"/>
      <c r="X167" s="11"/>
      <c r="Y167" s="11"/>
      <c r="Z167" s="11"/>
      <c r="AA167" s="11"/>
      <c r="AB167" s="11"/>
      <c r="AC167" s="24">
        <f t="shared" si="86"/>
        <v>0.8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/>
      <c r="F168" s="14">
        <f t="shared" ref="F168:V168" si="89">SQRT(F166/0.5)*971</f>
        <v>971</v>
      </c>
      <c r="G168" s="14">
        <f t="shared" si="89"/>
        <v>971</v>
      </c>
      <c r="H168" s="14">
        <f t="shared" si="89"/>
        <v>971</v>
      </c>
      <c r="I168" s="14"/>
      <c r="J168" s="14"/>
      <c r="K168" s="14">
        <f t="shared" si="89"/>
        <v>971</v>
      </c>
      <c r="L168" s="14">
        <f t="shared" si="89"/>
        <v>971</v>
      </c>
      <c r="M168" s="14">
        <f t="shared" si="89"/>
        <v>971</v>
      </c>
      <c r="N168" s="14">
        <f t="shared" si="89"/>
        <v>971</v>
      </c>
      <c r="O168" s="14">
        <f t="shared" si="89"/>
        <v>971</v>
      </c>
      <c r="P168" s="14">
        <f t="shared" si="89"/>
        <v>971</v>
      </c>
      <c r="Q168" s="14">
        <f t="shared" si="89"/>
        <v>971</v>
      </c>
      <c r="R168" s="14">
        <f t="shared" si="89"/>
        <v>971</v>
      </c>
      <c r="S168" s="14">
        <f t="shared" si="89"/>
        <v>971</v>
      </c>
      <c r="T168" s="14">
        <f t="shared" si="89"/>
        <v>971</v>
      </c>
      <c r="U168" s="14">
        <f t="shared" si="89"/>
        <v>971</v>
      </c>
      <c r="V168" s="14">
        <f t="shared" si="89"/>
        <v>971</v>
      </c>
      <c r="W168" s="14"/>
      <c r="X168" s="14"/>
      <c r="Y168" s="14"/>
      <c r="Z168" s="14"/>
      <c r="AA168" s="14"/>
      <c r="AB168" s="14"/>
      <c r="AC168" s="24">
        <f t="shared" si="86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/>
      <c r="F169" s="14">
        <f t="shared" ref="F169:V169" si="90">F168*1000*1*(F154-F155)/3024</f>
        <v>0</v>
      </c>
      <c r="G169" s="14">
        <f t="shared" si="90"/>
        <v>0</v>
      </c>
      <c r="H169" s="14">
        <f t="shared" si="90"/>
        <v>0</v>
      </c>
      <c r="I169" s="14"/>
      <c r="J169" s="14"/>
      <c r="K169" s="14">
        <f t="shared" si="90"/>
        <v>0</v>
      </c>
      <c r="L169" s="14">
        <f t="shared" si="90"/>
        <v>0</v>
      </c>
      <c r="M169" s="14">
        <f t="shared" si="90"/>
        <v>0</v>
      </c>
      <c r="N169" s="14">
        <f t="shared" si="90"/>
        <v>0</v>
      </c>
      <c r="O169" s="14">
        <f t="shared" si="90"/>
        <v>0</v>
      </c>
      <c r="P169" s="14">
        <f t="shared" si="90"/>
        <v>0</v>
      </c>
      <c r="Q169" s="14">
        <f t="shared" si="90"/>
        <v>0</v>
      </c>
      <c r="R169" s="14">
        <f t="shared" si="90"/>
        <v>0</v>
      </c>
      <c r="S169" s="14">
        <f t="shared" si="90"/>
        <v>0</v>
      </c>
      <c r="T169" s="14">
        <f t="shared" si="90"/>
        <v>0</v>
      </c>
      <c r="U169" s="14">
        <f t="shared" si="90"/>
        <v>0</v>
      </c>
      <c r="V169" s="14">
        <f t="shared" si="90"/>
        <v>0</v>
      </c>
      <c r="W169" s="14"/>
      <c r="X169" s="14"/>
      <c r="Y169" s="14"/>
      <c r="Z169" s="14"/>
      <c r="AA169" s="14"/>
      <c r="AB169" s="14"/>
      <c r="AC169" s="24">
        <f>SUM(E169:AB169)</f>
        <v>0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25">
        <f>SUM(E170:AB170)</f>
        <v>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/>
      <c r="F171" s="16" t="e">
        <f t="shared" ref="F171:V171" si="91">F170/F169</f>
        <v>#DIV/0!</v>
      </c>
      <c r="G171" s="16" t="e">
        <f t="shared" si="91"/>
        <v>#DIV/0!</v>
      </c>
      <c r="H171" s="16" t="e">
        <f t="shared" si="91"/>
        <v>#DIV/0!</v>
      </c>
      <c r="I171" s="16"/>
      <c r="J171" s="16"/>
      <c r="K171" s="16" t="e">
        <f t="shared" si="91"/>
        <v>#DIV/0!</v>
      </c>
      <c r="L171" s="16" t="e">
        <f t="shared" si="91"/>
        <v>#DIV/0!</v>
      </c>
      <c r="M171" s="16" t="e">
        <f t="shared" si="91"/>
        <v>#DIV/0!</v>
      </c>
      <c r="N171" s="16" t="e">
        <f t="shared" si="91"/>
        <v>#DIV/0!</v>
      </c>
      <c r="O171" s="16" t="e">
        <f t="shared" si="91"/>
        <v>#DIV/0!</v>
      </c>
      <c r="P171" s="16" t="e">
        <f t="shared" si="91"/>
        <v>#DIV/0!</v>
      </c>
      <c r="Q171" s="16" t="e">
        <f t="shared" si="91"/>
        <v>#DIV/0!</v>
      </c>
      <c r="R171" s="16" t="e">
        <f t="shared" si="91"/>
        <v>#DIV/0!</v>
      </c>
      <c r="S171" s="16" t="e">
        <f t="shared" si="91"/>
        <v>#DIV/0!</v>
      </c>
      <c r="T171" s="16" t="e">
        <f t="shared" si="91"/>
        <v>#DIV/0!</v>
      </c>
      <c r="U171" s="16" t="e">
        <f t="shared" si="91"/>
        <v>#DIV/0!</v>
      </c>
      <c r="V171" s="16" t="e">
        <f t="shared" si="91"/>
        <v>#DIV/0!</v>
      </c>
      <c r="W171" s="16"/>
      <c r="X171" s="16"/>
      <c r="Y171" s="16"/>
      <c r="Z171" s="16"/>
      <c r="AA171" s="16"/>
      <c r="AB171" s="16"/>
      <c r="AC171" s="24" t="e">
        <f t="shared" ref="AC171:AC176" si="92">AVERAGE(E171:AB171)</f>
        <v>#DIV/0!</v>
      </c>
    </row>
    <row r="172" spans="1:58" ht="30" customHeight="1">
      <c r="A172" s="4">
        <v>17</v>
      </c>
      <c r="B172" s="5" t="s">
        <v>64</v>
      </c>
      <c r="C172" s="13"/>
      <c r="D172" s="13"/>
      <c r="E172" s="427" t="e">
        <f>AVERAGE(E171:AB171)</f>
        <v>#DIV/0!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 t="e">
        <f t="shared" si="92"/>
        <v>#DIV/0!</v>
      </c>
    </row>
    <row r="173" spans="1:58" ht="30" customHeight="1">
      <c r="A173" s="4">
        <v>18</v>
      </c>
      <c r="B173" s="5" t="s">
        <v>65</v>
      </c>
      <c r="C173" s="13"/>
      <c r="D173" s="13"/>
      <c r="E173" s="16"/>
      <c r="F173" s="16" t="e">
        <f t="shared" ref="F173:V173" si="93">3.516/F171</f>
        <v>#DIV/0!</v>
      </c>
      <c r="G173" s="16" t="e">
        <f t="shared" si="93"/>
        <v>#DIV/0!</v>
      </c>
      <c r="H173" s="16" t="e">
        <f t="shared" si="93"/>
        <v>#DIV/0!</v>
      </c>
      <c r="I173" s="16"/>
      <c r="J173" s="16"/>
      <c r="K173" s="16" t="e">
        <f t="shared" si="93"/>
        <v>#DIV/0!</v>
      </c>
      <c r="L173" s="16" t="e">
        <f t="shared" si="93"/>
        <v>#DIV/0!</v>
      </c>
      <c r="M173" s="16" t="e">
        <f t="shared" si="93"/>
        <v>#DIV/0!</v>
      </c>
      <c r="N173" s="16" t="e">
        <f t="shared" si="93"/>
        <v>#DIV/0!</v>
      </c>
      <c r="O173" s="16" t="e">
        <f t="shared" si="93"/>
        <v>#DIV/0!</v>
      </c>
      <c r="P173" s="16" t="e">
        <f t="shared" si="93"/>
        <v>#DIV/0!</v>
      </c>
      <c r="Q173" s="16" t="e">
        <f t="shared" si="93"/>
        <v>#DIV/0!</v>
      </c>
      <c r="R173" s="16" t="e">
        <f t="shared" si="93"/>
        <v>#DIV/0!</v>
      </c>
      <c r="S173" s="16" t="e">
        <f t="shared" si="93"/>
        <v>#DIV/0!</v>
      </c>
      <c r="T173" s="16" t="e">
        <f t="shared" si="93"/>
        <v>#DIV/0!</v>
      </c>
      <c r="U173" s="16" t="e">
        <f t="shared" si="93"/>
        <v>#DIV/0!</v>
      </c>
      <c r="V173" s="16" t="e">
        <f t="shared" si="93"/>
        <v>#DIV/0!</v>
      </c>
      <c r="W173" s="16"/>
      <c r="X173" s="16"/>
      <c r="Y173" s="16"/>
      <c r="Z173" s="16"/>
      <c r="AA173" s="16"/>
      <c r="AB173" s="16"/>
      <c r="AC173" s="24" t="e">
        <f t="shared" si="92"/>
        <v>#DIV/0!</v>
      </c>
    </row>
    <row r="174" spans="1:58" ht="30" customHeight="1">
      <c r="A174" s="4">
        <v>19</v>
      </c>
      <c r="B174" s="5" t="s">
        <v>66</v>
      </c>
      <c r="C174" s="13"/>
      <c r="D174" s="13"/>
      <c r="E174" s="16"/>
      <c r="F174" s="16" t="e">
        <f t="shared" ref="F174:V174" si="94">3.413*F173</f>
        <v>#DIV/0!</v>
      </c>
      <c r="G174" s="16" t="e">
        <f t="shared" si="94"/>
        <v>#DIV/0!</v>
      </c>
      <c r="H174" s="16" t="e">
        <f t="shared" si="94"/>
        <v>#DIV/0!</v>
      </c>
      <c r="I174" s="16"/>
      <c r="J174" s="16"/>
      <c r="K174" s="16" t="e">
        <f t="shared" si="94"/>
        <v>#DIV/0!</v>
      </c>
      <c r="L174" s="16" t="e">
        <f t="shared" si="94"/>
        <v>#DIV/0!</v>
      </c>
      <c r="M174" s="16" t="e">
        <f t="shared" si="94"/>
        <v>#DIV/0!</v>
      </c>
      <c r="N174" s="16" t="e">
        <f t="shared" si="94"/>
        <v>#DIV/0!</v>
      </c>
      <c r="O174" s="16" t="e">
        <f t="shared" si="94"/>
        <v>#DIV/0!</v>
      </c>
      <c r="P174" s="16" t="e">
        <f t="shared" si="94"/>
        <v>#DIV/0!</v>
      </c>
      <c r="Q174" s="16" t="e">
        <f t="shared" si="94"/>
        <v>#DIV/0!</v>
      </c>
      <c r="R174" s="16" t="e">
        <f t="shared" si="94"/>
        <v>#DIV/0!</v>
      </c>
      <c r="S174" s="16" t="e">
        <f t="shared" si="94"/>
        <v>#DIV/0!</v>
      </c>
      <c r="T174" s="16" t="e">
        <f t="shared" si="94"/>
        <v>#DIV/0!</v>
      </c>
      <c r="U174" s="16" t="e">
        <f t="shared" si="94"/>
        <v>#DIV/0!</v>
      </c>
      <c r="V174" s="16" t="e">
        <f t="shared" si="94"/>
        <v>#DIV/0!</v>
      </c>
      <c r="W174" s="16"/>
      <c r="X174" s="16"/>
      <c r="Y174" s="16"/>
      <c r="Z174" s="16"/>
      <c r="AA174" s="16"/>
      <c r="AB174" s="16"/>
      <c r="AC174" s="24" t="e">
        <f t="shared" si="92"/>
        <v>#DIV/0!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/>
      <c r="F175" s="16" t="e">
        <f t="shared" ref="F175:V175" si="95">(F158-F157)/LN(1+(F158-F157)/F152)</f>
        <v>#DIV/0!</v>
      </c>
      <c r="G175" s="16" t="e">
        <f t="shared" si="95"/>
        <v>#DIV/0!</v>
      </c>
      <c r="H175" s="16" t="e">
        <f t="shared" si="95"/>
        <v>#DIV/0!</v>
      </c>
      <c r="I175" s="16"/>
      <c r="J175" s="16"/>
      <c r="K175" s="16" t="e">
        <f t="shared" si="95"/>
        <v>#DIV/0!</v>
      </c>
      <c r="L175" s="16" t="e">
        <f t="shared" si="95"/>
        <v>#DIV/0!</v>
      </c>
      <c r="M175" s="16" t="e">
        <f t="shared" si="95"/>
        <v>#DIV/0!</v>
      </c>
      <c r="N175" s="16" t="e">
        <f t="shared" si="95"/>
        <v>#DIV/0!</v>
      </c>
      <c r="O175" s="16" t="e">
        <f t="shared" si="95"/>
        <v>#DIV/0!</v>
      </c>
      <c r="P175" s="16" t="e">
        <f t="shared" si="95"/>
        <v>#DIV/0!</v>
      </c>
      <c r="Q175" s="16" t="e">
        <f t="shared" si="95"/>
        <v>#DIV/0!</v>
      </c>
      <c r="R175" s="16" t="e">
        <f t="shared" si="95"/>
        <v>#DIV/0!</v>
      </c>
      <c r="S175" s="16" t="e">
        <f t="shared" si="95"/>
        <v>#DIV/0!</v>
      </c>
      <c r="T175" s="16" t="e">
        <f t="shared" si="95"/>
        <v>#DIV/0!</v>
      </c>
      <c r="U175" s="16" t="e">
        <f t="shared" si="95"/>
        <v>#DIV/0!</v>
      </c>
      <c r="V175" s="16" t="e">
        <f t="shared" si="95"/>
        <v>#DIV/0!</v>
      </c>
      <c r="W175" s="16"/>
      <c r="X175" s="16"/>
      <c r="Y175" s="16"/>
      <c r="Z175" s="16"/>
      <c r="AA175" s="16"/>
      <c r="AB175" s="16"/>
      <c r="AC175" s="24" t="e">
        <f t="shared" si="92"/>
        <v>#DIV/0!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/>
      <c r="F176" s="16" t="e">
        <f t="shared" ref="F176:V176" si="96">(F154-F155)/LN(1+(F154-F155)/F153)</f>
        <v>#DIV/0!</v>
      </c>
      <c r="G176" s="16" t="e">
        <f t="shared" si="96"/>
        <v>#DIV/0!</v>
      </c>
      <c r="H176" s="16" t="e">
        <f t="shared" si="96"/>
        <v>#DIV/0!</v>
      </c>
      <c r="I176" s="16"/>
      <c r="J176" s="16"/>
      <c r="K176" s="16" t="e">
        <f t="shared" si="96"/>
        <v>#DIV/0!</v>
      </c>
      <c r="L176" s="16" t="e">
        <f t="shared" si="96"/>
        <v>#DIV/0!</v>
      </c>
      <c r="M176" s="16" t="e">
        <f t="shared" si="96"/>
        <v>#DIV/0!</v>
      </c>
      <c r="N176" s="16" t="e">
        <f t="shared" si="96"/>
        <v>#DIV/0!</v>
      </c>
      <c r="O176" s="16" t="e">
        <f t="shared" si="96"/>
        <v>#DIV/0!</v>
      </c>
      <c r="P176" s="16" t="e">
        <f t="shared" si="96"/>
        <v>#DIV/0!</v>
      </c>
      <c r="Q176" s="16" t="e">
        <f t="shared" si="96"/>
        <v>#DIV/0!</v>
      </c>
      <c r="R176" s="16" t="e">
        <f t="shared" si="96"/>
        <v>#DIV/0!</v>
      </c>
      <c r="S176" s="16" t="e">
        <f t="shared" si="96"/>
        <v>#DIV/0!</v>
      </c>
      <c r="T176" s="16" t="e">
        <f t="shared" si="96"/>
        <v>#DIV/0!</v>
      </c>
      <c r="U176" s="16" t="e">
        <f t="shared" si="96"/>
        <v>#DIV/0!</v>
      </c>
      <c r="V176" s="16" t="e">
        <f t="shared" si="96"/>
        <v>#DIV/0!</v>
      </c>
      <c r="W176" s="16"/>
      <c r="X176" s="16"/>
      <c r="Y176" s="16"/>
      <c r="Z176" s="16"/>
      <c r="AA176" s="16"/>
      <c r="AB176" s="16"/>
      <c r="AC176" s="24" t="e">
        <f t="shared" si="92"/>
        <v>#DIV/0!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86" priority="6" operator="greaterThan">
      <formula>90</formula>
    </cfRule>
  </conditionalFormatting>
  <conditionalFormatting sqref="E54:AB54">
    <cfRule type="cellIs" dxfId="85" priority="5" operator="greaterThan">
      <formula>90</formula>
    </cfRule>
  </conditionalFormatting>
  <conditionalFormatting sqref="E83:AB83">
    <cfRule type="cellIs" dxfId="84" priority="4" operator="greaterThan">
      <formula>90</formula>
    </cfRule>
  </conditionalFormatting>
  <conditionalFormatting sqref="E112:AB112">
    <cfRule type="cellIs" dxfId="83" priority="3" operator="greaterThan">
      <formula>90</formula>
    </cfRule>
  </conditionalFormatting>
  <conditionalFormatting sqref="E141:AB141">
    <cfRule type="cellIs" dxfId="82" priority="2" operator="greaterThan">
      <formula>90</formula>
    </cfRule>
  </conditionalFormatting>
  <conditionalFormatting sqref="E170:AB170">
    <cfRule type="cellIs" dxfId="81" priority="1" operator="greaterThan">
      <formula>90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E8CE0-5ED1-408B-9877-E14F0783CF9A}">
  <dimension ref="A1:BF176"/>
  <sheetViews>
    <sheetView topLeftCell="A150" zoomScale="60" zoomScaleNormal="60" workbookViewId="0">
      <selection activeCell="AG178" sqref="AG178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156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>
        <v>1.5</v>
      </c>
      <c r="F7" s="8">
        <v>1.7</v>
      </c>
      <c r="G7" s="8">
        <v>1.7</v>
      </c>
      <c r="H7" s="8">
        <v>1.6</v>
      </c>
      <c r="I7" s="8">
        <v>1.8</v>
      </c>
      <c r="J7" s="8">
        <v>1.6</v>
      </c>
      <c r="K7" s="8">
        <v>1.8</v>
      </c>
      <c r="L7" s="8">
        <v>1.6</v>
      </c>
      <c r="M7" s="8">
        <v>1.6</v>
      </c>
      <c r="N7" s="8">
        <v>1.7</v>
      </c>
      <c r="O7" s="8">
        <v>1.8</v>
      </c>
      <c r="P7" s="8">
        <v>1.7</v>
      </c>
      <c r="Q7" s="8">
        <v>1.7</v>
      </c>
      <c r="R7" s="8">
        <v>1.8</v>
      </c>
      <c r="S7" s="8">
        <v>1.6</v>
      </c>
      <c r="T7" s="8">
        <v>1.8</v>
      </c>
      <c r="U7" s="8">
        <v>1.4</v>
      </c>
      <c r="V7" s="8">
        <v>1.6</v>
      </c>
      <c r="W7" s="8">
        <v>1.6</v>
      </c>
      <c r="X7" s="8">
        <v>1.4</v>
      </c>
      <c r="Y7" s="8">
        <v>1.6</v>
      </c>
      <c r="Z7" s="8">
        <v>1.4</v>
      </c>
      <c r="AA7" s="8">
        <v>1.5</v>
      </c>
      <c r="AB7" s="8">
        <v>1.5</v>
      </c>
      <c r="AC7" s="23">
        <f>AVERAGE(E7:AB7)</f>
        <v>1.6250000000000002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>
        <v>0.4</v>
      </c>
      <c r="F8" s="9">
        <v>1.1000000000000001</v>
      </c>
      <c r="G8" s="9">
        <v>0.7</v>
      </c>
      <c r="H8" s="9">
        <v>0.8</v>
      </c>
      <c r="I8" s="9">
        <v>0.8</v>
      </c>
      <c r="J8" s="9">
        <v>0.6</v>
      </c>
      <c r="K8" s="9">
        <v>0.6</v>
      </c>
      <c r="L8" s="9">
        <v>0.8</v>
      </c>
      <c r="M8" s="9">
        <v>0.8</v>
      </c>
      <c r="N8" s="9">
        <v>0.5</v>
      </c>
      <c r="O8" s="9">
        <v>0.6</v>
      </c>
      <c r="P8" s="9">
        <v>0.7</v>
      </c>
      <c r="Q8" s="9">
        <v>0.7</v>
      </c>
      <c r="R8" s="9">
        <v>0.6</v>
      </c>
      <c r="S8" s="9">
        <v>0.6</v>
      </c>
      <c r="T8" s="9">
        <v>0.6</v>
      </c>
      <c r="U8" s="9">
        <v>0.6</v>
      </c>
      <c r="V8" s="9">
        <v>0.6</v>
      </c>
      <c r="W8" s="9">
        <v>0.5</v>
      </c>
      <c r="X8" s="9">
        <v>0.5</v>
      </c>
      <c r="Y8" s="9">
        <v>1.4</v>
      </c>
      <c r="Z8" s="9">
        <v>1.6</v>
      </c>
      <c r="AA8" s="9">
        <v>1.2</v>
      </c>
      <c r="AB8" s="9">
        <v>1.1000000000000001</v>
      </c>
      <c r="AC8" s="23">
        <f>AVERAGE(E8:AB8)</f>
        <v>0.76666666666666661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>
        <v>13.4</v>
      </c>
      <c r="F9" s="10">
        <v>13.4</v>
      </c>
      <c r="G9" s="10">
        <v>13.2</v>
      </c>
      <c r="H9" s="10">
        <v>13.1</v>
      </c>
      <c r="I9" s="10">
        <v>12.9</v>
      </c>
      <c r="J9" s="10">
        <v>13.7</v>
      </c>
      <c r="K9" s="10">
        <v>13.6</v>
      </c>
      <c r="L9" s="10">
        <v>13.7</v>
      </c>
      <c r="M9" s="10">
        <v>14.1</v>
      </c>
      <c r="N9" s="10">
        <v>14.2</v>
      </c>
      <c r="O9" s="10">
        <v>14.2</v>
      </c>
      <c r="P9" s="10">
        <v>13.8</v>
      </c>
      <c r="Q9" s="10">
        <v>13.7</v>
      </c>
      <c r="R9" s="10">
        <v>13.6</v>
      </c>
      <c r="S9" s="10">
        <v>13.4</v>
      </c>
      <c r="T9" s="10">
        <v>13.5</v>
      </c>
      <c r="U9" s="10">
        <v>13.6</v>
      </c>
      <c r="V9" s="10">
        <v>13.4</v>
      </c>
      <c r="W9" s="10">
        <v>13.3</v>
      </c>
      <c r="X9" s="10">
        <v>13.1</v>
      </c>
      <c r="Y9" s="10">
        <v>13.3</v>
      </c>
      <c r="Z9" s="10">
        <v>13.3</v>
      </c>
      <c r="AA9" s="10">
        <v>13.2</v>
      </c>
      <c r="AB9" s="10">
        <v>13.2</v>
      </c>
      <c r="AC9" s="24">
        <f t="shared" ref="AC9:AC23" si="0">AVERAGE(E9:AB9)</f>
        <v>13.495833333333332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>
        <v>5.9</v>
      </c>
      <c r="F10" s="10">
        <v>5.5</v>
      </c>
      <c r="G10" s="10">
        <v>5.6</v>
      </c>
      <c r="H10" s="10">
        <v>5.6</v>
      </c>
      <c r="I10" s="10">
        <v>5.4</v>
      </c>
      <c r="J10" s="10">
        <v>5.9</v>
      </c>
      <c r="K10" s="10">
        <v>6.2</v>
      </c>
      <c r="L10" s="10">
        <v>6.4</v>
      </c>
      <c r="M10" s="10">
        <v>5.8</v>
      </c>
      <c r="N10" s="10">
        <v>5.8</v>
      </c>
      <c r="O10" s="10">
        <v>5.7</v>
      </c>
      <c r="P10" s="10">
        <v>5.5</v>
      </c>
      <c r="Q10" s="10">
        <v>5.5</v>
      </c>
      <c r="R10" s="10">
        <v>5.5</v>
      </c>
      <c r="S10" s="10">
        <v>5.6</v>
      </c>
      <c r="T10" s="10">
        <v>5.5</v>
      </c>
      <c r="U10" s="10">
        <v>5.5</v>
      </c>
      <c r="V10" s="10">
        <v>5.5</v>
      </c>
      <c r="W10" s="10">
        <v>5.4</v>
      </c>
      <c r="X10" s="10">
        <v>6.7</v>
      </c>
      <c r="Y10" s="10">
        <v>6.6</v>
      </c>
      <c r="Z10" s="10">
        <v>6.5</v>
      </c>
      <c r="AA10" s="10">
        <v>6.6</v>
      </c>
      <c r="AB10" s="10">
        <v>6.5</v>
      </c>
      <c r="AC10" s="24">
        <f t="shared" si="0"/>
        <v>5.8624999999999998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7.5</v>
      </c>
      <c r="F11" s="10">
        <f t="shared" ref="F11:AB11" si="1">F9-F10</f>
        <v>7.9</v>
      </c>
      <c r="G11" s="10">
        <f t="shared" si="1"/>
        <v>7.6</v>
      </c>
      <c r="H11" s="10">
        <f t="shared" si="1"/>
        <v>7.5</v>
      </c>
      <c r="I11" s="10">
        <f t="shared" si="1"/>
        <v>7.5</v>
      </c>
      <c r="J11" s="10">
        <f t="shared" si="1"/>
        <v>7.7999999999999989</v>
      </c>
      <c r="K11" s="10">
        <f t="shared" si="1"/>
        <v>7.3999999999999995</v>
      </c>
      <c r="L11" s="10">
        <f t="shared" si="1"/>
        <v>7.2999999999999989</v>
      </c>
      <c r="M11" s="10">
        <f t="shared" si="1"/>
        <v>8.3000000000000007</v>
      </c>
      <c r="N11" s="10">
        <f t="shared" si="1"/>
        <v>8.3999999999999986</v>
      </c>
      <c r="O11" s="10">
        <f t="shared" si="1"/>
        <v>8.5</v>
      </c>
      <c r="P11" s="10">
        <f t="shared" si="1"/>
        <v>8.3000000000000007</v>
      </c>
      <c r="Q11" s="10">
        <f t="shared" si="1"/>
        <v>8.1999999999999993</v>
      </c>
      <c r="R11" s="10">
        <f t="shared" si="1"/>
        <v>8.1</v>
      </c>
      <c r="S11" s="10">
        <f t="shared" si="1"/>
        <v>7.8000000000000007</v>
      </c>
      <c r="T11" s="10">
        <f t="shared" si="1"/>
        <v>8</v>
      </c>
      <c r="U11" s="10">
        <f t="shared" si="1"/>
        <v>8.1</v>
      </c>
      <c r="V11" s="10">
        <f t="shared" si="1"/>
        <v>7.9</v>
      </c>
      <c r="W11" s="10">
        <f t="shared" si="1"/>
        <v>7.9</v>
      </c>
      <c r="X11" s="10">
        <f t="shared" si="1"/>
        <v>6.3999999999999995</v>
      </c>
      <c r="Y11" s="10">
        <f t="shared" si="1"/>
        <v>6.7000000000000011</v>
      </c>
      <c r="Z11" s="10">
        <f t="shared" si="1"/>
        <v>6.8000000000000007</v>
      </c>
      <c r="AA11" s="10">
        <f t="shared" si="1"/>
        <v>6.6</v>
      </c>
      <c r="AB11" s="10">
        <f t="shared" si="1"/>
        <v>6.6999999999999993</v>
      </c>
      <c r="AC11" s="24">
        <f t="shared" si="0"/>
        <v>7.6333333333333329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>
        <v>24.6</v>
      </c>
      <c r="F12" s="10">
        <v>23.8</v>
      </c>
      <c r="G12" s="10">
        <v>23.3</v>
      </c>
      <c r="H12" s="10">
        <v>23.5</v>
      </c>
      <c r="I12" s="10">
        <v>24.4</v>
      </c>
      <c r="J12" s="10">
        <v>25.7</v>
      </c>
      <c r="K12" s="10">
        <v>25.9</v>
      </c>
      <c r="L12" s="10">
        <v>25.8</v>
      </c>
      <c r="M12" s="10">
        <v>25.9</v>
      </c>
      <c r="N12" s="10">
        <v>25.4</v>
      </c>
      <c r="O12" s="10">
        <v>24.8</v>
      </c>
      <c r="P12" s="10">
        <v>23.6</v>
      </c>
      <c r="Q12" s="10">
        <v>23.3</v>
      </c>
      <c r="R12" s="10">
        <v>24.4</v>
      </c>
      <c r="S12" s="10">
        <v>24.4</v>
      </c>
      <c r="T12" s="10">
        <v>24.5</v>
      </c>
      <c r="U12" s="10">
        <v>24.7</v>
      </c>
      <c r="V12" s="10">
        <v>25</v>
      </c>
      <c r="W12" s="10">
        <v>25</v>
      </c>
      <c r="X12" s="10">
        <v>24.8</v>
      </c>
      <c r="Y12" s="10">
        <v>24.3</v>
      </c>
      <c r="Z12" s="10">
        <v>23.9</v>
      </c>
      <c r="AA12" s="10">
        <v>23.3</v>
      </c>
      <c r="AB12" s="10">
        <v>23.6</v>
      </c>
      <c r="AC12" s="24">
        <f t="shared" si="0"/>
        <v>24.495833333333334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>
        <v>29.9</v>
      </c>
      <c r="F13" s="10">
        <v>29.5</v>
      </c>
      <c r="G13" s="10">
        <v>28.6</v>
      </c>
      <c r="H13" s="10">
        <v>28.8</v>
      </c>
      <c r="I13" s="10">
        <v>29.3</v>
      </c>
      <c r="J13" s="10">
        <v>31</v>
      </c>
      <c r="K13" s="10">
        <v>31.1</v>
      </c>
      <c r="L13" s="10">
        <v>31.1</v>
      </c>
      <c r="M13" s="10">
        <v>31.4</v>
      </c>
      <c r="N13" s="10">
        <v>31.1</v>
      </c>
      <c r="O13" s="10">
        <v>30.8</v>
      </c>
      <c r="P13" s="10">
        <v>29.4</v>
      </c>
      <c r="Q13" s="10">
        <v>29</v>
      </c>
      <c r="R13" s="10">
        <v>29.8</v>
      </c>
      <c r="S13" s="10">
        <v>29.7</v>
      </c>
      <c r="T13" s="10">
        <v>29.9</v>
      </c>
      <c r="U13" s="10">
        <v>30.1</v>
      </c>
      <c r="V13" s="10">
        <v>30.4</v>
      </c>
      <c r="W13" s="10">
        <v>30.3</v>
      </c>
      <c r="X13" s="10">
        <v>29.2</v>
      </c>
      <c r="Y13" s="10">
        <v>29.1</v>
      </c>
      <c r="Z13" s="10">
        <v>28.7</v>
      </c>
      <c r="AA13" s="10">
        <v>27.9</v>
      </c>
      <c r="AB13" s="10">
        <v>28.2</v>
      </c>
      <c r="AC13" s="24">
        <f t="shared" si="0"/>
        <v>29.762500000000003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5.2999999999999972</v>
      </c>
      <c r="F14" s="10">
        <f t="shared" ref="F14:AB14" si="2">F13-F12</f>
        <v>5.6999999999999993</v>
      </c>
      <c r="G14" s="10">
        <f t="shared" si="2"/>
        <v>5.3000000000000007</v>
      </c>
      <c r="H14" s="10">
        <f t="shared" si="2"/>
        <v>5.3000000000000007</v>
      </c>
      <c r="I14" s="10">
        <f t="shared" si="2"/>
        <v>4.9000000000000021</v>
      </c>
      <c r="J14" s="10">
        <f t="shared" si="2"/>
        <v>5.3000000000000007</v>
      </c>
      <c r="K14" s="10">
        <f t="shared" si="2"/>
        <v>5.2000000000000028</v>
      </c>
      <c r="L14" s="10">
        <f t="shared" si="2"/>
        <v>5.3000000000000007</v>
      </c>
      <c r="M14" s="10">
        <f t="shared" si="2"/>
        <v>5.5</v>
      </c>
      <c r="N14" s="10">
        <f t="shared" si="2"/>
        <v>5.7000000000000028</v>
      </c>
      <c r="O14" s="10">
        <f t="shared" si="2"/>
        <v>6</v>
      </c>
      <c r="P14" s="10">
        <f t="shared" si="2"/>
        <v>5.7999999999999972</v>
      </c>
      <c r="Q14" s="10">
        <f t="shared" si="2"/>
        <v>5.6999999999999993</v>
      </c>
      <c r="R14" s="10">
        <f t="shared" si="2"/>
        <v>5.4000000000000021</v>
      </c>
      <c r="S14" s="10">
        <f t="shared" si="2"/>
        <v>5.3000000000000007</v>
      </c>
      <c r="T14" s="10">
        <f t="shared" si="2"/>
        <v>5.3999999999999986</v>
      </c>
      <c r="U14" s="10">
        <f t="shared" si="2"/>
        <v>5.4000000000000021</v>
      </c>
      <c r="V14" s="10">
        <f t="shared" si="2"/>
        <v>5.3999999999999986</v>
      </c>
      <c r="W14" s="10">
        <f t="shared" si="2"/>
        <v>5.3000000000000007</v>
      </c>
      <c r="X14" s="10">
        <f t="shared" si="2"/>
        <v>4.3999999999999986</v>
      </c>
      <c r="Y14" s="10">
        <f t="shared" si="2"/>
        <v>4.8000000000000007</v>
      </c>
      <c r="Z14" s="10">
        <f t="shared" si="2"/>
        <v>4.8000000000000007</v>
      </c>
      <c r="AA14" s="10">
        <f t="shared" si="2"/>
        <v>4.5999999999999979</v>
      </c>
      <c r="AB14" s="10">
        <f t="shared" si="2"/>
        <v>4.5999999999999979</v>
      </c>
      <c r="AC14" s="24">
        <f>AVERAGE(E14:AB14)</f>
        <v>5.2666666666666657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>
        <v>245.5</v>
      </c>
      <c r="F15" s="172">
        <v>245.5</v>
      </c>
      <c r="G15" s="172">
        <v>242.7</v>
      </c>
      <c r="H15" s="172">
        <v>244.8</v>
      </c>
      <c r="I15" s="172">
        <v>247.5</v>
      </c>
      <c r="J15" s="172">
        <v>252.3</v>
      </c>
      <c r="K15" s="172">
        <v>254.4</v>
      </c>
      <c r="L15" s="172">
        <v>255.1</v>
      </c>
      <c r="M15" s="172">
        <v>251.7</v>
      </c>
      <c r="N15" s="172">
        <v>251</v>
      </c>
      <c r="O15" s="172">
        <v>247.5</v>
      </c>
      <c r="P15" s="172">
        <v>245.5</v>
      </c>
      <c r="Q15" s="172">
        <v>246.8</v>
      </c>
      <c r="R15" s="172">
        <v>246.8</v>
      </c>
      <c r="S15" s="172">
        <v>248.2</v>
      </c>
      <c r="T15" s="172">
        <v>246.8</v>
      </c>
      <c r="U15" s="172">
        <v>246.8</v>
      </c>
      <c r="V15" s="172">
        <v>247.5</v>
      </c>
      <c r="W15" s="172">
        <v>246.8</v>
      </c>
      <c r="X15" s="172">
        <v>250.3</v>
      </c>
      <c r="Y15" s="172">
        <v>249.6</v>
      </c>
      <c r="Z15" s="172">
        <v>255.8</v>
      </c>
      <c r="AA15" s="172">
        <v>256.5</v>
      </c>
      <c r="AB15" s="172">
        <v>255.8</v>
      </c>
      <c r="AC15" s="24">
        <f t="shared" ref="AC15:AC16" si="3">AVERAGE(E15:AB15)</f>
        <v>249.21666666666673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>
        <v>706.7</v>
      </c>
      <c r="F16" s="172">
        <v>696.4</v>
      </c>
      <c r="G16" s="172">
        <v>680.5</v>
      </c>
      <c r="H16" s="172">
        <v>679.1</v>
      </c>
      <c r="I16" s="172">
        <v>694.3</v>
      </c>
      <c r="J16" s="172">
        <v>728.8</v>
      </c>
      <c r="K16" s="172">
        <v>729.5</v>
      </c>
      <c r="L16" s="172">
        <v>725.3</v>
      </c>
      <c r="M16" s="172">
        <v>742.6</v>
      </c>
      <c r="N16" s="172">
        <v>732.2</v>
      </c>
      <c r="O16" s="172">
        <v>727.4</v>
      </c>
      <c r="P16" s="172">
        <v>696.4</v>
      </c>
      <c r="Q16" s="172">
        <v>683.3</v>
      </c>
      <c r="R16" s="172">
        <v>702.6</v>
      </c>
      <c r="S16" s="172">
        <v>702.6</v>
      </c>
      <c r="T16" s="172">
        <v>704.6</v>
      </c>
      <c r="U16" s="172">
        <v>707.4</v>
      </c>
      <c r="V16" s="172">
        <v>712.2</v>
      </c>
      <c r="W16" s="172">
        <v>710.2</v>
      </c>
      <c r="X16" s="172">
        <v>685.3</v>
      </c>
      <c r="Y16" s="172">
        <v>679.1</v>
      </c>
      <c r="Z16" s="172">
        <v>669.5</v>
      </c>
      <c r="AA16" s="172">
        <v>656.4</v>
      </c>
      <c r="AB16" s="172">
        <v>657.8</v>
      </c>
      <c r="AC16" s="24">
        <f t="shared" si="3"/>
        <v>700.42500000000007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2408.2341269841268</v>
      </c>
      <c r="F24" s="14">
        <f t="shared" si="7"/>
        <v>2536.6732804232806</v>
      </c>
      <c r="G24" s="14">
        <f t="shared" si="7"/>
        <v>2440.3439153439153</v>
      </c>
      <c r="H24" s="14">
        <f t="shared" si="7"/>
        <v>2408.2341269841268</v>
      </c>
      <c r="I24" s="14">
        <f t="shared" si="7"/>
        <v>2408.2341269841268</v>
      </c>
      <c r="J24" s="14">
        <f t="shared" si="7"/>
        <v>2504.5634920634916</v>
      </c>
      <c r="K24" s="14">
        <f t="shared" si="7"/>
        <v>2376.1243386243382</v>
      </c>
      <c r="L24" s="14">
        <f t="shared" si="7"/>
        <v>2344.0145502645501</v>
      </c>
      <c r="M24" s="14">
        <f t="shared" si="7"/>
        <v>2665.112433862434</v>
      </c>
      <c r="N24" s="14">
        <f t="shared" si="7"/>
        <v>2697.2222222222217</v>
      </c>
      <c r="O24" s="14">
        <f t="shared" si="7"/>
        <v>2729.3320105820108</v>
      </c>
      <c r="P24" s="14">
        <f t="shared" si="7"/>
        <v>2665.112433862434</v>
      </c>
      <c r="Q24" s="14">
        <f t="shared" si="7"/>
        <v>2633.002645502645</v>
      </c>
      <c r="R24" s="14">
        <f t="shared" si="7"/>
        <v>2600.8928571428573</v>
      </c>
      <c r="S24" s="14">
        <f t="shared" si="7"/>
        <v>2504.5634920634925</v>
      </c>
      <c r="T24" s="14">
        <f t="shared" si="7"/>
        <v>2568.7830687830688</v>
      </c>
      <c r="U24" s="14">
        <f t="shared" si="7"/>
        <v>2600.8928571428573</v>
      </c>
      <c r="V24" s="14">
        <f t="shared" si="7"/>
        <v>2536.6732804232806</v>
      </c>
      <c r="W24" s="14">
        <f t="shared" si="7"/>
        <v>2536.6732804232806</v>
      </c>
      <c r="X24" s="14">
        <f t="shared" si="7"/>
        <v>2055.0264550264546</v>
      </c>
      <c r="Y24" s="14">
        <f t="shared" si="7"/>
        <v>2151.3558201058204</v>
      </c>
      <c r="Z24" s="14">
        <f t="shared" si="7"/>
        <v>2183.465608465609</v>
      </c>
      <c r="AA24" s="14">
        <f t="shared" si="7"/>
        <v>2119.2460317460318</v>
      </c>
      <c r="AB24" s="14">
        <f t="shared" si="7"/>
        <v>2151.3558201058199</v>
      </c>
      <c r="AC24" s="24">
        <f>SUM(E24:AB24)</f>
        <v>58825.132275132273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>
        <v>1300</v>
      </c>
      <c r="F25" s="15">
        <v>1300</v>
      </c>
      <c r="G25" s="15">
        <v>1300</v>
      </c>
      <c r="H25" s="15">
        <v>1200</v>
      </c>
      <c r="I25" s="15">
        <v>1400</v>
      </c>
      <c r="J25" s="15">
        <v>1400</v>
      </c>
      <c r="K25" s="15">
        <v>1200</v>
      </c>
      <c r="L25" s="15">
        <v>1600</v>
      </c>
      <c r="M25" s="15">
        <v>1400</v>
      </c>
      <c r="N25" s="15">
        <v>1400</v>
      </c>
      <c r="O25" s="15">
        <v>1500</v>
      </c>
      <c r="P25" s="15">
        <v>1500</v>
      </c>
      <c r="Q25" s="15">
        <v>1200</v>
      </c>
      <c r="R25" s="15">
        <v>1400</v>
      </c>
      <c r="S25" s="15">
        <v>1400</v>
      </c>
      <c r="T25" s="15">
        <v>1400</v>
      </c>
      <c r="U25" s="15">
        <v>1300</v>
      </c>
      <c r="V25" s="15">
        <v>1500</v>
      </c>
      <c r="W25" s="15">
        <v>1200</v>
      </c>
      <c r="X25" s="15">
        <v>1200</v>
      </c>
      <c r="Y25" s="15">
        <v>1100</v>
      </c>
      <c r="Z25" s="15">
        <v>1100</v>
      </c>
      <c r="AA25" s="15">
        <v>1100</v>
      </c>
      <c r="AB25" s="15">
        <v>1200</v>
      </c>
      <c r="AC25" s="25">
        <f>SUM(E25:AB25)</f>
        <v>31600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>
        <f t="shared" ref="E26:AB26" si="8">E25/E24</f>
        <v>0.53981462409886716</v>
      </c>
      <c r="F26" s="16">
        <f t="shared" si="8"/>
        <v>0.51248223806854476</v>
      </c>
      <c r="G26" s="16">
        <f t="shared" si="8"/>
        <v>0.53271180009756625</v>
      </c>
      <c r="H26" s="16">
        <f t="shared" si="8"/>
        <v>0.49829042224510817</v>
      </c>
      <c r="I26" s="16">
        <f t="shared" si="8"/>
        <v>0.5813388259526262</v>
      </c>
      <c r="J26" s="16">
        <f t="shared" si="8"/>
        <v>0.55897964033906367</v>
      </c>
      <c r="K26" s="16">
        <f t="shared" si="8"/>
        <v>0.50502407659977189</v>
      </c>
      <c r="L26" s="16">
        <f t="shared" si="8"/>
        <v>0.68258961951384678</v>
      </c>
      <c r="M26" s="16">
        <f t="shared" si="8"/>
        <v>0.52530616802948138</v>
      </c>
      <c r="N26" s="16">
        <f t="shared" si="8"/>
        <v>0.51905252317198769</v>
      </c>
      <c r="O26" s="16">
        <f t="shared" si="8"/>
        <v>0.54958502453504565</v>
      </c>
      <c r="P26" s="16">
        <f t="shared" si="8"/>
        <v>0.56282803717444441</v>
      </c>
      <c r="Q26" s="16">
        <f t="shared" si="8"/>
        <v>0.45575343498028192</v>
      </c>
      <c r="R26" s="16">
        <f t="shared" si="8"/>
        <v>0.538276690696876</v>
      </c>
      <c r="S26" s="16">
        <f t="shared" si="8"/>
        <v>0.55897964033906355</v>
      </c>
      <c r="T26" s="16">
        <f t="shared" si="8"/>
        <v>0.54500514933058708</v>
      </c>
      <c r="U26" s="16">
        <f t="shared" si="8"/>
        <v>0.49982835564709915</v>
      </c>
      <c r="V26" s="16">
        <f t="shared" si="8"/>
        <v>0.59132565930985925</v>
      </c>
      <c r="W26" s="16">
        <f t="shared" si="8"/>
        <v>0.47306052744788746</v>
      </c>
      <c r="X26" s="16">
        <f t="shared" si="8"/>
        <v>0.58393408856848616</v>
      </c>
      <c r="Y26" s="16">
        <f t="shared" si="8"/>
        <v>0.511305470587331</v>
      </c>
      <c r="Z26" s="16">
        <f t="shared" si="8"/>
        <v>0.50378627249045849</v>
      </c>
      <c r="AA26" s="16">
        <f t="shared" si="8"/>
        <v>0.51905252317198758</v>
      </c>
      <c r="AB26" s="16">
        <f t="shared" si="8"/>
        <v>0.55778778609527035</v>
      </c>
      <c r="AC26" s="24">
        <f t="shared" ref="AC26:AC31" si="9">AVERAGE(E26:AB26)</f>
        <v>0.53775410827048098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0.53775410827048098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9"/>
        <v>0.53775410827048098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>
        <f t="shared" ref="E28:AB28" si="10">3.516/E26</f>
        <v>6.5133470695970699</v>
      </c>
      <c r="F28" s="16">
        <f t="shared" si="10"/>
        <v>6.86072557997558</v>
      </c>
      <c r="G28" s="16">
        <f t="shared" si="10"/>
        <v>6.6001916971916978</v>
      </c>
      <c r="H28" s="16">
        <f t="shared" si="10"/>
        <v>7.0561259920634916</v>
      </c>
      <c r="I28" s="16">
        <f t="shared" si="10"/>
        <v>6.0481079931972781</v>
      </c>
      <c r="J28" s="16">
        <f t="shared" si="10"/>
        <v>6.2900323129251694</v>
      </c>
      <c r="K28" s="16">
        <f t="shared" si="10"/>
        <v>6.9620443121693105</v>
      </c>
      <c r="L28" s="16">
        <f t="shared" si="10"/>
        <v>5.1509719742063487</v>
      </c>
      <c r="M28" s="16">
        <f t="shared" si="10"/>
        <v>6.6932395124716564</v>
      </c>
      <c r="N28" s="16">
        <f t="shared" si="10"/>
        <v>6.773880952380952</v>
      </c>
      <c r="O28" s="16">
        <f t="shared" si="10"/>
        <v>6.3975542328042341</v>
      </c>
      <c r="P28" s="16">
        <f t="shared" si="10"/>
        <v>6.247023544973545</v>
      </c>
      <c r="Q28" s="16">
        <f t="shared" si="10"/>
        <v>7.7146977513227499</v>
      </c>
      <c r="R28" s="16">
        <f t="shared" si="10"/>
        <v>6.5319566326530625</v>
      </c>
      <c r="S28" s="16">
        <f t="shared" si="10"/>
        <v>6.2900323129251712</v>
      </c>
      <c r="T28" s="16">
        <f t="shared" si="10"/>
        <v>6.4513151927437633</v>
      </c>
      <c r="U28" s="16">
        <f t="shared" si="10"/>
        <v>7.0344148351648359</v>
      </c>
      <c r="V28" s="16">
        <f t="shared" si="10"/>
        <v>5.9459621693121703</v>
      </c>
      <c r="W28" s="16">
        <f t="shared" si="10"/>
        <v>7.4324527116402122</v>
      </c>
      <c r="X28" s="16">
        <f t="shared" si="10"/>
        <v>6.0212275132275126</v>
      </c>
      <c r="Y28" s="16">
        <f t="shared" si="10"/>
        <v>6.8765155122655139</v>
      </c>
      <c r="Z28" s="16">
        <f t="shared" si="10"/>
        <v>6.9791500721500732</v>
      </c>
      <c r="AA28" s="16">
        <f t="shared" si="10"/>
        <v>6.7738809523809529</v>
      </c>
      <c r="AB28" s="16">
        <f t="shared" si="10"/>
        <v>6.3034725529100522</v>
      </c>
      <c r="AC28" s="24">
        <f t="shared" si="9"/>
        <v>6.5811801409438502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>
        <f t="shared" ref="E29:AB29" si="11">3.413*E28</f>
        <v>22.230053548534798</v>
      </c>
      <c r="F29" s="16">
        <f t="shared" si="11"/>
        <v>23.415656404456652</v>
      </c>
      <c r="G29" s="16">
        <f t="shared" si="11"/>
        <v>22.526454262515262</v>
      </c>
      <c r="H29" s="16">
        <f t="shared" si="11"/>
        <v>24.082558010912695</v>
      </c>
      <c r="I29" s="16">
        <f t="shared" si="11"/>
        <v>20.642192580782311</v>
      </c>
      <c r="J29" s="16">
        <f t="shared" si="11"/>
        <v>21.467880284013603</v>
      </c>
      <c r="K29" s="16">
        <f t="shared" si="11"/>
        <v>23.761457237433856</v>
      </c>
      <c r="L29" s="16">
        <f t="shared" si="11"/>
        <v>17.580267347966267</v>
      </c>
      <c r="M29" s="16">
        <f t="shared" si="11"/>
        <v>22.844026456065762</v>
      </c>
      <c r="N29" s="16">
        <f t="shared" si="11"/>
        <v>23.119255690476187</v>
      </c>
      <c r="O29" s="16">
        <f t="shared" si="11"/>
        <v>21.83485259656085</v>
      </c>
      <c r="P29" s="16">
        <f t="shared" si="11"/>
        <v>21.321091358994707</v>
      </c>
      <c r="Q29" s="16">
        <f t="shared" si="11"/>
        <v>26.330263425264544</v>
      </c>
      <c r="R29" s="16">
        <f t="shared" si="11"/>
        <v>22.293567987244902</v>
      </c>
      <c r="S29" s="16">
        <f t="shared" si="11"/>
        <v>21.467880284013606</v>
      </c>
      <c r="T29" s="16">
        <f t="shared" si="11"/>
        <v>22.018338752834463</v>
      </c>
      <c r="U29" s="16">
        <f t="shared" si="11"/>
        <v>24.008457832417584</v>
      </c>
      <c r="V29" s="16">
        <f t="shared" si="11"/>
        <v>20.293568883862434</v>
      </c>
      <c r="W29" s="16">
        <f t="shared" si="11"/>
        <v>25.366961104828043</v>
      </c>
      <c r="X29" s="16">
        <f t="shared" si="11"/>
        <v>20.550449502645499</v>
      </c>
      <c r="Y29" s="16">
        <f t="shared" si="11"/>
        <v>23.469547443362199</v>
      </c>
      <c r="Z29" s="16">
        <f t="shared" si="11"/>
        <v>23.8198391962482</v>
      </c>
      <c r="AA29" s="16">
        <f t="shared" si="11"/>
        <v>23.119255690476191</v>
      </c>
      <c r="AB29" s="16">
        <f t="shared" si="11"/>
        <v>21.513751823082007</v>
      </c>
      <c r="AC29" s="24">
        <f t="shared" si="9"/>
        <v>22.461567821041356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>
        <f t="shared" ref="E30:AB30" si="12">(E13-E12)/LN(1+(E13-E12)/E7)</f>
        <v>3.5065491326846305</v>
      </c>
      <c r="F30" s="16">
        <f t="shared" si="12"/>
        <v>3.8753055862373209</v>
      </c>
      <c r="G30" s="16">
        <f t="shared" si="12"/>
        <v>3.7448369879635663</v>
      </c>
      <c r="H30" s="16">
        <f t="shared" si="12"/>
        <v>3.6263670986273735</v>
      </c>
      <c r="I30" s="16">
        <f t="shared" si="12"/>
        <v>3.728161169432509</v>
      </c>
      <c r="J30" s="16">
        <f t="shared" si="12"/>
        <v>3.6263670986273735</v>
      </c>
      <c r="K30" s="16">
        <f t="shared" si="12"/>
        <v>3.8288123728618544</v>
      </c>
      <c r="L30" s="16">
        <f t="shared" si="12"/>
        <v>3.6263670986273735</v>
      </c>
      <c r="M30" s="16">
        <f t="shared" si="12"/>
        <v>3.6910493578042529</v>
      </c>
      <c r="N30" s="16">
        <f t="shared" si="12"/>
        <v>3.8753055862373218</v>
      </c>
      <c r="O30" s="16">
        <f t="shared" si="12"/>
        <v>4.0918286304642697</v>
      </c>
      <c r="P30" s="16">
        <f t="shared" si="12"/>
        <v>3.9076322789153108</v>
      </c>
      <c r="Q30" s="16">
        <f t="shared" si="12"/>
        <v>3.8753055862373209</v>
      </c>
      <c r="R30" s="16">
        <f t="shared" si="12"/>
        <v>3.8952766104002023</v>
      </c>
      <c r="S30" s="16">
        <f t="shared" si="12"/>
        <v>3.6263670986273735</v>
      </c>
      <c r="T30" s="16">
        <f t="shared" si="12"/>
        <v>3.895276610400201</v>
      </c>
      <c r="U30" s="16">
        <f t="shared" si="12"/>
        <v>3.4167475825261038</v>
      </c>
      <c r="V30" s="16">
        <f t="shared" si="12"/>
        <v>3.6587683078307087</v>
      </c>
      <c r="W30" s="16">
        <f t="shared" si="12"/>
        <v>3.6263670986273735</v>
      </c>
      <c r="X30" s="16">
        <f t="shared" si="12"/>
        <v>3.0955707933666003</v>
      </c>
      <c r="Y30" s="16">
        <f t="shared" si="12"/>
        <v>3.4624680981335128</v>
      </c>
      <c r="Z30" s="16">
        <f t="shared" si="12"/>
        <v>3.2256394132852981</v>
      </c>
      <c r="AA30" s="16">
        <f t="shared" si="12"/>
        <v>3.2791006603991479</v>
      </c>
      <c r="AB30" s="16">
        <f t="shared" si="12"/>
        <v>3.2791006603991479</v>
      </c>
      <c r="AC30" s="24">
        <f t="shared" si="9"/>
        <v>3.6443571216131736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>
        <f t="shared" ref="E31:AB31" si="13">(E9-E10)/LN(1+(E9-E10)/E8)</f>
        <v>2.5141180370887164</v>
      </c>
      <c r="F31" s="16">
        <f t="shared" si="13"/>
        <v>3.7584784657626029</v>
      </c>
      <c r="G31" s="16">
        <f t="shared" si="13"/>
        <v>3.0732768781004784</v>
      </c>
      <c r="H31" s="16">
        <f t="shared" si="13"/>
        <v>3.2059515234608829</v>
      </c>
      <c r="I31" s="16">
        <f t="shared" si="13"/>
        <v>3.2059515234608829</v>
      </c>
      <c r="J31" s="16">
        <f t="shared" si="13"/>
        <v>2.9556008171816188</v>
      </c>
      <c r="K31" s="16">
        <f t="shared" si="13"/>
        <v>2.8568481655931195</v>
      </c>
      <c r="L31" s="16">
        <f t="shared" si="13"/>
        <v>3.1533373622747245</v>
      </c>
      <c r="M31" s="16">
        <f t="shared" si="13"/>
        <v>3.4136459136331081</v>
      </c>
      <c r="N31" s="16">
        <f t="shared" si="13"/>
        <v>2.9174786401778334</v>
      </c>
      <c r="O31" s="16">
        <f t="shared" si="13"/>
        <v>3.1260343067316194</v>
      </c>
      <c r="P31" s="16">
        <f t="shared" si="13"/>
        <v>3.249932086543676</v>
      </c>
      <c r="Q31" s="16">
        <f t="shared" si="13"/>
        <v>3.2248851383682635</v>
      </c>
      <c r="R31" s="16">
        <f t="shared" si="13"/>
        <v>3.0290013989076652</v>
      </c>
      <c r="S31" s="16">
        <f t="shared" si="13"/>
        <v>2.9556008171816193</v>
      </c>
      <c r="T31" s="16">
        <f t="shared" si="13"/>
        <v>3.0045957240544103</v>
      </c>
      <c r="U31" s="16">
        <f t="shared" si="13"/>
        <v>3.0290013989076652</v>
      </c>
      <c r="V31" s="16">
        <f t="shared" si="13"/>
        <v>2.980129191979886</v>
      </c>
      <c r="W31" s="16">
        <f t="shared" si="13"/>
        <v>2.8000493085330982</v>
      </c>
      <c r="X31" s="16">
        <f t="shared" si="13"/>
        <v>2.4384030879591343</v>
      </c>
      <c r="Y31" s="16">
        <f t="shared" si="13"/>
        <v>3.8168116681195974</v>
      </c>
      <c r="Z31" s="16">
        <f t="shared" si="13"/>
        <v>4.1007627936972995</v>
      </c>
      <c r="AA31" s="16">
        <f t="shared" si="13"/>
        <v>3.5260136361872552</v>
      </c>
      <c r="AB31" s="16">
        <f t="shared" si="13"/>
        <v>3.4204378393698165</v>
      </c>
      <c r="AC31" s="24">
        <f t="shared" si="9"/>
        <v>3.1565144051364573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4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4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0</v>
      </c>
      <c r="F40" s="10">
        <f t="shared" ref="F40:AB40" si="15">F38-F39</f>
        <v>0</v>
      </c>
      <c r="G40" s="10">
        <f t="shared" si="15"/>
        <v>0</v>
      </c>
      <c r="H40" s="10">
        <f t="shared" si="15"/>
        <v>0</v>
      </c>
      <c r="I40" s="10">
        <f t="shared" si="15"/>
        <v>0</v>
      </c>
      <c r="J40" s="10">
        <f t="shared" si="15"/>
        <v>0</v>
      </c>
      <c r="K40" s="10">
        <f t="shared" si="15"/>
        <v>0</v>
      </c>
      <c r="L40" s="10">
        <f t="shared" si="15"/>
        <v>0</v>
      </c>
      <c r="M40" s="10">
        <f t="shared" si="15"/>
        <v>0</v>
      </c>
      <c r="N40" s="10">
        <f t="shared" si="15"/>
        <v>0</v>
      </c>
      <c r="O40" s="10">
        <f t="shared" si="15"/>
        <v>0</v>
      </c>
      <c r="P40" s="10">
        <f t="shared" si="15"/>
        <v>0</v>
      </c>
      <c r="Q40" s="10">
        <f t="shared" si="15"/>
        <v>0</v>
      </c>
      <c r="R40" s="10">
        <f t="shared" si="15"/>
        <v>0</v>
      </c>
      <c r="S40" s="10">
        <f t="shared" si="15"/>
        <v>0</v>
      </c>
      <c r="T40" s="10">
        <f t="shared" si="15"/>
        <v>0</v>
      </c>
      <c r="U40" s="10">
        <f t="shared" si="15"/>
        <v>0</v>
      </c>
      <c r="V40" s="10">
        <f t="shared" si="15"/>
        <v>0</v>
      </c>
      <c r="W40" s="10">
        <f t="shared" si="15"/>
        <v>0</v>
      </c>
      <c r="X40" s="10">
        <f t="shared" si="15"/>
        <v>0</v>
      </c>
      <c r="Y40" s="10">
        <f t="shared" si="15"/>
        <v>0</v>
      </c>
      <c r="Z40" s="10">
        <f t="shared" si="15"/>
        <v>0</v>
      </c>
      <c r="AA40" s="10">
        <f t="shared" si="15"/>
        <v>0</v>
      </c>
      <c r="AB40" s="10">
        <f t="shared" si="15"/>
        <v>0</v>
      </c>
      <c r="AC40" s="24">
        <f t="shared" si="14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4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4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0</v>
      </c>
      <c r="F43" s="10">
        <f t="shared" ref="F43:AB43" si="16">F42-F41</f>
        <v>0</v>
      </c>
      <c r="G43" s="10">
        <f t="shared" si="16"/>
        <v>0</v>
      </c>
      <c r="H43" s="10">
        <f t="shared" si="16"/>
        <v>0</v>
      </c>
      <c r="I43" s="10">
        <f t="shared" si="16"/>
        <v>0</v>
      </c>
      <c r="J43" s="10">
        <f t="shared" si="16"/>
        <v>0</v>
      </c>
      <c r="K43" s="10">
        <f t="shared" si="16"/>
        <v>0</v>
      </c>
      <c r="L43" s="10">
        <f t="shared" si="16"/>
        <v>0</v>
      </c>
      <c r="M43" s="10">
        <f t="shared" si="16"/>
        <v>0</v>
      </c>
      <c r="N43" s="10">
        <f t="shared" si="16"/>
        <v>0</v>
      </c>
      <c r="O43" s="10">
        <f t="shared" si="16"/>
        <v>0</v>
      </c>
      <c r="P43" s="10">
        <f t="shared" si="16"/>
        <v>0</v>
      </c>
      <c r="Q43" s="10">
        <f t="shared" si="16"/>
        <v>0</v>
      </c>
      <c r="R43" s="10">
        <f t="shared" si="16"/>
        <v>0</v>
      </c>
      <c r="S43" s="10">
        <f t="shared" si="16"/>
        <v>0</v>
      </c>
      <c r="T43" s="10">
        <f t="shared" si="16"/>
        <v>0</v>
      </c>
      <c r="U43" s="10">
        <f t="shared" si="16"/>
        <v>0</v>
      </c>
      <c r="V43" s="10">
        <f t="shared" si="16"/>
        <v>0</v>
      </c>
      <c r="W43" s="10">
        <f t="shared" si="16"/>
        <v>0</v>
      </c>
      <c r="X43" s="10">
        <f t="shared" si="16"/>
        <v>0</v>
      </c>
      <c r="Y43" s="10">
        <f t="shared" si="16"/>
        <v>0</v>
      </c>
      <c r="Z43" s="10">
        <f t="shared" si="16"/>
        <v>0</v>
      </c>
      <c r="AA43" s="10">
        <f t="shared" si="16"/>
        <v>0</v>
      </c>
      <c r="AB43" s="10">
        <f t="shared" si="16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7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7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17"/>
        <v>4.200000000000002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17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17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17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AB50" si="18">E46-E47</f>
        <v>0.5</v>
      </c>
      <c r="F50" s="11">
        <f t="shared" si="18"/>
        <v>0.5</v>
      </c>
      <c r="G50" s="11">
        <f t="shared" si="18"/>
        <v>0.5</v>
      </c>
      <c r="H50" s="11">
        <f t="shared" si="18"/>
        <v>0.5</v>
      </c>
      <c r="I50" s="11">
        <f t="shared" si="18"/>
        <v>0.5</v>
      </c>
      <c r="J50" s="11">
        <f t="shared" si="18"/>
        <v>0.5</v>
      </c>
      <c r="K50" s="11">
        <f t="shared" si="18"/>
        <v>0.5</v>
      </c>
      <c r="L50" s="11">
        <f t="shared" si="18"/>
        <v>0.5</v>
      </c>
      <c r="M50" s="11">
        <f t="shared" si="18"/>
        <v>0.5</v>
      </c>
      <c r="N50" s="11">
        <f t="shared" si="18"/>
        <v>0.5</v>
      </c>
      <c r="O50" s="11">
        <f t="shared" si="18"/>
        <v>0.5</v>
      </c>
      <c r="P50" s="11">
        <f t="shared" si="18"/>
        <v>0.5</v>
      </c>
      <c r="Q50" s="11">
        <f t="shared" si="18"/>
        <v>0.5</v>
      </c>
      <c r="R50" s="11">
        <f t="shared" si="18"/>
        <v>0.5</v>
      </c>
      <c r="S50" s="11">
        <f t="shared" si="18"/>
        <v>0.5</v>
      </c>
      <c r="T50" s="11">
        <f t="shared" si="18"/>
        <v>0.5</v>
      </c>
      <c r="U50" s="11">
        <f t="shared" si="18"/>
        <v>0.5</v>
      </c>
      <c r="V50" s="11">
        <f t="shared" si="18"/>
        <v>0.5</v>
      </c>
      <c r="W50" s="11">
        <f t="shared" si="18"/>
        <v>0.5</v>
      </c>
      <c r="X50" s="11">
        <f t="shared" si="18"/>
        <v>0.5</v>
      </c>
      <c r="Y50" s="11">
        <f t="shared" si="18"/>
        <v>0.5</v>
      </c>
      <c r="Z50" s="11">
        <f t="shared" si="18"/>
        <v>0.5</v>
      </c>
      <c r="AA50" s="11">
        <f t="shared" si="18"/>
        <v>0.5</v>
      </c>
      <c r="AB50" s="11">
        <f t="shared" si="18"/>
        <v>0.5</v>
      </c>
      <c r="AC50" s="24">
        <f t="shared" si="17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AB51" si="19">E48-E49</f>
        <v>0.79999999999999982</v>
      </c>
      <c r="F51" s="11">
        <f t="shared" si="19"/>
        <v>0.79999999999999982</v>
      </c>
      <c r="G51" s="11">
        <f t="shared" si="19"/>
        <v>0.79999999999999982</v>
      </c>
      <c r="H51" s="11">
        <f t="shared" si="19"/>
        <v>0.79999999999999982</v>
      </c>
      <c r="I51" s="11">
        <f t="shared" si="19"/>
        <v>0.79999999999999982</v>
      </c>
      <c r="J51" s="11">
        <f t="shared" si="19"/>
        <v>0.79999999999999982</v>
      </c>
      <c r="K51" s="11">
        <f t="shared" si="19"/>
        <v>0.79999999999999982</v>
      </c>
      <c r="L51" s="11">
        <f t="shared" si="19"/>
        <v>0.79999999999999982</v>
      </c>
      <c r="M51" s="11">
        <f t="shared" si="19"/>
        <v>0.79999999999999982</v>
      </c>
      <c r="N51" s="11">
        <f t="shared" si="19"/>
        <v>0.79999999999999982</v>
      </c>
      <c r="O51" s="11">
        <f t="shared" si="19"/>
        <v>0.79999999999999982</v>
      </c>
      <c r="P51" s="11">
        <f t="shared" si="19"/>
        <v>0.79999999999999982</v>
      </c>
      <c r="Q51" s="11">
        <f t="shared" si="19"/>
        <v>0.79999999999999982</v>
      </c>
      <c r="R51" s="11">
        <f t="shared" si="19"/>
        <v>0.79999999999999982</v>
      </c>
      <c r="S51" s="11">
        <f t="shared" si="19"/>
        <v>0.79999999999999982</v>
      </c>
      <c r="T51" s="11">
        <f t="shared" si="19"/>
        <v>0.79999999999999982</v>
      </c>
      <c r="U51" s="11">
        <f t="shared" si="19"/>
        <v>0.79999999999999982</v>
      </c>
      <c r="V51" s="11">
        <f t="shared" si="19"/>
        <v>0.79999999999999982</v>
      </c>
      <c r="W51" s="11">
        <f t="shared" si="19"/>
        <v>0.79999999999999982</v>
      </c>
      <c r="X51" s="11">
        <f t="shared" si="19"/>
        <v>0.79999999999999982</v>
      </c>
      <c r="Y51" s="11">
        <f t="shared" si="19"/>
        <v>0.79999999999999982</v>
      </c>
      <c r="Z51" s="11">
        <f t="shared" si="19"/>
        <v>0.79999999999999982</v>
      </c>
      <c r="AA51" s="11">
        <f t="shared" si="19"/>
        <v>0.79999999999999982</v>
      </c>
      <c r="AB51" s="11">
        <f t="shared" si="19"/>
        <v>0.79999999999999982</v>
      </c>
      <c r="AC51" s="24">
        <f t="shared" si="17"/>
        <v>0.80000000000000027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AB52" si="20">SQRT(E50/0.5)*971</f>
        <v>971</v>
      </c>
      <c r="F52" s="14">
        <f t="shared" si="20"/>
        <v>971</v>
      </c>
      <c r="G52" s="14">
        <f t="shared" si="20"/>
        <v>971</v>
      </c>
      <c r="H52" s="14">
        <f t="shared" si="20"/>
        <v>971</v>
      </c>
      <c r="I52" s="14">
        <f t="shared" si="20"/>
        <v>971</v>
      </c>
      <c r="J52" s="14">
        <f t="shared" si="20"/>
        <v>971</v>
      </c>
      <c r="K52" s="14">
        <f t="shared" si="20"/>
        <v>971</v>
      </c>
      <c r="L52" s="14">
        <f t="shared" si="20"/>
        <v>971</v>
      </c>
      <c r="M52" s="14">
        <f t="shared" si="20"/>
        <v>971</v>
      </c>
      <c r="N52" s="14">
        <f t="shared" si="20"/>
        <v>971</v>
      </c>
      <c r="O52" s="14">
        <f t="shared" si="20"/>
        <v>971</v>
      </c>
      <c r="P52" s="14">
        <f t="shared" si="20"/>
        <v>971</v>
      </c>
      <c r="Q52" s="14">
        <f t="shared" si="20"/>
        <v>971</v>
      </c>
      <c r="R52" s="14">
        <f t="shared" si="20"/>
        <v>971</v>
      </c>
      <c r="S52" s="14">
        <f t="shared" si="20"/>
        <v>971</v>
      </c>
      <c r="T52" s="14">
        <f t="shared" si="20"/>
        <v>971</v>
      </c>
      <c r="U52" s="14">
        <f t="shared" si="20"/>
        <v>971</v>
      </c>
      <c r="V52" s="14">
        <f t="shared" si="20"/>
        <v>971</v>
      </c>
      <c r="W52" s="14">
        <f t="shared" si="20"/>
        <v>971</v>
      </c>
      <c r="X52" s="14">
        <f t="shared" si="20"/>
        <v>971</v>
      </c>
      <c r="Y52" s="14">
        <f t="shared" si="20"/>
        <v>971</v>
      </c>
      <c r="Z52" s="14">
        <f t="shared" si="20"/>
        <v>971</v>
      </c>
      <c r="AA52" s="14">
        <f t="shared" si="20"/>
        <v>971</v>
      </c>
      <c r="AB52" s="14">
        <f t="shared" si="20"/>
        <v>971</v>
      </c>
      <c r="AC52" s="24">
        <f t="shared" si="17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AB53" si="21">E52*1000*1*(E38-E39)/3024</f>
        <v>0</v>
      </c>
      <c r="F53" s="14">
        <f t="shared" si="21"/>
        <v>0</v>
      </c>
      <c r="G53" s="14">
        <f t="shared" si="21"/>
        <v>0</v>
      </c>
      <c r="H53" s="14">
        <f t="shared" si="21"/>
        <v>0</v>
      </c>
      <c r="I53" s="14">
        <f t="shared" si="21"/>
        <v>0</v>
      </c>
      <c r="J53" s="14">
        <f t="shared" si="21"/>
        <v>0</v>
      </c>
      <c r="K53" s="14">
        <f t="shared" si="21"/>
        <v>0</v>
      </c>
      <c r="L53" s="14">
        <f t="shared" si="21"/>
        <v>0</v>
      </c>
      <c r="M53" s="14">
        <f t="shared" si="21"/>
        <v>0</v>
      </c>
      <c r="N53" s="14">
        <f t="shared" si="21"/>
        <v>0</v>
      </c>
      <c r="O53" s="14">
        <f t="shared" si="21"/>
        <v>0</v>
      </c>
      <c r="P53" s="14">
        <f t="shared" si="21"/>
        <v>0</v>
      </c>
      <c r="Q53" s="14">
        <f t="shared" si="21"/>
        <v>0</v>
      </c>
      <c r="R53" s="14">
        <f t="shared" si="21"/>
        <v>0</v>
      </c>
      <c r="S53" s="14">
        <f t="shared" si="21"/>
        <v>0</v>
      </c>
      <c r="T53" s="14">
        <f t="shared" si="21"/>
        <v>0</v>
      </c>
      <c r="U53" s="14">
        <f t="shared" si="21"/>
        <v>0</v>
      </c>
      <c r="V53" s="14">
        <f t="shared" si="21"/>
        <v>0</v>
      </c>
      <c r="W53" s="14">
        <f t="shared" si="21"/>
        <v>0</v>
      </c>
      <c r="X53" s="14">
        <f t="shared" si="21"/>
        <v>0</v>
      </c>
      <c r="Y53" s="14">
        <f t="shared" si="21"/>
        <v>0</v>
      </c>
      <c r="Z53" s="14">
        <f t="shared" si="21"/>
        <v>0</v>
      </c>
      <c r="AA53" s="14">
        <f t="shared" si="21"/>
        <v>0</v>
      </c>
      <c r="AB53" s="14">
        <f t="shared" si="21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 t="e">
        <f t="shared" ref="E55:AB55" si="22">E54/E53</f>
        <v>#DIV/0!</v>
      </c>
      <c r="F55" s="16" t="e">
        <f t="shared" si="22"/>
        <v>#DIV/0!</v>
      </c>
      <c r="G55" s="16" t="e">
        <f t="shared" si="22"/>
        <v>#DIV/0!</v>
      </c>
      <c r="H55" s="16" t="e">
        <f t="shared" si="22"/>
        <v>#DIV/0!</v>
      </c>
      <c r="I55" s="16" t="e">
        <f t="shared" si="22"/>
        <v>#DIV/0!</v>
      </c>
      <c r="J55" s="16" t="e">
        <f t="shared" si="22"/>
        <v>#DIV/0!</v>
      </c>
      <c r="K55" s="16" t="e">
        <f t="shared" si="22"/>
        <v>#DIV/0!</v>
      </c>
      <c r="L55" s="16" t="e">
        <f t="shared" si="22"/>
        <v>#DIV/0!</v>
      </c>
      <c r="M55" s="16" t="e">
        <f t="shared" si="22"/>
        <v>#DIV/0!</v>
      </c>
      <c r="N55" s="16" t="e">
        <f t="shared" si="22"/>
        <v>#DIV/0!</v>
      </c>
      <c r="O55" s="16" t="e">
        <f t="shared" si="22"/>
        <v>#DIV/0!</v>
      </c>
      <c r="P55" s="16" t="e">
        <f t="shared" si="22"/>
        <v>#DIV/0!</v>
      </c>
      <c r="Q55" s="16" t="e">
        <f t="shared" si="22"/>
        <v>#DIV/0!</v>
      </c>
      <c r="R55" s="16" t="e">
        <f t="shared" si="22"/>
        <v>#DIV/0!</v>
      </c>
      <c r="S55" s="16" t="e">
        <f t="shared" si="22"/>
        <v>#DIV/0!</v>
      </c>
      <c r="T55" s="16" t="e">
        <f t="shared" si="22"/>
        <v>#DIV/0!</v>
      </c>
      <c r="U55" s="16" t="e">
        <f t="shared" si="22"/>
        <v>#DIV/0!</v>
      </c>
      <c r="V55" s="16" t="e">
        <f t="shared" si="22"/>
        <v>#DIV/0!</v>
      </c>
      <c r="W55" s="16" t="e">
        <f t="shared" si="22"/>
        <v>#DIV/0!</v>
      </c>
      <c r="X55" s="16" t="e">
        <f t="shared" si="22"/>
        <v>#DIV/0!</v>
      </c>
      <c r="Y55" s="16" t="e">
        <f t="shared" si="22"/>
        <v>#DIV/0!</v>
      </c>
      <c r="Z55" s="16" t="e">
        <f t="shared" si="22"/>
        <v>#DIV/0!</v>
      </c>
      <c r="AA55" s="16" t="e">
        <f t="shared" si="22"/>
        <v>#DIV/0!</v>
      </c>
      <c r="AB55" s="16" t="e">
        <f t="shared" si="22"/>
        <v>#DIV/0!</v>
      </c>
      <c r="AC55" s="24" t="e">
        <f t="shared" ref="AC55:AC60" si="23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23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 t="e">
        <f t="shared" ref="E57:AB57" si="24">3.516/E55</f>
        <v>#DIV/0!</v>
      </c>
      <c r="F57" s="16" t="e">
        <f t="shared" si="24"/>
        <v>#DIV/0!</v>
      </c>
      <c r="G57" s="16" t="e">
        <f t="shared" si="24"/>
        <v>#DIV/0!</v>
      </c>
      <c r="H57" s="16" t="e">
        <f t="shared" si="24"/>
        <v>#DIV/0!</v>
      </c>
      <c r="I57" s="16" t="e">
        <f t="shared" si="24"/>
        <v>#DIV/0!</v>
      </c>
      <c r="J57" s="16" t="e">
        <f t="shared" si="24"/>
        <v>#DIV/0!</v>
      </c>
      <c r="K57" s="16" t="e">
        <f t="shared" si="24"/>
        <v>#DIV/0!</v>
      </c>
      <c r="L57" s="16" t="e">
        <f t="shared" si="24"/>
        <v>#DIV/0!</v>
      </c>
      <c r="M57" s="16" t="e">
        <f t="shared" si="24"/>
        <v>#DIV/0!</v>
      </c>
      <c r="N57" s="16" t="e">
        <f t="shared" si="24"/>
        <v>#DIV/0!</v>
      </c>
      <c r="O57" s="16" t="e">
        <f t="shared" si="24"/>
        <v>#DIV/0!</v>
      </c>
      <c r="P57" s="16" t="e">
        <f t="shared" si="24"/>
        <v>#DIV/0!</v>
      </c>
      <c r="Q57" s="16" t="e">
        <f t="shared" si="24"/>
        <v>#DIV/0!</v>
      </c>
      <c r="R57" s="16" t="e">
        <f t="shared" si="24"/>
        <v>#DIV/0!</v>
      </c>
      <c r="S57" s="16" t="e">
        <f t="shared" si="24"/>
        <v>#DIV/0!</v>
      </c>
      <c r="T57" s="16" t="e">
        <f t="shared" si="24"/>
        <v>#DIV/0!</v>
      </c>
      <c r="U57" s="16" t="e">
        <f t="shared" si="24"/>
        <v>#DIV/0!</v>
      </c>
      <c r="V57" s="16" t="e">
        <f t="shared" si="24"/>
        <v>#DIV/0!</v>
      </c>
      <c r="W57" s="16" t="e">
        <f t="shared" si="24"/>
        <v>#DIV/0!</v>
      </c>
      <c r="X57" s="16" t="e">
        <f t="shared" si="24"/>
        <v>#DIV/0!</v>
      </c>
      <c r="Y57" s="16" t="e">
        <f t="shared" si="24"/>
        <v>#DIV/0!</v>
      </c>
      <c r="Z57" s="16" t="e">
        <f t="shared" si="24"/>
        <v>#DIV/0!</v>
      </c>
      <c r="AA57" s="16" t="e">
        <f t="shared" si="24"/>
        <v>#DIV/0!</v>
      </c>
      <c r="AB57" s="16" t="e">
        <f t="shared" si="24"/>
        <v>#DIV/0!</v>
      </c>
      <c r="AC57" s="24" t="e">
        <f t="shared" si="23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 t="e">
        <f t="shared" ref="E58:AB58" si="25">3.413*E57</f>
        <v>#DIV/0!</v>
      </c>
      <c r="F58" s="16" t="e">
        <f t="shared" si="25"/>
        <v>#DIV/0!</v>
      </c>
      <c r="G58" s="16" t="e">
        <f t="shared" si="25"/>
        <v>#DIV/0!</v>
      </c>
      <c r="H58" s="16" t="e">
        <f t="shared" si="25"/>
        <v>#DIV/0!</v>
      </c>
      <c r="I58" s="16" t="e">
        <f t="shared" si="25"/>
        <v>#DIV/0!</v>
      </c>
      <c r="J58" s="16" t="e">
        <f t="shared" si="25"/>
        <v>#DIV/0!</v>
      </c>
      <c r="K58" s="16" t="e">
        <f t="shared" si="25"/>
        <v>#DIV/0!</v>
      </c>
      <c r="L58" s="16" t="e">
        <f t="shared" si="25"/>
        <v>#DIV/0!</v>
      </c>
      <c r="M58" s="16" t="e">
        <f t="shared" si="25"/>
        <v>#DIV/0!</v>
      </c>
      <c r="N58" s="16" t="e">
        <f t="shared" si="25"/>
        <v>#DIV/0!</v>
      </c>
      <c r="O58" s="16" t="e">
        <f t="shared" si="25"/>
        <v>#DIV/0!</v>
      </c>
      <c r="P58" s="16" t="e">
        <f t="shared" si="25"/>
        <v>#DIV/0!</v>
      </c>
      <c r="Q58" s="16" t="e">
        <f t="shared" si="25"/>
        <v>#DIV/0!</v>
      </c>
      <c r="R58" s="16" t="e">
        <f t="shared" si="25"/>
        <v>#DIV/0!</v>
      </c>
      <c r="S58" s="16" t="e">
        <f t="shared" si="25"/>
        <v>#DIV/0!</v>
      </c>
      <c r="T58" s="16" t="e">
        <f t="shared" si="25"/>
        <v>#DIV/0!</v>
      </c>
      <c r="U58" s="16" t="e">
        <f t="shared" si="25"/>
        <v>#DIV/0!</v>
      </c>
      <c r="V58" s="16" t="e">
        <f t="shared" si="25"/>
        <v>#DIV/0!</v>
      </c>
      <c r="W58" s="16" t="e">
        <f t="shared" si="25"/>
        <v>#DIV/0!</v>
      </c>
      <c r="X58" s="16" t="e">
        <f t="shared" si="25"/>
        <v>#DIV/0!</v>
      </c>
      <c r="Y58" s="16" t="e">
        <f t="shared" si="25"/>
        <v>#DIV/0!</v>
      </c>
      <c r="Z58" s="16" t="e">
        <f t="shared" si="25"/>
        <v>#DIV/0!</v>
      </c>
      <c r="AA58" s="16" t="e">
        <f t="shared" si="25"/>
        <v>#DIV/0!</v>
      </c>
      <c r="AB58" s="16" t="e">
        <f t="shared" si="25"/>
        <v>#DIV/0!</v>
      </c>
      <c r="AC58" s="24" t="e">
        <f t="shared" si="23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 t="e">
        <f>(E42-E41)/LN(1+(E42-E41)/E36)</f>
        <v>#DIV/0!</v>
      </c>
      <c r="F59" s="16" t="e">
        <f t="shared" ref="F59:AB59" si="26">(F42-F41)/LN(1+(F42-F41)/F36)</f>
        <v>#DIV/0!</v>
      </c>
      <c r="G59" s="16" t="e">
        <f t="shared" si="26"/>
        <v>#DIV/0!</v>
      </c>
      <c r="H59" s="16" t="e">
        <f t="shared" si="26"/>
        <v>#DIV/0!</v>
      </c>
      <c r="I59" s="16" t="e">
        <f t="shared" si="26"/>
        <v>#DIV/0!</v>
      </c>
      <c r="J59" s="16" t="e">
        <f t="shared" si="26"/>
        <v>#DIV/0!</v>
      </c>
      <c r="K59" s="16" t="e">
        <f t="shared" si="26"/>
        <v>#DIV/0!</v>
      </c>
      <c r="L59" s="16" t="e">
        <f t="shared" si="26"/>
        <v>#DIV/0!</v>
      </c>
      <c r="M59" s="16" t="e">
        <f t="shared" si="26"/>
        <v>#DIV/0!</v>
      </c>
      <c r="N59" s="16" t="e">
        <f t="shared" si="26"/>
        <v>#DIV/0!</v>
      </c>
      <c r="O59" s="16" t="e">
        <f t="shared" si="26"/>
        <v>#DIV/0!</v>
      </c>
      <c r="P59" s="16" t="e">
        <f t="shared" si="26"/>
        <v>#DIV/0!</v>
      </c>
      <c r="Q59" s="16" t="e">
        <f t="shared" si="26"/>
        <v>#DIV/0!</v>
      </c>
      <c r="R59" s="16" t="e">
        <f t="shared" si="26"/>
        <v>#DIV/0!</v>
      </c>
      <c r="S59" s="16" t="e">
        <f t="shared" si="26"/>
        <v>#DIV/0!</v>
      </c>
      <c r="T59" s="16" t="e">
        <f t="shared" si="26"/>
        <v>#DIV/0!</v>
      </c>
      <c r="U59" s="16" t="e">
        <f t="shared" si="26"/>
        <v>#DIV/0!</v>
      </c>
      <c r="V59" s="16" t="e">
        <f t="shared" si="26"/>
        <v>#DIV/0!</v>
      </c>
      <c r="W59" s="16" t="e">
        <f t="shared" si="26"/>
        <v>#DIV/0!</v>
      </c>
      <c r="X59" s="16" t="e">
        <f t="shared" si="26"/>
        <v>#DIV/0!</v>
      </c>
      <c r="Y59" s="16" t="e">
        <f t="shared" si="26"/>
        <v>#DIV/0!</v>
      </c>
      <c r="Z59" s="16" t="e">
        <f t="shared" si="26"/>
        <v>#DIV/0!</v>
      </c>
      <c r="AA59" s="16" t="e">
        <f t="shared" si="26"/>
        <v>#DIV/0!</v>
      </c>
      <c r="AB59" s="16" t="e">
        <f t="shared" si="26"/>
        <v>#DIV/0!</v>
      </c>
      <c r="AC59" s="24" t="e">
        <f t="shared" si="23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 t="e">
        <f t="shared" ref="E60:AB60" si="27">(E38-E39)/LN(1+(E38-E39)/E37)</f>
        <v>#DIV/0!</v>
      </c>
      <c r="F60" s="16" t="e">
        <f t="shared" si="27"/>
        <v>#DIV/0!</v>
      </c>
      <c r="G60" s="16" t="e">
        <f t="shared" si="27"/>
        <v>#DIV/0!</v>
      </c>
      <c r="H60" s="16" t="e">
        <f t="shared" si="27"/>
        <v>#DIV/0!</v>
      </c>
      <c r="I60" s="16" t="e">
        <f t="shared" si="27"/>
        <v>#DIV/0!</v>
      </c>
      <c r="J60" s="16" t="e">
        <f t="shared" si="27"/>
        <v>#DIV/0!</v>
      </c>
      <c r="K60" s="16" t="e">
        <f t="shared" si="27"/>
        <v>#DIV/0!</v>
      </c>
      <c r="L60" s="16" t="e">
        <f t="shared" si="27"/>
        <v>#DIV/0!</v>
      </c>
      <c r="M60" s="16" t="e">
        <f t="shared" si="27"/>
        <v>#DIV/0!</v>
      </c>
      <c r="N60" s="16" t="e">
        <f t="shared" si="27"/>
        <v>#DIV/0!</v>
      </c>
      <c r="O60" s="16" t="e">
        <f t="shared" si="27"/>
        <v>#DIV/0!</v>
      </c>
      <c r="P60" s="16" t="e">
        <f t="shared" si="27"/>
        <v>#DIV/0!</v>
      </c>
      <c r="Q60" s="16" t="e">
        <f t="shared" si="27"/>
        <v>#DIV/0!</v>
      </c>
      <c r="R60" s="16" t="e">
        <f t="shared" si="27"/>
        <v>#DIV/0!</v>
      </c>
      <c r="S60" s="16" t="e">
        <f t="shared" si="27"/>
        <v>#DIV/0!</v>
      </c>
      <c r="T60" s="16" t="e">
        <f t="shared" si="27"/>
        <v>#DIV/0!</v>
      </c>
      <c r="U60" s="16" t="e">
        <f t="shared" si="27"/>
        <v>#DIV/0!</v>
      </c>
      <c r="V60" s="16" t="e">
        <f t="shared" si="27"/>
        <v>#DIV/0!</v>
      </c>
      <c r="W60" s="16" t="e">
        <f t="shared" si="27"/>
        <v>#DIV/0!</v>
      </c>
      <c r="X60" s="16" t="e">
        <f t="shared" si="27"/>
        <v>#DIV/0!</v>
      </c>
      <c r="Y60" s="16" t="e">
        <f t="shared" si="27"/>
        <v>#DIV/0!</v>
      </c>
      <c r="Z60" s="16" t="e">
        <f t="shared" si="27"/>
        <v>#DIV/0!</v>
      </c>
      <c r="AA60" s="16" t="e">
        <f t="shared" si="27"/>
        <v>#DIV/0!</v>
      </c>
      <c r="AB60" s="16" t="e">
        <f t="shared" si="27"/>
        <v>#DIV/0!</v>
      </c>
      <c r="AC60" s="24" t="e">
        <f t="shared" si="23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23" t="e">
        <f>AVERAGE(E65:AB65)</f>
        <v>#DIV/0!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23" t="e">
        <f>AVERAGE(E66:AB66)</f>
        <v>#DIV/0!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24" t="e">
        <f t="shared" ref="AC67:AC71" si="28">AVERAGE(E67:AB67)</f>
        <v>#DIV/0!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24" t="e">
        <f t="shared" si="28"/>
        <v>#DIV/0!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0</v>
      </c>
      <c r="F69" s="10">
        <f t="shared" ref="F69:AB69" si="29">F67-F68</f>
        <v>0</v>
      </c>
      <c r="G69" s="10">
        <f t="shared" si="29"/>
        <v>0</v>
      </c>
      <c r="H69" s="10">
        <f t="shared" si="29"/>
        <v>0</v>
      </c>
      <c r="I69" s="10">
        <f t="shared" si="29"/>
        <v>0</v>
      </c>
      <c r="J69" s="10">
        <f t="shared" si="29"/>
        <v>0</v>
      </c>
      <c r="K69" s="10">
        <f t="shared" si="29"/>
        <v>0</v>
      </c>
      <c r="L69" s="10">
        <f t="shared" si="29"/>
        <v>0</v>
      </c>
      <c r="M69" s="10">
        <f t="shared" si="29"/>
        <v>0</v>
      </c>
      <c r="N69" s="10">
        <f t="shared" si="29"/>
        <v>0</v>
      </c>
      <c r="O69" s="10">
        <f t="shared" si="29"/>
        <v>0</v>
      </c>
      <c r="P69" s="10">
        <f t="shared" si="29"/>
        <v>0</v>
      </c>
      <c r="Q69" s="10">
        <f t="shared" si="29"/>
        <v>0</v>
      </c>
      <c r="R69" s="10">
        <f t="shared" si="29"/>
        <v>0</v>
      </c>
      <c r="S69" s="10">
        <f t="shared" si="29"/>
        <v>0</v>
      </c>
      <c r="T69" s="10">
        <f t="shared" si="29"/>
        <v>0</v>
      </c>
      <c r="U69" s="10">
        <f t="shared" si="29"/>
        <v>0</v>
      </c>
      <c r="V69" s="10">
        <f t="shared" si="29"/>
        <v>0</v>
      </c>
      <c r="W69" s="10">
        <f t="shared" si="29"/>
        <v>0</v>
      </c>
      <c r="X69" s="10">
        <f t="shared" si="29"/>
        <v>0</v>
      </c>
      <c r="Y69" s="10">
        <f t="shared" si="29"/>
        <v>0</v>
      </c>
      <c r="Z69" s="10">
        <f t="shared" si="29"/>
        <v>0</v>
      </c>
      <c r="AA69" s="10">
        <f t="shared" si="29"/>
        <v>0</v>
      </c>
      <c r="AB69" s="10">
        <f t="shared" si="29"/>
        <v>0</v>
      </c>
      <c r="AC69" s="24">
        <f t="shared" si="28"/>
        <v>0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24" t="e">
        <f t="shared" si="28"/>
        <v>#DIV/0!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24" t="e">
        <f t="shared" si="28"/>
        <v>#DIV/0!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0</v>
      </c>
      <c r="F72" s="10">
        <f t="shared" ref="F72:AB72" si="30">F71-F70</f>
        <v>0</v>
      </c>
      <c r="G72" s="10">
        <f t="shared" si="30"/>
        <v>0</v>
      </c>
      <c r="H72" s="10">
        <f t="shared" si="30"/>
        <v>0</v>
      </c>
      <c r="I72" s="10">
        <f t="shared" si="30"/>
        <v>0</v>
      </c>
      <c r="J72" s="10">
        <f t="shared" si="30"/>
        <v>0</v>
      </c>
      <c r="K72" s="10">
        <f t="shared" si="30"/>
        <v>0</v>
      </c>
      <c r="L72" s="10">
        <f t="shared" si="30"/>
        <v>0</v>
      </c>
      <c r="M72" s="10">
        <f t="shared" si="30"/>
        <v>0</v>
      </c>
      <c r="N72" s="10">
        <f t="shared" si="30"/>
        <v>0</v>
      </c>
      <c r="O72" s="10">
        <f t="shared" si="30"/>
        <v>0</v>
      </c>
      <c r="P72" s="10">
        <f t="shared" si="30"/>
        <v>0</v>
      </c>
      <c r="Q72" s="10">
        <f t="shared" si="30"/>
        <v>0</v>
      </c>
      <c r="R72" s="10">
        <f t="shared" si="30"/>
        <v>0</v>
      </c>
      <c r="S72" s="10">
        <f t="shared" si="30"/>
        <v>0</v>
      </c>
      <c r="T72" s="10">
        <f t="shared" si="30"/>
        <v>0</v>
      </c>
      <c r="U72" s="10">
        <f t="shared" si="30"/>
        <v>0</v>
      </c>
      <c r="V72" s="10">
        <f t="shared" si="30"/>
        <v>0</v>
      </c>
      <c r="W72" s="10">
        <f t="shared" si="30"/>
        <v>0</v>
      </c>
      <c r="X72" s="10">
        <f t="shared" si="30"/>
        <v>0</v>
      </c>
      <c r="Y72" s="10">
        <f t="shared" si="30"/>
        <v>0</v>
      </c>
      <c r="Z72" s="10">
        <f t="shared" si="30"/>
        <v>0</v>
      </c>
      <c r="AA72" s="10">
        <f t="shared" si="30"/>
        <v>0</v>
      </c>
      <c r="AB72" s="10">
        <f t="shared" si="30"/>
        <v>0</v>
      </c>
      <c r="AC72" s="24">
        <f>AVERAGE(E72:AB72)</f>
        <v>0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24" t="e">
        <f t="shared" ref="AC73:AC81" si="31">AVERAGE(E73:AB73)</f>
        <v>#DIV/0!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24" t="e">
        <f t="shared" si="31"/>
        <v>#DIV/0!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31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31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31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31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B79" si="32">E75-E76</f>
        <v>0.5</v>
      </c>
      <c r="F79" s="11">
        <f t="shared" si="32"/>
        <v>0.5</v>
      </c>
      <c r="G79" s="11">
        <f t="shared" si="32"/>
        <v>0.5</v>
      </c>
      <c r="H79" s="11">
        <f t="shared" si="32"/>
        <v>0.5</v>
      </c>
      <c r="I79" s="11">
        <f t="shared" si="32"/>
        <v>0.5</v>
      </c>
      <c r="J79" s="11">
        <f t="shared" si="32"/>
        <v>0.5</v>
      </c>
      <c r="K79" s="11">
        <f t="shared" si="32"/>
        <v>0.5</v>
      </c>
      <c r="L79" s="11">
        <f t="shared" si="32"/>
        <v>0.5</v>
      </c>
      <c r="M79" s="11">
        <f t="shared" si="32"/>
        <v>0.5</v>
      </c>
      <c r="N79" s="11">
        <f t="shared" si="32"/>
        <v>0.5</v>
      </c>
      <c r="O79" s="11">
        <f t="shared" si="32"/>
        <v>0.5</v>
      </c>
      <c r="P79" s="11">
        <f t="shared" si="32"/>
        <v>0.5</v>
      </c>
      <c r="Q79" s="11">
        <f t="shared" si="32"/>
        <v>0.5</v>
      </c>
      <c r="R79" s="11">
        <f t="shared" si="32"/>
        <v>0.5</v>
      </c>
      <c r="S79" s="11">
        <f t="shared" si="32"/>
        <v>0.5</v>
      </c>
      <c r="T79" s="11">
        <f t="shared" si="32"/>
        <v>0.5</v>
      </c>
      <c r="U79" s="11">
        <f t="shared" si="32"/>
        <v>0.5</v>
      </c>
      <c r="V79" s="11">
        <f t="shared" si="32"/>
        <v>0.5</v>
      </c>
      <c r="W79" s="11">
        <f t="shared" si="32"/>
        <v>0.5</v>
      </c>
      <c r="X79" s="11">
        <f t="shared" si="32"/>
        <v>0.5</v>
      </c>
      <c r="Y79" s="11">
        <f t="shared" si="32"/>
        <v>0.5</v>
      </c>
      <c r="Z79" s="11">
        <f t="shared" si="32"/>
        <v>0.5</v>
      </c>
      <c r="AA79" s="11">
        <f t="shared" si="32"/>
        <v>0.5</v>
      </c>
      <c r="AB79" s="11">
        <f t="shared" si="32"/>
        <v>0.5</v>
      </c>
      <c r="AC79" s="24">
        <f t="shared" si="31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B80" si="33">E77-E78</f>
        <v>0.79999999999999982</v>
      </c>
      <c r="F80" s="11">
        <f t="shared" si="33"/>
        <v>0.79999999999999982</v>
      </c>
      <c r="G80" s="11">
        <f t="shared" si="33"/>
        <v>0.79999999999999982</v>
      </c>
      <c r="H80" s="11">
        <f t="shared" si="33"/>
        <v>0.79999999999999982</v>
      </c>
      <c r="I80" s="11">
        <f t="shared" si="33"/>
        <v>0.79999999999999982</v>
      </c>
      <c r="J80" s="11">
        <f t="shared" si="33"/>
        <v>0.79999999999999982</v>
      </c>
      <c r="K80" s="11">
        <f t="shared" si="33"/>
        <v>0.79999999999999982</v>
      </c>
      <c r="L80" s="11">
        <f t="shared" si="33"/>
        <v>0.79999999999999982</v>
      </c>
      <c r="M80" s="11">
        <f t="shared" si="33"/>
        <v>0.79999999999999982</v>
      </c>
      <c r="N80" s="11">
        <f t="shared" si="33"/>
        <v>0.79999999999999982</v>
      </c>
      <c r="O80" s="11">
        <f t="shared" si="33"/>
        <v>0.79999999999999982</v>
      </c>
      <c r="P80" s="11">
        <f t="shared" si="33"/>
        <v>0.79999999999999982</v>
      </c>
      <c r="Q80" s="11">
        <f t="shared" si="33"/>
        <v>0.79999999999999982</v>
      </c>
      <c r="R80" s="11">
        <f t="shared" si="33"/>
        <v>0.79999999999999982</v>
      </c>
      <c r="S80" s="11">
        <f t="shared" si="33"/>
        <v>0.79999999999999982</v>
      </c>
      <c r="T80" s="11">
        <f t="shared" si="33"/>
        <v>0.79999999999999982</v>
      </c>
      <c r="U80" s="11">
        <f t="shared" si="33"/>
        <v>0.79999999999999982</v>
      </c>
      <c r="V80" s="11">
        <f t="shared" si="33"/>
        <v>0.79999999999999982</v>
      </c>
      <c r="W80" s="11">
        <f t="shared" si="33"/>
        <v>0.79999999999999982</v>
      </c>
      <c r="X80" s="11">
        <f t="shared" si="33"/>
        <v>0.79999999999999982</v>
      </c>
      <c r="Y80" s="11">
        <f t="shared" si="33"/>
        <v>0.79999999999999982</v>
      </c>
      <c r="Z80" s="11">
        <f t="shared" si="33"/>
        <v>0.79999999999999982</v>
      </c>
      <c r="AA80" s="11">
        <f t="shared" si="33"/>
        <v>0.79999999999999982</v>
      </c>
      <c r="AB80" s="11">
        <f t="shared" si="33"/>
        <v>0.79999999999999982</v>
      </c>
      <c r="AC80" s="24">
        <f t="shared" si="31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B81" si="34">SQRT(E79/0.5)*971</f>
        <v>971</v>
      </c>
      <c r="F81" s="14">
        <f t="shared" si="34"/>
        <v>971</v>
      </c>
      <c r="G81" s="14">
        <f t="shared" si="34"/>
        <v>971</v>
      </c>
      <c r="H81" s="14">
        <f t="shared" si="34"/>
        <v>971</v>
      </c>
      <c r="I81" s="14">
        <f t="shared" si="34"/>
        <v>971</v>
      </c>
      <c r="J81" s="14">
        <f t="shared" si="34"/>
        <v>971</v>
      </c>
      <c r="K81" s="14">
        <f t="shared" si="34"/>
        <v>971</v>
      </c>
      <c r="L81" s="14">
        <f t="shared" si="34"/>
        <v>971</v>
      </c>
      <c r="M81" s="14">
        <f t="shared" si="34"/>
        <v>971</v>
      </c>
      <c r="N81" s="14">
        <f t="shared" si="34"/>
        <v>971</v>
      </c>
      <c r="O81" s="14">
        <f t="shared" si="34"/>
        <v>971</v>
      </c>
      <c r="P81" s="14">
        <f t="shared" si="34"/>
        <v>971</v>
      </c>
      <c r="Q81" s="14">
        <f t="shared" si="34"/>
        <v>971</v>
      </c>
      <c r="R81" s="14">
        <f t="shared" si="34"/>
        <v>971</v>
      </c>
      <c r="S81" s="14">
        <f t="shared" si="34"/>
        <v>971</v>
      </c>
      <c r="T81" s="14">
        <f t="shared" si="34"/>
        <v>971</v>
      </c>
      <c r="U81" s="14">
        <f t="shared" si="34"/>
        <v>971</v>
      </c>
      <c r="V81" s="14">
        <f t="shared" si="34"/>
        <v>971</v>
      </c>
      <c r="W81" s="14">
        <f t="shared" si="34"/>
        <v>971</v>
      </c>
      <c r="X81" s="14">
        <f t="shared" si="34"/>
        <v>971</v>
      </c>
      <c r="Y81" s="14">
        <f t="shared" si="34"/>
        <v>971</v>
      </c>
      <c r="Z81" s="14">
        <f t="shared" si="34"/>
        <v>971</v>
      </c>
      <c r="AA81" s="14">
        <f t="shared" si="34"/>
        <v>971</v>
      </c>
      <c r="AB81" s="14">
        <f t="shared" si="34"/>
        <v>971</v>
      </c>
      <c r="AC81" s="24">
        <f t="shared" si="31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B82" si="35">E81*1000*1*(E67-E68)/3024</f>
        <v>0</v>
      </c>
      <c r="F82" s="14">
        <f t="shared" si="35"/>
        <v>0</v>
      </c>
      <c r="G82" s="14">
        <f t="shared" si="35"/>
        <v>0</v>
      </c>
      <c r="H82" s="14">
        <f t="shared" si="35"/>
        <v>0</v>
      </c>
      <c r="I82" s="14">
        <f t="shared" si="35"/>
        <v>0</v>
      </c>
      <c r="J82" s="14">
        <f t="shared" si="35"/>
        <v>0</v>
      </c>
      <c r="K82" s="14">
        <f t="shared" si="35"/>
        <v>0</v>
      </c>
      <c r="L82" s="14">
        <f t="shared" si="35"/>
        <v>0</v>
      </c>
      <c r="M82" s="14">
        <f t="shared" si="35"/>
        <v>0</v>
      </c>
      <c r="N82" s="14">
        <f t="shared" si="35"/>
        <v>0</v>
      </c>
      <c r="O82" s="14">
        <f t="shared" si="35"/>
        <v>0</v>
      </c>
      <c r="P82" s="14">
        <f t="shared" si="35"/>
        <v>0</v>
      </c>
      <c r="Q82" s="14">
        <f t="shared" si="35"/>
        <v>0</v>
      </c>
      <c r="R82" s="14">
        <f t="shared" si="35"/>
        <v>0</v>
      </c>
      <c r="S82" s="14">
        <f t="shared" si="35"/>
        <v>0</v>
      </c>
      <c r="T82" s="14">
        <f t="shared" si="35"/>
        <v>0</v>
      </c>
      <c r="U82" s="14">
        <f t="shared" si="35"/>
        <v>0</v>
      </c>
      <c r="V82" s="14">
        <f t="shared" si="35"/>
        <v>0</v>
      </c>
      <c r="W82" s="14">
        <f t="shared" si="35"/>
        <v>0</v>
      </c>
      <c r="X82" s="14">
        <f t="shared" si="35"/>
        <v>0</v>
      </c>
      <c r="Y82" s="14">
        <f t="shared" si="35"/>
        <v>0</v>
      </c>
      <c r="Z82" s="14">
        <f t="shared" si="35"/>
        <v>0</v>
      </c>
      <c r="AA82" s="14">
        <f t="shared" si="35"/>
        <v>0</v>
      </c>
      <c r="AB82" s="14">
        <f t="shared" si="35"/>
        <v>0</v>
      </c>
      <c r="AC82" s="24">
        <f>SUM(E82:AB82)</f>
        <v>0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25">
        <f>SUM(E83:AB83)</f>
        <v>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 t="e">
        <f t="shared" ref="E84:AB84" si="36">E83/E82</f>
        <v>#DIV/0!</v>
      </c>
      <c r="F84" s="16" t="e">
        <f t="shared" si="36"/>
        <v>#DIV/0!</v>
      </c>
      <c r="G84" s="16" t="e">
        <f t="shared" si="36"/>
        <v>#DIV/0!</v>
      </c>
      <c r="H84" s="16" t="e">
        <f t="shared" si="36"/>
        <v>#DIV/0!</v>
      </c>
      <c r="I84" s="16" t="e">
        <f t="shared" si="36"/>
        <v>#DIV/0!</v>
      </c>
      <c r="J84" s="16" t="e">
        <f t="shared" si="36"/>
        <v>#DIV/0!</v>
      </c>
      <c r="K84" s="16" t="e">
        <f t="shared" si="36"/>
        <v>#DIV/0!</v>
      </c>
      <c r="L84" s="16" t="e">
        <f t="shared" si="36"/>
        <v>#DIV/0!</v>
      </c>
      <c r="M84" s="16" t="e">
        <f t="shared" si="36"/>
        <v>#DIV/0!</v>
      </c>
      <c r="N84" s="16" t="e">
        <f t="shared" si="36"/>
        <v>#DIV/0!</v>
      </c>
      <c r="O84" s="16" t="e">
        <f t="shared" si="36"/>
        <v>#DIV/0!</v>
      </c>
      <c r="P84" s="16" t="e">
        <f t="shared" si="36"/>
        <v>#DIV/0!</v>
      </c>
      <c r="Q84" s="16" t="e">
        <f t="shared" si="36"/>
        <v>#DIV/0!</v>
      </c>
      <c r="R84" s="16" t="e">
        <f t="shared" si="36"/>
        <v>#DIV/0!</v>
      </c>
      <c r="S84" s="16" t="e">
        <f t="shared" si="36"/>
        <v>#DIV/0!</v>
      </c>
      <c r="T84" s="16" t="e">
        <f t="shared" si="36"/>
        <v>#DIV/0!</v>
      </c>
      <c r="U84" s="16" t="e">
        <f t="shared" si="36"/>
        <v>#DIV/0!</v>
      </c>
      <c r="V84" s="16" t="e">
        <f t="shared" si="36"/>
        <v>#DIV/0!</v>
      </c>
      <c r="W84" s="16" t="e">
        <f t="shared" si="36"/>
        <v>#DIV/0!</v>
      </c>
      <c r="X84" s="16" t="e">
        <f t="shared" si="36"/>
        <v>#DIV/0!</v>
      </c>
      <c r="Y84" s="16" t="e">
        <f t="shared" si="36"/>
        <v>#DIV/0!</v>
      </c>
      <c r="Z84" s="16" t="e">
        <f t="shared" si="36"/>
        <v>#DIV/0!</v>
      </c>
      <c r="AA84" s="16" t="e">
        <f t="shared" si="36"/>
        <v>#DIV/0!</v>
      </c>
      <c r="AB84" s="16" t="e">
        <f t="shared" si="36"/>
        <v>#DIV/0!</v>
      </c>
      <c r="AC84" s="24" t="e">
        <f t="shared" ref="AC84:AC89" si="37">AVERAGE(E84:AB84)</f>
        <v>#DIV/0!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 t="e">
        <f>AVERAGE(E84:AB84)</f>
        <v>#DIV/0!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 t="e">
        <f t="shared" si="37"/>
        <v>#DIV/0!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 t="e">
        <f t="shared" ref="E86:AB86" si="38">3.516/E84</f>
        <v>#DIV/0!</v>
      </c>
      <c r="F86" s="16" t="e">
        <f t="shared" si="38"/>
        <v>#DIV/0!</v>
      </c>
      <c r="G86" s="16" t="e">
        <f t="shared" si="38"/>
        <v>#DIV/0!</v>
      </c>
      <c r="H86" s="16" t="e">
        <f t="shared" si="38"/>
        <v>#DIV/0!</v>
      </c>
      <c r="I86" s="16" t="e">
        <f t="shared" si="38"/>
        <v>#DIV/0!</v>
      </c>
      <c r="J86" s="16" t="e">
        <f t="shared" si="38"/>
        <v>#DIV/0!</v>
      </c>
      <c r="K86" s="16" t="e">
        <f t="shared" si="38"/>
        <v>#DIV/0!</v>
      </c>
      <c r="L86" s="16" t="e">
        <f t="shared" si="38"/>
        <v>#DIV/0!</v>
      </c>
      <c r="M86" s="16" t="e">
        <f t="shared" si="38"/>
        <v>#DIV/0!</v>
      </c>
      <c r="N86" s="16" t="e">
        <f t="shared" si="38"/>
        <v>#DIV/0!</v>
      </c>
      <c r="O86" s="16" t="e">
        <f t="shared" si="38"/>
        <v>#DIV/0!</v>
      </c>
      <c r="P86" s="16" t="e">
        <f t="shared" si="38"/>
        <v>#DIV/0!</v>
      </c>
      <c r="Q86" s="16" t="e">
        <f t="shared" si="38"/>
        <v>#DIV/0!</v>
      </c>
      <c r="R86" s="16" t="e">
        <f t="shared" si="38"/>
        <v>#DIV/0!</v>
      </c>
      <c r="S86" s="16" t="e">
        <f t="shared" si="38"/>
        <v>#DIV/0!</v>
      </c>
      <c r="T86" s="16" t="e">
        <f t="shared" si="38"/>
        <v>#DIV/0!</v>
      </c>
      <c r="U86" s="16" t="e">
        <f t="shared" si="38"/>
        <v>#DIV/0!</v>
      </c>
      <c r="V86" s="16" t="e">
        <f t="shared" si="38"/>
        <v>#DIV/0!</v>
      </c>
      <c r="W86" s="16" t="e">
        <f t="shared" si="38"/>
        <v>#DIV/0!</v>
      </c>
      <c r="X86" s="16" t="e">
        <f t="shared" si="38"/>
        <v>#DIV/0!</v>
      </c>
      <c r="Y86" s="16" t="e">
        <f t="shared" si="38"/>
        <v>#DIV/0!</v>
      </c>
      <c r="Z86" s="16" t="e">
        <f t="shared" si="38"/>
        <v>#DIV/0!</v>
      </c>
      <c r="AA86" s="16" t="e">
        <f t="shared" si="38"/>
        <v>#DIV/0!</v>
      </c>
      <c r="AB86" s="16" t="e">
        <f t="shared" si="38"/>
        <v>#DIV/0!</v>
      </c>
      <c r="AC86" s="24" t="e">
        <f t="shared" si="37"/>
        <v>#DIV/0!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 t="e">
        <f t="shared" ref="E87:AB87" si="39">3.413*E86</f>
        <v>#DIV/0!</v>
      </c>
      <c r="F87" s="16" t="e">
        <f t="shared" si="39"/>
        <v>#DIV/0!</v>
      </c>
      <c r="G87" s="16" t="e">
        <f t="shared" si="39"/>
        <v>#DIV/0!</v>
      </c>
      <c r="H87" s="16" t="e">
        <f t="shared" si="39"/>
        <v>#DIV/0!</v>
      </c>
      <c r="I87" s="16" t="e">
        <f t="shared" si="39"/>
        <v>#DIV/0!</v>
      </c>
      <c r="J87" s="16" t="e">
        <f t="shared" si="39"/>
        <v>#DIV/0!</v>
      </c>
      <c r="K87" s="16" t="e">
        <f t="shared" si="39"/>
        <v>#DIV/0!</v>
      </c>
      <c r="L87" s="16" t="e">
        <f t="shared" si="39"/>
        <v>#DIV/0!</v>
      </c>
      <c r="M87" s="16" t="e">
        <f t="shared" si="39"/>
        <v>#DIV/0!</v>
      </c>
      <c r="N87" s="16" t="e">
        <f t="shared" si="39"/>
        <v>#DIV/0!</v>
      </c>
      <c r="O87" s="16" t="e">
        <f t="shared" si="39"/>
        <v>#DIV/0!</v>
      </c>
      <c r="P87" s="16" t="e">
        <f t="shared" si="39"/>
        <v>#DIV/0!</v>
      </c>
      <c r="Q87" s="16" t="e">
        <f t="shared" si="39"/>
        <v>#DIV/0!</v>
      </c>
      <c r="R87" s="16" t="e">
        <f t="shared" si="39"/>
        <v>#DIV/0!</v>
      </c>
      <c r="S87" s="16" t="e">
        <f t="shared" si="39"/>
        <v>#DIV/0!</v>
      </c>
      <c r="T87" s="16" t="e">
        <f t="shared" si="39"/>
        <v>#DIV/0!</v>
      </c>
      <c r="U87" s="16" t="e">
        <f t="shared" si="39"/>
        <v>#DIV/0!</v>
      </c>
      <c r="V87" s="16" t="e">
        <f t="shared" si="39"/>
        <v>#DIV/0!</v>
      </c>
      <c r="W87" s="16" t="e">
        <f t="shared" si="39"/>
        <v>#DIV/0!</v>
      </c>
      <c r="X87" s="16" t="e">
        <f t="shared" si="39"/>
        <v>#DIV/0!</v>
      </c>
      <c r="Y87" s="16" t="e">
        <f t="shared" si="39"/>
        <v>#DIV/0!</v>
      </c>
      <c r="Z87" s="16" t="e">
        <f t="shared" si="39"/>
        <v>#DIV/0!</v>
      </c>
      <c r="AA87" s="16" t="e">
        <f t="shared" si="39"/>
        <v>#DIV/0!</v>
      </c>
      <c r="AB87" s="16" t="e">
        <f t="shared" si="39"/>
        <v>#DIV/0!</v>
      </c>
      <c r="AC87" s="24" t="e">
        <f t="shared" si="37"/>
        <v>#DIV/0!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 t="e">
        <f t="shared" ref="E88:AB88" si="40">(E71-E70)/LN(1+(E71-E70)/E65)</f>
        <v>#DIV/0!</v>
      </c>
      <c r="F88" s="16" t="e">
        <f t="shared" si="40"/>
        <v>#DIV/0!</v>
      </c>
      <c r="G88" s="16" t="e">
        <f t="shared" si="40"/>
        <v>#DIV/0!</v>
      </c>
      <c r="H88" s="16" t="e">
        <f t="shared" si="40"/>
        <v>#DIV/0!</v>
      </c>
      <c r="I88" s="16" t="e">
        <f t="shared" si="40"/>
        <v>#DIV/0!</v>
      </c>
      <c r="J88" s="16" t="e">
        <f t="shared" si="40"/>
        <v>#DIV/0!</v>
      </c>
      <c r="K88" s="16" t="e">
        <f t="shared" si="40"/>
        <v>#DIV/0!</v>
      </c>
      <c r="L88" s="16" t="e">
        <f t="shared" si="40"/>
        <v>#DIV/0!</v>
      </c>
      <c r="M88" s="16" t="e">
        <f t="shared" si="40"/>
        <v>#DIV/0!</v>
      </c>
      <c r="N88" s="16" t="e">
        <f t="shared" si="40"/>
        <v>#DIV/0!</v>
      </c>
      <c r="O88" s="16" t="e">
        <f t="shared" si="40"/>
        <v>#DIV/0!</v>
      </c>
      <c r="P88" s="16" t="e">
        <f t="shared" si="40"/>
        <v>#DIV/0!</v>
      </c>
      <c r="Q88" s="16" t="e">
        <f t="shared" si="40"/>
        <v>#DIV/0!</v>
      </c>
      <c r="R88" s="16" t="e">
        <f t="shared" si="40"/>
        <v>#DIV/0!</v>
      </c>
      <c r="S88" s="16" t="e">
        <f t="shared" si="40"/>
        <v>#DIV/0!</v>
      </c>
      <c r="T88" s="16" t="e">
        <f t="shared" si="40"/>
        <v>#DIV/0!</v>
      </c>
      <c r="U88" s="16" t="e">
        <f t="shared" si="40"/>
        <v>#DIV/0!</v>
      </c>
      <c r="V88" s="16" t="e">
        <f t="shared" si="40"/>
        <v>#DIV/0!</v>
      </c>
      <c r="W88" s="16" t="e">
        <f t="shared" si="40"/>
        <v>#DIV/0!</v>
      </c>
      <c r="X88" s="16" t="e">
        <f t="shared" si="40"/>
        <v>#DIV/0!</v>
      </c>
      <c r="Y88" s="16" t="e">
        <f t="shared" si="40"/>
        <v>#DIV/0!</v>
      </c>
      <c r="Z88" s="16" t="e">
        <f t="shared" si="40"/>
        <v>#DIV/0!</v>
      </c>
      <c r="AA88" s="16" t="e">
        <f t="shared" si="40"/>
        <v>#DIV/0!</v>
      </c>
      <c r="AB88" s="16" t="e">
        <f t="shared" si="40"/>
        <v>#DIV/0!</v>
      </c>
      <c r="AC88" s="24" t="e">
        <f t="shared" si="37"/>
        <v>#DIV/0!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 t="e">
        <f t="shared" ref="E89:AB89" si="41">(E67-E68)/LN(1+(E67-E68)/E66)</f>
        <v>#DIV/0!</v>
      </c>
      <c r="F89" s="16" t="e">
        <f t="shared" si="41"/>
        <v>#DIV/0!</v>
      </c>
      <c r="G89" s="16" t="e">
        <f t="shared" si="41"/>
        <v>#DIV/0!</v>
      </c>
      <c r="H89" s="16" t="e">
        <f t="shared" si="41"/>
        <v>#DIV/0!</v>
      </c>
      <c r="I89" s="16" t="e">
        <f t="shared" si="41"/>
        <v>#DIV/0!</v>
      </c>
      <c r="J89" s="16" t="e">
        <f t="shared" si="41"/>
        <v>#DIV/0!</v>
      </c>
      <c r="K89" s="16" t="e">
        <f t="shared" si="41"/>
        <v>#DIV/0!</v>
      </c>
      <c r="L89" s="16" t="e">
        <f t="shared" si="41"/>
        <v>#DIV/0!</v>
      </c>
      <c r="M89" s="16" t="e">
        <f t="shared" si="41"/>
        <v>#DIV/0!</v>
      </c>
      <c r="N89" s="16" t="e">
        <f t="shared" si="41"/>
        <v>#DIV/0!</v>
      </c>
      <c r="O89" s="16" t="e">
        <f t="shared" si="41"/>
        <v>#DIV/0!</v>
      </c>
      <c r="P89" s="16" t="e">
        <f t="shared" si="41"/>
        <v>#DIV/0!</v>
      </c>
      <c r="Q89" s="16" t="e">
        <f t="shared" si="41"/>
        <v>#DIV/0!</v>
      </c>
      <c r="R89" s="16" t="e">
        <f t="shared" si="41"/>
        <v>#DIV/0!</v>
      </c>
      <c r="S89" s="16" t="e">
        <f t="shared" si="41"/>
        <v>#DIV/0!</v>
      </c>
      <c r="T89" s="16" t="e">
        <f t="shared" si="41"/>
        <v>#DIV/0!</v>
      </c>
      <c r="U89" s="16" t="e">
        <f t="shared" si="41"/>
        <v>#DIV/0!</v>
      </c>
      <c r="V89" s="16" t="e">
        <f t="shared" si="41"/>
        <v>#DIV/0!</v>
      </c>
      <c r="W89" s="16" t="e">
        <f t="shared" si="41"/>
        <v>#DIV/0!</v>
      </c>
      <c r="X89" s="16" t="e">
        <f t="shared" si="41"/>
        <v>#DIV/0!</v>
      </c>
      <c r="Y89" s="16" t="e">
        <f t="shared" si="41"/>
        <v>#DIV/0!</v>
      </c>
      <c r="Z89" s="16" t="e">
        <f t="shared" si="41"/>
        <v>#DIV/0!</v>
      </c>
      <c r="AA89" s="16" t="e">
        <f t="shared" si="41"/>
        <v>#DIV/0!</v>
      </c>
      <c r="AB89" s="16" t="e">
        <f t="shared" si="41"/>
        <v>#DIV/0!</v>
      </c>
      <c r="AC89" s="24" t="e">
        <f t="shared" si="37"/>
        <v>#DIV/0!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>
        <v>1.5</v>
      </c>
      <c r="F94" s="8">
        <v>1.6</v>
      </c>
      <c r="G94" s="8">
        <v>1.7</v>
      </c>
      <c r="H94" s="8">
        <v>1.7</v>
      </c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>
        <f>AVERAGE(E94:AB94)</f>
        <v>1.625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>
        <v>0.4</v>
      </c>
      <c r="F95" s="9">
        <v>0.5</v>
      </c>
      <c r="G95" s="9">
        <v>0.4</v>
      </c>
      <c r="H95" s="9">
        <v>0.6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>
        <f>AVERAGE(E95:AB95)</f>
        <v>0.47499999999999998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>
        <v>13.4</v>
      </c>
      <c r="F96" s="10">
        <v>13.5</v>
      </c>
      <c r="G96" s="10">
        <v>13.3</v>
      </c>
      <c r="H96" s="10">
        <v>13.2</v>
      </c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>
        <f t="shared" ref="AC96:AC100" si="42">AVERAGE(E96:AB96)</f>
        <v>13.350000000000001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>
        <v>5.9</v>
      </c>
      <c r="F97" s="10">
        <v>5.6</v>
      </c>
      <c r="G97" s="10">
        <v>5.6</v>
      </c>
      <c r="H97" s="10">
        <v>5.6</v>
      </c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>
        <f t="shared" si="42"/>
        <v>5.6750000000000007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7.5</v>
      </c>
      <c r="F98" s="10">
        <f t="shared" ref="F98:H98" si="43">F96-F97</f>
        <v>7.9</v>
      </c>
      <c r="G98" s="10">
        <f t="shared" si="43"/>
        <v>7.7000000000000011</v>
      </c>
      <c r="H98" s="10">
        <f t="shared" si="43"/>
        <v>7.6</v>
      </c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24">
        <f t="shared" si="42"/>
        <v>7.6750000000000007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>
        <v>25.1</v>
      </c>
      <c r="F99" s="10">
        <v>24.4</v>
      </c>
      <c r="G99" s="10">
        <v>23.7</v>
      </c>
      <c r="H99" s="10">
        <v>23.9</v>
      </c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>
        <f t="shared" si="42"/>
        <v>24.274999999999999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>
        <v>29.4</v>
      </c>
      <c r="F100" s="10">
        <v>29.2</v>
      </c>
      <c r="G100" s="10">
        <v>28.3</v>
      </c>
      <c r="H100" s="10">
        <v>28.3</v>
      </c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>
        <f t="shared" si="42"/>
        <v>28.799999999999997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4.2999999999999972</v>
      </c>
      <c r="F101" s="10">
        <f t="shared" ref="F101:H101" si="44">F100-F99</f>
        <v>4.8000000000000007</v>
      </c>
      <c r="G101" s="10">
        <f t="shared" si="44"/>
        <v>4.6000000000000014</v>
      </c>
      <c r="H101" s="10">
        <f t="shared" si="44"/>
        <v>4.4000000000000021</v>
      </c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24">
        <f>AVERAGE(E101:AB101)</f>
        <v>4.5250000000000004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>
        <v>252.3</v>
      </c>
      <c r="F102" s="172">
        <v>248.9</v>
      </c>
      <c r="G102" s="172">
        <v>248.9</v>
      </c>
      <c r="H102" s="172">
        <v>248.2</v>
      </c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>
        <f t="shared" ref="AC102:AC110" si="45">AVERAGE(E102:AB102)</f>
        <v>249.57499999999999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>
        <v>692.9</v>
      </c>
      <c r="F103" s="172">
        <v>688.8</v>
      </c>
      <c r="G103" s="172">
        <v>668.1</v>
      </c>
      <c r="H103" s="172">
        <v>669.5</v>
      </c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>
        <f t="shared" si="45"/>
        <v>679.82499999999993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>
        <v>4.2</v>
      </c>
      <c r="H104" s="11">
        <v>4.2</v>
      </c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24">
        <f t="shared" si="45"/>
        <v>4.2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>
        <v>3.7</v>
      </c>
      <c r="H105" s="12">
        <v>3.7</v>
      </c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24">
        <f t="shared" si="45"/>
        <v>3.7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>
        <v>3.8</v>
      </c>
      <c r="H106" s="12">
        <v>3.8</v>
      </c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24">
        <f t="shared" si="45"/>
        <v>3.8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>
        <v>3</v>
      </c>
      <c r="H107" s="12">
        <v>3</v>
      </c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24">
        <f t="shared" si="45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H108" si="46">E104-E105</f>
        <v>0.5</v>
      </c>
      <c r="F108" s="11">
        <f t="shared" si="46"/>
        <v>0.5</v>
      </c>
      <c r="G108" s="11">
        <f t="shared" si="46"/>
        <v>0.5</v>
      </c>
      <c r="H108" s="11">
        <f t="shared" si="46"/>
        <v>0.5</v>
      </c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24">
        <f t="shared" si="45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H109" si="47">E106-E107</f>
        <v>0.79999999999999982</v>
      </c>
      <c r="F109" s="11">
        <f t="shared" si="47"/>
        <v>0.79999999999999982</v>
      </c>
      <c r="G109" s="11">
        <f t="shared" si="47"/>
        <v>0.79999999999999982</v>
      </c>
      <c r="H109" s="11">
        <f t="shared" si="47"/>
        <v>0.79999999999999982</v>
      </c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24">
        <f t="shared" si="45"/>
        <v>0.79999999999999982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H110" si="48">SQRT(E108/0.5)*971</f>
        <v>971</v>
      </c>
      <c r="F110" s="14">
        <f t="shared" si="48"/>
        <v>971</v>
      </c>
      <c r="G110" s="14">
        <f t="shared" si="48"/>
        <v>971</v>
      </c>
      <c r="H110" s="14">
        <f t="shared" si="48"/>
        <v>971</v>
      </c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24">
        <f t="shared" si="45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H111" si="49">E110*1000*1*(E96-E97)/3024</f>
        <v>2408.2341269841268</v>
      </c>
      <c r="F111" s="14">
        <f t="shared" si="49"/>
        <v>2536.6732804232806</v>
      </c>
      <c r="G111" s="14">
        <f t="shared" si="49"/>
        <v>2472.4537037037039</v>
      </c>
      <c r="H111" s="14">
        <f t="shared" si="49"/>
        <v>2440.3439153439153</v>
      </c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24">
        <f>SUM(E111:AB111)</f>
        <v>9857.7050264550271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>
        <v>1500</v>
      </c>
      <c r="F112" s="15">
        <v>1400</v>
      </c>
      <c r="G112" s="15">
        <v>1300</v>
      </c>
      <c r="H112" s="15">
        <v>1400</v>
      </c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25">
        <f>SUM(E112:AB112)</f>
        <v>5600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>
        <f t="shared" ref="E113:H113" si="50">E112/E111</f>
        <v>0.62286302780638525</v>
      </c>
      <c r="F113" s="16">
        <f t="shared" si="50"/>
        <v>0.55190394868920201</v>
      </c>
      <c r="G113" s="16">
        <f t="shared" si="50"/>
        <v>0.52579346503136404</v>
      </c>
      <c r="H113" s="16">
        <f t="shared" si="50"/>
        <v>0.57368963087430214</v>
      </c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24">
        <f t="shared" ref="AC113:AC118" si="51">AVERAGE(E113:AB113)</f>
        <v>0.56856251810031333</v>
      </c>
    </row>
    <row r="114" spans="1:35" ht="30" customHeight="1">
      <c r="A114" s="4">
        <v>17</v>
      </c>
      <c r="B114" s="5" t="s">
        <v>64</v>
      </c>
      <c r="C114" s="13"/>
      <c r="D114" s="13"/>
      <c r="E114" s="427">
        <f>AVERAGE(E113:AB113)</f>
        <v>0.56856251810031333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>
        <f t="shared" si="51"/>
        <v>0.56856251810031333</v>
      </c>
    </row>
    <row r="115" spans="1:35" ht="30" customHeight="1">
      <c r="A115" s="4">
        <v>18</v>
      </c>
      <c r="B115" s="5" t="s">
        <v>65</v>
      </c>
      <c r="C115" s="13"/>
      <c r="D115" s="13"/>
      <c r="E115" s="16">
        <f t="shared" ref="E115:H115" si="52">3.516/E113</f>
        <v>5.6449007936507929</v>
      </c>
      <c r="F115" s="16">
        <f t="shared" si="52"/>
        <v>6.3706737528344677</v>
      </c>
      <c r="G115" s="16">
        <f t="shared" si="52"/>
        <v>6.6870363247863258</v>
      </c>
      <c r="H115" s="16">
        <f t="shared" si="52"/>
        <v>6.1287494331065755</v>
      </c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24">
        <f t="shared" si="51"/>
        <v>6.2078400760945414</v>
      </c>
    </row>
    <row r="116" spans="1:35" ht="30" customHeight="1">
      <c r="A116" s="4">
        <v>19</v>
      </c>
      <c r="B116" s="5" t="s">
        <v>66</v>
      </c>
      <c r="C116" s="13"/>
      <c r="D116" s="13"/>
      <c r="E116" s="16">
        <f t="shared" ref="E116:H116" si="53">3.413*E115</f>
        <v>19.266046408730155</v>
      </c>
      <c r="F116" s="16">
        <f t="shared" si="53"/>
        <v>21.743109518424038</v>
      </c>
      <c r="G116" s="16">
        <f t="shared" si="53"/>
        <v>22.82285497649573</v>
      </c>
      <c r="H116" s="16">
        <f t="shared" si="53"/>
        <v>20.917421815192743</v>
      </c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24">
        <f t="shared" si="51"/>
        <v>21.187358179710667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>
        <f t="shared" ref="E117:H117" si="54">(E100-E99)/LN(1+(E100-E99)/E94)</f>
        <v>3.1795495879389972</v>
      </c>
      <c r="F117" s="16">
        <f t="shared" si="54"/>
        <v>3.4624680981335128</v>
      </c>
      <c r="G117" s="16">
        <f t="shared" si="54"/>
        <v>3.5116611287000752</v>
      </c>
      <c r="H117" s="16">
        <f t="shared" si="54"/>
        <v>3.443794287074589</v>
      </c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24">
        <f t="shared" si="51"/>
        <v>3.3993682754617933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>
        <f t="shared" ref="E118:H118" si="55">(E96-E97)/LN(1+(E96-E97)/E95)</f>
        <v>2.5141180370887164</v>
      </c>
      <c r="F118" s="16">
        <f t="shared" si="55"/>
        <v>2.8000493085330982</v>
      </c>
      <c r="G118" s="16">
        <f t="shared" si="55"/>
        <v>2.5597087013286681</v>
      </c>
      <c r="H118" s="16">
        <f t="shared" si="55"/>
        <v>2.9063544547929929</v>
      </c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24">
        <f t="shared" si="51"/>
        <v>2.6950576254358691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56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56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/>
      <c r="F127" s="10"/>
      <c r="G127" s="10"/>
      <c r="H127" s="10">
        <f t="shared" ref="H127:W127" si="57">H125-H126</f>
        <v>0</v>
      </c>
      <c r="I127" s="10">
        <f t="shared" si="57"/>
        <v>0</v>
      </c>
      <c r="J127" s="10">
        <f t="shared" si="57"/>
        <v>0</v>
      </c>
      <c r="K127" s="10">
        <f t="shared" si="57"/>
        <v>0</v>
      </c>
      <c r="L127" s="10">
        <f t="shared" si="57"/>
        <v>0</v>
      </c>
      <c r="M127" s="10">
        <f t="shared" si="57"/>
        <v>0</v>
      </c>
      <c r="N127" s="10">
        <f t="shared" si="57"/>
        <v>0</v>
      </c>
      <c r="O127" s="10">
        <f t="shared" si="57"/>
        <v>0</v>
      </c>
      <c r="P127" s="10">
        <f t="shared" si="57"/>
        <v>0</v>
      </c>
      <c r="Q127" s="10">
        <f t="shared" si="57"/>
        <v>0</v>
      </c>
      <c r="R127" s="10">
        <f t="shared" si="57"/>
        <v>0</v>
      </c>
      <c r="S127" s="10">
        <f t="shared" si="57"/>
        <v>0</v>
      </c>
      <c r="T127" s="10">
        <f t="shared" si="57"/>
        <v>0</v>
      </c>
      <c r="U127" s="10">
        <f t="shared" si="57"/>
        <v>0</v>
      </c>
      <c r="V127" s="10">
        <f t="shared" si="57"/>
        <v>0</v>
      </c>
      <c r="W127" s="10">
        <f t="shared" si="57"/>
        <v>0</v>
      </c>
      <c r="X127" s="10"/>
      <c r="Y127" s="10"/>
      <c r="Z127" s="10"/>
      <c r="AA127" s="10"/>
      <c r="AB127" s="10"/>
      <c r="AC127" s="24">
        <f t="shared" si="56"/>
        <v>0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56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56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/>
      <c r="F130" s="10"/>
      <c r="G130" s="10"/>
      <c r="H130" s="10">
        <f t="shared" ref="H130:W130" si="58">H129-H128</f>
        <v>0</v>
      </c>
      <c r="I130" s="10">
        <f t="shared" si="58"/>
        <v>0</v>
      </c>
      <c r="J130" s="10">
        <f t="shared" si="58"/>
        <v>0</v>
      </c>
      <c r="K130" s="10">
        <f t="shared" si="58"/>
        <v>0</v>
      </c>
      <c r="L130" s="10">
        <f t="shared" si="58"/>
        <v>0</v>
      </c>
      <c r="M130" s="10">
        <f t="shared" si="58"/>
        <v>0</v>
      </c>
      <c r="N130" s="10">
        <f t="shared" si="58"/>
        <v>0</v>
      </c>
      <c r="O130" s="10">
        <f t="shared" si="58"/>
        <v>0</v>
      </c>
      <c r="P130" s="10">
        <f t="shared" si="58"/>
        <v>0</v>
      </c>
      <c r="Q130" s="10">
        <f t="shared" si="58"/>
        <v>0</v>
      </c>
      <c r="R130" s="10">
        <f t="shared" si="58"/>
        <v>0</v>
      </c>
      <c r="S130" s="10">
        <f t="shared" si="58"/>
        <v>0</v>
      </c>
      <c r="T130" s="10">
        <f t="shared" si="58"/>
        <v>0</v>
      </c>
      <c r="U130" s="10">
        <f t="shared" si="58"/>
        <v>0</v>
      </c>
      <c r="V130" s="10">
        <f t="shared" si="58"/>
        <v>0</v>
      </c>
      <c r="W130" s="10">
        <f t="shared" si="58"/>
        <v>0</v>
      </c>
      <c r="X130" s="10"/>
      <c r="Y130" s="10"/>
      <c r="Z130" s="10"/>
      <c r="AA130" s="10"/>
      <c r="AB130" s="10"/>
      <c r="AC130" s="24">
        <f>AVERAGE(E130:AB130)</f>
        <v>0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59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59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/>
      <c r="F133" s="11"/>
      <c r="G133" s="11"/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/>
      <c r="Y133" s="11"/>
      <c r="Z133" s="11"/>
      <c r="AA133" s="11"/>
      <c r="AB133" s="11"/>
      <c r="AC133" s="24">
        <f t="shared" si="59"/>
        <v>4.2000000000000011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/>
      <c r="F134" s="12"/>
      <c r="G134" s="12"/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/>
      <c r="Y134" s="12"/>
      <c r="Z134" s="12"/>
      <c r="AA134" s="12"/>
      <c r="AB134" s="12"/>
      <c r="AC134" s="24">
        <f t="shared" si="59"/>
        <v>3.7000000000000011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/>
      <c r="F135" s="12"/>
      <c r="G135" s="12"/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/>
      <c r="Y135" s="12"/>
      <c r="Z135" s="12"/>
      <c r="AA135" s="12"/>
      <c r="AB135" s="12"/>
      <c r="AC135" s="24">
        <f t="shared" si="59"/>
        <v>3.7999999999999989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/>
      <c r="F136" s="12"/>
      <c r="G136" s="12"/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/>
      <c r="Y136" s="12"/>
      <c r="Z136" s="12"/>
      <c r="AA136" s="12"/>
      <c r="AB136" s="12"/>
      <c r="AC136" s="24">
        <f t="shared" si="59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/>
      <c r="F137" s="11"/>
      <c r="G137" s="11"/>
      <c r="H137" s="11">
        <f t="shared" ref="H137:W137" si="60">H133-H134</f>
        <v>0.5</v>
      </c>
      <c r="I137" s="11">
        <f t="shared" si="60"/>
        <v>0.5</v>
      </c>
      <c r="J137" s="11">
        <f t="shared" si="60"/>
        <v>0.5</v>
      </c>
      <c r="K137" s="11">
        <f t="shared" si="60"/>
        <v>0.5</v>
      </c>
      <c r="L137" s="11">
        <f t="shared" si="60"/>
        <v>0.5</v>
      </c>
      <c r="M137" s="11">
        <f t="shared" si="60"/>
        <v>0.5</v>
      </c>
      <c r="N137" s="11">
        <f t="shared" si="60"/>
        <v>0.5</v>
      </c>
      <c r="O137" s="11">
        <f t="shared" si="60"/>
        <v>0.5</v>
      </c>
      <c r="P137" s="11">
        <f t="shared" si="60"/>
        <v>0.5</v>
      </c>
      <c r="Q137" s="11">
        <f t="shared" si="60"/>
        <v>0.5</v>
      </c>
      <c r="R137" s="11">
        <f t="shared" si="60"/>
        <v>0.5</v>
      </c>
      <c r="S137" s="11">
        <f t="shared" si="60"/>
        <v>0.5</v>
      </c>
      <c r="T137" s="11">
        <f t="shared" si="60"/>
        <v>0.5</v>
      </c>
      <c r="U137" s="11">
        <f t="shared" si="60"/>
        <v>0.5</v>
      </c>
      <c r="V137" s="11">
        <f t="shared" si="60"/>
        <v>0.5</v>
      </c>
      <c r="W137" s="11">
        <f t="shared" si="60"/>
        <v>0.5</v>
      </c>
      <c r="X137" s="11"/>
      <c r="Y137" s="11"/>
      <c r="Z137" s="11"/>
      <c r="AA137" s="11"/>
      <c r="AB137" s="11"/>
      <c r="AC137" s="24">
        <f t="shared" si="59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/>
      <c r="F138" s="11"/>
      <c r="G138" s="11"/>
      <c r="H138" s="11">
        <f t="shared" ref="H138:W138" si="61">H135-H136</f>
        <v>0.79999999999999982</v>
      </c>
      <c r="I138" s="11">
        <f t="shared" si="61"/>
        <v>0.79999999999999982</v>
      </c>
      <c r="J138" s="11">
        <f t="shared" si="61"/>
        <v>0.79999999999999982</v>
      </c>
      <c r="K138" s="11">
        <f t="shared" si="61"/>
        <v>0.79999999999999982</v>
      </c>
      <c r="L138" s="11">
        <f t="shared" si="61"/>
        <v>0.79999999999999982</v>
      </c>
      <c r="M138" s="11">
        <f t="shared" si="61"/>
        <v>0.79999999999999982</v>
      </c>
      <c r="N138" s="11">
        <f t="shared" si="61"/>
        <v>0.79999999999999982</v>
      </c>
      <c r="O138" s="11">
        <f t="shared" si="61"/>
        <v>0.79999999999999982</v>
      </c>
      <c r="P138" s="11">
        <f t="shared" si="61"/>
        <v>0.79999999999999982</v>
      </c>
      <c r="Q138" s="11">
        <f t="shared" si="61"/>
        <v>0.79999999999999982</v>
      </c>
      <c r="R138" s="11">
        <f t="shared" si="61"/>
        <v>0.79999999999999982</v>
      </c>
      <c r="S138" s="11">
        <f t="shared" si="61"/>
        <v>0.79999999999999982</v>
      </c>
      <c r="T138" s="11">
        <f t="shared" si="61"/>
        <v>0.79999999999999982</v>
      </c>
      <c r="U138" s="11">
        <f t="shared" si="61"/>
        <v>0.79999999999999982</v>
      </c>
      <c r="V138" s="11">
        <f t="shared" si="61"/>
        <v>0.79999999999999982</v>
      </c>
      <c r="W138" s="11">
        <f t="shared" si="61"/>
        <v>0.79999999999999982</v>
      </c>
      <c r="X138" s="11"/>
      <c r="Y138" s="11"/>
      <c r="Z138" s="11"/>
      <c r="AA138" s="11"/>
      <c r="AB138" s="11"/>
      <c r="AC138" s="24">
        <f t="shared" si="59"/>
        <v>0.8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/>
      <c r="F139" s="14"/>
      <c r="G139" s="14"/>
      <c r="H139" s="14">
        <f t="shared" ref="H139:W139" si="62">SQRT(H137/0.5)*971</f>
        <v>971</v>
      </c>
      <c r="I139" s="14">
        <f t="shared" si="62"/>
        <v>971</v>
      </c>
      <c r="J139" s="14">
        <f t="shared" si="62"/>
        <v>971</v>
      </c>
      <c r="K139" s="14">
        <f t="shared" si="62"/>
        <v>971</v>
      </c>
      <c r="L139" s="14">
        <f t="shared" si="62"/>
        <v>971</v>
      </c>
      <c r="M139" s="14">
        <f t="shared" si="62"/>
        <v>971</v>
      </c>
      <c r="N139" s="14">
        <f t="shared" si="62"/>
        <v>971</v>
      </c>
      <c r="O139" s="14">
        <f t="shared" si="62"/>
        <v>971</v>
      </c>
      <c r="P139" s="14">
        <f t="shared" si="62"/>
        <v>971</v>
      </c>
      <c r="Q139" s="14">
        <f t="shared" si="62"/>
        <v>971</v>
      </c>
      <c r="R139" s="14">
        <f t="shared" si="62"/>
        <v>971</v>
      </c>
      <c r="S139" s="14">
        <f t="shared" si="62"/>
        <v>971</v>
      </c>
      <c r="T139" s="14">
        <f t="shared" si="62"/>
        <v>971</v>
      </c>
      <c r="U139" s="14">
        <f t="shared" si="62"/>
        <v>971</v>
      </c>
      <c r="V139" s="14">
        <f t="shared" si="62"/>
        <v>971</v>
      </c>
      <c r="W139" s="14">
        <f t="shared" si="62"/>
        <v>971</v>
      </c>
      <c r="X139" s="14"/>
      <c r="Y139" s="14"/>
      <c r="Z139" s="14"/>
      <c r="AA139" s="14"/>
      <c r="AB139" s="14"/>
      <c r="AC139" s="24">
        <f t="shared" si="59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/>
      <c r="F140" s="14"/>
      <c r="G140" s="14"/>
      <c r="H140" s="14">
        <f t="shared" ref="H140:W140" si="63">H139*1000*1*(H125-H126)/3024</f>
        <v>0</v>
      </c>
      <c r="I140" s="14">
        <f t="shared" si="63"/>
        <v>0</v>
      </c>
      <c r="J140" s="14">
        <f t="shared" si="63"/>
        <v>0</v>
      </c>
      <c r="K140" s="14">
        <f t="shared" si="63"/>
        <v>0</v>
      </c>
      <c r="L140" s="14">
        <f t="shared" si="63"/>
        <v>0</v>
      </c>
      <c r="M140" s="14">
        <f t="shared" si="63"/>
        <v>0</v>
      </c>
      <c r="N140" s="14">
        <f t="shared" si="63"/>
        <v>0</v>
      </c>
      <c r="O140" s="14">
        <f t="shared" si="63"/>
        <v>0</v>
      </c>
      <c r="P140" s="14">
        <f t="shared" si="63"/>
        <v>0</v>
      </c>
      <c r="Q140" s="14">
        <f t="shared" si="63"/>
        <v>0</v>
      </c>
      <c r="R140" s="14">
        <f t="shared" si="63"/>
        <v>0</v>
      </c>
      <c r="S140" s="14">
        <f t="shared" si="63"/>
        <v>0</v>
      </c>
      <c r="T140" s="14">
        <f t="shared" si="63"/>
        <v>0</v>
      </c>
      <c r="U140" s="14">
        <f t="shared" si="63"/>
        <v>0</v>
      </c>
      <c r="V140" s="14">
        <f t="shared" si="63"/>
        <v>0</v>
      </c>
      <c r="W140" s="14">
        <f t="shared" si="63"/>
        <v>0</v>
      </c>
      <c r="X140" s="14"/>
      <c r="Y140" s="14"/>
      <c r="Z140" s="14"/>
      <c r="AA140" s="14"/>
      <c r="AB140" s="14"/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/>
      <c r="F142" s="16"/>
      <c r="G142" s="16"/>
      <c r="H142" s="16" t="e">
        <f t="shared" ref="H142:W142" si="64">H141/H140</f>
        <v>#DIV/0!</v>
      </c>
      <c r="I142" s="16" t="e">
        <f t="shared" si="64"/>
        <v>#DIV/0!</v>
      </c>
      <c r="J142" s="16" t="e">
        <f t="shared" si="64"/>
        <v>#DIV/0!</v>
      </c>
      <c r="K142" s="16" t="e">
        <f t="shared" si="64"/>
        <v>#DIV/0!</v>
      </c>
      <c r="L142" s="16" t="e">
        <f t="shared" si="64"/>
        <v>#DIV/0!</v>
      </c>
      <c r="M142" s="16" t="e">
        <f t="shared" si="64"/>
        <v>#DIV/0!</v>
      </c>
      <c r="N142" s="16" t="e">
        <f t="shared" si="64"/>
        <v>#DIV/0!</v>
      </c>
      <c r="O142" s="16" t="e">
        <f t="shared" si="64"/>
        <v>#DIV/0!</v>
      </c>
      <c r="P142" s="16" t="e">
        <f t="shared" si="64"/>
        <v>#DIV/0!</v>
      </c>
      <c r="Q142" s="16" t="e">
        <f t="shared" si="64"/>
        <v>#DIV/0!</v>
      </c>
      <c r="R142" s="16" t="e">
        <f t="shared" si="64"/>
        <v>#DIV/0!</v>
      </c>
      <c r="S142" s="16" t="e">
        <f t="shared" si="64"/>
        <v>#DIV/0!</v>
      </c>
      <c r="T142" s="16" t="e">
        <f t="shared" si="64"/>
        <v>#DIV/0!</v>
      </c>
      <c r="U142" s="16" t="e">
        <f t="shared" si="64"/>
        <v>#DIV/0!</v>
      </c>
      <c r="V142" s="16" t="e">
        <f t="shared" si="64"/>
        <v>#DIV/0!</v>
      </c>
      <c r="W142" s="16" t="e">
        <f t="shared" si="64"/>
        <v>#DIV/0!</v>
      </c>
      <c r="X142" s="16"/>
      <c r="Y142" s="16"/>
      <c r="Z142" s="16"/>
      <c r="AA142" s="16"/>
      <c r="AB142" s="16"/>
      <c r="AC142" s="24" t="e">
        <f t="shared" ref="AC142:AC147" si="65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 t="e">
        <f>AVERAGE(E142:AB142)</f>
        <v>#DIV/0!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65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/>
      <c r="F144" s="16"/>
      <c r="G144" s="16"/>
      <c r="H144" s="16" t="e">
        <f t="shared" ref="H144:W144" si="66">3.516/H142</f>
        <v>#DIV/0!</v>
      </c>
      <c r="I144" s="16" t="e">
        <f t="shared" si="66"/>
        <v>#DIV/0!</v>
      </c>
      <c r="J144" s="16" t="e">
        <f t="shared" si="66"/>
        <v>#DIV/0!</v>
      </c>
      <c r="K144" s="16" t="e">
        <f t="shared" si="66"/>
        <v>#DIV/0!</v>
      </c>
      <c r="L144" s="16" t="e">
        <f t="shared" si="66"/>
        <v>#DIV/0!</v>
      </c>
      <c r="M144" s="16" t="e">
        <f t="shared" si="66"/>
        <v>#DIV/0!</v>
      </c>
      <c r="N144" s="16" t="e">
        <f t="shared" si="66"/>
        <v>#DIV/0!</v>
      </c>
      <c r="O144" s="16" t="e">
        <f t="shared" si="66"/>
        <v>#DIV/0!</v>
      </c>
      <c r="P144" s="16" t="e">
        <f t="shared" si="66"/>
        <v>#DIV/0!</v>
      </c>
      <c r="Q144" s="16" t="e">
        <f t="shared" si="66"/>
        <v>#DIV/0!</v>
      </c>
      <c r="R144" s="16" t="e">
        <f t="shared" si="66"/>
        <v>#DIV/0!</v>
      </c>
      <c r="S144" s="16" t="e">
        <f t="shared" si="66"/>
        <v>#DIV/0!</v>
      </c>
      <c r="T144" s="16" t="e">
        <f t="shared" si="66"/>
        <v>#DIV/0!</v>
      </c>
      <c r="U144" s="16" t="e">
        <f t="shared" si="66"/>
        <v>#DIV/0!</v>
      </c>
      <c r="V144" s="16" t="e">
        <f t="shared" si="66"/>
        <v>#DIV/0!</v>
      </c>
      <c r="W144" s="16" t="e">
        <f t="shared" si="66"/>
        <v>#DIV/0!</v>
      </c>
      <c r="X144" s="16"/>
      <c r="Y144" s="16"/>
      <c r="Z144" s="16"/>
      <c r="AA144" s="16"/>
      <c r="AB144" s="16"/>
      <c r="AC144" s="24" t="e">
        <f t="shared" si="65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/>
      <c r="F145" s="16"/>
      <c r="G145" s="16"/>
      <c r="H145" s="16" t="e">
        <f t="shared" ref="H145:W145" si="67">3.413*H144</f>
        <v>#DIV/0!</v>
      </c>
      <c r="I145" s="16" t="e">
        <f t="shared" si="67"/>
        <v>#DIV/0!</v>
      </c>
      <c r="J145" s="16" t="e">
        <f t="shared" si="67"/>
        <v>#DIV/0!</v>
      </c>
      <c r="K145" s="16" t="e">
        <f t="shared" si="67"/>
        <v>#DIV/0!</v>
      </c>
      <c r="L145" s="16" t="e">
        <f t="shared" si="67"/>
        <v>#DIV/0!</v>
      </c>
      <c r="M145" s="16" t="e">
        <f t="shared" si="67"/>
        <v>#DIV/0!</v>
      </c>
      <c r="N145" s="16" t="e">
        <f t="shared" si="67"/>
        <v>#DIV/0!</v>
      </c>
      <c r="O145" s="16" t="e">
        <f t="shared" si="67"/>
        <v>#DIV/0!</v>
      </c>
      <c r="P145" s="16" t="e">
        <f t="shared" si="67"/>
        <v>#DIV/0!</v>
      </c>
      <c r="Q145" s="16" t="e">
        <f t="shared" si="67"/>
        <v>#DIV/0!</v>
      </c>
      <c r="R145" s="16" t="e">
        <f t="shared" si="67"/>
        <v>#DIV/0!</v>
      </c>
      <c r="S145" s="16" t="e">
        <f t="shared" si="67"/>
        <v>#DIV/0!</v>
      </c>
      <c r="T145" s="16" t="e">
        <f t="shared" si="67"/>
        <v>#DIV/0!</v>
      </c>
      <c r="U145" s="16" t="e">
        <f t="shared" si="67"/>
        <v>#DIV/0!</v>
      </c>
      <c r="V145" s="16" t="e">
        <f t="shared" si="67"/>
        <v>#DIV/0!</v>
      </c>
      <c r="W145" s="16" t="e">
        <f t="shared" si="67"/>
        <v>#DIV/0!</v>
      </c>
      <c r="X145" s="16"/>
      <c r="Y145" s="16"/>
      <c r="Z145" s="16"/>
      <c r="AA145" s="16"/>
      <c r="AB145" s="16"/>
      <c r="AC145" s="24" t="e">
        <f t="shared" si="65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/>
      <c r="F146" s="16"/>
      <c r="G146" s="16"/>
      <c r="H146" s="16" t="e">
        <f t="shared" ref="H146:J146" si="68">(H129-H128)/LN(1+(H129-H128)/H123)</f>
        <v>#DIV/0!</v>
      </c>
      <c r="I146" s="16" t="e">
        <f t="shared" si="68"/>
        <v>#DIV/0!</v>
      </c>
      <c r="J146" s="16" t="e">
        <f t="shared" si="68"/>
        <v>#DIV/0!</v>
      </c>
      <c r="K146" s="16" t="e">
        <f>(K129-K128)/LN(1+(K129-K128)/K123)</f>
        <v>#DIV/0!</v>
      </c>
      <c r="L146" s="16" t="e">
        <f t="shared" ref="L146:W146" si="69">(L129-L128)/LN(1+(L129-L128)/L123)</f>
        <v>#DIV/0!</v>
      </c>
      <c r="M146" s="16" t="e">
        <f t="shared" si="69"/>
        <v>#DIV/0!</v>
      </c>
      <c r="N146" s="16" t="e">
        <f t="shared" si="69"/>
        <v>#DIV/0!</v>
      </c>
      <c r="O146" s="16" t="e">
        <f t="shared" si="69"/>
        <v>#DIV/0!</v>
      </c>
      <c r="P146" s="16" t="e">
        <f t="shared" si="69"/>
        <v>#DIV/0!</v>
      </c>
      <c r="Q146" s="16" t="e">
        <f t="shared" si="69"/>
        <v>#DIV/0!</v>
      </c>
      <c r="R146" s="16" t="e">
        <f t="shared" si="69"/>
        <v>#DIV/0!</v>
      </c>
      <c r="S146" s="16" t="e">
        <f t="shared" si="69"/>
        <v>#DIV/0!</v>
      </c>
      <c r="T146" s="16" t="e">
        <f t="shared" si="69"/>
        <v>#DIV/0!</v>
      </c>
      <c r="U146" s="16" t="e">
        <f t="shared" si="69"/>
        <v>#DIV/0!</v>
      </c>
      <c r="V146" s="16" t="e">
        <f t="shared" si="69"/>
        <v>#DIV/0!</v>
      </c>
      <c r="W146" s="16" t="e">
        <f t="shared" si="69"/>
        <v>#DIV/0!</v>
      </c>
      <c r="X146" s="16"/>
      <c r="Y146" s="16"/>
      <c r="Z146" s="16"/>
      <c r="AA146" s="16"/>
      <c r="AB146" s="16"/>
      <c r="AC146" s="24" t="e">
        <f t="shared" si="65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/>
      <c r="F147" s="16"/>
      <c r="G147" s="16"/>
      <c r="H147" s="16" t="e">
        <f t="shared" ref="H147:W147" si="70">(H125-H126)/LN(1+(H125-H126)/H124)</f>
        <v>#DIV/0!</v>
      </c>
      <c r="I147" s="16" t="e">
        <f t="shared" si="70"/>
        <v>#DIV/0!</v>
      </c>
      <c r="J147" s="16" t="e">
        <f t="shared" si="70"/>
        <v>#DIV/0!</v>
      </c>
      <c r="K147" s="16" t="e">
        <f t="shared" si="70"/>
        <v>#DIV/0!</v>
      </c>
      <c r="L147" s="16" t="e">
        <f t="shared" si="70"/>
        <v>#DIV/0!</v>
      </c>
      <c r="M147" s="16" t="e">
        <f t="shared" si="70"/>
        <v>#DIV/0!</v>
      </c>
      <c r="N147" s="16" t="e">
        <f t="shared" si="70"/>
        <v>#DIV/0!</v>
      </c>
      <c r="O147" s="16" t="e">
        <f t="shared" si="70"/>
        <v>#DIV/0!</v>
      </c>
      <c r="P147" s="16" t="e">
        <f t="shared" si="70"/>
        <v>#DIV/0!</v>
      </c>
      <c r="Q147" s="16" t="e">
        <f t="shared" si="70"/>
        <v>#DIV/0!</v>
      </c>
      <c r="R147" s="16" t="e">
        <f t="shared" si="70"/>
        <v>#DIV/0!</v>
      </c>
      <c r="S147" s="16" t="e">
        <f t="shared" si="70"/>
        <v>#DIV/0!</v>
      </c>
      <c r="T147" s="16" t="e">
        <f t="shared" si="70"/>
        <v>#DIV/0!</v>
      </c>
      <c r="U147" s="16" t="e">
        <f t="shared" si="70"/>
        <v>#DIV/0!</v>
      </c>
      <c r="V147" s="16" t="e">
        <f t="shared" si="70"/>
        <v>#DIV/0!</v>
      </c>
      <c r="W147" s="16" t="e">
        <f t="shared" si="70"/>
        <v>#DIV/0!</v>
      </c>
      <c r="X147" s="16"/>
      <c r="Y147" s="16"/>
      <c r="Z147" s="16"/>
      <c r="AA147" s="16"/>
      <c r="AB147" s="16"/>
      <c r="AC147" s="24" t="e">
        <f t="shared" si="65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/>
      <c r="F152" s="8"/>
      <c r="G152" s="8"/>
      <c r="H152" s="8"/>
      <c r="I152" s="8"/>
      <c r="J152" s="8">
        <v>1.3</v>
      </c>
      <c r="K152" s="8">
        <v>1.3</v>
      </c>
      <c r="L152" s="8">
        <v>1.3</v>
      </c>
      <c r="M152" s="8">
        <v>1.3</v>
      </c>
      <c r="N152" s="8">
        <v>1.4</v>
      </c>
      <c r="O152" s="8">
        <v>1.2</v>
      </c>
      <c r="P152" s="8">
        <v>1.2</v>
      </c>
      <c r="Q152" s="8">
        <v>1.4</v>
      </c>
      <c r="R152" s="8">
        <v>1.3</v>
      </c>
      <c r="S152" s="8">
        <v>1.4</v>
      </c>
      <c r="T152" s="8">
        <v>1.3</v>
      </c>
      <c r="U152" s="8">
        <v>1.3</v>
      </c>
      <c r="V152" s="8">
        <v>1.3</v>
      </c>
      <c r="W152" s="8">
        <v>1.3</v>
      </c>
      <c r="X152" s="8">
        <v>1.3</v>
      </c>
      <c r="Y152" s="8">
        <v>1.1000000000000001</v>
      </c>
      <c r="Z152" s="8">
        <v>1.2</v>
      </c>
      <c r="AA152" s="8">
        <v>1.3</v>
      </c>
      <c r="AB152" s="8">
        <v>1.3</v>
      </c>
      <c r="AC152" s="23">
        <f>AVERAGE(E152:AB152)</f>
        <v>1.2894736842105268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/>
      <c r="F153" s="9"/>
      <c r="G153" s="9"/>
      <c r="H153" s="9"/>
      <c r="I153" s="9"/>
      <c r="J153" s="9">
        <v>0.6</v>
      </c>
      <c r="K153" s="9">
        <v>0.6</v>
      </c>
      <c r="L153" s="9">
        <v>0.6</v>
      </c>
      <c r="M153" s="9">
        <v>0.6</v>
      </c>
      <c r="N153" s="9">
        <v>0.6</v>
      </c>
      <c r="O153" s="9">
        <v>0.6</v>
      </c>
      <c r="P153" s="9">
        <v>0.6</v>
      </c>
      <c r="Q153" s="9">
        <v>0.6</v>
      </c>
      <c r="R153" s="9">
        <v>0.6</v>
      </c>
      <c r="S153" s="9">
        <v>0.6</v>
      </c>
      <c r="T153" s="9">
        <v>0.6</v>
      </c>
      <c r="U153" s="9">
        <v>0.6</v>
      </c>
      <c r="V153" s="9">
        <v>0.4</v>
      </c>
      <c r="W153" s="9">
        <v>0.4</v>
      </c>
      <c r="X153" s="9">
        <v>0.4</v>
      </c>
      <c r="Y153" s="9">
        <v>0.3</v>
      </c>
      <c r="Z153" s="9">
        <v>0.4</v>
      </c>
      <c r="AA153" s="9">
        <v>0.4</v>
      </c>
      <c r="AB153" s="9">
        <v>0.4</v>
      </c>
      <c r="AC153" s="23">
        <f>AVERAGE(E153:AB153)</f>
        <v>0.52105263157894743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/>
      <c r="F154" s="10"/>
      <c r="G154" s="10"/>
      <c r="H154" s="10"/>
      <c r="I154" s="10"/>
      <c r="J154" s="10">
        <v>13.7</v>
      </c>
      <c r="K154" s="10">
        <v>13.6</v>
      </c>
      <c r="L154" s="10">
        <v>13.8</v>
      </c>
      <c r="M154" s="10">
        <v>14.1</v>
      </c>
      <c r="N154" s="10">
        <v>14.2</v>
      </c>
      <c r="O154" s="10">
        <v>14.2</v>
      </c>
      <c r="P154" s="10">
        <v>14</v>
      </c>
      <c r="Q154" s="10">
        <v>13.7</v>
      </c>
      <c r="R154" s="10">
        <v>13.6</v>
      </c>
      <c r="S154" s="10">
        <v>13.4</v>
      </c>
      <c r="T154" s="10">
        <v>13.5</v>
      </c>
      <c r="U154" s="10">
        <v>13.5</v>
      </c>
      <c r="V154" s="10">
        <v>13.5</v>
      </c>
      <c r="W154" s="10">
        <v>13.2</v>
      </c>
      <c r="X154" s="10">
        <v>13.1</v>
      </c>
      <c r="Y154" s="10">
        <v>13.2</v>
      </c>
      <c r="Z154" s="10">
        <v>13.3</v>
      </c>
      <c r="AA154" s="10">
        <v>13.2</v>
      </c>
      <c r="AB154" s="10">
        <v>13.2</v>
      </c>
      <c r="AC154" s="24">
        <f t="shared" ref="AC154:AC158" si="71">AVERAGE(E154:AB154)</f>
        <v>13.57894736842105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/>
      <c r="F155" s="10"/>
      <c r="G155" s="10"/>
      <c r="H155" s="10"/>
      <c r="I155" s="10"/>
      <c r="J155" s="10">
        <v>5.8</v>
      </c>
      <c r="K155" s="10">
        <v>5.6</v>
      </c>
      <c r="L155" s="10">
        <v>5.7</v>
      </c>
      <c r="M155" s="10">
        <v>5.8</v>
      </c>
      <c r="N155" s="10">
        <v>5.9</v>
      </c>
      <c r="O155" s="10">
        <v>5.9</v>
      </c>
      <c r="P155" s="10">
        <v>5.6</v>
      </c>
      <c r="Q155" s="10">
        <v>5.5</v>
      </c>
      <c r="R155" s="10">
        <v>5.5</v>
      </c>
      <c r="S155" s="10">
        <v>5.5</v>
      </c>
      <c r="T155" s="10">
        <v>5.5</v>
      </c>
      <c r="U155" s="10">
        <v>5.6</v>
      </c>
      <c r="V155" s="10">
        <v>5.6</v>
      </c>
      <c r="W155" s="10">
        <v>5.5</v>
      </c>
      <c r="X155" s="10">
        <v>6.2</v>
      </c>
      <c r="Y155" s="10">
        <v>6.4</v>
      </c>
      <c r="Z155" s="10">
        <v>6.4</v>
      </c>
      <c r="AA155" s="10">
        <v>6.6</v>
      </c>
      <c r="AB155" s="10">
        <v>6.6</v>
      </c>
      <c r="AC155" s="24">
        <f t="shared" si="71"/>
        <v>5.852631578947368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/>
      <c r="F156" s="10"/>
      <c r="G156" s="10"/>
      <c r="H156" s="10"/>
      <c r="I156" s="10"/>
      <c r="J156" s="10">
        <f t="shared" ref="J156" si="72">J154-J155</f>
        <v>7.8999999999999995</v>
      </c>
      <c r="K156" s="10">
        <f t="shared" ref="K156:V156" si="73">K154-K155</f>
        <v>8</v>
      </c>
      <c r="L156" s="10">
        <f t="shared" si="73"/>
        <v>8.1000000000000014</v>
      </c>
      <c r="M156" s="10">
        <f t="shared" si="73"/>
        <v>8.3000000000000007</v>
      </c>
      <c r="N156" s="10">
        <f t="shared" si="73"/>
        <v>8.2999999999999989</v>
      </c>
      <c r="O156" s="10">
        <f t="shared" si="73"/>
        <v>8.2999999999999989</v>
      </c>
      <c r="P156" s="10">
        <f t="shared" si="73"/>
        <v>8.4</v>
      </c>
      <c r="Q156" s="10">
        <f t="shared" si="73"/>
        <v>8.1999999999999993</v>
      </c>
      <c r="R156" s="10">
        <f t="shared" si="73"/>
        <v>8.1</v>
      </c>
      <c r="S156" s="10">
        <f t="shared" si="73"/>
        <v>7.9</v>
      </c>
      <c r="T156" s="10">
        <f t="shared" si="73"/>
        <v>8</v>
      </c>
      <c r="U156" s="10">
        <f t="shared" si="73"/>
        <v>7.9</v>
      </c>
      <c r="V156" s="10">
        <f t="shared" si="73"/>
        <v>7.9</v>
      </c>
      <c r="W156" s="10">
        <f t="shared" ref="W156:AB156" si="74">W154-W155</f>
        <v>7.6999999999999993</v>
      </c>
      <c r="X156" s="10">
        <f t="shared" si="74"/>
        <v>6.8999999999999995</v>
      </c>
      <c r="Y156" s="10">
        <f t="shared" si="74"/>
        <v>6.7999999999999989</v>
      </c>
      <c r="Z156" s="10">
        <f t="shared" si="74"/>
        <v>6.9</v>
      </c>
      <c r="AA156" s="10">
        <f t="shared" si="74"/>
        <v>6.6</v>
      </c>
      <c r="AB156" s="10">
        <f t="shared" si="74"/>
        <v>6.6</v>
      </c>
      <c r="AC156" s="24">
        <f t="shared" si="71"/>
        <v>7.7263157894736834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/>
      <c r="F157" s="10"/>
      <c r="G157" s="10"/>
      <c r="H157" s="10"/>
      <c r="I157" s="10"/>
      <c r="J157" s="10">
        <v>25.7</v>
      </c>
      <c r="K157" s="10">
        <v>26.1</v>
      </c>
      <c r="L157" s="10">
        <v>25.9</v>
      </c>
      <c r="M157" s="10">
        <v>25.9</v>
      </c>
      <c r="N157" s="10">
        <v>25.6</v>
      </c>
      <c r="O157" s="10">
        <v>25.2</v>
      </c>
      <c r="P157" s="10">
        <v>23.8</v>
      </c>
      <c r="Q157" s="10">
        <v>23.5</v>
      </c>
      <c r="R157" s="10">
        <v>24.5</v>
      </c>
      <c r="S157" s="10">
        <v>24.6</v>
      </c>
      <c r="T157" s="10">
        <v>24.7</v>
      </c>
      <c r="U157" s="10">
        <v>24.8</v>
      </c>
      <c r="V157" s="10">
        <v>25.1</v>
      </c>
      <c r="W157" s="10">
        <v>25.2</v>
      </c>
      <c r="X157" s="10">
        <v>24.9</v>
      </c>
      <c r="Y157" s="10">
        <v>24.4</v>
      </c>
      <c r="Z157" s="10">
        <v>24.2</v>
      </c>
      <c r="AA157" s="10">
        <v>23.6</v>
      </c>
      <c r="AB157" s="10">
        <v>23.7</v>
      </c>
      <c r="AC157" s="24">
        <f t="shared" si="71"/>
        <v>24.810526315789474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/>
      <c r="F158" s="10"/>
      <c r="G158" s="10"/>
      <c r="H158" s="10"/>
      <c r="I158" s="10"/>
      <c r="J158" s="10">
        <v>30.9</v>
      </c>
      <c r="K158" s="10">
        <v>31.5</v>
      </c>
      <c r="L158" s="10">
        <v>31.5</v>
      </c>
      <c r="M158" s="10">
        <v>31.4</v>
      </c>
      <c r="N158" s="10">
        <v>31.2</v>
      </c>
      <c r="O158" s="10">
        <v>30.8</v>
      </c>
      <c r="P158" s="10">
        <v>29.5</v>
      </c>
      <c r="Q158" s="10">
        <v>29.1</v>
      </c>
      <c r="R158" s="10">
        <v>29.9</v>
      </c>
      <c r="S158" s="10">
        <v>30.1</v>
      </c>
      <c r="T158" s="10">
        <v>30.2</v>
      </c>
      <c r="U158" s="10">
        <v>30.2</v>
      </c>
      <c r="V158" s="10">
        <v>30.4</v>
      </c>
      <c r="W158" s="10">
        <v>30.4</v>
      </c>
      <c r="X158" s="10">
        <v>29.6</v>
      </c>
      <c r="Y158" s="10">
        <v>28.9</v>
      </c>
      <c r="Z158" s="10">
        <v>28.8</v>
      </c>
      <c r="AA158" s="10">
        <v>28.2</v>
      </c>
      <c r="AB158" s="10">
        <v>28.1</v>
      </c>
      <c r="AC158" s="24">
        <f t="shared" si="71"/>
        <v>30.036842105263162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/>
      <c r="F159" s="10"/>
      <c r="G159" s="10"/>
      <c r="H159" s="10"/>
      <c r="I159" s="10"/>
      <c r="J159" s="10">
        <f t="shared" ref="J159" si="75">J158-J157</f>
        <v>5.1999999999999993</v>
      </c>
      <c r="K159" s="10">
        <f t="shared" ref="K159:V159" si="76">K158-K157</f>
        <v>5.3999999999999986</v>
      </c>
      <c r="L159" s="10">
        <f t="shared" si="76"/>
        <v>5.6000000000000014</v>
      </c>
      <c r="M159" s="10">
        <f t="shared" si="76"/>
        <v>5.5</v>
      </c>
      <c r="N159" s="10">
        <f t="shared" si="76"/>
        <v>5.5999999999999979</v>
      </c>
      <c r="O159" s="10">
        <f t="shared" si="76"/>
        <v>5.6000000000000014</v>
      </c>
      <c r="P159" s="10">
        <f t="shared" si="76"/>
        <v>5.6999999999999993</v>
      </c>
      <c r="Q159" s="10">
        <f t="shared" si="76"/>
        <v>5.6000000000000014</v>
      </c>
      <c r="R159" s="10">
        <f t="shared" si="76"/>
        <v>5.3999999999999986</v>
      </c>
      <c r="S159" s="10">
        <f t="shared" si="76"/>
        <v>5.5</v>
      </c>
      <c r="T159" s="10">
        <f t="shared" si="76"/>
        <v>5.5</v>
      </c>
      <c r="U159" s="10">
        <f t="shared" si="76"/>
        <v>5.3999999999999986</v>
      </c>
      <c r="V159" s="10">
        <f t="shared" si="76"/>
        <v>5.2999999999999972</v>
      </c>
      <c r="W159" s="10">
        <f t="shared" ref="W159:AB159" si="77">W158-W157</f>
        <v>5.1999999999999993</v>
      </c>
      <c r="X159" s="10">
        <f t="shared" si="77"/>
        <v>4.7000000000000028</v>
      </c>
      <c r="Y159" s="10">
        <f t="shared" si="77"/>
        <v>4.5</v>
      </c>
      <c r="Z159" s="10">
        <f t="shared" si="77"/>
        <v>4.6000000000000014</v>
      </c>
      <c r="AA159" s="10">
        <f t="shared" si="77"/>
        <v>4.5999999999999979</v>
      </c>
      <c r="AB159" s="10">
        <f t="shared" si="77"/>
        <v>4.4000000000000021</v>
      </c>
      <c r="AC159" s="24">
        <f>AVERAGE(E159:AB159)</f>
        <v>5.2263157894736851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/>
      <c r="F160" s="172"/>
      <c r="G160" s="172"/>
      <c r="H160" s="172"/>
      <c r="I160" s="172"/>
      <c r="J160" s="172">
        <v>251.7</v>
      </c>
      <c r="K160" s="172">
        <v>250.3</v>
      </c>
      <c r="L160" s="172">
        <v>251</v>
      </c>
      <c r="M160" s="172">
        <v>252.3</v>
      </c>
      <c r="N160" s="172">
        <v>252.3</v>
      </c>
      <c r="O160" s="172">
        <v>253.7</v>
      </c>
      <c r="P160" s="172">
        <v>249.6</v>
      </c>
      <c r="Q160" s="172">
        <v>247.5</v>
      </c>
      <c r="R160" s="172">
        <v>247.5</v>
      </c>
      <c r="S160" s="172">
        <v>247.5</v>
      </c>
      <c r="T160" s="172">
        <v>247.5</v>
      </c>
      <c r="U160" s="172">
        <v>250.3</v>
      </c>
      <c r="V160" s="172">
        <v>250.3</v>
      </c>
      <c r="W160" s="172">
        <v>248.9</v>
      </c>
      <c r="X160" s="172">
        <v>258.60000000000002</v>
      </c>
      <c r="Y160" s="172">
        <v>262</v>
      </c>
      <c r="Z160" s="172">
        <v>261.3</v>
      </c>
      <c r="AA160" s="172">
        <v>262.7</v>
      </c>
      <c r="AB160" s="172">
        <v>263.39999999999998</v>
      </c>
      <c r="AC160" s="24">
        <f t="shared" ref="AC160:AC168" si="78">AVERAGE(E160:AB160)</f>
        <v>253.0736842105263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/>
      <c r="F161" s="172"/>
      <c r="G161" s="172"/>
      <c r="H161" s="172"/>
      <c r="I161" s="172"/>
      <c r="J161" s="172">
        <v>725.3</v>
      </c>
      <c r="K161" s="172">
        <v>734.3</v>
      </c>
      <c r="L161" s="172">
        <v>732.2</v>
      </c>
      <c r="M161" s="172">
        <v>733.6</v>
      </c>
      <c r="N161" s="172">
        <v>727.4</v>
      </c>
      <c r="O161" s="172">
        <v>716.4</v>
      </c>
      <c r="P161" s="172">
        <v>686.7</v>
      </c>
      <c r="Q161" s="172">
        <v>679.1</v>
      </c>
      <c r="R161" s="172">
        <v>698.4</v>
      </c>
      <c r="S161" s="172">
        <v>700.5</v>
      </c>
      <c r="T161" s="172">
        <v>701.9</v>
      </c>
      <c r="U161" s="172">
        <v>701.2</v>
      </c>
      <c r="V161" s="172">
        <v>707.4</v>
      </c>
      <c r="W161" s="172">
        <v>706</v>
      </c>
      <c r="X161" s="172">
        <v>685.3</v>
      </c>
      <c r="Y161" s="172">
        <v>673.6</v>
      </c>
      <c r="Z161" s="172">
        <v>668.8</v>
      </c>
      <c r="AA161" s="172">
        <v>653.6</v>
      </c>
      <c r="AB161" s="172">
        <v>654.29999999999995</v>
      </c>
      <c r="AC161" s="24">
        <f t="shared" si="78"/>
        <v>699.26315789473676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/>
      <c r="F162" s="11"/>
      <c r="G162" s="11"/>
      <c r="H162" s="11"/>
      <c r="I162" s="11"/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>
        <v>4.2</v>
      </c>
      <c r="W162" s="11">
        <v>4.2</v>
      </c>
      <c r="X162" s="11">
        <v>4.2</v>
      </c>
      <c r="Y162" s="11">
        <v>4.2</v>
      </c>
      <c r="Z162" s="11">
        <v>4.2</v>
      </c>
      <c r="AA162" s="11">
        <v>4.2</v>
      </c>
      <c r="AB162" s="11">
        <v>4.2</v>
      </c>
      <c r="AC162" s="24">
        <f t="shared" si="78"/>
        <v>4.2000000000000011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/>
      <c r="F163" s="12"/>
      <c r="G163" s="12"/>
      <c r="H163" s="12"/>
      <c r="I163" s="12"/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>
        <v>3.7</v>
      </c>
      <c r="W163" s="12">
        <v>3.7</v>
      </c>
      <c r="X163" s="12">
        <v>3.7</v>
      </c>
      <c r="Y163" s="12">
        <v>3.7</v>
      </c>
      <c r="Z163" s="12">
        <v>3.7</v>
      </c>
      <c r="AA163" s="12">
        <v>3.7</v>
      </c>
      <c r="AB163" s="12">
        <v>3.7</v>
      </c>
      <c r="AC163" s="24">
        <f t="shared" si="78"/>
        <v>3.7000000000000015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/>
      <c r="F164" s="12"/>
      <c r="G164" s="12"/>
      <c r="H164" s="12"/>
      <c r="I164" s="12"/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>
        <v>3.8</v>
      </c>
      <c r="W164" s="12">
        <v>3.8</v>
      </c>
      <c r="X164" s="12">
        <v>3.8</v>
      </c>
      <c r="Y164" s="12">
        <v>3.8</v>
      </c>
      <c r="Z164" s="12">
        <v>3.8</v>
      </c>
      <c r="AA164" s="12">
        <v>3.8</v>
      </c>
      <c r="AB164" s="12">
        <v>3.8</v>
      </c>
      <c r="AC164" s="24">
        <f t="shared" si="78"/>
        <v>3.7999999999999985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/>
      <c r="F165" s="12"/>
      <c r="G165" s="12"/>
      <c r="H165" s="12"/>
      <c r="I165" s="12"/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>
        <v>3</v>
      </c>
      <c r="W165" s="12">
        <v>3</v>
      </c>
      <c r="X165" s="12">
        <v>3</v>
      </c>
      <c r="Y165" s="12">
        <v>3</v>
      </c>
      <c r="Z165" s="12">
        <v>3</v>
      </c>
      <c r="AA165" s="12">
        <v>3</v>
      </c>
      <c r="AB165" s="12">
        <v>3</v>
      </c>
      <c r="AC165" s="24">
        <f t="shared" si="78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/>
      <c r="F166" s="11"/>
      <c r="G166" s="11"/>
      <c r="H166" s="11"/>
      <c r="I166" s="11"/>
      <c r="J166" s="11">
        <f t="shared" ref="J166" si="79">J162-J163</f>
        <v>0.5</v>
      </c>
      <c r="K166" s="11">
        <f t="shared" ref="K166:V166" si="80">K162-K163</f>
        <v>0.5</v>
      </c>
      <c r="L166" s="11">
        <f t="shared" si="80"/>
        <v>0.5</v>
      </c>
      <c r="M166" s="11">
        <f t="shared" si="80"/>
        <v>0.5</v>
      </c>
      <c r="N166" s="11">
        <f t="shared" si="80"/>
        <v>0.5</v>
      </c>
      <c r="O166" s="11">
        <f t="shared" si="80"/>
        <v>0.5</v>
      </c>
      <c r="P166" s="11">
        <f t="shared" si="80"/>
        <v>0.5</v>
      </c>
      <c r="Q166" s="11">
        <f t="shared" si="80"/>
        <v>0.5</v>
      </c>
      <c r="R166" s="11">
        <f t="shared" si="80"/>
        <v>0.5</v>
      </c>
      <c r="S166" s="11">
        <f t="shared" si="80"/>
        <v>0.5</v>
      </c>
      <c r="T166" s="11">
        <f t="shared" si="80"/>
        <v>0.5</v>
      </c>
      <c r="U166" s="11">
        <f t="shared" si="80"/>
        <v>0.5</v>
      </c>
      <c r="V166" s="11">
        <f t="shared" si="80"/>
        <v>0.5</v>
      </c>
      <c r="W166" s="11">
        <f t="shared" ref="W166:AB166" si="81">W162-W163</f>
        <v>0.5</v>
      </c>
      <c r="X166" s="11">
        <f t="shared" si="81"/>
        <v>0.5</v>
      </c>
      <c r="Y166" s="11">
        <f t="shared" si="81"/>
        <v>0.5</v>
      </c>
      <c r="Z166" s="11">
        <f t="shared" si="81"/>
        <v>0.5</v>
      </c>
      <c r="AA166" s="11">
        <f t="shared" si="81"/>
        <v>0.5</v>
      </c>
      <c r="AB166" s="11">
        <f t="shared" si="81"/>
        <v>0.5</v>
      </c>
      <c r="AC166" s="24">
        <f t="shared" si="78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/>
      <c r="F167" s="11"/>
      <c r="G167" s="11"/>
      <c r="H167" s="11"/>
      <c r="I167" s="11"/>
      <c r="J167" s="11">
        <f t="shared" ref="J167" si="82">J164-J165</f>
        <v>0.79999999999999982</v>
      </c>
      <c r="K167" s="11">
        <f t="shared" ref="K167:V167" si="83">K164-K165</f>
        <v>0.79999999999999982</v>
      </c>
      <c r="L167" s="11">
        <f t="shared" si="83"/>
        <v>0.79999999999999982</v>
      </c>
      <c r="M167" s="11">
        <f t="shared" si="83"/>
        <v>0.79999999999999982</v>
      </c>
      <c r="N167" s="11">
        <f t="shared" si="83"/>
        <v>0.79999999999999982</v>
      </c>
      <c r="O167" s="11">
        <f t="shared" si="83"/>
        <v>0.79999999999999982</v>
      </c>
      <c r="P167" s="11">
        <f t="shared" si="83"/>
        <v>0.79999999999999982</v>
      </c>
      <c r="Q167" s="11">
        <f t="shared" si="83"/>
        <v>0.79999999999999982</v>
      </c>
      <c r="R167" s="11">
        <f t="shared" si="83"/>
        <v>0.79999999999999982</v>
      </c>
      <c r="S167" s="11">
        <f t="shared" si="83"/>
        <v>0.79999999999999982</v>
      </c>
      <c r="T167" s="11">
        <f t="shared" si="83"/>
        <v>0.79999999999999982</v>
      </c>
      <c r="U167" s="11">
        <f t="shared" si="83"/>
        <v>0.79999999999999982</v>
      </c>
      <c r="V167" s="11">
        <f t="shared" si="83"/>
        <v>0.79999999999999982</v>
      </c>
      <c r="W167" s="11">
        <f t="shared" ref="W167:AB167" si="84">W164-W165</f>
        <v>0.79999999999999982</v>
      </c>
      <c r="X167" s="11">
        <f t="shared" si="84"/>
        <v>0.79999999999999982</v>
      </c>
      <c r="Y167" s="11">
        <f t="shared" si="84"/>
        <v>0.79999999999999982</v>
      </c>
      <c r="Z167" s="11">
        <f t="shared" si="84"/>
        <v>0.79999999999999982</v>
      </c>
      <c r="AA167" s="11">
        <f t="shared" si="84"/>
        <v>0.79999999999999982</v>
      </c>
      <c r="AB167" s="11">
        <f t="shared" si="84"/>
        <v>0.79999999999999982</v>
      </c>
      <c r="AC167" s="24">
        <f t="shared" si="78"/>
        <v>0.80000000000000016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/>
      <c r="F168" s="14"/>
      <c r="G168" s="14"/>
      <c r="H168" s="14"/>
      <c r="I168" s="14"/>
      <c r="J168" s="14">
        <f t="shared" ref="J168" si="85">SQRT(J166/0.5)*971</f>
        <v>971</v>
      </c>
      <c r="K168" s="14">
        <f t="shared" ref="K168:V168" si="86">SQRT(K166/0.5)*971</f>
        <v>971</v>
      </c>
      <c r="L168" s="14">
        <f t="shared" si="86"/>
        <v>971</v>
      </c>
      <c r="M168" s="14">
        <f t="shared" si="86"/>
        <v>971</v>
      </c>
      <c r="N168" s="14">
        <f t="shared" si="86"/>
        <v>971</v>
      </c>
      <c r="O168" s="14">
        <f t="shared" si="86"/>
        <v>971</v>
      </c>
      <c r="P168" s="14">
        <f t="shared" si="86"/>
        <v>971</v>
      </c>
      <c r="Q168" s="14">
        <f t="shared" si="86"/>
        <v>971</v>
      </c>
      <c r="R168" s="14">
        <f t="shared" si="86"/>
        <v>971</v>
      </c>
      <c r="S168" s="14">
        <f t="shared" si="86"/>
        <v>971</v>
      </c>
      <c r="T168" s="14">
        <f t="shared" si="86"/>
        <v>971</v>
      </c>
      <c r="U168" s="14">
        <f t="shared" si="86"/>
        <v>971</v>
      </c>
      <c r="V168" s="14">
        <f t="shared" si="86"/>
        <v>971</v>
      </c>
      <c r="W168" s="14">
        <f t="shared" ref="W168:AB168" si="87">SQRT(W166/0.5)*971</f>
        <v>971</v>
      </c>
      <c r="X168" s="14">
        <f t="shared" si="87"/>
        <v>971</v>
      </c>
      <c r="Y168" s="14">
        <f t="shared" si="87"/>
        <v>971</v>
      </c>
      <c r="Z168" s="14">
        <f t="shared" si="87"/>
        <v>971</v>
      </c>
      <c r="AA168" s="14">
        <f t="shared" si="87"/>
        <v>971</v>
      </c>
      <c r="AB168" s="14">
        <f t="shared" si="87"/>
        <v>971</v>
      </c>
      <c r="AC168" s="24">
        <f t="shared" si="78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/>
      <c r="F169" s="14"/>
      <c r="G169" s="14"/>
      <c r="H169" s="14"/>
      <c r="I169" s="14"/>
      <c r="J169" s="14">
        <f t="shared" ref="J169" si="88">J168*1000*1*(J154-J155)/3024</f>
        <v>2536.6732804232802</v>
      </c>
      <c r="K169" s="14">
        <f t="shared" ref="K169:V169" si="89">K168*1000*1*(K154-K155)/3024</f>
        <v>2568.7830687830688</v>
      </c>
      <c r="L169" s="14">
        <f t="shared" si="89"/>
        <v>2600.8928571428573</v>
      </c>
      <c r="M169" s="14">
        <f t="shared" si="89"/>
        <v>2665.112433862434</v>
      </c>
      <c r="N169" s="14">
        <f t="shared" si="89"/>
        <v>2665.1124338624336</v>
      </c>
      <c r="O169" s="14">
        <f t="shared" si="89"/>
        <v>2665.1124338624336</v>
      </c>
      <c r="P169" s="14">
        <f t="shared" si="89"/>
        <v>2697.2222222222222</v>
      </c>
      <c r="Q169" s="14">
        <f t="shared" si="89"/>
        <v>2633.002645502645</v>
      </c>
      <c r="R169" s="14">
        <f t="shared" si="89"/>
        <v>2600.8928571428573</v>
      </c>
      <c r="S169" s="14">
        <f t="shared" si="89"/>
        <v>2536.6732804232806</v>
      </c>
      <c r="T169" s="14">
        <f t="shared" si="89"/>
        <v>2568.7830687830688</v>
      </c>
      <c r="U169" s="14">
        <f t="shared" si="89"/>
        <v>2536.6732804232806</v>
      </c>
      <c r="V169" s="14">
        <f t="shared" si="89"/>
        <v>2536.6732804232806</v>
      </c>
      <c r="W169" s="14">
        <f t="shared" ref="W169:AB169" si="90">W168*1000*1*(W154-W155)/3024</f>
        <v>2472.4537037037035</v>
      </c>
      <c r="X169" s="14">
        <f t="shared" si="90"/>
        <v>2215.5753968253966</v>
      </c>
      <c r="Y169" s="14">
        <f t="shared" si="90"/>
        <v>2183.4656084656081</v>
      </c>
      <c r="Z169" s="14">
        <f t="shared" si="90"/>
        <v>2215.5753968253966</v>
      </c>
      <c r="AA169" s="14">
        <f t="shared" si="90"/>
        <v>2119.2460317460318</v>
      </c>
      <c r="AB169" s="14">
        <f t="shared" si="90"/>
        <v>2119.2460317460318</v>
      </c>
      <c r="AC169" s="24">
        <f>SUM(E169:AB169)</f>
        <v>47137.169312169324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/>
      <c r="F170" s="15"/>
      <c r="G170" s="15"/>
      <c r="H170" s="15"/>
      <c r="I170" s="15">
        <v>1200</v>
      </c>
      <c r="J170" s="15">
        <v>1500</v>
      </c>
      <c r="K170" s="15">
        <v>1500</v>
      </c>
      <c r="L170" s="15">
        <v>1400</v>
      </c>
      <c r="M170" s="15">
        <v>1600</v>
      </c>
      <c r="N170" s="15">
        <v>1600</v>
      </c>
      <c r="O170" s="15">
        <v>1500</v>
      </c>
      <c r="P170" s="15">
        <v>1500</v>
      </c>
      <c r="Q170" s="15">
        <v>1300</v>
      </c>
      <c r="R170" s="15">
        <v>1600</v>
      </c>
      <c r="S170" s="15">
        <v>1500</v>
      </c>
      <c r="T170" s="15">
        <v>1400</v>
      </c>
      <c r="U170" s="15">
        <v>1400</v>
      </c>
      <c r="V170" s="15">
        <v>1400</v>
      </c>
      <c r="W170" s="15">
        <v>1400</v>
      </c>
      <c r="X170" s="15">
        <v>1200</v>
      </c>
      <c r="Y170" s="15">
        <v>1300</v>
      </c>
      <c r="Z170" s="15">
        <v>1200</v>
      </c>
      <c r="AA170" s="15">
        <v>1100</v>
      </c>
      <c r="AB170" s="15">
        <v>1300</v>
      </c>
      <c r="AC170" s="25">
        <f>SUM(E170:AB170)</f>
        <v>27900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/>
      <c r="F171" s="16"/>
      <c r="G171" s="16"/>
      <c r="H171" s="16"/>
      <c r="I171" s="16"/>
      <c r="J171" s="16">
        <f t="shared" ref="J171" si="91">J170/J169</f>
        <v>0.59132565930985936</v>
      </c>
      <c r="K171" s="16">
        <f t="shared" ref="K171:V171" si="92">K170/K169</f>
        <v>0.58393408856848605</v>
      </c>
      <c r="L171" s="16">
        <f t="shared" si="92"/>
        <v>0.538276690696876</v>
      </c>
      <c r="M171" s="16">
        <f t="shared" si="92"/>
        <v>0.60034990631940732</v>
      </c>
      <c r="N171" s="16">
        <f t="shared" si="92"/>
        <v>0.60034990631940743</v>
      </c>
      <c r="O171" s="16">
        <f t="shared" si="92"/>
        <v>0.56282803717444452</v>
      </c>
      <c r="P171" s="16">
        <f t="shared" si="92"/>
        <v>0.55612770339855822</v>
      </c>
      <c r="Q171" s="16">
        <f t="shared" si="92"/>
        <v>0.49373288789530539</v>
      </c>
      <c r="R171" s="16">
        <f t="shared" si="92"/>
        <v>0.6151733607964297</v>
      </c>
      <c r="S171" s="16">
        <f t="shared" si="92"/>
        <v>0.59132565930985925</v>
      </c>
      <c r="T171" s="16">
        <f t="shared" si="92"/>
        <v>0.54500514933058708</v>
      </c>
      <c r="U171" s="16">
        <f t="shared" si="92"/>
        <v>0.55190394868920201</v>
      </c>
      <c r="V171" s="16">
        <f t="shared" si="92"/>
        <v>0.55190394868920201</v>
      </c>
      <c r="W171" s="16">
        <f t="shared" ref="W171:AB171" si="93">W170/W169</f>
        <v>0.5662391161876229</v>
      </c>
      <c r="X171" s="16">
        <f t="shared" si="93"/>
        <v>0.54162002417946542</v>
      </c>
      <c r="Y171" s="16">
        <f t="shared" si="93"/>
        <v>0.59538377657963304</v>
      </c>
      <c r="Z171" s="16">
        <f t="shared" si="93"/>
        <v>0.54162002417946542</v>
      </c>
      <c r="AA171" s="16">
        <f t="shared" si="93"/>
        <v>0.51905252317198758</v>
      </c>
      <c r="AB171" s="16">
        <f t="shared" si="93"/>
        <v>0.61342570920325812</v>
      </c>
      <c r="AC171" s="24">
        <f t="shared" ref="AC171:AC176" si="94">AVERAGE(E171:AB171)</f>
        <v>0.56629358526310813</v>
      </c>
    </row>
    <row r="172" spans="1:58" ht="30" customHeight="1">
      <c r="A172" s="4">
        <v>17</v>
      </c>
      <c r="B172" s="5" t="s">
        <v>64</v>
      </c>
      <c r="C172" s="13"/>
      <c r="D172" s="13"/>
      <c r="E172" s="427">
        <f>AVERAGE(E171:AB171)</f>
        <v>0.56629358526310813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>
        <f t="shared" si="94"/>
        <v>0.56629358526310813</v>
      </c>
    </row>
    <row r="173" spans="1:58" ht="30" customHeight="1">
      <c r="A173" s="4">
        <v>18</v>
      </c>
      <c r="B173" s="5" t="s">
        <v>65</v>
      </c>
      <c r="C173" s="13"/>
      <c r="D173" s="13"/>
      <c r="E173" s="16"/>
      <c r="F173" s="16"/>
      <c r="G173" s="16"/>
      <c r="H173" s="16"/>
      <c r="I173" s="16"/>
      <c r="J173" s="16">
        <f t="shared" ref="J173" si="95">3.516/J171</f>
        <v>5.9459621693121694</v>
      </c>
      <c r="K173" s="16">
        <f t="shared" ref="K173:V173" si="96">3.516/K171</f>
        <v>6.0212275132275135</v>
      </c>
      <c r="L173" s="16">
        <f t="shared" si="96"/>
        <v>6.5319566326530625</v>
      </c>
      <c r="M173" s="16">
        <f t="shared" si="96"/>
        <v>5.8565845734126993</v>
      </c>
      <c r="N173" s="16">
        <f t="shared" si="96"/>
        <v>5.8565845734126984</v>
      </c>
      <c r="O173" s="16">
        <f t="shared" si="96"/>
        <v>6.2470235449735441</v>
      </c>
      <c r="P173" s="16">
        <f t="shared" si="96"/>
        <v>6.3222888888888882</v>
      </c>
      <c r="Q173" s="16">
        <f t="shared" si="96"/>
        <v>7.1212594627594621</v>
      </c>
      <c r="R173" s="16">
        <f t="shared" si="96"/>
        <v>5.7154620535714296</v>
      </c>
      <c r="S173" s="16">
        <f t="shared" si="96"/>
        <v>5.9459621693121703</v>
      </c>
      <c r="T173" s="16">
        <f t="shared" si="96"/>
        <v>6.4513151927437633</v>
      </c>
      <c r="U173" s="16">
        <f t="shared" si="96"/>
        <v>6.3706737528344677</v>
      </c>
      <c r="V173" s="16">
        <f t="shared" si="96"/>
        <v>6.3706737528344677</v>
      </c>
      <c r="W173" s="16">
        <f t="shared" ref="W173:AB173" si="97">3.516/W171</f>
        <v>6.2093908730158729</v>
      </c>
      <c r="X173" s="16">
        <f t="shared" si="97"/>
        <v>6.4916359126984124</v>
      </c>
      <c r="Y173" s="16">
        <f t="shared" si="97"/>
        <v>5.905434676434675</v>
      </c>
      <c r="Z173" s="16">
        <f t="shared" si="97"/>
        <v>6.4916359126984124</v>
      </c>
      <c r="AA173" s="16">
        <f t="shared" si="97"/>
        <v>6.7738809523809529</v>
      </c>
      <c r="AB173" s="16">
        <f t="shared" si="97"/>
        <v>5.7317454212454217</v>
      </c>
      <c r="AC173" s="24">
        <f t="shared" si="94"/>
        <v>6.2295104225478983</v>
      </c>
    </row>
    <row r="174" spans="1:58" ht="30" customHeight="1">
      <c r="A174" s="4">
        <v>19</v>
      </c>
      <c r="B174" s="5" t="s">
        <v>66</v>
      </c>
      <c r="C174" s="13"/>
      <c r="D174" s="13"/>
      <c r="E174" s="16"/>
      <c r="F174" s="16"/>
      <c r="G174" s="16"/>
      <c r="H174" s="16"/>
      <c r="I174" s="16"/>
      <c r="J174" s="16">
        <f t="shared" ref="J174" si="98">3.413*J173</f>
        <v>20.293568883862434</v>
      </c>
      <c r="K174" s="16">
        <f t="shared" ref="K174:V174" si="99">3.413*K173</f>
        <v>20.550449502645503</v>
      </c>
      <c r="L174" s="16">
        <f t="shared" si="99"/>
        <v>22.293567987244902</v>
      </c>
      <c r="M174" s="16">
        <f t="shared" si="99"/>
        <v>19.988523149057542</v>
      </c>
      <c r="N174" s="16">
        <f t="shared" si="99"/>
        <v>19.988523149057539</v>
      </c>
      <c r="O174" s="16">
        <f t="shared" si="99"/>
        <v>21.321091358994703</v>
      </c>
      <c r="P174" s="16">
        <f t="shared" si="99"/>
        <v>21.577971977777775</v>
      </c>
      <c r="Q174" s="16">
        <f t="shared" si="99"/>
        <v>24.304858546398044</v>
      </c>
      <c r="R174" s="16">
        <f t="shared" si="99"/>
        <v>19.506871988839286</v>
      </c>
      <c r="S174" s="16">
        <f t="shared" si="99"/>
        <v>20.293568883862434</v>
      </c>
      <c r="T174" s="16">
        <f t="shared" si="99"/>
        <v>22.018338752834463</v>
      </c>
      <c r="U174" s="16">
        <f t="shared" si="99"/>
        <v>21.743109518424038</v>
      </c>
      <c r="V174" s="16">
        <f t="shared" si="99"/>
        <v>21.743109518424038</v>
      </c>
      <c r="W174" s="16">
        <f t="shared" ref="W174:AB174" si="100">3.413*W173</f>
        <v>21.192651049603175</v>
      </c>
      <c r="X174" s="16">
        <f t="shared" si="100"/>
        <v>22.155953370039679</v>
      </c>
      <c r="Y174" s="16">
        <f t="shared" si="100"/>
        <v>20.155248550671544</v>
      </c>
      <c r="Z174" s="16">
        <f t="shared" si="100"/>
        <v>22.155953370039679</v>
      </c>
      <c r="AA174" s="16">
        <f t="shared" si="100"/>
        <v>23.119255690476191</v>
      </c>
      <c r="AB174" s="16">
        <f t="shared" si="100"/>
        <v>19.562447122710623</v>
      </c>
      <c r="AC174" s="24">
        <f t="shared" si="94"/>
        <v>21.261319072155981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/>
      <c r="F175" s="16"/>
      <c r="G175" s="16"/>
      <c r="H175" s="16"/>
      <c r="I175" s="16"/>
      <c r="J175" s="16">
        <f t="shared" ref="J175" si="101">(J158-J157)/LN(1+(J158-J157)/J152)</f>
        <v>3.2309416597099814</v>
      </c>
      <c r="K175" s="16">
        <f t="shared" ref="K175:V175" si="102">(K158-K157)/LN(1+(K158-K157)/K152)</f>
        <v>3.2931984691591327</v>
      </c>
      <c r="L175" s="16">
        <f t="shared" si="102"/>
        <v>3.3549866827156531</v>
      </c>
      <c r="M175" s="16">
        <f t="shared" si="102"/>
        <v>3.3241499204891216</v>
      </c>
      <c r="N175" s="16">
        <f t="shared" si="102"/>
        <v>3.4794756335338257</v>
      </c>
      <c r="O175" s="16">
        <f t="shared" si="102"/>
        <v>3.228408043800616</v>
      </c>
      <c r="P175" s="16">
        <f t="shared" si="102"/>
        <v>3.2586327882022115</v>
      </c>
      <c r="Q175" s="16">
        <f t="shared" si="102"/>
        <v>3.4794756335338266</v>
      </c>
      <c r="R175" s="16">
        <f t="shared" si="102"/>
        <v>3.2931984691591327</v>
      </c>
      <c r="S175" s="16">
        <f t="shared" si="102"/>
        <v>3.4481695525544311</v>
      </c>
      <c r="T175" s="16">
        <f t="shared" si="102"/>
        <v>3.3241499204891216</v>
      </c>
      <c r="U175" s="16">
        <f t="shared" si="102"/>
        <v>3.2931984691591327</v>
      </c>
      <c r="V175" s="16">
        <f t="shared" si="102"/>
        <v>3.2621298915799355</v>
      </c>
      <c r="W175" s="16">
        <f t="shared" ref="W175:AB175" si="103">(W158-W157)/LN(1+(W158-W157)/W152)</f>
        <v>3.2309416597099814</v>
      </c>
      <c r="X175" s="16">
        <f t="shared" si="103"/>
        <v>3.0731101976586981</v>
      </c>
      <c r="Y175" s="16">
        <f t="shared" si="103"/>
        <v>2.7650510025361612</v>
      </c>
      <c r="Z175" s="16">
        <f t="shared" si="103"/>
        <v>2.9196406471924834</v>
      </c>
      <c r="AA175" s="16">
        <f t="shared" si="103"/>
        <v>3.0411452008813291</v>
      </c>
      <c r="AB175" s="16">
        <f t="shared" si="103"/>
        <v>2.9767906861642697</v>
      </c>
      <c r="AC175" s="24">
        <f t="shared" si="94"/>
        <v>3.2250944488541609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/>
      <c r="F176" s="16"/>
      <c r="G176" s="16"/>
      <c r="H176" s="16"/>
      <c r="I176" s="16"/>
      <c r="J176" s="16">
        <f t="shared" ref="J176" si="104">(J154-J155)/LN(1+(J154-J155)/J153)</f>
        <v>2.9801291919798865</v>
      </c>
      <c r="K176" s="16">
        <f t="shared" ref="K176:V176" si="105">(K154-K155)/LN(1+(K154-K155)/K153)</f>
        <v>3.0045957240544103</v>
      </c>
      <c r="L176" s="16">
        <f t="shared" si="105"/>
        <v>3.0290013989076661</v>
      </c>
      <c r="M176" s="16">
        <f t="shared" si="105"/>
        <v>3.0776339841275702</v>
      </c>
      <c r="N176" s="16">
        <f t="shared" si="105"/>
        <v>3.0776339841275702</v>
      </c>
      <c r="O176" s="16">
        <f t="shared" si="105"/>
        <v>3.0776339841275702</v>
      </c>
      <c r="P176" s="16">
        <f t="shared" si="105"/>
        <v>3.1018627337783826</v>
      </c>
      <c r="Q176" s="16">
        <f t="shared" si="105"/>
        <v>3.0533471748646286</v>
      </c>
      <c r="R176" s="16">
        <f t="shared" si="105"/>
        <v>3.0290013989076652</v>
      </c>
      <c r="S176" s="16">
        <f t="shared" si="105"/>
        <v>2.980129191979886</v>
      </c>
      <c r="T176" s="16">
        <f t="shared" si="105"/>
        <v>3.0045957240544103</v>
      </c>
      <c r="U176" s="16">
        <f t="shared" si="105"/>
        <v>2.980129191979886</v>
      </c>
      <c r="V176" s="16">
        <f t="shared" si="105"/>
        <v>2.6050715660667714</v>
      </c>
      <c r="W176" s="16">
        <f t="shared" ref="W176:AB176" si="106">(W154-W155)/LN(1+(W154-W155)/W153)</f>
        <v>2.5597087013286677</v>
      </c>
      <c r="X176" s="16">
        <f t="shared" si="106"/>
        <v>2.375897998171745</v>
      </c>
      <c r="Y176" s="16">
        <f t="shared" si="106"/>
        <v>2.1491323462834737</v>
      </c>
      <c r="Z176" s="16">
        <f t="shared" si="106"/>
        <v>2.375897998171745</v>
      </c>
      <c r="AA176" s="16">
        <f t="shared" si="106"/>
        <v>2.3059178144955088</v>
      </c>
      <c r="AB176" s="16">
        <f t="shared" si="106"/>
        <v>2.3059178144955088</v>
      </c>
      <c r="AC176" s="24">
        <f t="shared" si="94"/>
        <v>2.7933283116791023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80" priority="6" operator="greaterThan">
      <formula>90</formula>
    </cfRule>
  </conditionalFormatting>
  <conditionalFormatting sqref="E54:AB54">
    <cfRule type="cellIs" dxfId="79" priority="5" operator="greaterThan">
      <formula>90</formula>
    </cfRule>
  </conditionalFormatting>
  <conditionalFormatting sqref="E83:AB83">
    <cfRule type="cellIs" dxfId="78" priority="4" operator="greaterThan">
      <formula>90</formula>
    </cfRule>
  </conditionalFormatting>
  <conditionalFormatting sqref="E112:AB112">
    <cfRule type="cellIs" dxfId="77" priority="3" operator="greaterThan">
      <formula>90</formula>
    </cfRule>
  </conditionalFormatting>
  <conditionalFormatting sqref="E141:AB141">
    <cfRule type="cellIs" dxfId="76" priority="2" operator="greaterThan">
      <formula>90</formula>
    </cfRule>
  </conditionalFormatting>
  <conditionalFormatting sqref="E170:AB170">
    <cfRule type="cellIs" dxfId="75" priority="1" operator="greaterThan">
      <formula>90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1ABF9-CA38-4378-8FA3-BD8B985659C9}">
  <dimension ref="A1:BF176"/>
  <sheetViews>
    <sheetView topLeftCell="A25" zoomScale="60" zoomScaleNormal="60" workbookViewId="0">
      <selection activeCell="E36" sqref="E36:AB45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157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>
        <v>1.3</v>
      </c>
      <c r="F7" s="8">
        <v>1.4</v>
      </c>
      <c r="G7" s="8">
        <v>1.4</v>
      </c>
      <c r="H7" s="8">
        <v>1.3</v>
      </c>
      <c r="I7" s="8">
        <v>1.5</v>
      </c>
      <c r="J7" s="8">
        <v>1.5</v>
      </c>
      <c r="K7" s="8">
        <v>1.5</v>
      </c>
      <c r="L7" s="8">
        <v>1</v>
      </c>
      <c r="M7" s="8">
        <v>1.5</v>
      </c>
      <c r="N7" s="8">
        <v>1.7</v>
      </c>
      <c r="O7" s="8">
        <v>1.4</v>
      </c>
      <c r="P7" s="8">
        <v>1.6</v>
      </c>
      <c r="Q7" s="8">
        <v>1.5</v>
      </c>
      <c r="R7" s="8">
        <v>1.5</v>
      </c>
      <c r="S7" s="8">
        <v>1.5</v>
      </c>
      <c r="T7" s="8">
        <v>1.4</v>
      </c>
      <c r="U7" s="8">
        <v>1.6</v>
      </c>
      <c r="V7" s="8">
        <v>1.6</v>
      </c>
      <c r="W7" s="8">
        <v>1.5</v>
      </c>
      <c r="X7" s="8">
        <v>1.6</v>
      </c>
      <c r="Y7" s="8">
        <v>1.3</v>
      </c>
      <c r="Z7" s="8">
        <v>1.3</v>
      </c>
      <c r="AA7" s="8">
        <v>1.4</v>
      </c>
      <c r="AB7" s="8"/>
      <c r="AC7" s="23">
        <f>AVERAGE(E7:AB7)</f>
        <v>1.4478260869565218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>
        <v>0.8</v>
      </c>
      <c r="F8" s="9">
        <v>0.8</v>
      </c>
      <c r="G8" s="9">
        <v>1.2</v>
      </c>
      <c r="H8" s="9">
        <v>0.7</v>
      </c>
      <c r="I8" s="9">
        <v>1</v>
      </c>
      <c r="J8" s="9">
        <v>0.8</v>
      </c>
      <c r="K8" s="9">
        <v>1</v>
      </c>
      <c r="L8" s="9">
        <v>2.8</v>
      </c>
      <c r="M8" s="9">
        <v>1.3</v>
      </c>
      <c r="N8" s="9">
        <v>0.6</v>
      </c>
      <c r="O8" s="9">
        <v>0.5</v>
      </c>
      <c r="P8" s="9">
        <v>0.6</v>
      </c>
      <c r="Q8" s="9">
        <v>0.5</v>
      </c>
      <c r="R8" s="9">
        <v>0.7</v>
      </c>
      <c r="S8" s="9">
        <v>0.6</v>
      </c>
      <c r="T8" s="9">
        <v>0.7</v>
      </c>
      <c r="U8" s="9">
        <v>0.7</v>
      </c>
      <c r="V8" s="9">
        <v>0.6</v>
      </c>
      <c r="W8" s="9">
        <v>0.6</v>
      </c>
      <c r="X8" s="9">
        <v>1.6</v>
      </c>
      <c r="Y8" s="9">
        <v>0.7</v>
      </c>
      <c r="Z8" s="9">
        <v>0.7</v>
      </c>
      <c r="AA8" s="9">
        <v>1.1000000000000001</v>
      </c>
      <c r="AB8" s="9"/>
      <c r="AC8" s="23">
        <f>AVERAGE(E8:AB8)</f>
        <v>0.89565217391304341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>
        <v>13.3</v>
      </c>
      <c r="F9" s="10">
        <v>13.1</v>
      </c>
      <c r="G9" s="10">
        <v>13.6</v>
      </c>
      <c r="H9" s="10">
        <v>13.6</v>
      </c>
      <c r="I9" s="10">
        <v>13.4</v>
      </c>
      <c r="J9" s="10">
        <v>13.4</v>
      </c>
      <c r="K9" s="10">
        <v>13.6</v>
      </c>
      <c r="L9" s="10">
        <v>13.8</v>
      </c>
      <c r="M9" s="10">
        <v>13.6</v>
      </c>
      <c r="N9" s="10">
        <v>13.5</v>
      </c>
      <c r="O9" s="10">
        <v>13.4</v>
      </c>
      <c r="P9" s="10">
        <v>13.4</v>
      </c>
      <c r="Q9" s="10">
        <v>13.4</v>
      </c>
      <c r="R9" s="10">
        <v>13.4</v>
      </c>
      <c r="S9" s="10">
        <v>13.3</v>
      </c>
      <c r="T9" s="10">
        <v>13.2</v>
      </c>
      <c r="U9" s="10">
        <v>13.3</v>
      </c>
      <c r="V9" s="10">
        <v>13.3</v>
      </c>
      <c r="W9" s="10">
        <v>13.1</v>
      </c>
      <c r="X9" s="10">
        <v>13.5</v>
      </c>
      <c r="Y9" s="10">
        <v>13.5</v>
      </c>
      <c r="Z9" s="10">
        <v>13.5</v>
      </c>
      <c r="AA9" s="10">
        <v>13.4</v>
      </c>
      <c r="AB9" s="10"/>
      <c r="AC9" s="24">
        <f t="shared" ref="AC9:AC23" si="0">AVERAGE(E9:AB9)</f>
        <v>13.417391304347827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>
        <v>6.5</v>
      </c>
      <c r="F10" s="10">
        <v>6.7</v>
      </c>
      <c r="G10" s="10">
        <v>6.5</v>
      </c>
      <c r="H10" s="10">
        <v>6.5</v>
      </c>
      <c r="I10" s="10">
        <v>6.4</v>
      </c>
      <c r="J10" s="10">
        <v>6.4</v>
      </c>
      <c r="K10" s="10">
        <v>9.1</v>
      </c>
      <c r="L10" s="10">
        <v>6.4</v>
      </c>
      <c r="M10" s="10">
        <v>5.4</v>
      </c>
      <c r="N10" s="10">
        <v>5.6</v>
      </c>
      <c r="O10" s="10">
        <v>5.5</v>
      </c>
      <c r="P10" s="10">
        <v>5.6</v>
      </c>
      <c r="Q10" s="10">
        <v>5.6</v>
      </c>
      <c r="R10" s="10">
        <v>5.4</v>
      </c>
      <c r="S10" s="10">
        <v>5.6</v>
      </c>
      <c r="T10" s="10">
        <v>5.6</v>
      </c>
      <c r="U10" s="10">
        <v>5.7</v>
      </c>
      <c r="V10" s="10">
        <v>5.4</v>
      </c>
      <c r="W10" s="10">
        <v>6.4</v>
      </c>
      <c r="X10" s="10">
        <v>6.4</v>
      </c>
      <c r="Y10" s="10">
        <v>6.6</v>
      </c>
      <c r="Z10" s="10">
        <v>6.7</v>
      </c>
      <c r="AA10" s="10">
        <v>6.7</v>
      </c>
      <c r="AB10" s="10"/>
      <c r="AC10" s="24">
        <f t="shared" si="0"/>
        <v>6.2043478260869565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6.8000000000000007</v>
      </c>
      <c r="F11" s="10">
        <f t="shared" ref="F11:AA11" si="1">F9-F10</f>
        <v>6.3999999999999995</v>
      </c>
      <c r="G11" s="10">
        <f t="shared" si="1"/>
        <v>7.1</v>
      </c>
      <c r="H11" s="10">
        <f t="shared" si="1"/>
        <v>7.1</v>
      </c>
      <c r="I11" s="10">
        <f t="shared" si="1"/>
        <v>7</v>
      </c>
      <c r="J11" s="10">
        <f t="shared" si="1"/>
        <v>7</v>
      </c>
      <c r="K11" s="10">
        <f t="shared" si="1"/>
        <v>4.5</v>
      </c>
      <c r="L11" s="10">
        <f t="shared" si="1"/>
        <v>7.4</v>
      </c>
      <c r="M11" s="10">
        <f t="shared" si="1"/>
        <v>8.1999999999999993</v>
      </c>
      <c r="N11" s="10">
        <f t="shared" si="1"/>
        <v>7.9</v>
      </c>
      <c r="O11" s="10">
        <f t="shared" si="1"/>
        <v>7.9</v>
      </c>
      <c r="P11" s="10">
        <f t="shared" si="1"/>
        <v>7.8000000000000007</v>
      </c>
      <c r="Q11" s="10">
        <f t="shared" si="1"/>
        <v>7.8000000000000007</v>
      </c>
      <c r="R11" s="10">
        <f t="shared" si="1"/>
        <v>8</v>
      </c>
      <c r="S11" s="10">
        <f t="shared" si="1"/>
        <v>7.7000000000000011</v>
      </c>
      <c r="T11" s="10">
        <f t="shared" si="1"/>
        <v>7.6</v>
      </c>
      <c r="U11" s="10">
        <f t="shared" si="1"/>
        <v>7.6000000000000005</v>
      </c>
      <c r="V11" s="10">
        <f t="shared" si="1"/>
        <v>7.9</v>
      </c>
      <c r="W11" s="10">
        <f t="shared" si="1"/>
        <v>6.6999999999999993</v>
      </c>
      <c r="X11" s="10">
        <f t="shared" si="1"/>
        <v>7.1</v>
      </c>
      <c r="Y11" s="10">
        <f t="shared" si="1"/>
        <v>6.9</v>
      </c>
      <c r="Z11" s="10">
        <f t="shared" si="1"/>
        <v>6.8</v>
      </c>
      <c r="AA11" s="10">
        <f t="shared" si="1"/>
        <v>6.7</v>
      </c>
      <c r="AB11" s="10"/>
      <c r="AC11" s="24">
        <f t="shared" si="0"/>
        <v>7.213043478260869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>
        <v>23.6</v>
      </c>
      <c r="F12" s="10">
        <v>23.6</v>
      </c>
      <c r="G12" s="10">
        <v>22.6</v>
      </c>
      <c r="H12" s="10">
        <v>22</v>
      </c>
      <c r="I12" s="10">
        <v>21.9</v>
      </c>
      <c r="J12" s="10">
        <v>24.3</v>
      </c>
      <c r="K12" s="10">
        <v>20.8</v>
      </c>
      <c r="L12" s="10">
        <v>22.1</v>
      </c>
      <c r="M12" s="10">
        <v>23.7</v>
      </c>
      <c r="N12" s="10">
        <v>23.4</v>
      </c>
      <c r="O12" s="10">
        <v>23.3</v>
      </c>
      <c r="P12" s="10">
        <v>23.7</v>
      </c>
      <c r="Q12" s="10">
        <v>23.6</v>
      </c>
      <c r="R12" s="10">
        <v>23.2</v>
      </c>
      <c r="S12" s="10">
        <v>22.9</v>
      </c>
      <c r="T12" s="10">
        <v>23.1</v>
      </c>
      <c r="U12" s="10">
        <v>24.4</v>
      </c>
      <c r="V12" s="10">
        <v>23.9</v>
      </c>
      <c r="W12" s="10">
        <v>24.6</v>
      </c>
      <c r="X12" s="10">
        <v>24.9</v>
      </c>
      <c r="Y12" s="10">
        <v>24.9</v>
      </c>
      <c r="Z12" s="10">
        <v>24.6</v>
      </c>
      <c r="AA12" s="10">
        <v>23.9</v>
      </c>
      <c r="AB12" s="10"/>
      <c r="AC12" s="24">
        <f t="shared" si="0"/>
        <v>23.434782608695652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>
        <v>28.3</v>
      </c>
      <c r="F13" s="10">
        <v>28.3</v>
      </c>
      <c r="G13" s="10">
        <v>27.4</v>
      </c>
      <c r="H13" s="10">
        <v>26.9</v>
      </c>
      <c r="I13" s="10">
        <v>26.9</v>
      </c>
      <c r="J13" s="10">
        <v>29.6</v>
      </c>
      <c r="K13" s="10">
        <v>24.4</v>
      </c>
      <c r="L13" s="10">
        <v>27.3</v>
      </c>
      <c r="M13" s="10">
        <v>29.3</v>
      </c>
      <c r="N13" s="10">
        <v>28.7</v>
      </c>
      <c r="O13" s="10">
        <v>28.6</v>
      </c>
      <c r="P13" s="10">
        <v>29.1</v>
      </c>
      <c r="Q13" s="10">
        <v>28.8</v>
      </c>
      <c r="R13" s="10">
        <v>28.6</v>
      </c>
      <c r="S13" s="10">
        <v>28.2</v>
      </c>
      <c r="T13" s="10">
        <v>28.2</v>
      </c>
      <c r="U13" s="10">
        <v>29.6</v>
      </c>
      <c r="V13" s="10">
        <v>29.3</v>
      </c>
      <c r="W13" s="10">
        <v>29.1</v>
      </c>
      <c r="X13" s="10">
        <v>29.7</v>
      </c>
      <c r="Y13" s="10">
        <v>29.8</v>
      </c>
      <c r="Z13" s="10">
        <v>29.3</v>
      </c>
      <c r="AA13" s="10">
        <v>28.7</v>
      </c>
      <c r="AB13" s="10"/>
      <c r="AC13" s="24">
        <f t="shared" si="0"/>
        <v>28.439130434782616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4.6999999999999993</v>
      </c>
      <c r="F14" s="10">
        <f t="shared" ref="F14:AA14" si="2">F13-F12</f>
        <v>4.6999999999999993</v>
      </c>
      <c r="G14" s="10">
        <f t="shared" si="2"/>
        <v>4.7999999999999972</v>
      </c>
      <c r="H14" s="10">
        <f t="shared" si="2"/>
        <v>4.8999999999999986</v>
      </c>
      <c r="I14" s="10">
        <f t="shared" si="2"/>
        <v>5</v>
      </c>
      <c r="J14" s="10">
        <f t="shared" si="2"/>
        <v>5.3000000000000007</v>
      </c>
      <c r="K14" s="10">
        <f t="shared" si="2"/>
        <v>3.5999999999999979</v>
      </c>
      <c r="L14" s="10">
        <f t="shared" si="2"/>
        <v>5.1999999999999993</v>
      </c>
      <c r="M14" s="10">
        <f t="shared" si="2"/>
        <v>5.6000000000000014</v>
      </c>
      <c r="N14" s="10">
        <f t="shared" si="2"/>
        <v>5.3000000000000007</v>
      </c>
      <c r="O14" s="10">
        <f t="shared" si="2"/>
        <v>5.3000000000000007</v>
      </c>
      <c r="P14" s="10">
        <f t="shared" si="2"/>
        <v>5.4000000000000021</v>
      </c>
      <c r="Q14" s="10">
        <f t="shared" si="2"/>
        <v>5.1999999999999993</v>
      </c>
      <c r="R14" s="10">
        <f t="shared" si="2"/>
        <v>5.4000000000000021</v>
      </c>
      <c r="S14" s="10">
        <f t="shared" si="2"/>
        <v>5.3000000000000007</v>
      </c>
      <c r="T14" s="10">
        <f t="shared" si="2"/>
        <v>5.0999999999999979</v>
      </c>
      <c r="U14" s="10">
        <f t="shared" si="2"/>
        <v>5.2000000000000028</v>
      </c>
      <c r="V14" s="10">
        <f t="shared" si="2"/>
        <v>5.4000000000000021</v>
      </c>
      <c r="W14" s="10">
        <f t="shared" si="2"/>
        <v>4.5</v>
      </c>
      <c r="X14" s="10">
        <f t="shared" si="2"/>
        <v>4.8000000000000007</v>
      </c>
      <c r="Y14" s="10">
        <f t="shared" si="2"/>
        <v>4.9000000000000021</v>
      </c>
      <c r="Z14" s="10">
        <f t="shared" si="2"/>
        <v>4.6999999999999993</v>
      </c>
      <c r="AA14" s="10">
        <f t="shared" si="2"/>
        <v>4.8000000000000007</v>
      </c>
      <c r="AB14" s="10"/>
      <c r="AC14" s="24">
        <f>AVERAGE(E14:AB14)</f>
        <v>5.0043478260869572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>
        <v>251.7</v>
      </c>
      <c r="F15" s="172">
        <v>251</v>
      </c>
      <c r="G15" s="172">
        <v>257.2</v>
      </c>
      <c r="H15" s="172">
        <v>255.8</v>
      </c>
      <c r="I15" s="172">
        <v>255.1</v>
      </c>
      <c r="J15" s="172">
        <v>254.4</v>
      </c>
      <c r="K15" s="172">
        <v>264.10000000000002</v>
      </c>
      <c r="L15" s="172">
        <v>254.4</v>
      </c>
      <c r="M15" s="172">
        <v>244.8</v>
      </c>
      <c r="N15" s="172">
        <v>248.2</v>
      </c>
      <c r="O15" s="172">
        <v>246.8</v>
      </c>
      <c r="P15" s="172">
        <v>248.9</v>
      </c>
      <c r="Q15" s="172">
        <v>248.2</v>
      </c>
      <c r="R15" s="172">
        <v>244.8</v>
      </c>
      <c r="S15" s="172">
        <v>246.1</v>
      </c>
      <c r="T15" s="172">
        <v>246.8</v>
      </c>
      <c r="U15" s="172">
        <v>249.6</v>
      </c>
      <c r="V15" s="172">
        <v>246.8</v>
      </c>
      <c r="W15" s="172">
        <v>258.60000000000002</v>
      </c>
      <c r="X15" s="172">
        <v>257.89999999999998</v>
      </c>
      <c r="Y15" s="172">
        <v>255.1</v>
      </c>
      <c r="Z15" s="172">
        <v>253.7</v>
      </c>
      <c r="AA15" s="172">
        <v>254.4</v>
      </c>
      <c r="AB15" s="172"/>
      <c r="AC15" s="24">
        <f t="shared" ref="AC15:AC16" si="3">AVERAGE(E15:AB15)</f>
        <v>251.93043478260873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>
        <v>662.6</v>
      </c>
      <c r="F16" s="172">
        <v>661.9</v>
      </c>
      <c r="G16" s="172">
        <v>644.70000000000005</v>
      </c>
      <c r="H16" s="172">
        <v>634.29999999999995</v>
      </c>
      <c r="I16" s="172">
        <v>635.70000000000005</v>
      </c>
      <c r="J16" s="172">
        <v>689.5</v>
      </c>
      <c r="K16" s="172">
        <v>576.4</v>
      </c>
      <c r="L16" s="172">
        <v>637.79999999999995</v>
      </c>
      <c r="M16" s="172">
        <v>691.5</v>
      </c>
      <c r="N16" s="172">
        <v>674.3</v>
      </c>
      <c r="O16" s="172">
        <v>671.5</v>
      </c>
      <c r="P16" s="172">
        <v>684.6</v>
      </c>
      <c r="Q16" s="172">
        <v>681.9</v>
      </c>
      <c r="R16" s="172">
        <v>676.4</v>
      </c>
      <c r="S16" s="172">
        <v>666.7</v>
      </c>
      <c r="T16" s="172">
        <v>663.3</v>
      </c>
      <c r="U16" s="172">
        <v>692.2</v>
      </c>
      <c r="V16" s="172">
        <v>685.3</v>
      </c>
      <c r="W16" s="172">
        <v>677.8</v>
      </c>
      <c r="X16" s="172">
        <v>693.6</v>
      </c>
      <c r="Y16" s="172">
        <v>693.6</v>
      </c>
      <c r="Z16" s="172">
        <v>686.7</v>
      </c>
      <c r="AA16" s="172">
        <v>670.2</v>
      </c>
      <c r="AB16" s="172"/>
      <c r="AC16" s="24">
        <f t="shared" si="3"/>
        <v>667.50000000000011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/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/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/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/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A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/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A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/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A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/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A24" si="7">E23*1000*1*(E9-E10)/3024</f>
        <v>2183.465608465609</v>
      </c>
      <c r="F24" s="14">
        <f t="shared" si="7"/>
        <v>2055.0264550264546</v>
      </c>
      <c r="G24" s="14">
        <f t="shared" si="7"/>
        <v>2279.7949735449733</v>
      </c>
      <c r="H24" s="14">
        <f t="shared" si="7"/>
        <v>2279.7949735449733</v>
      </c>
      <c r="I24" s="14">
        <f t="shared" si="7"/>
        <v>2247.6851851851852</v>
      </c>
      <c r="J24" s="14">
        <f t="shared" si="7"/>
        <v>2247.6851851851852</v>
      </c>
      <c r="K24" s="14">
        <f t="shared" si="7"/>
        <v>1444.9404761904761</v>
      </c>
      <c r="L24" s="14">
        <f t="shared" si="7"/>
        <v>2376.1243386243386</v>
      </c>
      <c r="M24" s="14">
        <f t="shared" si="7"/>
        <v>2633.002645502645</v>
      </c>
      <c r="N24" s="14">
        <f t="shared" si="7"/>
        <v>2536.6732804232806</v>
      </c>
      <c r="O24" s="14">
        <f t="shared" si="7"/>
        <v>2536.6732804232806</v>
      </c>
      <c r="P24" s="14">
        <f t="shared" si="7"/>
        <v>2504.5634920634925</v>
      </c>
      <c r="Q24" s="14">
        <f t="shared" si="7"/>
        <v>2504.5634920634925</v>
      </c>
      <c r="R24" s="14">
        <f t="shared" si="7"/>
        <v>2568.7830687830688</v>
      </c>
      <c r="S24" s="14">
        <f t="shared" si="7"/>
        <v>2472.4537037037039</v>
      </c>
      <c r="T24" s="14">
        <f t="shared" si="7"/>
        <v>2440.3439153439153</v>
      </c>
      <c r="U24" s="14">
        <f t="shared" si="7"/>
        <v>2440.3439153439158</v>
      </c>
      <c r="V24" s="14">
        <f t="shared" si="7"/>
        <v>2536.6732804232806</v>
      </c>
      <c r="W24" s="14">
        <f t="shared" si="7"/>
        <v>2151.3558201058199</v>
      </c>
      <c r="X24" s="14">
        <f t="shared" si="7"/>
        <v>2279.7949735449733</v>
      </c>
      <c r="Y24" s="14">
        <f t="shared" si="7"/>
        <v>2215.5753968253966</v>
      </c>
      <c r="Z24" s="14">
        <f t="shared" si="7"/>
        <v>2183.4656084656085</v>
      </c>
      <c r="AA24" s="14">
        <f t="shared" si="7"/>
        <v>2151.3558201058199</v>
      </c>
      <c r="AB24" s="14"/>
      <c r="AC24" s="24">
        <f>SUM(E24:AB24)</f>
        <v>53270.138888888898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>
        <v>1100</v>
      </c>
      <c r="F25" s="15">
        <v>1200</v>
      </c>
      <c r="G25" s="15">
        <v>1200</v>
      </c>
      <c r="H25" s="15">
        <v>1100</v>
      </c>
      <c r="I25" s="15">
        <v>1100</v>
      </c>
      <c r="J25" s="15">
        <v>800</v>
      </c>
      <c r="K25" s="15">
        <v>1200</v>
      </c>
      <c r="L25" s="15">
        <v>1300</v>
      </c>
      <c r="M25" s="15">
        <v>1300</v>
      </c>
      <c r="N25" s="15">
        <v>1300</v>
      </c>
      <c r="O25" s="15">
        <v>1400</v>
      </c>
      <c r="P25" s="15">
        <v>1300</v>
      </c>
      <c r="Q25" s="15">
        <v>1300</v>
      </c>
      <c r="R25" s="15">
        <v>1300</v>
      </c>
      <c r="S25" s="15">
        <v>1400</v>
      </c>
      <c r="T25" s="15">
        <v>1200</v>
      </c>
      <c r="U25" s="15">
        <v>1300</v>
      </c>
      <c r="V25" s="15">
        <v>1300</v>
      </c>
      <c r="W25" s="15">
        <v>1200</v>
      </c>
      <c r="X25" s="15">
        <v>1200</v>
      </c>
      <c r="Y25" s="15">
        <v>1200</v>
      </c>
      <c r="Z25" s="15">
        <v>1100</v>
      </c>
      <c r="AA25" s="15">
        <v>1000</v>
      </c>
      <c r="AB25" s="15">
        <v>0</v>
      </c>
      <c r="AC25" s="25">
        <f>SUM(E25:AB25)</f>
        <v>27800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>
        <f t="shared" ref="E26:AA26" si="8">E25/E24</f>
        <v>0.50378627249045849</v>
      </c>
      <c r="F26" s="16">
        <f t="shared" si="8"/>
        <v>0.58393408856848616</v>
      </c>
      <c r="G26" s="16">
        <f t="shared" si="8"/>
        <v>0.52636312208990299</v>
      </c>
      <c r="H26" s="16">
        <f t="shared" si="8"/>
        <v>0.48249952858241107</v>
      </c>
      <c r="I26" s="16">
        <f t="shared" si="8"/>
        <v>0.48939237899073118</v>
      </c>
      <c r="J26" s="16">
        <f t="shared" si="8"/>
        <v>0.35592173017507722</v>
      </c>
      <c r="K26" s="16">
        <f t="shared" si="8"/>
        <v>0.83048403707518026</v>
      </c>
      <c r="L26" s="16">
        <f t="shared" si="8"/>
        <v>0.54710941631641941</v>
      </c>
      <c r="M26" s="16">
        <f t="shared" si="8"/>
        <v>0.49373288789530539</v>
      </c>
      <c r="N26" s="16">
        <f t="shared" si="8"/>
        <v>0.51248223806854476</v>
      </c>
      <c r="O26" s="16">
        <f t="shared" si="8"/>
        <v>0.55190394868920201</v>
      </c>
      <c r="P26" s="16">
        <f t="shared" si="8"/>
        <v>0.51905252317198758</v>
      </c>
      <c r="Q26" s="16">
        <f t="shared" si="8"/>
        <v>0.51905252317198758</v>
      </c>
      <c r="R26" s="16">
        <f t="shared" si="8"/>
        <v>0.50607621009268799</v>
      </c>
      <c r="S26" s="16">
        <f t="shared" si="8"/>
        <v>0.56623911618762279</v>
      </c>
      <c r="T26" s="16">
        <f t="shared" si="8"/>
        <v>0.49173396932083041</v>
      </c>
      <c r="U26" s="16">
        <f t="shared" si="8"/>
        <v>0.53271180009756613</v>
      </c>
      <c r="V26" s="16">
        <f t="shared" si="8"/>
        <v>0.51248223806854476</v>
      </c>
      <c r="W26" s="16">
        <f t="shared" si="8"/>
        <v>0.55778778609527035</v>
      </c>
      <c r="X26" s="16">
        <f t="shared" si="8"/>
        <v>0.52636312208990299</v>
      </c>
      <c r="Y26" s="16">
        <f t="shared" si="8"/>
        <v>0.54162002417946542</v>
      </c>
      <c r="Z26" s="16">
        <f t="shared" si="8"/>
        <v>0.5037862724904586</v>
      </c>
      <c r="AA26" s="16">
        <f t="shared" si="8"/>
        <v>0.46482315507939198</v>
      </c>
      <c r="AB26" s="16"/>
      <c r="AC26" s="24">
        <f t="shared" ref="AC26:AC31" si="9">AVERAGE(E26:AB26)</f>
        <v>0.52692775604293196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0.52692775604293196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9"/>
        <v>0.52692775604293196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>
        <f t="shared" ref="E28:AA28" si="10">3.516/E26</f>
        <v>6.9791500721500732</v>
      </c>
      <c r="F28" s="16">
        <f t="shared" si="10"/>
        <v>6.0212275132275126</v>
      </c>
      <c r="G28" s="16">
        <f t="shared" si="10"/>
        <v>6.6797992724867719</v>
      </c>
      <c r="H28" s="16">
        <f t="shared" si="10"/>
        <v>7.287053751803751</v>
      </c>
      <c r="I28" s="16">
        <f t="shared" si="10"/>
        <v>7.1844191919191926</v>
      </c>
      <c r="J28" s="16">
        <f t="shared" si="10"/>
        <v>9.8785763888888898</v>
      </c>
      <c r="K28" s="16">
        <f t="shared" si="10"/>
        <v>4.2336755952380951</v>
      </c>
      <c r="L28" s="16">
        <f t="shared" si="10"/>
        <v>6.4265024420024419</v>
      </c>
      <c r="M28" s="16">
        <f t="shared" si="10"/>
        <v>7.1212594627594621</v>
      </c>
      <c r="N28" s="16">
        <f t="shared" si="10"/>
        <v>6.86072557997558</v>
      </c>
      <c r="O28" s="16">
        <f t="shared" si="10"/>
        <v>6.3706737528344677</v>
      </c>
      <c r="P28" s="16">
        <f t="shared" si="10"/>
        <v>6.7738809523809529</v>
      </c>
      <c r="Q28" s="16">
        <f t="shared" si="10"/>
        <v>6.7738809523809529</v>
      </c>
      <c r="R28" s="16">
        <f t="shared" si="10"/>
        <v>6.947570207570207</v>
      </c>
      <c r="S28" s="16">
        <f t="shared" si="10"/>
        <v>6.2093908730158738</v>
      </c>
      <c r="T28" s="16">
        <f t="shared" si="10"/>
        <v>7.1502076719576717</v>
      </c>
      <c r="U28" s="16">
        <f t="shared" si="10"/>
        <v>6.6001916971916987</v>
      </c>
      <c r="V28" s="16">
        <f t="shared" si="10"/>
        <v>6.86072557997558</v>
      </c>
      <c r="W28" s="16">
        <f t="shared" si="10"/>
        <v>6.3034725529100522</v>
      </c>
      <c r="X28" s="16">
        <f t="shared" si="10"/>
        <v>6.6797992724867719</v>
      </c>
      <c r="Y28" s="16">
        <f t="shared" si="10"/>
        <v>6.4916359126984124</v>
      </c>
      <c r="Z28" s="16">
        <f t="shared" si="10"/>
        <v>6.9791500721500723</v>
      </c>
      <c r="AA28" s="16">
        <f t="shared" si="10"/>
        <v>7.5641670634920626</v>
      </c>
      <c r="AB28" s="16"/>
      <c r="AC28" s="24">
        <f t="shared" si="9"/>
        <v>6.7990059057172401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>
        <f t="shared" ref="E29:AA29" si="11">3.413*E28</f>
        <v>23.8198391962482</v>
      </c>
      <c r="F29" s="16">
        <f t="shared" si="11"/>
        <v>20.550449502645499</v>
      </c>
      <c r="G29" s="16">
        <f t="shared" si="11"/>
        <v>22.798154916997351</v>
      </c>
      <c r="H29" s="16">
        <f t="shared" si="11"/>
        <v>24.870714454906199</v>
      </c>
      <c r="I29" s="16">
        <f t="shared" si="11"/>
        <v>24.520422702020202</v>
      </c>
      <c r="J29" s="16">
        <f t="shared" si="11"/>
        <v>33.71558121527778</v>
      </c>
      <c r="K29" s="16">
        <f t="shared" si="11"/>
        <v>14.449534806547618</v>
      </c>
      <c r="L29" s="16">
        <f t="shared" si="11"/>
        <v>21.933652834554334</v>
      </c>
      <c r="M29" s="16">
        <f t="shared" si="11"/>
        <v>24.304858546398044</v>
      </c>
      <c r="N29" s="16">
        <f t="shared" si="11"/>
        <v>23.415656404456652</v>
      </c>
      <c r="O29" s="16">
        <f t="shared" si="11"/>
        <v>21.743109518424038</v>
      </c>
      <c r="P29" s="16">
        <f t="shared" si="11"/>
        <v>23.119255690476191</v>
      </c>
      <c r="Q29" s="16">
        <f t="shared" si="11"/>
        <v>23.119255690476191</v>
      </c>
      <c r="R29" s="16">
        <f t="shared" si="11"/>
        <v>23.712057118437116</v>
      </c>
      <c r="S29" s="16">
        <f t="shared" si="11"/>
        <v>21.192651049603175</v>
      </c>
      <c r="T29" s="16">
        <f t="shared" si="11"/>
        <v>24.403658784391531</v>
      </c>
      <c r="U29" s="16">
        <f t="shared" si="11"/>
        <v>22.526454262515266</v>
      </c>
      <c r="V29" s="16">
        <f t="shared" si="11"/>
        <v>23.415656404456652</v>
      </c>
      <c r="W29" s="16">
        <f t="shared" si="11"/>
        <v>21.513751823082007</v>
      </c>
      <c r="X29" s="16">
        <f t="shared" si="11"/>
        <v>22.798154916997351</v>
      </c>
      <c r="Y29" s="16">
        <f t="shared" si="11"/>
        <v>22.155953370039679</v>
      </c>
      <c r="Z29" s="16">
        <f t="shared" si="11"/>
        <v>23.819839196248196</v>
      </c>
      <c r="AA29" s="16">
        <f t="shared" si="11"/>
        <v>25.816502187698408</v>
      </c>
      <c r="AB29" s="16"/>
      <c r="AC29" s="24">
        <f t="shared" si="9"/>
        <v>23.20500715621294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>
        <f t="shared" ref="E30:AA30" si="12">(E13-E12)/LN(1+(E13-E12)/E7)</f>
        <v>3.0731101976586968</v>
      </c>
      <c r="F30" s="16">
        <f t="shared" si="12"/>
        <v>3.1933327895458685</v>
      </c>
      <c r="G30" s="16">
        <f t="shared" si="12"/>
        <v>3.2256394132852968</v>
      </c>
      <c r="H30" s="16">
        <f t="shared" si="12"/>
        <v>3.1366322896971424</v>
      </c>
      <c r="I30" s="16">
        <f t="shared" si="12"/>
        <v>3.4098571920535576</v>
      </c>
      <c r="J30" s="16">
        <f t="shared" si="12"/>
        <v>3.5065491326846319</v>
      </c>
      <c r="K30" s="16">
        <f t="shared" si="12"/>
        <v>2.9417161898962094</v>
      </c>
      <c r="L30" s="16">
        <f t="shared" si="12"/>
        <v>2.8500189184554614</v>
      </c>
      <c r="M30" s="16">
        <f t="shared" si="12"/>
        <v>3.6021440261116897</v>
      </c>
      <c r="N30" s="16">
        <f t="shared" si="12"/>
        <v>3.7448369879635663</v>
      </c>
      <c r="O30" s="16">
        <f t="shared" si="12"/>
        <v>3.3852072922802328</v>
      </c>
      <c r="P30" s="16">
        <f t="shared" si="12"/>
        <v>3.6587683078307096</v>
      </c>
      <c r="Q30" s="16">
        <f t="shared" si="12"/>
        <v>3.474443819349728</v>
      </c>
      <c r="R30" s="16">
        <f t="shared" si="12"/>
        <v>3.5385326135298252</v>
      </c>
      <c r="S30" s="16">
        <f t="shared" si="12"/>
        <v>3.5065491326846319</v>
      </c>
      <c r="T30" s="16">
        <f t="shared" si="12"/>
        <v>3.321761574628479</v>
      </c>
      <c r="U30" s="16">
        <f t="shared" si="12"/>
        <v>3.5938432360928103</v>
      </c>
      <c r="V30" s="16">
        <f t="shared" si="12"/>
        <v>3.6587683078307096</v>
      </c>
      <c r="W30" s="16">
        <f t="shared" si="12"/>
        <v>3.2460638420001677</v>
      </c>
      <c r="X30" s="16">
        <f t="shared" si="12"/>
        <v>3.4624680981335128</v>
      </c>
      <c r="Y30" s="16">
        <f t="shared" si="12"/>
        <v>3.1366322896971437</v>
      </c>
      <c r="Z30" s="16">
        <f t="shared" si="12"/>
        <v>3.0731101976586968</v>
      </c>
      <c r="AA30" s="16">
        <f t="shared" si="12"/>
        <v>3.2256394132852981</v>
      </c>
      <c r="AB30" s="16"/>
      <c r="AC30" s="24">
        <f t="shared" si="9"/>
        <v>3.346331533145829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>
        <f t="shared" ref="E31:AA31" si="13">(E9-E10)/LN(1+(E9-E10)/E8)</f>
        <v>3.0204880612140395</v>
      </c>
      <c r="F31" s="16">
        <f t="shared" si="13"/>
        <v>2.9127655252058791</v>
      </c>
      <c r="G31" s="16">
        <f t="shared" si="13"/>
        <v>3.6712732462234552</v>
      </c>
      <c r="H31" s="16">
        <f t="shared" si="13"/>
        <v>2.9450820866416123</v>
      </c>
      <c r="I31" s="16">
        <f t="shared" si="13"/>
        <v>3.3662884287409147</v>
      </c>
      <c r="J31" s="16">
        <f t="shared" si="13"/>
        <v>3.0738596413683656</v>
      </c>
      <c r="K31" s="16">
        <f t="shared" si="13"/>
        <v>2.6396861920468613</v>
      </c>
      <c r="L31" s="16">
        <f t="shared" si="13"/>
        <v>5.7241502457967384</v>
      </c>
      <c r="M31" s="16">
        <f t="shared" si="13"/>
        <v>4.1228249190837083</v>
      </c>
      <c r="N31" s="16">
        <f t="shared" si="13"/>
        <v>2.980129191979886</v>
      </c>
      <c r="O31" s="16">
        <f t="shared" si="13"/>
        <v>2.8000493085330982</v>
      </c>
      <c r="P31" s="16">
        <f t="shared" si="13"/>
        <v>2.9556008171816193</v>
      </c>
      <c r="Q31" s="16">
        <f t="shared" si="13"/>
        <v>2.7763908722930748</v>
      </c>
      <c r="R31" s="16">
        <f t="shared" si="13"/>
        <v>3.174605732429284</v>
      </c>
      <c r="S31" s="16">
        <f t="shared" si="13"/>
        <v>2.9310095858689826</v>
      </c>
      <c r="T31" s="16">
        <f t="shared" si="13"/>
        <v>3.0732768781004784</v>
      </c>
      <c r="U31" s="16">
        <f t="shared" si="13"/>
        <v>3.0732768781004789</v>
      </c>
      <c r="V31" s="16">
        <f t="shared" si="13"/>
        <v>2.980129191979886</v>
      </c>
      <c r="W31" s="16">
        <f t="shared" si="13"/>
        <v>2.6813943551817552</v>
      </c>
      <c r="X31" s="16">
        <f t="shared" si="13"/>
        <v>4.192947895732221</v>
      </c>
      <c r="Y31" s="16">
        <f t="shared" si="13"/>
        <v>2.8932962516346135</v>
      </c>
      <c r="Z31" s="16">
        <f t="shared" si="13"/>
        <v>2.8672892486957018</v>
      </c>
      <c r="AA31" s="16">
        <f t="shared" si="13"/>
        <v>3.4204378393698165</v>
      </c>
      <c r="AB31" s="16"/>
      <c r="AC31" s="24">
        <f t="shared" si="9"/>
        <v>3.2294022779740201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4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4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0</v>
      </c>
      <c r="F40" s="10">
        <f t="shared" ref="F40:AB40" si="15">F38-F39</f>
        <v>0</v>
      </c>
      <c r="G40" s="10">
        <f t="shared" si="15"/>
        <v>0</v>
      </c>
      <c r="H40" s="10">
        <f t="shared" si="15"/>
        <v>0</v>
      </c>
      <c r="I40" s="10">
        <f t="shared" si="15"/>
        <v>0</v>
      </c>
      <c r="J40" s="10">
        <f t="shared" si="15"/>
        <v>0</v>
      </c>
      <c r="K40" s="10">
        <f t="shared" si="15"/>
        <v>0</v>
      </c>
      <c r="L40" s="10">
        <f t="shared" si="15"/>
        <v>0</v>
      </c>
      <c r="M40" s="10">
        <f t="shared" si="15"/>
        <v>0</v>
      </c>
      <c r="N40" s="10">
        <f t="shared" si="15"/>
        <v>0</v>
      </c>
      <c r="O40" s="10">
        <f t="shared" si="15"/>
        <v>0</v>
      </c>
      <c r="P40" s="10">
        <f t="shared" si="15"/>
        <v>0</v>
      </c>
      <c r="Q40" s="10">
        <f t="shared" si="15"/>
        <v>0</v>
      </c>
      <c r="R40" s="10">
        <f t="shared" si="15"/>
        <v>0</v>
      </c>
      <c r="S40" s="10">
        <f t="shared" si="15"/>
        <v>0</v>
      </c>
      <c r="T40" s="10">
        <f t="shared" si="15"/>
        <v>0</v>
      </c>
      <c r="U40" s="10">
        <f t="shared" si="15"/>
        <v>0</v>
      </c>
      <c r="V40" s="10">
        <f t="shared" si="15"/>
        <v>0</v>
      </c>
      <c r="W40" s="10">
        <f t="shared" si="15"/>
        <v>0</v>
      </c>
      <c r="X40" s="10">
        <f t="shared" si="15"/>
        <v>0</v>
      </c>
      <c r="Y40" s="10">
        <f t="shared" si="15"/>
        <v>0</v>
      </c>
      <c r="Z40" s="10">
        <f t="shared" si="15"/>
        <v>0</v>
      </c>
      <c r="AA40" s="10">
        <f t="shared" si="15"/>
        <v>0</v>
      </c>
      <c r="AB40" s="10">
        <f t="shared" si="15"/>
        <v>0</v>
      </c>
      <c r="AC40" s="24">
        <f t="shared" si="14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4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4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0</v>
      </c>
      <c r="F43" s="10">
        <f t="shared" ref="F43:AB43" si="16">F42-F41</f>
        <v>0</v>
      </c>
      <c r="G43" s="10">
        <f t="shared" si="16"/>
        <v>0</v>
      </c>
      <c r="H43" s="10">
        <f t="shared" si="16"/>
        <v>0</v>
      </c>
      <c r="I43" s="10">
        <f t="shared" si="16"/>
        <v>0</v>
      </c>
      <c r="J43" s="10">
        <f t="shared" si="16"/>
        <v>0</v>
      </c>
      <c r="K43" s="10">
        <f t="shared" si="16"/>
        <v>0</v>
      </c>
      <c r="L43" s="10">
        <f t="shared" si="16"/>
        <v>0</v>
      </c>
      <c r="M43" s="10">
        <f t="shared" si="16"/>
        <v>0</v>
      </c>
      <c r="N43" s="10">
        <f t="shared" si="16"/>
        <v>0</v>
      </c>
      <c r="O43" s="10">
        <f t="shared" si="16"/>
        <v>0</v>
      </c>
      <c r="P43" s="10">
        <f t="shared" si="16"/>
        <v>0</v>
      </c>
      <c r="Q43" s="10">
        <f t="shared" si="16"/>
        <v>0</v>
      </c>
      <c r="R43" s="10">
        <f t="shared" si="16"/>
        <v>0</v>
      </c>
      <c r="S43" s="10">
        <f t="shared" si="16"/>
        <v>0</v>
      </c>
      <c r="T43" s="10">
        <f t="shared" si="16"/>
        <v>0</v>
      </c>
      <c r="U43" s="10">
        <f t="shared" si="16"/>
        <v>0</v>
      </c>
      <c r="V43" s="10">
        <f t="shared" si="16"/>
        <v>0</v>
      </c>
      <c r="W43" s="10">
        <f t="shared" si="16"/>
        <v>0</v>
      </c>
      <c r="X43" s="10">
        <f t="shared" si="16"/>
        <v>0</v>
      </c>
      <c r="Y43" s="10">
        <f t="shared" si="16"/>
        <v>0</v>
      </c>
      <c r="Z43" s="10">
        <f t="shared" si="16"/>
        <v>0</v>
      </c>
      <c r="AA43" s="10">
        <f t="shared" si="16"/>
        <v>0</v>
      </c>
      <c r="AB43" s="10">
        <f t="shared" si="16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7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7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17"/>
        <v>4.200000000000002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17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17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17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AB50" si="18">E46-E47</f>
        <v>0.5</v>
      </c>
      <c r="F50" s="11">
        <f t="shared" si="18"/>
        <v>0.5</v>
      </c>
      <c r="G50" s="11">
        <f t="shared" si="18"/>
        <v>0.5</v>
      </c>
      <c r="H50" s="11">
        <f t="shared" si="18"/>
        <v>0.5</v>
      </c>
      <c r="I50" s="11">
        <f t="shared" si="18"/>
        <v>0.5</v>
      </c>
      <c r="J50" s="11">
        <f t="shared" si="18"/>
        <v>0.5</v>
      </c>
      <c r="K50" s="11">
        <f t="shared" si="18"/>
        <v>0.5</v>
      </c>
      <c r="L50" s="11">
        <f t="shared" si="18"/>
        <v>0.5</v>
      </c>
      <c r="M50" s="11">
        <f t="shared" si="18"/>
        <v>0.5</v>
      </c>
      <c r="N50" s="11">
        <f t="shared" si="18"/>
        <v>0.5</v>
      </c>
      <c r="O50" s="11">
        <f t="shared" si="18"/>
        <v>0.5</v>
      </c>
      <c r="P50" s="11">
        <f t="shared" si="18"/>
        <v>0.5</v>
      </c>
      <c r="Q50" s="11">
        <f t="shared" si="18"/>
        <v>0.5</v>
      </c>
      <c r="R50" s="11">
        <f t="shared" si="18"/>
        <v>0.5</v>
      </c>
      <c r="S50" s="11">
        <f t="shared" si="18"/>
        <v>0.5</v>
      </c>
      <c r="T50" s="11">
        <f t="shared" si="18"/>
        <v>0.5</v>
      </c>
      <c r="U50" s="11">
        <f t="shared" si="18"/>
        <v>0.5</v>
      </c>
      <c r="V50" s="11">
        <f t="shared" si="18"/>
        <v>0.5</v>
      </c>
      <c r="W50" s="11">
        <f t="shared" si="18"/>
        <v>0.5</v>
      </c>
      <c r="X50" s="11">
        <f t="shared" si="18"/>
        <v>0.5</v>
      </c>
      <c r="Y50" s="11">
        <f t="shared" si="18"/>
        <v>0.5</v>
      </c>
      <c r="Z50" s="11">
        <f t="shared" si="18"/>
        <v>0.5</v>
      </c>
      <c r="AA50" s="11">
        <f t="shared" si="18"/>
        <v>0.5</v>
      </c>
      <c r="AB50" s="11">
        <f t="shared" si="18"/>
        <v>0.5</v>
      </c>
      <c r="AC50" s="24">
        <f t="shared" si="17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AB51" si="19">E48-E49</f>
        <v>0.79999999999999982</v>
      </c>
      <c r="F51" s="11">
        <f t="shared" si="19"/>
        <v>0.79999999999999982</v>
      </c>
      <c r="G51" s="11">
        <f t="shared" si="19"/>
        <v>0.79999999999999982</v>
      </c>
      <c r="H51" s="11">
        <f t="shared" si="19"/>
        <v>0.79999999999999982</v>
      </c>
      <c r="I51" s="11">
        <f t="shared" si="19"/>
        <v>0.79999999999999982</v>
      </c>
      <c r="J51" s="11">
        <f t="shared" si="19"/>
        <v>0.79999999999999982</v>
      </c>
      <c r="K51" s="11">
        <f t="shared" si="19"/>
        <v>0.79999999999999982</v>
      </c>
      <c r="L51" s="11">
        <f t="shared" si="19"/>
        <v>0.79999999999999982</v>
      </c>
      <c r="M51" s="11">
        <f t="shared" si="19"/>
        <v>0.79999999999999982</v>
      </c>
      <c r="N51" s="11">
        <f t="shared" si="19"/>
        <v>0.79999999999999982</v>
      </c>
      <c r="O51" s="11">
        <f t="shared" si="19"/>
        <v>0.79999999999999982</v>
      </c>
      <c r="P51" s="11">
        <f t="shared" si="19"/>
        <v>0.79999999999999982</v>
      </c>
      <c r="Q51" s="11">
        <f t="shared" si="19"/>
        <v>0.79999999999999982</v>
      </c>
      <c r="R51" s="11">
        <f t="shared" si="19"/>
        <v>0.79999999999999982</v>
      </c>
      <c r="S51" s="11">
        <f t="shared" si="19"/>
        <v>0.79999999999999982</v>
      </c>
      <c r="T51" s="11">
        <f t="shared" si="19"/>
        <v>0.79999999999999982</v>
      </c>
      <c r="U51" s="11">
        <f t="shared" si="19"/>
        <v>0.79999999999999982</v>
      </c>
      <c r="V51" s="11">
        <f t="shared" si="19"/>
        <v>0.79999999999999982</v>
      </c>
      <c r="W51" s="11">
        <f t="shared" si="19"/>
        <v>0.79999999999999982</v>
      </c>
      <c r="X51" s="11">
        <f t="shared" si="19"/>
        <v>0.79999999999999982</v>
      </c>
      <c r="Y51" s="11">
        <f t="shared" si="19"/>
        <v>0.79999999999999982</v>
      </c>
      <c r="Z51" s="11">
        <f t="shared" si="19"/>
        <v>0.79999999999999982</v>
      </c>
      <c r="AA51" s="11">
        <f t="shared" si="19"/>
        <v>0.79999999999999982</v>
      </c>
      <c r="AB51" s="11">
        <f t="shared" si="19"/>
        <v>0.79999999999999982</v>
      </c>
      <c r="AC51" s="24">
        <f t="shared" si="17"/>
        <v>0.80000000000000027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AB52" si="20">SQRT(E50/0.5)*971</f>
        <v>971</v>
      </c>
      <c r="F52" s="14">
        <f t="shared" si="20"/>
        <v>971</v>
      </c>
      <c r="G52" s="14">
        <f t="shared" si="20"/>
        <v>971</v>
      </c>
      <c r="H52" s="14">
        <f t="shared" si="20"/>
        <v>971</v>
      </c>
      <c r="I52" s="14">
        <f t="shared" si="20"/>
        <v>971</v>
      </c>
      <c r="J52" s="14">
        <f t="shared" si="20"/>
        <v>971</v>
      </c>
      <c r="K52" s="14">
        <f t="shared" si="20"/>
        <v>971</v>
      </c>
      <c r="L52" s="14">
        <f t="shared" si="20"/>
        <v>971</v>
      </c>
      <c r="M52" s="14">
        <f t="shared" si="20"/>
        <v>971</v>
      </c>
      <c r="N52" s="14">
        <f t="shared" si="20"/>
        <v>971</v>
      </c>
      <c r="O52" s="14">
        <f t="shared" si="20"/>
        <v>971</v>
      </c>
      <c r="P52" s="14">
        <f t="shared" si="20"/>
        <v>971</v>
      </c>
      <c r="Q52" s="14">
        <f t="shared" si="20"/>
        <v>971</v>
      </c>
      <c r="R52" s="14">
        <f t="shared" si="20"/>
        <v>971</v>
      </c>
      <c r="S52" s="14">
        <f t="shared" si="20"/>
        <v>971</v>
      </c>
      <c r="T52" s="14">
        <f t="shared" si="20"/>
        <v>971</v>
      </c>
      <c r="U52" s="14">
        <f t="shared" si="20"/>
        <v>971</v>
      </c>
      <c r="V52" s="14">
        <f t="shared" si="20"/>
        <v>971</v>
      </c>
      <c r="W52" s="14">
        <f t="shared" si="20"/>
        <v>971</v>
      </c>
      <c r="X52" s="14">
        <f t="shared" si="20"/>
        <v>971</v>
      </c>
      <c r="Y52" s="14">
        <f t="shared" si="20"/>
        <v>971</v>
      </c>
      <c r="Z52" s="14">
        <f t="shared" si="20"/>
        <v>971</v>
      </c>
      <c r="AA52" s="14">
        <f t="shared" si="20"/>
        <v>971</v>
      </c>
      <c r="AB52" s="14">
        <f t="shared" si="20"/>
        <v>971</v>
      </c>
      <c r="AC52" s="24">
        <f t="shared" si="17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AB53" si="21">E52*1000*1*(E38-E39)/3024</f>
        <v>0</v>
      </c>
      <c r="F53" s="14">
        <f t="shared" si="21"/>
        <v>0</v>
      </c>
      <c r="G53" s="14">
        <f t="shared" si="21"/>
        <v>0</v>
      </c>
      <c r="H53" s="14">
        <f t="shared" si="21"/>
        <v>0</v>
      </c>
      <c r="I53" s="14">
        <f t="shared" si="21"/>
        <v>0</v>
      </c>
      <c r="J53" s="14">
        <f t="shared" si="21"/>
        <v>0</v>
      </c>
      <c r="K53" s="14">
        <f t="shared" si="21"/>
        <v>0</v>
      </c>
      <c r="L53" s="14">
        <f t="shared" si="21"/>
        <v>0</v>
      </c>
      <c r="M53" s="14">
        <f t="shared" si="21"/>
        <v>0</v>
      </c>
      <c r="N53" s="14">
        <f t="shared" si="21"/>
        <v>0</v>
      </c>
      <c r="O53" s="14">
        <f t="shared" si="21"/>
        <v>0</v>
      </c>
      <c r="P53" s="14">
        <f t="shared" si="21"/>
        <v>0</v>
      </c>
      <c r="Q53" s="14">
        <f t="shared" si="21"/>
        <v>0</v>
      </c>
      <c r="R53" s="14">
        <f t="shared" si="21"/>
        <v>0</v>
      </c>
      <c r="S53" s="14">
        <f t="shared" si="21"/>
        <v>0</v>
      </c>
      <c r="T53" s="14">
        <f t="shared" si="21"/>
        <v>0</v>
      </c>
      <c r="U53" s="14">
        <f t="shared" si="21"/>
        <v>0</v>
      </c>
      <c r="V53" s="14">
        <f t="shared" si="21"/>
        <v>0</v>
      </c>
      <c r="W53" s="14">
        <f t="shared" si="21"/>
        <v>0</v>
      </c>
      <c r="X53" s="14">
        <f t="shared" si="21"/>
        <v>0</v>
      </c>
      <c r="Y53" s="14">
        <f t="shared" si="21"/>
        <v>0</v>
      </c>
      <c r="Z53" s="14">
        <f t="shared" si="21"/>
        <v>0</v>
      </c>
      <c r="AA53" s="14">
        <f t="shared" si="21"/>
        <v>0</v>
      </c>
      <c r="AB53" s="14">
        <f t="shared" si="21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 t="e">
        <f t="shared" ref="E55:AB55" si="22">E54/E53</f>
        <v>#DIV/0!</v>
      </c>
      <c r="F55" s="16" t="e">
        <f t="shared" si="22"/>
        <v>#DIV/0!</v>
      </c>
      <c r="G55" s="16" t="e">
        <f t="shared" si="22"/>
        <v>#DIV/0!</v>
      </c>
      <c r="H55" s="16" t="e">
        <f t="shared" si="22"/>
        <v>#DIV/0!</v>
      </c>
      <c r="I55" s="16" t="e">
        <f t="shared" si="22"/>
        <v>#DIV/0!</v>
      </c>
      <c r="J55" s="16" t="e">
        <f t="shared" si="22"/>
        <v>#DIV/0!</v>
      </c>
      <c r="K55" s="16" t="e">
        <f t="shared" si="22"/>
        <v>#DIV/0!</v>
      </c>
      <c r="L55" s="16" t="e">
        <f t="shared" si="22"/>
        <v>#DIV/0!</v>
      </c>
      <c r="M55" s="16" t="e">
        <f t="shared" si="22"/>
        <v>#DIV/0!</v>
      </c>
      <c r="N55" s="16" t="e">
        <f t="shared" si="22"/>
        <v>#DIV/0!</v>
      </c>
      <c r="O55" s="16" t="e">
        <f t="shared" si="22"/>
        <v>#DIV/0!</v>
      </c>
      <c r="P55" s="16" t="e">
        <f t="shared" si="22"/>
        <v>#DIV/0!</v>
      </c>
      <c r="Q55" s="16" t="e">
        <f t="shared" si="22"/>
        <v>#DIV/0!</v>
      </c>
      <c r="R55" s="16" t="e">
        <f t="shared" si="22"/>
        <v>#DIV/0!</v>
      </c>
      <c r="S55" s="16" t="e">
        <f t="shared" si="22"/>
        <v>#DIV/0!</v>
      </c>
      <c r="T55" s="16" t="e">
        <f t="shared" si="22"/>
        <v>#DIV/0!</v>
      </c>
      <c r="U55" s="16" t="e">
        <f t="shared" si="22"/>
        <v>#DIV/0!</v>
      </c>
      <c r="V55" s="16" t="e">
        <f t="shared" si="22"/>
        <v>#DIV/0!</v>
      </c>
      <c r="W55" s="16" t="e">
        <f t="shared" si="22"/>
        <v>#DIV/0!</v>
      </c>
      <c r="X55" s="16" t="e">
        <f t="shared" si="22"/>
        <v>#DIV/0!</v>
      </c>
      <c r="Y55" s="16" t="e">
        <f t="shared" si="22"/>
        <v>#DIV/0!</v>
      </c>
      <c r="Z55" s="16" t="e">
        <f t="shared" si="22"/>
        <v>#DIV/0!</v>
      </c>
      <c r="AA55" s="16" t="e">
        <f t="shared" si="22"/>
        <v>#DIV/0!</v>
      </c>
      <c r="AB55" s="16" t="e">
        <f t="shared" si="22"/>
        <v>#DIV/0!</v>
      </c>
      <c r="AC55" s="24" t="e">
        <f t="shared" ref="AC55:AC60" si="23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23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 t="e">
        <f t="shared" ref="E57:AB57" si="24">3.516/E55</f>
        <v>#DIV/0!</v>
      </c>
      <c r="F57" s="16" t="e">
        <f t="shared" si="24"/>
        <v>#DIV/0!</v>
      </c>
      <c r="G57" s="16" t="e">
        <f t="shared" si="24"/>
        <v>#DIV/0!</v>
      </c>
      <c r="H57" s="16" t="e">
        <f t="shared" si="24"/>
        <v>#DIV/0!</v>
      </c>
      <c r="I57" s="16" t="e">
        <f t="shared" si="24"/>
        <v>#DIV/0!</v>
      </c>
      <c r="J57" s="16" t="e">
        <f t="shared" si="24"/>
        <v>#DIV/0!</v>
      </c>
      <c r="K57" s="16" t="e">
        <f t="shared" si="24"/>
        <v>#DIV/0!</v>
      </c>
      <c r="L57" s="16" t="e">
        <f t="shared" si="24"/>
        <v>#DIV/0!</v>
      </c>
      <c r="M57" s="16" t="e">
        <f t="shared" si="24"/>
        <v>#DIV/0!</v>
      </c>
      <c r="N57" s="16" t="e">
        <f t="shared" si="24"/>
        <v>#DIV/0!</v>
      </c>
      <c r="O57" s="16" t="e">
        <f t="shared" si="24"/>
        <v>#DIV/0!</v>
      </c>
      <c r="P57" s="16" t="e">
        <f t="shared" si="24"/>
        <v>#DIV/0!</v>
      </c>
      <c r="Q57" s="16" t="e">
        <f t="shared" si="24"/>
        <v>#DIV/0!</v>
      </c>
      <c r="R57" s="16" t="e">
        <f t="shared" si="24"/>
        <v>#DIV/0!</v>
      </c>
      <c r="S57" s="16" t="e">
        <f t="shared" si="24"/>
        <v>#DIV/0!</v>
      </c>
      <c r="T57" s="16" t="e">
        <f t="shared" si="24"/>
        <v>#DIV/0!</v>
      </c>
      <c r="U57" s="16" t="e">
        <f t="shared" si="24"/>
        <v>#DIV/0!</v>
      </c>
      <c r="V57" s="16" t="e">
        <f t="shared" si="24"/>
        <v>#DIV/0!</v>
      </c>
      <c r="W57" s="16" t="e">
        <f t="shared" si="24"/>
        <v>#DIV/0!</v>
      </c>
      <c r="X57" s="16" t="e">
        <f t="shared" si="24"/>
        <v>#DIV/0!</v>
      </c>
      <c r="Y57" s="16" t="e">
        <f t="shared" si="24"/>
        <v>#DIV/0!</v>
      </c>
      <c r="Z57" s="16" t="e">
        <f t="shared" si="24"/>
        <v>#DIV/0!</v>
      </c>
      <c r="AA57" s="16" t="e">
        <f t="shared" si="24"/>
        <v>#DIV/0!</v>
      </c>
      <c r="AB57" s="16" t="e">
        <f t="shared" si="24"/>
        <v>#DIV/0!</v>
      </c>
      <c r="AC57" s="24" t="e">
        <f t="shared" si="23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 t="e">
        <f t="shared" ref="E58:AB58" si="25">3.413*E57</f>
        <v>#DIV/0!</v>
      </c>
      <c r="F58" s="16" t="e">
        <f t="shared" si="25"/>
        <v>#DIV/0!</v>
      </c>
      <c r="G58" s="16" t="e">
        <f t="shared" si="25"/>
        <v>#DIV/0!</v>
      </c>
      <c r="H58" s="16" t="e">
        <f t="shared" si="25"/>
        <v>#DIV/0!</v>
      </c>
      <c r="I58" s="16" t="e">
        <f t="shared" si="25"/>
        <v>#DIV/0!</v>
      </c>
      <c r="J58" s="16" t="e">
        <f t="shared" si="25"/>
        <v>#DIV/0!</v>
      </c>
      <c r="K58" s="16" t="e">
        <f t="shared" si="25"/>
        <v>#DIV/0!</v>
      </c>
      <c r="L58" s="16" t="e">
        <f t="shared" si="25"/>
        <v>#DIV/0!</v>
      </c>
      <c r="M58" s="16" t="e">
        <f t="shared" si="25"/>
        <v>#DIV/0!</v>
      </c>
      <c r="N58" s="16" t="e">
        <f t="shared" si="25"/>
        <v>#DIV/0!</v>
      </c>
      <c r="O58" s="16" t="e">
        <f t="shared" si="25"/>
        <v>#DIV/0!</v>
      </c>
      <c r="P58" s="16" t="e">
        <f t="shared" si="25"/>
        <v>#DIV/0!</v>
      </c>
      <c r="Q58" s="16" t="e">
        <f t="shared" si="25"/>
        <v>#DIV/0!</v>
      </c>
      <c r="R58" s="16" t="e">
        <f t="shared" si="25"/>
        <v>#DIV/0!</v>
      </c>
      <c r="S58" s="16" t="e">
        <f t="shared" si="25"/>
        <v>#DIV/0!</v>
      </c>
      <c r="T58" s="16" t="e">
        <f t="shared" si="25"/>
        <v>#DIV/0!</v>
      </c>
      <c r="U58" s="16" t="e">
        <f t="shared" si="25"/>
        <v>#DIV/0!</v>
      </c>
      <c r="V58" s="16" t="e">
        <f t="shared" si="25"/>
        <v>#DIV/0!</v>
      </c>
      <c r="W58" s="16" t="e">
        <f t="shared" si="25"/>
        <v>#DIV/0!</v>
      </c>
      <c r="X58" s="16" t="e">
        <f t="shared" si="25"/>
        <v>#DIV/0!</v>
      </c>
      <c r="Y58" s="16" t="e">
        <f t="shared" si="25"/>
        <v>#DIV/0!</v>
      </c>
      <c r="Z58" s="16" t="e">
        <f t="shared" si="25"/>
        <v>#DIV/0!</v>
      </c>
      <c r="AA58" s="16" t="e">
        <f t="shared" si="25"/>
        <v>#DIV/0!</v>
      </c>
      <c r="AB58" s="16" t="e">
        <f t="shared" si="25"/>
        <v>#DIV/0!</v>
      </c>
      <c r="AC58" s="24" t="e">
        <f t="shared" si="23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 t="e">
        <f t="shared" ref="E59:AB59" si="26">(E42-E41)/LN(1+(E42-E41)/E36)</f>
        <v>#DIV/0!</v>
      </c>
      <c r="F59" s="16" t="e">
        <f t="shared" si="26"/>
        <v>#DIV/0!</v>
      </c>
      <c r="G59" s="16" t="e">
        <f t="shared" si="26"/>
        <v>#DIV/0!</v>
      </c>
      <c r="H59" s="16" t="e">
        <f t="shared" si="26"/>
        <v>#DIV/0!</v>
      </c>
      <c r="I59" s="16" t="e">
        <f t="shared" si="26"/>
        <v>#DIV/0!</v>
      </c>
      <c r="J59" s="16" t="e">
        <f t="shared" si="26"/>
        <v>#DIV/0!</v>
      </c>
      <c r="K59" s="16" t="e">
        <f t="shared" si="26"/>
        <v>#DIV/0!</v>
      </c>
      <c r="L59" s="16" t="e">
        <f t="shared" si="26"/>
        <v>#DIV/0!</v>
      </c>
      <c r="M59" s="16" t="e">
        <f t="shared" si="26"/>
        <v>#DIV/0!</v>
      </c>
      <c r="N59" s="16" t="e">
        <f t="shared" si="26"/>
        <v>#DIV/0!</v>
      </c>
      <c r="O59" s="16" t="e">
        <f t="shared" si="26"/>
        <v>#DIV/0!</v>
      </c>
      <c r="P59" s="16" t="e">
        <f t="shared" si="26"/>
        <v>#DIV/0!</v>
      </c>
      <c r="Q59" s="16" t="e">
        <f t="shared" si="26"/>
        <v>#DIV/0!</v>
      </c>
      <c r="R59" s="16" t="e">
        <f t="shared" si="26"/>
        <v>#DIV/0!</v>
      </c>
      <c r="S59" s="16" t="e">
        <f t="shared" si="26"/>
        <v>#DIV/0!</v>
      </c>
      <c r="T59" s="16" t="e">
        <f t="shared" si="26"/>
        <v>#DIV/0!</v>
      </c>
      <c r="U59" s="16" t="e">
        <f t="shared" si="26"/>
        <v>#DIV/0!</v>
      </c>
      <c r="V59" s="16" t="e">
        <f t="shared" si="26"/>
        <v>#DIV/0!</v>
      </c>
      <c r="W59" s="16" t="e">
        <f t="shared" si="26"/>
        <v>#DIV/0!</v>
      </c>
      <c r="X59" s="16" t="e">
        <f t="shared" si="26"/>
        <v>#DIV/0!</v>
      </c>
      <c r="Y59" s="16" t="e">
        <f t="shared" si="26"/>
        <v>#DIV/0!</v>
      </c>
      <c r="Z59" s="16" t="e">
        <f t="shared" si="26"/>
        <v>#DIV/0!</v>
      </c>
      <c r="AA59" s="16" t="e">
        <f t="shared" si="26"/>
        <v>#DIV/0!</v>
      </c>
      <c r="AB59" s="16" t="e">
        <f t="shared" si="26"/>
        <v>#DIV/0!</v>
      </c>
      <c r="AC59" s="24" t="e">
        <f t="shared" si="23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 t="e">
        <f t="shared" ref="E60:AB60" si="27">(E38-E39)/LN(1+(E38-E39)/E37)</f>
        <v>#DIV/0!</v>
      </c>
      <c r="F60" s="16" t="e">
        <f t="shared" si="27"/>
        <v>#DIV/0!</v>
      </c>
      <c r="G60" s="16" t="e">
        <f t="shared" si="27"/>
        <v>#DIV/0!</v>
      </c>
      <c r="H60" s="16" t="e">
        <f t="shared" si="27"/>
        <v>#DIV/0!</v>
      </c>
      <c r="I60" s="16" t="e">
        <f t="shared" si="27"/>
        <v>#DIV/0!</v>
      </c>
      <c r="J60" s="16" t="e">
        <f t="shared" si="27"/>
        <v>#DIV/0!</v>
      </c>
      <c r="K60" s="16" t="e">
        <f t="shared" si="27"/>
        <v>#DIV/0!</v>
      </c>
      <c r="L60" s="16" t="e">
        <f t="shared" si="27"/>
        <v>#DIV/0!</v>
      </c>
      <c r="M60" s="16" t="e">
        <f t="shared" si="27"/>
        <v>#DIV/0!</v>
      </c>
      <c r="N60" s="16" t="e">
        <f t="shared" si="27"/>
        <v>#DIV/0!</v>
      </c>
      <c r="O60" s="16" t="e">
        <f t="shared" si="27"/>
        <v>#DIV/0!</v>
      </c>
      <c r="P60" s="16" t="e">
        <f t="shared" si="27"/>
        <v>#DIV/0!</v>
      </c>
      <c r="Q60" s="16" t="e">
        <f t="shared" si="27"/>
        <v>#DIV/0!</v>
      </c>
      <c r="R60" s="16" t="e">
        <f t="shared" si="27"/>
        <v>#DIV/0!</v>
      </c>
      <c r="S60" s="16" t="e">
        <f t="shared" si="27"/>
        <v>#DIV/0!</v>
      </c>
      <c r="T60" s="16" t="e">
        <f t="shared" si="27"/>
        <v>#DIV/0!</v>
      </c>
      <c r="U60" s="16" t="e">
        <f t="shared" si="27"/>
        <v>#DIV/0!</v>
      </c>
      <c r="V60" s="16" t="e">
        <f t="shared" si="27"/>
        <v>#DIV/0!</v>
      </c>
      <c r="W60" s="16" t="e">
        <f t="shared" si="27"/>
        <v>#DIV/0!</v>
      </c>
      <c r="X60" s="16" t="e">
        <f t="shared" si="27"/>
        <v>#DIV/0!</v>
      </c>
      <c r="Y60" s="16" t="e">
        <f t="shared" si="27"/>
        <v>#DIV/0!</v>
      </c>
      <c r="Z60" s="16" t="e">
        <f t="shared" si="27"/>
        <v>#DIV/0!</v>
      </c>
      <c r="AA60" s="16" t="e">
        <f t="shared" si="27"/>
        <v>#DIV/0!</v>
      </c>
      <c r="AB60" s="16" t="e">
        <f t="shared" si="27"/>
        <v>#DIV/0!</v>
      </c>
      <c r="AC60" s="24" t="e">
        <f t="shared" si="23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>
        <v>0.72</v>
      </c>
      <c r="AC65" s="23">
        <f>AVERAGE(E65:AB65)</f>
        <v>0.72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>
        <v>0.5</v>
      </c>
      <c r="AC66" s="23">
        <f>AVERAGE(E66:AB66)</f>
        <v>0.5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>
        <v>13.1</v>
      </c>
      <c r="AC67" s="24">
        <f t="shared" ref="AC67:AC71" si="28">AVERAGE(E67:AB67)</f>
        <v>13.1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>
        <v>6.8</v>
      </c>
      <c r="AC68" s="24">
        <f t="shared" si="28"/>
        <v>6.8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>
        <f t="shared" ref="AB69" si="29">AB67-AB68</f>
        <v>6.3</v>
      </c>
      <c r="AC69" s="24">
        <f t="shared" si="28"/>
        <v>6.3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>
        <v>24.1</v>
      </c>
      <c r="AC70" s="24">
        <f t="shared" si="28"/>
        <v>24.1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>
        <v>27.2</v>
      </c>
      <c r="AC71" s="24">
        <f t="shared" si="28"/>
        <v>27.2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>
        <f t="shared" ref="AB72" si="30">AB71-AB70</f>
        <v>3.0999999999999979</v>
      </c>
      <c r="AC72" s="24">
        <f>AVERAGE(E72:AB72)</f>
        <v>3.0999999999999979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>
        <v>266.8</v>
      </c>
      <c r="AC73" s="24">
        <f t="shared" ref="AC73:AC81" si="31">AVERAGE(E73:AB73)</f>
        <v>266.8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>
        <v>625.4</v>
      </c>
      <c r="AC74" s="24">
        <f t="shared" si="31"/>
        <v>625.4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>
        <v>4.2</v>
      </c>
      <c r="AC75" s="24">
        <f t="shared" si="31"/>
        <v>4.2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>
        <v>3.7</v>
      </c>
      <c r="AC76" s="24">
        <f t="shared" si="31"/>
        <v>3.7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>
        <v>3.8</v>
      </c>
      <c r="AC77" s="24">
        <f t="shared" si="31"/>
        <v>3.8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>
        <v>3</v>
      </c>
      <c r="AC78" s="24">
        <f t="shared" si="31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>
        <f t="shared" ref="AB79" si="32">AB75-AB76</f>
        <v>0.5</v>
      </c>
      <c r="AC79" s="24">
        <f t="shared" si="31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>
        <f t="shared" ref="AB80" si="33">AB77-AB78</f>
        <v>0.79999999999999982</v>
      </c>
      <c r="AC80" s="24">
        <f t="shared" si="31"/>
        <v>0.79999999999999982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>
        <f t="shared" ref="AB81" si="34">SQRT(AB79/0.5)*971</f>
        <v>971</v>
      </c>
      <c r="AC81" s="24">
        <f t="shared" si="31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>
        <f t="shared" ref="AB82" si="35">AB81*1000*1*(AB67-AB68)/3024</f>
        <v>2022.9166666666667</v>
      </c>
      <c r="AC82" s="24">
        <f>SUM(E82:AB82)</f>
        <v>2022.9166666666667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>
        <v>0</v>
      </c>
      <c r="F83" s="15">
        <v>0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100</v>
      </c>
      <c r="AB83" s="15">
        <v>1100</v>
      </c>
      <c r="AC83" s="25">
        <f>SUM(E83:AB83)</f>
        <v>1200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>
        <f t="shared" ref="AB84" si="36">AB83/AB82</f>
        <v>0.5437693099897013</v>
      </c>
      <c r="AC84" s="24">
        <f t="shared" ref="AC84:AC89" si="37">AVERAGE(E84:AB84)</f>
        <v>0.5437693099897013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>
        <f>AVERAGE(E84:AB84)</f>
        <v>0.5437693099897013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>
        <f t="shared" si="37"/>
        <v>0.5437693099897013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>
        <f t="shared" ref="AB86" si="38">3.516/AB84</f>
        <v>6.4659772727272733</v>
      </c>
      <c r="AC86" s="24">
        <f t="shared" si="37"/>
        <v>6.4659772727272733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>
        <f t="shared" ref="AB87" si="39">3.413*AB86</f>
        <v>22.068380431818184</v>
      </c>
      <c r="AC87" s="24">
        <f t="shared" si="37"/>
        <v>22.068380431818184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>
        <f t="shared" ref="AB88" si="40">(AB71-AB70)/LN(1+(AB71-AB70)/AB65)</f>
        <v>1.8576729047546587</v>
      </c>
      <c r="AC88" s="24">
        <f t="shared" si="37"/>
        <v>1.8576729047546587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>
        <f t="shared" ref="AB89" si="41">(AB67-AB68)/LN(1+(AB67-AB68)/AB66)</f>
        <v>2.4137285591055173</v>
      </c>
      <c r="AC89" s="24">
        <f t="shared" si="37"/>
        <v>2.4137285591055173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 t="e">
        <f>AVERAGE(E94:AB94)</f>
        <v>#DIV/0!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 t="e">
        <f>AVERAGE(E95:AB95)</f>
        <v>#DIV/0!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 t="e">
        <f t="shared" ref="AC96:AC100" si="42">AVERAGE(E96:AB96)</f>
        <v>#DIV/0!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 t="e">
        <f t="shared" si="42"/>
        <v>#DIV/0!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0</v>
      </c>
      <c r="F98" s="10">
        <f t="shared" ref="F98:AB98" si="43">F96-F97</f>
        <v>0</v>
      </c>
      <c r="G98" s="10">
        <f t="shared" si="43"/>
        <v>0</v>
      </c>
      <c r="H98" s="10">
        <f t="shared" si="43"/>
        <v>0</v>
      </c>
      <c r="I98" s="10">
        <f t="shared" si="43"/>
        <v>0</v>
      </c>
      <c r="J98" s="10">
        <f t="shared" si="43"/>
        <v>0</v>
      </c>
      <c r="K98" s="10">
        <f t="shared" si="43"/>
        <v>0</v>
      </c>
      <c r="L98" s="10">
        <f t="shared" si="43"/>
        <v>0</v>
      </c>
      <c r="M98" s="10">
        <f t="shared" si="43"/>
        <v>0</v>
      </c>
      <c r="N98" s="10">
        <f t="shared" si="43"/>
        <v>0</v>
      </c>
      <c r="O98" s="10">
        <f t="shared" si="43"/>
        <v>0</v>
      </c>
      <c r="P98" s="10">
        <f t="shared" si="43"/>
        <v>0</v>
      </c>
      <c r="Q98" s="10">
        <f t="shared" si="43"/>
        <v>0</v>
      </c>
      <c r="R98" s="10">
        <f t="shared" si="43"/>
        <v>0</v>
      </c>
      <c r="S98" s="10">
        <f t="shared" si="43"/>
        <v>0</v>
      </c>
      <c r="T98" s="10">
        <f t="shared" si="43"/>
        <v>0</v>
      </c>
      <c r="U98" s="10">
        <f t="shared" si="43"/>
        <v>0</v>
      </c>
      <c r="V98" s="10">
        <f t="shared" si="43"/>
        <v>0</v>
      </c>
      <c r="W98" s="10">
        <f t="shared" si="43"/>
        <v>0</v>
      </c>
      <c r="X98" s="10">
        <f t="shared" si="43"/>
        <v>0</v>
      </c>
      <c r="Y98" s="10">
        <f t="shared" si="43"/>
        <v>0</v>
      </c>
      <c r="Z98" s="10">
        <f t="shared" si="43"/>
        <v>0</v>
      </c>
      <c r="AA98" s="10">
        <f t="shared" si="43"/>
        <v>0</v>
      </c>
      <c r="AB98" s="10">
        <f t="shared" si="43"/>
        <v>0</v>
      </c>
      <c r="AC98" s="24">
        <f t="shared" si="42"/>
        <v>0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 t="e">
        <f t="shared" si="42"/>
        <v>#DIV/0!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 t="e">
        <f t="shared" si="42"/>
        <v>#DIV/0!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0</v>
      </c>
      <c r="F101" s="10">
        <f t="shared" ref="F101:AB101" si="44">F100-F99</f>
        <v>0</v>
      </c>
      <c r="G101" s="10">
        <f t="shared" si="44"/>
        <v>0</v>
      </c>
      <c r="H101" s="10">
        <f t="shared" si="44"/>
        <v>0</v>
      </c>
      <c r="I101" s="10">
        <f t="shared" si="44"/>
        <v>0</v>
      </c>
      <c r="J101" s="10">
        <f t="shared" si="44"/>
        <v>0</v>
      </c>
      <c r="K101" s="10">
        <f t="shared" si="44"/>
        <v>0</v>
      </c>
      <c r="L101" s="10">
        <f t="shared" si="44"/>
        <v>0</v>
      </c>
      <c r="M101" s="10">
        <f t="shared" si="44"/>
        <v>0</v>
      </c>
      <c r="N101" s="10">
        <f t="shared" si="44"/>
        <v>0</v>
      </c>
      <c r="O101" s="10">
        <f t="shared" si="44"/>
        <v>0</v>
      </c>
      <c r="P101" s="10">
        <f t="shared" si="44"/>
        <v>0</v>
      </c>
      <c r="Q101" s="10">
        <f t="shared" si="44"/>
        <v>0</v>
      </c>
      <c r="R101" s="10">
        <f t="shared" si="44"/>
        <v>0</v>
      </c>
      <c r="S101" s="10">
        <f t="shared" si="44"/>
        <v>0</v>
      </c>
      <c r="T101" s="10">
        <f t="shared" si="44"/>
        <v>0</v>
      </c>
      <c r="U101" s="10">
        <f t="shared" si="44"/>
        <v>0</v>
      </c>
      <c r="V101" s="10">
        <f t="shared" si="44"/>
        <v>0</v>
      </c>
      <c r="W101" s="10">
        <f t="shared" si="44"/>
        <v>0</v>
      </c>
      <c r="X101" s="10">
        <f t="shared" si="44"/>
        <v>0</v>
      </c>
      <c r="Y101" s="10">
        <f t="shared" si="44"/>
        <v>0</v>
      </c>
      <c r="Z101" s="10">
        <f t="shared" si="44"/>
        <v>0</v>
      </c>
      <c r="AA101" s="10">
        <f t="shared" si="44"/>
        <v>0</v>
      </c>
      <c r="AB101" s="10">
        <f t="shared" si="44"/>
        <v>0</v>
      </c>
      <c r="AC101" s="24">
        <f>AVERAGE(E101:AB101)</f>
        <v>0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 t="e">
        <f t="shared" ref="AC102:AC110" si="45">AVERAGE(E102:AB102)</f>
        <v>#DIV/0!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 t="e">
        <f t="shared" si="45"/>
        <v>#DIV/0!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>
        <v>4.2</v>
      </c>
      <c r="M104" s="11">
        <v>4.2</v>
      </c>
      <c r="N104" s="11">
        <v>4.2</v>
      </c>
      <c r="O104" s="11">
        <v>4.2</v>
      </c>
      <c r="P104" s="11">
        <v>4.2</v>
      </c>
      <c r="Q104" s="11">
        <v>4.2</v>
      </c>
      <c r="R104" s="11">
        <v>4.2</v>
      </c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>
        <v>4.2</v>
      </c>
      <c r="AC104" s="24">
        <f t="shared" si="45"/>
        <v>4.200000000000002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>
        <v>3.7</v>
      </c>
      <c r="M105" s="12">
        <v>3.7</v>
      </c>
      <c r="N105" s="12">
        <v>3.7</v>
      </c>
      <c r="O105" s="12">
        <v>3.7</v>
      </c>
      <c r="P105" s="12">
        <v>3.7</v>
      </c>
      <c r="Q105" s="12">
        <v>3.7</v>
      </c>
      <c r="R105" s="12">
        <v>3.7</v>
      </c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>
        <v>3.7</v>
      </c>
      <c r="AC105" s="24">
        <f t="shared" si="45"/>
        <v>3.7000000000000015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>
        <v>3.8</v>
      </c>
      <c r="M106" s="12">
        <v>3.8</v>
      </c>
      <c r="N106" s="12">
        <v>3.8</v>
      </c>
      <c r="O106" s="12">
        <v>3.8</v>
      </c>
      <c r="P106" s="12">
        <v>3.8</v>
      </c>
      <c r="Q106" s="12">
        <v>3.8</v>
      </c>
      <c r="R106" s="12">
        <v>3.8</v>
      </c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>
        <v>3.8</v>
      </c>
      <c r="AC106" s="24">
        <f t="shared" si="45"/>
        <v>3.7999999999999985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>
        <v>3</v>
      </c>
      <c r="M107" s="12">
        <v>3</v>
      </c>
      <c r="N107" s="12">
        <v>3</v>
      </c>
      <c r="O107" s="12">
        <v>3</v>
      </c>
      <c r="P107" s="12">
        <v>3</v>
      </c>
      <c r="Q107" s="12">
        <v>3</v>
      </c>
      <c r="R107" s="12">
        <v>3</v>
      </c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>
        <v>3</v>
      </c>
      <c r="AC107" s="24">
        <f t="shared" si="45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AB108" si="46">E104-E105</f>
        <v>0.5</v>
      </c>
      <c r="F108" s="11">
        <f t="shared" si="46"/>
        <v>0.5</v>
      </c>
      <c r="G108" s="11">
        <f t="shared" si="46"/>
        <v>0.5</v>
      </c>
      <c r="H108" s="11">
        <f t="shared" si="46"/>
        <v>0.5</v>
      </c>
      <c r="I108" s="11">
        <f t="shared" si="46"/>
        <v>0.5</v>
      </c>
      <c r="J108" s="11">
        <f t="shared" si="46"/>
        <v>0.5</v>
      </c>
      <c r="K108" s="11">
        <f t="shared" si="46"/>
        <v>0.5</v>
      </c>
      <c r="L108" s="11">
        <f t="shared" si="46"/>
        <v>0.5</v>
      </c>
      <c r="M108" s="11">
        <f t="shared" si="46"/>
        <v>0.5</v>
      </c>
      <c r="N108" s="11">
        <f t="shared" si="46"/>
        <v>0.5</v>
      </c>
      <c r="O108" s="11">
        <f t="shared" si="46"/>
        <v>0.5</v>
      </c>
      <c r="P108" s="11">
        <f t="shared" si="46"/>
        <v>0.5</v>
      </c>
      <c r="Q108" s="11">
        <f t="shared" si="46"/>
        <v>0.5</v>
      </c>
      <c r="R108" s="11">
        <f t="shared" si="46"/>
        <v>0.5</v>
      </c>
      <c r="S108" s="11">
        <f t="shared" si="46"/>
        <v>0.5</v>
      </c>
      <c r="T108" s="11">
        <f t="shared" si="46"/>
        <v>0.5</v>
      </c>
      <c r="U108" s="11">
        <f t="shared" si="46"/>
        <v>0.5</v>
      </c>
      <c r="V108" s="11">
        <f t="shared" si="46"/>
        <v>0.5</v>
      </c>
      <c r="W108" s="11">
        <f t="shared" si="46"/>
        <v>0.5</v>
      </c>
      <c r="X108" s="11">
        <f t="shared" si="46"/>
        <v>0.5</v>
      </c>
      <c r="Y108" s="11">
        <f t="shared" si="46"/>
        <v>0.5</v>
      </c>
      <c r="Z108" s="11">
        <f t="shared" si="46"/>
        <v>0.5</v>
      </c>
      <c r="AA108" s="11">
        <f t="shared" si="46"/>
        <v>0.5</v>
      </c>
      <c r="AB108" s="11">
        <f t="shared" si="46"/>
        <v>0.5</v>
      </c>
      <c r="AC108" s="24">
        <f t="shared" si="45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AB109" si="47">E106-E107</f>
        <v>0.79999999999999982</v>
      </c>
      <c r="F109" s="11">
        <f t="shared" si="47"/>
        <v>0.79999999999999982</v>
      </c>
      <c r="G109" s="11">
        <f t="shared" si="47"/>
        <v>0.79999999999999982</v>
      </c>
      <c r="H109" s="11">
        <f t="shared" si="47"/>
        <v>0.79999999999999982</v>
      </c>
      <c r="I109" s="11">
        <f t="shared" si="47"/>
        <v>0.79999999999999982</v>
      </c>
      <c r="J109" s="11">
        <f t="shared" si="47"/>
        <v>0.79999999999999982</v>
      </c>
      <c r="K109" s="11">
        <f t="shared" si="47"/>
        <v>0.79999999999999982</v>
      </c>
      <c r="L109" s="11">
        <f t="shared" si="47"/>
        <v>0.79999999999999982</v>
      </c>
      <c r="M109" s="11">
        <f t="shared" si="47"/>
        <v>0.79999999999999982</v>
      </c>
      <c r="N109" s="11">
        <f t="shared" si="47"/>
        <v>0.79999999999999982</v>
      </c>
      <c r="O109" s="11">
        <f t="shared" si="47"/>
        <v>0.79999999999999982</v>
      </c>
      <c r="P109" s="11">
        <f t="shared" si="47"/>
        <v>0.79999999999999982</v>
      </c>
      <c r="Q109" s="11">
        <f t="shared" si="47"/>
        <v>0.79999999999999982</v>
      </c>
      <c r="R109" s="11">
        <f t="shared" si="47"/>
        <v>0.79999999999999982</v>
      </c>
      <c r="S109" s="11">
        <f t="shared" si="47"/>
        <v>0.79999999999999982</v>
      </c>
      <c r="T109" s="11">
        <f t="shared" si="47"/>
        <v>0.79999999999999982</v>
      </c>
      <c r="U109" s="11">
        <f t="shared" si="47"/>
        <v>0.79999999999999982</v>
      </c>
      <c r="V109" s="11">
        <f t="shared" si="47"/>
        <v>0.79999999999999982</v>
      </c>
      <c r="W109" s="11">
        <f t="shared" si="47"/>
        <v>0.79999999999999982</v>
      </c>
      <c r="X109" s="11">
        <f t="shared" si="47"/>
        <v>0.79999999999999982</v>
      </c>
      <c r="Y109" s="11">
        <f t="shared" si="47"/>
        <v>0.79999999999999982</v>
      </c>
      <c r="Z109" s="11">
        <f t="shared" si="47"/>
        <v>0.79999999999999982</v>
      </c>
      <c r="AA109" s="11">
        <f t="shared" si="47"/>
        <v>0.79999999999999982</v>
      </c>
      <c r="AB109" s="11">
        <f t="shared" si="47"/>
        <v>0.79999999999999982</v>
      </c>
      <c r="AC109" s="24">
        <f t="shared" si="45"/>
        <v>0.80000000000000027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AB110" si="48">SQRT(E108/0.5)*971</f>
        <v>971</v>
      </c>
      <c r="F110" s="14">
        <f t="shared" si="48"/>
        <v>971</v>
      </c>
      <c r="G110" s="14">
        <f t="shared" si="48"/>
        <v>971</v>
      </c>
      <c r="H110" s="14">
        <f t="shared" si="48"/>
        <v>971</v>
      </c>
      <c r="I110" s="14">
        <f t="shared" si="48"/>
        <v>971</v>
      </c>
      <c r="J110" s="14">
        <f t="shared" si="48"/>
        <v>971</v>
      </c>
      <c r="K110" s="14">
        <f t="shared" si="48"/>
        <v>971</v>
      </c>
      <c r="L110" s="14">
        <f t="shared" si="48"/>
        <v>971</v>
      </c>
      <c r="M110" s="14">
        <f t="shared" si="48"/>
        <v>971</v>
      </c>
      <c r="N110" s="14">
        <f t="shared" si="48"/>
        <v>971</v>
      </c>
      <c r="O110" s="14">
        <f t="shared" si="48"/>
        <v>971</v>
      </c>
      <c r="P110" s="14">
        <f t="shared" si="48"/>
        <v>971</v>
      </c>
      <c r="Q110" s="14">
        <f t="shared" si="48"/>
        <v>971</v>
      </c>
      <c r="R110" s="14">
        <f t="shared" si="48"/>
        <v>971</v>
      </c>
      <c r="S110" s="14">
        <f t="shared" si="48"/>
        <v>971</v>
      </c>
      <c r="T110" s="14">
        <f t="shared" si="48"/>
        <v>971</v>
      </c>
      <c r="U110" s="14">
        <f t="shared" si="48"/>
        <v>971</v>
      </c>
      <c r="V110" s="14">
        <f t="shared" si="48"/>
        <v>971</v>
      </c>
      <c r="W110" s="14">
        <f t="shared" si="48"/>
        <v>971</v>
      </c>
      <c r="X110" s="14">
        <f t="shared" si="48"/>
        <v>971</v>
      </c>
      <c r="Y110" s="14">
        <f t="shared" si="48"/>
        <v>971</v>
      </c>
      <c r="Z110" s="14">
        <f t="shared" si="48"/>
        <v>971</v>
      </c>
      <c r="AA110" s="14">
        <f t="shared" si="48"/>
        <v>971</v>
      </c>
      <c r="AB110" s="14">
        <f t="shared" si="48"/>
        <v>971</v>
      </c>
      <c r="AC110" s="24">
        <f t="shared" si="45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AB111" si="49">E110*1000*1*(E96-E97)/3024</f>
        <v>0</v>
      </c>
      <c r="F111" s="14">
        <f t="shared" si="49"/>
        <v>0</v>
      </c>
      <c r="G111" s="14">
        <f t="shared" si="49"/>
        <v>0</v>
      </c>
      <c r="H111" s="14">
        <f t="shared" si="49"/>
        <v>0</v>
      </c>
      <c r="I111" s="14">
        <f t="shared" si="49"/>
        <v>0</v>
      </c>
      <c r="J111" s="14">
        <f t="shared" si="49"/>
        <v>0</v>
      </c>
      <c r="K111" s="14">
        <f t="shared" si="49"/>
        <v>0</v>
      </c>
      <c r="L111" s="14">
        <f t="shared" si="49"/>
        <v>0</v>
      </c>
      <c r="M111" s="14">
        <f t="shared" si="49"/>
        <v>0</v>
      </c>
      <c r="N111" s="14">
        <f t="shared" si="49"/>
        <v>0</v>
      </c>
      <c r="O111" s="14">
        <f t="shared" si="49"/>
        <v>0</v>
      </c>
      <c r="P111" s="14">
        <f t="shared" si="49"/>
        <v>0</v>
      </c>
      <c r="Q111" s="14">
        <f t="shared" si="49"/>
        <v>0</v>
      </c>
      <c r="R111" s="14">
        <f t="shared" si="49"/>
        <v>0</v>
      </c>
      <c r="S111" s="14">
        <f t="shared" si="49"/>
        <v>0</v>
      </c>
      <c r="T111" s="14">
        <f t="shared" si="49"/>
        <v>0</v>
      </c>
      <c r="U111" s="14">
        <f t="shared" si="49"/>
        <v>0</v>
      </c>
      <c r="V111" s="14">
        <f t="shared" si="49"/>
        <v>0</v>
      </c>
      <c r="W111" s="14">
        <f t="shared" si="49"/>
        <v>0</v>
      </c>
      <c r="X111" s="14">
        <f t="shared" si="49"/>
        <v>0</v>
      </c>
      <c r="Y111" s="14">
        <f t="shared" si="49"/>
        <v>0</v>
      </c>
      <c r="Z111" s="14">
        <f t="shared" si="49"/>
        <v>0</v>
      </c>
      <c r="AA111" s="14">
        <f t="shared" si="49"/>
        <v>0</v>
      </c>
      <c r="AB111" s="14">
        <f t="shared" si="49"/>
        <v>0</v>
      </c>
      <c r="AC111" s="24">
        <f>SUM(E111:AB111)</f>
        <v>0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25">
        <f>SUM(E112:AB112)</f>
        <v>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 t="e">
        <f t="shared" ref="E113:AB113" si="50">E112/E111</f>
        <v>#DIV/0!</v>
      </c>
      <c r="F113" s="16" t="e">
        <f t="shared" si="50"/>
        <v>#DIV/0!</v>
      </c>
      <c r="G113" s="16" t="e">
        <f t="shared" si="50"/>
        <v>#DIV/0!</v>
      </c>
      <c r="H113" s="16" t="e">
        <f t="shared" si="50"/>
        <v>#DIV/0!</v>
      </c>
      <c r="I113" s="16" t="e">
        <f t="shared" si="50"/>
        <v>#DIV/0!</v>
      </c>
      <c r="J113" s="16" t="e">
        <f t="shared" si="50"/>
        <v>#DIV/0!</v>
      </c>
      <c r="K113" s="16" t="e">
        <f t="shared" si="50"/>
        <v>#DIV/0!</v>
      </c>
      <c r="L113" s="16" t="e">
        <f t="shared" si="50"/>
        <v>#DIV/0!</v>
      </c>
      <c r="M113" s="16" t="e">
        <f t="shared" si="50"/>
        <v>#DIV/0!</v>
      </c>
      <c r="N113" s="16" t="e">
        <f t="shared" si="50"/>
        <v>#DIV/0!</v>
      </c>
      <c r="O113" s="16" t="e">
        <f t="shared" si="50"/>
        <v>#DIV/0!</v>
      </c>
      <c r="P113" s="16" t="e">
        <f t="shared" si="50"/>
        <v>#DIV/0!</v>
      </c>
      <c r="Q113" s="16" t="e">
        <f t="shared" si="50"/>
        <v>#DIV/0!</v>
      </c>
      <c r="R113" s="16" t="e">
        <f t="shared" si="50"/>
        <v>#DIV/0!</v>
      </c>
      <c r="S113" s="16" t="e">
        <f t="shared" si="50"/>
        <v>#DIV/0!</v>
      </c>
      <c r="T113" s="16" t="e">
        <f t="shared" si="50"/>
        <v>#DIV/0!</v>
      </c>
      <c r="U113" s="16" t="e">
        <f t="shared" si="50"/>
        <v>#DIV/0!</v>
      </c>
      <c r="V113" s="16" t="e">
        <f t="shared" si="50"/>
        <v>#DIV/0!</v>
      </c>
      <c r="W113" s="16" t="e">
        <f t="shared" si="50"/>
        <v>#DIV/0!</v>
      </c>
      <c r="X113" s="16" t="e">
        <f t="shared" si="50"/>
        <v>#DIV/0!</v>
      </c>
      <c r="Y113" s="16" t="e">
        <f t="shared" si="50"/>
        <v>#DIV/0!</v>
      </c>
      <c r="Z113" s="16" t="e">
        <f t="shared" si="50"/>
        <v>#DIV/0!</v>
      </c>
      <c r="AA113" s="16" t="e">
        <f t="shared" si="50"/>
        <v>#DIV/0!</v>
      </c>
      <c r="AB113" s="16" t="e">
        <f t="shared" si="50"/>
        <v>#DIV/0!</v>
      </c>
      <c r="AC113" s="24" t="e">
        <f t="shared" ref="AC113:AC118" si="51">AVERAGE(E113:AB113)</f>
        <v>#DIV/0!</v>
      </c>
    </row>
    <row r="114" spans="1:35" ht="30" customHeight="1">
      <c r="A114" s="4">
        <v>17</v>
      </c>
      <c r="B114" s="5" t="s">
        <v>64</v>
      </c>
      <c r="C114" s="13"/>
      <c r="D114" s="13"/>
      <c r="E114" s="427" t="e">
        <f>AVERAGE(E113:AB113)</f>
        <v>#DIV/0!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 t="e">
        <f t="shared" si="51"/>
        <v>#DIV/0!</v>
      </c>
    </row>
    <row r="115" spans="1:35" ht="30" customHeight="1">
      <c r="A115" s="4">
        <v>18</v>
      </c>
      <c r="B115" s="5" t="s">
        <v>65</v>
      </c>
      <c r="C115" s="13"/>
      <c r="D115" s="13"/>
      <c r="E115" s="16" t="e">
        <f t="shared" ref="E115:AB115" si="52">3.516/E113</f>
        <v>#DIV/0!</v>
      </c>
      <c r="F115" s="16" t="e">
        <f t="shared" si="52"/>
        <v>#DIV/0!</v>
      </c>
      <c r="G115" s="16" t="e">
        <f t="shared" si="52"/>
        <v>#DIV/0!</v>
      </c>
      <c r="H115" s="16" t="e">
        <f t="shared" si="52"/>
        <v>#DIV/0!</v>
      </c>
      <c r="I115" s="16" t="e">
        <f t="shared" si="52"/>
        <v>#DIV/0!</v>
      </c>
      <c r="J115" s="16" t="e">
        <f t="shared" si="52"/>
        <v>#DIV/0!</v>
      </c>
      <c r="K115" s="16" t="e">
        <f t="shared" si="52"/>
        <v>#DIV/0!</v>
      </c>
      <c r="L115" s="16" t="e">
        <f t="shared" si="52"/>
        <v>#DIV/0!</v>
      </c>
      <c r="M115" s="16" t="e">
        <f t="shared" si="52"/>
        <v>#DIV/0!</v>
      </c>
      <c r="N115" s="16" t="e">
        <f t="shared" si="52"/>
        <v>#DIV/0!</v>
      </c>
      <c r="O115" s="16" t="e">
        <f t="shared" si="52"/>
        <v>#DIV/0!</v>
      </c>
      <c r="P115" s="16" t="e">
        <f t="shared" si="52"/>
        <v>#DIV/0!</v>
      </c>
      <c r="Q115" s="16" t="e">
        <f t="shared" si="52"/>
        <v>#DIV/0!</v>
      </c>
      <c r="R115" s="16" t="e">
        <f t="shared" si="52"/>
        <v>#DIV/0!</v>
      </c>
      <c r="S115" s="16" t="e">
        <f t="shared" si="52"/>
        <v>#DIV/0!</v>
      </c>
      <c r="T115" s="16" t="e">
        <f t="shared" si="52"/>
        <v>#DIV/0!</v>
      </c>
      <c r="U115" s="16" t="e">
        <f t="shared" si="52"/>
        <v>#DIV/0!</v>
      </c>
      <c r="V115" s="16" t="e">
        <f t="shared" si="52"/>
        <v>#DIV/0!</v>
      </c>
      <c r="W115" s="16" t="e">
        <f t="shared" si="52"/>
        <v>#DIV/0!</v>
      </c>
      <c r="X115" s="16" t="e">
        <f t="shared" si="52"/>
        <v>#DIV/0!</v>
      </c>
      <c r="Y115" s="16" t="e">
        <f t="shared" si="52"/>
        <v>#DIV/0!</v>
      </c>
      <c r="Z115" s="16" t="e">
        <f t="shared" si="52"/>
        <v>#DIV/0!</v>
      </c>
      <c r="AA115" s="16" t="e">
        <f t="shared" si="52"/>
        <v>#DIV/0!</v>
      </c>
      <c r="AB115" s="16" t="e">
        <f t="shared" si="52"/>
        <v>#DIV/0!</v>
      </c>
      <c r="AC115" s="24" t="e">
        <f t="shared" si="51"/>
        <v>#DIV/0!</v>
      </c>
    </row>
    <row r="116" spans="1:35" ht="30" customHeight="1">
      <c r="A116" s="4">
        <v>19</v>
      </c>
      <c r="B116" s="5" t="s">
        <v>66</v>
      </c>
      <c r="C116" s="13"/>
      <c r="D116" s="13"/>
      <c r="E116" s="16" t="e">
        <f t="shared" ref="E116:AB116" si="53">3.413*E115</f>
        <v>#DIV/0!</v>
      </c>
      <c r="F116" s="16" t="e">
        <f t="shared" si="53"/>
        <v>#DIV/0!</v>
      </c>
      <c r="G116" s="16" t="e">
        <f t="shared" si="53"/>
        <v>#DIV/0!</v>
      </c>
      <c r="H116" s="16" t="e">
        <f t="shared" si="53"/>
        <v>#DIV/0!</v>
      </c>
      <c r="I116" s="16" t="e">
        <f t="shared" si="53"/>
        <v>#DIV/0!</v>
      </c>
      <c r="J116" s="16" t="e">
        <f t="shared" si="53"/>
        <v>#DIV/0!</v>
      </c>
      <c r="K116" s="16" t="e">
        <f t="shared" si="53"/>
        <v>#DIV/0!</v>
      </c>
      <c r="L116" s="16" t="e">
        <f t="shared" si="53"/>
        <v>#DIV/0!</v>
      </c>
      <c r="M116" s="16" t="e">
        <f t="shared" si="53"/>
        <v>#DIV/0!</v>
      </c>
      <c r="N116" s="16" t="e">
        <f t="shared" si="53"/>
        <v>#DIV/0!</v>
      </c>
      <c r="O116" s="16" t="e">
        <f t="shared" si="53"/>
        <v>#DIV/0!</v>
      </c>
      <c r="P116" s="16" t="e">
        <f t="shared" si="53"/>
        <v>#DIV/0!</v>
      </c>
      <c r="Q116" s="16" t="e">
        <f t="shared" si="53"/>
        <v>#DIV/0!</v>
      </c>
      <c r="R116" s="16" t="e">
        <f t="shared" si="53"/>
        <v>#DIV/0!</v>
      </c>
      <c r="S116" s="16" t="e">
        <f t="shared" si="53"/>
        <v>#DIV/0!</v>
      </c>
      <c r="T116" s="16" t="e">
        <f t="shared" si="53"/>
        <v>#DIV/0!</v>
      </c>
      <c r="U116" s="16" t="e">
        <f t="shared" si="53"/>
        <v>#DIV/0!</v>
      </c>
      <c r="V116" s="16" t="e">
        <f t="shared" si="53"/>
        <v>#DIV/0!</v>
      </c>
      <c r="W116" s="16" t="e">
        <f t="shared" si="53"/>
        <v>#DIV/0!</v>
      </c>
      <c r="X116" s="16" t="e">
        <f t="shared" si="53"/>
        <v>#DIV/0!</v>
      </c>
      <c r="Y116" s="16" t="e">
        <f t="shared" si="53"/>
        <v>#DIV/0!</v>
      </c>
      <c r="Z116" s="16" t="e">
        <f t="shared" si="53"/>
        <v>#DIV/0!</v>
      </c>
      <c r="AA116" s="16" t="e">
        <f t="shared" si="53"/>
        <v>#DIV/0!</v>
      </c>
      <c r="AB116" s="16" t="e">
        <f t="shared" si="53"/>
        <v>#DIV/0!</v>
      </c>
      <c r="AC116" s="24" t="e">
        <f t="shared" si="51"/>
        <v>#DIV/0!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 t="e">
        <f t="shared" ref="E117:J117" si="54">(E100-E99)/LN(1+(E100-E99)/E94)</f>
        <v>#DIV/0!</v>
      </c>
      <c r="F117" s="16" t="e">
        <f t="shared" si="54"/>
        <v>#DIV/0!</v>
      </c>
      <c r="G117" s="16" t="e">
        <f t="shared" si="54"/>
        <v>#DIV/0!</v>
      </c>
      <c r="H117" s="16" t="e">
        <f t="shared" si="54"/>
        <v>#DIV/0!</v>
      </c>
      <c r="I117" s="16" t="e">
        <f t="shared" si="54"/>
        <v>#DIV/0!</v>
      </c>
      <c r="J117" s="16" t="e">
        <f t="shared" si="54"/>
        <v>#DIV/0!</v>
      </c>
      <c r="K117" s="16" t="e">
        <f>(K100-K99)/LN(1+(K100-K99)/K94)</f>
        <v>#DIV/0!</v>
      </c>
      <c r="L117" s="16" t="e">
        <f t="shared" ref="L117:AB117" si="55">(L100-L99)/LN(1+(L100-L99)/L94)</f>
        <v>#DIV/0!</v>
      </c>
      <c r="M117" s="16" t="e">
        <f t="shared" si="55"/>
        <v>#DIV/0!</v>
      </c>
      <c r="N117" s="16" t="e">
        <f t="shared" si="55"/>
        <v>#DIV/0!</v>
      </c>
      <c r="O117" s="16" t="e">
        <f t="shared" si="55"/>
        <v>#DIV/0!</v>
      </c>
      <c r="P117" s="16" t="e">
        <f t="shared" si="55"/>
        <v>#DIV/0!</v>
      </c>
      <c r="Q117" s="16" t="e">
        <f t="shared" si="55"/>
        <v>#DIV/0!</v>
      </c>
      <c r="R117" s="16" t="e">
        <f t="shared" si="55"/>
        <v>#DIV/0!</v>
      </c>
      <c r="S117" s="16" t="e">
        <f t="shared" si="55"/>
        <v>#DIV/0!</v>
      </c>
      <c r="T117" s="16" t="e">
        <f t="shared" si="55"/>
        <v>#DIV/0!</v>
      </c>
      <c r="U117" s="16" t="e">
        <f t="shared" si="55"/>
        <v>#DIV/0!</v>
      </c>
      <c r="V117" s="16" t="e">
        <f t="shared" si="55"/>
        <v>#DIV/0!</v>
      </c>
      <c r="W117" s="16" t="e">
        <f t="shared" si="55"/>
        <v>#DIV/0!</v>
      </c>
      <c r="X117" s="16" t="e">
        <f t="shared" si="55"/>
        <v>#DIV/0!</v>
      </c>
      <c r="Y117" s="16" t="e">
        <f t="shared" si="55"/>
        <v>#DIV/0!</v>
      </c>
      <c r="Z117" s="16" t="e">
        <f t="shared" si="55"/>
        <v>#DIV/0!</v>
      </c>
      <c r="AA117" s="16" t="e">
        <f t="shared" si="55"/>
        <v>#DIV/0!</v>
      </c>
      <c r="AB117" s="16" t="e">
        <f t="shared" si="55"/>
        <v>#DIV/0!</v>
      </c>
      <c r="AC117" s="24" t="e">
        <f t="shared" si="51"/>
        <v>#DIV/0!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 t="e">
        <f t="shared" ref="E118:AB118" si="56">(E96-E97)/LN(1+(E96-E97)/E95)</f>
        <v>#DIV/0!</v>
      </c>
      <c r="F118" s="16" t="e">
        <f t="shared" si="56"/>
        <v>#DIV/0!</v>
      </c>
      <c r="G118" s="16" t="e">
        <f t="shared" si="56"/>
        <v>#DIV/0!</v>
      </c>
      <c r="H118" s="16" t="e">
        <f t="shared" si="56"/>
        <v>#DIV/0!</v>
      </c>
      <c r="I118" s="16" t="e">
        <f t="shared" si="56"/>
        <v>#DIV/0!</v>
      </c>
      <c r="J118" s="16" t="e">
        <f t="shared" si="56"/>
        <v>#DIV/0!</v>
      </c>
      <c r="K118" s="16" t="e">
        <f t="shared" si="56"/>
        <v>#DIV/0!</v>
      </c>
      <c r="L118" s="16" t="e">
        <f t="shared" si="56"/>
        <v>#DIV/0!</v>
      </c>
      <c r="M118" s="16" t="e">
        <f t="shared" si="56"/>
        <v>#DIV/0!</v>
      </c>
      <c r="N118" s="16" t="e">
        <f t="shared" si="56"/>
        <v>#DIV/0!</v>
      </c>
      <c r="O118" s="16" t="e">
        <f t="shared" si="56"/>
        <v>#DIV/0!</v>
      </c>
      <c r="P118" s="16" t="e">
        <f t="shared" si="56"/>
        <v>#DIV/0!</v>
      </c>
      <c r="Q118" s="16" t="e">
        <f t="shared" si="56"/>
        <v>#DIV/0!</v>
      </c>
      <c r="R118" s="16" t="e">
        <f t="shared" si="56"/>
        <v>#DIV/0!</v>
      </c>
      <c r="S118" s="16" t="e">
        <f t="shared" si="56"/>
        <v>#DIV/0!</v>
      </c>
      <c r="T118" s="16" t="e">
        <f t="shared" si="56"/>
        <v>#DIV/0!</v>
      </c>
      <c r="U118" s="16" t="e">
        <f t="shared" si="56"/>
        <v>#DIV/0!</v>
      </c>
      <c r="V118" s="16" t="e">
        <f t="shared" si="56"/>
        <v>#DIV/0!</v>
      </c>
      <c r="W118" s="16" t="e">
        <f t="shared" si="56"/>
        <v>#DIV/0!</v>
      </c>
      <c r="X118" s="16" t="e">
        <f t="shared" si="56"/>
        <v>#DIV/0!</v>
      </c>
      <c r="Y118" s="16" t="e">
        <f t="shared" si="56"/>
        <v>#DIV/0!</v>
      </c>
      <c r="Z118" s="16" t="e">
        <f t="shared" si="56"/>
        <v>#DIV/0!</v>
      </c>
      <c r="AA118" s="16" t="e">
        <f t="shared" si="56"/>
        <v>#DIV/0!</v>
      </c>
      <c r="AB118" s="16" t="e">
        <f t="shared" si="56"/>
        <v>#DIV/0!</v>
      </c>
      <c r="AC118" s="24" t="e">
        <f t="shared" si="51"/>
        <v>#DIV/0!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57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57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0</v>
      </c>
      <c r="F127" s="10">
        <f t="shared" ref="F127:AB127" si="58">F125-F126</f>
        <v>0</v>
      </c>
      <c r="G127" s="10">
        <f t="shared" si="58"/>
        <v>0</v>
      </c>
      <c r="H127" s="10">
        <f t="shared" si="58"/>
        <v>0</v>
      </c>
      <c r="I127" s="10">
        <f t="shared" si="58"/>
        <v>0</v>
      </c>
      <c r="J127" s="10">
        <f t="shared" si="58"/>
        <v>0</v>
      </c>
      <c r="K127" s="10">
        <f t="shared" si="58"/>
        <v>0</v>
      </c>
      <c r="L127" s="10">
        <f t="shared" si="58"/>
        <v>0</v>
      </c>
      <c r="M127" s="10">
        <f t="shared" si="58"/>
        <v>0</v>
      </c>
      <c r="N127" s="10">
        <f t="shared" si="58"/>
        <v>0</v>
      </c>
      <c r="O127" s="10">
        <f t="shared" si="58"/>
        <v>0</v>
      </c>
      <c r="P127" s="10">
        <f t="shared" si="58"/>
        <v>0</v>
      </c>
      <c r="Q127" s="10">
        <f t="shared" si="58"/>
        <v>0</v>
      </c>
      <c r="R127" s="10">
        <f t="shared" si="58"/>
        <v>0</v>
      </c>
      <c r="S127" s="10">
        <f t="shared" si="58"/>
        <v>0</v>
      </c>
      <c r="T127" s="10">
        <f t="shared" si="58"/>
        <v>0</v>
      </c>
      <c r="U127" s="10">
        <f t="shared" si="58"/>
        <v>0</v>
      </c>
      <c r="V127" s="10">
        <f t="shared" si="58"/>
        <v>0</v>
      </c>
      <c r="W127" s="10">
        <f t="shared" si="58"/>
        <v>0</v>
      </c>
      <c r="X127" s="10">
        <f t="shared" si="58"/>
        <v>0</v>
      </c>
      <c r="Y127" s="10">
        <f t="shared" si="58"/>
        <v>0</v>
      </c>
      <c r="Z127" s="10">
        <f t="shared" si="58"/>
        <v>0</v>
      </c>
      <c r="AA127" s="10">
        <f t="shared" si="58"/>
        <v>0</v>
      </c>
      <c r="AB127" s="10">
        <f t="shared" si="58"/>
        <v>0</v>
      </c>
      <c r="AC127" s="24">
        <f t="shared" si="57"/>
        <v>0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57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57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0</v>
      </c>
      <c r="F130" s="10">
        <f t="shared" ref="F130:AB130" si="59">F129-F128</f>
        <v>0</v>
      </c>
      <c r="G130" s="10">
        <f t="shared" si="59"/>
        <v>0</v>
      </c>
      <c r="H130" s="10">
        <f t="shared" si="59"/>
        <v>0</v>
      </c>
      <c r="I130" s="10">
        <f t="shared" si="59"/>
        <v>0</v>
      </c>
      <c r="J130" s="10">
        <f t="shared" si="59"/>
        <v>0</v>
      </c>
      <c r="K130" s="10">
        <f t="shared" si="59"/>
        <v>0</v>
      </c>
      <c r="L130" s="10">
        <f t="shared" si="59"/>
        <v>0</v>
      </c>
      <c r="M130" s="10">
        <f t="shared" si="59"/>
        <v>0</v>
      </c>
      <c r="N130" s="10">
        <f t="shared" si="59"/>
        <v>0</v>
      </c>
      <c r="O130" s="10">
        <f t="shared" si="59"/>
        <v>0</v>
      </c>
      <c r="P130" s="10">
        <f t="shared" si="59"/>
        <v>0</v>
      </c>
      <c r="Q130" s="10">
        <f t="shared" si="59"/>
        <v>0</v>
      </c>
      <c r="R130" s="10">
        <f t="shared" si="59"/>
        <v>0</v>
      </c>
      <c r="S130" s="10">
        <f t="shared" si="59"/>
        <v>0</v>
      </c>
      <c r="T130" s="10">
        <f t="shared" si="59"/>
        <v>0</v>
      </c>
      <c r="U130" s="10">
        <f t="shared" si="59"/>
        <v>0</v>
      </c>
      <c r="V130" s="10">
        <f t="shared" si="59"/>
        <v>0</v>
      </c>
      <c r="W130" s="10">
        <f t="shared" si="59"/>
        <v>0</v>
      </c>
      <c r="X130" s="10">
        <f t="shared" si="59"/>
        <v>0</v>
      </c>
      <c r="Y130" s="10">
        <f t="shared" si="59"/>
        <v>0</v>
      </c>
      <c r="Z130" s="10">
        <f t="shared" si="59"/>
        <v>0</v>
      </c>
      <c r="AA130" s="10">
        <f t="shared" si="59"/>
        <v>0</v>
      </c>
      <c r="AB130" s="10">
        <f t="shared" si="59"/>
        <v>0</v>
      </c>
      <c r="AC130" s="24">
        <f>AVERAGE(E130:AB130)</f>
        <v>0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60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60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>
        <v>4.2</v>
      </c>
      <c r="Y133" s="11">
        <v>4.2</v>
      </c>
      <c r="Z133" s="11">
        <v>4.2</v>
      </c>
      <c r="AA133" s="11">
        <v>4.2</v>
      </c>
      <c r="AB133" s="11">
        <v>4.2</v>
      </c>
      <c r="AC133" s="24">
        <f t="shared" si="60"/>
        <v>4.200000000000002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>
        <v>3.7</v>
      </c>
      <c r="Y134" s="12">
        <v>3.7</v>
      </c>
      <c r="Z134" s="12">
        <v>3.7</v>
      </c>
      <c r="AA134" s="12">
        <v>3.7</v>
      </c>
      <c r="AB134" s="12">
        <v>3.7</v>
      </c>
      <c r="AC134" s="24">
        <f t="shared" si="60"/>
        <v>3.7000000000000015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>
        <v>3.8</v>
      </c>
      <c r="Y135" s="12">
        <v>3.8</v>
      </c>
      <c r="Z135" s="12">
        <v>3.8</v>
      </c>
      <c r="AA135" s="12">
        <v>3.8</v>
      </c>
      <c r="AB135" s="12">
        <v>3.8</v>
      </c>
      <c r="AC135" s="24">
        <f t="shared" si="60"/>
        <v>3.7999999999999985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24">
        <f t="shared" si="60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AB137" si="61">E133-E134</f>
        <v>0.5</v>
      </c>
      <c r="F137" s="11">
        <f t="shared" si="61"/>
        <v>0.5</v>
      </c>
      <c r="G137" s="11">
        <f t="shared" si="61"/>
        <v>0.5</v>
      </c>
      <c r="H137" s="11">
        <f t="shared" si="61"/>
        <v>0.5</v>
      </c>
      <c r="I137" s="11">
        <f t="shared" si="61"/>
        <v>0.5</v>
      </c>
      <c r="J137" s="11">
        <f t="shared" si="61"/>
        <v>0.5</v>
      </c>
      <c r="K137" s="11">
        <f t="shared" si="61"/>
        <v>0.5</v>
      </c>
      <c r="L137" s="11">
        <f t="shared" si="61"/>
        <v>0.5</v>
      </c>
      <c r="M137" s="11">
        <f t="shared" si="61"/>
        <v>0.5</v>
      </c>
      <c r="N137" s="11">
        <f t="shared" si="61"/>
        <v>0.5</v>
      </c>
      <c r="O137" s="11">
        <f t="shared" si="61"/>
        <v>0.5</v>
      </c>
      <c r="P137" s="11">
        <f t="shared" si="61"/>
        <v>0.5</v>
      </c>
      <c r="Q137" s="11">
        <f t="shared" si="61"/>
        <v>0.5</v>
      </c>
      <c r="R137" s="11">
        <f t="shared" si="61"/>
        <v>0.5</v>
      </c>
      <c r="S137" s="11">
        <f t="shared" si="61"/>
        <v>0.5</v>
      </c>
      <c r="T137" s="11">
        <f t="shared" si="61"/>
        <v>0.5</v>
      </c>
      <c r="U137" s="11">
        <f t="shared" si="61"/>
        <v>0.5</v>
      </c>
      <c r="V137" s="11">
        <f t="shared" si="61"/>
        <v>0.5</v>
      </c>
      <c r="W137" s="11">
        <f t="shared" si="61"/>
        <v>0.5</v>
      </c>
      <c r="X137" s="11">
        <f t="shared" si="61"/>
        <v>0.5</v>
      </c>
      <c r="Y137" s="11">
        <f t="shared" si="61"/>
        <v>0.5</v>
      </c>
      <c r="Z137" s="11">
        <f t="shared" si="61"/>
        <v>0.5</v>
      </c>
      <c r="AA137" s="11">
        <f t="shared" si="61"/>
        <v>0.5</v>
      </c>
      <c r="AB137" s="11">
        <f t="shared" si="61"/>
        <v>0.5</v>
      </c>
      <c r="AC137" s="24">
        <f t="shared" si="60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AB138" si="62">E135-E136</f>
        <v>0.79999999999999982</v>
      </c>
      <c r="F138" s="11">
        <f t="shared" si="62"/>
        <v>0.79999999999999982</v>
      </c>
      <c r="G138" s="11">
        <f t="shared" si="62"/>
        <v>0.79999999999999982</v>
      </c>
      <c r="H138" s="11">
        <f t="shared" si="62"/>
        <v>0.79999999999999982</v>
      </c>
      <c r="I138" s="11">
        <f t="shared" si="62"/>
        <v>0.79999999999999982</v>
      </c>
      <c r="J138" s="11">
        <f t="shared" si="62"/>
        <v>0.79999999999999982</v>
      </c>
      <c r="K138" s="11">
        <f t="shared" si="62"/>
        <v>0.79999999999999982</v>
      </c>
      <c r="L138" s="11">
        <f t="shared" si="62"/>
        <v>0.79999999999999982</v>
      </c>
      <c r="M138" s="11">
        <f t="shared" si="62"/>
        <v>0.79999999999999982</v>
      </c>
      <c r="N138" s="11">
        <f t="shared" si="62"/>
        <v>0.79999999999999982</v>
      </c>
      <c r="O138" s="11">
        <f t="shared" si="62"/>
        <v>0.79999999999999982</v>
      </c>
      <c r="P138" s="11">
        <f t="shared" si="62"/>
        <v>0.79999999999999982</v>
      </c>
      <c r="Q138" s="11">
        <f t="shared" si="62"/>
        <v>0.79999999999999982</v>
      </c>
      <c r="R138" s="11">
        <f t="shared" si="62"/>
        <v>0.79999999999999982</v>
      </c>
      <c r="S138" s="11">
        <f t="shared" si="62"/>
        <v>0.79999999999999982</v>
      </c>
      <c r="T138" s="11">
        <f t="shared" si="62"/>
        <v>0.79999999999999982</v>
      </c>
      <c r="U138" s="11">
        <f t="shared" si="62"/>
        <v>0.79999999999999982</v>
      </c>
      <c r="V138" s="11">
        <f t="shared" si="62"/>
        <v>0.79999999999999982</v>
      </c>
      <c r="W138" s="11">
        <f t="shared" si="62"/>
        <v>0.79999999999999982</v>
      </c>
      <c r="X138" s="11">
        <f t="shared" si="62"/>
        <v>0.79999999999999982</v>
      </c>
      <c r="Y138" s="11">
        <f t="shared" si="62"/>
        <v>0.79999999999999982</v>
      </c>
      <c r="Z138" s="11">
        <f t="shared" si="62"/>
        <v>0.79999999999999982</v>
      </c>
      <c r="AA138" s="11">
        <f t="shared" si="62"/>
        <v>0.79999999999999982</v>
      </c>
      <c r="AB138" s="11">
        <f t="shared" si="62"/>
        <v>0.79999999999999982</v>
      </c>
      <c r="AC138" s="24">
        <f t="shared" si="60"/>
        <v>0.80000000000000027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AB139" si="63">SQRT(E137/0.5)*971</f>
        <v>971</v>
      </c>
      <c r="F139" s="14">
        <f t="shared" si="63"/>
        <v>971</v>
      </c>
      <c r="G139" s="14">
        <f t="shared" si="63"/>
        <v>971</v>
      </c>
      <c r="H139" s="14">
        <f t="shared" si="63"/>
        <v>971</v>
      </c>
      <c r="I139" s="14">
        <f t="shared" si="63"/>
        <v>971</v>
      </c>
      <c r="J139" s="14">
        <f t="shared" si="63"/>
        <v>971</v>
      </c>
      <c r="K139" s="14">
        <f t="shared" si="63"/>
        <v>971</v>
      </c>
      <c r="L139" s="14">
        <f t="shared" si="63"/>
        <v>971</v>
      </c>
      <c r="M139" s="14">
        <f t="shared" si="63"/>
        <v>971</v>
      </c>
      <c r="N139" s="14">
        <f t="shared" si="63"/>
        <v>971</v>
      </c>
      <c r="O139" s="14">
        <f t="shared" si="63"/>
        <v>971</v>
      </c>
      <c r="P139" s="14">
        <f t="shared" si="63"/>
        <v>971</v>
      </c>
      <c r="Q139" s="14">
        <f t="shared" si="63"/>
        <v>971</v>
      </c>
      <c r="R139" s="14">
        <f t="shared" si="63"/>
        <v>971</v>
      </c>
      <c r="S139" s="14">
        <f t="shared" si="63"/>
        <v>971</v>
      </c>
      <c r="T139" s="14">
        <f t="shared" si="63"/>
        <v>971</v>
      </c>
      <c r="U139" s="14">
        <f t="shared" si="63"/>
        <v>971</v>
      </c>
      <c r="V139" s="14">
        <f t="shared" si="63"/>
        <v>971</v>
      </c>
      <c r="W139" s="14">
        <f t="shared" si="63"/>
        <v>971</v>
      </c>
      <c r="X139" s="14">
        <f t="shared" si="63"/>
        <v>971</v>
      </c>
      <c r="Y139" s="14">
        <f t="shared" si="63"/>
        <v>971</v>
      </c>
      <c r="Z139" s="14">
        <f t="shared" si="63"/>
        <v>971</v>
      </c>
      <c r="AA139" s="14">
        <f t="shared" si="63"/>
        <v>971</v>
      </c>
      <c r="AB139" s="14">
        <f t="shared" si="63"/>
        <v>971</v>
      </c>
      <c r="AC139" s="24">
        <f t="shared" si="60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AB140" si="64">E139*1000*1*(E125-E126)/3024</f>
        <v>0</v>
      </c>
      <c r="F140" s="14">
        <f t="shared" si="64"/>
        <v>0</v>
      </c>
      <c r="G140" s="14">
        <f t="shared" si="64"/>
        <v>0</v>
      </c>
      <c r="H140" s="14">
        <f t="shared" si="64"/>
        <v>0</v>
      </c>
      <c r="I140" s="14">
        <f t="shared" si="64"/>
        <v>0</v>
      </c>
      <c r="J140" s="14">
        <f t="shared" si="64"/>
        <v>0</v>
      </c>
      <c r="K140" s="14">
        <f t="shared" si="64"/>
        <v>0</v>
      </c>
      <c r="L140" s="14">
        <f t="shared" si="64"/>
        <v>0</v>
      </c>
      <c r="M140" s="14">
        <f t="shared" si="64"/>
        <v>0</v>
      </c>
      <c r="N140" s="14">
        <f t="shared" si="64"/>
        <v>0</v>
      </c>
      <c r="O140" s="14">
        <f t="shared" si="64"/>
        <v>0</v>
      </c>
      <c r="P140" s="14">
        <f t="shared" si="64"/>
        <v>0</v>
      </c>
      <c r="Q140" s="14">
        <f t="shared" si="64"/>
        <v>0</v>
      </c>
      <c r="R140" s="14">
        <f t="shared" si="64"/>
        <v>0</v>
      </c>
      <c r="S140" s="14">
        <f t="shared" si="64"/>
        <v>0</v>
      </c>
      <c r="T140" s="14">
        <f t="shared" si="64"/>
        <v>0</v>
      </c>
      <c r="U140" s="14">
        <f t="shared" si="64"/>
        <v>0</v>
      </c>
      <c r="V140" s="14">
        <f t="shared" si="64"/>
        <v>0</v>
      </c>
      <c r="W140" s="14">
        <f t="shared" si="64"/>
        <v>0</v>
      </c>
      <c r="X140" s="14">
        <f t="shared" si="64"/>
        <v>0</v>
      </c>
      <c r="Y140" s="14">
        <f t="shared" si="64"/>
        <v>0</v>
      </c>
      <c r="Z140" s="14">
        <f t="shared" si="64"/>
        <v>0</v>
      </c>
      <c r="AA140" s="14">
        <f t="shared" si="64"/>
        <v>0</v>
      </c>
      <c r="AB140" s="14">
        <f t="shared" si="64"/>
        <v>0</v>
      </c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 t="e">
        <f t="shared" ref="E142:AB142" si="65">E141/E140</f>
        <v>#DIV/0!</v>
      </c>
      <c r="F142" s="16" t="e">
        <f t="shared" si="65"/>
        <v>#DIV/0!</v>
      </c>
      <c r="G142" s="16" t="e">
        <f t="shared" si="65"/>
        <v>#DIV/0!</v>
      </c>
      <c r="H142" s="16" t="e">
        <f t="shared" si="65"/>
        <v>#DIV/0!</v>
      </c>
      <c r="I142" s="16" t="e">
        <f t="shared" si="65"/>
        <v>#DIV/0!</v>
      </c>
      <c r="J142" s="16" t="e">
        <f t="shared" si="65"/>
        <v>#DIV/0!</v>
      </c>
      <c r="K142" s="16" t="e">
        <f t="shared" si="65"/>
        <v>#DIV/0!</v>
      </c>
      <c r="L142" s="16" t="e">
        <f t="shared" si="65"/>
        <v>#DIV/0!</v>
      </c>
      <c r="M142" s="16" t="e">
        <f t="shared" si="65"/>
        <v>#DIV/0!</v>
      </c>
      <c r="N142" s="16" t="e">
        <f t="shared" si="65"/>
        <v>#DIV/0!</v>
      </c>
      <c r="O142" s="16" t="e">
        <f t="shared" si="65"/>
        <v>#DIV/0!</v>
      </c>
      <c r="P142" s="16" t="e">
        <f t="shared" si="65"/>
        <v>#DIV/0!</v>
      </c>
      <c r="Q142" s="16" t="e">
        <f t="shared" si="65"/>
        <v>#DIV/0!</v>
      </c>
      <c r="R142" s="16" t="e">
        <f t="shared" si="65"/>
        <v>#DIV/0!</v>
      </c>
      <c r="S142" s="16" t="e">
        <f t="shared" si="65"/>
        <v>#DIV/0!</v>
      </c>
      <c r="T142" s="16" t="e">
        <f t="shared" si="65"/>
        <v>#DIV/0!</v>
      </c>
      <c r="U142" s="16" t="e">
        <f t="shared" si="65"/>
        <v>#DIV/0!</v>
      </c>
      <c r="V142" s="16" t="e">
        <f t="shared" si="65"/>
        <v>#DIV/0!</v>
      </c>
      <c r="W142" s="16" t="e">
        <f t="shared" si="65"/>
        <v>#DIV/0!</v>
      </c>
      <c r="X142" s="16" t="e">
        <f t="shared" si="65"/>
        <v>#DIV/0!</v>
      </c>
      <c r="Y142" s="16" t="e">
        <f t="shared" si="65"/>
        <v>#DIV/0!</v>
      </c>
      <c r="Z142" s="16" t="e">
        <f t="shared" si="65"/>
        <v>#DIV/0!</v>
      </c>
      <c r="AA142" s="16" t="e">
        <f t="shared" si="65"/>
        <v>#DIV/0!</v>
      </c>
      <c r="AB142" s="16" t="e">
        <f t="shared" si="65"/>
        <v>#DIV/0!</v>
      </c>
      <c r="AC142" s="24" t="e">
        <f t="shared" ref="AC142:AC147" si="66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 t="e">
        <f>AVERAGE(E142:AB142)</f>
        <v>#DIV/0!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66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 t="e">
        <f t="shared" ref="E144:AB144" si="67">3.516/E142</f>
        <v>#DIV/0!</v>
      </c>
      <c r="F144" s="16" t="e">
        <f t="shared" si="67"/>
        <v>#DIV/0!</v>
      </c>
      <c r="G144" s="16" t="e">
        <f t="shared" si="67"/>
        <v>#DIV/0!</v>
      </c>
      <c r="H144" s="16" t="e">
        <f t="shared" si="67"/>
        <v>#DIV/0!</v>
      </c>
      <c r="I144" s="16" t="e">
        <f t="shared" si="67"/>
        <v>#DIV/0!</v>
      </c>
      <c r="J144" s="16" t="e">
        <f t="shared" si="67"/>
        <v>#DIV/0!</v>
      </c>
      <c r="K144" s="16" t="e">
        <f t="shared" si="67"/>
        <v>#DIV/0!</v>
      </c>
      <c r="L144" s="16" t="e">
        <f t="shared" si="67"/>
        <v>#DIV/0!</v>
      </c>
      <c r="M144" s="16" t="e">
        <f t="shared" si="67"/>
        <v>#DIV/0!</v>
      </c>
      <c r="N144" s="16" t="e">
        <f t="shared" si="67"/>
        <v>#DIV/0!</v>
      </c>
      <c r="O144" s="16" t="e">
        <f t="shared" si="67"/>
        <v>#DIV/0!</v>
      </c>
      <c r="P144" s="16" t="e">
        <f t="shared" si="67"/>
        <v>#DIV/0!</v>
      </c>
      <c r="Q144" s="16" t="e">
        <f t="shared" si="67"/>
        <v>#DIV/0!</v>
      </c>
      <c r="R144" s="16" t="e">
        <f t="shared" si="67"/>
        <v>#DIV/0!</v>
      </c>
      <c r="S144" s="16" t="e">
        <f t="shared" si="67"/>
        <v>#DIV/0!</v>
      </c>
      <c r="T144" s="16" t="e">
        <f t="shared" si="67"/>
        <v>#DIV/0!</v>
      </c>
      <c r="U144" s="16" t="e">
        <f t="shared" si="67"/>
        <v>#DIV/0!</v>
      </c>
      <c r="V144" s="16" t="e">
        <f t="shared" si="67"/>
        <v>#DIV/0!</v>
      </c>
      <c r="W144" s="16" t="e">
        <f t="shared" si="67"/>
        <v>#DIV/0!</v>
      </c>
      <c r="X144" s="16" t="e">
        <f t="shared" si="67"/>
        <v>#DIV/0!</v>
      </c>
      <c r="Y144" s="16" t="e">
        <f t="shared" si="67"/>
        <v>#DIV/0!</v>
      </c>
      <c r="Z144" s="16" t="e">
        <f t="shared" si="67"/>
        <v>#DIV/0!</v>
      </c>
      <c r="AA144" s="16" t="e">
        <f t="shared" si="67"/>
        <v>#DIV/0!</v>
      </c>
      <c r="AB144" s="16" t="e">
        <f t="shared" si="67"/>
        <v>#DIV/0!</v>
      </c>
      <c r="AC144" s="24" t="e">
        <f t="shared" si="66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 t="e">
        <f t="shared" ref="E145:AB145" si="68">3.413*E144</f>
        <v>#DIV/0!</v>
      </c>
      <c r="F145" s="16" t="e">
        <f t="shared" si="68"/>
        <v>#DIV/0!</v>
      </c>
      <c r="G145" s="16" t="e">
        <f t="shared" si="68"/>
        <v>#DIV/0!</v>
      </c>
      <c r="H145" s="16" t="e">
        <f t="shared" si="68"/>
        <v>#DIV/0!</v>
      </c>
      <c r="I145" s="16" t="e">
        <f t="shared" si="68"/>
        <v>#DIV/0!</v>
      </c>
      <c r="J145" s="16" t="e">
        <f t="shared" si="68"/>
        <v>#DIV/0!</v>
      </c>
      <c r="K145" s="16" t="e">
        <f t="shared" si="68"/>
        <v>#DIV/0!</v>
      </c>
      <c r="L145" s="16" t="e">
        <f t="shared" si="68"/>
        <v>#DIV/0!</v>
      </c>
      <c r="M145" s="16" t="e">
        <f t="shared" si="68"/>
        <v>#DIV/0!</v>
      </c>
      <c r="N145" s="16" t="e">
        <f t="shared" si="68"/>
        <v>#DIV/0!</v>
      </c>
      <c r="O145" s="16" t="e">
        <f t="shared" si="68"/>
        <v>#DIV/0!</v>
      </c>
      <c r="P145" s="16" t="e">
        <f t="shared" si="68"/>
        <v>#DIV/0!</v>
      </c>
      <c r="Q145" s="16" t="e">
        <f t="shared" si="68"/>
        <v>#DIV/0!</v>
      </c>
      <c r="R145" s="16" t="e">
        <f t="shared" si="68"/>
        <v>#DIV/0!</v>
      </c>
      <c r="S145" s="16" t="e">
        <f t="shared" si="68"/>
        <v>#DIV/0!</v>
      </c>
      <c r="T145" s="16" t="e">
        <f t="shared" si="68"/>
        <v>#DIV/0!</v>
      </c>
      <c r="U145" s="16" t="e">
        <f t="shared" si="68"/>
        <v>#DIV/0!</v>
      </c>
      <c r="V145" s="16" t="e">
        <f t="shared" si="68"/>
        <v>#DIV/0!</v>
      </c>
      <c r="W145" s="16" t="e">
        <f t="shared" si="68"/>
        <v>#DIV/0!</v>
      </c>
      <c r="X145" s="16" t="e">
        <f t="shared" si="68"/>
        <v>#DIV/0!</v>
      </c>
      <c r="Y145" s="16" t="e">
        <f t="shared" si="68"/>
        <v>#DIV/0!</v>
      </c>
      <c r="Z145" s="16" t="e">
        <f t="shared" si="68"/>
        <v>#DIV/0!</v>
      </c>
      <c r="AA145" s="16" t="e">
        <f t="shared" si="68"/>
        <v>#DIV/0!</v>
      </c>
      <c r="AB145" s="16" t="e">
        <f t="shared" si="68"/>
        <v>#DIV/0!</v>
      </c>
      <c r="AC145" s="24" t="e">
        <f t="shared" si="66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 t="e">
        <f t="shared" ref="E146:AB146" si="69">(E129-E128)/LN(1+(E129-E128)/E123)</f>
        <v>#DIV/0!</v>
      </c>
      <c r="F146" s="16" t="e">
        <f t="shared" si="69"/>
        <v>#DIV/0!</v>
      </c>
      <c r="G146" s="16" t="e">
        <f t="shared" si="69"/>
        <v>#DIV/0!</v>
      </c>
      <c r="H146" s="16" t="e">
        <f t="shared" si="69"/>
        <v>#DIV/0!</v>
      </c>
      <c r="I146" s="16" t="e">
        <f t="shared" si="69"/>
        <v>#DIV/0!</v>
      </c>
      <c r="J146" s="16" t="e">
        <f t="shared" si="69"/>
        <v>#DIV/0!</v>
      </c>
      <c r="K146" s="16" t="e">
        <f t="shared" si="69"/>
        <v>#DIV/0!</v>
      </c>
      <c r="L146" s="16" t="e">
        <f t="shared" si="69"/>
        <v>#DIV/0!</v>
      </c>
      <c r="M146" s="16" t="e">
        <f t="shared" si="69"/>
        <v>#DIV/0!</v>
      </c>
      <c r="N146" s="16" t="e">
        <f t="shared" si="69"/>
        <v>#DIV/0!</v>
      </c>
      <c r="O146" s="16" t="e">
        <f t="shared" si="69"/>
        <v>#DIV/0!</v>
      </c>
      <c r="P146" s="16" t="e">
        <f t="shared" si="69"/>
        <v>#DIV/0!</v>
      </c>
      <c r="Q146" s="16" t="e">
        <f t="shared" si="69"/>
        <v>#DIV/0!</v>
      </c>
      <c r="R146" s="16" t="e">
        <f t="shared" si="69"/>
        <v>#DIV/0!</v>
      </c>
      <c r="S146" s="16" t="e">
        <f t="shared" si="69"/>
        <v>#DIV/0!</v>
      </c>
      <c r="T146" s="16" t="e">
        <f t="shared" si="69"/>
        <v>#DIV/0!</v>
      </c>
      <c r="U146" s="16" t="e">
        <f t="shared" si="69"/>
        <v>#DIV/0!</v>
      </c>
      <c r="V146" s="16" t="e">
        <f t="shared" si="69"/>
        <v>#DIV/0!</v>
      </c>
      <c r="W146" s="16" t="e">
        <f t="shared" si="69"/>
        <v>#DIV/0!</v>
      </c>
      <c r="X146" s="16" t="e">
        <f t="shared" si="69"/>
        <v>#DIV/0!</v>
      </c>
      <c r="Y146" s="16" t="e">
        <f t="shared" si="69"/>
        <v>#DIV/0!</v>
      </c>
      <c r="Z146" s="16" t="e">
        <f t="shared" si="69"/>
        <v>#DIV/0!</v>
      </c>
      <c r="AA146" s="16" t="e">
        <f t="shared" si="69"/>
        <v>#DIV/0!</v>
      </c>
      <c r="AB146" s="16" t="e">
        <f t="shared" si="69"/>
        <v>#DIV/0!</v>
      </c>
      <c r="AC146" s="24" t="e">
        <f t="shared" si="66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 t="e">
        <f t="shared" ref="E147:AB147" si="70">(E125-E126)/LN(1+(E125-E126)/E124)</f>
        <v>#DIV/0!</v>
      </c>
      <c r="F147" s="16" t="e">
        <f t="shared" si="70"/>
        <v>#DIV/0!</v>
      </c>
      <c r="G147" s="16" t="e">
        <f t="shared" si="70"/>
        <v>#DIV/0!</v>
      </c>
      <c r="H147" s="16" t="e">
        <f t="shared" si="70"/>
        <v>#DIV/0!</v>
      </c>
      <c r="I147" s="16" t="e">
        <f t="shared" si="70"/>
        <v>#DIV/0!</v>
      </c>
      <c r="J147" s="16" t="e">
        <f t="shared" si="70"/>
        <v>#DIV/0!</v>
      </c>
      <c r="K147" s="16" t="e">
        <f t="shared" si="70"/>
        <v>#DIV/0!</v>
      </c>
      <c r="L147" s="16" t="e">
        <f t="shared" si="70"/>
        <v>#DIV/0!</v>
      </c>
      <c r="M147" s="16" t="e">
        <f t="shared" si="70"/>
        <v>#DIV/0!</v>
      </c>
      <c r="N147" s="16" t="e">
        <f t="shared" si="70"/>
        <v>#DIV/0!</v>
      </c>
      <c r="O147" s="16" t="e">
        <f t="shared" si="70"/>
        <v>#DIV/0!</v>
      </c>
      <c r="P147" s="16" t="e">
        <f t="shared" si="70"/>
        <v>#DIV/0!</v>
      </c>
      <c r="Q147" s="16" t="e">
        <f t="shared" si="70"/>
        <v>#DIV/0!</v>
      </c>
      <c r="R147" s="16" t="e">
        <f t="shared" si="70"/>
        <v>#DIV/0!</v>
      </c>
      <c r="S147" s="16" t="e">
        <f t="shared" si="70"/>
        <v>#DIV/0!</v>
      </c>
      <c r="T147" s="16" t="e">
        <f t="shared" si="70"/>
        <v>#DIV/0!</v>
      </c>
      <c r="U147" s="16" t="e">
        <f t="shared" si="70"/>
        <v>#DIV/0!</v>
      </c>
      <c r="V147" s="16" t="e">
        <f t="shared" si="70"/>
        <v>#DIV/0!</v>
      </c>
      <c r="W147" s="16" t="e">
        <f t="shared" si="70"/>
        <v>#DIV/0!</v>
      </c>
      <c r="X147" s="16" t="e">
        <f t="shared" si="70"/>
        <v>#DIV/0!</v>
      </c>
      <c r="Y147" s="16" t="e">
        <f t="shared" si="70"/>
        <v>#DIV/0!</v>
      </c>
      <c r="Z147" s="16" t="e">
        <f t="shared" si="70"/>
        <v>#DIV/0!</v>
      </c>
      <c r="AA147" s="16" t="e">
        <f t="shared" si="70"/>
        <v>#DIV/0!</v>
      </c>
      <c r="AB147" s="16" t="e">
        <f t="shared" si="70"/>
        <v>#DIV/0!</v>
      </c>
      <c r="AC147" s="24" t="e">
        <f t="shared" si="66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>
        <v>1.3</v>
      </c>
      <c r="F152" s="8">
        <v>1.2</v>
      </c>
      <c r="G152" s="8">
        <v>1.2</v>
      </c>
      <c r="H152" s="8">
        <v>1.3</v>
      </c>
      <c r="I152" s="8">
        <v>1.3</v>
      </c>
      <c r="J152" s="8">
        <v>1.3</v>
      </c>
      <c r="K152" s="8">
        <v>1.3</v>
      </c>
      <c r="L152" s="8">
        <v>1.6</v>
      </c>
      <c r="M152" s="8">
        <v>1.5</v>
      </c>
      <c r="N152" s="8">
        <v>1.3</v>
      </c>
      <c r="O152" s="8">
        <v>1.3</v>
      </c>
      <c r="P152" s="8">
        <v>1.4</v>
      </c>
      <c r="Q152" s="8">
        <v>1.4</v>
      </c>
      <c r="R152" s="8">
        <v>1.3</v>
      </c>
      <c r="S152" s="8">
        <v>1.3</v>
      </c>
      <c r="T152" s="8">
        <v>1.3</v>
      </c>
      <c r="U152" s="8">
        <v>1.3</v>
      </c>
      <c r="V152" s="8">
        <v>1.3</v>
      </c>
      <c r="W152" s="8">
        <v>1.3</v>
      </c>
      <c r="X152" s="8">
        <v>1.2</v>
      </c>
      <c r="Y152" s="8">
        <v>1.3</v>
      </c>
      <c r="Z152" s="8">
        <v>1.2</v>
      </c>
      <c r="AA152" s="8">
        <v>1.2</v>
      </c>
      <c r="AB152" s="8">
        <v>1.3</v>
      </c>
      <c r="AC152" s="23">
        <f>AVERAGE(E152:AB152)</f>
        <v>1.3083333333333333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>
        <v>0.4</v>
      </c>
      <c r="F153" s="9">
        <v>0.4</v>
      </c>
      <c r="G153" s="9">
        <v>0.4</v>
      </c>
      <c r="H153" s="9">
        <v>0.6</v>
      </c>
      <c r="I153" s="9">
        <v>0.6</v>
      </c>
      <c r="J153" s="9">
        <v>0.6</v>
      </c>
      <c r="K153" s="9">
        <v>0.5</v>
      </c>
      <c r="L153" s="9">
        <v>0.8</v>
      </c>
      <c r="M153" s="9">
        <v>0.7</v>
      </c>
      <c r="N153" s="9">
        <v>0.6</v>
      </c>
      <c r="O153" s="9">
        <v>0.4</v>
      </c>
      <c r="P153" s="9">
        <v>0.6</v>
      </c>
      <c r="Q153" s="9">
        <v>0.4</v>
      </c>
      <c r="R153" s="9">
        <v>0.5</v>
      </c>
      <c r="S153" s="9">
        <v>0.6</v>
      </c>
      <c r="T153" s="9">
        <v>0.6</v>
      </c>
      <c r="U153" s="9">
        <v>0.6</v>
      </c>
      <c r="V153" s="9">
        <v>0.5</v>
      </c>
      <c r="W153" s="9">
        <v>0.5</v>
      </c>
      <c r="X153" s="9">
        <v>0.3</v>
      </c>
      <c r="Y153" s="9">
        <v>0.4</v>
      </c>
      <c r="Z153" s="9">
        <v>0.4</v>
      </c>
      <c r="AA153" s="9">
        <v>0.4</v>
      </c>
      <c r="AB153" s="9">
        <v>0.3</v>
      </c>
      <c r="AC153" s="23">
        <f>AVERAGE(E153:AB153)</f>
        <v>0.50416666666666676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>
        <v>13.2</v>
      </c>
      <c r="F154" s="10">
        <v>13.3</v>
      </c>
      <c r="G154" s="10">
        <v>13.7</v>
      </c>
      <c r="H154" s="10">
        <v>13.7</v>
      </c>
      <c r="I154" s="10">
        <v>13.5</v>
      </c>
      <c r="J154" s="10">
        <v>13.5</v>
      </c>
      <c r="K154" s="10">
        <v>13.6</v>
      </c>
      <c r="L154" s="10">
        <v>13.8</v>
      </c>
      <c r="M154" s="10">
        <v>13.7</v>
      </c>
      <c r="N154" s="10">
        <v>13.4</v>
      </c>
      <c r="O154" s="10">
        <v>13.4</v>
      </c>
      <c r="P154" s="10">
        <v>13.6</v>
      </c>
      <c r="Q154" s="10">
        <v>13.6</v>
      </c>
      <c r="R154" s="10">
        <v>13.4</v>
      </c>
      <c r="S154" s="10">
        <v>13.3</v>
      </c>
      <c r="T154" s="10">
        <v>13.2</v>
      </c>
      <c r="U154" s="10">
        <v>13.3</v>
      </c>
      <c r="V154" s="10">
        <v>13.4</v>
      </c>
      <c r="W154" s="10">
        <v>13.2</v>
      </c>
      <c r="X154" s="10">
        <v>13.6</v>
      </c>
      <c r="Y154" s="10">
        <v>13.6</v>
      </c>
      <c r="Z154" s="10">
        <v>13.4</v>
      </c>
      <c r="AA154" s="10">
        <v>13.3</v>
      </c>
      <c r="AB154" s="10">
        <v>13.2</v>
      </c>
      <c r="AC154" s="24">
        <f t="shared" ref="AC154:AC158" si="71">AVERAGE(E154:AB154)</f>
        <v>13.454166666666667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>
        <v>6.6</v>
      </c>
      <c r="F155" s="10">
        <v>6.6</v>
      </c>
      <c r="G155" s="10">
        <v>6.7</v>
      </c>
      <c r="H155" s="10">
        <v>6.4</v>
      </c>
      <c r="I155" s="10">
        <v>6.5</v>
      </c>
      <c r="J155" s="10">
        <v>6.6</v>
      </c>
      <c r="K155" s="10">
        <v>5.6</v>
      </c>
      <c r="L155" s="10">
        <v>5.5</v>
      </c>
      <c r="M155" s="10">
        <v>5.6</v>
      </c>
      <c r="N155" s="10">
        <v>5.4</v>
      </c>
      <c r="O155" s="10">
        <v>5.5</v>
      </c>
      <c r="P155" s="10">
        <v>5.5</v>
      </c>
      <c r="Q155" s="10">
        <v>5.6</v>
      </c>
      <c r="R155" s="10">
        <v>5.6</v>
      </c>
      <c r="S155" s="10">
        <v>5.5</v>
      </c>
      <c r="T155" s="10">
        <v>5.5</v>
      </c>
      <c r="U155" s="10">
        <v>5.6</v>
      </c>
      <c r="V155" s="10">
        <v>5.5</v>
      </c>
      <c r="W155" s="10">
        <v>6.4</v>
      </c>
      <c r="X155" s="10">
        <v>6.6</v>
      </c>
      <c r="Y155" s="10">
        <v>6.5</v>
      </c>
      <c r="Z155" s="10">
        <v>6.5</v>
      </c>
      <c r="AA155" s="10">
        <v>6.4</v>
      </c>
      <c r="AB155" s="10">
        <v>6.7</v>
      </c>
      <c r="AC155" s="24">
        <f t="shared" si="71"/>
        <v>6.0374999999999988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>
        <f>E154-E155</f>
        <v>6.6</v>
      </c>
      <c r="F156" s="10">
        <f t="shared" ref="F156:AB156" si="72">F154-F155</f>
        <v>6.7000000000000011</v>
      </c>
      <c r="G156" s="10">
        <f t="shared" si="72"/>
        <v>6.9999999999999991</v>
      </c>
      <c r="H156" s="10">
        <f t="shared" si="72"/>
        <v>7.2999999999999989</v>
      </c>
      <c r="I156" s="10">
        <f t="shared" si="72"/>
        <v>7</v>
      </c>
      <c r="J156" s="10">
        <f t="shared" si="72"/>
        <v>6.9</v>
      </c>
      <c r="K156" s="10">
        <f t="shared" si="72"/>
        <v>8</v>
      </c>
      <c r="L156" s="10">
        <f t="shared" si="72"/>
        <v>8.3000000000000007</v>
      </c>
      <c r="M156" s="10">
        <f t="shared" si="72"/>
        <v>8.1</v>
      </c>
      <c r="N156" s="10">
        <f t="shared" si="72"/>
        <v>8</v>
      </c>
      <c r="O156" s="10">
        <f t="shared" si="72"/>
        <v>7.9</v>
      </c>
      <c r="P156" s="10">
        <f t="shared" si="72"/>
        <v>8.1</v>
      </c>
      <c r="Q156" s="10">
        <f t="shared" si="72"/>
        <v>8</v>
      </c>
      <c r="R156" s="10">
        <f t="shared" si="72"/>
        <v>7.8000000000000007</v>
      </c>
      <c r="S156" s="10">
        <f t="shared" si="72"/>
        <v>7.8000000000000007</v>
      </c>
      <c r="T156" s="10">
        <f t="shared" si="72"/>
        <v>7.6999999999999993</v>
      </c>
      <c r="U156" s="10">
        <f t="shared" si="72"/>
        <v>7.7000000000000011</v>
      </c>
      <c r="V156" s="10">
        <f t="shared" si="72"/>
        <v>7.9</v>
      </c>
      <c r="W156" s="10">
        <f t="shared" si="72"/>
        <v>6.7999999999999989</v>
      </c>
      <c r="X156" s="10">
        <f t="shared" si="72"/>
        <v>7</v>
      </c>
      <c r="Y156" s="10">
        <f t="shared" si="72"/>
        <v>7.1</v>
      </c>
      <c r="Z156" s="10">
        <f t="shared" si="72"/>
        <v>6.9</v>
      </c>
      <c r="AA156" s="10">
        <f t="shared" si="72"/>
        <v>6.9</v>
      </c>
      <c r="AB156" s="10">
        <f t="shared" si="72"/>
        <v>6.4999999999999991</v>
      </c>
      <c r="AC156" s="24">
        <f t="shared" si="71"/>
        <v>7.416666666666667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>
        <v>23.8</v>
      </c>
      <c r="F157" s="10">
        <v>23.7</v>
      </c>
      <c r="G157" s="10">
        <v>22.8</v>
      </c>
      <c r="H157" s="10">
        <v>22.1</v>
      </c>
      <c r="I157" s="10">
        <v>22.3</v>
      </c>
      <c r="J157" s="10">
        <v>24.7</v>
      </c>
      <c r="K157" s="10">
        <v>21.2</v>
      </c>
      <c r="L157" s="10">
        <v>22.2</v>
      </c>
      <c r="M157" s="10">
        <v>23.8</v>
      </c>
      <c r="N157" s="10">
        <v>23.6</v>
      </c>
      <c r="O157" s="10">
        <v>23.4</v>
      </c>
      <c r="P157" s="10">
        <v>23.9</v>
      </c>
      <c r="Q157" s="10">
        <v>23.9</v>
      </c>
      <c r="R157" s="10">
        <v>23.4</v>
      </c>
      <c r="S157" s="10">
        <v>23.2</v>
      </c>
      <c r="T157" s="10">
        <v>23.3</v>
      </c>
      <c r="U157" s="10">
        <v>24.6</v>
      </c>
      <c r="V157" s="10">
        <v>24.2</v>
      </c>
      <c r="W157" s="10">
        <v>24.7</v>
      </c>
      <c r="X157" s="10">
        <v>25</v>
      </c>
      <c r="Y157" s="10">
        <v>25.1</v>
      </c>
      <c r="Z157" s="10">
        <v>24.7</v>
      </c>
      <c r="AA157" s="10">
        <v>24.1</v>
      </c>
      <c r="AB157" s="10">
        <v>23.8</v>
      </c>
      <c r="AC157" s="24">
        <f t="shared" si="71"/>
        <v>23.645833333333332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>
        <v>28.3</v>
      </c>
      <c r="F158" s="10">
        <v>28.2</v>
      </c>
      <c r="G158" s="10">
        <v>27.6</v>
      </c>
      <c r="H158" s="10">
        <v>27.1</v>
      </c>
      <c r="I158" s="10">
        <v>27</v>
      </c>
      <c r="J158" s="10">
        <v>29.3</v>
      </c>
      <c r="K158" s="10">
        <v>26.7</v>
      </c>
      <c r="L158" s="10">
        <v>27.8</v>
      </c>
      <c r="M158" s="10">
        <v>29.3</v>
      </c>
      <c r="N158" s="10">
        <v>29</v>
      </c>
      <c r="O158" s="10">
        <v>28.8</v>
      </c>
      <c r="P158" s="10">
        <v>29.2</v>
      </c>
      <c r="Q158" s="10">
        <v>29.3</v>
      </c>
      <c r="R158" s="10">
        <v>28.7</v>
      </c>
      <c r="S158" s="10">
        <v>28.4</v>
      </c>
      <c r="T158" s="10">
        <v>28.3</v>
      </c>
      <c r="U158" s="10">
        <v>29.8</v>
      </c>
      <c r="V158" s="10">
        <v>29.5</v>
      </c>
      <c r="W158" s="10">
        <v>29.2</v>
      </c>
      <c r="X158" s="10">
        <v>29.6</v>
      </c>
      <c r="Y158" s="10">
        <v>29.8</v>
      </c>
      <c r="Z158" s="10">
        <v>29.6</v>
      </c>
      <c r="AA158" s="10">
        <v>28.9</v>
      </c>
      <c r="AB158" s="10">
        <v>28.2</v>
      </c>
      <c r="AC158" s="24">
        <f t="shared" si="71"/>
        <v>28.650000000000002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>
        <f>E158-E157</f>
        <v>4.5</v>
      </c>
      <c r="F159" s="10">
        <f t="shared" ref="F159:AB159" si="73">F158-F157</f>
        <v>4.5</v>
      </c>
      <c r="G159" s="10">
        <f t="shared" si="73"/>
        <v>4.8000000000000007</v>
      </c>
      <c r="H159" s="10">
        <f t="shared" si="73"/>
        <v>5</v>
      </c>
      <c r="I159" s="10">
        <f t="shared" si="73"/>
        <v>4.6999999999999993</v>
      </c>
      <c r="J159" s="10">
        <f t="shared" si="73"/>
        <v>4.6000000000000014</v>
      </c>
      <c r="K159" s="10">
        <f t="shared" si="73"/>
        <v>5.5</v>
      </c>
      <c r="L159" s="10">
        <f t="shared" si="73"/>
        <v>5.6000000000000014</v>
      </c>
      <c r="M159" s="10">
        <f t="shared" si="73"/>
        <v>5.5</v>
      </c>
      <c r="N159" s="10">
        <f t="shared" si="73"/>
        <v>5.3999999999999986</v>
      </c>
      <c r="O159" s="10">
        <f t="shared" si="73"/>
        <v>5.4000000000000021</v>
      </c>
      <c r="P159" s="10">
        <f t="shared" si="73"/>
        <v>5.3000000000000007</v>
      </c>
      <c r="Q159" s="10">
        <f t="shared" si="73"/>
        <v>5.4000000000000021</v>
      </c>
      <c r="R159" s="10">
        <f t="shared" si="73"/>
        <v>5.3000000000000007</v>
      </c>
      <c r="S159" s="10">
        <f t="shared" si="73"/>
        <v>5.1999999999999993</v>
      </c>
      <c r="T159" s="10">
        <f t="shared" si="73"/>
        <v>5</v>
      </c>
      <c r="U159" s="10">
        <f t="shared" si="73"/>
        <v>5.1999999999999993</v>
      </c>
      <c r="V159" s="10">
        <f t="shared" si="73"/>
        <v>5.3000000000000007</v>
      </c>
      <c r="W159" s="10">
        <f t="shared" si="73"/>
        <v>4.5</v>
      </c>
      <c r="X159" s="10">
        <f t="shared" si="73"/>
        <v>4.6000000000000014</v>
      </c>
      <c r="Y159" s="10">
        <f t="shared" si="73"/>
        <v>4.6999999999999993</v>
      </c>
      <c r="Z159" s="10">
        <f t="shared" si="73"/>
        <v>4.9000000000000021</v>
      </c>
      <c r="AA159" s="10">
        <f t="shared" si="73"/>
        <v>4.7999999999999972</v>
      </c>
      <c r="AB159" s="10">
        <f t="shared" si="73"/>
        <v>4.3999999999999986</v>
      </c>
      <c r="AC159" s="24">
        <f>AVERAGE(E159:AB159)</f>
        <v>5.0041666666666673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>
        <v>262.7</v>
      </c>
      <c r="F160" s="172">
        <v>263.39999999999998</v>
      </c>
      <c r="G160" s="172">
        <v>262.7</v>
      </c>
      <c r="H160" s="172">
        <v>258.60000000000002</v>
      </c>
      <c r="I160" s="172">
        <v>259.89999999999998</v>
      </c>
      <c r="J160" s="172">
        <v>262</v>
      </c>
      <c r="K160" s="172">
        <v>243.4</v>
      </c>
      <c r="L160" s="172">
        <v>246.1</v>
      </c>
      <c r="M160" s="172">
        <v>249.6</v>
      </c>
      <c r="N160" s="172">
        <v>248.2</v>
      </c>
      <c r="O160" s="172">
        <v>247.5</v>
      </c>
      <c r="P160" s="172">
        <v>248.9</v>
      </c>
      <c r="Q160" s="172">
        <v>249.6</v>
      </c>
      <c r="R160" s="172">
        <v>248.9</v>
      </c>
      <c r="S160" s="172">
        <v>247.5</v>
      </c>
      <c r="T160" s="172">
        <v>248.2</v>
      </c>
      <c r="U160" s="172">
        <v>249.6</v>
      </c>
      <c r="V160" s="172">
        <v>248.9</v>
      </c>
      <c r="W160" s="172">
        <v>259.2</v>
      </c>
      <c r="X160" s="172">
        <v>262.7</v>
      </c>
      <c r="Y160" s="172">
        <v>262</v>
      </c>
      <c r="Z160" s="172">
        <v>261.3</v>
      </c>
      <c r="AA160" s="172">
        <v>259.2</v>
      </c>
      <c r="AB160" s="172">
        <v>264.10000000000002</v>
      </c>
      <c r="AC160" s="24">
        <f t="shared" ref="AC160:AC168" si="74">AVERAGE(E160:AB160)</f>
        <v>254.75833333333333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>
        <v>658.4</v>
      </c>
      <c r="F161" s="172">
        <v>655</v>
      </c>
      <c r="G161" s="172">
        <v>641.9</v>
      </c>
      <c r="H161" s="172">
        <v>632.20000000000005</v>
      </c>
      <c r="I161" s="172">
        <v>631.6</v>
      </c>
      <c r="J161" s="172">
        <v>684</v>
      </c>
      <c r="K161" s="172">
        <v>630.20000000000005</v>
      </c>
      <c r="L161" s="172">
        <v>649.5</v>
      </c>
      <c r="M161" s="172">
        <v>684</v>
      </c>
      <c r="N161" s="172">
        <v>675.7</v>
      </c>
      <c r="O161" s="172">
        <v>670.2</v>
      </c>
      <c r="P161" s="172">
        <v>684</v>
      </c>
      <c r="Q161" s="172">
        <v>681.2</v>
      </c>
      <c r="R161" s="172">
        <v>670.9</v>
      </c>
      <c r="S161" s="172">
        <v>665.3</v>
      </c>
      <c r="T161" s="172">
        <v>662.6</v>
      </c>
      <c r="U161" s="172">
        <v>692.2</v>
      </c>
      <c r="V161" s="172">
        <v>685.3</v>
      </c>
      <c r="W161" s="172">
        <v>679.1</v>
      </c>
      <c r="X161" s="172">
        <v>690.2</v>
      </c>
      <c r="Y161" s="172">
        <v>691.5</v>
      </c>
      <c r="Z161" s="172">
        <v>685.3</v>
      </c>
      <c r="AA161" s="172">
        <v>672.2</v>
      </c>
      <c r="AB161" s="172">
        <v>655.7</v>
      </c>
      <c r="AC161" s="24">
        <f t="shared" si="74"/>
        <v>667.8416666666667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>
        <v>4.2</v>
      </c>
      <c r="F162" s="11">
        <v>4.2</v>
      </c>
      <c r="G162" s="11">
        <v>4.2</v>
      </c>
      <c r="H162" s="11">
        <v>4.2</v>
      </c>
      <c r="I162" s="11">
        <v>4.2</v>
      </c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>
        <v>4.2</v>
      </c>
      <c r="W162" s="11">
        <v>4.2</v>
      </c>
      <c r="X162" s="11">
        <v>4.2</v>
      </c>
      <c r="Y162" s="11">
        <v>4.2</v>
      </c>
      <c r="Z162" s="11">
        <v>4.2</v>
      </c>
      <c r="AA162" s="11">
        <v>4.2</v>
      </c>
      <c r="AB162" s="11">
        <v>4.2</v>
      </c>
      <c r="AC162" s="24">
        <f t="shared" si="74"/>
        <v>4.200000000000002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>
        <v>3.7</v>
      </c>
      <c r="F163" s="12">
        <v>3.7</v>
      </c>
      <c r="G163" s="12">
        <v>3.7</v>
      </c>
      <c r="H163" s="12">
        <v>3.7</v>
      </c>
      <c r="I163" s="12">
        <v>3.7</v>
      </c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>
        <v>3.7</v>
      </c>
      <c r="W163" s="12">
        <v>3.7</v>
      </c>
      <c r="X163" s="12">
        <v>3.7</v>
      </c>
      <c r="Y163" s="12">
        <v>3.7</v>
      </c>
      <c r="Z163" s="12">
        <v>3.7</v>
      </c>
      <c r="AA163" s="12">
        <v>3.7</v>
      </c>
      <c r="AB163" s="12">
        <v>3.7</v>
      </c>
      <c r="AC163" s="24">
        <f t="shared" si="74"/>
        <v>3.7000000000000015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>
        <v>3.8</v>
      </c>
      <c r="F164" s="12">
        <v>3.8</v>
      </c>
      <c r="G164" s="12">
        <v>3.8</v>
      </c>
      <c r="H164" s="12">
        <v>3.8</v>
      </c>
      <c r="I164" s="12">
        <v>3.8</v>
      </c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>
        <v>3.8</v>
      </c>
      <c r="W164" s="12">
        <v>3.8</v>
      </c>
      <c r="X164" s="12">
        <v>3.8</v>
      </c>
      <c r="Y164" s="12">
        <v>3.8</v>
      </c>
      <c r="Z164" s="12">
        <v>3.8</v>
      </c>
      <c r="AA164" s="12">
        <v>3.8</v>
      </c>
      <c r="AB164" s="12">
        <v>3.8</v>
      </c>
      <c r="AC164" s="24">
        <f t="shared" si="74"/>
        <v>3.7999999999999985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>
        <v>3</v>
      </c>
      <c r="F165" s="12">
        <v>3</v>
      </c>
      <c r="G165" s="12">
        <v>3</v>
      </c>
      <c r="H165" s="12">
        <v>3</v>
      </c>
      <c r="I165" s="12">
        <v>3</v>
      </c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>
        <v>3</v>
      </c>
      <c r="W165" s="12">
        <v>3</v>
      </c>
      <c r="X165" s="12">
        <v>3</v>
      </c>
      <c r="Y165" s="12">
        <v>3</v>
      </c>
      <c r="Z165" s="12">
        <v>3</v>
      </c>
      <c r="AA165" s="12">
        <v>3</v>
      </c>
      <c r="AB165" s="12">
        <v>3</v>
      </c>
      <c r="AC165" s="24">
        <f t="shared" si="74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>
        <f t="shared" ref="E166:AB166" si="75">E162-E163</f>
        <v>0.5</v>
      </c>
      <c r="F166" s="11">
        <f t="shared" si="75"/>
        <v>0.5</v>
      </c>
      <c r="G166" s="11">
        <f t="shared" si="75"/>
        <v>0.5</v>
      </c>
      <c r="H166" s="11">
        <f t="shared" si="75"/>
        <v>0.5</v>
      </c>
      <c r="I166" s="11">
        <f t="shared" si="75"/>
        <v>0.5</v>
      </c>
      <c r="J166" s="11">
        <f t="shared" si="75"/>
        <v>0.5</v>
      </c>
      <c r="K166" s="11">
        <f t="shared" si="75"/>
        <v>0.5</v>
      </c>
      <c r="L166" s="11">
        <f t="shared" si="75"/>
        <v>0.5</v>
      </c>
      <c r="M166" s="11">
        <f t="shared" si="75"/>
        <v>0.5</v>
      </c>
      <c r="N166" s="11">
        <f t="shared" si="75"/>
        <v>0.5</v>
      </c>
      <c r="O166" s="11">
        <f t="shared" si="75"/>
        <v>0.5</v>
      </c>
      <c r="P166" s="11">
        <f t="shared" si="75"/>
        <v>0.5</v>
      </c>
      <c r="Q166" s="11">
        <f t="shared" si="75"/>
        <v>0.5</v>
      </c>
      <c r="R166" s="11">
        <f t="shared" si="75"/>
        <v>0.5</v>
      </c>
      <c r="S166" s="11">
        <f t="shared" si="75"/>
        <v>0.5</v>
      </c>
      <c r="T166" s="11">
        <f t="shared" si="75"/>
        <v>0.5</v>
      </c>
      <c r="U166" s="11">
        <f t="shared" si="75"/>
        <v>0.5</v>
      </c>
      <c r="V166" s="11">
        <f t="shared" si="75"/>
        <v>0.5</v>
      </c>
      <c r="W166" s="11">
        <f t="shared" si="75"/>
        <v>0.5</v>
      </c>
      <c r="X166" s="11">
        <f t="shared" si="75"/>
        <v>0.5</v>
      </c>
      <c r="Y166" s="11">
        <f t="shared" si="75"/>
        <v>0.5</v>
      </c>
      <c r="Z166" s="11">
        <f t="shared" si="75"/>
        <v>0.5</v>
      </c>
      <c r="AA166" s="11">
        <f t="shared" si="75"/>
        <v>0.5</v>
      </c>
      <c r="AB166" s="11">
        <f t="shared" si="75"/>
        <v>0.5</v>
      </c>
      <c r="AC166" s="24">
        <f t="shared" si="74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>
        <f t="shared" ref="E167:AB167" si="76">E164-E165</f>
        <v>0.79999999999999982</v>
      </c>
      <c r="F167" s="11">
        <f t="shared" si="76"/>
        <v>0.79999999999999982</v>
      </c>
      <c r="G167" s="11">
        <f t="shared" si="76"/>
        <v>0.79999999999999982</v>
      </c>
      <c r="H167" s="11">
        <f t="shared" si="76"/>
        <v>0.79999999999999982</v>
      </c>
      <c r="I167" s="11">
        <f t="shared" si="76"/>
        <v>0.79999999999999982</v>
      </c>
      <c r="J167" s="11">
        <f t="shared" si="76"/>
        <v>0.79999999999999982</v>
      </c>
      <c r="K167" s="11">
        <f t="shared" si="76"/>
        <v>0.79999999999999982</v>
      </c>
      <c r="L167" s="11">
        <f t="shared" si="76"/>
        <v>0.79999999999999982</v>
      </c>
      <c r="M167" s="11">
        <f t="shared" si="76"/>
        <v>0.79999999999999982</v>
      </c>
      <c r="N167" s="11">
        <f t="shared" si="76"/>
        <v>0.79999999999999982</v>
      </c>
      <c r="O167" s="11">
        <f t="shared" si="76"/>
        <v>0.79999999999999982</v>
      </c>
      <c r="P167" s="11">
        <f t="shared" si="76"/>
        <v>0.79999999999999982</v>
      </c>
      <c r="Q167" s="11">
        <f t="shared" si="76"/>
        <v>0.79999999999999982</v>
      </c>
      <c r="R167" s="11">
        <f t="shared" si="76"/>
        <v>0.79999999999999982</v>
      </c>
      <c r="S167" s="11">
        <f t="shared" si="76"/>
        <v>0.79999999999999982</v>
      </c>
      <c r="T167" s="11">
        <f t="shared" si="76"/>
        <v>0.79999999999999982</v>
      </c>
      <c r="U167" s="11">
        <f t="shared" si="76"/>
        <v>0.79999999999999982</v>
      </c>
      <c r="V167" s="11">
        <f t="shared" si="76"/>
        <v>0.79999999999999982</v>
      </c>
      <c r="W167" s="11">
        <f t="shared" si="76"/>
        <v>0.79999999999999982</v>
      </c>
      <c r="X167" s="11">
        <f t="shared" si="76"/>
        <v>0.79999999999999982</v>
      </c>
      <c r="Y167" s="11">
        <f t="shared" si="76"/>
        <v>0.79999999999999982</v>
      </c>
      <c r="Z167" s="11">
        <f t="shared" si="76"/>
        <v>0.79999999999999982</v>
      </c>
      <c r="AA167" s="11">
        <f t="shared" si="76"/>
        <v>0.79999999999999982</v>
      </c>
      <c r="AB167" s="11">
        <f t="shared" si="76"/>
        <v>0.79999999999999982</v>
      </c>
      <c r="AC167" s="24">
        <f t="shared" si="74"/>
        <v>0.80000000000000027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>
        <f t="shared" ref="E168:AB168" si="77">SQRT(E166/0.5)*971</f>
        <v>971</v>
      </c>
      <c r="F168" s="14">
        <f t="shared" si="77"/>
        <v>971</v>
      </c>
      <c r="G168" s="14">
        <f t="shared" si="77"/>
        <v>971</v>
      </c>
      <c r="H168" s="14">
        <f t="shared" si="77"/>
        <v>971</v>
      </c>
      <c r="I168" s="14">
        <f t="shared" si="77"/>
        <v>971</v>
      </c>
      <c r="J168" s="14">
        <f t="shared" si="77"/>
        <v>971</v>
      </c>
      <c r="K168" s="14">
        <f t="shared" si="77"/>
        <v>971</v>
      </c>
      <c r="L168" s="14">
        <f t="shared" si="77"/>
        <v>971</v>
      </c>
      <c r="M168" s="14">
        <f t="shared" si="77"/>
        <v>971</v>
      </c>
      <c r="N168" s="14">
        <f t="shared" si="77"/>
        <v>971</v>
      </c>
      <c r="O168" s="14">
        <f t="shared" si="77"/>
        <v>971</v>
      </c>
      <c r="P168" s="14">
        <f t="shared" si="77"/>
        <v>971</v>
      </c>
      <c r="Q168" s="14">
        <f t="shared" si="77"/>
        <v>971</v>
      </c>
      <c r="R168" s="14">
        <f t="shared" si="77"/>
        <v>971</v>
      </c>
      <c r="S168" s="14">
        <f t="shared" si="77"/>
        <v>971</v>
      </c>
      <c r="T168" s="14">
        <f t="shared" si="77"/>
        <v>971</v>
      </c>
      <c r="U168" s="14">
        <f t="shared" si="77"/>
        <v>971</v>
      </c>
      <c r="V168" s="14">
        <f t="shared" si="77"/>
        <v>971</v>
      </c>
      <c r="W168" s="14">
        <f t="shared" si="77"/>
        <v>971</v>
      </c>
      <c r="X168" s="14">
        <f t="shared" si="77"/>
        <v>971</v>
      </c>
      <c r="Y168" s="14">
        <f t="shared" si="77"/>
        <v>971</v>
      </c>
      <c r="Z168" s="14">
        <f t="shared" si="77"/>
        <v>971</v>
      </c>
      <c r="AA168" s="14">
        <f t="shared" si="77"/>
        <v>971</v>
      </c>
      <c r="AB168" s="14">
        <f t="shared" si="77"/>
        <v>971</v>
      </c>
      <c r="AC168" s="24">
        <f t="shared" si="74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>
        <f t="shared" ref="E169:AB169" si="78">E168*1000*1*(E154-E155)/3024</f>
        <v>2119.2460317460318</v>
      </c>
      <c r="F169" s="14">
        <f t="shared" si="78"/>
        <v>2151.3558201058204</v>
      </c>
      <c r="G169" s="14">
        <f t="shared" si="78"/>
        <v>2247.6851851851848</v>
      </c>
      <c r="H169" s="14">
        <f t="shared" si="78"/>
        <v>2344.0145502645501</v>
      </c>
      <c r="I169" s="14">
        <f t="shared" si="78"/>
        <v>2247.6851851851852</v>
      </c>
      <c r="J169" s="14">
        <f t="shared" si="78"/>
        <v>2215.5753968253966</v>
      </c>
      <c r="K169" s="14">
        <f t="shared" si="78"/>
        <v>2568.7830687830688</v>
      </c>
      <c r="L169" s="14">
        <f t="shared" si="78"/>
        <v>2665.112433862434</v>
      </c>
      <c r="M169" s="14">
        <f t="shared" si="78"/>
        <v>2600.8928571428573</v>
      </c>
      <c r="N169" s="14">
        <f t="shared" si="78"/>
        <v>2568.7830687830688</v>
      </c>
      <c r="O169" s="14">
        <f t="shared" si="78"/>
        <v>2536.6732804232806</v>
      </c>
      <c r="P169" s="14">
        <f t="shared" si="78"/>
        <v>2600.8928571428573</v>
      </c>
      <c r="Q169" s="14">
        <f t="shared" si="78"/>
        <v>2568.7830687830688</v>
      </c>
      <c r="R169" s="14">
        <f t="shared" si="78"/>
        <v>2504.5634920634925</v>
      </c>
      <c r="S169" s="14">
        <f t="shared" si="78"/>
        <v>2504.5634920634925</v>
      </c>
      <c r="T169" s="14">
        <f t="shared" si="78"/>
        <v>2472.4537037037035</v>
      </c>
      <c r="U169" s="14">
        <f t="shared" si="78"/>
        <v>2472.4537037037039</v>
      </c>
      <c r="V169" s="14">
        <f t="shared" si="78"/>
        <v>2536.6732804232806</v>
      </c>
      <c r="W169" s="14">
        <f t="shared" si="78"/>
        <v>2183.4656084656081</v>
      </c>
      <c r="X169" s="14">
        <f t="shared" si="78"/>
        <v>2247.6851851851852</v>
      </c>
      <c r="Y169" s="14">
        <f t="shared" si="78"/>
        <v>2279.7949735449733</v>
      </c>
      <c r="Z169" s="14">
        <f t="shared" si="78"/>
        <v>2215.5753968253966</v>
      </c>
      <c r="AA169" s="14">
        <f t="shared" si="78"/>
        <v>2215.5753968253966</v>
      </c>
      <c r="AB169" s="14">
        <f t="shared" si="78"/>
        <v>2087.1362433862432</v>
      </c>
      <c r="AC169" s="24">
        <f>SUM(E169:AB169)</f>
        <v>57155.423280423282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>
        <v>1100</v>
      </c>
      <c r="F170" s="15">
        <v>1200</v>
      </c>
      <c r="G170" s="15">
        <v>1200</v>
      </c>
      <c r="H170" s="15">
        <v>1200</v>
      </c>
      <c r="I170" s="15">
        <v>1300</v>
      </c>
      <c r="J170" s="15">
        <v>1400</v>
      </c>
      <c r="K170" s="15">
        <v>1300</v>
      </c>
      <c r="L170" s="15">
        <v>1500</v>
      </c>
      <c r="M170" s="15">
        <v>1300</v>
      </c>
      <c r="N170" s="15">
        <v>1500</v>
      </c>
      <c r="O170" s="15">
        <v>1300</v>
      </c>
      <c r="P170" s="15">
        <v>1500</v>
      </c>
      <c r="Q170" s="15">
        <v>1400</v>
      </c>
      <c r="R170" s="15">
        <v>1400</v>
      </c>
      <c r="S170" s="15">
        <v>1400</v>
      </c>
      <c r="T170" s="15">
        <v>1300</v>
      </c>
      <c r="U170" s="15">
        <v>1500</v>
      </c>
      <c r="V170" s="15">
        <v>1300</v>
      </c>
      <c r="W170" s="15">
        <v>1200</v>
      </c>
      <c r="X170" s="15">
        <v>1200</v>
      </c>
      <c r="Y170" s="15">
        <v>1400</v>
      </c>
      <c r="Z170" s="15">
        <v>1300</v>
      </c>
      <c r="AA170" s="15">
        <v>1200</v>
      </c>
      <c r="AB170" s="15">
        <v>1300</v>
      </c>
      <c r="AC170" s="25">
        <f>SUM(E170:AB170)</f>
        <v>31700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>
        <f t="shared" ref="E171:AB171" si="79">E170/E169</f>
        <v>0.51905252317198758</v>
      </c>
      <c r="F171" s="16">
        <f t="shared" si="79"/>
        <v>0.55778778609527024</v>
      </c>
      <c r="G171" s="16">
        <f t="shared" si="79"/>
        <v>0.53388259526261594</v>
      </c>
      <c r="H171" s="16">
        <f t="shared" si="79"/>
        <v>0.51194221463538514</v>
      </c>
      <c r="I171" s="16">
        <f t="shared" si="79"/>
        <v>0.57837281153450049</v>
      </c>
      <c r="J171" s="16">
        <f t="shared" si="79"/>
        <v>0.63189002820937634</v>
      </c>
      <c r="K171" s="16">
        <f t="shared" si="79"/>
        <v>0.50607621009268799</v>
      </c>
      <c r="L171" s="16">
        <f t="shared" si="79"/>
        <v>0.56282803717444441</v>
      </c>
      <c r="M171" s="16">
        <f t="shared" si="79"/>
        <v>0.49982835564709915</v>
      </c>
      <c r="N171" s="16">
        <f t="shared" si="79"/>
        <v>0.58393408856848605</v>
      </c>
      <c r="O171" s="16">
        <f t="shared" si="79"/>
        <v>0.51248223806854476</v>
      </c>
      <c r="P171" s="16">
        <f t="shared" si="79"/>
        <v>0.57672502574665285</v>
      </c>
      <c r="Q171" s="16">
        <f t="shared" si="79"/>
        <v>0.54500514933058708</v>
      </c>
      <c r="R171" s="16">
        <f t="shared" si="79"/>
        <v>0.55897964033906355</v>
      </c>
      <c r="S171" s="16">
        <f t="shared" si="79"/>
        <v>0.55897964033906355</v>
      </c>
      <c r="T171" s="16">
        <f t="shared" si="79"/>
        <v>0.52579346503136415</v>
      </c>
      <c r="U171" s="16">
        <f t="shared" si="79"/>
        <v>0.60668476734388166</v>
      </c>
      <c r="V171" s="16">
        <f t="shared" si="79"/>
        <v>0.51248223806854476</v>
      </c>
      <c r="W171" s="16">
        <f t="shared" si="79"/>
        <v>0.54958502453504587</v>
      </c>
      <c r="X171" s="16">
        <f t="shared" si="79"/>
        <v>0.53388259526261583</v>
      </c>
      <c r="Y171" s="16">
        <f t="shared" si="79"/>
        <v>0.61409030910488682</v>
      </c>
      <c r="Z171" s="16">
        <f t="shared" si="79"/>
        <v>0.58675502619442088</v>
      </c>
      <c r="AA171" s="16">
        <f t="shared" si="79"/>
        <v>0.54162002417946542</v>
      </c>
      <c r="AB171" s="16">
        <f t="shared" si="79"/>
        <v>0.62286302780638525</v>
      </c>
      <c r="AC171" s="24">
        <f t="shared" ref="AC171:AC176" si="80">AVERAGE(E171:AB171)</f>
        <v>0.55548011757259907</v>
      </c>
    </row>
    <row r="172" spans="1:58" ht="30" customHeight="1">
      <c r="A172" s="4">
        <v>17</v>
      </c>
      <c r="B172" s="5" t="s">
        <v>64</v>
      </c>
      <c r="C172" s="13"/>
      <c r="D172" s="13"/>
      <c r="E172" s="427">
        <f>AVERAGE(E171:AB171)</f>
        <v>0.55548011757259907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>
        <f t="shared" si="80"/>
        <v>0.55548011757259907</v>
      </c>
    </row>
    <row r="173" spans="1:58" ht="30" customHeight="1">
      <c r="A173" s="4">
        <v>18</v>
      </c>
      <c r="B173" s="5" t="s">
        <v>65</v>
      </c>
      <c r="C173" s="13"/>
      <c r="D173" s="13"/>
      <c r="E173" s="16">
        <f t="shared" ref="E173:AB173" si="81">3.516/E171</f>
        <v>6.7738809523809529</v>
      </c>
      <c r="F173" s="16">
        <f t="shared" si="81"/>
        <v>6.3034725529100539</v>
      </c>
      <c r="G173" s="16">
        <f t="shared" si="81"/>
        <v>6.5857175925925917</v>
      </c>
      <c r="H173" s="16">
        <f t="shared" si="81"/>
        <v>6.8679626322751313</v>
      </c>
      <c r="I173" s="16">
        <f t="shared" si="81"/>
        <v>6.0791239316239318</v>
      </c>
      <c r="J173" s="16">
        <f t="shared" si="81"/>
        <v>5.5642593537414955</v>
      </c>
      <c r="K173" s="16">
        <f t="shared" si="81"/>
        <v>6.947570207570207</v>
      </c>
      <c r="L173" s="16">
        <f t="shared" si="81"/>
        <v>6.247023544973545</v>
      </c>
      <c r="M173" s="16">
        <f t="shared" si="81"/>
        <v>7.0344148351648359</v>
      </c>
      <c r="N173" s="16">
        <f t="shared" si="81"/>
        <v>6.0212275132275135</v>
      </c>
      <c r="O173" s="16">
        <f t="shared" si="81"/>
        <v>6.86072557997558</v>
      </c>
      <c r="P173" s="16">
        <f t="shared" si="81"/>
        <v>6.0964928571428576</v>
      </c>
      <c r="Q173" s="16">
        <f t="shared" si="81"/>
        <v>6.4513151927437633</v>
      </c>
      <c r="R173" s="16">
        <f t="shared" si="81"/>
        <v>6.2900323129251712</v>
      </c>
      <c r="S173" s="16">
        <f t="shared" si="81"/>
        <v>6.2900323129251712</v>
      </c>
      <c r="T173" s="16">
        <f t="shared" si="81"/>
        <v>6.687036324786324</v>
      </c>
      <c r="U173" s="16">
        <f t="shared" si="81"/>
        <v>5.7954314814814811</v>
      </c>
      <c r="V173" s="16">
        <f t="shared" si="81"/>
        <v>6.86072557997558</v>
      </c>
      <c r="W173" s="16">
        <f t="shared" si="81"/>
        <v>6.3975542328042314</v>
      </c>
      <c r="X173" s="16">
        <f t="shared" si="81"/>
        <v>6.5857175925925926</v>
      </c>
      <c r="Y173" s="16">
        <f t="shared" si="81"/>
        <v>5.7255422335600903</v>
      </c>
      <c r="Z173" s="16">
        <f t="shared" si="81"/>
        <v>5.992279304029303</v>
      </c>
      <c r="AA173" s="16">
        <f t="shared" si="81"/>
        <v>6.4916359126984124</v>
      </c>
      <c r="AB173" s="16">
        <f t="shared" si="81"/>
        <v>5.6449007936507929</v>
      </c>
      <c r="AC173" s="24">
        <f t="shared" si="80"/>
        <v>6.3580864511563169</v>
      </c>
    </row>
    <row r="174" spans="1:58" ht="30" customHeight="1">
      <c r="A174" s="4">
        <v>19</v>
      </c>
      <c r="B174" s="5" t="s">
        <v>66</v>
      </c>
      <c r="C174" s="13"/>
      <c r="D174" s="13"/>
      <c r="E174" s="16">
        <f t="shared" ref="E174:AB174" si="82">3.413*E173</f>
        <v>23.119255690476191</v>
      </c>
      <c r="F174" s="16">
        <f t="shared" si="82"/>
        <v>21.513751823082014</v>
      </c>
      <c r="G174" s="16">
        <f t="shared" si="82"/>
        <v>22.477054143518515</v>
      </c>
      <c r="H174" s="16">
        <f t="shared" si="82"/>
        <v>23.440356463955023</v>
      </c>
      <c r="I174" s="16">
        <f t="shared" si="82"/>
        <v>20.74804997863248</v>
      </c>
      <c r="J174" s="16">
        <f t="shared" si="82"/>
        <v>18.990817174319723</v>
      </c>
      <c r="K174" s="16">
        <f t="shared" si="82"/>
        <v>23.712057118437116</v>
      </c>
      <c r="L174" s="16">
        <f t="shared" si="82"/>
        <v>21.321091358994707</v>
      </c>
      <c r="M174" s="16">
        <f t="shared" si="82"/>
        <v>24.008457832417584</v>
      </c>
      <c r="N174" s="16">
        <f t="shared" si="82"/>
        <v>20.550449502645503</v>
      </c>
      <c r="O174" s="16">
        <f t="shared" si="82"/>
        <v>23.415656404456652</v>
      </c>
      <c r="P174" s="16">
        <f t="shared" si="82"/>
        <v>20.807330121428571</v>
      </c>
      <c r="Q174" s="16">
        <f t="shared" si="82"/>
        <v>22.018338752834463</v>
      </c>
      <c r="R174" s="16">
        <f t="shared" si="82"/>
        <v>21.467880284013606</v>
      </c>
      <c r="S174" s="16">
        <f t="shared" si="82"/>
        <v>21.467880284013606</v>
      </c>
      <c r="T174" s="16">
        <f t="shared" si="82"/>
        <v>22.822854976495723</v>
      </c>
      <c r="U174" s="16">
        <f t="shared" si="82"/>
        <v>19.779807646296295</v>
      </c>
      <c r="V174" s="16">
        <f t="shared" si="82"/>
        <v>23.415656404456652</v>
      </c>
      <c r="W174" s="16">
        <f t="shared" si="82"/>
        <v>21.83485259656084</v>
      </c>
      <c r="X174" s="16">
        <f t="shared" si="82"/>
        <v>22.477054143518519</v>
      </c>
      <c r="Y174" s="16">
        <f t="shared" si="82"/>
        <v>19.541275643140587</v>
      </c>
      <c r="Z174" s="16">
        <f t="shared" si="82"/>
        <v>20.451649264652008</v>
      </c>
      <c r="AA174" s="16">
        <f t="shared" si="82"/>
        <v>22.155953370039679</v>
      </c>
      <c r="AB174" s="16">
        <f t="shared" si="82"/>
        <v>19.266046408730155</v>
      </c>
      <c r="AC174" s="24">
        <f t="shared" si="80"/>
        <v>21.700149057796509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>
        <f t="shared" ref="E175:AB175" si="83">(E158-E157)/LN(1+(E158-E157)/E152)</f>
        <v>3.0090398516352548</v>
      </c>
      <c r="F175" s="16">
        <f t="shared" si="83"/>
        <v>2.8880502797241387</v>
      </c>
      <c r="G175" s="16">
        <f t="shared" si="83"/>
        <v>2.982407685886137</v>
      </c>
      <c r="H175" s="16">
        <f t="shared" si="83"/>
        <v>3.1681956368598083</v>
      </c>
      <c r="I175" s="16">
        <f t="shared" si="83"/>
        <v>3.0731101976586968</v>
      </c>
      <c r="J175" s="16">
        <f t="shared" si="83"/>
        <v>3.04114520088133</v>
      </c>
      <c r="K175" s="16">
        <f t="shared" si="83"/>
        <v>3.3241499204891216</v>
      </c>
      <c r="L175" s="16">
        <f t="shared" si="83"/>
        <v>3.7232126564780632</v>
      </c>
      <c r="M175" s="16">
        <f t="shared" si="83"/>
        <v>3.5703967709346531</v>
      </c>
      <c r="N175" s="16">
        <f t="shared" si="83"/>
        <v>3.2931984691591327</v>
      </c>
      <c r="O175" s="16">
        <f t="shared" si="83"/>
        <v>3.2931984691591336</v>
      </c>
      <c r="P175" s="16">
        <f t="shared" si="83"/>
        <v>3.3852072922802328</v>
      </c>
      <c r="Q175" s="16">
        <f t="shared" si="83"/>
        <v>3.4167475825261038</v>
      </c>
      <c r="R175" s="16">
        <f t="shared" si="83"/>
        <v>3.2621298915799368</v>
      </c>
      <c r="S175" s="16">
        <f t="shared" si="83"/>
        <v>3.2309416597099814</v>
      </c>
      <c r="T175" s="16">
        <f t="shared" si="83"/>
        <v>3.1681956368598083</v>
      </c>
      <c r="U175" s="16">
        <f t="shared" si="83"/>
        <v>3.2309416597099814</v>
      </c>
      <c r="V175" s="16">
        <f t="shared" si="83"/>
        <v>3.2621298915799368</v>
      </c>
      <c r="W175" s="16">
        <f t="shared" si="83"/>
        <v>3.0090398516352548</v>
      </c>
      <c r="X175" s="16">
        <f t="shared" si="83"/>
        <v>2.9196406471924834</v>
      </c>
      <c r="Y175" s="16">
        <f t="shared" si="83"/>
        <v>3.0731101976586968</v>
      </c>
      <c r="Z175" s="16">
        <f t="shared" si="83"/>
        <v>3.0135908994034803</v>
      </c>
      <c r="AA175" s="16">
        <f t="shared" si="83"/>
        <v>2.9824076858861357</v>
      </c>
      <c r="AB175" s="16">
        <f t="shared" si="83"/>
        <v>2.9767906861642692</v>
      </c>
      <c r="AC175" s="24">
        <f t="shared" si="80"/>
        <v>3.1790407800438238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>
        <f t="shared" ref="E176:AB176" si="84">(E154-E155)/LN(1+(E154-E155)/E153)</f>
        <v>2.3059178144955088</v>
      </c>
      <c r="F176" s="16">
        <f t="shared" si="84"/>
        <v>2.3293122437566285</v>
      </c>
      <c r="G176" s="16">
        <f t="shared" si="84"/>
        <v>2.399091855650914</v>
      </c>
      <c r="H176" s="16">
        <f t="shared" si="84"/>
        <v>2.8319947622323776</v>
      </c>
      <c r="I176" s="16">
        <f t="shared" si="84"/>
        <v>2.7570193139019237</v>
      </c>
      <c r="J176" s="16">
        <f t="shared" si="84"/>
        <v>2.7318849218221408</v>
      </c>
      <c r="K176" s="16">
        <f t="shared" si="84"/>
        <v>2.8236489909180893</v>
      </c>
      <c r="L176" s="16">
        <f t="shared" si="84"/>
        <v>3.4136459136331081</v>
      </c>
      <c r="M176" s="16">
        <f t="shared" si="84"/>
        <v>3.1997766755952366</v>
      </c>
      <c r="N176" s="16">
        <f t="shared" si="84"/>
        <v>3.0045957240544103</v>
      </c>
      <c r="O176" s="16">
        <f t="shared" si="84"/>
        <v>2.6050715660667714</v>
      </c>
      <c r="P176" s="16">
        <f t="shared" si="84"/>
        <v>3.0290013989076652</v>
      </c>
      <c r="Q176" s="16">
        <f t="shared" si="84"/>
        <v>2.6276699100244088</v>
      </c>
      <c r="R176" s="16">
        <f t="shared" si="84"/>
        <v>2.7763908722930748</v>
      </c>
      <c r="S176" s="16">
        <f t="shared" si="84"/>
        <v>2.9556008171816193</v>
      </c>
      <c r="T176" s="16">
        <f t="shared" si="84"/>
        <v>2.9310095858689822</v>
      </c>
      <c r="U176" s="16">
        <f t="shared" si="84"/>
        <v>2.9310095858689826</v>
      </c>
      <c r="V176" s="16">
        <f t="shared" si="84"/>
        <v>2.8000493085330982</v>
      </c>
      <c r="W176" s="16">
        <f t="shared" si="84"/>
        <v>2.5363466600960134</v>
      </c>
      <c r="X176" s="16">
        <f t="shared" si="84"/>
        <v>2.1930874711718342</v>
      </c>
      <c r="Y176" s="16">
        <f t="shared" si="84"/>
        <v>2.4222213199475116</v>
      </c>
      <c r="Z176" s="16">
        <f t="shared" si="84"/>
        <v>2.375897998171745</v>
      </c>
      <c r="AA176" s="16">
        <f t="shared" si="84"/>
        <v>2.375897998171745</v>
      </c>
      <c r="AB176" s="16">
        <f t="shared" si="84"/>
        <v>2.0827356038969476</v>
      </c>
      <c r="AC176" s="24">
        <f t="shared" si="80"/>
        <v>2.6849532630108643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74" priority="6" operator="greaterThan">
      <formula>90</formula>
    </cfRule>
  </conditionalFormatting>
  <conditionalFormatting sqref="E54:AB54">
    <cfRule type="cellIs" dxfId="73" priority="5" operator="greaterThan">
      <formula>90</formula>
    </cfRule>
  </conditionalFormatting>
  <conditionalFormatting sqref="E83:AB83">
    <cfRule type="cellIs" dxfId="72" priority="4" operator="greaterThan">
      <formula>90</formula>
    </cfRule>
  </conditionalFormatting>
  <conditionalFormatting sqref="E112:AB112">
    <cfRule type="cellIs" dxfId="71" priority="3" operator="greaterThan">
      <formula>90</formula>
    </cfRule>
  </conditionalFormatting>
  <conditionalFormatting sqref="E141:AB141">
    <cfRule type="cellIs" dxfId="70" priority="2" operator="greaterThan">
      <formula>90</formula>
    </cfRule>
  </conditionalFormatting>
  <conditionalFormatting sqref="E170:AB170">
    <cfRule type="cellIs" dxfId="69" priority="1" operator="greaterThan">
      <formula>90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598CA-CCB8-44E4-A372-1BF4EC68ABAF}">
  <dimension ref="A1:BF176"/>
  <sheetViews>
    <sheetView topLeftCell="A147" zoomScale="60" zoomScaleNormal="60" workbookViewId="0">
      <selection activeCell="AG168" sqref="AG168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158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23" t="e">
        <f>AVERAGE(E7:AB7)</f>
        <v>#DIV/0!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23" t="e">
        <f>AVERAGE(E8:AB8)</f>
        <v>#DIV/0!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24" t="e">
        <f t="shared" ref="AC9:AC23" si="0">AVERAGE(E9:AB9)</f>
        <v>#DIV/0!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24" t="e">
        <f t="shared" si="0"/>
        <v>#DIV/0!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0</v>
      </c>
      <c r="F11" s="10">
        <f t="shared" ref="F11:AB11" si="1">F9-F10</f>
        <v>0</v>
      </c>
      <c r="G11" s="10">
        <f t="shared" si="1"/>
        <v>0</v>
      </c>
      <c r="H11" s="10">
        <f t="shared" si="1"/>
        <v>0</v>
      </c>
      <c r="I11" s="10">
        <f t="shared" si="1"/>
        <v>0</v>
      </c>
      <c r="J11" s="10">
        <f t="shared" si="1"/>
        <v>0</v>
      </c>
      <c r="K11" s="10">
        <f t="shared" si="1"/>
        <v>0</v>
      </c>
      <c r="L11" s="10">
        <f t="shared" si="1"/>
        <v>0</v>
      </c>
      <c r="M11" s="10">
        <f t="shared" si="1"/>
        <v>0</v>
      </c>
      <c r="N11" s="10">
        <f t="shared" si="1"/>
        <v>0</v>
      </c>
      <c r="O11" s="10">
        <f t="shared" si="1"/>
        <v>0</v>
      </c>
      <c r="P11" s="10">
        <f t="shared" si="1"/>
        <v>0</v>
      </c>
      <c r="Q11" s="10">
        <f t="shared" si="1"/>
        <v>0</v>
      </c>
      <c r="R11" s="10">
        <f t="shared" si="1"/>
        <v>0</v>
      </c>
      <c r="S11" s="10">
        <f t="shared" si="1"/>
        <v>0</v>
      </c>
      <c r="T11" s="10">
        <f t="shared" si="1"/>
        <v>0</v>
      </c>
      <c r="U11" s="10">
        <f t="shared" si="1"/>
        <v>0</v>
      </c>
      <c r="V11" s="10">
        <f t="shared" si="1"/>
        <v>0</v>
      </c>
      <c r="W11" s="10">
        <f t="shared" si="1"/>
        <v>0</v>
      </c>
      <c r="X11" s="10">
        <f t="shared" si="1"/>
        <v>0</v>
      </c>
      <c r="Y11" s="10">
        <f t="shared" si="1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24">
        <f t="shared" si="0"/>
        <v>0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24" t="e">
        <f t="shared" si="0"/>
        <v>#DIV/0!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24" t="e">
        <f t="shared" si="0"/>
        <v>#DIV/0!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0</v>
      </c>
      <c r="F14" s="10">
        <f t="shared" ref="F14:AB14" si="2">F13-F12</f>
        <v>0</v>
      </c>
      <c r="G14" s="10">
        <f t="shared" si="2"/>
        <v>0</v>
      </c>
      <c r="H14" s="10">
        <f t="shared" si="2"/>
        <v>0</v>
      </c>
      <c r="I14" s="10">
        <f t="shared" si="2"/>
        <v>0</v>
      </c>
      <c r="J14" s="10">
        <f t="shared" si="2"/>
        <v>0</v>
      </c>
      <c r="K14" s="10">
        <f t="shared" si="2"/>
        <v>0</v>
      </c>
      <c r="L14" s="10">
        <f t="shared" si="2"/>
        <v>0</v>
      </c>
      <c r="M14" s="10">
        <f t="shared" si="2"/>
        <v>0</v>
      </c>
      <c r="N14" s="10">
        <f t="shared" si="2"/>
        <v>0</v>
      </c>
      <c r="O14" s="10">
        <f t="shared" si="2"/>
        <v>0</v>
      </c>
      <c r="P14" s="10">
        <f t="shared" si="2"/>
        <v>0</v>
      </c>
      <c r="Q14" s="10">
        <f t="shared" si="2"/>
        <v>0</v>
      </c>
      <c r="R14" s="10">
        <f t="shared" si="2"/>
        <v>0</v>
      </c>
      <c r="S14" s="10">
        <f t="shared" si="2"/>
        <v>0</v>
      </c>
      <c r="T14" s="10">
        <f t="shared" si="2"/>
        <v>0</v>
      </c>
      <c r="U14" s="10">
        <f t="shared" si="2"/>
        <v>0</v>
      </c>
      <c r="V14" s="10">
        <f t="shared" si="2"/>
        <v>0</v>
      </c>
      <c r="W14" s="10">
        <f t="shared" si="2"/>
        <v>0</v>
      </c>
      <c r="X14" s="10">
        <f t="shared" si="2"/>
        <v>0</v>
      </c>
      <c r="Y14" s="10">
        <f t="shared" si="2"/>
        <v>0</v>
      </c>
      <c r="Z14" s="10">
        <f t="shared" si="2"/>
        <v>0</v>
      </c>
      <c r="AA14" s="10">
        <f t="shared" si="2"/>
        <v>0</v>
      </c>
      <c r="AB14" s="10">
        <f t="shared" si="2"/>
        <v>0</v>
      </c>
      <c r="AC14" s="24">
        <f>AVERAGE(E14:AB14)</f>
        <v>0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2"/>
      <c r="AB15" s="172"/>
      <c r="AC15" s="24" t="e">
        <f t="shared" ref="AC15:AC16" si="3">AVERAGE(E15:AB15)</f>
        <v>#DIV/0!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2"/>
      <c r="AB16" s="172"/>
      <c r="AC16" s="24" t="e">
        <f t="shared" si="3"/>
        <v>#DIV/0!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0</v>
      </c>
      <c r="F24" s="14">
        <f t="shared" si="7"/>
        <v>0</v>
      </c>
      <c r="G24" s="14">
        <f t="shared" si="7"/>
        <v>0</v>
      </c>
      <c r="H24" s="14">
        <f t="shared" si="7"/>
        <v>0</v>
      </c>
      <c r="I24" s="14">
        <f t="shared" si="7"/>
        <v>0</v>
      </c>
      <c r="J24" s="14">
        <f t="shared" si="7"/>
        <v>0</v>
      </c>
      <c r="K24" s="14">
        <f t="shared" si="7"/>
        <v>0</v>
      </c>
      <c r="L24" s="14">
        <f t="shared" si="7"/>
        <v>0</v>
      </c>
      <c r="M24" s="14">
        <f t="shared" si="7"/>
        <v>0</v>
      </c>
      <c r="N24" s="14">
        <f t="shared" si="7"/>
        <v>0</v>
      </c>
      <c r="O24" s="14">
        <f t="shared" si="7"/>
        <v>0</v>
      </c>
      <c r="P24" s="14">
        <f t="shared" si="7"/>
        <v>0</v>
      </c>
      <c r="Q24" s="14">
        <f t="shared" si="7"/>
        <v>0</v>
      </c>
      <c r="R24" s="14">
        <f t="shared" si="7"/>
        <v>0</v>
      </c>
      <c r="S24" s="14">
        <f t="shared" si="7"/>
        <v>0</v>
      </c>
      <c r="T24" s="14">
        <f t="shared" si="7"/>
        <v>0</v>
      </c>
      <c r="U24" s="14">
        <f t="shared" si="7"/>
        <v>0</v>
      </c>
      <c r="V24" s="14">
        <f t="shared" si="7"/>
        <v>0</v>
      </c>
      <c r="W24" s="14">
        <f t="shared" si="7"/>
        <v>0</v>
      </c>
      <c r="X24" s="14">
        <f t="shared" si="7"/>
        <v>0</v>
      </c>
      <c r="Y24" s="14">
        <f t="shared" si="7"/>
        <v>0</v>
      </c>
      <c r="Z24" s="14">
        <f t="shared" si="7"/>
        <v>0</v>
      </c>
      <c r="AA24" s="14">
        <f t="shared" si="7"/>
        <v>0</v>
      </c>
      <c r="AB24" s="14">
        <f t="shared" si="7"/>
        <v>0</v>
      </c>
      <c r="AC24" s="24">
        <f>SUM(E24:AB24)</f>
        <v>0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25">
        <f>SUM(E25:AB25)</f>
        <v>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 t="e">
        <f t="shared" ref="E26:AB26" si="8">E25/E24</f>
        <v>#DIV/0!</v>
      </c>
      <c r="F26" s="16" t="e">
        <f t="shared" si="8"/>
        <v>#DIV/0!</v>
      </c>
      <c r="G26" s="16" t="e">
        <f t="shared" si="8"/>
        <v>#DIV/0!</v>
      </c>
      <c r="H26" s="16" t="e">
        <f t="shared" si="8"/>
        <v>#DIV/0!</v>
      </c>
      <c r="I26" s="16" t="e">
        <f t="shared" si="8"/>
        <v>#DIV/0!</v>
      </c>
      <c r="J26" s="16" t="e">
        <f t="shared" si="8"/>
        <v>#DIV/0!</v>
      </c>
      <c r="K26" s="16" t="e">
        <f t="shared" si="8"/>
        <v>#DIV/0!</v>
      </c>
      <c r="L26" s="16" t="e">
        <f t="shared" si="8"/>
        <v>#DIV/0!</v>
      </c>
      <c r="M26" s="16" t="e">
        <f t="shared" si="8"/>
        <v>#DIV/0!</v>
      </c>
      <c r="N26" s="16" t="e">
        <f t="shared" si="8"/>
        <v>#DIV/0!</v>
      </c>
      <c r="O26" s="16" t="e">
        <f t="shared" si="8"/>
        <v>#DIV/0!</v>
      </c>
      <c r="P26" s="16" t="e">
        <f t="shared" si="8"/>
        <v>#DIV/0!</v>
      </c>
      <c r="Q26" s="16" t="e">
        <f t="shared" si="8"/>
        <v>#DIV/0!</v>
      </c>
      <c r="R26" s="16" t="e">
        <f t="shared" si="8"/>
        <v>#DIV/0!</v>
      </c>
      <c r="S26" s="16" t="e">
        <f t="shared" si="8"/>
        <v>#DIV/0!</v>
      </c>
      <c r="T26" s="16" t="e">
        <f t="shared" si="8"/>
        <v>#DIV/0!</v>
      </c>
      <c r="U26" s="16" t="e">
        <f t="shared" si="8"/>
        <v>#DIV/0!</v>
      </c>
      <c r="V26" s="16" t="e">
        <f t="shared" si="8"/>
        <v>#DIV/0!</v>
      </c>
      <c r="W26" s="16" t="e">
        <f t="shared" si="8"/>
        <v>#DIV/0!</v>
      </c>
      <c r="X26" s="16" t="e">
        <f t="shared" si="8"/>
        <v>#DIV/0!</v>
      </c>
      <c r="Y26" s="16" t="e">
        <f t="shared" si="8"/>
        <v>#DIV/0!</v>
      </c>
      <c r="Z26" s="16" t="e">
        <f t="shared" si="8"/>
        <v>#DIV/0!</v>
      </c>
      <c r="AA26" s="16" t="e">
        <f t="shared" si="8"/>
        <v>#DIV/0!</v>
      </c>
      <c r="AB26" s="16" t="e">
        <f t="shared" si="8"/>
        <v>#DIV/0!</v>
      </c>
      <c r="AC26" s="24" t="e">
        <f t="shared" ref="AC26:AC31" si="9">AVERAGE(E26:AB26)</f>
        <v>#DIV/0!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 t="e">
        <f>AVERAGE(E26:AB26)</f>
        <v>#DIV/0!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 t="e">
        <f t="shared" si="9"/>
        <v>#DIV/0!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 t="e">
        <f t="shared" ref="E28:AB28" si="10">3.516/E26</f>
        <v>#DIV/0!</v>
      </c>
      <c r="F28" s="16" t="e">
        <f t="shared" si="10"/>
        <v>#DIV/0!</v>
      </c>
      <c r="G28" s="16" t="e">
        <f t="shared" si="10"/>
        <v>#DIV/0!</v>
      </c>
      <c r="H28" s="16" t="e">
        <f t="shared" si="10"/>
        <v>#DIV/0!</v>
      </c>
      <c r="I28" s="16" t="e">
        <f t="shared" si="10"/>
        <v>#DIV/0!</v>
      </c>
      <c r="J28" s="16" t="e">
        <f t="shared" si="10"/>
        <v>#DIV/0!</v>
      </c>
      <c r="K28" s="16" t="e">
        <f t="shared" si="10"/>
        <v>#DIV/0!</v>
      </c>
      <c r="L28" s="16" t="e">
        <f t="shared" si="10"/>
        <v>#DIV/0!</v>
      </c>
      <c r="M28" s="16" t="e">
        <f t="shared" si="10"/>
        <v>#DIV/0!</v>
      </c>
      <c r="N28" s="16" t="e">
        <f t="shared" si="10"/>
        <v>#DIV/0!</v>
      </c>
      <c r="O28" s="16" t="e">
        <f t="shared" si="10"/>
        <v>#DIV/0!</v>
      </c>
      <c r="P28" s="16" t="e">
        <f t="shared" si="10"/>
        <v>#DIV/0!</v>
      </c>
      <c r="Q28" s="16" t="e">
        <f t="shared" si="10"/>
        <v>#DIV/0!</v>
      </c>
      <c r="R28" s="16" t="e">
        <f t="shared" si="10"/>
        <v>#DIV/0!</v>
      </c>
      <c r="S28" s="16" t="e">
        <f t="shared" si="10"/>
        <v>#DIV/0!</v>
      </c>
      <c r="T28" s="16" t="e">
        <f t="shared" si="10"/>
        <v>#DIV/0!</v>
      </c>
      <c r="U28" s="16" t="e">
        <f t="shared" si="10"/>
        <v>#DIV/0!</v>
      </c>
      <c r="V28" s="16" t="e">
        <f t="shared" si="10"/>
        <v>#DIV/0!</v>
      </c>
      <c r="W28" s="16" t="e">
        <f t="shared" si="10"/>
        <v>#DIV/0!</v>
      </c>
      <c r="X28" s="16" t="e">
        <f t="shared" si="10"/>
        <v>#DIV/0!</v>
      </c>
      <c r="Y28" s="16" t="e">
        <f t="shared" si="10"/>
        <v>#DIV/0!</v>
      </c>
      <c r="Z28" s="16" t="e">
        <f t="shared" si="10"/>
        <v>#DIV/0!</v>
      </c>
      <c r="AA28" s="16" t="e">
        <f t="shared" si="10"/>
        <v>#DIV/0!</v>
      </c>
      <c r="AB28" s="16" t="e">
        <f t="shared" si="10"/>
        <v>#DIV/0!</v>
      </c>
      <c r="AC28" s="24" t="e">
        <f t="shared" si="9"/>
        <v>#DIV/0!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 t="e">
        <f t="shared" ref="E29:AB29" si="11">3.413*E28</f>
        <v>#DIV/0!</v>
      </c>
      <c r="F29" s="16" t="e">
        <f t="shared" si="11"/>
        <v>#DIV/0!</v>
      </c>
      <c r="G29" s="16" t="e">
        <f t="shared" si="11"/>
        <v>#DIV/0!</v>
      </c>
      <c r="H29" s="16" t="e">
        <f t="shared" si="11"/>
        <v>#DIV/0!</v>
      </c>
      <c r="I29" s="16" t="e">
        <f t="shared" si="11"/>
        <v>#DIV/0!</v>
      </c>
      <c r="J29" s="16" t="e">
        <f t="shared" si="11"/>
        <v>#DIV/0!</v>
      </c>
      <c r="K29" s="16" t="e">
        <f t="shared" si="11"/>
        <v>#DIV/0!</v>
      </c>
      <c r="L29" s="16" t="e">
        <f t="shared" si="11"/>
        <v>#DIV/0!</v>
      </c>
      <c r="M29" s="16" t="e">
        <f t="shared" si="11"/>
        <v>#DIV/0!</v>
      </c>
      <c r="N29" s="16" t="e">
        <f t="shared" si="11"/>
        <v>#DIV/0!</v>
      </c>
      <c r="O29" s="16" t="e">
        <f t="shared" si="11"/>
        <v>#DIV/0!</v>
      </c>
      <c r="P29" s="16" t="e">
        <f t="shared" si="11"/>
        <v>#DIV/0!</v>
      </c>
      <c r="Q29" s="16" t="e">
        <f t="shared" si="11"/>
        <v>#DIV/0!</v>
      </c>
      <c r="R29" s="16" t="e">
        <f t="shared" si="11"/>
        <v>#DIV/0!</v>
      </c>
      <c r="S29" s="16" t="e">
        <f t="shared" si="11"/>
        <v>#DIV/0!</v>
      </c>
      <c r="T29" s="16" t="e">
        <f t="shared" si="11"/>
        <v>#DIV/0!</v>
      </c>
      <c r="U29" s="16" t="e">
        <f t="shared" si="11"/>
        <v>#DIV/0!</v>
      </c>
      <c r="V29" s="16" t="e">
        <f t="shared" si="11"/>
        <v>#DIV/0!</v>
      </c>
      <c r="W29" s="16" t="e">
        <f t="shared" si="11"/>
        <v>#DIV/0!</v>
      </c>
      <c r="X29" s="16" t="e">
        <f t="shared" si="11"/>
        <v>#DIV/0!</v>
      </c>
      <c r="Y29" s="16" t="e">
        <f t="shared" si="11"/>
        <v>#DIV/0!</v>
      </c>
      <c r="Z29" s="16" t="e">
        <f t="shared" si="11"/>
        <v>#DIV/0!</v>
      </c>
      <c r="AA29" s="16" t="e">
        <f t="shared" si="11"/>
        <v>#DIV/0!</v>
      </c>
      <c r="AB29" s="16" t="e">
        <f t="shared" si="11"/>
        <v>#DIV/0!</v>
      </c>
      <c r="AC29" s="24" t="e">
        <f t="shared" si="9"/>
        <v>#DIV/0!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 t="e">
        <f t="shared" ref="E30:AB30" si="12">(E13-E12)/LN(1+(E13-E12)/E7)</f>
        <v>#DIV/0!</v>
      </c>
      <c r="F30" s="16" t="e">
        <f t="shared" si="12"/>
        <v>#DIV/0!</v>
      </c>
      <c r="G30" s="16" t="e">
        <f t="shared" si="12"/>
        <v>#DIV/0!</v>
      </c>
      <c r="H30" s="16" t="e">
        <f t="shared" si="12"/>
        <v>#DIV/0!</v>
      </c>
      <c r="I30" s="16" t="e">
        <f t="shared" si="12"/>
        <v>#DIV/0!</v>
      </c>
      <c r="J30" s="16" t="e">
        <f t="shared" si="12"/>
        <v>#DIV/0!</v>
      </c>
      <c r="K30" s="16" t="e">
        <f t="shared" si="12"/>
        <v>#DIV/0!</v>
      </c>
      <c r="L30" s="16" t="e">
        <f t="shared" si="12"/>
        <v>#DIV/0!</v>
      </c>
      <c r="M30" s="16" t="e">
        <f t="shared" si="12"/>
        <v>#DIV/0!</v>
      </c>
      <c r="N30" s="16" t="e">
        <f t="shared" si="12"/>
        <v>#DIV/0!</v>
      </c>
      <c r="O30" s="16" t="e">
        <f t="shared" si="12"/>
        <v>#DIV/0!</v>
      </c>
      <c r="P30" s="16" t="e">
        <f t="shared" si="12"/>
        <v>#DIV/0!</v>
      </c>
      <c r="Q30" s="16" t="e">
        <f t="shared" si="12"/>
        <v>#DIV/0!</v>
      </c>
      <c r="R30" s="16" t="e">
        <f t="shared" si="12"/>
        <v>#DIV/0!</v>
      </c>
      <c r="S30" s="16" t="e">
        <f t="shared" si="12"/>
        <v>#DIV/0!</v>
      </c>
      <c r="T30" s="16" t="e">
        <f t="shared" si="12"/>
        <v>#DIV/0!</v>
      </c>
      <c r="U30" s="16" t="e">
        <f t="shared" si="12"/>
        <v>#DIV/0!</v>
      </c>
      <c r="V30" s="16" t="e">
        <f t="shared" si="12"/>
        <v>#DIV/0!</v>
      </c>
      <c r="W30" s="16" t="e">
        <f t="shared" si="12"/>
        <v>#DIV/0!</v>
      </c>
      <c r="X30" s="16" t="e">
        <f t="shared" si="12"/>
        <v>#DIV/0!</v>
      </c>
      <c r="Y30" s="16" t="e">
        <f t="shared" si="12"/>
        <v>#DIV/0!</v>
      </c>
      <c r="Z30" s="16" t="e">
        <f t="shared" si="12"/>
        <v>#DIV/0!</v>
      </c>
      <c r="AA30" s="16" t="e">
        <f t="shared" si="12"/>
        <v>#DIV/0!</v>
      </c>
      <c r="AB30" s="16" t="e">
        <f t="shared" si="12"/>
        <v>#DIV/0!</v>
      </c>
      <c r="AC30" s="24" t="e">
        <f t="shared" si="9"/>
        <v>#DIV/0!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 t="e">
        <f t="shared" ref="E31:AB31" si="13">(E9-E10)/LN(1+(E9-E10)/E8)</f>
        <v>#DIV/0!</v>
      </c>
      <c r="F31" s="16" t="e">
        <f t="shared" si="13"/>
        <v>#DIV/0!</v>
      </c>
      <c r="G31" s="16" t="e">
        <f t="shared" si="13"/>
        <v>#DIV/0!</v>
      </c>
      <c r="H31" s="16" t="e">
        <f t="shared" si="13"/>
        <v>#DIV/0!</v>
      </c>
      <c r="I31" s="16" t="e">
        <f t="shared" si="13"/>
        <v>#DIV/0!</v>
      </c>
      <c r="J31" s="16" t="e">
        <f t="shared" si="13"/>
        <v>#DIV/0!</v>
      </c>
      <c r="K31" s="16" t="e">
        <f t="shared" si="13"/>
        <v>#DIV/0!</v>
      </c>
      <c r="L31" s="16" t="e">
        <f t="shared" si="13"/>
        <v>#DIV/0!</v>
      </c>
      <c r="M31" s="16" t="e">
        <f t="shared" si="13"/>
        <v>#DIV/0!</v>
      </c>
      <c r="N31" s="16" t="e">
        <f t="shared" si="13"/>
        <v>#DIV/0!</v>
      </c>
      <c r="O31" s="16" t="e">
        <f t="shared" si="13"/>
        <v>#DIV/0!</v>
      </c>
      <c r="P31" s="16" t="e">
        <f t="shared" si="13"/>
        <v>#DIV/0!</v>
      </c>
      <c r="Q31" s="16" t="e">
        <f t="shared" si="13"/>
        <v>#DIV/0!</v>
      </c>
      <c r="R31" s="16" t="e">
        <f t="shared" si="13"/>
        <v>#DIV/0!</v>
      </c>
      <c r="S31" s="16" t="e">
        <f t="shared" si="13"/>
        <v>#DIV/0!</v>
      </c>
      <c r="T31" s="16" t="e">
        <f t="shared" si="13"/>
        <v>#DIV/0!</v>
      </c>
      <c r="U31" s="16" t="e">
        <f t="shared" si="13"/>
        <v>#DIV/0!</v>
      </c>
      <c r="V31" s="16" t="e">
        <f t="shared" si="13"/>
        <v>#DIV/0!</v>
      </c>
      <c r="W31" s="16" t="e">
        <f t="shared" si="13"/>
        <v>#DIV/0!</v>
      </c>
      <c r="X31" s="16" t="e">
        <f t="shared" si="13"/>
        <v>#DIV/0!</v>
      </c>
      <c r="Y31" s="16" t="e">
        <f t="shared" si="13"/>
        <v>#DIV/0!</v>
      </c>
      <c r="Z31" s="16" t="e">
        <f t="shared" si="13"/>
        <v>#DIV/0!</v>
      </c>
      <c r="AA31" s="16" t="e">
        <f t="shared" si="13"/>
        <v>#DIV/0!</v>
      </c>
      <c r="AB31" s="16" t="e">
        <f t="shared" si="13"/>
        <v>#DIV/0!</v>
      </c>
      <c r="AC31" s="24" t="e">
        <f t="shared" si="9"/>
        <v>#DIV/0!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4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4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0</v>
      </c>
      <c r="F40" s="10">
        <f t="shared" ref="F40:AB40" si="15">F38-F39</f>
        <v>0</v>
      </c>
      <c r="G40" s="10">
        <f t="shared" si="15"/>
        <v>0</v>
      </c>
      <c r="H40" s="10">
        <f t="shared" si="15"/>
        <v>0</v>
      </c>
      <c r="I40" s="10">
        <f t="shared" si="15"/>
        <v>0</v>
      </c>
      <c r="J40" s="10">
        <f t="shared" si="15"/>
        <v>0</v>
      </c>
      <c r="K40" s="10">
        <f t="shared" si="15"/>
        <v>0</v>
      </c>
      <c r="L40" s="10">
        <f t="shared" si="15"/>
        <v>0</v>
      </c>
      <c r="M40" s="10">
        <f t="shared" si="15"/>
        <v>0</v>
      </c>
      <c r="N40" s="10">
        <f t="shared" si="15"/>
        <v>0</v>
      </c>
      <c r="O40" s="10">
        <f t="shared" si="15"/>
        <v>0</v>
      </c>
      <c r="P40" s="10">
        <f t="shared" si="15"/>
        <v>0</v>
      </c>
      <c r="Q40" s="10">
        <f t="shared" si="15"/>
        <v>0</v>
      </c>
      <c r="R40" s="10">
        <f t="shared" si="15"/>
        <v>0</v>
      </c>
      <c r="S40" s="10">
        <f t="shared" si="15"/>
        <v>0</v>
      </c>
      <c r="T40" s="10">
        <f t="shared" si="15"/>
        <v>0</v>
      </c>
      <c r="U40" s="10">
        <f t="shared" si="15"/>
        <v>0</v>
      </c>
      <c r="V40" s="10">
        <f t="shared" si="15"/>
        <v>0</v>
      </c>
      <c r="W40" s="10">
        <f t="shared" si="15"/>
        <v>0</v>
      </c>
      <c r="X40" s="10">
        <f t="shared" si="15"/>
        <v>0</v>
      </c>
      <c r="Y40" s="10">
        <f t="shared" si="15"/>
        <v>0</v>
      </c>
      <c r="Z40" s="10">
        <f t="shared" si="15"/>
        <v>0</v>
      </c>
      <c r="AA40" s="10">
        <f t="shared" si="15"/>
        <v>0</v>
      </c>
      <c r="AB40" s="10">
        <f t="shared" si="15"/>
        <v>0</v>
      </c>
      <c r="AC40" s="24">
        <f t="shared" si="14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4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4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0</v>
      </c>
      <c r="F43" s="10">
        <f t="shared" ref="F43:AB43" si="16">F42-F41</f>
        <v>0</v>
      </c>
      <c r="G43" s="10">
        <f t="shared" si="16"/>
        <v>0</v>
      </c>
      <c r="H43" s="10">
        <f t="shared" si="16"/>
        <v>0</v>
      </c>
      <c r="I43" s="10">
        <f t="shared" si="16"/>
        <v>0</v>
      </c>
      <c r="J43" s="10">
        <f t="shared" si="16"/>
        <v>0</v>
      </c>
      <c r="K43" s="10">
        <f t="shared" si="16"/>
        <v>0</v>
      </c>
      <c r="L43" s="10">
        <f t="shared" si="16"/>
        <v>0</v>
      </c>
      <c r="M43" s="10">
        <f t="shared" si="16"/>
        <v>0</v>
      </c>
      <c r="N43" s="10">
        <f t="shared" si="16"/>
        <v>0</v>
      </c>
      <c r="O43" s="10">
        <f t="shared" si="16"/>
        <v>0</v>
      </c>
      <c r="P43" s="10">
        <f t="shared" si="16"/>
        <v>0</v>
      </c>
      <c r="Q43" s="10">
        <f t="shared" si="16"/>
        <v>0</v>
      </c>
      <c r="R43" s="10">
        <f t="shared" si="16"/>
        <v>0</v>
      </c>
      <c r="S43" s="10">
        <f t="shared" si="16"/>
        <v>0</v>
      </c>
      <c r="T43" s="10">
        <f t="shared" si="16"/>
        <v>0</v>
      </c>
      <c r="U43" s="10">
        <f t="shared" si="16"/>
        <v>0</v>
      </c>
      <c r="V43" s="10">
        <f t="shared" si="16"/>
        <v>0</v>
      </c>
      <c r="W43" s="10">
        <f t="shared" si="16"/>
        <v>0</v>
      </c>
      <c r="X43" s="10">
        <f t="shared" si="16"/>
        <v>0</v>
      </c>
      <c r="Y43" s="10">
        <f t="shared" si="16"/>
        <v>0</v>
      </c>
      <c r="Z43" s="10">
        <f t="shared" si="16"/>
        <v>0</v>
      </c>
      <c r="AA43" s="10">
        <f t="shared" si="16"/>
        <v>0</v>
      </c>
      <c r="AB43" s="10">
        <f t="shared" si="16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7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7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17"/>
        <v>4.200000000000002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17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17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17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AB50" si="18">E46-E47</f>
        <v>0.5</v>
      </c>
      <c r="F50" s="11">
        <f t="shared" si="18"/>
        <v>0.5</v>
      </c>
      <c r="G50" s="11">
        <f t="shared" si="18"/>
        <v>0.5</v>
      </c>
      <c r="H50" s="11">
        <f t="shared" si="18"/>
        <v>0.5</v>
      </c>
      <c r="I50" s="11">
        <f t="shared" si="18"/>
        <v>0.5</v>
      </c>
      <c r="J50" s="11">
        <f t="shared" si="18"/>
        <v>0.5</v>
      </c>
      <c r="K50" s="11">
        <f t="shared" si="18"/>
        <v>0.5</v>
      </c>
      <c r="L50" s="11">
        <f t="shared" si="18"/>
        <v>0.5</v>
      </c>
      <c r="M50" s="11">
        <f t="shared" si="18"/>
        <v>0.5</v>
      </c>
      <c r="N50" s="11">
        <f t="shared" si="18"/>
        <v>0.5</v>
      </c>
      <c r="O50" s="11">
        <f t="shared" si="18"/>
        <v>0.5</v>
      </c>
      <c r="P50" s="11">
        <f t="shared" si="18"/>
        <v>0.5</v>
      </c>
      <c r="Q50" s="11">
        <f t="shared" si="18"/>
        <v>0.5</v>
      </c>
      <c r="R50" s="11">
        <f t="shared" si="18"/>
        <v>0.5</v>
      </c>
      <c r="S50" s="11">
        <f t="shared" si="18"/>
        <v>0.5</v>
      </c>
      <c r="T50" s="11">
        <f t="shared" si="18"/>
        <v>0.5</v>
      </c>
      <c r="U50" s="11">
        <f t="shared" si="18"/>
        <v>0.5</v>
      </c>
      <c r="V50" s="11">
        <f t="shared" si="18"/>
        <v>0.5</v>
      </c>
      <c r="W50" s="11">
        <f t="shared" si="18"/>
        <v>0.5</v>
      </c>
      <c r="X50" s="11">
        <f t="shared" si="18"/>
        <v>0.5</v>
      </c>
      <c r="Y50" s="11">
        <f t="shared" si="18"/>
        <v>0.5</v>
      </c>
      <c r="Z50" s="11">
        <f t="shared" si="18"/>
        <v>0.5</v>
      </c>
      <c r="AA50" s="11">
        <f t="shared" si="18"/>
        <v>0.5</v>
      </c>
      <c r="AB50" s="11">
        <f t="shared" si="18"/>
        <v>0.5</v>
      </c>
      <c r="AC50" s="24">
        <f t="shared" si="17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AB51" si="19">E48-E49</f>
        <v>0.79999999999999982</v>
      </c>
      <c r="F51" s="11">
        <f t="shared" si="19"/>
        <v>0.79999999999999982</v>
      </c>
      <c r="G51" s="11">
        <f t="shared" si="19"/>
        <v>0.79999999999999982</v>
      </c>
      <c r="H51" s="11">
        <f t="shared" si="19"/>
        <v>0.79999999999999982</v>
      </c>
      <c r="I51" s="11">
        <f t="shared" si="19"/>
        <v>0.79999999999999982</v>
      </c>
      <c r="J51" s="11">
        <f t="shared" si="19"/>
        <v>0.79999999999999982</v>
      </c>
      <c r="K51" s="11">
        <f t="shared" si="19"/>
        <v>0.79999999999999982</v>
      </c>
      <c r="L51" s="11">
        <f t="shared" si="19"/>
        <v>0.79999999999999982</v>
      </c>
      <c r="M51" s="11">
        <f t="shared" si="19"/>
        <v>0.79999999999999982</v>
      </c>
      <c r="N51" s="11">
        <f t="shared" si="19"/>
        <v>0.79999999999999982</v>
      </c>
      <c r="O51" s="11">
        <f t="shared" si="19"/>
        <v>0.79999999999999982</v>
      </c>
      <c r="P51" s="11">
        <f t="shared" si="19"/>
        <v>0.79999999999999982</v>
      </c>
      <c r="Q51" s="11">
        <f t="shared" si="19"/>
        <v>0.79999999999999982</v>
      </c>
      <c r="R51" s="11">
        <f t="shared" si="19"/>
        <v>0.79999999999999982</v>
      </c>
      <c r="S51" s="11">
        <f t="shared" si="19"/>
        <v>0.79999999999999982</v>
      </c>
      <c r="T51" s="11">
        <f t="shared" si="19"/>
        <v>0.79999999999999982</v>
      </c>
      <c r="U51" s="11">
        <f t="shared" si="19"/>
        <v>0.79999999999999982</v>
      </c>
      <c r="V51" s="11">
        <f t="shared" si="19"/>
        <v>0.79999999999999982</v>
      </c>
      <c r="W51" s="11">
        <f t="shared" si="19"/>
        <v>0.79999999999999982</v>
      </c>
      <c r="X51" s="11">
        <f t="shared" si="19"/>
        <v>0.79999999999999982</v>
      </c>
      <c r="Y51" s="11">
        <f t="shared" si="19"/>
        <v>0.79999999999999982</v>
      </c>
      <c r="Z51" s="11">
        <f t="shared" si="19"/>
        <v>0.79999999999999982</v>
      </c>
      <c r="AA51" s="11">
        <f t="shared" si="19"/>
        <v>0.79999999999999982</v>
      </c>
      <c r="AB51" s="11">
        <f t="shared" si="19"/>
        <v>0.79999999999999982</v>
      </c>
      <c r="AC51" s="24">
        <f t="shared" si="17"/>
        <v>0.80000000000000027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AB52" si="20">SQRT(E50/0.5)*971</f>
        <v>971</v>
      </c>
      <c r="F52" s="14">
        <f t="shared" si="20"/>
        <v>971</v>
      </c>
      <c r="G52" s="14">
        <f t="shared" si="20"/>
        <v>971</v>
      </c>
      <c r="H52" s="14">
        <f t="shared" si="20"/>
        <v>971</v>
      </c>
      <c r="I52" s="14">
        <f t="shared" si="20"/>
        <v>971</v>
      </c>
      <c r="J52" s="14">
        <f t="shared" si="20"/>
        <v>971</v>
      </c>
      <c r="K52" s="14">
        <f t="shared" si="20"/>
        <v>971</v>
      </c>
      <c r="L52" s="14">
        <f t="shared" si="20"/>
        <v>971</v>
      </c>
      <c r="M52" s="14">
        <f t="shared" si="20"/>
        <v>971</v>
      </c>
      <c r="N52" s="14">
        <f t="shared" si="20"/>
        <v>971</v>
      </c>
      <c r="O52" s="14">
        <f t="shared" si="20"/>
        <v>971</v>
      </c>
      <c r="P52" s="14">
        <f t="shared" si="20"/>
        <v>971</v>
      </c>
      <c r="Q52" s="14">
        <f t="shared" si="20"/>
        <v>971</v>
      </c>
      <c r="R52" s="14">
        <f t="shared" si="20"/>
        <v>971</v>
      </c>
      <c r="S52" s="14">
        <f t="shared" si="20"/>
        <v>971</v>
      </c>
      <c r="T52" s="14">
        <f t="shared" si="20"/>
        <v>971</v>
      </c>
      <c r="U52" s="14">
        <f t="shared" si="20"/>
        <v>971</v>
      </c>
      <c r="V52" s="14">
        <f t="shared" si="20"/>
        <v>971</v>
      </c>
      <c r="W52" s="14">
        <f t="shared" si="20"/>
        <v>971</v>
      </c>
      <c r="X52" s="14">
        <f t="shared" si="20"/>
        <v>971</v>
      </c>
      <c r="Y52" s="14">
        <f t="shared" si="20"/>
        <v>971</v>
      </c>
      <c r="Z52" s="14">
        <f t="shared" si="20"/>
        <v>971</v>
      </c>
      <c r="AA52" s="14">
        <f t="shared" si="20"/>
        <v>971</v>
      </c>
      <c r="AB52" s="14">
        <f t="shared" si="20"/>
        <v>971</v>
      </c>
      <c r="AC52" s="24">
        <f t="shared" si="17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AB53" si="21">E52*1000*1*(E38-E39)/3024</f>
        <v>0</v>
      </c>
      <c r="F53" s="14">
        <f t="shared" si="21"/>
        <v>0</v>
      </c>
      <c r="G53" s="14">
        <f t="shared" si="21"/>
        <v>0</v>
      </c>
      <c r="H53" s="14">
        <f t="shared" si="21"/>
        <v>0</v>
      </c>
      <c r="I53" s="14">
        <f t="shared" si="21"/>
        <v>0</v>
      </c>
      <c r="J53" s="14">
        <f t="shared" si="21"/>
        <v>0</v>
      </c>
      <c r="K53" s="14">
        <f t="shared" si="21"/>
        <v>0</v>
      </c>
      <c r="L53" s="14">
        <f t="shared" si="21"/>
        <v>0</v>
      </c>
      <c r="M53" s="14">
        <f t="shared" si="21"/>
        <v>0</v>
      </c>
      <c r="N53" s="14">
        <f t="shared" si="21"/>
        <v>0</v>
      </c>
      <c r="O53" s="14">
        <f t="shared" si="21"/>
        <v>0</v>
      </c>
      <c r="P53" s="14">
        <f t="shared" si="21"/>
        <v>0</v>
      </c>
      <c r="Q53" s="14">
        <f t="shared" si="21"/>
        <v>0</v>
      </c>
      <c r="R53" s="14">
        <f t="shared" si="21"/>
        <v>0</v>
      </c>
      <c r="S53" s="14">
        <f t="shared" si="21"/>
        <v>0</v>
      </c>
      <c r="T53" s="14">
        <f t="shared" si="21"/>
        <v>0</v>
      </c>
      <c r="U53" s="14">
        <f t="shared" si="21"/>
        <v>0</v>
      </c>
      <c r="V53" s="14">
        <f t="shared" si="21"/>
        <v>0</v>
      </c>
      <c r="W53" s="14">
        <f t="shared" si="21"/>
        <v>0</v>
      </c>
      <c r="X53" s="14">
        <f t="shared" si="21"/>
        <v>0</v>
      </c>
      <c r="Y53" s="14">
        <f t="shared" si="21"/>
        <v>0</v>
      </c>
      <c r="Z53" s="14">
        <f t="shared" si="21"/>
        <v>0</v>
      </c>
      <c r="AA53" s="14">
        <f t="shared" si="21"/>
        <v>0</v>
      </c>
      <c r="AB53" s="14">
        <f t="shared" si="21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 t="e">
        <f t="shared" ref="E55:AB55" si="22">E54/E53</f>
        <v>#DIV/0!</v>
      </c>
      <c r="F55" s="16" t="e">
        <f t="shared" si="22"/>
        <v>#DIV/0!</v>
      </c>
      <c r="G55" s="16" t="e">
        <f t="shared" si="22"/>
        <v>#DIV/0!</v>
      </c>
      <c r="H55" s="16" t="e">
        <f t="shared" si="22"/>
        <v>#DIV/0!</v>
      </c>
      <c r="I55" s="16" t="e">
        <f t="shared" si="22"/>
        <v>#DIV/0!</v>
      </c>
      <c r="J55" s="16" t="e">
        <f t="shared" si="22"/>
        <v>#DIV/0!</v>
      </c>
      <c r="K55" s="16" t="e">
        <f t="shared" si="22"/>
        <v>#DIV/0!</v>
      </c>
      <c r="L55" s="16" t="e">
        <f t="shared" si="22"/>
        <v>#DIV/0!</v>
      </c>
      <c r="M55" s="16" t="e">
        <f t="shared" si="22"/>
        <v>#DIV/0!</v>
      </c>
      <c r="N55" s="16" t="e">
        <f t="shared" si="22"/>
        <v>#DIV/0!</v>
      </c>
      <c r="O55" s="16" t="e">
        <f t="shared" si="22"/>
        <v>#DIV/0!</v>
      </c>
      <c r="P55" s="16" t="e">
        <f t="shared" si="22"/>
        <v>#DIV/0!</v>
      </c>
      <c r="Q55" s="16" t="e">
        <f t="shared" si="22"/>
        <v>#DIV/0!</v>
      </c>
      <c r="R55" s="16" t="e">
        <f t="shared" si="22"/>
        <v>#DIV/0!</v>
      </c>
      <c r="S55" s="16" t="e">
        <f t="shared" si="22"/>
        <v>#DIV/0!</v>
      </c>
      <c r="T55" s="16" t="e">
        <f t="shared" si="22"/>
        <v>#DIV/0!</v>
      </c>
      <c r="U55" s="16" t="e">
        <f t="shared" si="22"/>
        <v>#DIV/0!</v>
      </c>
      <c r="V55" s="16" t="e">
        <f t="shared" si="22"/>
        <v>#DIV/0!</v>
      </c>
      <c r="W55" s="16" t="e">
        <f t="shared" si="22"/>
        <v>#DIV/0!</v>
      </c>
      <c r="X55" s="16" t="e">
        <f t="shared" si="22"/>
        <v>#DIV/0!</v>
      </c>
      <c r="Y55" s="16" t="e">
        <f t="shared" si="22"/>
        <v>#DIV/0!</v>
      </c>
      <c r="Z55" s="16" t="e">
        <f t="shared" si="22"/>
        <v>#DIV/0!</v>
      </c>
      <c r="AA55" s="16" t="e">
        <f t="shared" si="22"/>
        <v>#DIV/0!</v>
      </c>
      <c r="AB55" s="16" t="e">
        <f t="shared" si="22"/>
        <v>#DIV/0!</v>
      </c>
      <c r="AC55" s="24" t="e">
        <f t="shared" ref="AC55:AC60" si="23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23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 t="e">
        <f t="shared" ref="E57:AB57" si="24">3.516/E55</f>
        <v>#DIV/0!</v>
      </c>
      <c r="F57" s="16" t="e">
        <f t="shared" si="24"/>
        <v>#DIV/0!</v>
      </c>
      <c r="G57" s="16" t="e">
        <f t="shared" si="24"/>
        <v>#DIV/0!</v>
      </c>
      <c r="H57" s="16" t="e">
        <f t="shared" si="24"/>
        <v>#DIV/0!</v>
      </c>
      <c r="I57" s="16" t="e">
        <f t="shared" si="24"/>
        <v>#DIV/0!</v>
      </c>
      <c r="J57" s="16" t="e">
        <f t="shared" si="24"/>
        <v>#DIV/0!</v>
      </c>
      <c r="K57" s="16" t="e">
        <f t="shared" si="24"/>
        <v>#DIV/0!</v>
      </c>
      <c r="L57" s="16" t="e">
        <f t="shared" si="24"/>
        <v>#DIV/0!</v>
      </c>
      <c r="M57" s="16" t="e">
        <f t="shared" si="24"/>
        <v>#DIV/0!</v>
      </c>
      <c r="N57" s="16" t="e">
        <f t="shared" si="24"/>
        <v>#DIV/0!</v>
      </c>
      <c r="O57" s="16" t="e">
        <f t="shared" si="24"/>
        <v>#DIV/0!</v>
      </c>
      <c r="P57" s="16" t="e">
        <f t="shared" si="24"/>
        <v>#DIV/0!</v>
      </c>
      <c r="Q57" s="16" t="e">
        <f t="shared" si="24"/>
        <v>#DIV/0!</v>
      </c>
      <c r="R57" s="16" t="e">
        <f t="shared" si="24"/>
        <v>#DIV/0!</v>
      </c>
      <c r="S57" s="16" t="e">
        <f t="shared" si="24"/>
        <v>#DIV/0!</v>
      </c>
      <c r="T57" s="16" t="e">
        <f t="shared" si="24"/>
        <v>#DIV/0!</v>
      </c>
      <c r="U57" s="16" t="e">
        <f t="shared" si="24"/>
        <v>#DIV/0!</v>
      </c>
      <c r="V57" s="16" t="e">
        <f t="shared" si="24"/>
        <v>#DIV/0!</v>
      </c>
      <c r="W57" s="16" t="e">
        <f t="shared" si="24"/>
        <v>#DIV/0!</v>
      </c>
      <c r="X57" s="16" t="e">
        <f t="shared" si="24"/>
        <v>#DIV/0!</v>
      </c>
      <c r="Y57" s="16" t="e">
        <f t="shared" si="24"/>
        <v>#DIV/0!</v>
      </c>
      <c r="Z57" s="16" t="e">
        <f t="shared" si="24"/>
        <v>#DIV/0!</v>
      </c>
      <c r="AA57" s="16" t="e">
        <f t="shared" si="24"/>
        <v>#DIV/0!</v>
      </c>
      <c r="AB57" s="16" t="e">
        <f t="shared" si="24"/>
        <v>#DIV/0!</v>
      </c>
      <c r="AC57" s="24" t="e">
        <f t="shared" si="23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 t="e">
        <f t="shared" ref="E58:AB58" si="25">3.413*E57</f>
        <v>#DIV/0!</v>
      </c>
      <c r="F58" s="16" t="e">
        <f t="shared" si="25"/>
        <v>#DIV/0!</v>
      </c>
      <c r="G58" s="16" t="e">
        <f t="shared" si="25"/>
        <v>#DIV/0!</v>
      </c>
      <c r="H58" s="16" t="e">
        <f t="shared" si="25"/>
        <v>#DIV/0!</v>
      </c>
      <c r="I58" s="16" t="e">
        <f t="shared" si="25"/>
        <v>#DIV/0!</v>
      </c>
      <c r="J58" s="16" t="e">
        <f t="shared" si="25"/>
        <v>#DIV/0!</v>
      </c>
      <c r="K58" s="16" t="e">
        <f t="shared" si="25"/>
        <v>#DIV/0!</v>
      </c>
      <c r="L58" s="16" t="e">
        <f t="shared" si="25"/>
        <v>#DIV/0!</v>
      </c>
      <c r="M58" s="16" t="e">
        <f t="shared" si="25"/>
        <v>#DIV/0!</v>
      </c>
      <c r="N58" s="16" t="e">
        <f t="shared" si="25"/>
        <v>#DIV/0!</v>
      </c>
      <c r="O58" s="16" t="e">
        <f t="shared" si="25"/>
        <v>#DIV/0!</v>
      </c>
      <c r="P58" s="16" t="e">
        <f t="shared" si="25"/>
        <v>#DIV/0!</v>
      </c>
      <c r="Q58" s="16" t="e">
        <f t="shared" si="25"/>
        <v>#DIV/0!</v>
      </c>
      <c r="R58" s="16" t="e">
        <f t="shared" si="25"/>
        <v>#DIV/0!</v>
      </c>
      <c r="S58" s="16" t="e">
        <f t="shared" si="25"/>
        <v>#DIV/0!</v>
      </c>
      <c r="T58" s="16" t="e">
        <f t="shared" si="25"/>
        <v>#DIV/0!</v>
      </c>
      <c r="U58" s="16" t="e">
        <f t="shared" si="25"/>
        <v>#DIV/0!</v>
      </c>
      <c r="V58" s="16" t="e">
        <f t="shared" si="25"/>
        <v>#DIV/0!</v>
      </c>
      <c r="W58" s="16" t="e">
        <f t="shared" si="25"/>
        <v>#DIV/0!</v>
      </c>
      <c r="X58" s="16" t="e">
        <f t="shared" si="25"/>
        <v>#DIV/0!</v>
      </c>
      <c r="Y58" s="16" t="e">
        <f t="shared" si="25"/>
        <v>#DIV/0!</v>
      </c>
      <c r="Z58" s="16" t="e">
        <f t="shared" si="25"/>
        <v>#DIV/0!</v>
      </c>
      <c r="AA58" s="16" t="e">
        <f t="shared" si="25"/>
        <v>#DIV/0!</v>
      </c>
      <c r="AB58" s="16" t="e">
        <f t="shared" si="25"/>
        <v>#DIV/0!</v>
      </c>
      <c r="AC58" s="24" t="e">
        <f t="shared" si="23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 t="e">
        <f t="shared" ref="E59:AB59" si="26">(E42-E41)/LN(1+(E42-E41)/E36)</f>
        <v>#DIV/0!</v>
      </c>
      <c r="F59" s="16" t="e">
        <f t="shared" si="26"/>
        <v>#DIV/0!</v>
      </c>
      <c r="G59" s="16" t="e">
        <f t="shared" si="26"/>
        <v>#DIV/0!</v>
      </c>
      <c r="H59" s="16" t="e">
        <f t="shared" si="26"/>
        <v>#DIV/0!</v>
      </c>
      <c r="I59" s="16" t="e">
        <f t="shared" si="26"/>
        <v>#DIV/0!</v>
      </c>
      <c r="J59" s="16" t="e">
        <f t="shared" si="26"/>
        <v>#DIV/0!</v>
      </c>
      <c r="K59" s="16" t="e">
        <f t="shared" si="26"/>
        <v>#DIV/0!</v>
      </c>
      <c r="L59" s="16" t="e">
        <f t="shared" si="26"/>
        <v>#DIV/0!</v>
      </c>
      <c r="M59" s="16" t="e">
        <f t="shared" si="26"/>
        <v>#DIV/0!</v>
      </c>
      <c r="N59" s="16" t="e">
        <f t="shared" si="26"/>
        <v>#DIV/0!</v>
      </c>
      <c r="O59" s="16" t="e">
        <f t="shared" si="26"/>
        <v>#DIV/0!</v>
      </c>
      <c r="P59" s="16" t="e">
        <f t="shared" si="26"/>
        <v>#DIV/0!</v>
      </c>
      <c r="Q59" s="16" t="e">
        <f t="shared" si="26"/>
        <v>#DIV/0!</v>
      </c>
      <c r="R59" s="16" t="e">
        <f t="shared" si="26"/>
        <v>#DIV/0!</v>
      </c>
      <c r="S59" s="16" t="e">
        <f t="shared" si="26"/>
        <v>#DIV/0!</v>
      </c>
      <c r="T59" s="16" t="e">
        <f t="shared" si="26"/>
        <v>#DIV/0!</v>
      </c>
      <c r="U59" s="16" t="e">
        <f t="shared" si="26"/>
        <v>#DIV/0!</v>
      </c>
      <c r="V59" s="16" t="e">
        <f t="shared" si="26"/>
        <v>#DIV/0!</v>
      </c>
      <c r="W59" s="16" t="e">
        <f t="shared" si="26"/>
        <v>#DIV/0!</v>
      </c>
      <c r="X59" s="16" t="e">
        <f t="shared" si="26"/>
        <v>#DIV/0!</v>
      </c>
      <c r="Y59" s="16" t="e">
        <f t="shared" si="26"/>
        <v>#DIV/0!</v>
      </c>
      <c r="Z59" s="16" t="e">
        <f t="shared" si="26"/>
        <v>#DIV/0!</v>
      </c>
      <c r="AA59" s="16" t="e">
        <f t="shared" si="26"/>
        <v>#DIV/0!</v>
      </c>
      <c r="AB59" s="16" t="e">
        <f t="shared" si="26"/>
        <v>#DIV/0!</v>
      </c>
      <c r="AC59" s="24" t="e">
        <f t="shared" si="23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 t="e">
        <f t="shared" ref="E60:AB60" si="27">(E38-E39)/LN(1+(E38-E39)/E37)</f>
        <v>#DIV/0!</v>
      </c>
      <c r="F60" s="16" t="e">
        <f t="shared" si="27"/>
        <v>#DIV/0!</v>
      </c>
      <c r="G60" s="16" t="e">
        <f t="shared" si="27"/>
        <v>#DIV/0!</v>
      </c>
      <c r="H60" s="16" t="e">
        <f t="shared" si="27"/>
        <v>#DIV/0!</v>
      </c>
      <c r="I60" s="16" t="e">
        <f t="shared" si="27"/>
        <v>#DIV/0!</v>
      </c>
      <c r="J60" s="16" t="e">
        <f t="shared" si="27"/>
        <v>#DIV/0!</v>
      </c>
      <c r="K60" s="16" t="e">
        <f t="shared" si="27"/>
        <v>#DIV/0!</v>
      </c>
      <c r="L60" s="16" t="e">
        <f t="shared" si="27"/>
        <v>#DIV/0!</v>
      </c>
      <c r="M60" s="16" t="e">
        <f t="shared" si="27"/>
        <v>#DIV/0!</v>
      </c>
      <c r="N60" s="16" t="e">
        <f t="shared" si="27"/>
        <v>#DIV/0!</v>
      </c>
      <c r="O60" s="16" t="e">
        <f t="shared" si="27"/>
        <v>#DIV/0!</v>
      </c>
      <c r="P60" s="16" t="e">
        <f t="shared" si="27"/>
        <v>#DIV/0!</v>
      </c>
      <c r="Q60" s="16" t="e">
        <f t="shared" si="27"/>
        <v>#DIV/0!</v>
      </c>
      <c r="R60" s="16" t="e">
        <f t="shared" si="27"/>
        <v>#DIV/0!</v>
      </c>
      <c r="S60" s="16" t="e">
        <f t="shared" si="27"/>
        <v>#DIV/0!</v>
      </c>
      <c r="T60" s="16" t="e">
        <f t="shared" si="27"/>
        <v>#DIV/0!</v>
      </c>
      <c r="U60" s="16" t="e">
        <f t="shared" si="27"/>
        <v>#DIV/0!</v>
      </c>
      <c r="V60" s="16" t="e">
        <f t="shared" si="27"/>
        <v>#DIV/0!</v>
      </c>
      <c r="W60" s="16" t="e">
        <f t="shared" si="27"/>
        <v>#DIV/0!</v>
      </c>
      <c r="X60" s="16" t="e">
        <f t="shared" si="27"/>
        <v>#DIV/0!</v>
      </c>
      <c r="Y60" s="16" t="e">
        <f t="shared" si="27"/>
        <v>#DIV/0!</v>
      </c>
      <c r="Z60" s="16" t="e">
        <f t="shared" si="27"/>
        <v>#DIV/0!</v>
      </c>
      <c r="AA60" s="16" t="e">
        <f t="shared" si="27"/>
        <v>#DIV/0!</v>
      </c>
      <c r="AB60" s="16" t="e">
        <f t="shared" si="27"/>
        <v>#DIV/0!</v>
      </c>
      <c r="AC60" s="24" t="e">
        <f t="shared" si="23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>
        <v>0.7</v>
      </c>
      <c r="F65" s="8">
        <v>0.7</v>
      </c>
      <c r="G65" s="8">
        <v>0.7</v>
      </c>
      <c r="H65" s="8">
        <v>0.7</v>
      </c>
      <c r="I65" s="8">
        <v>0.6</v>
      </c>
      <c r="J65" s="8">
        <v>0.7</v>
      </c>
      <c r="K65" s="8">
        <v>0.6</v>
      </c>
      <c r="L65" s="8">
        <v>0.7</v>
      </c>
      <c r="M65" s="8">
        <v>0.6</v>
      </c>
      <c r="N65" s="8">
        <v>0.7</v>
      </c>
      <c r="O65" s="8">
        <v>0.6</v>
      </c>
      <c r="P65" s="8">
        <v>0.7</v>
      </c>
      <c r="Q65" s="8">
        <v>0.7</v>
      </c>
      <c r="R65" s="8">
        <v>0.7</v>
      </c>
      <c r="S65" s="8">
        <v>0.8</v>
      </c>
      <c r="T65" s="8">
        <v>0.6</v>
      </c>
      <c r="U65" s="8">
        <v>0.7</v>
      </c>
      <c r="V65" s="8">
        <v>0.6</v>
      </c>
      <c r="W65" s="8">
        <v>0.7</v>
      </c>
      <c r="X65" s="8">
        <v>0.7</v>
      </c>
      <c r="Y65" s="8">
        <v>0.6</v>
      </c>
      <c r="Z65" s="8">
        <v>0.7</v>
      </c>
      <c r="AA65" s="8">
        <v>0.7</v>
      </c>
      <c r="AB65" s="8">
        <v>0.7</v>
      </c>
      <c r="AC65" s="23">
        <f>AVERAGE(E65:AB65)</f>
        <v>0.67499999999999982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>
        <v>0.4</v>
      </c>
      <c r="F66" s="9">
        <v>0.4</v>
      </c>
      <c r="G66" s="9">
        <v>0.5</v>
      </c>
      <c r="H66" s="9">
        <v>0.5</v>
      </c>
      <c r="I66" s="9">
        <v>0.3</v>
      </c>
      <c r="J66" s="9">
        <v>0.4</v>
      </c>
      <c r="K66" s="9">
        <v>0.4</v>
      </c>
      <c r="L66" s="9">
        <v>0.4</v>
      </c>
      <c r="M66" s="9">
        <v>0.3</v>
      </c>
      <c r="N66" s="9">
        <v>0.6</v>
      </c>
      <c r="O66" s="9">
        <v>0.4</v>
      </c>
      <c r="P66" s="9">
        <v>0.4</v>
      </c>
      <c r="Q66" s="9">
        <v>0.4</v>
      </c>
      <c r="R66" s="9">
        <v>0.5</v>
      </c>
      <c r="S66" s="9">
        <v>0.4</v>
      </c>
      <c r="T66" s="9">
        <v>0.4</v>
      </c>
      <c r="U66" s="9">
        <v>0.5</v>
      </c>
      <c r="V66" s="9">
        <v>0.6</v>
      </c>
      <c r="W66" s="9">
        <v>0.6</v>
      </c>
      <c r="X66" s="9">
        <v>0.5</v>
      </c>
      <c r="Y66" s="9">
        <v>0.4</v>
      </c>
      <c r="Z66" s="9">
        <v>0.5</v>
      </c>
      <c r="AA66" s="9">
        <v>0.6</v>
      </c>
      <c r="AB66" s="9">
        <v>0.6</v>
      </c>
      <c r="AC66" s="23">
        <f>AVERAGE(E66:AB66)</f>
        <v>0.45833333333333331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>
        <v>13.2</v>
      </c>
      <c r="F67" s="10">
        <v>13.3</v>
      </c>
      <c r="G67" s="10">
        <v>13.4</v>
      </c>
      <c r="H67" s="10">
        <v>13.1</v>
      </c>
      <c r="I67" s="10">
        <v>13.3</v>
      </c>
      <c r="J67" s="10">
        <v>13.4</v>
      </c>
      <c r="K67" s="10">
        <v>13.2</v>
      </c>
      <c r="L67" s="10">
        <v>13</v>
      </c>
      <c r="M67" s="10">
        <v>13.5</v>
      </c>
      <c r="N67" s="10">
        <v>13.6</v>
      </c>
      <c r="O67" s="10">
        <v>13.7</v>
      </c>
      <c r="P67" s="10">
        <v>13.8</v>
      </c>
      <c r="Q67" s="10">
        <v>14</v>
      </c>
      <c r="R67" s="10">
        <v>14.1</v>
      </c>
      <c r="S67" s="10">
        <v>14.1</v>
      </c>
      <c r="T67" s="10">
        <v>14.1</v>
      </c>
      <c r="U67" s="10">
        <v>14.1</v>
      </c>
      <c r="V67" s="10">
        <v>13.3</v>
      </c>
      <c r="W67" s="10">
        <v>13.1</v>
      </c>
      <c r="X67" s="10">
        <v>12.8</v>
      </c>
      <c r="Y67" s="10">
        <v>13.4</v>
      </c>
      <c r="Z67" s="10">
        <v>14.8</v>
      </c>
      <c r="AA67" s="10">
        <v>15.6</v>
      </c>
      <c r="AB67" s="10">
        <v>15.8</v>
      </c>
      <c r="AC67" s="24">
        <f t="shared" ref="AC67:AC71" si="28">AVERAGE(E67:AB67)</f>
        <v>13.737500000000002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>
        <v>6.5</v>
      </c>
      <c r="F68" s="10">
        <v>5.7</v>
      </c>
      <c r="G68" s="10">
        <v>5.4</v>
      </c>
      <c r="H68" s="10">
        <v>6.5</v>
      </c>
      <c r="I68" s="10">
        <v>6.6</v>
      </c>
      <c r="J68" s="10">
        <v>5.6</v>
      </c>
      <c r="K68" s="10">
        <v>5.5</v>
      </c>
      <c r="L68" s="10">
        <v>6.6</v>
      </c>
      <c r="M68" s="10">
        <v>6.5</v>
      </c>
      <c r="N68" s="10">
        <v>5.5</v>
      </c>
      <c r="O68" s="10">
        <v>6.4</v>
      </c>
      <c r="P68" s="10">
        <v>6.5</v>
      </c>
      <c r="Q68" s="10">
        <v>6.6</v>
      </c>
      <c r="R68" s="10">
        <v>6.5</v>
      </c>
      <c r="S68" s="10">
        <v>6.6</v>
      </c>
      <c r="T68" s="10">
        <v>6.4</v>
      </c>
      <c r="U68" s="10">
        <v>5.9</v>
      </c>
      <c r="V68" s="10">
        <v>5.6</v>
      </c>
      <c r="W68" s="10">
        <v>5.4</v>
      </c>
      <c r="X68" s="10">
        <v>5.4</v>
      </c>
      <c r="Y68" s="10">
        <v>5.7</v>
      </c>
      <c r="Z68" s="10">
        <v>6.1</v>
      </c>
      <c r="AA68" s="10">
        <v>6.6</v>
      </c>
      <c r="AB68" s="10">
        <v>6.9</v>
      </c>
      <c r="AC68" s="24">
        <f t="shared" si="28"/>
        <v>6.1250000000000009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6.6999999999999993</v>
      </c>
      <c r="F69" s="10">
        <f t="shared" ref="F69:AB69" si="29">F67-F68</f>
        <v>7.6000000000000005</v>
      </c>
      <c r="G69" s="10">
        <f t="shared" si="29"/>
        <v>8</v>
      </c>
      <c r="H69" s="10">
        <f t="shared" si="29"/>
        <v>6.6</v>
      </c>
      <c r="I69" s="10">
        <f t="shared" si="29"/>
        <v>6.7000000000000011</v>
      </c>
      <c r="J69" s="10">
        <f t="shared" si="29"/>
        <v>7.8000000000000007</v>
      </c>
      <c r="K69" s="10">
        <f t="shared" si="29"/>
        <v>7.6999999999999993</v>
      </c>
      <c r="L69" s="10">
        <f t="shared" si="29"/>
        <v>6.4</v>
      </c>
      <c r="M69" s="10">
        <f t="shared" si="29"/>
        <v>7</v>
      </c>
      <c r="N69" s="10">
        <f t="shared" si="29"/>
        <v>8.1</v>
      </c>
      <c r="O69" s="10">
        <f t="shared" si="29"/>
        <v>7.2999999999999989</v>
      </c>
      <c r="P69" s="10">
        <f t="shared" si="29"/>
        <v>7.3000000000000007</v>
      </c>
      <c r="Q69" s="10">
        <f t="shared" si="29"/>
        <v>7.4</v>
      </c>
      <c r="R69" s="10">
        <f t="shared" si="29"/>
        <v>7.6</v>
      </c>
      <c r="S69" s="10">
        <f t="shared" si="29"/>
        <v>7.5</v>
      </c>
      <c r="T69" s="10">
        <f t="shared" si="29"/>
        <v>7.6999999999999993</v>
      </c>
      <c r="U69" s="10">
        <f t="shared" si="29"/>
        <v>8.1999999999999993</v>
      </c>
      <c r="V69" s="10">
        <f t="shared" si="29"/>
        <v>7.7000000000000011</v>
      </c>
      <c r="W69" s="10">
        <f t="shared" si="29"/>
        <v>7.6999999999999993</v>
      </c>
      <c r="X69" s="10">
        <f t="shared" si="29"/>
        <v>7.4</v>
      </c>
      <c r="Y69" s="10">
        <f t="shared" si="29"/>
        <v>7.7</v>
      </c>
      <c r="Z69" s="10">
        <f t="shared" si="29"/>
        <v>8.7000000000000011</v>
      </c>
      <c r="AA69" s="10">
        <f t="shared" si="29"/>
        <v>9</v>
      </c>
      <c r="AB69" s="10">
        <f t="shared" si="29"/>
        <v>8.9</v>
      </c>
      <c r="AC69" s="24">
        <f t="shared" si="28"/>
        <v>7.612499999999998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>
        <v>24.1</v>
      </c>
      <c r="F70" s="10">
        <v>24.1</v>
      </c>
      <c r="G70" s="10">
        <v>23.6</v>
      </c>
      <c r="H70" s="10">
        <v>22.6</v>
      </c>
      <c r="I70" s="10">
        <v>22.3</v>
      </c>
      <c r="J70" s="10">
        <v>22.8</v>
      </c>
      <c r="K70" s="10">
        <v>22.8</v>
      </c>
      <c r="L70" s="10">
        <v>22</v>
      </c>
      <c r="M70" s="10">
        <v>22.2</v>
      </c>
      <c r="N70" s="10">
        <v>22.2</v>
      </c>
      <c r="O70" s="10">
        <v>22.9</v>
      </c>
      <c r="P70" s="10">
        <v>23.4</v>
      </c>
      <c r="Q70" s="10">
        <v>23.6</v>
      </c>
      <c r="R70" s="10">
        <v>24</v>
      </c>
      <c r="S70" s="10">
        <v>24.6</v>
      </c>
      <c r="T70" s="10">
        <v>25.1</v>
      </c>
      <c r="U70" s="10">
        <v>25.3</v>
      </c>
      <c r="V70" s="10">
        <v>25.7</v>
      </c>
      <c r="W70" s="10">
        <v>25.5</v>
      </c>
      <c r="X70" s="10">
        <v>25.3</v>
      </c>
      <c r="Y70" s="10">
        <v>25.1</v>
      </c>
      <c r="Z70" s="10">
        <v>25.3</v>
      </c>
      <c r="AA70" s="10">
        <v>25.4</v>
      </c>
      <c r="AB70" s="10">
        <v>25.4</v>
      </c>
      <c r="AC70" s="24">
        <f t="shared" si="28"/>
        <v>23.970833333333335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>
        <v>27.8</v>
      </c>
      <c r="F71" s="10">
        <v>28.3</v>
      </c>
      <c r="G71" s="10">
        <v>28</v>
      </c>
      <c r="H71" s="10">
        <v>26.1</v>
      </c>
      <c r="I71" s="10">
        <v>25.8</v>
      </c>
      <c r="J71" s="10">
        <v>27.1</v>
      </c>
      <c r="K71" s="10">
        <v>27</v>
      </c>
      <c r="L71" s="10">
        <v>25.4</v>
      </c>
      <c r="M71" s="10">
        <v>25.9</v>
      </c>
      <c r="N71" s="10">
        <v>26.6</v>
      </c>
      <c r="O71" s="10">
        <v>26.7</v>
      </c>
      <c r="P71" s="10">
        <v>27.4</v>
      </c>
      <c r="Q71" s="10">
        <v>27.7</v>
      </c>
      <c r="R71" s="10">
        <v>28.3</v>
      </c>
      <c r="S71" s="10">
        <v>28.7</v>
      </c>
      <c r="T71" s="10">
        <v>29.2</v>
      </c>
      <c r="U71" s="10">
        <v>30.1</v>
      </c>
      <c r="V71" s="10">
        <v>30</v>
      </c>
      <c r="W71" s="10">
        <v>29.7</v>
      </c>
      <c r="X71" s="10">
        <v>29.4</v>
      </c>
      <c r="Y71" s="10">
        <v>29.5</v>
      </c>
      <c r="Z71" s="10">
        <v>30.2</v>
      </c>
      <c r="AA71" s="10">
        <v>30.6</v>
      </c>
      <c r="AB71" s="10">
        <v>30.4</v>
      </c>
      <c r="AC71" s="24">
        <f t="shared" si="28"/>
        <v>28.162499999999998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3.6999999999999993</v>
      </c>
      <c r="F72" s="10">
        <f t="shared" ref="F72:AB72" si="30">F71-F70</f>
        <v>4.1999999999999993</v>
      </c>
      <c r="G72" s="10">
        <f t="shared" si="30"/>
        <v>4.3999999999999986</v>
      </c>
      <c r="H72" s="10">
        <f t="shared" si="30"/>
        <v>3.5</v>
      </c>
      <c r="I72" s="10">
        <f t="shared" si="30"/>
        <v>3.5</v>
      </c>
      <c r="J72" s="10">
        <f t="shared" si="30"/>
        <v>4.3000000000000007</v>
      </c>
      <c r="K72" s="10">
        <f t="shared" si="30"/>
        <v>4.1999999999999993</v>
      </c>
      <c r="L72" s="10">
        <f t="shared" si="30"/>
        <v>3.3999999999999986</v>
      </c>
      <c r="M72" s="10">
        <f t="shared" si="30"/>
        <v>3.6999999999999993</v>
      </c>
      <c r="N72" s="10">
        <f t="shared" si="30"/>
        <v>4.4000000000000021</v>
      </c>
      <c r="O72" s="10">
        <f t="shared" si="30"/>
        <v>3.8000000000000007</v>
      </c>
      <c r="P72" s="10">
        <f t="shared" si="30"/>
        <v>4</v>
      </c>
      <c r="Q72" s="10">
        <f t="shared" si="30"/>
        <v>4.0999999999999979</v>
      </c>
      <c r="R72" s="10">
        <f t="shared" si="30"/>
        <v>4.3000000000000007</v>
      </c>
      <c r="S72" s="10">
        <f t="shared" si="30"/>
        <v>4.0999999999999979</v>
      </c>
      <c r="T72" s="10">
        <f t="shared" si="30"/>
        <v>4.0999999999999979</v>
      </c>
      <c r="U72" s="10">
        <f t="shared" si="30"/>
        <v>4.8000000000000007</v>
      </c>
      <c r="V72" s="10">
        <f t="shared" si="30"/>
        <v>4.3000000000000007</v>
      </c>
      <c r="W72" s="10">
        <f t="shared" si="30"/>
        <v>4.1999999999999993</v>
      </c>
      <c r="X72" s="10">
        <f t="shared" si="30"/>
        <v>4.0999999999999979</v>
      </c>
      <c r="Y72" s="10">
        <f t="shared" si="30"/>
        <v>4.3999999999999986</v>
      </c>
      <c r="Z72" s="10">
        <f t="shared" si="30"/>
        <v>4.8999999999999986</v>
      </c>
      <c r="AA72" s="10">
        <f t="shared" si="30"/>
        <v>5.2000000000000028</v>
      </c>
      <c r="AB72" s="10">
        <f t="shared" si="30"/>
        <v>5</v>
      </c>
      <c r="AC72" s="24">
        <f>AVERAGE(E72:AB72)</f>
        <v>4.1916666666666655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>
        <v>262</v>
      </c>
      <c r="F73" s="172">
        <v>250.3</v>
      </c>
      <c r="G73" s="172">
        <v>247.5</v>
      </c>
      <c r="H73" s="172">
        <v>262</v>
      </c>
      <c r="I73" s="172">
        <v>264.10000000000002</v>
      </c>
      <c r="J73" s="172">
        <v>250.3</v>
      </c>
      <c r="K73" s="172">
        <v>247.5</v>
      </c>
      <c r="L73" s="172">
        <v>262</v>
      </c>
      <c r="M73" s="172">
        <v>262</v>
      </c>
      <c r="N73" s="172">
        <v>248.9</v>
      </c>
      <c r="O73" s="172">
        <v>261.3</v>
      </c>
      <c r="P73" s="172">
        <v>262.7</v>
      </c>
      <c r="Q73" s="172">
        <v>262.7</v>
      </c>
      <c r="R73" s="172">
        <v>262</v>
      </c>
      <c r="S73" s="172">
        <v>263.39999999999998</v>
      </c>
      <c r="T73" s="172">
        <v>259.89999999999998</v>
      </c>
      <c r="U73" s="172">
        <v>252.3</v>
      </c>
      <c r="V73" s="172">
        <v>248.9</v>
      </c>
      <c r="W73" s="172">
        <v>248.2</v>
      </c>
      <c r="X73" s="172">
        <v>248.2</v>
      </c>
      <c r="Y73" s="172">
        <v>250.3</v>
      </c>
      <c r="Z73" s="172">
        <v>255.1</v>
      </c>
      <c r="AA73" s="172">
        <v>259.2</v>
      </c>
      <c r="AB73" s="172">
        <v>266.8</v>
      </c>
      <c r="AC73" s="24">
        <f t="shared" ref="AC73:AC81" si="31">AVERAGE(E73:AB73)</f>
        <v>256.56666666666666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>
        <v>634.29999999999995</v>
      </c>
      <c r="F74" s="172">
        <v>647.4</v>
      </c>
      <c r="G74" s="172">
        <v>640.5</v>
      </c>
      <c r="H74" s="172">
        <v>598.5</v>
      </c>
      <c r="I74" s="172">
        <v>593.6</v>
      </c>
      <c r="J74" s="172">
        <v>621.20000000000005</v>
      </c>
      <c r="K74" s="172">
        <v>619.1</v>
      </c>
      <c r="L74" s="172">
        <v>583.29999999999995</v>
      </c>
      <c r="M74" s="172">
        <v>595</v>
      </c>
      <c r="N74" s="172">
        <v>611.6</v>
      </c>
      <c r="O74" s="172">
        <v>613.6</v>
      </c>
      <c r="P74" s="172">
        <v>626</v>
      </c>
      <c r="Q74" s="172">
        <v>632.20000000000005</v>
      </c>
      <c r="R74" s="172">
        <v>642.6</v>
      </c>
      <c r="S74" s="172">
        <v>655</v>
      </c>
      <c r="T74" s="172">
        <v>668.1</v>
      </c>
      <c r="U74" s="172">
        <v>684.6</v>
      </c>
      <c r="V74" s="172">
        <v>683.3</v>
      </c>
      <c r="W74" s="172">
        <v>676.4</v>
      </c>
      <c r="X74" s="172">
        <v>669.5</v>
      </c>
      <c r="Y74" s="172">
        <v>671.5</v>
      </c>
      <c r="Z74" s="172">
        <v>690.2</v>
      </c>
      <c r="AA74" s="172">
        <v>698.4</v>
      </c>
      <c r="AB74" s="172">
        <v>692.2</v>
      </c>
      <c r="AC74" s="24">
        <f t="shared" si="31"/>
        <v>643.67083333333346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31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31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31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31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B79" si="32">E75-E76</f>
        <v>0.5</v>
      </c>
      <c r="F79" s="11">
        <f t="shared" si="32"/>
        <v>0.5</v>
      </c>
      <c r="G79" s="11">
        <f t="shared" si="32"/>
        <v>0.5</v>
      </c>
      <c r="H79" s="11">
        <f t="shared" si="32"/>
        <v>0.5</v>
      </c>
      <c r="I79" s="11">
        <f t="shared" si="32"/>
        <v>0.5</v>
      </c>
      <c r="J79" s="11">
        <f t="shared" si="32"/>
        <v>0.5</v>
      </c>
      <c r="K79" s="11">
        <f t="shared" si="32"/>
        <v>0.5</v>
      </c>
      <c r="L79" s="11">
        <f t="shared" si="32"/>
        <v>0.5</v>
      </c>
      <c r="M79" s="11">
        <f t="shared" si="32"/>
        <v>0.5</v>
      </c>
      <c r="N79" s="11">
        <f t="shared" si="32"/>
        <v>0.5</v>
      </c>
      <c r="O79" s="11">
        <f t="shared" si="32"/>
        <v>0.5</v>
      </c>
      <c r="P79" s="11">
        <f t="shared" si="32"/>
        <v>0.5</v>
      </c>
      <c r="Q79" s="11">
        <f t="shared" si="32"/>
        <v>0.5</v>
      </c>
      <c r="R79" s="11">
        <f t="shared" si="32"/>
        <v>0.5</v>
      </c>
      <c r="S79" s="11">
        <f t="shared" si="32"/>
        <v>0.5</v>
      </c>
      <c r="T79" s="11">
        <f t="shared" si="32"/>
        <v>0.5</v>
      </c>
      <c r="U79" s="11">
        <f t="shared" si="32"/>
        <v>0.5</v>
      </c>
      <c r="V79" s="11">
        <f t="shared" si="32"/>
        <v>0.5</v>
      </c>
      <c r="W79" s="11">
        <f t="shared" si="32"/>
        <v>0.5</v>
      </c>
      <c r="X79" s="11">
        <f t="shared" si="32"/>
        <v>0.5</v>
      </c>
      <c r="Y79" s="11">
        <f t="shared" si="32"/>
        <v>0.5</v>
      </c>
      <c r="Z79" s="11">
        <f t="shared" si="32"/>
        <v>0.5</v>
      </c>
      <c r="AA79" s="11">
        <f t="shared" si="32"/>
        <v>0.5</v>
      </c>
      <c r="AB79" s="11">
        <f t="shared" si="32"/>
        <v>0.5</v>
      </c>
      <c r="AC79" s="24">
        <f t="shared" si="31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B80" si="33">E77-E78</f>
        <v>0.79999999999999982</v>
      </c>
      <c r="F80" s="11">
        <f t="shared" si="33"/>
        <v>0.79999999999999982</v>
      </c>
      <c r="G80" s="11">
        <f t="shared" si="33"/>
        <v>0.79999999999999982</v>
      </c>
      <c r="H80" s="11">
        <f t="shared" si="33"/>
        <v>0.79999999999999982</v>
      </c>
      <c r="I80" s="11">
        <f t="shared" si="33"/>
        <v>0.79999999999999982</v>
      </c>
      <c r="J80" s="11">
        <f t="shared" si="33"/>
        <v>0.79999999999999982</v>
      </c>
      <c r="K80" s="11">
        <f t="shared" si="33"/>
        <v>0.79999999999999982</v>
      </c>
      <c r="L80" s="11">
        <f t="shared" si="33"/>
        <v>0.79999999999999982</v>
      </c>
      <c r="M80" s="11">
        <f t="shared" si="33"/>
        <v>0.79999999999999982</v>
      </c>
      <c r="N80" s="11">
        <f t="shared" si="33"/>
        <v>0.79999999999999982</v>
      </c>
      <c r="O80" s="11">
        <f t="shared" si="33"/>
        <v>0.79999999999999982</v>
      </c>
      <c r="P80" s="11">
        <f t="shared" si="33"/>
        <v>0.79999999999999982</v>
      </c>
      <c r="Q80" s="11">
        <f t="shared" si="33"/>
        <v>0.79999999999999982</v>
      </c>
      <c r="R80" s="11">
        <f t="shared" si="33"/>
        <v>0.79999999999999982</v>
      </c>
      <c r="S80" s="11">
        <f t="shared" si="33"/>
        <v>0.79999999999999982</v>
      </c>
      <c r="T80" s="11">
        <f t="shared" si="33"/>
        <v>0.79999999999999982</v>
      </c>
      <c r="U80" s="11">
        <f t="shared" si="33"/>
        <v>0.79999999999999982</v>
      </c>
      <c r="V80" s="11">
        <f t="shared" si="33"/>
        <v>0.79999999999999982</v>
      </c>
      <c r="W80" s="11">
        <f t="shared" si="33"/>
        <v>0.79999999999999982</v>
      </c>
      <c r="X80" s="11">
        <f t="shared" si="33"/>
        <v>0.79999999999999982</v>
      </c>
      <c r="Y80" s="11">
        <f t="shared" si="33"/>
        <v>0.79999999999999982</v>
      </c>
      <c r="Z80" s="11">
        <f t="shared" si="33"/>
        <v>0.79999999999999982</v>
      </c>
      <c r="AA80" s="11">
        <f t="shared" si="33"/>
        <v>0.79999999999999982</v>
      </c>
      <c r="AB80" s="11">
        <f t="shared" si="33"/>
        <v>0.79999999999999982</v>
      </c>
      <c r="AC80" s="24">
        <f t="shared" si="31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B81" si="34">SQRT(E79/0.5)*971</f>
        <v>971</v>
      </c>
      <c r="F81" s="14">
        <f t="shared" si="34"/>
        <v>971</v>
      </c>
      <c r="G81" s="14">
        <f t="shared" si="34"/>
        <v>971</v>
      </c>
      <c r="H81" s="14">
        <f t="shared" si="34"/>
        <v>971</v>
      </c>
      <c r="I81" s="14">
        <f t="shared" si="34"/>
        <v>971</v>
      </c>
      <c r="J81" s="14">
        <f t="shared" si="34"/>
        <v>971</v>
      </c>
      <c r="K81" s="14">
        <f t="shared" si="34"/>
        <v>971</v>
      </c>
      <c r="L81" s="14">
        <f t="shared" si="34"/>
        <v>971</v>
      </c>
      <c r="M81" s="14">
        <f t="shared" si="34"/>
        <v>971</v>
      </c>
      <c r="N81" s="14">
        <f t="shared" si="34"/>
        <v>971</v>
      </c>
      <c r="O81" s="14">
        <f t="shared" si="34"/>
        <v>971</v>
      </c>
      <c r="P81" s="14">
        <f t="shared" si="34"/>
        <v>971</v>
      </c>
      <c r="Q81" s="14">
        <f t="shared" si="34"/>
        <v>971</v>
      </c>
      <c r="R81" s="14">
        <f t="shared" si="34"/>
        <v>971</v>
      </c>
      <c r="S81" s="14">
        <f t="shared" si="34"/>
        <v>971</v>
      </c>
      <c r="T81" s="14">
        <f t="shared" si="34"/>
        <v>971</v>
      </c>
      <c r="U81" s="14">
        <f t="shared" si="34"/>
        <v>971</v>
      </c>
      <c r="V81" s="14">
        <f t="shared" si="34"/>
        <v>971</v>
      </c>
      <c r="W81" s="14">
        <f t="shared" si="34"/>
        <v>971</v>
      </c>
      <c r="X81" s="14">
        <f t="shared" si="34"/>
        <v>971</v>
      </c>
      <c r="Y81" s="14">
        <f t="shared" si="34"/>
        <v>971</v>
      </c>
      <c r="Z81" s="14">
        <f t="shared" si="34"/>
        <v>971</v>
      </c>
      <c r="AA81" s="14">
        <f t="shared" si="34"/>
        <v>971</v>
      </c>
      <c r="AB81" s="14">
        <f t="shared" si="34"/>
        <v>971</v>
      </c>
      <c r="AC81" s="24">
        <f t="shared" si="31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B82" si="35">E81*1000*1*(E67-E68)/3024</f>
        <v>2151.3558201058199</v>
      </c>
      <c r="F82" s="14">
        <f t="shared" si="35"/>
        <v>2440.3439153439158</v>
      </c>
      <c r="G82" s="14">
        <f t="shared" si="35"/>
        <v>2568.7830687830688</v>
      </c>
      <c r="H82" s="14">
        <f t="shared" si="35"/>
        <v>2119.2460317460318</v>
      </c>
      <c r="I82" s="14">
        <f t="shared" si="35"/>
        <v>2151.3558201058204</v>
      </c>
      <c r="J82" s="14">
        <f t="shared" si="35"/>
        <v>2504.5634920634925</v>
      </c>
      <c r="K82" s="14">
        <f t="shared" si="35"/>
        <v>2472.4537037037035</v>
      </c>
      <c r="L82" s="14">
        <f t="shared" si="35"/>
        <v>2055.0264550264551</v>
      </c>
      <c r="M82" s="14">
        <f t="shared" si="35"/>
        <v>2247.6851851851852</v>
      </c>
      <c r="N82" s="14">
        <f t="shared" si="35"/>
        <v>2600.8928571428573</v>
      </c>
      <c r="O82" s="14">
        <f t="shared" si="35"/>
        <v>2344.0145502645501</v>
      </c>
      <c r="P82" s="14">
        <f t="shared" si="35"/>
        <v>2344.0145502645505</v>
      </c>
      <c r="Q82" s="14">
        <f t="shared" si="35"/>
        <v>2376.1243386243386</v>
      </c>
      <c r="R82" s="14">
        <f t="shared" si="35"/>
        <v>2440.3439153439153</v>
      </c>
      <c r="S82" s="14">
        <f t="shared" si="35"/>
        <v>2408.2341269841268</v>
      </c>
      <c r="T82" s="14">
        <f t="shared" si="35"/>
        <v>2472.4537037037035</v>
      </c>
      <c r="U82" s="14">
        <f t="shared" si="35"/>
        <v>2633.002645502645</v>
      </c>
      <c r="V82" s="14">
        <f t="shared" si="35"/>
        <v>2472.4537037037039</v>
      </c>
      <c r="W82" s="14">
        <f t="shared" si="35"/>
        <v>2472.4537037037035</v>
      </c>
      <c r="X82" s="14">
        <f t="shared" si="35"/>
        <v>2376.1243386243386</v>
      </c>
      <c r="Y82" s="14">
        <f t="shared" si="35"/>
        <v>2472.4537037037039</v>
      </c>
      <c r="Z82" s="14">
        <f t="shared" si="35"/>
        <v>2793.5515873015879</v>
      </c>
      <c r="AA82" s="14">
        <f t="shared" si="35"/>
        <v>2889.8809523809523</v>
      </c>
      <c r="AB82" s="14">
        <f t="shared" si="35"/>
        <v>2857.7711640211642</v>
      </c>
      <c r="AC82" s="24">
        <f>SUM(E82:AB82)</f>
        <v>58664.583333333328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>
        <v>1300</v>
      </c>
      <c r="F83" s="15">
        <v>1400</v>
      </c>
      <c r="G83" s="15">
        <v>1200</v>
      </c>
      <c r="H83" s="15">
        <v>1100</v>
      </c>
      <c r="I83" s="15">
        <v>1300</v>
      </c>
      <c r="J83" s="15">
        <v>1300</v>
      </c>
      <c r="K83" s="15">
        <v>1100</v>
      </c>
      <c r="L83" s="15">
        <v>1200</v>
      </c>
      <c r="M83" s="15">
        <v>1200</v>
      </c>
      <c r="N83" s="15">
        <v>1200</v>
      </c>
      <c r="O83" s="15">
        <v>1200</v>
      </c>
      <c r="P83" s="15">
        <v>1300</v>
      </c>
      <c r="Q83" s="15">
        <v>1300</v>
      </c>
      <c r="R83" s="15">
        <v>1400</v>
      </c>
      <c r="S83" s="15">
        <v>1300</v>
      </c>
      <c r="T83" s="15">
        <v>1300</v>
      </c>
      <c r="U83" s="15">
        <v>1600</v>
      </c>
      <c r="V83" s="15">
        <v>1300</v>
      </c>
      <c r="W83" s="15">
        <v>1500</v>
      </c>
      <c r="X83" s="15">
        <v>1300</v>
      </c>
      <c r="Y83" s="15">
        <v>1400</v>
      </c>
      <c r="Z83" s="15">
        <v>1700</v>
      </c>
      <c r="AA83" s="15">
        <v>1600</v>
      </c>
      <c r="AB83" s="15">
        <v>1500</v>
      </c>
      <c r="AC83" s="25">
        <f>SUM(E83:AB83)</f>
        <v>32000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>
        <f t="shared" ref="E84:AB84" si="36">E83/E82</f>
        <v>0.6042701016032096</v>
      </c>
      <c r="F84" s="16">
        <f t="shared" si="36"/>
        <v>0.57368963087430203</v>
      </c>
      <c r="G84" s="16">
        <f t="shared" si="36"/>
        <v>0.46714727085478891</v>
      </c>
      <c r="H84" s="16">
        <f t="shared" si="36"/>
        <v>0.51905252317198758</v>
      </c>
      <c r="I84" s="16">
        <f t="shared" si="36"/>
        <v>0.60427010160320938</v>
      </c>
      <c r="J84" s="16">
        <f t="shared" si="36"/>
        <v>0.51905252317198758</v>
      </c>
      <c r="K84" s="16">
        <f t="shared" si="36"/>
        <v>0.44490216271884658</v>
      </c>
      <c r="L84" s="16">
        <f t="shared" si="36"/>
        <v>0.58393408856848605</v>
      </c>
      <c r="M84" s="16">
        <f t="shared" si="36"/>
        <v>0.53388259526261583</v>
      </c>
      <c r="N84" s="16">
        <f t="shared" si="36"/>
        <v>0.4613800205973223</v>
      </c>
      <c r="O84" s="16">
        <f t="shared" si="36"/>
        <v>0.51194221463538514</v>
      </c>
      <c r="P84" s="16">
        <f t="shared" si="36"/>
        <v>0.55460406585500044</v>
      </c>
      <c r="Q84" s="16">
        <f t="shared" si="36"/>
        <v>0.54710941631641941</v>
      </c>
      <c r="R84" s="16">
        <f t="shared" si="36"/>
        <v>0.57368963087430214</v>
      </c>
      <c r="S84" s="16">
        <f t="shared" si="36"/>
        <v>0.53981462409886716</v>
      </c>
      <c r="T84" s="16">
        <f t="shared" si="36"/>
        <v>0.52579346503136415</v>
      </c>
      <c r="U84" s="16">
        <f t="shared" si="36"/>
        <v>0.60767124664037586</v>
      </c>
      <c r="V84" s="16">
        <f t="shared" si="36"/>
        <v>0.52579346503136404</v>
      </c>
      <c r="W84" s="16">
        <f t="shared" si="36"/>
        <v>0.60668476734388177</v>
      </c>
      <c r="X84" s="16">
        <f t="shared" si="36"/>
        <v>0.54710941631641941</v>
      </c>
      <c r="Y84" s="16">
        <f t="shared" si="36"/>
        <v>0.56623911618762279</v>
      </c>
      <c r="Z84" s="16">
        <f t="shared" si="36"/>
        <v>0.60854433751198533</v>
      </c>
      <c r="AA84" s="16">
        <f t="shared" si="36"/>
        <v>0.55365602471678688</v>
      </c>
      <c r="AB84" s="16">
        <f t="shared" si="36"/>
        <v>0.52488457399414479</v>
      </c>
      <c r="AC84" s="24">
        <f t="shared" ref="AC84:AC89" si="37">AVERAGE(E84:AB84)</f>
        <v>0.54604655762419496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>
        <f>AVERAGE(E84:AB84)</f>
        <v>0.54604655762419496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>
        <f t="shared" si="37"/>
        <v>0.54604655762419496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>
        <f t="shared" ref="E86:AB86" si="38">3.516/E84</f>
        <v>5.8185900488400479</v>
      </c>
      <c r="F86" s="16">
        <f t="shared" si="38"/>
        <v>6.1287494331065773</v>
      </c>
      <c r="G86" s="16">
        <f t="shared" si="38"/>
        <v>7.5265343915343914</v>
      </c>
      <c r="H86" s="16">
        <f t="shared" si="38"/>
        <v>6.7738809523809529</v>
      </c>
      <c r="I86" s="16">
        <f t="shared" si="38"/>
        <v>5.8185900488400497</v>
      </c>
      <c r="J86" s="16">
        <f t="shared" si="38"/>
        <v>6.7738809523809529</v>
      </c>
      <c r="K86" s="16">
        <f t="shared" si="38"/>
        <v>7.9028611111111102</v>
      </c>
      <c r="L86" s="16">
        <f t="shared" si="38"/>
        <v>6.0212275132275135</v>
      </c>
      <c r="M86" s="16">
        <f t="shared" si="38"/>
        <v>6.5857175925925926</v>
      </c>
      <c r="N86" s="16">
        <f t="shared" si="38"/>
        <v>7.6206160714285724</v>
      </c>
      <c r="O86" s="16">
        <f t="shared" si="38"/>
        <v>6.8679626322751313</v>
      </c>
      <c r="P86" s="16">
        <f t="shared" si="38"/>
        <v>6.3396578144078148</v>
      </c>
      <c r="Q86" s="16">
        <f t="shared" si="38"/>
        <v>6.4265024420024419</v>
      </c>
      <c r="R86" s="16">
        <f t="shared" si="38"/>
        <v>6.1287494331065755</v>
      </c>
      <c r="S86" s="16">
        <f t="shared" si="38"/>
        <v>6.5133470695970699</v>
      </c>
      <c r="T86" s="16">
        <f t="shared" si="38"/>
        <v>6.687036324786324</v>
      </c>
      <c r="U86" s="16">
        <f t="shared" si="38"/>
        <v>5.7860233134920627</v>
      </c>
      <c r="V86" s="16">
        <f t="shared" si="38"/>
        <v>6.6870363247863258</v>
      </c>
      <c r="W86" s="16">
        <f t="shared" si="38"/>
        <v>5.7954314814814802</v>
      </c>
      <c r="X86" s="16">
        <f t="shared" si="38"/>
        <v>6.4265024420024419</v>
      </c>
      <c r="Y86" s="16">
        <f t="shared" si="38"/>
        <v>6.2093908730158738</v>
      </c>
      <c r="Z86" s="16">
        <f t="shared" si="38"/>
        <v>5.7777219887955198</v>
      </c>
      <c r="AA86" s="16">
        <f t="shared" si="38"/>
        <v>6.3505133928571418</v>
      </c>
      <c r="AB86" s="16">
        <f t="shared" si="38"/>
        <v>6.6986156084656088</v>
      </c>
      <c r="AC86" s="24">
        <f t="shared" si="37"/>
        <v>6.4860474690214422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>
        <f t="shared" ref="E87:AB87" si="39">3.413*E86</f>
        <v>19.858847836691083</v>
      </c>
      <c r="F87" s="16">
        <f t="shared" si="39"/>
        <v>20.917421815192746</v>
      </c>
      <c r="G87" s="16">
        <f t="shared" si="39"/>
        <v>25.688061878306875</v>
      </c>
      <c r="H87" s="16">
        <f t="shared" si="39"/>
        <v>23.119255690476191</v>
      </c>
      <c r="I87" s="16">
        <f t="shared" si="39"/>
        <v>19.858847836691087</v>
      </c>
      <c r="J87" s="16">
        <f t="shared" si="39"/>
        <v>23.119255690476191</v>
      </c>
      <c r="K87" s="16">
        <f t="shared" si="39"/>
        <v>26.972464972222216</v>
      </c>
      <c r="L87" s="16">
        <f t="shared" si="39"/>
        <v>20.550449502645503</v>
      </c>
      <c r="M87" s="16">
        <f t="shared" si="39"/>
        <v>22.477054143518519</v>
      </c>
      <c r="N87" s="16">
        <f t="shared" si="39"/>
        <v>26.009162651785715</v>
      </c>
      <c r="O87" s="16">
        <f t="shared" si="39"/>
        <v>23.440356463955023</v>
      </c>
      <c r="P87" s="16">
        <f t="shared" si="39"/>
        <v>21.637252120573869</v>
      </c>
      <c r="Q87" s="16">
        <f t="shared" si="39"/>
        <v>21.933652834554334</v>
      </c>
      <c r="R87" s="16">
        <f t="shared" si="39"/>
        <v>20.917421815192743</v>
      </c>
      <c r="S87" s="16">
        <f t="shared" si="39"/>
        <v>22.230053548534798</v>
      </c>
      <c r="T87" s="16">
        <f t="shared" si="39"/>
        <v>22.822854976495723</v>
      </c>
      <c r="U87" s="16">
        <f t="shared" si="39"/>
        <v>19.747697568948407</v>
      </c>
      <c r="V87" s="16">
        <f t="shared" si="39"/>
        <v>22.82285497649573</v>
      </c>
      <c r="W87" s="16">
        <f t="shared" si="39"/>
        <v>19.779807646296291</v>
      </c>
      <c r="X87" s="16">
        <f t="shared" si="39"/>
        <v>21.933652834554334</v>
      </c>
      <c r="Y87" s="16">
        <f t="shared" si="39"/>
        <v>21.192651049603175</v>
      </c>
      <c r="Z87" s="16">
        <f t="shared" si="39"/>
        <v>19.71936514775911</v>
      </c>
      <c r="AA87" s="16">
        <f t="shared" si="39"/>
        <v>21.674302209821423</v>
      </c>
      <c r="AB87" s="16">
        <f t="shared" si="39"/>
        <v>22.862375071693123</v>
      </c>
      <c r="AC87" s="24">
        <f t="shared" si="37"/>
        <v>22.13688001177017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>
        <f t="shared" ref="E88:AB88" si="40">(E71-E70)/LN(1+(E71-E70)/E65)</f>
        <v>2.0127516139233048</v>
      </c>
      <c r="F88" s="16">
        <f t="shared" si="40"/>
        <v>2.1583730379529524</v>
      </c>
      <c r="G88" s="16">
        <f t="shared" si="40"/>
        <v>2.2156028472424842</v>
      </c>
      <c r="H88" s="16">
        <f t="shared" si="40"/>
        <v>1.9533871929293654</v>
      </c>
      <c r="I88" s="16">
        <f t="shared" si="40"/>
        <v>1.8211973449420831</v>
      </c>
      <c r="J88" s="16">
        <f t="shared" si="40"/>
        <v>2.1870565497103867</v>
      </c>
      <c r="K88" s="16">
        <f t="shared" si="40"/>
        <v>2.0197730572445485</v>
      </c>
      <c r="L88" s="16">
        <f t="shared" si="40"/>
        <v>1.9234447300431909</v>
      </c>
      <c r="M88" s="16">
        <f t="shared" si="40"/>
        <v>1.878706020737549</v>
      </c>
      <c r="N88" s="16">
        <f t="shared" si="40"/>
        <v>2.2156028472424851</v>
      </c>
      <c r="O88" s="16">
        <f t="shared" si="40"/>
        <v>1.9072186655991754</v>
      </c>
      <c r="P88" s="16">
        <f t="shared" si="40"/>
        <v>2.1005783676943754</v>
      </c>
      <c r="Q88" s="16">
        <f t="shared" si="40"/>
        <v>2.1295483613602388</v>
      </c>
      <c r="R88" s="16">
        <f t="shared" si="40"/>
        <v>2.1870565497103867</v>
      </c>
      <c r="S88" s="16">
        <f t="shared" si="40"/>
        <v>2.2622202922276227</v>
      </c>
      <c r="T88" s="16">
        <f t="shared" si="40"/>
        <v>1.991849804854938</v>
      </c>
      <c r="U88" s="16">
        <f t="shared" si="40"/>
        <v>2.3284885808307672</v>
      </c>
      <c r="V88" s="16">
        <f t="shared" si="40"/>
        <v>2.0475597377281693</v>
      </c>
      <c r="W88" s="16">
        <f t="shared" si="40"/>
        <v>2.1583730379529524</v>
      </c>
      <c r="X88" s="16">
        <f t="shared" si="40"/>
        <v>2.1295483613602388</v>
      </c>
      <c r="Y88" s="16">
        <f t="shared" si="40"/>
        <v>2.0752137292733064</v>
      </c>
      <c r="Z88" s="16">
        <f t="shared" si="40"/>
        <v>2.3564019001186396</v>
      </c>
      <c r="AA88" s="16">
        <f t="shared" si="40"/>
        <v>2.4394508423504346</v>
      </c>
      <c r="AB88" s="16">
        <f t="shared" si="40"/>
        <v>2.3841981615956018</v>
      </c>
      <c r="AC88" s="24">
        <f t="shared" si="37"/>
        <v>2.1201500681093832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>
        <f t="shared" ref="E89:AB89" si="41">(E67-E68)/LN(1+(E67-E68)/E66)</f>
        <v>2.329312243756628</v>
      </c>
      <c r="F89" s="16">
        <f t="shared" si="41"/>
        <v>2.5369423252845391</v>
      </c>
      <c r="G89" s="16">
        <f t="shared" si="41"/>
        <v>2.8236489909180893</v>
      </c>
      <c r="H89" s="16">
        <f t="shared" si="41"/>
        <v>2.4875228448970583</v>
      </c>
      <c r="I89" s="16">
        <f t="shared" si="41"/>
        <v>2.1270631636670405</v>
      </c>
      <c r="J89" s="16">
        <f t="shared" si="41"/>
        <v>2.5824181345416171</v>
      </c>
      <c r="K89" s="16">
        <f t="shared" si="41"/>
        <v>2.5597087013286677</v>
      </c>
      <c r="L89" s="16">
        <f t="shared" si="41"/>
        <v>2.2589191927344716</v>
      </c>
      <c r="M89" s="16">
        <f t="shared" si="41"/>
        <v>2.1930874711718342</v>
      </c>
      <c r="N89" s="16">
        <f t="shared" si="41"/>
        <v>3.0290013989076652</v>
      </c>
      <c r="O89" s="16">
        <f t="shared" si="41"/>
        <v>2.4682916986923402</v>
      </c>
      <c r="P89" s="16">
        <f t="shared" si="41"/>
        <v>2.4682916986923407</v>
      </c>
      <c r="Q89" s="16">
        <f t="shared" si="41"/>
        <v>2.4912348380247811</v>
      </c>
      <c r="R89" s="16">
        <f t="shared" si="41"/>
        <v>2.7288938316427807</v>
      </c>
      <c r="S89" s="16">
        <f t="shared" si="41"/>
        <v>2.5141180370887164</v>
      </c>
      <c r="T89" s="16">
        <f t="shared" si="41"/>
        <v>2.5597087013286677</v>
      </c>
      <c r="U89" s="16">
        <f t="shared" si="41"/>
        <v>2.8706758369623491</v>
      </c>
      <c r="V89" s="16">
        <f t="shared" si="41"/>
        <v>2.9310095858689826</v>
      </c>
      <c r="W89" s="16">
        <f t="shared" si="41"/>
        <v>2.9310095858689822</v>
      </c>
      <c r="X89" s="16">
        <f t="shared" si="41"/>
        <v>2.6811497642329991</v>
      </c>
      <c r="Y89" s="16">
        <f t="shared" si="41"/>
        <v>2.5597087013286677</v>
      </c>
      <c r="Z89" s="16">
        <f t="shared" si="41"/>
        <v>2.9872776330491377</v>
      </c>
      <c r="AA89" s="16">
        <f t="shared" si="41"/>
        <v>3.2460638420001677</v>
      </c>
      <c r="AB89" s="16">
        <f t="shared" si="41"/>
        <v>3.2221656935770162</v>
      </c>
      <c r="AC89" s="24">
        <f t="shared" si="37"/>
        <v>2.6494676631485645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 t="e">
        <f>AVERAGE(E94:AB94)</f>
        <v>#DIV/0!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 t="e">
        <f>AVERAGE(E95:AB95)</f>
        <v>#DIV/0!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 t="e">
        <f t="shared" ref="AC96:AC100" si="42">AVERAGE(E96:AB96)</f>
        <v>#DIV/0!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 t="e">
        <f t="shared" si="42"/>
        <v>#DIV/0!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0</v>
      </c>
      <c r="F98" s="10">
        <f t="shared" ref="F98:AB98" si="43">F96-F97</f>
        <v>0</v>
      </c>
      <c r="G98" s="10">
        <f t="shared" si="43"/>
        <v>0</v>
      </c>
      <c r="H98" s="10">
        <f t="shared" si="43"/>
        <v>0</v>
      </c>
      <c r="I98" s="10">
        <f t="shared" si="43"/>
        <v>0</v>
      </c>
      <c r="J98" s="10">
        <f t="shared" si="43"/>
        <v>0</v>
      </c>
      <c r="K98" s="10">
        <f t="shared" si="43"/>
        <v>0</v>
      </c>
      <c r="L98" s="10">
        <f t="shared" si="43"/>
        <v>0</v>
      </c>
      <c r="M98" s="10">
        <f t="shared" si="43"/>
        <v>0</v>
      </c>
      <c r="N98" s="10">
        <f t="shared" si="43"/>
        <v>0</v>
      </c>
      <c r="O98" s="10">
        <f t="shared" si="43"/>
        <v>0</v>
      </c>
      <c r="P98" s="10">
        <f t="shared" si="43"/>
        <v>0</v>
      </c>
      <c r="Q98" s="10">
        <f t="shared" si="43"/>
        <v>0</v>
      </c>
      <c r="R98" s="10">
        <f t="shared" si="43"/>
        <v>0</v>
      </c>
      <c r="S98" s="10">
        <f t="shared" si="43"/>
        <v>0</v>
      </c>
      <c r="T98" s="10">
        <f t="shared" si="43"/>
        <v>0</v>
      </c>
      <c r="U98" s="10">
        <f t="shared" si="43"/>
        <v>0</v>
      </c>
      <c r="V98" s="10">
        <f t="shared" si="43"/>
        <v>0</v>
      </c>
      <c r="W98" s="10">
        <f t="shared" si="43"/>
        <v>0</v>
      </c>
      <c r="X98" s="10">
        <f t="shared" si="43"/>
        <v>0</v>
      </c>
      <c r="Y98" s="10">
        <f t="shared" si="43"/>
        <v>0</v>
      </c>
      <c r="Z98" s="10">
        <f t="shared" si="43"/>
        <v>0</v>
      </c>
      <c r="AA98" s="10">
        <f t="shared" si="43"/>
        <v>0</v>
      </c>
      <c r="AB98" s="10">
        <f t="shared" si="43"/>
        <v>0</v>
      </c>
      <c r="AC98" s="24">
        <f t="shared" si="42"/>
        <v>0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 t="e">
        <f t="shared" si="42"/>
        <v>#DIV/0!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 t="e">
        <f t="shared" si="42"/>
        <v>#DIV/0!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0</v>
      </c>
      <c r="F101" s="10">
        <f t="shared" ref="F101:AB101" si="44">F100-F99</f>
        <v>0</v>
      </c>
      <c r="G101" s="10">
        <f t="shared" si="44"/>
        <v>0</v>
      </c>
      <c r="H101" s="10">
        <f t="shared" si="44"/>
        <v>0</v>
      </c>
      <c r="I101" s="10">
        <f t="shared" si="44"/>
        <v>0</v>
      </c>
      <c r="J101" s="10">
        <f t="shared" si="44"/>
        <v>0</v>
      </c>
      <c r="K101" s="10">
        <f t="shared" si="44"/>
        <v>0</v>
      </c>
      <c r="L101" s="10">
        <f t="shared" si="44"/>
        <v>0</v>
      </c>
      <c r="M101" s="10">
        <f t="shared" si="44"/>
        <v>0</v>
      </c>
      <c r="N101" s="10">
        <f t="shared" si="44"/>
        <v>0</v>
      </c>
      <c r="O101" s="10">
        <f t="shared" si="44"/>
        <v>0</v>
      </c>
      <c r="P101" s="10">
        <f t="shared" si="44"/>
        <v>0</v>
      </c>
      <c r="Q101" s="10">
        <f t="shared" si="44"/>
        <v>0</v>
      </c>
      <c r="R101" s="10">
        <f t="shared" si="44"/>
        <v>0</v>
      </c>
      <c r="S101" s="10">
        <f t="shared" si="44"/>
        <v>0</v>
      </c>
      <c r="T101" s="10">
        <f t="shared" si="44"/>
        <v>0</v>
      </c>
      <c r="U101" s="10">
        <f t="shared" si="44"/>
        <v>0</v>
      </c>
      <c r="V101" s="10">
        <f t="shared" si="44"/>
        <v>0</v>
      </c>
      <c r="W101" s="10">
        <f t="shared" si="44"/>
        <v>0</v>
      </c>
      <c r="X101" s="10">
        <f t="shared" si="44"/>
        <v>0</v>
      </c>
      <c r="Y101" s="10">
        <f t="shared" si="44"/>
        <v>0</v>
      </c>
      <c r="Z101" s="10">
        <f t="shared" si="44"/>
        <v>0</v>
      </c>
      <c r="AA101" s="10">
        <f t="shared" si="44"/>
        <v>0</v>
      </c>
      <c r="AB101" s="10">
        <f t="shared" si="44"/>
        <v>0</v>
      </c>
      <c r="AC101" s="24">
        <f>AVERAGE(E101:AB101)</f>
        <v>0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 t="e">
        <f t="shared" ref="AC102:AC110" si="45">AVERAGE(E102:AB102)</f>
        <v>#DIV/0!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 t="e">
        <f t="shared" si="45"/>
        <v>#DIV/0!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>
        <v>4.2</v>
      </c>
      <c r="M104" s="11">
        <v>4.2</v>
      </c>
      <c r="N104" s="11">
        <v>4.2</v>
      </c>
      <c r="O104" s="11">
        <v>4.2</v>
      </c>
      <c r="P104" s="11">
        <v>4.2</v>
      </c>
      <c r="Q104" s="11">
        <v>4.2</v>
      </c>
      <c r="R104" s="11">
        <v>4.2</v>
      </c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>
        <v>4.2</v>
      </c>
      <c r="AC104" s="24">
        <f t="shared" si="45"/>
        <v>4.200000000000002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>
        <v>3.7</v>
      </c>
      <c r="M105" s="12">
        <v>3.7</v>
      </c>
      <c r="N105" s="12">
        <v>3.7</v>
      </c>
      <c r="O105" s="12">
        <v>3.7</v>
      </c>
      <c r="P105" s="12">
        <v>3.7</v>
      </c>
      <c r="Q105" s="12">
        <v>3.7</v>
      </c>
      <c r="R105" s="12">
        <v>3.7</v>
      </c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>
        <v>3.7</v>
      </c>
      <c r="AC105" s="24">
        <f t="shared" si="45"/>
        <v>3.7000000000000015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>
        <v>3.8</v>
      </c>
      <c r="M106" s="12">
        <v>3.8</v>
      </c>
      <c r="N106" s="12">
        <v>3.8</v>
      </c>
      <c r="O106" s="12">
        <v>3.8</v>
      </c>
      <c r="P106" s="12">
        <v>3.8</v>
      </c>
      <c r="Q106" s="12">
        <v>3.8</v>
      </c>
      <c r="R106" s="12">
        <v>3.8</v>
      </c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>
        <v>3.8</v>
      </c>
      <c r="AC106" s="24">
        <f t="shared" si="45"/>
        <v>3.7999999999999985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>
        <v>3</v>
      </c>
      <c r="M107" s="12">
        <v>3</v>
      </c>
      <c r="N107" s="12">
        <v>3</v>
      </c>
      <c r="O107" s="12">
        <v>3</v>
      </c>
      <c r="P107" s="12">
        <v>3</v>
      </c>
      <c r="Q107" s="12">
        <v>3</v>
      </c>
      <c r="R107" s="12">
        <v>3</v>
      </c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>
        <v>3</v>
      </c>
      <c r="AC107" s="24">
        <f t="shared" si="45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AB108" si="46">E104-E105</f>
        <v>0.5</v>
      </c>
      <c r="F108" s="11">
        <f t="shared" si="46"/>
        <v>0.5</v>
      </c>
      <c r="G108" s="11">
        <f t="shared" si="46"/>
        <v>0.5</v>
      </c>
      <c r="H108" s="11">
        <f t="shared" si="46"/>
        <v>0.5</v>
      </c>
      <c r="I108" s="11">
        <f t="shared" si="46"/>
        <v>0.5</v>
      </c>
      <c r="J108" s="11">
        <f t="shared" si="46"/>
        <v>0.5</v>
      </c>
      <c r="K108" s="11">
        <f t="shared" si="46"/>
        <v>0.5</v>
      </c>
      <c r="L108" s="11">
        <f t="shared" si="46"/>
        <v>0.5</v>
      </c>
      <c r="M108" s="11">
        <f t="shared" si="46"/>
        <v>0.5</v>
      </c>
      <c r="N108" s="11">
        <f t="shared" si="46"/>
        <v>0.5</v>
      </c>
      <c r="O108" s="11">
        <f t="shared" si="46"/>
        <v>0.5</v>
      </c>
      <c r="P108" s="11">
        <f t="shared" si="46"/>
        <v>0.5</v>
      </c>
      <c r="Q108" s="11">
        <f t="shared" si="46"/>
        <v>0.5</v>
      </c>
      <c r="R108" s="11">
        <f t="shared" si="46"/>
        <v>0.5</v>
      </c>
      <c r="S108" s="11">
        <f t="shared" si="46"/>
        <v>0.5</v>
      </c>
      <c r="T108" s="11">
        <f t="shared" si="46"/>
        <v>0.5</v>
      </c>
      <c r="U108" s="11">
        <f t="shared" si="46"/>
        <v>0.5</v>
      </c>
      <c r="V108" s="11">
        <f t="shared" si="46"/>
        <v>0.5</v>
      </c>
      <c r="W108" s="11">
        <f t="shared" si="46"/>
        <v>0.5</v>
      </c>
      <c r="X108" s="11">
        <f t="shared" si="46"/>
        <v>0.5</v>
      </c>
      <c r="Y108" s="11">
        <f t="shared" si="46"/>
        <v>0.5</v>
      </c>
      <c r="Z108" s="11">
        <f t="shared" si="46"/>
        <v>0.5</v>
      </c>
      <c r="AA108" s="11">
        <f t="shared" si="46"/>
        <v>0.5</v>
      </c>
      <c r="AB108" s="11">
        <f t="shared" si="46"/>
        <v>0.5</v>
      </c>
      <c r="AC108" s="24">
        <f t="shared" si="45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AB109" si="47">E106-E107</f>
        <v>0.79999999999999982</v>
      </c>
      <c r="F109" s="11">
        <f t="shared" si="47"/>
        <v>0.79999999999999982</v>
      </c>
      <c r="G109" s="11">
        <f t="shared" si="47"/>
        <v>0.79999999999999982</v>
      </c>
      <c r="H109" s="11">
        <f t="shared" si="47"/>
        <v>0.79999999999999982</v>
      </c>
      <c r="I109" s="11">
        <f t="shared" si="47"/>
        <v>0.79999999999999982</v>
      </c>
      <c r="J109" s="11">
        <f t="shared" si="47"/>
        <v>0.79999999999999982</v>
      </c>
      <c r="K109" s="11">
        <f t="shared" si="47"/>
        <v>0.79999999999999982</v>
      </c>
      <c r="L109" s="11">
        <f t="shared" si="47"/>
        <v>0.79999999999999982</v>
      </c>
      <c r="M109" s="11">
        <f t="shared" si="47"/>
        <v>0.79999999999999982</v>
      </c>
      <c r="N109" s="11">
        <f t="shared" si="47"/>
        <v>0.79999999999999982</v>
      </c>
      <c r="O109" s="11">
        <f t="shared" si="47"/>
        <v>0.79999999999999982</v>
      </c>
      <c r="P109" s="11">
        <f t="shared" si="47"/>
        <v>0.79999999999999982</v>
      </c>
      <c r="Q109" s="11">
        <f t="shared" si="47"/>
        <v>0.79999999999999982</v>
      </c>
      <c r="R109" s="11">
        <f t="shared" si="47"/>
        <v>0.79999999999999982</v>
      </c>
      <c r="S109" s="11">
        <f t="shared" si="47"/>
        <v>0.79999999999999982</v>
      </c>
      <c r="T109" s="11">
        <f t="shared" si="47"/>
        <v>0.79999999999999982</v>
      </c>
      <c r="U109" s="11">
        <f t="shared" si="47"/>
        <v>0.79999999999999982</v>
      </c>
      <c r="V109" s="11">
        <f t="shared" si="47"/>
        <v>0.79999999999999982</v>
      </c>
      <c r="W109" s="11">
        <f t="shared" si="47"/>
        <v>0.79999999999999982</v>
      </c>
      <c r="X109" s="11">
        <f t="shared" si="47"/>
        <v>0.79999999999999982</v>
      </c>
      <c r="Y109" s="11">
        <f t="shared" si="47"/>
        <v>0.79999999999999982</v>
      </c>
      <c r="Z109" s="11">
        <f t="shared" si="47"/>
        <v>0.79999999999999982</v>
      </c>
      <c r="AA109" s="11">
        <f t="shared" si="47"/>
        <v>0.79999999999999982</v>
      </c>
      <c r="AB109" s="11">
        <f t="shared" si="47"/>
        <v>0.79999999999999982</v>
      </c>
      <c r="AC109" s="24">
        <f t="shared" si="45"/>
        <v>0.80000000000000027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AB110" si="48">SQRT(E108/0.5)*971</f>
        <v>971</v>
      </c>
      <c r="F110" s="14">
        <f t="shared" si="48"/>
        <v>971</v>
      </c>
      <c r="G110" s="14">
        <f t="shared" si="48"/>
        <v>971</v>
      </c>
      <c r="H110" s="14">
        <f t="shared" si="48"/>
        <v>971</v>
      </c>
      <c r="I110" s="14">
        <f t="shared" si="48"/>
        <v>971</v>
      </c>
      <c r="J110" s="14">
        <f t="shared" si="48"/>
        <v>971</v>
      </c>
      <c r="K110" s="14">
        <f t="shared" si="48"/>
        <v>971</v>
      </c>
      <c r="L110" s="14">
        <f t="shared" si="48"/>
        <v>971</v>
      </c>
      <c r="M110" s="14">
        <f t="shared" si="48"/>
        <v>971</v>
      </c>
      <c r="N110" s="14">
        <f t="shared" si="48"/>
        <v>971</v>
      </c>
      <c r="O110" s="14">
        <f t="shared" si="48"/>
        <v>971</v>
      </c>
      <c r="P110" s="14">
        <f t="shared" si="48"/>
        <v>971</v>
      </c>
      <c r="Q110" s="14">
        <f t="shared" si="48"/>
        <v>971</v>
      </c>
      <c r="R110" s="14">
        <f t="shared" si="48"/>
        <v>971</v>
      </c>
      <c r="S110" s="14">
        <f t="shared" si="48"/>
        <v>971</v>
      </c>
      <c r="T110" s="14">
        <f t="shared" si="48"/>
        <v>971</v>
      </c>
      <c r="U110" s="14">
        <f t="shared" si="48"/>
        <v>971</v>
      </c>
      <c r="V110" s="14">
        <f t="shared" si="48"/>
        <v>971</v>
      </c>
      <c r="W110" s="14">
        <f t="shared" si="48"/>
        <v>971</v>
      </c>
      <c r="X110" s="14">
        <f t="shared" si="48"/>
        <v>971</v>
      </c>
      <c r="Y110" s="14">
        <f t="shared" si="48"/>
        <v>971</v>
      </c>
      <c r="Z110" s="14">
        <f t="shared" si="48"/>
        <v>971</v>
      </c>
      <c r="AA110" s="14">
        <f t="shared" si="48"/>
        <v>971</v>
      </c>
      <c r="AB110" s="14">
        <f t="shared" si="48"/>
        <v>971</v>
      </c>
      <c r="AC110" s="24">
        <f t="shared" si="45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AB111" si="49">E110*1000*1*(E96-E97)/3024</f>
        <v>0</v>
      </c>
      <c r="F111" s="14">
        <f t="shared" si="49"/>
        <v>0</v>
      </c>
      <c r="G111" s="14">
        <f t="shared" si="49"/>
        <v>0</v>
      </c>
      <c r="H111" s="14">
        <f t="shared" si="49"/>
        <v>0</v>
      </c>
      <c r="I111" s="14">
        <f t="shared" si="49"/>
        <v>0</v>
      </c>
      <c r="J111" s="14">
        <f t="shared" si="49"/>
        <v>0</v>
      </c>
      <c r="K111" s="14">
        <f t="shared" si="49"/>
        <v>0</v>
      </c>
      <c r="L111" s="14">
        <f t="shared" si="49"/>
        <v>0</v>
      </c>
      <c r="M111" s="14">
        <f t="shared" si="49"/>
        <v>0</v>
      </c>
      <c r="N111" s="14">
        <f t="shared" si="49"/>
        <v>0</v>
      </c>
      <c r="O111" s="14">
        <f t="shared" si="49"/>
        <v>0</v>
      </c>
      <c r="P111" s="14">
        <f t="shared" si="49"/>
        <v>0</v>
      </c>
      <c r="Q111" s="14">
        <f t="shared" si="49"/>
        <v>0</v>
      </c>
      <c r="R111" s="14">
        <f t="shared" si="49"/>
        <v>0</v>
      </c>
      <c r="S111" s="14">
        <f t="shared" si="49"/>
        <v>0</v>
      </c>
      <c r="T111" s="14">
        <f t="shared" si="49"/>
        <v>0</v>
      </c>
      <c r="U111" s="14">
        <f t="shared" si="49"/>
        <v>0</v>
      </c>
      <c r="V111" s="14">
        <f t="shared" si="49"/>
        <v>0</v>
      </c>
      <c r="W111" s="14">
        <f t="shared" si="49"/>
        <v>0</v>
      </c>
      <c r="X111" s="14">
        <f t="shared" si="49"/>
        <v>0</v>
      </c>
      <c r="Y111" s="14">
        <f t="shared" si="49"/>
        <v>0</v>
      </c>
      <c r="Z111" s="14">
        <f t="shared" si="49"/>
        <v>0</v>
      </c>
      <c r="AA111" s="14">
        <f t="shared" si="49"/>
        <v>0</v>
      </c>
      <c r="AB111" s="14">
        <f t="shared" si="49"/>
        <v>0</v>
      </c>
      <c r="AC111" s="24">
        <f>SUM(E111:AB111)</f>
        <v>0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25">
        <f>SUM(E112:AB112)</f>
        <v>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 t="e">
        <f t="shared" ref="E113:AB113" si="50">E112/E111</f>
        <v>#DIV/0!</v>
      </c>
      <c r="F113" s="16" t="e">
        <f t="shared" si="50"/>
        <v>#DIV/0!</v>
      </c>
      <c r="G113" s="16" t="e">
        <f t="shared" si="50"/>
        <v>#DIV/0!</v>
      </c>
      <c r="H113" s="16" t="e">
        <f t="shared" si="50"/>
        <v>#DIV/0!</v>
      </c>
      <c r="I113" s="16" t="e">
        <f t="shared" si="50"/>
        <v>#DIV/0!</v>
      </c>
      <c r="J113" s="16" t="e">
        <f t="shared" si="50"/>
        <v>#DIV/0!</v>
      </c>
      <c r="K113" s="16" t="e">
        <f t="shared" si="50"/>
        <v>#DIV/0!</v>
      </c>
      <c r="L113" s="16" t="e">
        <f t="shared" si="50"/>
        <v>#DIV/0!</v>
      </c>
      <c r="M113" s="16" t="e">
        <f t="shared" si="50"/>
        <v>#DIV/0!</v>
      </c>
      <c r="N113" s="16" t="e">
        <f t="shared" si="50"/>
        <v>#DIV/0!</v>
      </c>
      <c r="O113" s="16" t="e">
        <f t="shared" si="50"/>
        <v>#DIV/0!</v>
      </c>
      <c r="P113" s="16" t="e">
        <f t="shared" si="50"/>
        <v>#DIV/0!</v>
      </c>
      <c r="Q113" s="16" t="e">
        <f t="shared" si="50"/>
        <v>#DIV/0!</v>
      </c>
      <c r="R113" s="16" t="e">
        <f t="shared" si="50"/>
        <v>#DIV/0!</v>
      </c>
      <c r="S113" s="16" t="e">
        <f t="shared" si="50"/>
        <v>#DIV/0!</v>
      </c>
      <c r="T113" s="16" t="e">
        <f t="shared" si="50"/>
        <v>#DIV/0!</v>
      </c>
      <c r="U113" s="16" t="e">
        <f t="shared" si="50"/>
        <v>#DIV/0!</v>
      </c>
      <c r="V113" s="16" t="e">
        <f t="shared" si="50"/>
        <v>#DIV/0!</v>
      </c>
      <c r="W113" s="16" t="e">
        <f t="shared" si="50"/>
        <v>#DIV/0!</v>
      </c>
      <c r="X113" s="16" t="e">
        <f t="shared" si="50"/>
        <v>#DIV/0!</v>
      </c>
      <c r="Y113" s="16" t="e">
        <f t="shared" si="50"/>
        <v>#DIV/0!</v>
      </c>
      <c r="Z113" s="16" t="e">
        <f t="shared" si="50"/>
        <v>#DIV/0!</v>
      </c>
      <c r="AA113" s="16" t="e">
        <f t="shared" si="50"/>
        <v>#DIV/0!</v>
      </c>
      <c r="AB113" s="16" t="e">
        <f t="shared" si="50"/>
        <v>#DIV/0!</v>
      </c>
      <c r="AC113" s="24" t="e">
        <f t="shared" ref="AC113:AC118" si="51">AVERAGE(E113:AB113)</f>
        <v>#DIV/0!</v>
      </c>
    </row>
    <row r="114" spans="1:35" ht="30" customHeight="1">
      <c r="A114" s="4">
        <v>17</v>
      </c>
      <c r="B114" s="5" t="s">
        <v>64</v>
      </c>
      <c r="C114" s="13"/>
      <c r="D114" s="13"/>
      <c r="E114" s="427" t="e">
        <f>AVERAGE(E113:AB113)</f>
        <v>#DIV/0!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 t="e">
        <f t="shared" si="51"/>
        <v>#DIV/0!</v>
      </c>
    </row>
    <row r="115" spans="1:35" ht="30" customHeight="1">
      <c r="A115" s="4">
        <v>18</v>
      </c>
      <c r="B115" s="5" t="s">
        <v>65</v>
      </c>
      <c r="C115" s="13"/>
      <c r="D115" s="13"/>
      <c r="E115" s="16" t="e">
        <f t="shared" ref="E115:AB115" si="52">3.516/E113</f>
        <v>#DIV/0!</v>
      </c>
      <c r="F115" s="16" t="e">
        <f t="shared" si="52"/>
        <v>#DIV/0!</v>
      </c>
      <c r="G115" s="16" t="e">
        <f t="shared" si="52"/>
        <v>#DIV/0!</v>
      </c>
      <c r="H115" s="16" t="e">
        <f t="shared" si="52"/>
        <v>#DIV/0!</v>
      </c>
      <c r="I115" s="16" t="e">
        <f t="shared" si="52"/>
        <v>#DIV/0!</v>
      </c>
      <c r="J115" s="16" t="e">
        <f t="shared" si="52"/>
        <v>#DIV/0!</v>
      </c>
      <c r="K115" s="16" t="e">
        <f t="shared" si="52"/>
        <v>#DIV/0!</v>
      </c>
      <c r="L115" s="16" t="e">
        <f t="shared" si="52"/>
        <v>#DIV/0!</v>
      </c>
      <c r="M115" s="16" t="e">
        <f t="shared" si="52"/>
        <v>#DIV/0!</v>
      </c>
      <c r="N115" s="16" t="e">
        <f t="shared" si="52"/>
        <v>#DIV/0!</v>
      </c>
      <c r="O115" s="16" t="e">
        <f t="shared" si="52"/>
        <v>#DIV/0!</v>
      </c>
      <c r="P115" s="16" t="e">
        <f t="shared" si="52"/>
        <v>#DIV/0!</v>
      </c>
      <c r="Q115" s="16" t="e">
        <f t="shared" si="52"/>
        <v>#DIV/0!</v>
      </c>
      <c r="R115" s="16" t="e">
        <f t="shared" si="52"/>
        <v>#DIV/0!</v>
      </c>
      <c r="S115" s="16" t="e">
        <f t="shared" si="52"/>
        <v>#DIV/0!</v>
      </c>
      <c r="T115" s="16" t="e">
        <f t="shared" si="52"/>
        <v>#DIV/0!</v>
      </c>
      <c r="U115" s="16" t="e">
        <f t="shared" si="52"/>
        <v>#DIV/0!</v>
      </c>
      <c r="V115" s="16" t="e">
        <f t="shared" si="52"/>
        <v>#DIV/0!</v>
      </c>
      <c r="W115" s="16" t="e">
        <f t="shared" si="52"/>
        <v>#DIV/0!</v>
      </c>
      <c r="X115" s="16" t="e">
        <f t="shared" si="52"/>
        <v>#DIV/0!</v>
      </c>
      <c r="Y115" s="16" t="e">
        <f t="shared" si="52"/>
        <v>#DIV/0!</v>
      </c>
      <c r="Z115" s="16" t="e">
        <f t="shared" si="52"/>
        <v>#DIV/0!</v>
      </c>
      <c r="AA115" s="16" t="e">
        <f t="shared" si="52"/>
        <v>#DIV/0!</v>
      </c>
      <c r="AB115" s="16" t="e">
        <f t="shared" si="52"/>
        <v>#DIV/0!</v>
      </c>
      <c r="AC115" s="24" t="e">
        <f t="shared" si="51"/>
        <v>#DIV/0!</v>
      </c>
    </row>
    <row r="116" spans="1:35" ht="30" customHeight="1">
      <c r="A116" s="4">
        <v>19</v>
      </c>
      <c r="B116" s="5" t="s">
        <v>66</v>
      </c>
      <c r="C116" s="13"/>
      <c r="D116" s="13"/>
      <c r="E116" s="16" t="e">
        <f t="shared" ref="E116:AB116" si="53">3.413*E115</f>
        <v>#DIV/0!</v>
      </c>
      <c r="F116" s="16" t="e">
        <f t="shared" si="53"/>
        <v>#DIV/0!</v>
      </c>
      <c r="G116" s="16" t="e">
        <f t="shared" si="53"/>
        <v>#DIV/0!</v>
      </c>
      <c r="H116" s="16" t="e">
        <f t="shared" si="53"/>
        <v>#DIV/0!</v>
      </c>
      <c r="I116" s="16" t="e">
        <f t="shared" si="53"/>
        <v>#DIV/0!</v>
      </c>
      <c r="J116" s="16" t="e">
        <f t="shared" si="53"/>
        <v>#DIV/0!</v>
      </c>
      <c r="K116" s="16" t="e">
        <f t="shared" si="53"/>
        <v>#DIV/0!</v>
      </c>
      <c r="L116" s="16" t="e">
        <f t="shared" si="53"/>
        <v>#DIV/0!</v>
      </c>
      <c r="M116" s="16" t="e">
        <f t="shared" si="53"/>
        <v>#DIV/0!</v>
      </c>
      <c r="N116" s="16" t="e">
        <f t="shared" si="53"/>
        <v>#DIV/0!</v>
      </c>
      <c r="O116" s="16" t="e">
        <f t="shared" si="53"/>
        <v>#DIV/0!</v>
      </c>
      <c r="P116" s="16" t="e">
        <f t="shared" si="53"/>
        <v>#DIV/0!</v>
      </c>
      <c r="Q116" s="16" t="e">
        <f t="shared" si="53"/>
        <v>#DIV/0!</v>
      </c>
      <c r="R116" s="16" t="e">
        <f t="shared" si="53"/>
        <v>#DIV/0!</v>
      </c>
      <c r="S116" s="16" t="e">
        <f t="shared" si="53"/>
        <v>#DIV/0!</v>
      </c>
      <c r="T116" s="16" t="e">
        <f t="shared" si="53"/>
        <v>#DIV/0!</v>
      </c>
      <c r="U116" s="16" t="e">
        <f t="shared" si="53"/>
        <v>#DIV/0!</v>
      </c>
      <c r="V116" s="16" t="e">
        <f t="shared" si="53"/>
        <v>#DIV/0!</v>
      </c>
      <c r="W116" s="16" t="e">
        <f t="shared" si="53"/>
        <v>#DIV/0!</v>
      </c>
      <c r="X116" s="16" t="e">
        <f t="shared" si="53"/>
        <v>#DIV/0!</v>
      </c>
      <c r="Y116" s="16" t="e">
        <f t="shared" si="53"/>
        <v>#DIV/0!</v>
      </c>
      <c r="Z116" s="16" t="e">
        <f t="shared" si="53"/>
        <v>#DIV/0!</v>
      </c>
      <c r="AA116" s="16" t="e">
        <f t="shared" si="53"/>
        <v>#DIV/0!</v>
      </c>
      <c r="AB116" s="16" t="e">
        <f t="shared" si="53"/>
        <v>#DIV/0!</v>
      </c>
      <c r="AC116" s="24" t="e">
        <f t="shared" si="51"/>
        <v>#DIV/0!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 t="e">
        <f t="shared" ref="E117:J117" si="54">(E100-E99)/LN(1+(E100-E99)/E94)</f>
        <v>#DIV/0!</v>
      </c>
      <c r="F117" s="16" t="e">
        <f t="shared" si="54"/>
        <v>#DIV/0!</v>
      </c>
      <c r="G117" s="16" t="e">
        <f t="shared" si="54"/>
        <v>#DIV/0!</v>
      </c>
      <c r="H117" s="16" t="e">
        <f t="shared" si="54"/>
        <v>#DIV/0!</v>
      </c>
      <c r="I117" s="16" t="e">
        <f t="shared" si="54"/>
        <v>#DIV/0!</v>
      </c>
      <c r="J117" s="16" t="e">
        <f t="shared" si="54"/>
        <v>#DIV/0!</v>
      </c>
      <c r="K117" s="16" t="e">
        <f>(K100-K99)/LN(1+(K100-K99)/K94)</f>
        <v>#DIV/0!</v>
      </c>
      <c r="L117" s="16" t="e">
        <f t="shared" ref="L117:AB117" si="55">(L100-L99)/LN(1+(L100-L99)/L94)</f>
        <v>#DIV/0!</v>
      </c>
      <c r="M117" s="16" t="e">
        <f t="shared" si="55"/>
        <v>#DIV/0!</v>
      </c>
      <c r="N117" s="16" t="e">
        <f t="shared" si="55"/>
        <v>#DIV/0!</v>
      </c>
      <c r="O117" s="16" t="e">
        <f t="shared" si="55"/>
        <v>#DIV/0!</v>
      </c>
      <c r="P117" s="16" t="e">
        <f t="shared" si="55"/>
        <v>#DIV/0!</v>
      </c>
      <c r="Q117" s="16" t="e">
        <f t="shared" si="55"/>
        <v>#DIV/0!</v>
      </c>
      <c r="R117" s="16" t="e">
        <f t="shared" si="55"/>
        <v>#DIV/0!</v>
      </c>
      <c r="S117" s="16" t="e">
        <f t="shared" si="55"/>
        <v>#DIV/0!</v>
      </c>
      <c r="T117" s="16" t="e">
        <f t="shared" si="55"/>
        <v>#DIV/0!</v>
      </c>
      <c r="U117" s="16" t="e">
        <f t="shared" si="55"/>
        <v>#DIV/0!</v>
      </c>
      <c r="V117" s="16" t="e">
        <f t="shared" si="55"/>
        <v>#DIV/0!</v>
      </c>
      <c r="W117" s="16" t="e">
        <f t="shared" si="55"/>
        <v>#DIV/0!</v>
      </c>
      <c r="X117" s="16" t="e">
        <f t="shared" si="55"/>
        <v>#DIV/0!</v>
      </c>
      <c r="Y117" s="16" t="e">
        <f t="shared" si="55"/>
        <v>#DIV/0!</v>
      </c>
      <c r="Z117" s="16" t="e">
        <f t="shared" si="55"/>
        <v>#DIV/0!</v>
      </c>
      <c r="AA117" s="16" t="e">
        <f t="shared" si="55"/>
        <v>#DIV/0!</v>
      </c>
      <c r="AB117" s="16" t="e">
        <f t="shared" si="55"/>
        <v>#DIV/0!</v>
      </c>
      <c r="AC117" s="24" t="e">
        <f t="shared" si="51"/>
        <v>#DIV/0!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 t="e">
        <f t="shared" ref="E118:AB118" si="56">(E96-E97)/LN(1+(E96-E97)/E95)</f>
        <v>#DIV/0!</v>
      </c>
      <c r="F118" s="16" t="e">
        <f t="shared" si="56"/>
        <v>#DIV/0!</v>
      </c>
      <c r="G118" s="16" t="e">
        <f t="shared" si="56"/>
        <v>#DIV/0!</v>
      </c>
      <c r="H118" s="16" t="e">
        <f t="shared" si="56"/>
        <v>#DIV/0!</v>
      </c>
      <c r="I118" s="16" t="e">
        <f t="shared" si="56"/>
        <v>#DIV/0!</v>
      </c>
      <c r="J118" s="16" t="e">
        <f t="shared" si="56"/>
        <v>#DIV/0!</v>
      </c>
      <c r="K118" s="16" t="e">
        <f t="shared" si="56"/>
        <v>#DIV/0!</v>
      </c>
      <c r="L118" s="16" t="e">
        <f t="shared" si="56"/>
        <v>#DIV/0!</v>
      </c>
      <c r="M118" s="16" t="e">
        <f t="shared" si="56"/>
        <v>#DIV/0!</v>
      </c>
      <c r="N118" s="16" t="e">
        <f t="shared" si="56"/>
        <v>#DIV/0!</v>
      </c>
      <c r="O118" s="16" t="e">
        <f t="shared" si="56"/>
        <v>#DIV/0!</v>
      </c>
      <c r="P118" s="16" t="e">
        <f t="shared" si="56"/>
        <v>#DIV/0!</v>
      </c>
      <c r="Q118" s="16" t="e">
        <f t="shared" si="56"/>
        <v>#DIV/0!</v>
      </c>
      <c r="R118" s="16" t="e">
        <f t="shared" si="56"/>
        <v>#DIV/0!</v>
      </c>
      <c r="S118" s="16" t="e">
        <f t="shared" si="56"/>
        <v>#DIV/0!</v>
      </c>
      <c r="T118" s="16" t="e">
        <f t="shared" si="56"/>
        <v>#DIV/0!</v>
      </c>
      <c r="U118" s="16" t="e">
        <f t="shared" si="56"/>
        <v>#DIV/0!</v>
      </c>
      <c r="V118" s="16" t="e">
        <f t="shared" si="56"/>
        <v>#DIV/0!</v>
      </c>
      <c r="W118" s="16" t="e">
        <f t="shared" si="56"/>
        <v>#DIV/0!</v>
      </c>
      <c r="X118" s="16" t="e">
        <f t="shared" si="56"/>
        <v>#DIV/0!</v>
      </c>
      <c r="Y118" s="16" t="e">
        <f t="shared" si="56"/>
        <v>#DIV/0!</v>
      </c>
      <c r="Z118" s="16" t="e">
        <f t="shared" si="56"/>
        <v>#DIV/0!</v>
      </c>
      <c r="AA118" s="16" t="e">
        <f t="shared" si="56"/>
        <v>#DIV/0!</v>
      </c>
      <c r="AB118" s="16" t="e">
        <f t="shared" si="56"/>
        <v>#DIV/0!</v>
      </c>
      <c r="AC118" s="24" t="e">
        <f t="shared" si="51"/>
        <v>#DIV/0!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57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57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0</v>
      </c>
      <c r="F127" s="10">
        <f t="shared" ref="F127:AB127" si="58">F125-F126</f>
        <v>0</v>
      </c>
      <c r="G127" s="10">
        <f t="shared" si="58"/>
        <v>0</v>
      </c>
      <c r="H127" s="10">
        <f t="shared" si="58"/>
        <v>0</v>
      </c>
      <c r="I127" s="10">
        <f t="shared" si="58"/>
        <v>0</v>
      </c>
      <c r="J127" s="10">
        <f t="shared" si="58"/>
        <v>0</v>
      </c>
      <c r="K127" s="10">
        <f t="shared" si="58"/>
        <v>0</v>
      </c>
      <c r="L127" s="10">
        <f t="shared" si="58"/>
        <v>0</v>
      </c>
      <c r="M127" s="10">
        <f t="shared" si="58"/>
        <v>0</v>
      </c>
      <c r="N127" s="10">
        <f t="shared" si="58"/>
        <v>0</v>
      </c>
      <c r="O127" s="10">
        <f t="shared" si="58"/>
        <v>0</v>
      </c>
      <c r="P127" s="10">
        <f t="shared" si="58"/>
        <v>0</v>
      </c>
      <c r="Q127" s="10">
        <f t="shared" si="58"/>
        <v>0</v>
      </c>
      <c r="R127" s="10">
        <f t="shared" si="58"/>
        <v>0</v>
      </c>
      <c r="S127" s="10">
        <f t="shared" si="58"/>
        <v>0</v>
      </c>
      <c r="T127" s="10">
        <f t="shared" si="58"/>
        <v>0</v>
      </c>
      <c r="U127" s="10">
        <f t="shared" si="58"/>
        <v>0</v>
      </c>
      <c r="V127" s="10">
        <f t="shared" si="58"/>
        <v>0</v>
      </c>
      <c r="W127" s="10">
        <f t="shared" si="58"/>
        <v>0</v>
      </c>
      <c r="X127" s="10">
        <f t="shared" si="58"/>
        <v>0</v>
      </c>
      <c r="Y127" s="10">
        <f t="shared" si="58"/>
        <v>0</v>
      </c>
      <c r="Z127" s="10">
        <f t="shared" si="58"/>
        <v>0</v>
      </c>
      <c r="AA127" s="10">
        <f t="shared" si="58"/>
        <v>0</v>
      </c>
      <c r="AB127" s="10">
        <f t="shared" si="58"/>
        <v>0</v>
      </c>
      <c r="AC127" s="24">
        <f t="shared" si="57"/>
        <v>0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57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57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0</v>
      </c>
      <c r="F130" s="10">
        <f t="shared" ref="F130:AB130" si="59">F129-F128</f>
        <v>0</v>
      </c>
      <c r="G130" s="10">
        <f t="shared" si="59"/>
        <v>0</v>
      </c>
      <c r="H130" s="10">
        <f t="shared" si="59"/>
        <v>0</v>
      </c>
      <c r="I130" s="10">
        <f t="shared" si="59"/>
        <v>0</v>
      </c>
      <c r="J130" s="10">
        <f t="shared" si="59"/>
        <v>0</v>
      </c>
      <c r="K130" s="10">
        <f t="shared" si="59"/>
        <v>0</v>
      </c>
      <c r="L130" s="10">
        <f t="shared" si="59"/>
        <v>0</v>
      </c>
      <c r="M130" s="10">
        <f t="shared" si="59"/>
        <v>0</v>
      </c>
      <c r="N130" s="10">
        <f t="shared" si="59"/>
        <v>0</v>
      </c>
      <c r="O130" s="10">
        <f t="shared" si="59"/>
        <v>0</v>
      </c>
      <c r="P130" s="10">
        <f t="shared" si="59"/>
        <v>0</v>
      </c>
      <c r="Q130" s="10">
        <f t="shared" si="59"/>
        <v>0</v>
      </c>
      <c r="R130" s="10">
        <f t="shared" si="59"/>
        <v>0</v>
      </c>
      <c r="S130" s="10">
        <f t="shared" si="59"/>
        <v>0</v>
      </c>
      <c r="T130" s="10">
        <f t="shared" si="59"/>
        <v>0</v>
      </c>
      <c r="U130" s="10">
        <f t="shared" si="59"/>
        <v>0</v>
      </c>
      <c r="V130" s="10">
        <f t="shared" si="59"/>
        <v>0</v>
      </c>
      <c r="W130" s="10">
        <f t="shared" si="59"/>
        <v>0</v>
      </c>
      <c r="X130" s="10">
        <f t="shared" si="59"/>
        <v>0</v>
      </c>
      <c r="Y130" s="10">
        <f t="shared" si="59"/>
        <v>0</v>
      </c>
      <c r="Z130" s="10">
        <f t="shared" si="59"/>
        <v>0</v>
      </c>
      <c r="AA130" s="10">
        <f t="shared" si="59"/>
        <v>0</v>
      </c>
      <c r="AB130" s="10">
        <f t="shared" si="59"/>
        <v>0</v>
      </c>
      <c r="AC130" s="24">
        <f>AVERAGE(E130:AB130)</f>
        <v>0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60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60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>
        <v>4.2</v>
      </c>
      <c r="Y133" s="11">
        <v>4.2</v>
      </c>
      <c r="Z133" s="11">
        <v>4.2</v>
      </c>
      <c r="AA133" s="11">
        <v>4.2</v>
      </c>
      <c r="AB133" s="11">
        <v>4.2</v>
      </c>
      <c r="AC133" s="24">
        <f t="shared" si="60"/>
        <v>4.200000000000002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>
        <v>3.7</v>
      </c>
      <c r="Y134" s="12">
        <v>3.7</v>
      </c>
      <c r="Z134" s="12">
        <v>3.7</v>
      </c>
      <c r="AA134" s="12">
        <v>3.7</v>
      </c>
      <c r="AB134" s="12">
        <v>3.7</v>
      </c>
      <c r="AC134" s="24">
        <f t="shared" si="60"/>
        <v>3.7000000000000015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>
        <v>3.8</v>
      </c>
      <c r="Y135" s="12">
        <v>3.8</v>
      </c>
      <c r="Z135" s="12">
        <v>3.8</v>
      </c>
      <c r="AA135" s="12">
        <v>3.8</v>
      </c>
      <c r="AB135" s="12">
        <v>3.8</v>
      </c>
      <c r="AC135" s="24">
        <f t="shared" si="60"/>
        <v>3.7999999999999985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24">
        <f t="shared" si="60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AB137" si="61">E133-E134</f>
        <v>0.5</v>
      </c>
      <c r="F137" s="11">
        <f t="shared" si="61"/>
        <v>0.5</v>
      </c>
      <c r="G137" s="11">
        <f t="shared" si="61"/>
        <v>0.5</v>
      </c>
      <c r="H137" s="11">
        <f t="shared" si="61"/>
        <v>0.5</v>
      </c>
      <c r="I137" s="11">
        <f t="shared" si="61"/>
        <v>0.5</v>
      </c>
      <c r="J137" s="11">
        <f t="shared" si="61"/>
        <v>0.5</v>
      </c>
      <c r="K137" s="11">
        <f t="shared" si="61"/>
        <v>0.5</v>
      </c>
      <c r="L137" s="11">
        <f t="shared" si="61"/>
        <v>0.5</v>
      </c>
      <c r="M137" s="11">
        <f t="shared" si="61"/>
        <v>0.5</v>
      </c>
      <c r="N137" s="11">
        <f t="shared" si="61"/>
        <v>0.5</v>
      </c>
      <c r="O137" s="11">
        <f t="shared" si="61"/>
        <v>0.5</v>
      </c>
      <c r="P137" s="11">
        <f t="shared" si="61"/>
        <v>0.5</v>
      </c>
      <c r="Q137" s="11">
        <f t="shared" si="61"/>
        <v>0.5</v>
      </c>
      <c r="R137" s="11">
        <f t="shared" si="61"/>
        <v>0.5</v>
      </c>
      <c r="S137" s="11">
        <f t="shared" si="61"/>
        <v>0.5</v>
      </c>
      <c r="T137" s="11">
        <f t="shared" si="61"/>
        <v>0.5</v>
      </c>
      <c r="U137" s="11">
        <f t="shared" si="61"/>
        <v>0.5</v>
      </c>
      <c r="V137" s="11">
        <f t="shared" si="61"/>
        <v>0.5</v>
      </c>
      <c r="W137" s="11">
        <f t="shared" si="61"/>
        <v>0.5</v>
      </c>
      <c r="X137" s="11">
        <f t="shared" si="61"/>
        <v>0.5</v>
      </c>
      <c r="Y137" s="11">
        <f t="shared" si="61"/>
        <v>0.5</v>
      </c>
      <c r="Z137" s="11">
        <f t="shared" si="61"/>
        <v>0.5</v>
      </c>
      <c r="AA137" s="11">
        <f t="shared" si="61"/>
        <v>0.5</v>
      </c>
      <c r="AB137" s="11">
        <f t="shared" si="61"/>
        <v>0.5</v>
      </c>
      <c r="AC137" s="24">
        <f t="shared" si="60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AB138" si="62">E135-E136</f>
        <v>0.79999999999999982</v>
      </c>
      <c r="F138" s="11">
        <f t="shared" si="62"/>
        <v>0.79999999999999982</v>
      </c>
      <c r="G138" s="11">
        <f t="shared" si="62"/>
        <v>0.79999999999999982</v>
      </c>
      <c r="H138" s="11">
        <f t="shared" si="62"/>
        <v>0.79999999999999982</v>
      </c>
      <c r="I138" s="11">
        <f t="shared" si="62"/>
        <v>0.79999999999999982</v>
      </c>
      <c r="J138" s="11">
        <f t="shared" si="62"/>
        <v>0.79999999999999982</v>
      </c>
      <c r="K138" s="11">
        <f t="shared" si="62"/>
        <v>0.79999999999999982</v>
      </c>
      <c r="L138" s="11">
        <f t="shared" si="62"/>
        <v>0.79999999999999982</v>
      </c>
      <c r="M138" s="11">
        <f t="shared" si="62"/>
        <v>0.79999999999999982</v>
      </c>
      <c r="N138" s="11">
        <f t="shared" si="62"/>
        <v>0.79999999999999982</v>
      </c>
      <c r="O138" s="11">
        <f t="shared" si="62"/>
        <v>0.79999999999999982</v>
      </c>
      <c r="P138" s="11">
        <f t="shared" si="62"/>
        <v>0.79999999999999982</v>
      </c>
      <c r="Q138" s="11">
        <f t="shared" si="62"/>
        <v>0.79999999999999982</v>
      </c>
      <c r="R138" s="11">
        <f t="shared" si="62"/>
        <v>0.79999999999999982</v>
      </c>
      <c r="S138" s="11">
        <f t="shared" si="62"/>
        <v>0.79999999999999982</v>
      </c>
      <c r="T138" s="11">
        <f t="shared" si="62"/>
        <v>0.79999999999999982</v>
      </c>
      <c r="U138" s="11">
        <f t="shared" si="62"/>
        <v>0.79999999999999982</v>
      </c>
      <c r="V138" s="11">
        <f t="shared" si="62"/>
        <v>0.79999999999999982</v>
      </c>
      <c r="W138" s="11">
        <f t="shared" si="62"/>
        <v>0.79999999999999982</v>
      </c>
      <c r="X138" s="11">
        <f t="shared" si="62"/>
        <v>0.79999999999999982</v>
      </c>
      <c r="Y138" s="11">
        <f t="shared" si="62"/>
        <v>0.79999999999999982</v>
      </c>
      <c r="Z138" s="11">
        <f t="shared" si="62"/>
        <v>0.79999999999999982</v>
      </c>
      <c r="AA138" s="11">
        <f t="shared" si="62"/>
        <v>0.79999999999999982</v>
      </c>
      <c r="AB138" s="11">
        <f t="shared" si="62"/>
        <v>0.79999999999999982</v>
      </c>
      <c r="AC138" s="24">
        <f t="shared" si="60"/>
        <v>0.80000000000000027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AB139" si="63">SQRT(E137/0.5)*971</f>
        <v>971</v>
      </c>
      <c r="F139" s="14">
        <f t="shared" si="63"/>
        <v>971</v>
      </c>
      <c r="G139" s="14">
        <f t="shared" si="63"/>
        <v>971</v>
      </c>
      <c r="H139" s="14">
        <f t="shared" si="63"/>
        <v>971</v>
      </c>
      <c r="I139" s="14">
        <f t="shared" si="63"/>
        <v>971</v>
      </c>
      <c r="J139" s="14">
        <f t="shared" si="63"/>
        <v>971</v>
      </c>
      <c r="K139" s="14">
        <f t="shared" si="63"/>
        <v>971</v>
      </c>
      <c r="L139" s="14">
        <f t="shared" si="63"/>
        <v>971</v>
      </c>
      <c r="M139" s="14">
        <f t="shared" si="63"/>
        <v>971</v>
      </c>
      <c r="N139" s="14">
        <f t="shared" si="63"/>
        <v>971</v>
      </c>
      <c r="O139" s="14">
        <f t="shared" si="63"/>
        <v>971</v>
      </c>
      <c r="P139" s="14">
        <f t="shared" si="63"/>
        <v>971</v>
      </c>
      <c r="Q139" s="14">
        <f t="shared" si="63"/>
        <v>971</v>
      </c>
      <c r="R139" s="14">
        <f t="shared" si="63"/>
        <v>971</v>
      </c>
      <c r="S139" s="14">
        <f t="shared" si="63"/>
        <v>971</v>
      </c>
      <c r="T139" s="14">
        <f t="shared" si="63"/>
        <v>971</v>
      </c>
      <c r="U139" s="14">
        <f t="shared" si="63"/>
        <v>971</v>
      </c>
      <c r="V139" s="14">
        <f t="shared" si="63"/>
        <v>971</v>
      </c>
      <c r="W139" s="14">
        <f t="shared" si="63"/>
        <v>971</v>
      </c>
      <c r="X139" s="14">
        <f t="shared" si="63"/>
        <v>971</v>
      </c>
      <c r="Y139" s="14">
        <f t="shared" si="63"/>
        <v>971</v>
      </c>
      <c r="Z139" s="14">
        <f t="shared" si="63"/>
        <v>971</v>
      </c>
      <c r="AA139" s="14">
        <f t="shared" si="63"/>
        <v>971</v>
      </c>
      <c r="AB139" s="14">
        <f t="shared" si="63"/>
        <v>971</v>
      </c>
      <c r="AC139" s="24">
        <f t="shared" si="60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AB140" si="64">E139*1000*1*(E125-E126)/3024</f>
        <v>0</v>
      </c>
      <c r="F140" s="14">
        <f t="shared" si="64"/>
        <v>0</v>
      </c>
      <c r="G140" s="14">
        <f t="shared" si="64"/>
        <v>0</v>
      </c>
      <c r="H140" s="14">
        <f t="shared" si="64"/>
        <v>0</v>
      </c>
      <c r="I140" s="14">
        <f t="shared" si="64"/>
        <v>0</v>
      </c>
      <c r="J140" s="14">
        <f t="shared" si="64"/>
        <v>0</v>
      </c>
      <c r="K140" s="14">
        <f t="shared" si="64"/>
        <v>0</v>
      </c>
      <c r="L140" s="14">
        <f t="shared" si="64"/>
        <v>0</v>
      </c>
      <c r="M140" s="14">
        <f t="shared" si="64"/>
        <v>0</v>
      </c>
      <c r="N140" s="14">
        <f t="shared" si="64"/>
        <v>0</v>
      </c>
      <c r="O140" s="14">
        <f t="shared" si="64"/>
        <v>0</v>
      </c>
      <c r="P140" s="14">
        <f t="shared" si="64"/>
        <v>0</v>
      </c>
      <c r="Q140" s="14">
        <f t="shared" si="64"/>
        <v>0</v>
      </c>
      <c r="R140" s="14">
        <f t="shared" si="64"/>
        <v>0</v>
      </c>
      <c r="S140" s="14">
        <f t="shared" si="64"/>
        <v>0</v>
      </c>
      <c r="T140" s="14">
        <f t="shared" si="64"/>
        <v>0</v>
      </c>
      <c r="U140" s="14">
        <f t="shared" si="64"/>
        <v>0</v>
      </c>
      <c r="V140" s="14">
        <f t="shared" si="64"/>
        <v>0</v>
      </c>
      <c r="W140" s="14">
        <f t="shared" si="64"/>
        <v>0</v>
      </c>
      <c r="X140" s="14">
        <f t="shared" si="64"/>
        <v>0</v>
      </c>
      <c r="Y140" s="14">
        <f t="shared" si="64"/>
        <v>0</v>
      </c>
      <c r="Z140" s="14">
        <f t="shared" si="64"/>
        <v>0</v>
      </c>
      <c r="AA140" s="14">
        <f t="shared" si="64"/>
        <v>0</v>
      </c>
      <c r="AB140" s="14">
        <f t="shared" si="64"/>
        <v>0</v>
      </c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 t="e">
        <f t="shared" ref="E142:AB142" si="65">E141/E140</f>
        <v>#DIV/0!</v>
      </c>
      <c r="F142" s="16" t="e">
        <f t="shared" si="65"/>
        <v>#DIV/0!</v>
      </c>
      <c r="G142" s="16" t="e">
        <f t="shared" si="65"/>
        <v>#DIV/0!</v>
      </c>
      <c r="H142" s="16" t="e">
        <f t="shared" si="65"/>
        <v>#DIV/0!</v>
      </c>
      <c r="I142" s="16" t="e">
        <f t="shared" si="65"/>
        <v>#DIV/0!</v>
      </c>
      <c r="J142" s="16" t="e">
        <f t="shared" si="65"/>
        <v>#DIV/0!</v>
      </c>
      <c r="K142" s="16" t="e">
        <f t="shared" si="65"/>
        <v>#DIV/0!</v>
      </c>
      <c r="L142" s="16" t="e">
        <f t="shared" si="65"/>
        <v>#DIV/0!</v>
      </c>
      <c r="M142" s="16" t="e">
        <f t="shared" si="65"/>
        <v>#DIV/0!</v>
      </c>
      <c r="N142" s="16" t="e">
        <f t="shared" si="65"/>
        <v>#DIV/0!</v>
      </c>
      <c r="O142" s="16" t="e">
        <f t="shared" si="65"/>
        <v>#DIV/0!</v>
      </c>
      <c r="P142" s="16" t="e">
        <f t="shared" si="65"/>
        <v>#DIV/0!</v>
      </c>
      <c r="Q142" s="16" t="e">
        <f t="shared" si="65"/>
        <v>#DIV/0!</v>
      </c>
      <c r="R142" s="16" t="e">
        <f t="shared" si="65"/>
        <v>#DIV/0!</v>
      </c>
      <c r="S142" s="16" t="e">
        <f t="shared" si="65"/>
        <v>#DIV/0!</v>
      </c>
      <c r="T142" s="16" t="e">
        <f t="shared" si="65"/>
        <v>#DIV/0!</v>
      </c>
      <c r="U142" s="16" t="e">
        <f t="shared" si="65"/>
        <v>#DIV/0!</v>
      </c>
      <c r="V142" s="16" t="e">
        <f t="shared" si="65"/>
        <v>#DIV/0!</v>
      </c>
      <c r="W142" s="16" t="e">
        <f t="shared" si="65"/>
        <v>#DIV/0!</v>
      </c>
      <c r="X142" s="16" t="e">
        <f t="shared" si="65"/>
        <v>#DIV/0!</v>
      </c>
      <c r="Y142" s="16" t="e">
        <f t="shared" si="65"/>
        <v>#DIV/0!</v>
      </c>
      <c r="Z142" s="16" t="e">
        <f t="shared" si="65"/>
        <v>#DIV/0!</v>
      </c>
      <c r="AA142" s="16" t="e">
        <f t="shared" si="65"/>
        <v>#DIV/0!</v>
      </c>
      <c r="AB142" s="16" t="e">
        <f t="shared" si="65"/>
        <v>#DIV/0!</v>
      </c>
      <c r="AC142" s="24" t="e">
        <f t="shared" ref="AC142:AC147" si="66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 t="e">
        <f>AVERAGE(E142:AB142)</f>
        <v>#DIV/0!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66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 t="e">
        <f t="shared" ref="E144:AB144" si="67">3.516/E142</f>
        <v>#DIV/0!</v>
      </c>
      <c r="F144" s="16" t="e">
        <f t="shared" si="67"/>
        <v>#DIV/0!</v>
      </c>
      <c r="G144" s="16" t="e">
        <f t="shared" si="67"/>
        <v>#DIV/0!</v>
      </c>
      <c r="H144" s="16" t="e">
        <f t="shared" si="67"/>
        <v>#DIV/0!</v>
      </c>
      <c r="I144" s="16" t="e">
        <f t="shared" si="67"/>
        <v>#DIV/0!</v>
      </c>
      <c r="J144" s="16" t="e">
        <f t="shared" si="67"/>
        <v>#DIV/0!</v>
      </c>
      <c r="K144" s="16" t="e">
        <f t="shared" si="67"/>
        <v>#DIV/0!</v>
      </c>
      <c r="L144" s="16" t="e">
        <f t="shared" si="67"/>
        <v>#DIV/0!</v>
      </c>
      <c r="M144" s="16" t="e">
        <f t="shared" si="67"/>
        <v>#DIV/0!</v>
      </c>
      <c r="N144" s="16" t="e">
        <f t="shared" si="67"/>
        <v>#DIV/0!</v>
      </c>
      <c r="O144" s="16" t="e">
        <f t="shared" si="67"/>
        <v>#DIV/0!</v>
      </c>
      <c r="P144" s="16" t="e">
        <f t="shared" si="67"/>
        <v>#DIV/0!</v>
      </c>
      <c r="Q144" s="16" t="e">
        <f t="shared" si="67"/>
        <v>#DIV/0!</v>
      </c>
      <c r="R144" s="16" t="e">
        <f t="shared" si="67"/>
        <v>#DIV/0!</v>
      </c>
      <c r="S144" s="16" t="e">
        <f t="shared" si="67"/>
        <v>#DIV/0!</v>
      </c>
      <c r="T144" s="16" t="e">
        <f t="shared" si="67"/>
        <v>#DIV/0!</v>
      </c>
      <c r="U144" s="16" t="e">
        <f t="shared" si="67"/>
        <v>#DIV/0!</v>
      </c>
      <c r="V144" s="16" t="e">
        <f t="shared" si="67"/>
        <v>#DIV/0!</v>
      </c>
      <c r="W144" s="16" t="e">
        <f t="shared" si="67"/>
        <v>#DIV/0!</v>
      </c>
      <c r="X144" s="16" t="e">
        <f t="shared" si="67"/>
        <v>#DIV/0!</v>
      </c>
      <c r="Y144" s="16" t="e">
        <f t="shared" si="67"/>
        <v>#DIV/0!</v>
      </c>
      <c r="Z144" s="16" t="e">
        <f t="shared" si="67"/>
        <v>#DIV/0!</v>
      </c>
      <c r="AA144" s="16" t="e">
        <f t="shared" si="67"/>
        <v>#DIV/0!</v>
      </c>
      <c r="AB144" s="16" t="e">
        <f t="shared" si="67"/>
        <v>#DIV/0!</v>
      </c>
      <c r="AC144" s="24" t="e">
        <f t="shared" si="66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 t="e">
        <f t="shared" ref="E145:AB145" si="68">3.413*E144</f>
        <v>#DIV/0!</v>
      </c>
      <c r="F145" s="16" t="e">
        <f t="shared" si="68"/>
        <v>#DIV/0!</v>
      </c>
      <c r="G145" s="16" t="e">
        <f t="shared" si="68"/>
        <v>#DIV/0!</v>
      </c>
      <c r="H145" s="16" t="e">
        <f t="shared" si="68"/>
        <v>#DIV/0!</v>
      </c>
      <c r="I145" s="16" t="e">
        <f t="shared" si="68"/>
        <v>#DIV/0!</v>
      </c>
      <c r="J145" s="16" t="e">
        <f t="shared" si="68"/>
        <v>#DIV/0!</v>
      </c>
      <c r="K145" s="16" t="e">
        <f t="shared" si="68"/>
        <v>#DIV/0!</v>
      </c>
      <c r="L145" s="16" t="e">
        <f t="shared" si="68"/>
        <v>#DIV/0!</v>
      </c>
      <c r="M145" s="16" t="e">
        <f t="shared" si="68"/>
        <v>#DIV/0!</v>
      </c>
      <c r="N145" s="16" t="e">
        <f t="shared" si="68"/>
        <v>#DIV/0!</v>
      </c>
      <c r="O145" s="16" t="e">
        <f t="shared" si="68"/>
        <v>#DIV/0!</v>
      </c>
      <c r="P145" s="16" t="e">
        <f t="shared" si="68"/>
        <v>#DIV/0!</v>
      </c>
      <c r="Q145" s="16" t="e">
        <f t="shared" si="68"/>
        <v>#DIV/0!</v>
      </c>
      <c r="R145" s="16" t="e">
        <f t="shared" si="68"/>
        <v>#DIV/0!</v>
      </c>
      <c r="S145" s="16" t="e">
        <f t="shared" si="68"/>
        <v>#DIV/0!</v>
      </c>
      <c r="T145" s="16" t="e">
        <f t="shared" si="68"/>
        <v>#DIV/0!</v>
      </c>
      <c r="U145" s="16" t="e">
        <f t="shared" si="68"/>
        <v>#DIV/0!</v>
      </c>
      <c r="V145" s="16" t="e">
        <f t="shared" si="68"/>
        <v>#DIV/0!</v>
      </c>
      <c r="W145" s="16" t="e">
        <f t="shared" si="68"/>
        <v>#DIV/0!</v>
      </c>
      <c r="X145" s="16" t="e">
        <f t="shared" si="68"/>
        <v>#DIV/0!</v>
      </c>
      <c r="Y145" s="16" t="e">
        <f t="shared" si="68"/>
        <v>#DIV/0!</v>
      </c>
      <c r="Z145" s="16" t="e">
        <f t="shared" si="68"/>
        <v>#DIV/0!</v>
      </c>
      <c r="AA145" s="16" t="e">
        <f t="shared" si="68"/>
        <v>#DIV/0!</v>
      </c>
      <c r="AB145" s="16" t="e">
        <f t="shared" si="68"/>
        <v>#DIV/0!</v>
      </c>
      <c r="AC145" s="24" t="e">
        <f t="shared" si="66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 t="e">
        <f t="shared" ref="E146:AB146" si="69">(E129-E128)/LN(1+(E129-E128)/E123)</f>
        <v>#DIV/0!</v>
      </c>
      <c r="F146" s="16" t="e">
        <f t="shared" si="69"/>
        <v>#DIV/0!</v>
      </c>
      <c r="G146" s="16" t="e">
        <f t="shared" si="69"/>
        <v>#DIV/0!</v>
      </c>
      <c r="H146" s="16" t="e">
        <f t="shared" si="69"/>
        <v>#DIV/0!</v>
      </c>
      <c r="I146" s="16" t="e">
        <f t="shared" si="69"/>
        <v>#DIV/0!</v>
      </c>
      <c r="J146" s="16" t="e">
        <f t="shared" si="69"/>
        <v>#DIV/0!</v>
      </c>
      <c r="K146" s="16" t="e">
        <f t="shared" si="69"/>
        <v>#DIV/0!</v>
      </c>
      <c r="L146" s="16" t="e">
        <f t="shared" si="69"/>
        <v>#DIV/0!</v>
      </c>
      <c r="M146" s="16" t="e">
        <f t="shared" si="69"/>
        <v>#DIV/0!</v>
      </c>
      <c r="N146" s="16" t="e">
        <f t="shared" si="69"/>
        <v>#DIV/0!</v>
      </c>
      <c r="O146" s="16" t="e">
        <f t="shared" si="69"/>
        <v>#DIV/0!</v>
      </c>
      <c r="P146" s="16" t="e">
        <f t="shared" si="69"/>
        <v>#DIV/0!</v>
      </c>
      <c r="Q146" s="16" t="e">
        <f t="shared" si="69"/>
        <v>#DIV/0!</v>
      </c>
      <c r="R146" s="16" t="e">
        <f t="shared" si="69"/>
        <v>#DIV/0!</v>
      </c>
      <c r="S146" s="16" t="e">
        <f t="shared" si="69"/>
        <v>#DIV/0!</v>
      </c>
      <c r="T146" s="16" t="e">
        <f t="shared" si="69"/>
        <v>#DIV/0!</v>
      </c>
      <c r="U146" s="16" t="e">
        <f t="shared" si="69"/>
        <v>#DIV/0!</v>
      </c>
      <c r="V146" s="16" t="e">
        <f t="shared" si="69"/>
        <v>#DIV/0!</v>
      </c>
      <c r="W146" s="16" t="e">
        <f t="shared" si="69"/>
        <v>#DIV/0!</v>
      </c>
      <c r="X146" s="16" t="e">
        <f t="shared" si="69"/>
        <v>#DIV/0!</v>
      </c>
      <c r="Y146" s="16" t="e">
        <f t="shared" si="69"/>
        <v>#DIV/0!</v>
      </c>
      <c r="Z146" s="16" t="e">
        <f t="shared" si="69"/>
        <v>#DIV/0!</v>
      </c>
      <c r="AA146" s="16" t="e">
        <f t="shared" si="69"/>
        <v>#DIV/0!</v>
      </c>
      <c r="AB146" s="16" t="e">
        <f t="shared" si="69"/>
        <v>#DIV/0!</v>
      </c>
      <c r="AC146" s="24" t="e">
        <f t="shared" si="66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 t="e">
        <f t="shared" ref="E147:AB147" si="70">(E125-E126)/LN(1+(E125-E126)/E124)</f>
        <v>#DIV/0!</v>
      </c>
      <c r="F147" s="16" t="e">
        <f t="shared" si="70"/>
        <v>#DIV/0!</v>
      </c>
      <c r="G147" s="16" t="e">
        <f t="shared" si="70"/>
        <v>#DIV/0!</v>
      </c>
      <c r="H147" s="16" t="e">
        <f t="shared" si="70"/>
        <v>#DIV/0!</v>
      </c>
      <c r="I147" s="16" t="e">
        <f t="shared" si="70"/>
        <v>#DIV/0!</v>
      </c>
      <c r="J147" s="16" t="e">
        <f t="shared" si="70"/>
        <v>#DIV/0!</v>
      </c>
      <c r="K147" s="16" t="e">
        <f t="shared" si="70"/>
        <v>#DIV/0!</v>
      </c>
      <c r="L147" s="16" t="e">
        <f t="shared" si="70"/>
        <v>#DIV/0!</v>
      </c>
      <c r="M147" s="16" t="e">
        <f t="shared" si="70"/>
        <v>#DIV/0!</v>
      </c>
      <c r="N147" s="16" t="e">
        <f t="shared" si="70"/>
        <v>#DIV/0!</v>
      </c>
      <c r="O147" s="16" t="e">
        <f t="shared" si="70"/>
        <v>#DIV/0!</v>
      </c>
      <c r="P147" s="16" t="e">
        <f t="shared" si="70"/>
        <v>#DIV/0!</v>
      </c>
      <c r="Q147" s="16" t="e">
        <f t="shared" si="70"/>
        <v>#DIV/0!</v>
      </c>
      <c r="R147" s="16" t="e">
        <f t="shared" si="70"/>
        <v>#DIV/0!</v>
      </c>
      <c r="S147" s="16" t="e">
        <f t="shared" si="70"/>
        <v>#DIV/0!</v>
      </c>
      <c r="T147" s="16" t="e">
        <f t="shared" si="70"/>
        <v>#DIV/0!</v>
      </c>
      <c r="U147" s="16" t="e">
        <f t="shared" si="70"/>
        <v>#DIV/0!</v>
      </c>
      <c r="V147" s="16" t="e">
        <f t="shared" si="70"/>
        <v>#DIV/0!</v>
      </c>
      <c r="W147" s="16" t="e">
        <f t="shared" si="70"/>
        <v>#DIV/0!</v>
      </c>
      <c r="X147" s="16" t="e">
        <f t="shared" si="70"/>
        <v>#DIV/0!</v>
      </c>
      <c r="Y147" s="16" t="e">
        <f t="shared" si="70"/>
        <v>#DIV/0!</v>
      </c>
      <c r="Z147" s="16" t="e">
        <f t="shared" si="70"/>
        <v>#DIV/0!</v>
      </c>
      <c r="AA147" s="16" t="e">
        <f t="shared" si="70"/>
        <v>#DIV/0!</v>
      </c>
      <c r="AB147" s="16" t="e">
        <f t="shared" si="70"/>
        <v>#DIV/0!</v>
      </c>
      <c r="AC147" s="24" t="e">
        <f t="shared" si="66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>
        <v>1.2</v>
      </c>
      <c r="F152" s="8">
        <v>1.3</v>
      </c>
      <c r="G152" s="8">
        <v>1.4</v>
      </c>
      <c r="H152" s="8">
        <v>1.3</v>
      </c>
      <c r="I152" s="8">
        <v>1.1000000000000001</v>
      </c>
      <c r="J152" s="8">
        <v>1.3</v>
      </c>
      <c r="K152" s="8">
        <v>1.5</v>
      </c>
      <c r="L152" s="8">
        <v>1.3</v>
      </c>
      <c r="M152" s="8">
        <v>1.3</v>
      </c>
      <c r="N152" s="8">
        <v>1.3</v>
      </c>
      <c r="O152" s="8">
        <v>1.4</v>
      </c>
      <c r="P152" s="8">
        <v>1.3</v>
      </c>
      <c r="Q152" s="8">
        <v>1.3</v>
      </c>
      <c r="R152" s="8">
        <v>1.3</v>
      </c>
      <c r="S152" s="8">
        <v>1.3</v>
      </c>
      <c r="T152" s="8">
        <v>1.3</v>
      </c>
      <c r="U152" s="8">
        <v>1.2</v>
      </c>
      <c r="V152" s="8">
        <v>1.3</v>
      </c>
      <c r="W152" s="8">
        <v>1.4</v>
      </c>
      <c r="X152" s="8"/>
      <c r="Y152" s="8"/>
      <c r="Z152" s="8"/>
      <c r="AA152" s="8"/>
      <c r="AB152" s="8">
        <v>1.4</v>
      </c>
      <c r="AC152" s="23">
        <f>AVERAGE(E152:AB152)</f>
        <v>1.31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>
        <v>0.4</v>
      </c>
      <c r="F153" s="9">
        <v>0.5</v>
      </c>
      <c r="G153" s="9">
        <v>0.5</v>
      </c>
      <c r="H153" s="9">
        <v>0.6</v>
      </c>
      <c r="I153" s="9">
        <v>0.5</v>
      </c>
      <c r="J153" s="9">
        <v>0.7</v>
      </c>
      <c r="K153" s="9">
        <v>0.7</v>
      </c>
      <c r="L153" s="9">
        <v>0.7</v>
      </c>
      <c r="M153" s="9">
        <v>0.6</v>
      </c>
      <c r="N153" s="9">
        <v>0.7</v>
      </c>
      <c r="O153" s="9">
        <v>0.7</v>
      </c>
      <c r="P153" s="9">
        <v>0.5</v>
      </c>
      <c r="Q153" s="9">
        <v>0.6</v>
      </c>
      <c r="R153" s="9">
        <v>0.6</v>
      </c>
      <c r="S153" s="9">
        <v>0.5</v>
      </c>
      <c r="T153" s="9">
        <v>0.5</v>
      </c>
      <c r="U153" s="9">
        <v>0.5</v>
      </c>
      <c r="V153" s="9">
        <v>0.6</v>
      </c>
      <c r="W153" s="9">
        <v>0.6</v>
      </c>
      <c r="X153" s="9"/>
      <c r="Y153" s="9"/>
      <c r="Z153" s="9"/>
      <c r="AA153" s="9"/>
      <c r="AB153" s="9">
        <v>0.6</v>
      </c>
      <c r="AC153" s="23">
        <f>AVERAGE(E153:AB153)</f>
        <v>0.57999999999999996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>
        <v>13.4</v>
      </c>
      <c r="F154" s="10">
        <v>13.4</v>
      </c>
      <c r="G154" s="10">
        <v>13.5</v>
      </c>
      <c r="H154" s="10">
        <v>13.2</v>
      </c>
      <c r="I154" s="10">
        <v>13.4</v>
      </c>
      <c r="J154" s="10">
        <v>13.5</v>
      </c>
      <c r="K154" s="10">
        <v>13.4</v>
      </c>
      <c r="L154" s="10">
        <v>13.1</v>
      </c>
      <c r="M154" s="10">
        <v>13.6</v>
      </c>
      <c r="N154" s="10">
        <v>13.8</v>
      </c>
      <c r="O154" s="10">
        <v>13.8</v>
      </c>
      <c r="P154" s="10">
        <v>13.9</v>
      </c>
      <c r="Q154" s="10">
        <v>14.2</v>
      </c>
      <c r="R154" s="10">
        <v>14.2</v>
      </c>
      <c r="S154" s="10">
        <v>14.2</v>
      </c>
      <c r="T154" s="10">
        <v>14.2</v>
      </c>
      <c r="U154" s="10">
        <v>14.2</v>
      </c>
      <c r="V154" s="10">
        <v>13.4</v>
      </c>
      <c r="W154" s="10">
        <v>13.1</v>
      </c>
      <c r="X154" s="10"/>
      <c r="Y154" s="10"/>
      <c r="Z154" s="10"/>
      <c r="AA154" s="10"/>
      <c r="AB154" s="10">
        <v>16</v>
      </c>
      <c r="AC154" s="24">
        <f t="shared" ref="AC154:AC158" si="71">AVERAGE(E154:AB154)</f>
        <v>13.775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>
        <v>6.6</v>
      </c>
      <c r="F155" s="10">
        <v>5.6</v>
      </c>
      <c r="G155" s="10">
        <v>5.6</v>
      </c>
      <c r="H155" s="10">
        <v>6.4</v>
      </c>
      <c r="I155" s="10">
        <v>6.6</v>
      </c>
      <c r="J155" s="10">
        <v>5.7</v>
      </c>
      <c r="K155" s="10">
        <v>5.4</v>
      </c>
      <c r="L155" s="10">
        <v>6.4</v>
      </c>
      <c r="M155" s="10">
        <v>6.6</v>
      </c>
      <c r="N155" s="10">
        <v>6.5</v>
      </c>
      <c r="O155" s="10">
        <v>6.6</v>
      </c>
      <c r="P155" s="10">
        <v>6.5</v>
      </c>
      <c r="Q155" s="10">
        <v>6.7</v>
      </c>
      <c r="R155" s="10">
        <v>6.4</v>
      </c>
      <c r="S155" s="10">
        <v>6.4</v>
      </c>
      <c r="T155" s="10">
        <v>6.4</v>
      </c>
      <c r="U155" s="10">
        <v>5.7</v>
      </c>
      <c r="V155" s="10">
        <v>5.4</v>
      </c>
      <c r="W155" s="10">
        <v>5.4</v>
      </c>
      <c r="X155" s="10"/>
      <c r="Y155" s="10"/>
      <c r="Z155" s="10"/>
      <c r="AA155" s="10"/>
      <c r="AB155" s="10">
        <v>7.3</v>
      </c>
      <c r="AC155" s="24">
        <f t="shared" si="71"/>
        <v>6.2100000000000017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>
        <f>E154-E155</f>
        <v>6.8000000000000007</v>
      </c>
      <c r="F156" s="10">
        <f t="shared" ref="F156:AB156" si="72">F154-F155</f>
        <v>7.8000000000000007</v>
      </c>
      <c r="G156" s="10">
        <f t="shared" si="72"/>
        <v>7.9</v>
      </c>
      <c r="H156" s="10">
        <f t="shared" si="72"/>
        <v>6.7999999999999989</v>
      </c>
      <c r="I156" s="10">
        <f t="shared" si="72"/>
        <v>6.8000000000000007</v>
      </c>
      <c r="J156" s="10">
        <f t="shared" si="72"/>
        <v>7.8</v>
      </c>
      <c r="K156" s="10">
        <f t="shared" si="72"/>
        <v>8</v>
      </c>
      <c r="L156" s="10">
        <f t="shared" si="72"/>
        <v>6.6999999999999993</v>
      </c>
      <c r="M156" s="10">
        <f t="shared" si="72"/>
        <v>7</v>
      </c>
      <c r="N156" s="10">
        <f t="shared" si="72"/>
        <v>7.3000000000000007</v>
      </c>
      <c r="O156" s="10">
        <f t="shared" si="72"/>
        <v>7.2000000000000011</v>
      </c>
      <c r="P156" s="10">
        <f t="shared" si="72"/>
        <v>7.4</v>
      </c>
      <c r="Q156" s="10">
        <f t="shared" si="72"/>
        <v>7.4999999999999991</v>
      </c>
      <c r="R156" s="10">
        <f t="shared" si="72"/>
        <v>7.7999999999999989</v>
      </c>
      <c r="S156" s="10">
        <f t="shared" si="72"/>
        <v>7.7999999999999989</v>
      </c>
      <c r="T156" s="10">
        <f t="shared" si="72"/>
        <v>7.7999999999999989</v>
      </c>
      <c r="U156" s="10">
        <f t="shared" si="72"/>
        <v>8.5</v>
      </c>
      <c r="V156" s="10">
        <f t="shared" si="72"/>
        <v>8</v>
      </c>
      <c r="W156" s="10">
        <f t="shared" si="72"/>
        <v>7.6999999999999993</v>
      </c>
      <c r="X156" s="10"/>
      <c r="Y156" s="10"/>
      <c r="Z156" s="10"/>
      <c r="AA156" s="10"/>
      <c r="AB156" s="10">
        <f t="shared" si="72"/>
        <v>8.6999999999999993</v>
      </c>
      <c r="AC156" s="24">
        <f t="shared" si="71"/>
        <v>7.5649999999999977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>
        <v>23.7</v>
      </c>
      <c r="F157" s="10">
        <v>23.8</v>
      </c>
      <c r="G157" s="10">
        <v>23.5</v>
      </c>
      <c r="H157" s="10">
        <v>22.4</v>
      </c>
      <c r="I157" s="10">
        <v>22</v>
      </c>
      <c r="J157" s="10">
        <v>22.4</v>
      </c>
      <c r="K157" s="10">
        <v>22.6</v>
      </c>
      <c r="L157" s="10">
        <v>21.7</v>
      </c>
      <c r="M157" s="10">
        <v>21.9</v>
      </c>
      <c r="N157" s="10">
        <v>21.9</v>
      </c>
      <c r="O157" s="10">
        <v>22.5</v>
      </c>
      <c r="P157" s="10">
        <v>23.1</v>
      </c>
      <c r="Q157" s="10">
        <v>23.4</v>
      </c>
      <c r="R157" s="10">
        <v>23.7</v>
      </c>
      <c r="S157" s="10">
        <v>24.3</v>
      </c>
      <c r="T157" s="10">
        <v>24.8</v>
      </c>
      <c r="U157" s="10">
        <v>25.1</v>
      </c>
      <c r="V157" s="10">
        <v>25.3</v>
      </c>
      <c r="W157" s="10">
        <v>25.1</v>
      </c>
      <c r="X157" s="10"/>
      <c r="Y157" s="10"/>
      <c r="Z157" s="10"/>
      <c r="AA157" s="10"/>
      <c r="AB157" s="10">
        <v>25.2</v>
      </c>
      <c r="AC157" s="24">
        <f t="shared" si="71"/>
        <v>23.42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>
        <v>28.4</v>
      </c>
      <c r="F158" s="10">
        <v>29.1</v>
      </c>
      <c r="G158" s="10">
        <v>28.9</v>
      </c>
      <c r="H158" s="10">
        <v>27.1</v>
      </c>
      <c r="I158" s="10">
        <v>26.6</v>
      </c>
      <c r="J158" s="10">
        <v>27.8</v>
      </c>
      <c r="K158" s="10">
        <v>28</v>
      </c>
      <c r="L158" s="10">
        <v>26.2</v>
      </c>
      <c r="M158" s="10">
        <v>26.7</v>
      </c>
      <c r="N158" s="10">
        <v>26.9</v>
      </c>
      <c r="O158" s="10">
        <v>27.4</v>
      </c>
      <c r="P158" s="10">
        <v>28.1</v>
      </c>
      <c r="Q158" s="10">
        <v>28.4</v>
      </c>
      <c r="R158" s="10">
        <v>28.9</v>
      </c>
      <c r="S158" s="10">
        <v>29.6</v>
      </c>
      <c r="T158" s="10">
        <v>30.1</v>
      </c>
      <c r="U158" s="10">
        <v>30.9</v>
      </c>
      <c r="V158" s="10">
        <v>30.9</v>
      </c>
      <c r="W158" s="10">
        <v>30.6</v>
      </c>
      <c r="X158" s="10"/>
      <c r="Y158" s="10"/>
      <c r="Z158" s="10"/>
      <c r="AA158" s="10"/>
      <c r="AB158" s="10">
        <v>31.1</v>
      </c>
      <c r="AC158" s="24">
        <f t="shared" si="71"/>
        <v>28.584999999999997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>
        <f>E158-E157</f>
        <v>4.6999999999999993</v>
      </c>
      <c r="F159" s="10">
        <f t="shared" ref="F159:AB159" si="73">F158-F157</f>
        <v>5.3000000000000007</v>
      </c>
      <c r="G159" s="10">
        <f t="shared" si="73"/>
        <v>5.3999999999999986</v>
      </c>
      <c r="H159" s="10">
        <f t="shared" si="73"/>
        <v>4.7000000000000028</v>
      </c>
      <c r="I159" s="10">
        <f t="shared" si="73"/>
        <v>4.6000000000000014</v>
      </c>
      <c r="J159" s="10">
        <f t="shared" si="73"/>
        <v>5.4000000000000021</v>
      </c>
      <c r="K159" s="10">
        <f t="shared" si="73"/>
        <v>5.3999999999999986</v>
      </c>
      <c r="L159" s="10">
        <f t="shared" si="73"/>
        <v>4.5</v>
      </c>
      <c r="M159" s="10">
        <f t="shared" si="73"/>
        <v>4.8000000000000007</v>
      </c>
      <c r="N159" s="10">
        <f t="shared" si="73"/>
        <v>5</v>
      </c>
      <c r="O159" s="10">
        <f t="shared" si="73"/>
        <v>4.8999999999999986</v>
      </c>
      <c r="P159" s="10">
        <f t="shared" si="73"/>
        <v>5</v>
      </c>
      <c r="Q159" s="10">
        <f t="shared" si="73"/>
        <v>5</v>
      </c>
      <c r="R159" s="10">
        <f t="shared" si="73"/>
        <v>5.1999999999999993</v>
      </c>
      <c r="S159" s="10">
        <f t="shared" si="73"/>
        <v>5.3000000000000007</v>
      </c>
      <c r="T159" s="10">
        <f t="shared" si="73"/>
        <v>5.3000000000000007</v>
      </c>
      <c r="U159" s="10">
        <f t="shared" si="73"/>
        <v>5.7999999999999972</v>
      </c>
      <c r="V159" s="10">
        <f t="shared" si="73"/>
        <v>5.5999999999999979</v>
      </c>
      <c r="W159" s="10">
        <f t="shared" si="73"/>
        <v>5.5</v>
      </c>
      <c r="X159" s="10"/>
      <c r="Y159" s="10"/>
      <c r="Z159" s="10"/>
      <c r="AA159" s="10"/>
      <c r="AB159" s="10">
        <f t="shared" si="73"/>
        <v>5.9000000000000021</v>
      </c>
      <c r="AC159" s="24">
        <f>AVERAGE(E159:AB159)</f>
        <v>5.1649999999999991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>
        <v>262.7</v>
      </c>
      <c r="F160" s="172">
        <v>250.3</v>
      </c>
      <c r="G160" s="172">
        <v>248.9</v>
      </c>
      <c r="H160" s="172">
        <v>259.2</v>
      </c>
      <c r="I160" s="172">
        <v>259.89999999999998</v>
      </c>
      <c r="J160" s="172">
        <v>248.2</v>
      </c>
      <c r="K160" s="172">
        <v>246.1</v>
      </c>
      <c r="L160" s="172">
        <v>259.2</v>
      </c>
      <c r="M160" s="172">
        <v>258.60000000000002</v>
      </c>
      <c r="N160" s="172">
        <v>257.89999999999998</v>
      </c>
      <c r="O160" s="172">
        <v>260.60000000000002</v>
      </c>
      <c r="P160" s="172">
        <v>259.89999999999998</v>
      </c>
      <c r="Q160" s="172">
        <v>262</v>
      </c>
      <c r="R160" s="172">
        <v>259.2</v>
      </c>
      <c r="S160" s="172">
        <v>259.89999999999998</v>
      </c>
      <c r="T160" s="172">
        <v>260.60000000000002</v>
      </c>
      <c r="U160" s="172">
        <v>251</v>
      </c>
      <c r="V160" s="172">
        <v>246.8</v>
      </c>
      <c r="W160" s="172">
        <v>246.8</v>
      </c>
      <c r="X160" s="172"/>
      <c r="Y160" s="172"/>
      <c r="Z160" s="172"/>
      <c r="AA160" s="172"/>
      <c r="AB160" s="172">
        <v>270.3</v>
      </c>
      <c r="AC160" s="24">
        <f t="shared" ref="AC160:AC168" si="74">AVERAGE(E160:AB160)</f>
        <v>256.40500000000003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>
        <v>661.9</v>
      </c>
      <c r="F161" s="172">
        <v>679.1</v>
      </c>
      <c r="G161" s="172">
        <v>672.2</v>
      </c>
      <c r="H161" s="172">
        <v>629.5</v>
      </c>
      <c r="I161" s="172">
        <v>624</v>
      </c>
      <c r="J161" s="172">
        <v>652.20000000000005</v>
      </c>
      <c r="K161" s="172">
        <v>651.6</v>
      </c>
      <c r="L161" s="172">
        <v>612.9</v>
      </c>
      <c r="M161" s="172">
        <v>627.4</v>
      </c>
      <c r="N161" s="172">
        <v>630.20000000000005</v>
      </c>
      <c r="O161" s="172">
        <v>643.29999999999995</v>
      </c>
      <c r="P161" s="172">
        <v>657.8</v>
      </c>
      <c r="Q161" s="172">
        <v>662.6</v>
      </c>
      <c r="R161" s="172">
        <v>675.7</v>
      </c>
      <c r="S161" s="172">
        <v>688.1</v>
      </c>
      <c r="T161" s="172">
        <v>698.4</v>
      </c>
      <c r="U161" s="172">
        <v>720.5</v>
      </c>
      <c r="V161" s="172">
        <v>719.8</v>
      </c>
      <c r="W161" s="172">
        <v>710.2</v>
      </c>
      <c r="X161" s="172"/>
      <c r="Y161" s="172"/>
      <c r="Z161" s="172"/>
      <c r="AA161" s="172"/>
      <c r="AB161" s="172">
        <v>723.3</v>
      </c>
      <c r="AC161" s="24">
        <f t="shared" si="74"/>
        <v>667.03499999999997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>
        <v>4.2</v>
      </c>
      <c r="F162" s="11">
        <v>4.2</v>
      </c>
      <c r="G162" s="11">
        <v>4.2</v>
      </c>
      <c r="H162" s="11">
        <v>4.2</v>
      </c>
      <c r="I162" s="11">
        <v>4.2</v>
      </c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>
        <v>4.2</v>
      </c>
      <c r="W162" s="11">
        <v>4.2</v>
      </c>
      <c r="X162" s="11"/>
      <c r="Y162" s="11"/>
      <c r="Z162" s="11"/>
      <c r="AA162" s="11"/>
      <c r="AB162" s="11">
        <v>4.2</v>
      </c>
      <c r="AC162" s="24">
        <f t="shared" si="74"/>
        <v>4.2000000000000011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>
        <v>3.7</v>
      </c>
      <c r="F163" s="12">
        <v>3.7</v>
      </c>
      <c r="G163" s="12">
        <v>3.7</v>
      </c>
      <c r="H163" s="12">
        <v>3.7</v>
      </c>
      <c r="I163" s="12">
        <v>3.7</v>
      </c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>
        <v>3.7</v>
      </c>
      <c r="W163" s="12">
        <v>3.7</v>
      </c>
      <c r="X163" s="12"/>
      <c r="Y163" s="12"/>
      <c r="Z163" s="12"/>
      <c r="AA163" s="12"/>
      <c r="AB163" s="12">
        <v>3.7</v>
      </c>
      <c r="AC163" s="24">
        <f t="shared" si="74"/>
        <v>3.7000000000000015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>
        <v>3.8</v>
      </c>
      <c r="F164" s="12">
        <v>3.8</v>
      </c>
      <c r="G164" s="12">
        <v>3.8</v>
      </c>
      <c r="H164" s="12">
        <v>3.8</v>
      </c>
      <c r="I164" s="12">
        <v>3.8</v>
      </c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>
        <v>3.8</v>
      </c>
      <c r="W164" s="12">
        <v>3.8</v>
      </c>
      <c r="X164" s="12"/>
      <c r="Y164" s="12"/>
      <c r="Z164" s="12"/>
      <c r="AA164" s="12"/>
      <c r="AB164" s="12">
        <v>3.8</v>
      </c>
      <c r="AC164" s="24">
        <f t="shared" si="74"/>
        <v>3.7999999999999985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>
        <v>3</v>
      </c>
      <c r="F165" s="12">
        <v>3</v>
      </c>
      <c r="G165" s="12">
        <v>3</v>
      </c>
      <c r="H165" s="12">
        <v>3</v>
      </c>
      <c r="I165" s="12">
        <v>3</v>
      </c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>
        <v>3</v>
      </c>
      <c r="W165" s="12">
        <v>3</v>
      </c>
      <c r="X165" s="12"/>
      <c r="Y165" s="12"/>
      <c r="Z165" s="12"/>
      <c r="AA165" s="12"/>
      <c r="AB165" s="12">
        <v>3</v>
      </c>
      <c r="AC165" s="24">
        <f t="shared" si="74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>
        <f t="shared" ref="E166:AB166" si="75">E162-E163</f>
        <v>0.5</v>
      </c>
      <c r="F166" s="11">
        <f t="shared" si="75"/>
        <v>0.5</v>
      </c>
      <c r="G166" s="11">
        <f t="shared" si="75"/>
        <v>0.5</v>
      </c>
      <c r="H166" s="11">
        <f t="shared" si="75"/>
        <v>0.5</v>
      </c>
      <c r="I166" s="11">
        <f t="shared" si="75"/>
        <v>0.5</v>
      </c>
      <c r="J166" s="11">
        <f t="shared" si="75"/>
        <v>0.5</v>
      </c>
      <c r="K166" s="11">
        <f t="shared" si="75"/>
        <v>0.5</v>
      </c>
      <c r="L166" s="11">
        <f t="shared" si="75"/>
        <v>0.5</v>
      </c>
      <c r="M166" s="11">
        <f t="shared" si="75"/>
        <v>0.5</v>
      </c>
      <c r="N166" s="11">
        <f t="shared" si="75"/>
        <v>0.5</v>
      </c>
      <c r="O166" s="11">
        <f t="shared" si="75"/>
        <v>0.5</v>
      </c>
      <c r="P166" s="11">
        <f t="shared" si="75"/>
        <v>0.5</v>
      </c>
      <c r="Q166" s="11">
        <f t="shared" si="75"/>
        <v>0.5</v>
      </c>
      <c r="R166" s="11">
        <f t="shared" si="75"/>
        <v>0.5</v>
      </c>
      <c r="S166" s="11">
        <f t="shared" si="75"/>
        <v>0.5</v>
      </c>
      <c r="T166" s="11">
        <f t="shared" si="75"/>
        <v>0.5</v>
      </c>
      <c r="U166" s="11">
        <f t="shared" si="75"/>
        <v>0.5</v>
      </c>
      <c r="V166" s="11">
        <f t="shared" si="75"/>
        <v>0.5</v>
      </c>
      <c r="W166" s="11">
        <f t="shared" si="75"/>
        <v>0.5</v>
      </c>
      <c r="X166" s="11"/>
      <c r="Y166" s="11"/>
      <c r="Z166" s="11"/>
      <c r="AA166" s="11"/>
      <c r="AB166" s="11">
        <f t="shared" si="75"/>
        <v>0.5</v>
      </c>
      <c r="AC166" s="24">
        <f t="shared" si="74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>
        <f t="shared" ref="E167:AB167" si="76">E164-E165</f>
        <v>0.79999999999999982</v>
      </c>
      <c r="F167" s="11">
        <f t="shared" si="76"/>
        <v>0.79999999999999982</v>
      </c>
      <c r="G167" s="11">
        <f t="shared" si="76"/>
        <v>0.79999999999999982</v>
      </c>
      <c r="H167" s="11">
        <f t="shared" si="76"/>
        <v>0.79999999999999982</v>
      </c>
      <c r="I167" s="11">
        <f t="shared" si="76"/>
        <v>0.79999999999999982</v>
      </c>
      <c r="J167" s="11">
        <f t="shared" si="76"/>
        <v>0.79999999999999982</v>
      </c>
      <c r="K167" s="11">
        <f t="shared" si="76"/>
        <v>0.79999999999999982</v>
      </c>
      <c r="L167" s="11">
        <f t="shared" si="76"/>
        <v>0.79999999999999982</v>
      </c>
      <c r="M167" s="11">
        <f t="shared" si="76"/>
        <v>0.79999999999999982</v>
      </c>
      <c r="N167" s="11">
        <f t="shared" si="76"/>
        <v>0.79999999999999982</v>
      </c>
      <c r="O167" s="11">
        <f t="shared" si="76"/>
        <v>0.79999999999999982</v>
      </c>
      <c r="P167" s="11">
        <f t="shared" si="76"/>
        <v>0.79999999999999982</v>
      </c>
      <c r="Q167" s="11">
        <f t="shared" si="76"/>
        <v>0.79999999999999982</v>
      </c>
      <c r="R167" s="11">
        <f t="shared" si="76"/>
        <v>0.79999999999999982</v>
      </c>
      <c r="S167" s="11">
        <f t="shared" si="76"/>
        <v>0.79999999999999982</v>
      </c>
      <c r="T167" s="11">
        <f t="shared" si="76"/>
        <v>0.79999999999999982</v>
      </c>
      <c r="U167" s="11">
        <f t="shared" si="76"/>
        <v>0.79999999999999982</v>
      </c>
      <c r="V167" s="11">
        <f t="shared" si="76"/>
        <v>0.79999999999999982</v>
      </c>
      <c r="W167" s="11">
        <f t="shared" si="76"/>
        <v>0.79999999999999982</v>
      </c>
      <c r="X167" s="11"/>
      <c r="Y167" s="11"/>
      <c r="Z167" s="11"/>
      <c r="AA167" s="11"/>
      <c r="AB167" s="11">
        <f t="shared" si="76"/>
        <v>0.79999999999999982</v>
      </c>
      <c r="AC167" s="24">
        <f t="shared" si="74"/>
        <v>0.80000000000000016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>
        <f t="shared" ref="E168:AB168" si="77">SQRT(E166/0.5)*971</f>
        <v>971</v>
      </c>
      <c r="F168" s="14">
        <f t="shared" si="77"/>
        <v>971</v>
      </c>
      <c r="G168" s="14">
        <f t="shared" si="77"/>
        <v>971</v>
      </c>
      <c r="H168" s="14">
        <f t="shared" si="77"/>
        <v>971</v>
      </c>
      <c r="I168" s="14">
        <f t="shared" si="77"/>
        <v>971</v>
      </c>
      <c r="J168" s="14">
        <f t="shared" si="77"/>
        <v>971</v>
      </c>
      <c r="K168" s="14">
        <f t="shared" si="77"/>
        <v>971</v>
      </c>
      <c r="L168" s="14">
        <f t="shared" si="77"/>
        <v>971</v>
      </c>
      <c r="M168" s="14">
        <f t="shared" si="77"/>
        <v>971</v>
      </c>
      <c r="N168" s="14">
        <f t="shared" si="77"/>
        <v>971</v>
      </c>
      <c r="O168" s="14">
        <f t="shared" si="77"/>
        <v>971</v>
      </c>
      <c r="P168" s="14">
        <f t="shared" si="77"/>
        <v>971</v>
      </c>
      <c r="Q168" s="14">
        <f t="shared" si="77"/>
        <v>971</v>
      </c>
      <c r="R168" s="14">
        <f t="shared" si="77"/>
        <v>971</v>
      </c>
      <c r="S168" s="14">
        <f t="shared" si="77"/>
        <v>971</v>
      </c>
      <c r="T168" s="14">
        <f t="shared" si="77"/>
        <v>971</v>
      </c>
      <c r="U168" s="14">
        <f t="shared" si="77"/>
        <v>971</v>
      </c>
      <c r="V168" s="14">
        <f t="shared" si="77"/>
        <v>971</v>
      </c>
      <c r="W168" s="14">
        <f t="shared" si="77"/>
        <v>971</v>
      </c>
      <c r="X168" s="14"/>
      <c r="Y168" s="14"/>
      <c r="Z168" s="14"/>
      <c r="AA168" s="14"/>
      <c r="AB168" s="14">
        <f t="shared" si="77"/>
        <v>971</v>
      </c>
      <c r="AC168" s="24">
        <f t="shared" si="74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>
        <f t="shared" ref="E169:AB169" si="78">E168*1000*1*(E154-E155)/3024</f>
        <v>2183.465608465609</v>
      </c>
      <c r="F169" s="14">
        <f t="shared" si="78"/>
        <v>2504.5634920634925</v>
      </c>
      <c r="G169" s="14">
        <f t="shared" si="78"/>
        <v>2536.6732804232806</v>
      </c>
      <c r="H169" s="14">
        <f t="shared" si="78"/>
        <v>2183.4656084656081</v>
      </c>
      <c r="I169" s="14">
        <f t="shared" si="78"/>
        <v>2183.465608465609</v>
      </c>
      <c r="J169" s="14">
        <f t="shared" si="78"/>
        <v>2504.563492063492</v>
      </c>
      <c r="K169" s="14">
        <f t="shared" si="78"/>
        <v>2568.7830687830688</v>
      </c>
      <c r="L169" s="14">
        <f t="shared" si="78"/>
        <v>2151.3558201058199</v>
      </c>
      <c r="M169" s="14">
        <f t="shared" si="78"/>
        <v>2247.6851851851852</v>
      </c>
      <c r="N169" s="14">
        <f t="shared" si="78"/>
        <v>2344.0145502645505</v>
      </c>
      <c r="O169" s="14">
        <f t="shared" si="78"/>
        <v>2311.9047619047624</v>
      </c>
      <c r="P169" s="14">
        <f t="shared" si="78"/>
        <v>2376.1243386243386</v>
      </c>
      <c r="Q169" s="14">
        <f t="shared" si="78"/>
        <v>2408.2341269841268</v>
      </c>
      <c r="R169" s="14">
        <f t="shared" si="78"/>
        <v>2504.5634920634916</v>
      </c>
      <c r="S169" s="14">
        <f t="shared" si="78"/>
        <v>2504.5634920634916</v>
      </c>
      <c r="T169" s="14">
        <f t="shared" si="78"/>
        <v>2504.5634920634916</v>
      </c>
      <c r="U169" s="14">
        <f t="shared" si="78"/>
        <v>2729.3320105820108</v>
      </c>
      <c r="V169" s="14">
        <f t="shared" si="78"/>
        <v>2568.7830687830688</v>
      </c>
      <c r="W169" s="14">
        <f t="shared" si="78"/>
        <v>2472.4537037037035</v>
      </c>
      <c r="X169" s="14"/>
      <c r="Y169" s="14"/>
      <c r="Z169" s="14"/>
      <c r="AA169" s="14"/>
      <c r="AB169" s="14">
        <f t="shared" si="78"/>
        <v>2793.5515873015875</v>
      </c>
      <c r="AC169" s="24">
        <f>SUM(E169:AB169)</f>
        <v>48582.10978835979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>
        <v>1200</v>
      </c>
      <c r="F170" s="15">
        <v>1400</v>
      </c>
      <c r="G170" s="15">
        <v>1200</v>
      </c>
      <c r="H170" s="15">
        <v>1200</v>
      </c>
      <c r="I170" s="15">
        <v>1300</v>
      </c>
      <c r="J170" s="15">
        <v>1400</v>
      </c>
      <c r="K170" s="15">
        <v>1200</v>
      </c>
      <c r="L170" s="15">
        <v>1200</v>
      </c>
      <c r="M170" s="15">
        <v>1200</v>
      </c>
      <c r="N170" s="15">
        <v>1200</v>
      </c>
      <c r="O170" s="15">
        <v>1300</v>
      </c>
      <c r="P170" s="15">
        <v>1200</v>
      </c>
      <c r="Q170" s="15">
        <v>1500</v>
      </c>
      <c r="R170" s="15">
        <v>1400</v>
      </c>
      <c r="S170" s="15">
        <v>1200</v>
      </c>
      <c r="T170" s="15">
        <v>1700</v>
      </c>
      <c r="U170" s="15">
        <v>1500</v>
      </c>
      <c r="V170" s="15">
        <v>1400</v>
      </c>
      <c r="W170" s="15">
        <v>1400</v>
      </c>
      <c r="X170" s="15">
        <v>200</v>
      </c>
      <c r="Y170" s="15">
        <v>0</v>
      </c>
      <c r="Z170" s="15">
        <v>0</v>
      </c>
      <c r="AA170" s="15">
        <v>1100</v>
      </c>
      <c r="AB170" s="15">
        <v>1400</v>
      </c>
      <c r="AC170" s="25">
        <f>SUM(E170:AB170)</f>
        <v>27800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>
        <f t="shared" ref="E171:AB171" si="79">E170/E169</f>
        <v>0.54958502453504565</v>
      </c>
      <c r="F171" s="16">
        <f t="shared" si="79"/>
        <v>0.55897964033906355</v>
      </c>
      <c r="G171" s="16">
        <f t="shared" si="79"/>
        <v>0.47306052744788746</v>
      </c>
      <c r="H171" s="16">
        <f t="shared" si="79"/>
        <v>0.54958502453504587</v>
      </c>
      <c r="I171" s="16">
        <f t="shared" si="79"/>
        <v>0.59538377657963271</v>
      </c>
      <c r="J171" s="16">
        <f t="shared" si="79"/>
        <v>0.55897964033906367</v>
      </c>
      <c r="K171" s="16">
        <f t="shared" si="79"/>
        <v>0.46714727085478891</v>
      </c>
      <c r="L171" s="16">
        <f t="shared" si="79"/>
        <v>0.55778778609527035</v>
      </c>
      <c r="M171" s="16">
        <f t="shared" si="79"/>
        <v>0.53388259526261583</v>
      </c>
      <c r="N171" s="16">
        <f t="shared" si="79"/>
        <v>0.51194221463538503</v>
      </c>
      <c r="O171" s="16">
        <f t="shared" si="79"/>
        <v>0.56230690010298645</v>
      </c>
      <c r="P171" s="16">
        <f t="shared" si="79"/>
        <v>0.50502407659977178</v>
      </c>
      <c r="Q171" s="16">
        <f t="shared" si="79"/>
        <v>0.62286302780638525</v>
      </c>
      <c r="R171" s="16">
        <f t="shared" si="79"/>
        <v>0.55897964033906367</v>
      </c>
      <c r="S171" s="16">
        <f t="shared" si="79"/>
        <v>0.47912540600491177</v>
      </c>
      <c r="T171" s="16">
        <f t="shared" si="79"/>
        <v>0.67876099184029171</v>
      </c>
      <c r="U171" s="16">
        <f t="shared" si="79"/>
        <v>0.54958502453504565</v>
      </c>
      <c r="V171" s="16">
        <f t="shared" si="79"/>
        <v>0.54500514933058708</v>
      </c>
      <c r="W171" s="16">
        <f t="shared" si="79"/>
        <v>0.5662391161876229</v>
      </c>
      <c r="X171" s="16"/>
      <c r="Y171" s="16"/>
      <c r="Z171" s="16"/>
      <c r="AA171" s="16"/>
      <c r="AB171" s="16">
        <f t="shared" si="79"/>
        <v>0.50115416030398807</v>
      </c>
      <c r="AC171" s="24">
        <f t="shared" ref="AC171:AC176" si="80">AVERAGE(E171:AB171)</f>
        <v>0.54626884968372269</v>
      </c>
    </row>
    <row r="172" spans="1:58" ht="30" customHeight="1">
      <c r="A172" s="4">
        <v>17</v>
      </c>
      <c r="B172" s="5" t="s">
        <v>64</v>
      </c>
      <c r="C172" s="13"/>
      <c r="D172" s="13"/>
      <c r="E172" s="427">
        <f>AVERAGE(E171:AB171)</f>
        <v>0.54626884968372269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>
        <f t="shared" si="80"/>
        <v>0.54626884968372269</v>
      </c>
    </row>
    <row r="173" spans="1:58" ht="30" customHeight="1">
      <c r="A173" s="4">
        <v>18</v>
      </c>
      <c r="B173" s="5" t="s">
        <v>65</v>
      </c>
      <c r="C173" s="13"/>
      <c r="D173" s="13"/>
      <c r="E173" s="16">
        <f t="shared" ref="E173:AB173" si="81">3.516/E171</f>
        <v>6.3975542328042341</v>
      </c>
      <c r="F173" s="16">
        <f t="shared" si="81"/>
        <v>6.2900323129251712</v>
      </c>
      <c r="G173" s="16">
        <f t="shared" si="81"/>
        <v>7.4324527116402122</v>
      </c>
      <c r="H173" s="16">
        <f t="shared" si="81"/>
        <v>6.3975542328042314</v>
      </c>
      <c r="I173" s="16">
        <f t="shared" si="81"/>
        <v>5.9054346764346786</v>
      </c>
      <c r="J173" s="16">
        <f t="shared" si="81"/>
        <v>6.2900323129251694</v>
      </c>
      <c r="K173" s="16">
        <f t="shared" si="81"/>
        <v>7.5265343915343914</v>
      </c>
      <c r="L173" s="16">
        <f t="shared" si="81"/>
        <v>6.3034725529100522</v>
      </c>
      <c r="M173" s="16">
        <f t="shared" si="81"/>
        <v>6.5857175925925926</v>
      </c>
      <c r="N173" s="16">
        <f t="shared" si="81"/>
        <v>6.867962632275133</v>
      </c>
      <c r="O173" s="16">
        <f t="shared" si="81"/>
        <v>6.2528131868131887</v>
      </c>
      <c r="P173" s="16">
        <f t="shared" si="81"/>
        <v>6.9620443121693123</v>
      </c>
      <c r="Q173" s="16">
        <f t="shared" si="81"/>
        <v>5.6449007936507929</v>
      </c>
      <c r="R173" s="16">
        <f t="shared" si="81"/>
        <v>6.2900323129251694</v>
      </c>
      <c r="S173" s="16">
        <f t="shared" si="81"/>
        <v>7.3383710317460302</v>
      </c>
      <c r="T173" s="16">
        <f t="shared" si="81"/>
        <v>5.1800266106442567</v>
      </c>
      <c r="U173" s="16">
        <f t="shared" si="81"/>
        <v>6.3975542328042341</v>
      </c>
      <c r="V173" s="16">
        <f t="shared" si="81"/>
        <v>6.4513151927437633</v>
      </c>
      <c r="W173" s="16">
        <f t="shared" si="81"/>
        <v>6.2093908730158729</v>
      </c>
      <c r="X173" s="16"/>
      <c r="Y173" s="16"/>
      <c r="Z173" s="16"/>
      <c r="AA173" s="16"/>
      <c r="AB173" s="16">
        <f t="shared" si="81"/>
        <v>7.0158052721088433</v>
      </c>
      <c r="AC173" s="24">
        <f t="shared" si="80"/>
        <v>6.4869500733733672</v>
      </c>
    </row>
    <row r="174" spans="1:58" ht="30" customHeight="1">
      <c r="A174" s="4">
        <v>19</v>
      </c>
      <c r="B174" s="5" t="s">
        <v>66</v>
      </c>
      <c r="C174" s="13"/>
      <c r="D174" s="13"/>
      <c r="E174" s="16">
        <f t="shared" ref="E174:AB174" si="82">3.413*E173</f>
        <v>21.83485259656085</v>
      </c>
      <c r="F174" s="16">
        <f t="shared" si="82"/>
        <v>21.467880284013606</v>
      </c>
      <c r="G174" s="16">
        <f t="shared" si="82"/>
        <v>25.366961104828043</v>
      </c>
      <c r="H174" s="16">
        <f t="shared" si="82"/>
        <v>21.83485259656084</v>
      </c>
      <c r="I174" s="16">
        <f t="shared" si="82"/>
        <v>20.155248550671558</v>
      </c>
      <c r="J174" s="16">
        <f t="shared" si="82"/>
        <v>21.467880284013603</v>
      </c>
      <c r="K174" s="16">
        <f t="shared" si="82"/>
        <v>25.688061878306875</v>
      </c>
      <c r="L174" s="16">
        <f t="shared" si="82"/>
        <v>21.513751823082007</v>
      </c>
      <c r="M174" s="16">
        <f t="shared" si="82"/>
        <v>22.477054143518519</v>
      </c>
      <c r="N174" s="16">
        <f t="shared" si="82"/>
        <v>23.440356463955027</v>
      </c>
      <c r="O174" s="16">
        <f t="shared" si="82"/>
        <v>21.340851406593412</v>
      </c>
      <c r="P174" s="16">
        <f t="shared" si="82"/>
        <v>23.761457237433863</v>
      </c>
      <c r="Q174" s="16">
        <f t="shared" si="82"/>
        <v>19.266046408730155</v>
      </c>
      <c r="R174" s="16">
        <f t="shared" si="82"/>
        <v>21.467880284013603</v>
      </c>
      <c r="S174" s="16">
        <f t="shared" si="82"/>
        <v>25.0458603313492</v>
      </c>
      <c r="T174" s="16">
        <f t="shared" si="82"/>
        <v>17.679430822128847</v>
      </c>
      <c r="U174" s="16">
        <f t="shared" si="82"/>
        <v>21.83485259656085</v>
      </c>
      <c r="V174" s="16">
        <f t="shared" si="82"/>
        <v>22.018338752834463</v>
      </c>
      <c r="W174" s="16">
        <f t="shared" si="82"/>
        <v>21.192651049603175</v>
      </c>
      <c r="X174" s="16"/>
      <c r="Y174" s="16"/>
      <c r="Z174" s="16"/>
      <c r="AA174" s="16"/>
      <c r="AB174" s="16">
        <f t="shared" si="82"/>
        <v>23.944943393707479</v>
      </c>
      <c r="AC174" s="24">
        <f t="shared" si="80"/>
        <v>22.139960600423297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>
        <f t="shared" ref="E175:AB175" si="83">(E158-E157)/LN(1+(E158-E157)/E152)</f>
        <v>2.9510920028415573</v>
      </c>
      <c r="F175" s="16">
        <f t="shared" si="83"/>
        <v>3.2621298915799368</v>
      </c>
      <c r="G175" s="16">
        <f t="shared" si="83"/>
        <v>3.4167475825261029</v>
      </c>
      <c r="H175" s="16">
        <f t="shared" si="83"/>
        <v>3.0731101976586981</v>
      </c>
      <c r="I175" s="16">
        <f t="shared" si="83"/>
        <v>2.7960874311489468</v>
      </c>
      <c r="J175" s="16">
        <f t="shared" si="83"/>
        <v>3.2931984691591336</v>
      </c>
      <c r="K175" s="16">
        <f t="shared" si="83"/>
        <v>3.5385326135298238</v>
      </c>
      <c r="L175" s="16">
        <f t="shared" si="83"/>
        <v>3.0090398516352548</v>
      </c>
      <c r="M175" s="16">
        <f t="shared" si="83"/>
        <v>3.1049381642896243</v>
      </c>
      <c r="N175" s="16">
        <f t="shared" si="83"/>
        <v>3.1681956368598083</v>
      </c>
      <c r="O175" s="16">
        <f t="shared" si="83"/>
        <v>3.2578110744183038</v>
      </c>
      <c r="P175" s="16">
        <f t="shared" si="83"/>
        <v>3.1681956368598083</v>
      </c>
      <c r="Q175" s="16">
        <f t="shared" si="83"/>
        <v>3.1681956368598083</v>
      </c>
      <c r="R175" s="16">
        <f t="shared" si="83"/>
        <v>3.2309416597099814</v>
      </c>
      <c r="S175" s="16">
        <f t="shared" si="83"/>
        <v>3.2621298915799368</v>
      </c>
      <c r="T175" s="16">
        <f t="shared" si="83"/>
        <v>3.2621298915799368</v>
      </c>
      <c r="U175" s="16">
        <f t="shared" si="83"/>
        <v>3.2887488757017631</v>
      </c>
      <c r="V175" s="16">
        <f t="shared" si="83"/>
        <v>3.3549866827156518</v>
      </c>
      <c r="W175" s="16">
        <f t="shared" si="83"/>
        <v>3.4481695525544311</v>
      </c>
      <c r="X175" s="16"/>
      <c r="Y175" s="16"/>
      <c r="Z175" s="16"/>
      <c r="AA175" s="16"/>
      <c r="AB175" s="16">
        <f t="shared" si="83"/>
        <v>3.5727216035363698</v>
      </c>
      <c r="AC175" s="24">
        <f t="shared" si="80"/>
        <v>3.2313551173372446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>
        <f t="shared" ref="E176:AB176" si="84">(E154-E155)/LN(1+(E154-E155)/E153)</f>
        <v>2.3526385425761167</v>
      </c>
      <c r="F176" s="16">
        <f t="shared" si="84"/>
        <v>2.7763908722930748</v>
      </c>
      <c r="G176" s="16">
        <f t="shared" si="84"/>
        <v>2.8000493085330982</v>
      </c>
      <c r="H176" s="16">
        <f t="shared" si="84"/>
        <v>2.7066770599501906</v>
      </c>
      <c r="I176" s="16">
        <f t="shared" si="84"/>
        <v>2.5363466600960138</v>
      </c>
      <c r="J176" s="16">
        <f t="shared" si="84"/>
        <v>3.1240724065352676</v>
      </c>
      <c r="K176" s="16">
        <f t="shared" si="84"/>
        <v>3.174605732429284</v>
      </c>
      <c r="L176" s="16">
        <f t="shared" si="84"/>
        <v>2.8412043138320042</v>
      </c>
      <c r="M176" s="16">
        <f t="shared" si="84"/>
        <v>2.7570193139019237</v>
      </c>
      <c r="N176" s="16">
        <f t="shared" si="84"/>
        <v>2.9965726364461651</v>
      </c>
      <c r="O176" s="16">
        <f t="shared" si="84"/>
        <v>2.9708636221603983</v>
      </c>
      <c r="P176" s="16">
        <f t="shared" si="84"/>
        <v>2.6811497642329991</v>
      </c>
      <c r="Q176" s="16">
        <f t="shared" si="84"/>
        <v>2.8816343500125901</v>
      </c>
      <c r="R176" s="16">
        <f t="shared" si="84"/>
        <v>2.9556008171816188</v>
      </c>
      <c r="S176" s="16">
        <f t="shared" si="84"/>
        <v>2.7763908722930748</v>
      </c>
      <c r="T176" s="16">
        <f t="shared" si="84"/>
        <v>2.7763908722930748</v>
      </c>
      <c r="U176" s="16">
        <f t="shared" si="84"/>
        <v>2.9407981782201453</v>
      </c>
      <c r="V176" s="16">
        <f t="shared" si="84"/>
        <v>3.0045957240544103</v>
      </c>
      <c r="W176" s="16">
        <f t="shared" si="84"/>
        <v>2.9310095858689822</v>
      </c>
      <c r="X176" s="16"/>
      <c r="Y176" s="16"/>
      <c r="Z176" s="16"/>
      <c r="AA176" s="16"/>
      <c r="AB176" s="16">
        <f t="shared" si="84"/>
        <v>3.174209338763446</v>
      </c>
      <c r="AC176" s="24">
        <f t="shared" si="80"/>
        <v>2.8579109985836948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68" priority="6" operator="greaterThan">
      <formula>90</formula>
    </cfRule>
  </conditionalFormatting>
  <conditionalFormatting sqref="E54:AB54">
    <cfRule type="cellIs" dxfId="67" priority="5" operator="greaterThan">
      <formula>90</formula>
    </cfRule>
  </conditionalFormatting>
  <conditionalFormatting sqref="E83:AB83">
    <cfRule type="cellIs" dxfId="66" priority="4" operator="greaterThan">
      <formula>90</formula>
    </cfRule>
  </conditionalFormatting>
  <conditionalFormatting sqref="E112:AB112">
    <cfRule type="cellIs" dxfId="65" priority="3" operator="greaterThan">
      <formula>90</formula>
    </cfRule>
  </conditionalFormatting>
  <conditionalFormatting sqref="E141:AB141">
    <cfRule type="cellIs" dxfId="64" priority="2" operator="greaterThan">
      <formula>90</formula>
    </cfRule>
  </conditionalFormatting>
  <conditionalFormatting sqref="E170:AB170">
    <cfRule type="cellIs" dxfId="63" priority="1" operator="greaterThan">
      <formula>90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81256-CB10-4AA3-8464-8970F62D4314}">
  <dimension ref="A1:BF176"/>
  <sheetViews>
    <sheetView topLeftCell="A149" zoomScale="60" zoomScaleNormal="60" workbookViewId="0">
      <selection activeCell="AJ173" sqref="AJ173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1.14062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159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23" t="e">
        <f>AVERAGE(E7:AB7)</f>
        <v>#DIV/0!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23" t="e">
        <f>AVERAGE(E8:AB8)</f>
        <v>#DIV/0!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24" t="e">
        <f t="shared" ref="AC9:AC23" si="0">AVERAGE(E9:AB9)</f>
        <v>#DIV/0!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24" t="e">
        <f t="shared" si="0"/>
        <v>#DIV/0!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0</v>
      </c>
      <c r="F11" s="10">
        <f t="shared" ref="F11:AB11" si="1">F9-F10</f>
        <v>0</v>
      </c>
      <c r="G11" s="10">
        <f t="shared" si="1"/>
        <v>0</v>
      </c>
      <c r="H11" s="10">
        <f t="shared" si="1"/>
        <v>0</v>
      </c>
      <c r="I11" s="10">
        <f t="shared" si="1"/>
        <v>0</v>
      </c>
      <c r="J11" s="10">
        <f t="shared" si="1"/>
        <v>0</v>
      </c>
      <c r="K11" s="10">
        <f t="shared" si="1"/>
        <v>0</v>
      </c>
      <c r="L11" s="10">
        <f t="shared" si="1"/>
        <v>0</v>
      </c>
      <c r="M11" s="10">
        <f t="shared" si="1"/>
        <v>0</v>
      </c>
      <c r="N11" s="10">
        <f t="shared" si="1"/>
        <v>0</v>
      </c>
      <c r="O11" s="10">
        <f t="shared" si="1"/>
        <v>0</v>
      </c>
      <c r="P11" s="10">
        <f t="shared" si="1"/>
        <v>0</v>
      </c>
      <c r="Q11" s="10">
        <f t="shared" si="1"/>
        <v>0</v>
      </c>
      <c r="R11" s="10">
        <f t="shared" si="1"/>
        <v>0</v>
      </c>
      <c r="S11" s="10">
        <f t="shared" si="1"/>
        <v>0</v>
      </c>
      <c r="T11" s="10">
        <f t="shared" si="1"/>
        <v>0</v>
      </c>
      <c r="U11" s="10">
        <f t="shared" si="1"/>
        <v>0</v>
      </c>
      <c r="V11" s="10">
        <f t="shared" si="1"/>
        <v>0</v>
      </c>
      <c r="W11" s="10">
        <f t="shared" si="1"/>
        <v>0</v>
      </c>
      <c r="X11" s="10">
        <f t="shared" si="1"/>
        <v>0</v>
      </c>
      <c r="Y11" s="10">
        <f t="shared" si="1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24">
        <f t="shared" si="0"/>
        <v>0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24" t="e">
        <f t="shared" si="0"/>
        <v>#DIV/0!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24" t="e">
        <f t="shared" si="0"/>
        <v>#DIV/0!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0</v>
      </c>
      <c r="F14" s="10">
        <f t="shared" ref="F14:AB14" si="2">F13-F12</f>
        <v>0</v>
      </c>
      <c r="G14" s="10">
        <f t="shared" si="2"/>
        <v>0</v>
      </c>
      <c r="H14" s="10">
        <f t="shared" si="2"/>
        <v>0</v>
      </c>
      <c r="I14" s="10">
        <f t="shared" si="2"/>
        <v>0</v>
      </c>
      <c r="J14" s="10">
        <f t="shared" si="2"/>
        <v>0</v>
      </c>
      <c r="K14" s="10">
        <f t="shared" si="2"/>
        <v>0</v>
      </c>
      <c r="L14" s="10">
        <f t="shared" si="2"/>
        <v>0</v>
      </c>
      <c r="M14" s="10">
        <f t="shared" si="2"/>
        <v>0</v>
      </c>
      <c r="N14" s="10">
        <f t="shared" si="2"/>
        <v>0</v>
      </c>
      <c r="O14" s="10">
        <f t="shared" si="2"/>
        <v>0</v>
      </c>
      <c r="P14" s="10">
        <f t="shared" si="2"/>
        <v>0</v>
      </c>
      <c r="Q14" s="10">
        <f t="shared" si="2"/>
        <v>0</v>
      </c>
      <c r="R14" s="10">
        <f t="shared" si="2"/>
        <v>0</v>
      </c>
      <c r="S14" s="10">
        <f t="shared" si="2"/>
        <v>0</v>
      </c>
      <c r="T14" s="10">
        <f t="shared" si="2"/>
        <v>0</v>
      </c>
      <c r="U14" s="10">
        <f t="shared" si="2"/>
        <v>0</v>
      </c>
      <c r="V14" s="10">
        <f t="shared" si="2"/>
        <v>0</v>
      </c>
      <c r="W14" s="10">
        <f t="shared" si="2"/>
        <v>0</v>
      </c>
      <c r="X14" s="10">
        <f t="shared" si="2"/>
        <v>0</v>
      </c>
      <c r="Y14" s="10">
        <f t="shared" si="2"/>
        <v>0</v>
      </c>
      <c r="Z14" s="10">
        <f t="shared" si="2"/>
        <v>0</v>
      </c>
      <c r="AA14" s="10">
        <f t="shared" si="2"/>
        <v>0</v>
      </c>
      <c r="AB14" s="10">
        <f t="shared" si="2"/>
        <v>0</v>
      </c>
      <c r="AC14" s="24">
        <f>AVERAGE(E14:AB14)</f>
        <v>0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2"/>
      <c r="AB15" s="172"/>
      <c r="AC15" s="24" t="e">
        <f t="shared" ref="AC15:AC16" si="3">AVERAGE(E15:AB15)</f>
        <v>#DIV/0!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2"/>
      <c r="AB16" s="172"/>
      <c r="AC16" s="24" t="e">
        <f t="shared" si="3"/>
        <v>#DIV/0!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0</v>
      </c>
      <c r="F24" s="14">
        <f t="shared" si="7"/>
        <v>0</v>
      </c>
      <c r="G24" s="14">
        <f t="shared" si="7"/>
        <v>0</v>
      </c>
      <c r="H24" s="14">
        <f t="shared" si="7"/>
        <v>0</v>
      </c>
      <c r="I24" s="14">
        <f t="shared" si="7"/>
        <v>0</v>
      </c>
      <c r="J24" s="14">
        <f t="shared" si="7"/>
        <v>0</v>
      </c>
      <c r="K24" s="14">
        <f t="shared" si="7"/>
        <v>0</v>
      </c>
      <c r="L24" s="14">
        <f t="shared" si="7"/>
        <v>0</v>
      </c>
      <c r="M24" s="14">
        <f t="shared" si="7"/>
        <v>0</v>
      </c>
      <c r="N24" s="14">
        <f t="shared" si="7"/>
        <v>0</v>
      </c>
      <c r="O24" s="14">
        <f t="shared" si="7"/>
        <v>0</v>
      </c>
      <c r="P24" s="14">
        <f t="shared" si="7"/>
        <v>0</v>
      </c>
      <c r="Q24" s="14">
        <f t="shared" si="7"/>
        <v>0</v>
      </c>
      <c r="R24" s="14">
        <f t="shared" si="7"/>
        <v>0</v>
      </c>
      <c r="S24" s="14">
        <f t="shared" si="7"/>
        <v>0</v>
      </c>
      <c r="T24" s="14">
        <f t="shared" si="7"/>
        <v>0</v>
      </c>
      <c r="U24" s="14">
        <f t="shared" si="7"/>
        <v>0</v>
      </c>
      <c r="V24" s="14">
        <f t="shared" si="7"/>
        <v>0</v>
      </c>
      <c r="W24" s="14">
        <f t="shared" si="7"/>
        <v>0</v>
      </c>
      <c r="X24" s="14">
        <f t="shared" si="7"/>
        <v>0</v>
      </c>
      <c r="Y24" s="14">
        <f t="shared" si="7"/>
        <v>0</v>
      </c>
      <c r="Z24" s="14">
        <f t="shared" si="7"/>
        <v>0</v>
      </c>
      <c r="AA24" s="14">
        <f t="shared" si="7"/>
        <v>0</v>
      </c>
      <c r="AB24" s="14">
        <f t="shared" si="7"/>
        <v>0</v>
      </c>
      <c r="AC24" s="24">
        <f>SUM(E24:AB24)</f>
        <v>0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25">
        <f>SUM(E25:AB25)</f>
        <v>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 t="e">
        <f t="shared" ref="E26:AB26" si="8">E25/E24</f>
        <v>#DIV/0!</v>
      </c>
      <c r="F26" s="16" t="e">
        <f t="shared" si="8"/>
        <v>#DIV/0!</v>
      </c>
      <c r="G26" s="16" t="e">
        <f t="shared" si="8"/>
        <v>#DIV/0!</v>
      </c>
      <c r="H26" s="16" t="e">
        <f t="shared" si="8"/>
        <v>#DIV/0!</v>
      </c>
      <c r="I26" s="16" t="e">
        <f t="shared" si="8"/>
        <v>#DIV/0!</v>
      </c>
      <c r="J26" s="16" t="e">
        <f t="shared" si="8"/>
        <v>#DIV/0!</v>
      </c>
      <c r="K26" s="16" t="e">
        <f t="shared" si="8"/>
        <v>#DIV/0!</v>
      </c>
      <c r="L26" s="16" t="e">
        <f t="shared" si="8"/>
        <v>#DIV/0!</v>
      </c>
      <c r="M26" s="16" t="e">
        <f t="shared" si="8"/>
        <v>#DIV/0!</v>
      </c>
      <c r="N26" s="16" t="e">
        <f t="shared" si="8"/>
        <v>#DIV/0!</v>
      </c>
      <c r="O26" s="16" t="e">
        <f t="shared" si="8"/>
        <v>#DIV/0!</v>
      </c>
      <c r="P26" s="16" t="e">
        <f t="shared" si="8"/>
        <v>#DIV/0!</v>
      </c>
      <c r="Q26" s="16" t="e">
        <f t="shared" si="8"/>
        <v>#DIV/0!</v>
      </c>
      <c r="R26" s="16" t="e">
        <f t="shared" si="8"/>
        <v>#DIV/0!</v>
      </c>
      <c r="S26" s="16" t="e">
        <f t="shared" si="8"/>
        <v>#DIV/0!</v>
      </c>
      <c r="T26" s="16" t="e">
        <f t="shared" si="8"/>
        <v>#DIV/0!</v>
      </c>
      <c r="U26" s="16" t="e">
        <f t="shared" si="8"/>
        <v>#DIV/0!</v>
      </c>
      <c r="V26" s="16" t="e">
        <f t="shared" si="8"/>
        <v>#DIV/0!</v>
      </c>
      <c r="W26" s="16" t="e">
        <f t="shared" si="8"/>
        <v>#DIV/0!</v>
      </c>
      <c r="X26" s="16" t="e">
        <f t="shared" si="8"/>
        <v>#DIV/0!</v>
      </c>
      <c r="Y26" s="16" t="e">
        <f t="shared" si="8"/>
        <v>#DIV/0!</v>
      </c>
      <c r="Z26" s="16" t="e">
        <f t="shared" si="8"/>
        <v>#DIV/0!</v>
      </c>
      <c r="AA26" s="16" t="e">
        <f t="shared" si="8"/>
        <v>#DIV/0!</v>
      </c>
      <c r="AB26" s="16" t="e">
        <f t="shared" si="8"/>
        <v>#DIV/0!</v>
      </c>
      <c r="AC26" s="24" t="e">
        <f t="shared" ref="AC26:AC31" si="9">AVERAGE(E26:AB26)</f>
        <v>#DIV/0!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 t="e">
        <f>AVERAGE(E26:AB26)</f>
        <v>#DIV/0!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 t="e">
        <f t="shared" si="9"/>
        <v>#DIV/0!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 t="e">
        <f t="shared" ref="E28:AB28" si="10">3.516/E26</f>
        <v>#DIV/0!</v>
      </c>
      <c r="F28" s="16" t="e">
        <f t="shared" si="10"/>
        <v>#DIV/0!</v>
      </c>
      <c r="G28" s="16" t="e">
        <f t="shared" si="10"/>
        <v>#DIV/0!</v>
      </c>
      <c r="H28" s="16" t="e">
        <f t="shared" si="10"/>
        <v>#DIV/0!</v>
      </c>
      <c r="I28" s="16" t="e">
        <f t="shared" si="10"/>
        <v>#DIV/0!</v>
      </c>
      <c r="J28" s="16" t="e">
        <f t="shared" si="10"/>
        <v>#DIV/0!</v>
      </c>
      <c r="K28" s="16" t="e">
        <f t="shared" si="10"/>
        <v>#DIV/0!</v>
      </c>
      <c r="L28" s="16" t="e">
        <f t="shared" si="10"/>
        <v>#DIV/0!</v>
      </c>
      <c r="M28" s="16" t="e">
        <f t="shared" si="10"/>
        <v>#DIV/0!</v>
      </c>
      <c r="N28" s="16" t="e">
        <f t="shared" si="10"/>
        <v>#DIV/0!</v>
      </c>
      <c r="O28" s="16" t="e">
        <f t="shared" si="10"/>
        <v>#DIV/0!</v>
      </c>
      <c r="P28" s="16" t="e">
        <f t="shared" si="10"/>
        <v>#DIV/0!</v>
      </c>
      <c r="Q28" s="16" t="e">
        <f t="shared" si="10"/>
        <v>#DIV/0!</v>
      </c>
      <c r="R28" s="16" t="e">
        <f t="shared" si="10"/>
        <v>#DIV/0!</v>
      </c>
      <c r="S28" s="16" t="e">
        <f t="shared" si="10"/>
        <v>#DIV/0!</v>
      </c>
      <c r="T28" s="16" t="e">
        <f t="shared" si="10"/>
        <v>#DIV/0!</v>
      </c>
      <c r="U28" s="16" t="e">
        <f t="shared" si="10"/>
        <v>#DIV/0!</v>
      </c>
      <c r="V28" s="16" t="e">
        <f t="shared" si="10"/>
        <v>#DIV/0!</v>
      </c>
      <c r="W28" s="16" t="e">
        <f t="shared" si="10"/>
        <v>#DIV/0!</v>
      </c>
      <c r="X28" s="16" t="e">
        <f t="shared" si="10"/>
        <v>#DIV/0!</v>
      </c>
      <c r="Y28" s="16" t="e">
        <f t="shared" si="10"/>
        <v>#DIV/0!</v>
      </c>
      <c r="Z28" s="16" t="e">
        <f t="shared" si="10"/>
        <v>#DIV/0!</v>
      </c>
      <c r="AA28" s="16" t="e">
        <f t="shared" si="10"/>
        <v>#DIV/0!</v>
      </c>
      <c r="AB28" s="16" t="e">
        <f t="shared" si="10"/>
        <v>#DIV/0!</v>
      </c>
      <c r="AC28" s="24" t="e">
        <f t="shared" si="9"/>
        <v>#DIV/0!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 t="e">
        <f t="shared" ref="E29:AB29" si="11">3.413*E28</f>
        <v>#DIV/0!</v>
      </c>
      <c r="F29" s="16" t="e">
        <f t="shared" si="11"/>
        <v>#DIV/0!</v>
      </c>
      <c r="G29" s="16" t="e">
        <f t="shared" si="11"/>
        <v>#DIV/0!</v>
      </c>
      <c r="H29" s="16" t="e">
        <f t="shared" si="11"/>
        <v>#DIV/0!</v>
      </c>
      <c r="I29" s="16" t="e">
        <f t="shared" si="11"/>
        <v>#DIV/0!</v>
      </c>
      <c r="J29" s="16" t="e">
        <f t="shared" si="11"/>
        <v>#DIV/0!</v>
      </c>
      <c r="K29" s="16" t="e">
        <f t="shared" si="11"/>
        <v>#DIV/0!</v>
      </c>
      <c r="L29" s="16" t="e">
        <f t="shared" si="11"/>
        <v>#DIV/0!</v>
      </c>
      <c r="M29" s="16" t="e">
        <f t="shared" si="11"/>
        <v>#DIV/0!</v>
      </c>
      <c r="N29" s="16" t="e">
        <f t="shared" si="11"/>
        <v>#DIV/0!</v>
      </c>
      <c r="O29" s="16" t="e">
        <f t="shared" si="11"/>
        <v>#DIV/0!</v>
      </c>
      <c r="P29" s="16" t="e">
        <f t="shared" si="11"/>
        <v>#DIV/0!</v>
      </c>
      <c r="Q29" s="16" t="e">
        <f t="shared" si="11"/>
        <v>#DIV/0!</v>
      </c>
      <c r="R29" s="16" t="e">
        <f t="shared" si="11"/>
        <v>#DIV/0!</v>
      </c>
      <c r="S29" s="16" t="e">
        <f t="shared" si="11"/>
        <v>#DIV/0!</v>
      </c>
      <c r="T29" s="16" t="e">
        <f t="shared" si="11"/>
        <v>#DIV/0!</v>
      </c>
      <c r="U29" s="16" t="e">
        <f t="shared" si="11"/>
        <v>#DIV/0!</v>
      </c>
      <c r="V29" s="16" t="e">
        <f t="shared" si="11"/>
        <v>#DIV/0!</v>
      </c>
      <c r="W29" s="16" t="e">
        <f t="shared" si="11"/>
        <v>#DIV/0!</v>
      </c>
      <c r="X29" s="16" t="e">
        <f t="shared" si="11"/>
        <v>#DIV/0!</v>
      </c>
      <c r="Y29" s="16" t="e">
        <f t="shared" si="11"/>
        <v>#DIV/0!</v>
      </c>
      <c r="Z29" s="16" t="e">
        <f t="shared" si="11"/>
        <v>#DIV/0!</v>
      </c>
      <c r="AA29" s="16" t="e">
        <f t="shared" si="11"/>
        <v>#DIV/0!</v>
      </c>
      <c r="AB29" s="16" t="e">
        <f t="shared" si="11"/>
        <v>#DIV/0!</v>
      </c>
      <c r="AC29" s="24" t="e">
        <f t="shared" si="9"/>
        <v>#DIV/0!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 t="e">
        <f t="shared" ref="E30:AB30" si="12">(E13-E12)/LN(1+(E13-E12)/E7)</f>
        <v>#DIV/0!</v>
      </c>
      <c r="F30" s="16" t="e">
        <f t="shared" si="12"/>
        <v>#DIV/0!</v>
      </c>
      <c r="G30" s="16" t="e">
        <f t="shared" si="12"/>
        <v>#DIV/0!</v>
      </c>
      <c r="H30" s="16" t="e">
        <f t="shared" si="12"/>
        <v>#DIV/0!</v>
      </c>
      <c r="I30" s="16" t="e">
        <f t="shared" si="12"/>
        <v>#DIV/0!</v>
      </c>
      <c r="J30" s="16" t="e">
        <f t="shared" si="12"/>
        <v>#DIV/0!</v>
      </c>
      <c r="K30" s="16" t="e">
        <f t="shared" si="12"/>
        <v>#DIV/0!</v>
      </c>
      <c r="L30" s="16" t="e">
        <f t="shared" si="12"/>
        <v>#DIV/0!</v>
      </c>
      <c r="M30" s="16" t="e">
        <f t="shared" si="12"/>
        <v>#DIV/0!</v>
      </c>
      <c r="N30" s="16" t="e">
        <f t="shared" si="12"/>
        <v>#DIV/0!</v>
      </c>
      <c r="O30" s="16" t="e">
        <f t="shared" si="12"/>
        <v>#DIV/0!</v>
      </c>
      <c r="P30" s="16" t="e">
        <f t="shared" si="12"/>
        <v>#DIV/0!</v>
      </c>
      <c r="Q30" s="16" t="e">
        <f t="shared" si="12"/>
        <v>#DIV/0!</v>
      </c>
      <c r="R30" s="16" t="e">
        <f t="shared" si="12"/>
        <v>#DIV/0!</v>
      </c>
      <c r="S30" s="16" t="e">
        <f t="shared" si="12"/>
        <v>#DIV/0!</v>
      </c>
      <c r="T30" s="16" t="e">
        <f t="shared" si="12"/>
        <v>#DIV/0!</v>
      </c>
      <c r="U30" s="16" t="e">
        <f t="shared" si="12"/>
        <v>#DIV/0!</v>
      </c>
      <c r="V30" s="16" t="e">
        <f t="shared" si="12"/>
        <v>#DIV/0!</v>
      </c>
      <c r="W30" s="16" t="e">
        <f t="shared" si="12"/>
        <v>#DIV/0!</v>
      </c>
      <c r="X30" s="16" t="e">
        <f t="shared" si="12"/>
        <v>#DIV/0!</v>
      </c>
      <c r="Y30" s="16" t="e">
        <f t="shared" si="12"/>
        <v>#DIV/0!</v>
      </c>
      <c r="Z30" s="16" t="e">
        <f t="shared" si="12"/>
        <v>#DIV/0!</v>
      </c>
      <c r="AA30" s="16" t="e">
        <f t="shared" si="12"/>
        <v>#DIV/0!</v>
      </c>
      <c r="AB30" s="16" t="e">
        <f t="shared" si="12"/>
        <v>#DIV/0!</v>
      </c>
      <c r="AC30" s="24" t="e">
        <f t="shared" si="9"/>
        <v>#DIV/0!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 t="e">
        <f t="shared" ref="E31:AB31" si="13">(E9-E10)/LN(1+(E9-E10)/E8)</f>
        <v>#DIV/0!</v>
      </c>
      <c r="F31" s="16" t="e">
        <f t="shared" si="13"/>
        <v>#DIV/0!</v>
      </c>
      <c r="G31" s="16" t="e">
        <f t="shared" si="13"/>
        <v>#DIV/0!</v>
      </c>
      <c r="H31" s="16" t="e">
        <f t="shared" si="13"/>
        <v>#DIV/0!</v>
      </c>
      <c r="I31" s="16" t="e">
        <f t="shared" si="13"/>
        <v>#DIV/0!</v>
      </c>
      <c r="J31" s="16" t="e">
        <f t="shared" si="13"/>
        <v>#DIV/0!</v>
      </c>
      <c r="K31" s="16" t="e">
        <f t="shared" si="13"/>
        <v>#DIV/0!</v>
      </c>
      <c r="L31" s="16" t="e">
        <f t="shared" si="13"/>
        <v>#DIV/0!</v>
      </c>
      <c r="M31" s="16" t="e">
        <f t="shared" si="13"/>
        <v>#DIV/0!</v>
      </c>
      <c r="N31" s="16" t="e">
        <f t="shared" si="13"/>
        <v>#DIV/0!</v>
      </c>
      <c r="O31" s="16" t="e">
        <f t="shared" si="13"/>
        <v>#DIV/0!</v>
      </c>
      <c r="P31" s="16" t="e">
        <f t="shared" si="13"/>
        <v>#DIV/0!</v>
      </c>
      <c r="Q31" s="16" t="e">
        <f t="shared" si="13"/>
        <v>#DIV/0!</v>
      </c>
      <c r="R31" s="16" t="e">
        <f t="shared" si="13"/>
        <v>#DIV/0!</v>
      </c>
      <c r="S31" s="16" t="e">
        <f t="shared" si="13"/>
        <v>#DIV/0!</v>
      </c>
      <c r="T31" s="16" t="e">
        <f t="shared" si="13"/>
        <v>#DIV/0!</v>
      </c>
      <c r="U31" s="16" t="e">
        <f t="shared" si="13"/>
        <v>#DIV/0!</v>
      </c>
      <c r="V31" s="16" t="e">
        <f t="shared" si="13"/>
        <v>#DIV/0!</v>
      </c>
      <c r="W31" s="16" t="e">
        <f t="shared" si="13"/>
        <v>#DIV/0!</v>
      </c>
      <c r="X31" s="16" t="e">
        <f t="shared" si="13"/>
        <v>#DIV/0!</v>
      </c>
      <c r="Y31" s="16" t="e">
        <f t="shared" si="13"/>
        <v>#DIV/0!</v>
      </c>
      <c r="Z31" s="16" t="e">
        <f t="shared" si="13"/>
        <v>#DIV/0!</v>
      </c>
      <c r="AA31" s="16" t="e">
        <f t="shared" si="13"/>
        <v>#DIV/0!</v>
      </c>
      <c r="AB31" s="16" t="e">
        <f t="shared" si="13"/>
        <v>#DIV/0!</v>
      </c>
      <c r="AC31" s="24" t="e">
        <f t="shared" si="9"/>
        <v>#DIV/0!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4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4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0</v>
      </c>
      <c r="F40" s="10">
        <f t="shared" ref="F40:AB40" si="15">F38-F39</f>
        <v>0</v>
      </c>
      <c r="G40" s="10">
        <f t="shared" si="15"/>
        <v>0</v>
      </c>
      <c r="H40" s="10">
        <f t="shared" si="15"/>
        <v>0</v>
      </c>
      <c r="I40" s="10">
        <f t="shared" si="15"/>
        <v>0</v>
      </c>
      <c r="J40" s="10">
        <f t="shared" si="15"/>
        <v>0</v>
      </c>
      <c r="K40" s="10">
        <f t="shared" si="15"/>
        <v>0</v>
      </c>
      <c r="L40" s="10">
        <f t="shared" si="15"/>
        <v>0</v>
      </c>
      <c r="M40" s="10">
        <f t="shared" si="15"/>
        <v>0</v>
      </c>
      <c r="N40" s="10">
        <f t="shared" si="15"/>
        <v>0</v>
      </c>
      <c r="O40" s="10">
        <f t="shared" si="15"/>
        <v>0</v>
      </c>
      <c r="P40" s="10">
        <f t="shared" si="15"/>
        <v>0</v>
      </c>
      <c r="Q40" s="10">
        <f t="shared" si="15"/>
        <v>0</v>
      </c>
      <c r="R40" s="10">
        <f t="shared" si="15"/>
        <v>0</v>
      </c>
      <c r="S40" s="10">
        <f t="shared" si="15"/>
        <v>0</v>
      </c>
      <c r="T40" s="10">
        <f t="shared" si="15"/>
        <v>0</v>
      </c>
      <c r="U40" s="10">
        <f t="shared" si="15"/>
        <v>0</v>
      </c>
      <c r="V40" s="10">
        <f t="shared" si="15"/>
        <v>0</v>
      </c>
      <c r="W40" s="10">
        <f t="shared" si="15"/>
        <v>0</v>
      </c>
      <c r="X40" s="10">
        <f t="shared" si="15"/>
        <v>0</v>
      </c>
      <c r="Y40" s="10">
        <f t="shared" si="15"/>
        <v>0</v>
      </c>
      <c r="Z40" s="10">
        <f t="shared" si="15"/>
        <v>0</v>
      </c>
      <c r="AA40" s="10">
        <f t="shared" si="15"/>
        <v>0</v>
      </c>
      <c r="AB40" s="10">
        <f t="shared" si="15"/>
        <v>0</v>
      </c>
      <c r="AC40" s="24">
        <f t="shared" si="14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4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4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0</v>
      </c>
      <c r="F43" s="10">
        <f t="shared" ref="F43:AB43" si="16">F42-F41</f>
        <v>0</v>
      </c>
      <c r="G43" s="10">
        <f t="shared" si="16"/>
        <v>0</v>
      </c>
      <c r="H43" s="10">
        <f t="shared" si="16"/>
        <v>0</v>
      </c>
      <c r="I43" s="10">
        <f t="shared" si="16"/>
        <v>0</v>
      </c>
      <c r="J43" s="10">
        <f t="shared" si="16"/>
        <v>0</v>
      </c>
      <c r="K43" s="10">
        <f t="shared" si="16"/>
        <v>0</v>
      </c>
      <c r="L43" s="10">
        <f t="shared" si="16"/>
        <v>0</v>
      </c>
      <c r="M43" s="10">
        <f t="shared" si="16"/>
        <v>0</v>
      </c>
      <c r="N43" s="10">
        <f t="shared" si="16"/>
        <v>0</v>
      </c>
      <c r="O43" s="10">
        <f t="shared" si="16"/>
        <v>0</v>
      </c>
      <c r="P43" s="10">
        <f t="shared" si="16"/>
        <v>0</v>
      </c>
      <c r="Q43" s="10">
        <f t="shared" si="16"/>
        <v>0</v>
      </c>
      <c r="R43" s="10">
        <f t="shared" si="16"/>
        <v>0</v>
      </c>
      <c r="S43" s="10">
        <f t="shared" si="16"/>
        <v>0</v>
      </c>
      <c r="T43" s="10">
        <f t="shared" si="16"/>
        <v>0</v>
      </c>
      <c r="U43" s="10">
        <f t="shared" si="16"/>
        <v>0</v>
      </c>
      <c r="V43" s="10">
        <f t="shared" si="16"/>
        <v>0</v>
      </c>
      <c r="W43" s="10">
        <f t="shared" si="16"/>
        <v>0</v>
      </c>
      <c r="X43" s="10">
        <f t="shared" si="16"/>
        <v>0</v>
      </c>
      <c r="Y43" s="10">
        <f t="shared" si="16"/>
        <v>0</v>
      </c>
      <c r="Z43" s="10">
        <f t="shared" si="16"/>
        <v>0</v>
      </c>
      <c r="AA43" s="10">
        <f t="shared" si="16"/>
        <v>0</v>
      </c>
      <c r="AB43" s="10">
        <f t="shared" si="16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7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7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17"/>
        <v>4.200000000000002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17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17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17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AB50" si="18">E46-E47</f>
        <v>0.5</v>
      </c>
      <c r="F50" s="11">
        <f t="shared" si="18"/>
        <v>0.5</v>
      </c>
      <c r="G50" s="11">
        <f t="shared" si="18"/>
        <v>0.5</v>
      </c>
      <c r="H50" s="11">
        <f t="shared" si="18"/>
        <v>0.5</v>
      </c>
      <c r="I50" s="11">
        <f t="shared" si="18"/>
        <v>0.5</v>
      </c>
      <c r="J50" s="11">
        <f t="shared" si="18"/>
        <v>0.5</v>
      </c>
      <c r="K50" s="11">
        <f t="shared" si="18"/>
        <v>0.5</v>
      </c>
      <c r="L50" s="11">
        <f t="shared" si="18"/>
        <v>0.5</v>
      </c>
      <c r="M50" s="11">
        <f t="shared" si="18"/>
        <v>0.5</v>
      </c>
      <c r="N50" s="11">
        <f t="shared" si="18"/>
        <v>0.5</v>
      </c>
      <c r="O50" s="11">
        <f t="shared" si="18"/>
        <v>0.5</v>
      </c>
      <c r="P50" s="11">
        <f t="shared" si="18"/>
        <v>0.5</v>
      </c>
      <c r="Q50" s="11">
        <f t="shared" si="18"/>
        <v>0.5</v>
      </c>
      <c r="R50" s="11">
        <f t="shared" si="18"/>
        <v>0.5</v>
      </c>
      <c r="S50" s="11">
        <f t="shared" si="18"/>
        <v>0.5</v>
      </c>
      <c r="T50" s="11">
        <f t="shared" si="18"/>
        <v>0.5</v>
      </c>
      <c r="U50" s="11">
        <f t="shared" si="18"/>
        <v>0.5</v>
      </c>
      <c r="V50" s="11">
        <f t="shared" si="18"/>
        <v>0.5</v>
      </c>
      <c r="W50" s="11">
        <f t="shared" si="18"/>
        <v>0.5</v>
      </c>
      <c r="X50" s="11">
        <f t="shared" si="18"/>
        <v>0.5</v>
      </c>
      <c r="Y50" s="11">
        <f t="shared" si="18"/>
        <v>0.5</v>
      </c>
      <c r="Z50" s="11">
        <f t="shared" si="18"/>
        <v>0.5</v>
      </c>
      <c r="AA50" s="11">
        <f t="shared" si="18"/>
        <v>0.5</v>
      </c>
      <c r="AB50" s="11">
        <f t="shared" si="18"/>
        <v>0.5</v>
      </c>
      <c r="AC50" s="24">
        <f t="shared" si="17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AB51" si="19">E48-E49</f>
        <v>0.79999999999999982</v>
      </c>
      <c r="F51" s="11">
        <f t="shared" si="19"/>
        <v>0.79999999999999982</v>
      </c>
      <c r="G51" s="11">
        <f t="shared" si="19"/>
        <v>0.79999999999999982</v>
      </c>
      <c r="H51" s="11">
        <f t="shared" si="19"/>
        <v>0.79999999999999982</v>
      </c>
      <c r="I51" s="11">
        <f t="shared" si="19"/>
        <v>0.79999999999999982</v>
      </c>
      <c r="J51" s="11">
        <f t="shared" si="19"/>
        <v>0.79999999999999982</v>
      </c>
      <c r="K51" s="11">
        <f t="shared" si="19"/>
        <v>0.79999999999999982</v>
      </c>
      <c r="L51" s="11">
        <f t="shared" si="19"/>
        <v>0.79999999999999982</v>
      </c>
      <c r="M51" s="11">
        <f t="shared" si="19"/>
        <v>0.79999999999999982</v>
      </c>
      <c r="N51" s="11">
        <f t="shared" si="19"/>
        <v>0.79999999999999982</v>
      </c>
      <c r="O51" s="11">
        <f t="shared" si="19"/>
        <v>0.79999999999999982</v>
      </c>
      <c r="P51" s="11">
        <f t="shared" si="19"/>
        <v>0.79999999999999982</v>
      </c>
      <c r="Q51" s="11">
        <f t="shared" si="19"/>
        <v>0.79999999999999982</v>
      </c>
      <c r="R51" s="11">
        <f t="shared" si="19"/>
        <v>0.79999999999999982</v>
      </c>
      <c r="S51" s="11">
        <f t="shared" si="19"/>
        <v>0.79999999999999982</v>
      </c>
      <c r="T51" s="11">
        <f t="shared" si="19"/>
        <v>0.79999999999999982</v>
      </c>
      <c r="U51" s="11">
        <f t="shared" si="19"/>
        <v>0.79999999999999982</v>
      </c>
      <c r="V51" s="11">
        <f t="shared" si="19"/>
        <v>0.79999999999999982</v>
      </c>
      <c r="W51" s="11">
        <f t="shared" si="19"/>
        <v>0.79999999999999982</v>
      </c>
      <c r="X51" s="11">
        <f t="shared" si="19"/>
        <v>0.79999999999999982</v>
      </c>
      <c r="Y51" s="11">
        <f t="shared" si="19"/>
        <v>0.79999999999999982</v>
      </c>
      <c r="Z51" s="11">
        <f t="shared" si="19"/>
        <v>0.79999999999999982</v>
      </c>
      <c r="AA51" s="11">
        <f t="shared" si="19"/>
        <v>0.79999999999999982</v>
      </c>
      <c r="AB51" s="11">
        <f t="shared" si="19"/>
        <v>0.79999999999999982</v>
      </c>
      <c r="AC51" s="24">
        <f t="shared" si="17"/>
        <v>0.80000000000000027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AB52" si="20">SQRT(E50/0.5)*971</f>
        <v>971</v>
      </c>
      <c r="F52" s="14">
        <f t="shared" si="20"/>
        <v>971</v>
      </c>
      <c r="G52" s="14">
        <f t="shared" si="20"/>
        <v>971</v>
      </c>
      <c r="H52" s="14">
        <f t="shared" si="20"/>
        <v>971</v>
      </c>
      <c r="I52" s="14">
        <f t="shared" si="20"/>
        <v>971</v>
      </c>
      <c r="J52" s="14">
        <f t="shared" si="20"/>
        <v>971</v>
      </c>
      <c r="K52" s="14">
        <f t="shared" si="20"/>
        <v>971</v>
      </c>
      <c r="L52" s="14">
        <f t="shared" si="20"/>
        <v>971</v>
      </c>
      <c r="M52" s="14">
        <f t="shared" si="20"/>
        <v>971</v>
      </c>
      <c r="N52" s="14">
        <f t="shared" si="20"/>
        <v>971</v>
      </c>
      <c r="O52" s="14">
        <f t="shared" si="20"/>
        <v>971</v>
      </c>
      <c r="P52" s="14">
        <f t="shared" si="20"/>
        <v>971</v>
      </c>
      <c r="Q52" s="14">
        <f t="shared" si="20"/>
        <v>971</v>
      </c>
      <c r="R52" s="14">
        <f t="shared" si="20"/>
        <v>971</v>
      </c>
      <c r="S52" s="14">
        <f t="shared" si="20"/>
        <v>971</v>
      </c>
      <c r="T52" s="14">
        <f t="shared" si="20"/>
        <v>971</v>
      </c>
      <c r="U52" s="14">
        <f t="shared" si="20"/>
        <v>971</v>
      </c>
      <c r="V52" s="14">
        <f t="shared" si="20"/>
        <v>971</v>
      </c>
      <c r="W52" s="14">
        <f t="shared" si="20"/>
        <v>971</v>
      </c>
      <c r="X52" s="14">
        <f t="shared" si="20"/>
        <v>971</v>
      </c>
      <c r="Y52" s="14">
        <f t="shared" si="20"/>
        <v>971</v>
      </c>
      <c r="Z52" s="14">
        <f t="shared" si="20"/>
        <v>971</v>
      </c>
      <c r="AA52" s="14">
        <f t="shared" si="20"/>
        <v>971</v>
      </c>
      <c r="AB52" s="14">
        <f t="shared" si="20"/>
        <v>971</v>
      </c>
      <c r="AC52" s="24">
        <f t="shared" si="17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AB53" si="21">E52*1000*1*(E38-E39)/3024</f>
        <v>0</v>
      </c>
      <c r="F53" s="14">
        <f t="shared" si="21"/>
        <v>0</v>
      </c>
      <c r="G53" s="14">
        <f t="shared" si="21"/>
        <v>0</v>
      </c>
      <c r="H53" s="14">
        <f t="shared" si="21"/>
        <v>0</v>
      </c>
      <c r="I53" s="14">
        <f t="shared" si="21"/>
        <v>0</v>
      </c>
      <c r="J53" s="14">
        <f t="shared" si="21"/>
        <v>0</v>
      </c>
      <c r="K53" s="14">
        <f t="shared" si="21"/>
        <v>0</v>
      </c>
      <c r="L53" s="14">
        <f t="shared" si="21"/>
        <v>0</v>
      </c>
      <c r="M53" s="14">
        <f t="shared" si="21"/>
        <v>0</v>
      </c>
      <c r="N53" s="14">
        <f t="shared" si="21"/>
        <v>0</v>
      </c>
      <c r="O53" s="14">
        <f t="shared" si="21"/>
        <v>0</v>
      </c>
      <c r="P53" s="14">
        <f t="shared" si="21"/>
        <v>0</v>
      </c>
      <c r="Q53" s="14">
        <f t="shared" si="21"/>
        <v>0</v>
      </c>
      <c r="R53" s="14">
        <f t="shared" si="21"/>
        <v>0</v>
      </c>
      <c r="S53" s="14">
        <f t="shared" si="21"/>
        <v>0</v>
      </c>
      <c r="T53" s="14">
        <f t="shared" si="21"/>
        <v>0</v>
      </c>
      <c r="U53" s="14">
        <f t="shared" si="21"/>
        <v>0</v>
      </c>
      <c r="V53" s="14">
        <f t="shared" si="21"/>
        <v>0</v>
      </c>
      <c r="W53" s="14">
        <f t="shared" si="21"/>
        <v>0</v>
      </c>
      <c r="X53" s="14">
        <f t="shared" si="21"/>
        <v>0</v>
      </c>
      <c r="Y53" s="14">
        <f t="shared" si="21"/>
        <v>0</v>
      </c>
      <c r="Z53" s="14">
        <f t="shared" si="21"/>
        <v>0</v>
      </c>
      <c r="AA53" s="14">
        <f t="shared" si="21"/>
        <v>0</v>
      </c>
      <c r="AB53" s="14">
        <f t="shared" si="21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 t="e">
        <f t="shared" ref="E55:AB55" si="22">E54/E53</f>
        <v>#DIV/0!</v>
      </c>
      <c r="F55" s="16" t="e">
        <f t="shared" si="22"/>
        <v>#DIV/0!</v>
      </c>
      <c r="G55" s="16" t="e">
        <f t="shared" si="22"/>
        <v>#DIV/0!</v>
      </c>
      <c r="H55" s="16" t="e">
        <f t="shared" si="22"/>
        <v>#DIV/0!</v>
      </c>
      <c r="I55" s="16" t="e">
        <f t="shared" si="22"/>
        <v>#DIV/0!</v>
      </c>
      <c r="J55" s="16" t="e">
        <f t="shared" si="22"/>
        <v>#DIV/0!</v>
      </c>
      <c r="K55" s="16" t="e">
        <f t="shared" si="22"/>
        <v>#DIV/0!</v>
      </c>
      <c r="L55" s="16" t="e">
        <f t="shared" si="22"/>
        <v>#DIV/0!</v>
      </c>
      <c r="M55" s="16" t="e">
        <f t="shared" si="22"/>
        <v>#DIV/0!</v>
      </c>
      <c r="N55" s="16" t="e">
        <f t="shared" si="22"/>
        <v>#DIV/0!</v>
      </c>
      <c r="O55" s="16" t="e">
        <f t="shared" si="22"/>
        <v>#DIV/0!</v>
      </c>
      <c r="P55" s="16" t="e">
        <f t="shared" si="22"/>
        <v>#DIV/0!</v>
      </c>
      <c r="Q55" s="16" t="e">
        <f t="shared" si="22"/>
        <v>#DIV/0!</v>
      </c>
      <c r="R55" s="16" t="e">
        <f t="shared" si="22"/>
        <v>#DIV/0!</v>
      </c>
      <c r="S55" s="16" t="e">
        <f t="shared" si="22"/>
        <v>#DIV/0!</v>
      </c>
      <c r="T55" s="16" t="e">
        <f t="shared" si="22"/>
        <v>#DIV/0!</v>
      </c>
      <c r="U55" s="16" t="e">
        <f t="shared" si="22"/>
        <v>#DIV/0!</v>
      </c>
      <c r="V55" s="16" t="e">
        <f t="shared" si="22"/>
        <v>#DIV/0!</v>
      </c>
      <c r="W55" s="16" t="e">
        <f t="shared" si="22"/>
        <v>#DIV/0!</v>
      </c>
      <c r="X55" s="16" t="e">
        <f t="shared" si="22"/>
        <v>#DIV/0!</v>
      </c>
      <c r="Y55" s="16" t="e">
        <f t="shared" si="22"/>
        <v>#DIV/0!</v>
      </c>
      <c r="Z55" s="16" t="e">
        <f t="shared" si="22"/>
        <v>#DIV/0!</v>
      </c>
      <c r="AA55" s="16" t="e">
        <f t="shared" si="22"/>
        <v>#DIV/0!</v>
      </c>
      <c r="AB55" s="16" t="e">
        <f t="shared" si="22"/>
        <v>#DIV/0!</v>
      </c>
      <c r="AC55" s="24" t="e">
        <f t="shared" ref="AC55:AC60" si="23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23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 t="e">
        <f t="shared" ref="E57:AB57" si="24">3.516/E55</f>
        <v>#DIV/0!</v>
      </c>
      <c r="F57" s="16" t="e">
        <f t="shared" si="24"/>
        <v>#DIV/0!</v>
      </c>
      <c r="G57" s="16" t="e">
        <f t="shared" si="24"/>
        <v>#DIV/0!</v>
      </c>
      <c r="H57" s="16" t="e">
        <f t="shared" si="24"/>
        <v>#DIV/0!</v>
      </c>
      <c r="I57" s="16" t="e">
        <f t="shared" si="24"/>
        <v>#DIV/0!</v>
      </c>
      <c r="J57" s="16" t="e">
        <f t="shared" si="24"/>
        <v>#DIV/0!</v>
      </c>
      <c r="K57" s="16" t="e">
        <f t="shared" si="24"/>
        <v>#DIV/0!</v>
      </c>
      <c r="L57" s="16" t="e">
        <f t="shared" si="24"/>
        <v>#DIV/0!</v>
      </c>
      <c r="M57" s="16" t="e">
        <f t="shared" si="24"/>
        <v>#DIV/0!</v>
      </c>
      <c r="N57" s="16" t="e">
        <f t="shared" si="24"/>
        <v>#DIV/0!</v>
      </c>
      <c r="O57" s="16" t="e">
        <f t="shared" si="24"/>
        <v>#DIV/0!</v>
      </c>
      <c r="P57" s="16" t="e">
        <f t="shared" si="24"/>
        <v>#DIV/0!</v>
      </c>
      <c r="Q57" s="16" t="e">
        <f t="shared" si="24"/>
        <v>#DIV/0!</v>
      </c>
      <c r="R57" s="16" t="e">
        <f t="shared" si="24"/>
        <v>#DIV/0!</v>
      </c>
      <c r="S57" s="16" t="e">
        <f t="shared" si="24"/>
        <v>#DIV/0!</v>
      </c>
      <c r="T57" s="16" t="e">
        <f t="shared" si="24"/>
        <v>#DIV/0!</v>
      </c>
      <c r="U57" s="16" t="e">
        <f t="shared" si="24"/>
        <v>#DIV/0!</v>
      </c>
      <c r="V57" s="16" t="e">
        <f t="shared" si="24"/>
        <v>#DIV/0!</v>
      </c>
      <c r="W57" s="16" t="e">
        <f t="shared" si="24"/>
        <v>#DIV/0!</v>
      </c>
      <c r="X57" s="16" t="e">
        <f t="shared" si="24"/>
        <v>#DIV/0!</v>
      </c>
      <c r="Y57" s="16" t="e">
        <f t="shared" si="24"/>
        <v>#DIV/0!</v>
      </c>
      <c r="Z57" s="16" t="e">
        <f t="shared" si="24"/>
        <v>#DIV/0!</v>
      </c>
      <c r="AA57" s="16" t="e">
        <f t="shared" si="24"/>
        <v>#DIV/0!</v>
      </c>
      <c r="AB57" s="16" t="e">
        <f t="shared" si="24"/>
        <v>#DIV/0!</v>
      </c>
      <c r="AC57" s="24" t="e">
        <f t="shared" si="23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 t="e">
        <f t="shared" ref="E58:AB58" si="25">3.413*E57</f>
        <v>#DIV/0!</v>
      </c>
      <c r="F58" s="16" t="e">
        <f t="shared" si="25"/>
        <v>#DIV/0!</v>
      </c>
      <c r="G58" s="16" t="e">
        <f t="shared" si="25"/>
        <v>#DIV/0!</v>
      </c>
      <c r="H58" s="16" t="e">
        <f t="shared" si="25"/>
        <v>#DIV/0!</v>
      </c>
      <c r="I58" s="16" t="e">
        <f t="shared" si="25"/>
        <v>#DIV/0!</v>
      </c>
      <c r="J58" s="16" t="e">
        <f t="shared" si="25"/>
        <v>#DIV/0!</v>
      </c>
      <c r="K58" s="16" t="e">
        <f t="shared" si="25"/>
        <v>#DIV/0!</v>
      </c>
      <c r="L58" s="16" t="e">
        <f t="shared" si="25"/>
        <v>#DIV/0!</v>
      </c>
      <c r="M58" s="16" t="e">
        <f t="shared" si="25"/>
        <v>#DIV/0!</v>
      </c>
      <c r="N58" s="16" t="e">
        <f t="shared" si="25"/>
        <v>#DIV/0!</v>
      </c>
      <c r="O58" s="16" t="e">
        <f t="shared" si="25"/>
        <v>#DIV/0!</v>
      </c>
      <c r="P58" s="16" t="e">
        <f t="shared" si="25"/>
        <v>#DIV/0!</v>
      </c>
      <c r="Q58" s="16" t="e">
        <f t="shared" si="25"/>
        <v>#DIV/0!</v>
      </c>
      <c r="R58" s="16" t="e">
        <f t="shared" si="25"/>
        <v>#DIV/0!</v>
      </c>
      <c r="S58" s="16" t="e">
        <f t="shared" si="25"/>
        <v>#DIV/0!</v>
      </c>
      <c r="T58" s="16" t="e">
        <f t="shared" si="25"/>
        <v>#DIV/0!</v>
      </c>
      <c r="U58" s="16" t="e">
        <f t="shared" si="25"/>
        <v>#DIV/0!</v>
      </c>
      <c r="V58" s="16" t="e">
        <f t="shared" si="25"/>
        <v>#DIV/0!</v>
      </c>
      <c r="W58" s="16" t="e">
        <f t="shared" si="25"/>
        <v>#DIV/0!</v>
      </c>
      <c r="X58" s="16" t="e">
        <f t="shared" si="25"/>
        <v>#DIV/0!</v>
      </c>
      <c r="Y58" s="16" t="e">
        <f t="shared" si="25"/>
        <v>#DIV/0!</v>
      </c>
      <c r="Z58" s="16" t="e">
        <f t="shared" si="25"/>
        <v>#DIV/0!</v>
      </c>
      <c r="AA58" s="16" t="e">
        <f t="shared" si="25"/>
        <v>#DIV/0!</v>
      </c>
      <c r="AB58" s="16" t="e">
        <f t="shared" si="25"/>
        <v>#DIV/0!</v>
      </c>
      <c r="AC58" s="24" t="e">
        <f t="shared" si="23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 t="e">
        <f t="shared" ref="E59:AB59" si="26">(E42-E41)/LN(1+(E42-E41)/E36)</f>
        <v>#DIV/0!</v>
      </c>
      <c r="F59" s="16" t="e">
        <f t="shared" si="26"/>
        <v>#DIV/0!</v>
      </c>
      <c r="G59" s="16" t="e">
        <f t="shared" si="26"/>
        <v>#DIV/0!</v>
      </c>
      <c r="H59" s="16" t="e">
        <f t="shared" si="26"/>
        <v>#DIV/0!</v>
      </c>
      <c r="I59" s="16" t="e">
        <f t="shared" si="26"/>
        <v>#DIV/0!</v>
      </c>
      <c r="J59" s="16" t="e">
        <f t="shared" si="26"/>
        <v>#DIV/0!</v>
      </c>
      <c r="K59" s="16" t="e">
        <f t="shared" si="26"/>
        <v>#DIV/0!</v>
      </c>
      <c r="L59" s="16" t="e">
        <f t="shared" si="26"/>
        <v>#DIV/0!</v>
      </c>
      <c r="M59" s="16" t="e">
        <f t="shared" si="26"/>
        <v>#DIV/0!</v>
      </c>
      <c r="N59" s="16" t="e">
        <f t="shared" si="26"/>
        <v>#DIV/0!</v>
      </c>
      <c r="O59" s="16" t="e">
        <f t="shared" si="26"/>
        <v>#DIV/0!</v>
      </c>
      <c r="P59" s="16" t="e">
        <f t="shared" si="26"/>
        <v>#DIV/0!</v>
      </c>
      <c r="Q59" s="16" t="e">
        <f t="shared" si="26"/>
        <v>#DIV/0!</v>
      </c>
      <c r="R59" s="16" t="e">
        <f t="shared" si="26"/>
        <v>#DIV/0!</v>
      </c>
      <c r="S59" s="16" t="e">
        <f t="shared" si="26"/>
        <v>#DIV/0!</v>
      </c>
      <c r="T59" s="16" t="e">
        <f t="shared" si="26"/>
        <v>#DIV/0!</v>
      </c>
      <c r="U59" s="16" t="e">
        <f t="shared" si="26"/>
        <v>#DIV/0!</v>
      </c>
      <c r="V59" s="16" t="e">
        <f t="shared" si="26"/>
        <v>#DIV/0!</v>
      </c>
      <c r="W59" s="16" t="e">
        <f t="shared" si="26"/>
        <v>#DIV/0!</v>
      </c>
      <c r="X59" s="16" t="e">
        <f t="shared" si="26"/>
        <v>#DIV/0!</v>
      </c>
      <c r="Y59" s="16" t="e">
        <f t="shared" si="26"/>
        <v>#DIV/0!</v>
      </c>
      <c r="Z59" s="16" t="e">
        <f t="shared" si="26"/>
        <v>#DIV/0!</v>
      </c>
      <c r="AA59" s="16" t="e">
        <f t="shared" si="26"/>
        <v>#DIV/0!</v>
      </c>
      <c r="AB59" s="16" t="e">
        <f t="shared" si="26"/>
        <v>#DIV/0!</v>
      </c>
      <c r="AC59" s="24" t="e">
        <f t="shared" si="23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 t="e">
        <f t="shared" ref="E60:AB60" si="27">(E38-E39)/LN(1+(E38-E39)/E37)</f>
        <v>#DIV/0!</v>
      </c>
      <c r="F60" s="16" t="e">
        <f t="shared" si="27"/>
        <v>#DIV/0!</v>
      </c>
      <c r="G60" s="16" t="e">
        <f t="shared" si="27"/>
        <v>#DIV/0!</v>
      </c>
      <c r="H60" s="16" t="e">
        <f t="shared" si="27"/>
        <v>#DIV/0!</v>
      </c>
      <c r="I60" s="16" t="e">
        <f t="shared" si="27"/>
        <v>#DIV/0!</v>
      </c>
      <c r="J60" s="16" t="e">
        <f t="shared" si="27"/>
        <v>#DIV/0!</v>
      </c>
      <c r="K60" s="16" t="e">
        <f t="shared" si="27"/>
        <v>#DIV/0!</v>
      </c>
      <c r="L60" s="16" t="e">
        <f t="shared" si="27"/>
        <v>#DIV/0!</v>
      </c>
      <c r="M60" s="16" t="e">
        <f t="shared" si="27"/>
        <v>#DIV/0!</v>
      </c>
      <c r="N60" s="16" t="e">
        <f t="shared" si="27"/>
        <v>#DIV/0!</v>
      </c>
      <c r="O60" s="16" t="e">
        <f t="shared" si="27"/>
        <v>#DIV/0!</v>
      </c>
      <c r="P60" s="16" t="e">
        <f t="shared" si="27"/>
        <v>#DIV/0!</v>
      </c>
      <c r="Q60" s="16" t="e">
        <f t="shared" si="27"/>
        <v>#DIV/0!</v>
      </c>
      <c r="R60" s="16" t="e">
        <f t="shared" si="27"/>
        <v>#DIV/0!</v>
      </c>
      <c r="S60" s="16" t="e">
        <f t="shared" si="27"/>
        <v>#DIV/0!</v>
      </c>
      <c r="T60" s="16" t="e">
        <f t="shared" si="27"/>
        <v>#DIV/0!</v>
      </c>
      <c r="U60" s="16" t="e">
        <f t="shared" si="27"/>
        <v>#DIV/0!</v>
      </c>
      <c r="V60" s="16" t="e">
        <f t="shared" si="27"/>
        <v>#DIV/0!</v>
      </c>
      <c r="W60" s="16" t="e">
        <f t="shared" si="27"/>
        <v>#DIV/0!</v>
      </c>
      <c r="X60" s="16" t="e">
        <f t="shared" si="27"/>
        <v>#DIV/0!</v>
      </c>
      <c r="Y60" s="16" t="e">
        <f t="shared" si="27"/>
        <v>#DIV/0!</v>
      </c>
      <c r="Z60" s="16" t="e">
        <f t="shared" si="27"/>
        <v>#DIV/0!</v>
      </c>
      <c r="AA60" s="16" t="e">
        <f t="shared" si="27"/>
        <v>#DIV/0!</v>
      </c>
      <c r="AB60" s="16" t="e">
        <f t="shared" si="27"/>
        <v>#DIV/0!</v>
      </c>
      <c r="AC60" s="24" t="e">
        <f t="shared" si="23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>
        <v>0.7</v>
      </c>
      <c r="F65" s="8">
        <v>0.7</v>
      </c>
      <c r="G65" s="8">
        <v>0.6</v>
      </c>
      <c r="H65" s="8">
        <v>0.6</v>
      </c>
      <c r="I65" s="8">
        <v>0.8</v>
      </c>
      <c r="J65" s="8">
        <v>0.8</v>
      </c>
      <c r="K65" s="8">
        <v>0.7</v>
      </c>
      <c r="L65" s="8">
        <v>0.7</v>
      </c>
      <c r="M65" s="8">
        <v>0.6</v>
      </c>
      <c r="N65" s="8">
        <v>0.8</v>
      </c>
      <c r="O65" s="8">
        <v>0.6</v>
      </c>
      <c r="P65" s="8">
        <v>0.7</v>
      </c>
      <c r="Q65" s="8">
        <v>0.7</v>
      </c>
      <c r="R65" s="8">
        <v>0.8</v>
      </c>
      <c r="S65" s="8">
        <v>0.8</v>
      </c>
      <c r="T65" s="8">
        <v>0.7</v>
      </c>
      <c r="U65" s="8">
        <v>0.7</v>
      </c>
      <c r="V65" s="8">
        <v>0.7</v>
      </c>
      <c r="W65" s="8">
        <v>0.7</v>
      </c>
      <c r="X65" s="8">
        <v>0.6</v>
      </c>
      <c r="Y65" s="8">
        <v>0.6</v>
      </c>
      <c r="Z65" s="8">
        <v>0.6</v>
      </c>
      <c r="AA65" s="8">
        <v>0.6</v>
      </c>
      <c r="AB65" s="8">
        <v>0.6</v>
      </c>
      <c r="AC65" s="23">
        <f>AVERAGE(E65:AB65)</f>
        <v>0.68333333333333313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>
        <v>0.5</v>
      </c>
      <c r="F66" s="9">
        <v>0.5</v>
      </c>
      <c r="G66" s="9">
        <v>0.4</v>
      </c>
      <c r="H66" s="9">
        <v>0.4</v>
      </c>
      <c r="I66" s="9">
        <v>0.4</v>
      </c>
      <c r="J66" s="9">
        <v>0.5</v>
      </c>
      <c r="K66" s="9">
        <v>0.4</v>
      </c>
      <c r="L66" s="9">
        <v>0.4</v>
      </c>
      <c r="M66" s="9">
        <v>0.5</v>
      </c>
      <c r="N66" s="9">
        <v>0.6</v>
      </c>
      <c r="O66" s="9">
        <v>0.6</v>
      </c>
      <c r="P66" s="9">
        <v>0.6</v>
      </c>
      <c r="Q66" s="9">
        <v>0.6</v>
      </c>
      <c r="R66" s="9">
        <v>0.6</v>
      </c>
      <c r="S66" s="9">
        <v>0.6</v>
      </c>
      <c r="T66" s="9">
        <v>0.7</v>
      </c>
      <c r="U66" s="9">
        <v>0.6</v>
      </c>
      <c r="V66" s="9">
        <v>0.6</v>
      </c>
      <c r="W66" s="9">
        <v>0.5</v>
      </c>
      <c r="X66" s="9">
        <v>0.5</v>
      </c>
      <c r="Y66" s="9">
        <v>0.5</v>
      </c>
      <c r="Z66" s="9">
        <v>0.5</v>
      </c>
      <c r="AA66" s="9">
        <v>0.5</v>
      </c>
      <c r="AB66" s="9">
        <v>0.6</v>
      </c>
      <c r="AC66" s="23">
        <f>AVERAGE(E66:AB66)</f>
        <v>0.5249999999999998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>
        <v>14.4</v>
      </c>
      <c r="F67" s="10">
        <v>13.9</v>
      </c>
      <c r="G67" s="10">
        <v>13.8</v>
      </c>
      <c r="H67" s="10">
        <v>13.7</v>
      </c>
      <c r="I67" s="10">
        <v>13.8</v>
      </c>
      <c r="J67" s="10">
        <v>13.7</v>
      </c>
      <c r="K67" s="10">
        <v>13.9</v>
      </c>
      <c r="L67" s="10">
        <v>14.1</v>
      </c>
      <c r="M67" s="10">
        <v>14.3</v>
      </c>
      <c r="N67" s="10">
        <v>14.7</v>
      </c>
      <c r="O67" s="10">
        <v>14.6</v>
      </c>
      <c r="P67" s="10">
        <v>14.6</v>
      </c>
      <c r="Q67" s="10">
        <v>14.6</v>
      </c>
      <c r="R67" s="10">
        <v>14.7</v>
      </c>
      <c r="S67" s="10">
        <v>14.7</v>
      </c>
      <c r="T67" s="10">
        <v>14.7</v>
      </c>
      <c r="U67" s="10">
        <v>14.3</v>
      </c>
      <c r="V67" s="10">
        <v>14</v>
      </c>
      <c r="W67" s="10">
        <v>13.7</v>
      </c>
      <c r="X67" s="10">
        <v>13.7</v>
      </c>
      <c r="Y67" s="10">
        <v>13.6</v>
      </c>
      <c r="Z67" s="10">
        <v>13.5</v>
      </c>
      <c r="AA67" s="10">
        <v>13.3</v>
      </c>
      <c r="AB67" s="10">
        <v>13.3</v>
      </c>
      <c r="AC67" s="24">
        <f t="shared" ref="AC67:AC71" si="28">AVERAGE(E67:AB67)</f>
        <v>14.066666666666665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>
        <v>6.4</v>
      </c>
      <c r="F68" s="10">
        <v>6.5</v>
      </c>
      <c r="G68" s="10">
        <v>6.4</v>
      </c>
      <c r="H68" s="10">
        <v>6.5</v>
      </c>
      <c r="I68" s="10">
        <v>6.6</v>
      </c>
      <c r="J68" s="10">
        <v>6.5</v>
      </c>
      <c r="K68" s="10">
        <v>6.6</v>
      </c>
      <c r="L68" s="10">
        <v>6.6</v>
      </c>
      <c r="M68" s="10">
        <v>6.1</v>
      </c>
      <c r="N68" s="10">
        <v>6.2</v>
      </c>
      <c r="O68" s="10">
        <v>5.8</v>
      </c>
      <c r="P68" s="10">
        <v>5.9</v>
      </c>
      <c r="Q68" s="10">
        <v>6.2</v>
      </c>
      <c r="R68" s="10">
        <v>6.3</v>
      </c>
      <c r="S68" s="10">
        <v>6.2</v>
      </c>
      <c r="T68" s="10">
        <v>6.2</v>
      </c>
      <c r="U68" s="10">
        <v>5.9</v>
      </c>
      <c r="V68" s="10">
        <v>5.8</v>
      </c>
      <c r="W68" s="10">
        <v>5.6</v>
      </c>
      <c r="X68" s="10">
        <v>5.6</v>
      </c>
      <c r="Y68" s="10">
        <v>5.5</v>
      </c>
      <c r="Z68" s="10">
        <v>5.5</v>
      </c>
      <c r="AA68" s="10">
        <v>5.6</v>
      </c>
      <c r="AB68" s="10">
        <v>5.5</v>
      </c>
      <c r="AC68" s="24">
        <f t="shared" si="28"/>
        <v>6.083333333333333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8</v>
      </c>
      <c r="F69" s="10">
        <f t="shared" ref="F69:AB69" si="29">F67-F68</f>
        <v>7.4</v>
      </c>
      <c r="G69" s="10">
        <f t="shared" si="29"/>
        <v>7.4</v>
      </c>
      <c r="H69" s="10">
        <f t="shared" si="29"/>
        <v>7.1999999999999993</v>
      </c>
      <c r="I69" s="10">
        <f t="shared" si="29"/>
        <v>7.2000000000000011</v>
      </c>
      <c r="J69" s="10">
        <f t="shared" si="29"/>
        <v>7.1999999999999993</v>
      </c>
      <c r="K69" s="10">
        <f t="shared" si="29"/>
        <v>7.3000000000000007</v>
      </c>
      <c r="L69" s="10">
        <f t="shared" si="29"/>
        <v>7.5</v>
      </c>
      <c r="M69" s="10">
        <f t="shared" si="29"/>
        <v>8.2000000000000011</v>
      </c>
      <c r="N69" s="10">
        <f t="shared" si="29"/>
        <v>8.5</v>
      </c>
      <c r="O69" s="10">
        <f t="shared" si="29"/>
        <v>8.8000000000000007</v>
      </c>
      <c r="P69" s="10">
        <f t="shared" si="29"/>
        <v>8.6999999999999993</v>
      </c>
      <c r="Q69" s="10">
        <f t="shared" si="29"/>
        <v>8.3999999999999986</v>
      </c>
      <c r="R69" s="10">
        <f t="shared" si="29"/>
        <v>8.3999999999999986</v>
      </c>
      <c r="S69" s="10">
        <f t="shared" si="29"/>
        <v>8.5</v>
      </c>
      <c r="T69" s="10">
        <f t="shared" si="29"/>
        <v>8.5</v>
      </c>
      <c r="U69" s="10">
        <f t="shared" si="29"/>
        <v>8.4</v>
      </c>
      <c r="V69" s="10">
        <f t="shared" si="29"/>
        <v>8.1999999999999993</v>
      </c>
      <c r="W69" s="10">
        <f t="shared" si="29"/>
        <v>8.1</v>
      </c>
      <c r="X69" s="10">
        <f t="shared" si="29"/>
        <v>8.1</v>
      </c>
      <c r="Y69" s="10">
        <f t="shared" si="29"/>
        <v>8.1</v>
      </c>
      <c r="Z69" s="10">
        <f t="shared" si="29"/>
        <v>8</v>
      </c>
      <c r="AA69" s="10">
        <f t="shared" si="29"/>
        <v>7.7000000000000011</v>
      </c>
      <c r="AB69" s="10">
        <f t="shared" si="29"/>
        <v>7.8000000000000007</v>
      </c>
      <c r="AC69" s="24">
        <f t="shared" si="28"/>
        <v>7.9833333333333334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>
        <v>24.8</v>
      </c>
      <c r="F70" s="10">
        <v>24.9</v>
      </c>
      <c r="G70" s="10">
        <v>24.2</v>
      </c>
      <c r="H70" s="10">
        <v>23.3</v>
      </c>
      <c r="I70" s="10">
        <v>22.9</v>
      </c>
      <c r="J70" s="10">
        <v>24</v>
      </c>
      <c r="K70" s="10">
        <v>24.5</v>
      </c>
      <c r="L70" s="10">
        <v>25</v>
      </c>
      <c r="M70" s="10">
        <v>25.7</v>
      </c>
      <c r="N70" s="10">
        <v>26.1</v>
      </c>
      <c r="O70" s="10">
        <v>25.2</v>
      </c>
      <c r="P70" s="10">
        <v>25.7</v>
      </c>
      <c r="Q70" s="10">
        <v>26.4</v>
      </c>
      <c r="R70" s="10">
        <v>26.6</v>
      </c>
      <c r="S70" s="10">
        <v>26.6</v>
      </c>
      <c r="T70" s="10">
        <v>26.6</v>
      </c>
      <c r="U70" s="10">
        <v>26.6</v>
      </c>
      <c r="V70" s="10">
        <v>26.7</v>
      </c>
      <c r="W70" s="10">
        <v>26.8</v>
      </c>
      <c r="X70" s="10">
        <v>26.9</v>
      </c>
      <c r="Y70" s="10">
        <v>26.8</v>
      </c>
      <c r="Z70" s="10">
        <v>26.6</v>
      </c>
      <c r="AA70" s="10">
        <v>26.6</v>
      </c>
      <c r="AB70" s="10">
        <v>26.7</v>
      </c>
      <c r="AC70" s="24">
        <f t="shared" si="28"/>
        <v>25.675000000000001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>
        <v>29.4</v>
      </c>
      <c r="F71" s="10">
        <v>28.9</v>
      </c>
      <c r="G71" s="10">
        <v>28.1</v>
      </c>
      <c r="H71" s="10">
        <v>27.1</v>
      </c>
      <c r="I71" s="10">
        <v>26.8</v>
      </c>
      <c r="J71" s="10">
        <v>27.9</v>
      </c>
      <c r="K71" s="10">
        <v>28.4</v>
      </c>
      <c r="L71" s="10">
        <v>29.1</v>
      </c>
      <c r="M71" s="10">
        <v>30.2</v>
      </c>
      <c r="N71" s="10">
        <v>30.6</v>
      </c>
      <c r="O71" s="10">
        <v>30.1</v>
      </c>
      <c r="P71" s="10">
        <v>30.6</v>
      </c>
      <c r="Q71" s="10">
        <v>31.2</v>
      </c>
      <c r="R71" s="10">
        <v>31.1</v>
      </c>
      <c r="S71" s="10">
        <v>31.3</v>
      </c>
      <c r="T71" s="10">
        <v>31.4</v>
      </c>
      <c r="U71" s="10">
        <v>31.3</v>
      </c>
      <c r="V71" s="10">
        <v>31.2</v>
      </c>
      <c r="W71" s="10">
        <v>31.4</v>
      </c>
      <c r="X71" s="10">
        <v>31.5</v>
      </c>
      <c r="Y71" s="10">
        <v>31.2</v>
      </c>
      <c r="Z71" s="10">
        <v>31.1</v>
      </c>
      <c r="AA71" s="10">
        <v>31</v>
      </c>
      <c r="AB71" s="10">
        <v>31</v>
      </c>
      <c r="AC71" s="24">
        <f t="shared" si="28"/>
        <v>30.079166666666669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4.5999999999999979</v>
      </c>
      <c r="F72" s="10">
        <f t="shared" ref="F72:AB72" si="30">F71-F70</f>
        <v>4</v>
      </c>
      <c r="G72" s="10">
        <f t="shared" si="30"/>
        <v>3.9000000000000021</v>
      </c>
      <c r="H72" s="10">
        <f t="shared" si="30"/>
        <v>3.8000000000000007</v>
      </c>
      <c r="I72" s="10">
        <f t="shared" si="30"/>
        <v>3.9000000000000021</v>
      </c>
      <c r="J72" s="10">
        <f t="shared" si="30"/>
        <v>3.8999999999999986</v>
      </c>
      <c r="K72" s="10">
        <f t="shared" si="30"/>
        <v>3.8999999999999986</v>
      </c>
      <c r="L72" s="10">
        <f t="shared" si="30"/>
        <v>4.1000000000000014</v>
      </c>
      <c r="M72" s="10">
        <f t="shared" si="30"/>
        <v>4.5</v>
      </c>
      <c r="N72" s="10">
        <f t="shared" si="30"/>
        <v>4.5</v>
      </c>
      <c r="O72" s="10">
        <f t="shared" si="30"/>
        <v>4.9000000000000021</v>
      </c>
      <c r="P72" s="10">
        <f t="shared" si="30"/>
        <v>4.9000000000000021</v>
      </c>
      <c r="Q72" s="10">
        <f t="shared" si="30"/>
        <v>4.8000000000000007</v>
      </c>
      <c r="R72" s="10">
        <f t="shared" si="30"/>
        <v>4.5</v>
      </c>
      <c r="S72" s="10">
        <f t="shared" si="30"/>
        <v>4.6999999999999993</v>
      </c>
      <c r="T72" s="10">
        <f t="shared" si="30"/>
        <v>4.7999999999999972</v>
      </c>
      <c r="U72" s="10">
        <f t="shared" si="30"/>
        <v>4.6999999999999993</v>
      </c>
      <c r="V72" s="10">
        <f t="shared" si="30"/>
        <v>4.5</v>
      </c>
      <c r="W72" s="10">
        <f t="shared" si="30"/>
        <v>4.5999999999999979</v>
      </c>
      <c r="X72" s="10">
        <f t="shared" si="30"/>
        <v>4.6000000000000014</v>
      </c>
      <c r="Y72" s="10">
        <f t="shared" si="30"/>
        <v>4.3999999999999986</v>
      </c>
      <c r="Z72" s="10">
        <f t="shared" si="30"/>
        <v>4.5</v>
      </c>
      <c r="AA72" s="10">
        <f t="shared" si="30"/>
        <v>4.3999999999999986</v>
      </c>
      <c r="AB72" s="10">
        <f t="shared" si="30"/>
        <v>4.3000000000000007</v>
      </c>
      <c r="AC72" s="24">
        <f>AVERAGE(E72:AB72)</f>
        <v>4.4041666666666668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>
        <v>259.89999999999998</v>
      </c>
      <c r="F73" s="172">
        <v>262</v>
      </c>
      <c r="G73" s="172">
        <v>260.60000000000002</v>
      </c>
      <c r="H73" s="172">
        <v>262</v>
      </c>
      <c r="I73" s="172">
        <v>262.7</v>
      </c>
      <c r="J73" s="172">
        <v>261.3</v>
      </c>
      <c r="K73" s="172">
        <v>262.7</v>
      </c>
      <c r="L73" s="172">
        <v>261.3</v>
      </c>
      <c r="M73" s="172">
        <v>255.8</v>
      </c>
      <c r="N73" s="172">
        <v>257.2</v>
      </c>
      <c r="O73" s="172">
        <v>251.7</v>
      </c>
      <c r="P73" s="172">
        <v>252.3</v>
      </c>
      <c r="Q73" s="172">
        <v>256.5</v>
      </c>
      <c r="R73" s="172">
        <v>257.89999999999998</v>
      </c>
      <c r="S73" s="172">
        <v>255.1</v>
      </c>
      <c r="T73" s="172">
        <v>253.7</v>
      </c>
      <c r="U73" s="172">
        <v>252.3</v>
      </c>
      <c r="V73" s="172">
        <v>251</v>
      </c>
      <c r="W73" s="172">
        <v>249.6</v>
      </c>
      <c r="X73" s="172">
        <v>248.2</v>
      </c>
      <c r="Y73" s="172">
        <v>248.2</v>
      </c>
      <c r="Z73" s="172">
        <v>248.9</v>
      </c>
      <c r="AA73" s="172">
        <v>248.9</v>
      </c>
      <c r="AB73" s="172">
        <v>248.2</v>
      </c>
      <c r="AC73" s="24">
        <f t="shared" ref="AC73:AC81" si="31">AVERAGE(E73:AB73)</f>
        <v>255.33333333333329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>
        <v>668.8</v>
      </c>
      <c r="F74" s="172">
        <v>659.8</v>
      </c>
      <c r="G74" s="172">
        <v>639.79999999999995</v>
      </c>
      <c r="H74" s="172">
        <v>619.79999999999995</v>
      </c>
      <c r="I74" s="172">
        <v>615.70000000000005</v>
      </c>
      <c r="J74" s="172">
        <v>636.4</v>
      </c>
      <c r="K74" s="172">
        <v>647.4</v>
      </c>
      <c r="L74" s="172">
        <v>663.3</v>
      </c>
      <c r="M74" s="172">
        <v>688.1</v>
      </c>
      <c r="N74" s="172">
        <v>700.5</v>
      </c>
      <c r="O74" s="172">
        <v>684.6</v>
      </c>
      <c r="P74" s="172">
        <v>696.4</v>
      </c>
      <c r="Q74" s="172">
        <v>709.5</v>
      </c>
      <c r="R74" s="172">
        <v>711.5</v>
      </c>
      <c r="S74" s="172">
        <v>715.7</v>
      </c>
      <c r="T74" s="172">
        <v>717.1</v>
      </c>
      <c r="U74" s="172">
        <v>714.3</v>
      </c>
      <c r="V74" s="172">
        <v>712.9</v>
      </c>
      <c r="W74" s="172">
        <v>715</v>
      </c>
      <c r="X74" s="172">
        <v>716.4</v>
      </c>
      <c r="Y74" s="172">
        <v>711.5</v>
      </c>
      <c r="Z74" s="172">
        <v>706.7</v>
      </c>
      <c r="AA74" s="172">
        <v>705.3</v>
      </c>
      <c r="AB74" s="172">
        <v>709.5</v>
      </c>
      <c r="AC74" s="24">
        <f t="shared" si="31"/>
        <v>686.08333333333337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31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31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31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31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B79" si="32">E75-E76</f>
        <v>0.5</v>
      </c>
      <c r="F79" s="11">
        <f t="shared" si="32"/>
        <v>0.5</v>
      </c>
      <c r="G79" s="11">
        <f t="shared" si="32"/>
        <v>0.5</v>
      </c>
      <c r="H79" s="11">
        <f t="shared" si="32"/>
        <v>0.5</v>
      </c>
      <c r="I79" s="11">
        <f t="shared" si="32"/>
        <v>0.5</v>
      </c>
      <c r="J79" s="11">
        <f t="shared" si="32"/>
        <v>0.5</v>
      </c>
      <c r="K79" s="11">
        <f t="shared" si="32"/>
        <v>0.5</v>
      </c>
      <c r="L79" s="11">
        <f t="shared" si="32"/>
        <v>0.5</v>
      </c>
      <c r="M79" s="11">
        <f t="shared" si="32"/>
        <v>0.5</v>
      </c>
      <c r="N79" s="11">
        <f t="shared" si="32"/>
        <v>0.5</v>
      </c>
      <c r="O79" s="11">
        <f t="shared" si="32"/>
        <v>0.5</v>
      </c>
      <c r="P79" s="11">
        <f t="shared" si="32"/>
        <v>0.5</v>
      </c>
      <c r="Q79" s="11">
        <f t="shared" si="32"/>
        <v>0.5</v>
      </c>
      <c r="R79" s="11">
        <f t="shared" si="32"/>
        <v>0.5</v>
      </c>
      <c r="S79" s="11">
        <f t="shared" si="32"/>
        <v>0.5</v>
      </c>
      <c r="T79" s="11">
        <f t="shared" si="32"/>
        <v>0.5</v>
      </c>
      <c r="U79" s="11">
        <f t="shared" si="32"/>
        <v>0.5</v>
      </c>
      <c r="V79" s="11">
        <f t="shared" si="32"/>
        <v>0.5</v>
      </c>
      <c r="W79" s="11">
        <f t="shared" si="32"/>
        <v>0.5</v>
      </c>
      <c r="X79" s="11">
        <f t="shared" si="32"/>
        <v>0.5</v>
      </c>
      <c r="Y79" s="11">
        <f t="shared" si="32"/>
        <v>0.5</v>
      </c>
      <c r="Z79" s="11">
        <f t="shared" si="32"/>
        <v>0.5</v>
      </c>
      <c r="AA79" s="11">
        <f t="shared" si="32"/>
        <v>0.5</v>
      </c>
      <c r="AB79" s="11">
        <f t="shared" si="32"/>
        <v>0.5</v>
      </c>
      <c r="AC79" s="24">
        <f t="shared" si="31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B80" si="33">E77-E78</f>
        <v>0.79999999999999982</v>
      </c>
      <c r="F80" s="11">
        <f t="shared" si="33"/>
        <v>0.79999999999999982</v>
      </c>
      <c r="G80" s="11">
        <f t="shared" si="33"/>
        <v>0.79999999999999982</v>
      </c>
      <c r="H80" s="11">
        <f t="shared" si="33"/>
        <v>0.79999999999999982</v>
      </c>
      <c r="I80" s="11">
        <f t="shared" si="33"/>
        <v>0.79999999999999982</v>
      </c>
      <c r="J80" s="11">
        <f t="shared" si="33"/>
        <v>0.79999999999999982</v>
      </c>
      <c r="K80" s="11">
        <f t="shared" si="33"/>
        <v>0.79999999999999982</v>
      </c>
      <c r="L80" s="11">
        <f t="shared" si="33"/>
        <v>0.79999999999999982</v>
      </c>
      <c r="M80" s="11">
        <f t="shared" si="33"/>
        <v>0.79999999999999982</v>
      </c>
      <c r="N80" s="11">
        <f t="shared" si="33"/>
        <v>0.79999999999999982</v>
      </c>
      <c r="O80" s="11">
        <f t="shared" si="33"/>
        <v>0.79999999999999982</v>
      </c>
      <c r="P80" s="11">
        <f t="shared" si="33"/>
        <v>0.79999999999999982</v>
      </c>
      <c r="Q80" s="11">
        <f t="shared" si="33"/>
        <v>0.79999999999999982</v>
      </c>
      <c r="R80" s="11">
        <f t="shared" si="33"/>
        <v>0.79999999999999982</v>
      </c>
      <c r="S80" s="11">
        <f t="shared" si="33"/>
        <v>0.79999999999999982</v>
      </c>
      <c r="T80" s="11">
        <f t="shared" si="33"/>
        <v>0.79999999999999982</v>
      </c>
      <c r="U80" s="11">
        <f t="shared" si="33"/>
        <v>0.79999999999999982</v>
      </c>
      <c r="V80" s="11">
        <f t="shared" si="33"/>
        <v>0.79999999999999982</v>
      </c>
      <c r="W80" s="11">
        <f t="shared" si="33"/>
        <v>0.79999999999999982</v>
      </c>
      <c r="X80" s="11">
        <f t="shared" si="33"/>
        <v>0.79999999999999982</v>
      </c>
      <c r="Y80" s="11">
        <f t="shared" si="33"/>
        <v>0.79999999999999982</v>
      </c>
      <c r="Z80" s="11">
        <f t="shared" si="33"/>
        <v>0.79999999999999982</v>
      </c>
      <c r="AA80" s="11">
        <f t="shared" si="33"/>
        <v>0.79999999999999982</v>
      </c>
      <c r="AB80" s="11">
        <f t="shared" si="33"/>
        <v>0.79999999999999982</v>
      </c>
      <c r="AC80" s="24">
        <f t="shared" si="31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B81" si="34">SQRT(E79/0.5)*971</f>
        <v>971</v>
      </c>
      <c r="F81" s="14">
        <f t="shared" si="34"/>
        <v>971</v>
      </c>
      <c r="G81" s="14">
        <f t="shared" si="34"/>
        <v>971</v>
      </c>
      <c r="H81" s="14">
        <f t="shared" si="34"/>
        <v>971</v>
      </c>
      <c r="I81" s="14">
        <f t="shared" si="34"/>
        <v>971</v>
      </c>
      <c r="J81" s="14">
        <f t="shared" si="34"/>
        <v>971</v>
      </c>
      <c r="K81" s="14">
        <f t="shared" si="34"/>
        <v>971</v>
      </c>
      <c r="L81" s="14">
        <f t="shared" si="34"/>
        <v>971</v>
      </c>
      <c r="M81" s="14">
        <f t="shared" si="34"/>
        <v>971</v>
      </c>
      <c r="N81" s="14">
        <f t="shared" si="34"/>
        <v>971</v>
      </c>
      <c r="O81" s="14">
        <f t="shared" si="34"/>
        <v>971</v>
      </c>
      <c r="P81" s="14">
        <f t="shared" si="34"/>
        <v>971</v>
      </c>
      <c r="Q81" s="14">
        <f t="shared" si="34"/>
        <v>971</v>
      </c>
      <c r="R81" s="14">
        <f t="shared" si="34"/>
        <v>971</v>
      </c>
      <c r="S81" s="14">
        <f t="shared" si="34"/>
        <v>971</v>
      </c>
      <c r="T81" s="14">
        <f t="shared" si="34"/>
        <v>971</v>
      </c>
      <c r="U81" s="14">
        <f t="shared" si="34"/>
        <v>971</v>
      </c>
      <c r="V81" s="14">
        <f t="shared" si="34"/>
        <v>971</v>
      </c>
      <c r="W81" s="14">
        <f t="shared" si="34"/>
        <v>971</v>
      </c>
      <c r="X81" s="14">
        <f t="shared" si="34"/>
        <v>971</v>
      </c>
      <c r="Y81" s="14">
        <f t="shared" si="34"/>
        <v>971</v>
      </c>
      <c r="Z81" s="14">
        <f t="shared" si="34"/>
        <v>971</v>
      </c>
      <c r="AA81" s="14">
        <f t="shared" si="34"/>
        <v>971</v>
      </c>
      <c r="AB81" s="14">
        <f t="shared" si="34"/>
        <v>971</v>
      </c>
      <c r="AC81" s="24">
        <f t="shared" si="31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B82" si="35">E81*1000*1*(E67-E68)/3024</f>
        <v>2568.7830687830688</v>
      </c>
      <c r="F82" s="14">
        <f t="shared" si="35"/>
        <v>2376.1243386243386</v>
      </c>
      <c r="G82" s="14">
        <f t="shared" si="35"/>
        <v>2376.1243386243386</v>
      </c>
      <c r="H82" s="14">
        <f t="shared" si="35"/>
        <v>2311.9047619047615</v>
      </c>
      <c r="I82" s="14">
        <f t="shared" si="35"/>
        <v>2311.9047619047624</v>
      </c>
      <c r="J82" s="14">
        <f t="shared" si="35"/>
        <v>2311.9047619047615</v>
      </c>
      <c r="K82" s="14">
        <f t="shared" si="35"/>
        <v>2344.0145502645505</v>
      </c>
      <c r="L82" s="14">
        <f t="shared" si="35"/>
        <v>2408.2341269841268</v>
      </c>
      <c r="M82" s="14">
        <f t="shared" si="35"/>
        <v>2633.0026455026459</v>
      </c>
      <c r="N82" s="14">
        <f t="shared" si="35"/>
        <v>2729.3320105820108</v>
      </c>
      <c r="O82" s="14">
        <f t="shared" si="35"/>
        <v>2825.6613756613756</v>
      </c>
      <c r="P82" s="14">
        <f t="shared" si="35"/>
        <v>2793.5515873015875</v>
      </c>
      <c r="Q82" s="14">
        <f t="shared" si="35"/>
        <v>2697.2222222222217</v>
      </c>
      <c r="R82" s="14">
        <f t="shared" si="35"/>
        <v>2697.2222222222217</v>
      </c>
      <c r="S82" s="14">
        <f t="shared" si="35"/>
        <v>2729.3320105820108</v>
      </c>
      <c r="T82" s="14">
        <f t="shared" si="35"/>
        <v>2729.3320105820108</v>
      </c>
      <c r="U82" s="14">
        <f t="shared" si="35"/>
        <v>2697.2222222222222</v>
      </c>
      <c r="V82" s="14">
        <f t="shared" si="35"/>
        <v>2633.002645502645</v>
      </c>
      <c r="W82" s="14">
        <f t="shared" si="35"/>
        <v>2600.8928571428573</v>
      </c>
      <c r="X82" s="14">
        <f t="shared" si="35"/>
        <v>2600.8928571428573</v>
      </c>
      <c r="Y82" s="14">
        <f t="shared" si="35"/>
        <v>2600.8928571428573</v>
      </c>
      <c r="Z82" s="14">
        <f t="shared" si="35"/>
        <v>2568.7830687830688</v>
      </c>
      <c r="AA82" s="14">
        <f t="shared" si="35"/>
        <v>2472.4537037037039</v>
      </c>
      <c r="AB82" s="14">
        <f t="shared" si="35"/>
        <v>2504.5634920634925</v>
      </c>
      <c r="AC82" s="24">
        <f>SUM(E82:AB82)</f>
        <v>61522.354497354485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>
        <v>1300</v>
      </c>
      <c r="F83" s="15">
        <v>1400</v>
      </c>
      <c r="G83" s="15">
        <v>1200</v>
      </c>
      <c r="H83" s="15">
        <v>1200</v>
      </c>
      <c r="I83" s="15">
        <v>1300</v>
      </c>
      <c r="J83" s="15">
        <v>1300</v>
      </c>
      <c r="K83" s="15">
        <v>1300</v>
      </c>
      <c r="L83" s="15">
        <v>1400</v>
      </c>
      <c r="M83" s="15">
        <v>1500</v>
      </c>
      <c r="N83" s="15">
        <v>1600</v>
      </c>
      <c r="O83" s="15">
        <v>1600</v>
      </c>
      <c r="P83" s="15">
        <v>1500</v>
      </c>
      <c r="Q83" s="15">
        <v>1600</v>
      </c>
      <c r="R83" s="15">
        <v>1600</v>
      </c>
      <c r="S83" s="15">
        <v>1600</v>
      </c>
      <c r="T83" s="15">
        <v>1400</v>
      </c>
      <c r="U83" s="15">
        <v>1700</v>
      </c>
      <c r="V83" s="15">
        <v>1500</v>
      </c>
      <c r="W83" s="15">
        <v>1600</v>
      </c>
      <c r="X83" s="15">
        <v>1500</v>
      </c>
      <c r="Y83" s="15">
        <v>1600</v>
      </c>
      <c r="Z83" s="15">
        <v>1400</v>
      </c>
      <c r="AA83" s="15">
        <v>1500</v>
      </c>
      <c r="AB83" s="15">
        <v>1400</v>
      </c>
      <c r="AC83" s="25">
        <f>SUM(E83:AB83)</f>
        <v>35000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>
        <f t="shared" ref="E84:AB84" si="36">E83/E82</f>
        <v>0.50607621009268799</v>
      </c>
      <c r="F84" s="16">
        <f t="shared" si="36"/>
        <v>0.58919475603306704</v>
      </c>
      <c r="G84" s="16">
        <f t="shared" si="36"/>
        <v>0.50502407659977178</v>
      </c>
      <c r="H84" s="16">
        <f t="shared" si="36"/>
        <v>0.51905252317198769</v>
      </c>
      <c r="I84" s="16">
        <f t="shared" si="36"/>
        <v>0.56230690010298645</v>
      </c>
      <c r="J84" s="16">
        <f t="shared" si="36"/>
        <v>0.56230690010298667</v>
      </c>
      <c r="K84" s="16">
        <f t="shared" si="36"/>
        <v>0.55460406585500044</v>
      </c>
      <c r="L84" s="16">
        <f t="shared" si="36"/>
        <v>0.5813388259526262</v>
      </c>
      <c r="M84" s="16">
        <f t="shared" si="36"/>
        <v>0.56969179372535217</v>
      </c>
      <c r="N84" s="16">
        <f t="shared" si="36"/>
        <v>0.58622402617071545</v>
      </c>
      <c r="O84" s="16">
        <f t="shared" si="36"/>
        <v>0.5662391161876229</v>
      </c>
      <c r="P84" s="16">
        <f t="shared" si="36"/>
        <v>0.5369508860399872</v>
      </c>
      <c r="Q84" s="16">
        <f t="shared" si="36"/>
        <v>0.59320288362512885</v>
      </c>
      <c r="R84" s="16">
        <f t="shared" si="36"/>
        <v>0.59320288362512885</v>
      </c>
      <c r="S84" s="16">
        <f t="shared" si="36"/>
        <v>0.58622402617071545</v>
      </c>
      <c r="T84" s="16">
        <f t="shared" si="36"/>
        <v>0.51294602289937596</v>
      </c>
      <c r="U84" s="16">
        <f t="shared" si="36"/>
        <v>0.63027806385169927</v>
      </c>
      <c r="V84" s="16">
        <f t="shared" si="36"/>
        <v>0.56969179372535239</v>
      </c>
      <c r="W84" s="16">
        <f t="shared" si="36"/>
        <v>0.6151733607964297</v>
      </c>
      <c r="X84" s="16">
        <f t="shared" si="36"/>
        <v>0.57672502574665285</v>
      </c>
      <c r="Y84" s="16">
        <f t="shared" si="36"/>
        <v>0.6151733607964297</v>
      </c>
      <c r="Z84" s="16">
        <f t="shared" si="36"/>
        <v>0.54500514933058708</v>
      </c>
      <c r="AA84" s="16">
        <f t="shared" si="36"/>
        <v>0.60668476734388166</v>
      </c>
      <c r="AB84" s="16">
        <f t="shared" si="36"/>
        <v>0.55897964033906355</v>
      </c>
      <c r="AC84" s="24">
        <f t="shared" ref="AC84:AC89" si="37">AVERAGE(E84:AB84)</f>
        <v>0.56842904409521822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>
        <f>AVERAGE(E84:AB84)</f>
        <v>0.56842904409521822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>
        <f t="shared" si="37"/>
        <v>0.56842904409521822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>
        <f t="shared" ref="E86:AB86" si="38">3.516/E84</f>
        <v>6.947570207570207</v>
      </c>
      <c r="F86" s="16">
        <f t="shared" si="38"/>
        <v>5.9674665532879825</v>
      </c>
      <c r="G86" s="16">
        <f t="shared" si="38"/>
        <v>6.9620443121693123</v>
      </c>
      <c r="H86" s="16">
        <f t="shared" si="38"/>
        <v>6.773880952380952</v>
      </c>
      <c r="I86" s="16">
        <f t="shared" si="38"/>
        <v>6.2528131868131887</v>
      </c>
      <c r="J86" s="16">
        <f t="shared" si="38"/>
        <v>6.252813186813186</v>
      </c>
      <c r="K86" s="16">
        <f t="shared" si="38"/>
        <v>6.3396578144078148</v>
      </c>
      <c r="L86" s="16">
        <f t="shared" si="38"/>
        <v>6.0481079931972781</v>
      </c>
      <c r="M86" s="16">
        <f t="shared" si="38"/>
        <v>6.1717582010582026</v>
      </c>
      <c r="N86" s="16">
        <f t="shared" si="38"/>
        <v>5.9977070932539682</v>
      </c>
      <c r="O86" s="16">
        <f t="shared" si="38"/>
        <v>6.2093908730158729</v>
      </c>
      <c r="P86" s="16">
        <f t="shared" si="38"/>
        <v>6.5480849206349205</v>
      </c>
      <c r="Q86" s="16">
        <f t="shared" si="38"/>
        <v>5.9271458333333324</v>
      </c>
      <c r="R86" s="16">
        <f t="shared" si="38"/>
        <v>5.9271458333333324</v>
      </c>
      <c r="S86" s="16">
        <f t="shared" si="38"/>
        <v>5.9977070932539682</v>
      </c>
      <c r="T86" s="16">
        <f t="shared" si="38"/>
        <v>6.8545223922902503</v>
      </c>
      <c r="U86" s="16">
        <f t="shared" si="38"/>
        <v>5.5784901960784312</v>
      </c>
      <c r="V86" s="16">
        <f t="shared" si="38"/>
        <v>6.1717582010581999</v>
      </c>
      <c r="W86" s="16">
        <f t="shared" si="38"/>
        <v>5.7154620535714296</v>
      </c>
      <c r="X86" s="16">
        <f t="shared" si="38"/>
        <v>6.0964928571428576</v>
      </c>
      <c r="Y86" s="16">
        <f t="shared" si="38"/>
        <v>5.7154620535714296</v>
      </c>
      <c r="Z86" s="16">
        <f t="shared" si="38"/>
        <v>6.4513151927437633</v>
      </c>
      <c r="AA86" s="16">
        <f t="shared" si="38"/>
        <v>5.7954314814814811</v>
      </c>
      <c r="AB86" s="16">
        <f t="shared" si="38"/>
        <v>6.2900323129251712</v>
      </c>
      <c r="AC86" s="24">
        <f t="shared" si="37"/>
        <v>6.2080108664744396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>
        <f t="shared" ref="E87:AB87" si="39">3.413*E86</f>
        <v>23.712057118437116</v>
      </c>
      <c r="F87" s="16">
        <f t="shared" si="39"/>
        <v>20.366963346371882</v>
      </c>
      <c r="G87" s="16">
        <f t="shared" si="39"/>
        <v>23.761457237433863</v>
      </c>
      <c r="H87" s="16">
        <f t="shared" si="39"/>
        <v>23.119255690476187</v>
      </c>
      <c r="I87" s="16">
        <f t="shared" si="39"/>
        <v>21.340851406593412</v>
      </c>
      <c r="J87" s="16">
        <f t="shared" si="39"/>
        <v>21.340851406593401</v>
      </c>
      <c r="K87" s="16">
        <f t="shared" si="39"/>
        <v>21.637252120573869</v>
      </c>
      <c r="L87" s="16">
        <f t="shared" si="39"/>
        <v>20.642192580782311</v>
      </c>
      <c r="M87" s="16">
        <f t="shared" si="39"/>
        <v>21.064210740211646</v>
      </c>
      <c r="N87" s="16">
        <f t="shared" si="39"/>
        <v>20.470174309275791</v>
      </c>
      <c r="O87" s="16">
        <f t="shared" si="39"/>
        <v>21.192651049603175</v>
      </c>
      <c r="P87" s="16">
        <f t="shared" si="39"/>
        <v>22.348613834126983</v>
      </c>
      <c r="Q87" s="16">
        <f t="shared" si="39"/>
        <v>20.229348729166663</v>
      </c>
      <c r="R87" s="16">
        <f t="shared" si="39"/>
        <v>20.229348729166663</v>
      </c>
      <c r="S87" s="16">
        <f t="shared" si="39"/>
        <v>20.470174309275791</v>
      </c>
      <c r="T87" s="16">
        <f t="shared" si="39"/>
        <v>23.394484924886623</v>
      </c>
      <c r="U87" s="16">
        <f t="shared" si="39"/>
        <v>19.039387039215686</v>
      </c>
      <c r="V87" s="16">
        <f t="shared" si="39"/>
        <v>21.064210740211635</v>
      </c>
      <c r="W87" s="16">
        <f t="shared" si="39"/>
        <v>19.506871988839286</v>
      </c>
      <c r="X87" s="16">
        <f t="shared" si="39"/>
        <v>20.807330121428571</v>
      </c>
      <c r="Y87" s="16">
        <f t="shared" si="39"/>
        <v>19.506871988839286</v>
      </c>
      <c r="Z87" s="16">
        <f t="shared" si="39"/>
        <v>22.018338752834463</v>
      </c>
      <c r="AA87" s="16">
        <f t="shared" si="39"/>
        <v>19.779807646296295</v>
      </c>
      <c r="AB87" s="16">
        <f t="shared" si="39"/>
        <v>21.467880284013606</v>
      </c>
      <c r="AC87" s="24">
        <f t="shared" si="37"/>
        <v>21.187941087277256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>
        <f t="shared" ref="E88:AB88" si="40">(E71-E70)/LN(1+(E71-E70)/E65)</f>
        <v>2.2722986744268567</v>
      </c>
      <c r="F88" s="16">
        <f t="shared" si="40"/>
        <v>2.1005783676943754</v>
      </c>
      <c r="G88" s="16">
        <f t="shared" si="40"/>
        <v>1.9355770278960653</v>
      </c>
      <c r="H88" s="16">
        <f t="shared" si="40"/>
        <v>1.9072186655991754</v>
      </c>
      <c r="I88" s="16">
        <f t="shared" si="40"/>
        <v>2.2025112400267242</v>
      </c>
      <c r="J88" s="16">
        <f t="shared" si="40"/>
        <v>2.2025112400267233</v>
      </c>
      <c r="K88" s="16">
        <f t="shared" si="40"/>
        <v>2.0714586881775157</v>
      </c>
      <c r="L88" s="16">
        <f t="shared" si="40"/>
        <v>2.1295483613602402</v>
      </c>
      <c r="M88" s="16">
        <f t="shared" si="40"/>
        <v>2.1027387268477047</v>
      </c>
      <c r="N88" s="16">
        <f t="shared" si="40"/>
        <v>2.3798815955723569</v>
      </c>
      <c r="O88" s="16">
        <f t="shared" si="40"/>
        <v>2.2116167765506365</v>
      </c>
      <c r="P88" s="16">
        <f t="shared" si="40"/>
        <v>2.3564019001186409</v>
      </c>
      <c r="Q88" s="16">
        <f t="shared" si="40"/>
        <v>2.3284885808307672</v>
      </c>
      <c r="R88" s="16">
        <f t="shared" si="40"/>
        <v>2.3798815955723569</v>
      </c>
      <c r="S88" s="16">
        <f t="shared" si="40"/>
        <v>2.4378963494748302</v>
      </c>
      <c r="T88" s="16">
        <f t="shared" si="40"/>
        <v>2.3284885808307658</v>
      </c>
      <c r="U88" s="16">
        <f t="shared" si="40"/>
        <v>2.3004552139452827</v>
      </c>
      <c r="V88" s="16">
        <f t="shared" si="40"/>
        <v>2.2440156931414696</v>
      </c>
      <c r="W88" s="16">
        <f t="shared" si="40"/>
        <v>2.2722986744268567</v>
      </c>
      <c r="X88" s="16">
        <f t="shared" si="40"/>
        <v>2.1301382500832813</v>
      </c>
      <c r="Y88" s="16">
        <f t="shared" si="40"/>
        <v>2.0752137292733064</v>
      </c>
      <c r="Z88" s="16">
        <f t="shared" si="40"/>
        <v>2.1027387268477047</v>
      </c>
      <c r="AA88" s="16">
        <f t="shared" si="40"/>
        <v>2.0752137292733064</v>
      </c>
      <c r="AB88" s="16">
        <f t="shared" si="40"/>
        <v>2.0475597377281693</v>
      </c>
      <c r="AC88" s="24">
        <f t="shared" si="37"/>
        <v>2.1914470885718802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>
        <f t="shared" ref="E89:AB89" si="41">(E67-E68)/LN(1+(E67-E68)/E66)</f>
        <v>2.8236489909180893</v>
      </c>
      <c r="F89" s="16">
        <f t="shared" si="41"/>
        <v>2.6811497642329991</v>
      </c>
      <c r="G89" s="16">
        <f t="shared" si="41"/>
        <v>2.4912348380247811</v>
      </c>
      <c r="H89" s="16">
        <f t="shared" si="41"/>
        <v>2.4452875576447819</v>
      </c>
      <c r="I89" s="16">
        <f t="shared" si="41"/>
        <v>2.4452875576447823</v>
      </c>
      <c r="J89" s="16">
        <f t="shared" si="41"/>
        <v>2.6331500704264599</v>
      </c>
      <c r="K89" s="16">
        <f t="shared" si="41"/>
        <v>2.4682916986923407</v>
      </c>
      <c r="L89" s="16">
        <f t="shared" si="41"/>
        <v>2.5141180370887164</v>
      </c>
      <c r="M89" s="16">
        <f t="shared" si="41"/>
        <v>2.8706758369623491</v>
      </c>
      <c r="N89" s="16">
        <f t="shared" si="41"/>
        <v>3.1260343067316194</v>
      </c>
      <c r="O89" s="16">
        <f t="shared" si="41"/>
        <v>3.1982144507791892</v>
      </c>
      <c r="P89" s="16">
        <f t="shared" si="41"/>
        <v>3.174209338763446</v>
      </c>
      <c r="Q89" s="16">
        <f t="shared" si="41"/>
        <v>3.1018627337783822</v>
      </c>
      <c r="R89" s="16">
        <f t="shared" si="41"/>
        <v>3.1018627337783822</v>
      </c>
      <c r="S89" s="16">
        <f t="shared" si="41"/>
        <v>3.1260343067316194</v>
      </c>
      <c r="T89" s="16">
        <f t="shared" si="41"/>
        <v>3.2998451742229116</v>
      </c>
      <c r="U89" s="16">
        <f t="shared" si="41"/>
        <v>3.1018627337783826</v>
      </c>
      <c r="V89" s="16">
        <f t="shared" si="41"/>
        <v>3.0533471748646286</v>
      </c>
      <c r="W89" s="16">
        <f t="shared" si="41"/>
        <v>2.8471908617087194</v>
      </c>
      <c r="X89" s="16">
        <f t="shared" si="41"/>
        <v>2.8471908617087194</v>
      </c>
      <c r="Y89" s="16">
        <f t="shared" si="41"/>
        <v>2.8471908617087194</v>
      </c>
      <c r="Z89" s="16">
        <f t="shared" si="41"/>
        <v>2.8236489909180893</v>
      </c>
      <c r="AA89" s="16">
        <f t="shared" si="41"/>
        <v>2.7526727126528141</v>
      </c>
      <c r="AB89" s="16">
        <f t="shared" si="41"/>
        <v>2.9556008171816193</v>
      </c>
      <c r="AC89" s="24">
        <f t="shared" si="37"/>
        <v>2.8637338504559389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 t="e">
        <f>AVERAGE(E94:AB94)</f>
        <v>#DIV/0!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 t="e">
        <f>AVERAGE(E95:AB95)</f>
        <v>#DIV/0!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 t="e">
        <f t="shared" ref="AC96:AC100" si="42">AVERAGE(E96:AB96)</f>
        <v>#DIV/0!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 t="e">
        <f t="shared" si="42"/>
        <v>#DIV/0!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0</v>
      </c>
      <c r="F98" s="10">
        <f t="shared" ref="F98:AB98" si="43">F96-F97</f>
        <v>0</v>
      </c>
      <c r="G98" s="10">
        <f t="shared" si="43"/>
        <v>0</v>
      </c>
      <c r="H98" s="10">
        <f t="shared" si="43"/>
        <v>0</v>
      </c>
      <c r="I98" s="10">
        <f t="shared" si="43"/>
        <v>0</v>
      </c>
      <c r="J98" s="10">
        <f t="shared" si="43"/>
        <v>0</v>
      </c>
      <c r="K98" s="10">
        <f t="shared" si="43"/>
        <v>0</v>
      </c>
      <c r="L98" s="10">
        <f t="shared" si="43"/>
        <v>0</v>
      </c>
      <c r="M98" s="10">
        <f t="shared" si="43"/>
        <v>0</v>
      </c>
      <c r="N98" s="10">
        <f t="shared" si="43"/>
        <v>0</v>
      </c>
      <c r="O98" s="10">
        <f t="shared" si="43"/>
        <v>0</v>
      </c>
      <c r="P98" s="10">
        <f t="shared" si="43"/>
        <v>0</v>
      </c>
      <c r="Q98" s="10">
        <f t="shared" si="43"/>
        <v>0</v>
      </c>
      <c r="R98" s="10">
        <f t="shared" si="43"/>
        <v>0</v>
      </c>
      <c r="S98" s="10">
        <f t="shared" si="43"/>
        <v>0</v>
      </c>
      <c r="T98" s="10">
        <f t="shared" si="43"/>
        <v>0</v>
      </c>
      <c r="U98" s="10">
        <f t="shared" si="43"/>
        <v>0</v>
      </c>
      <c r="V98" s="10">
        <f t="shared" si="43"/>
        <v>0</v>
      </c>
      <c r="W98" s="10">
        <f t="shared" si="43"/>
        <v>0</v>
      </c>
      <c r="X98" s="10">
        <f t="shared" si="43"/>
        <v>0</v>
      </c>
      <c r="Y98" s="10">
        <f t="shared" si="43"/>
        <v>0</v>
      </c>
      <c r="Z98" s="10">
        <f t="shared" si="43"/>
        <v>0</v>
      </c>
      <c r="AA98" s="10">
        <f t="shared" si="43"/>
        <v>0</v>
      </c>
      <c r="AB98" s="10">
        <f t="shared" si="43"/>
        <v>0</v>
      </c>
      <c r="AC98" s="24">
        <f t="shared" si="42"/>
        <v>0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 t="e">
        <f t="shared" si="42"/>
        <v>#DIV/0!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 t="e">
        <f t="shared" si="42"/>
        <v>#DIV/0!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0</v>
      </c>
      <c r="F101" s="10">
        <f t="shared" ref="F101:AB101" si="44">F100-F99</f>
        <v>0</v>
      </c>
      <c r="G101" s="10">
        <f t="shared" si="44"/>
        <v>0</v>
      </c>
      <c r="H101" s="10">
        <f t="shared" si="44"/>
        <v>0</v>
      </c>
      <c r="I101" s="10">
        <f t="shared" si="44"/>
        <v>0</v>
      </c>
      <c r="J101" s="10">
        <f t="shared" si="44"/>
        <v>0</v>
      </c>
      <c r="K101" s="10">
        <f t="shared" si="44"/>
        <v>0</v>
      </c>
      <c r="L101" s="10">
        <f t="shared" si="44"/>
        <v>0</v>
      </c>
      <c r="M101" s="10">
        <f t="shared" si="44"/>
        <v>0</v>
      </c>
      <c r="N101" s="10">
        <f t="shared" si="44"/>
        <v>0</v>
      </c>
      <c r="O101" s="10">
        <f t="shared" si="44"/>
        <v>0</v>
      </c>
      <c r="P101" s="10">
        <f t="shared" si="44"/>
        <v>0</v>
      </c>
      <c r="Q101" s="10">
        <f t="shared" si="44"/>
        <v>0</v>
      </c>
      <c r="R101" s="10">
        <f t="shared" si="44"/>
        <v>0</v>
      </c>
      <c r="S101" s="10">
        <f t="shared" si="44"/>
        <v>0</v>
      </c>
      <c r="T101" s="10">
        <f t="shared" si="44"/>
        <v>0</v>
      </c>
      <c r="U101" s="10">
        <f t="shared" si="44"/>
        <v>0</v>
      </c>
      <c r="V101" s="10">
        <f t="shared" si="44"/>
        <v>0</v>
      </c>
      <c r="W101" s="10">
        <f t="shared" si="44"/>
        <v>0</v>
      </c>
      <c r="X101" s="10">
        <f t="shared" si="44"/>
        <v>0</v>
      </c>
      <c r="Y101" s="10">
        <f t="shared" si="44"/>
        <v>0</v>
      </c>
      <c r="Z101" s="10">
        <f t="shared" si="44"/>
        <v>0</v>
      </c>
      <c r="AA101" s="10">
        <f t="shared" si="44"/>
        <v>0</v>
      </c>
      <c r="AB101" s="10">
        <f t="shared" si="44"/>
        <v>0</v>
      </c>
      <c r="AC101" s="24">
        <f>AVERAGE(E101:AB101)</f>
        <v>0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 t="e">
        <f t="shared" ref="AC102:AC110" si="45">AVERAGE(E102:AB102)</f>
        <v>#DIV/0!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 t="e">
        <f t="shared" si="45"/>
        <v>#DIV/0!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>
        <v>4.2</v>
      </c>
      <c r="M104" s="11">
        <v>4.2</v>
      </c>
      <c r="N104" s="11">
        <v>4.2</v>
      </c>
      <c r="O104" s="11">
        <v>4.2</v>
      </c>
      <c r="P104" s="11">
        <v>4.2</v>
      </c>
      <c r="Q104" s="11">
        <v>4.2</v>
      </c>
      <c r="R104" s="11">
        <v>4.2</v>
      </c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>
        <v>4.2</v>
      </c>
      <c r="AC104" s="24">
        <f t="shared" si="45"/>
        <v>4.200000000000002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>
        <v>3.7</v>
      </c>
      <c r="M105" s="12">
        <v>3.7</v>
      </c>
      <c r="N105" s="12">
        <v>3.7</v>
      </c>
      <c r="O105" s="12">
        <v>3.7</v>
      </c>
      <c r="P105" s="12">
        <v>3.7</v>
      </c>
      <c r="Q105" s="12">
        <v>3.7</v>
      </c>
      <c r="R105" s="12">
        <v>3.7</v>
      </c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>
        <v>3.7</v>
      </c>
      <c r="AC105" s="24">
        <f t="shared" si="45"/>
        <v>3.7000000000000015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>
        <v>3.8</v>
      </c>
      <c r="M106" s="12">
        <v>3.8</v>
      </c>
      <c r="N106" s="12">
        <v>3.8</v>
      </c>
      <c r="O106" s="12">
        <v>3.8</v>
      </c>
      <c r="P106" s="12">
        <v>3.8</v>
      </c>
      <c r="Q106" s="12">
        <v>3.8</v>
      </c>
      <c r="R106" s="12">
        <v>3.8</v>
      </c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>
        <v>3.8</v>
      </c>
      <c r="AC106" s="24">
        <f t="shared" si="45"/>
        <v>3.7999999999999985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>
        <v>3</v>
      </c>
      <c r="M107" s="12">
        <v>3</v>
      </c>
      <c r="N107" s="12">
        <v>3</v>
      </c>
      <c r="O107" s="12">
        <v>3</v>
      </c>
      <c r="P107" s="12">
        <v>3</v>
      </c>
      <c r="Q107" s="12">
        <v>3</v>
      </c>
      <c r="R107" s="12">
        <v>3</v>
      </c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>
        <v>3</v>
      </c>
      <c r="AC107" s="24">
        <f t="shared" si="45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AB108" si="46">E104-E105</f>
        <v>0.5</v>
      </c>
      <c r="F108" s="11">
        <f t="shared" si="46"/>
        <v>0.5</v>
      </c>
      <c r="G108" s="11">
        <f t="shared" si="46"/>
        <v>0.5</v>
      </c>
      <c r="H108" s="11">
        <f t="shared" si="46"/>
        <v>0.5</v>
      </c>
      <c r="I108" s="11">
        <f t="shared" si="46"/>
        <v>0.5</v>
      </c>
      <c r="J108" s="11">
        <f t="shared" si="46"/>
        <v>0.5</v>
      </c>
      <c r="K108" s="11">
        <f t="shared" si="46"/>
        <v>0.5</v>
      </c>
      <c r="L108" s="11">
        <f t="shared" si="46"/>
        <v>0.5</v>
      </c>
      <c r="M108" s="11">
        <f t="shared" si="46"/>
        <v>0.5</v>
      </c>
      <c r="N108" s="11">
        <f t="shared" si="46"/>
        <v>0.5</v>
      </c>
      <c r="O108" s="11">
        <f t="shared" si="46"/>
        <v>0.5</v>
      </c>
      <c r="P108" s="11">
        <f t="shared" si="46"/>
        <v>0.5</v>
      </c>
      <c r="Q108" s="11">
        <f t="shared" si="46"/>
        <v>0.5</v>
      </c>
      <c r="R108" s="11">
        <f t="shared" si="46"/>
        <v>0.5</v>
      </c>
      <c r="S108" s="11">
        <f t="shared" si="46"/>
        <v>0.5</v>
      </c>
      <c r="T108" s="11">
        <f t="shared" si="46"/>
        <v>0.5</v>
      </c>
      <c r="U108" s="11">
        <f t="shared" si="46"/>
        <v>0.5</v>
      </c>
      <c r="V108" s="11">
        <f t="shared" si="46"/>
        <v>0.5</v>
      </c>
      <c r="W108" s="11">
        <f t="shared" si="46"/>
        <v>0.5</v>
      </c>
      <c r="X108" s="11">
        <f t="shared" si="46"/>
        <v>0.5</v>
      </c>
      <c r="Y108" s="11">
        <f t="shared" si="46"/>
        <v>0.5</v>
      </c>
      <c r="Z108" s="11">
        <f t="shared" si="46"/>
        <v>0.5</v>
      </c>
      <c r="AA108" s="11">
        <f t="shared" si="46"/>
        <v>0.5</v>
      </c>
      <c r="AB108" s="11">
        <f t="shared" si="46"/>
        <v>0.5</v>
      </c>
      <c r="AC108" s="24">
        <f t="shared" si="45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AB109" si="47">E106-E107</f>
        <v>0.79999999999999982</v>
      </c>
      <c r="F109" s="11">
        <f t="shared" si="47"/>
        <v>0.79999999999999982</v>
      </c>
      <c r="G109" s="11">
        <f t="shared" si="47"/>
        <v>0.79999999999999982</v>
      </c>
      <c r="H109" s="11">
        <f t="shared" si="47"/>
        <v>0.79999999999999982</v>
      </c>
      <c r="I109" s="11">
        <f t="shared" si="47"/>
        <v>0.79999999999999982</v>
      </c>
      <c r="J109" s="11">
        <f t="shared" si="47"/>
        <v>0.79999999999999982</v>
      </c>
      <c r="K109" s="11">
        <f t="shared" si="47"/>
        <v>0.79999999999999982</v>
      </c>
      <c r="L109" s="11">
        <f t="shared" si="47"/>
        <v>0.79999999999999982</v>
      </c>
      <c r="M109" s="11">
        <f t="shared" si="47"/>
        <v>0.79999999999999982</v>
      </c>
      <c r="N109" s="11">
        <f t="shared" si="47"/>
        <v>0.79999999999999982</v>
      </c>
      <c r="O109" s="11">
        <f t="shared" si="47"/>
        <v>0.79999999999999982</v>
      </c>
      <c r="P109" s="11">
        <f t="shared" si="47"/>
        <v>0.79999999999999982</v>
      </c>
      <c r="Q109" s="11">
        <f t="shared" si="47"/>
        <v>0.79999999999999982</v>
      </c>
      <c r="R109" s="11">
        <f t="shared" si="47"/>
        <v>0.79999999999999982</v>
      </c>
      <c r="S109" s="11">
        <f t="shared" si="47"/>
        <v>0.79999999999999982</v>
      </c>
      <c r="T109" s="11">
        <f t="shared" si="47"/>
        <v>0.79999999999999982</v>
      </c>
      <c r="U109" s="11">
        <f t="shared" si="47"/>
        <v>0.79999999999999982</v>
      </c>
      <c r="V109" s="11">
        <f t="shared" si="47"/>
        <v>0.79999999999999982</v>
      </c>
      <c r="W109" s="11">
        <f t="shared" si="47"/>
        <v>0.79999999999999982</v>
      </c>
      <c r="X109" s="11">
        <f t="shared" si="47"/>
        <v>0.79999999999999982</v>
      </c>
      <c r="Y109" s="11">
        <f t="shared" si="47"/>
        <v>0.79999999999999982</v>
      </c>
      <c r="Z109" s="11">
        <f t="shared" si="47"/>
        <v>0.79999999999999982</v>
      </c>
      <c r="AA109" s="11">
        <f t="shared" si="47"/>
        <v>0.79999999999999982</v>
      </c>
      <c r="AB109" s="11">
        <f t="shared" si="47"/>
        <v>0.79999999999999982</v>
      </c>
      <c r="AC109" s="24">
        <f t="shared" si="45"/>
        <v>0.80000000000000027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AB110" si="48">SQRT(E108/0.5)*971</f>
        <v>971</v>
      </c>
      <c r="F110" s="14">
        <f t="shared" si="48"/>
        <v>971</v>
      </c>
      <c r="G110" s="14">
        <f t="shared" si="48"/>
        <v>971</v>
      </c>
      <c r="H110" s="14">
        <f t="shared" si="48"/>
        <v>971</v>
      </c>
      <c r="I110" s="14">
        <f t="shared" si="48"/>
        <v>971</v>
      </c>
      <c r="J110" s="14">
        <f t="shared" si="48"/>
        <v>971</v>
      </c>
      <c r="K110" s="14">
        <f t="shared" si="48"/>
        <v>971</v>
      </c>
      <c r="L110" s="14">
        <f t="shared" si="48"/>
        <v>971</v>
      </c>
      <c r="M110" s="14">
        <f t="shared" si="48"/>
        <v>971</v>
      </c>
      <c r="N110" s="14">
        <f t="shared" si="48"/>
        <v>971</v>
      </c>
      <c r="O110" s="14">
        <f t="shared" si="48"/>
        <v>971</v>
      </c>
      <c r="P110" s="14">
        <f t="shared" si="48"/>
        <v>971</v>
      </c>
      <c r="Q110" s="14">
        <f t="shared" si="48"/>
        <v>971</v>
      </c>
      <c r="R110" s="14">
        <f t="shared" si="48"/>
        <v>971</v>
      </c>
      <c r="S110" s="14">
        <f t="shared" si="48"/>
        <v>971</v>
      </c>
      <c r="T110" s="14">
        <f t="shared" si="48"/>
        <v>971</v>
      </c>
      <c r="U110" s="14">
        <f t="shared" si="48"/>
        <v>971</v>
      </c>
      <c r="V110" s="14">
        <f t="shared" si="48"/>
        <v>971</v>
      </c>
      <c r="W110" s="14">
        <f t="shared" si="48"/>
        <v>971</v>
      </c>
      <c r="X110" s="14">
        <f t="shared" si="48"/>
        <v>971</v>
      </c>
      <c r="Y110" s="14">
        <f t="shared" si="48"/>
        <v>971</v>
      </c>
      <c r="Z110" s="14">
        <f t="shared" si="48"/>
        <v>971</v>
      </c>
      <c r="AA110" s="14">
        <f t="shared" si="48"/>
        <v>971</v>
      </c>
      <c r="AB110" s="14">
        <f t="shared" si="48"/>
        <v>971</v>
      </c>
      <c r="AC110" s="24">
        <f t="shared" si="45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AB111" si="49">E110*1000*1*(E96-E97)/3024</f>
        <v>0</v>
      </c>
      <c r="F111" s="14">
        <f t="shared" si="49"/>
        <v>0</v>
      </c>
      <c r="G111" s="14">
        <f t="shared" si="49"/>
        <v>0</v>
      </c>
      <c r="H111" s="14">
        <f t="shared" si="49"/>
        <v>0</v>
      </c>
      <c r="I111" s="14">
        <f t="shared" si="49"/>
        <v>0</v>
      </c>
      <c r="J111" s="14">
        <f t="shared" si="49"/>
        <v>0</v>
      </c>
      <c r="K111" s="14">
        <f t="shared" si="49"/>
        <v>0</v>
      </c>
      <c r="L111" s="14">
        <f t="shared" si="49"/>
        <v>0</v>
      </c>
      <c r="M111" s="14">
        <f t="shared" si="49"/>
        <v>0</v>
      </c>
      <c r="N111" s="14">
        <f t="shared" si="49"/>
        <v>0</v>
      </c>
      <c r="O111" s="14">
        <f t="shared" si="49"/>
        <v>0</v>
      </c>
      <c r="P111" s="14">
        <f t="shared" si="49"/>
        <v>0</v>
      </c>
      <c r="Q111" s="14">
        <f t="shared" si="49"/>
        <v>0</v>
      </c>
      <c r="R111" s="14">
        <f t="shared" si="49"/>
        <v>0</v>
      </c>
      <c r="S111" s="14">
        <f t="shared" si="49"/>
        <v>0</v>
      </c>
      <c r="T111" s="14">
        <f t="shared" si="49"/>
        <v>0</v>
      </c>
      <c r="U111" s="14">
        <f t="shared" si="49"/>
        <v>0</v>
      </c>
      <c r="V111" s="14">
        <f t="shared" si="49"/>
        <v>0</v>
      </c>
      <c r="W111" s="14">
        <f t="shared" si="49"/>
        <v>0</v>
      </c>
      <c r="X111" s="14">
        <f t="shared" si="49"/>
        <v>0</v>
      </c>
      <c r="Y111" s="14">
        <f t="shared" si="49"/>
        <v>0</v>
      </c>
      <c r="Z111" s="14">
        <f t="shared" si="49"/>
        <v>0</v>
      </c>
      <c r="AA111" s="14">
        <f t="shared" si="49"/>
        <v>0</v>
      </c>
      <c r="AB111" s="14">
        <f t="shared" si="49"/>
        <v>0</v>
      </c>
      <c r="AC111" s="24">
        <f>SUM(E111:AB111)</f>
        <v>0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25">
        <f>SUM(E112:AB112)</f>
        <v>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 t="e">
        <f t="shared" ref="E113:AB113" si="50">E112/E111</f>
        <v>#DIV/0!</v>
      </c>
      <c r="F113" s="16" t="e">
        <f t="shared" si="50"/>
        <v>#DIV/0!</v>
      </c>
      <c r="G113" s="16" t="e">
        <f t="shared" si="50"/>
        <v>#DIV/0!</v>
      </c>
      <c r="H113" s="16" t="e">
        <f t="shared" si="50"/>
        <v>#DIV/0!</v>
      </c>
      <c r="I113" s="16" t="e">
        <f t="shared" si="50"/>
        <v>#DIV/0!</v>
      </c>
      <c r="J113" s="16" t="e">
        <f t="shared" si="50"/>
        <v>#DIV/0!</v>
      </c>
      <c r="K113" s="16" t="e">
        <f t="shared" si="50"/>
        <v>#DIV/0!</v>
      </c>
      <c r="L113" s="16" t="e">
        <f t="shared" si="50"/>
        <v>#DIV/0!</v>
      </c>
      <c r="M113" s="16" t="e">
        <f t="shared" si="50"/>
        <v>#DIV/0!</v>
      </c>
      <c r="N113" s="16" t="e">
        <f t="shared" si="50"/>
        <v>#DIV/0!</v>
      </c>
      <c r="O113" s="16" t="e">
        <f t="shared" si="50"/>
        <v>#DIV/0!</v>
      </c>
      <c r="P113" s="16" t="e">
        <f t="shared" si="50"/>
        <v>#DIV/0!</v>
      </c>
      <c r="Q113" s="16" t="e">
        <f t="shared" si="50"/>
        <v>#DIV/0!</v>
      </c>
      <c r="R113" s="16" t="e">
        <f t="shared" si="50"/>
        <v>#DIV/0!</v>
      </c>
      <c r="S113" s="16" t="e">
        <f t="shared" si="50"/>
        <v>#DIV/0!</v>
      </c>
      <c r="T113" s="16" t="e">
        <f t="shared" si="50"/>
        <v>#DIV/0!</v>
      </c>
      <c r="U113" s="16" t="e">
        <f t="shared" si="50"/>
        <v>#DIV/0!</v>
      </c>
      <c r="V113" s="16" t="e">
        <f t="shared" si="50"/>
        <v>#DIV/0!</v>
      </c>
      <c r="W113" s="16" t="e">
        <f t="shared" si="50"/>
        <v>#DIV/0!</v>
      </c>
      <c r="X113" s="16" t="e">
        <f t="shared" si="50"/>
        <v>#DIV/0!</v>
      </c>
      <c r="Y113" s="16" t="e">
        <f t="shared" si="50"/>
        <v>#DIV/0!</v>
      </c>
      <c r="Z113" s="16" t="e">
        <f t="shared" si="50"/>
        <v>#DIV/0!</v>
      </c>
      <c r="AA113" s="16" t="e">
        <f t="shared" si="50"/>
        <v>#DIV/0!</v>
      </c>
      <c r="AB113" s="16" t="e">
        <f t="shared" si="50"/>
        <v>#DIV/0!</v>
      </c>
      <c r="AC113" s="24" t="e">
        <f t="shared" ref="AC113:AC118" si="51">AVERAGE(E113:AB113)</f>
        <v>#DIV/0!</v>
      </c>
    </row>
    <row r="114" spans="1:35" ht="30" customHeight="1">
      <c r="A114" s="4">
        <v>17</v>
      </c>
      <c r="B114" s="5" t="s">
        <v>64</v>
      </c>
      <c r="C114" s="13"/>
      <c r="D114" s="13"/>
      <c r="E114" s="427" t="e">
        <f>AVERAGE(E113:AB113)</f>
        <v>#DIV/0!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 t="e">
        <f t="shared" si="51"/>
        <v>#DIV/0!</v>
      </c>
    </row>
    <row r="115" spans="1:35" ht="30" customHeight="1">
      <c r="A115" s="4">
        <v>18</v>
      </c>
      <c r="B115" s="5" t="s">
        <v>65</v>
      </c>
      <c r="C115" s="13"/>
      <c r="D115" s="13"/>
      <c r="E115" s="16" t="e">
        <f t="shared" ref="E115:AB115" si="52">3.516/E113</f>
        <v>#DIV/0!</v>
      </c>
      <c r="F115" s="16" t="e">
        <f t="shared" si="52"/>
        <v>#DIV/0!</v>
      </c>
      <c r="G115" s="16" t="e">
        <f t="shared" si="52"/>
        <v>#DIV/0!</v>
      </c>
      <c r="H115" s="16" t="e">
        <f t="shared" si="52"/>
        <v>#DIV/0!</v>
      </c>
      <c r="I115" s="16" t="e">
        <f t="shared" si="52"/>
        <v>#DIV/0!</v>
      </c>
      <c r="J115" s="16" t="e">
        <f t="shared" si="52"/>
        <v>#DIV/0!</v>
      </c>
      <c r="K115" s="16" t="e">
        <f t="shared" si="52"/>
        <v>#DIV/0!</v>
      </c>
      <c r="L115" s="16" t="e">
        <f t="shared" si="52"/>
        <v>#DIV/0!</v>
      </c>
      <c r="M115" s="16" t="e">
        <f t="shared" si="52"/>
        <v>#DIV/0!</v>
      </c>
      <c r="N115" s="16" t="e">
        <f t="shared" si="52"/>
        <v>#DIV/0!</v>
      </c>
      <c r="O115" s="16" t="e">
        <f t="shared" si="52"/>
        <v>#DIV/0!</v>
      </c>
      <c r="P115" s="16" t="e">
        <f t="shared" si="52"/>
        <v>#DIV/0!</v>
      </c>
      <c r="Q115" s="16" t="e">
        <f t="shared" si="52"/>
        <v>#DIV/0!</v>
      </c>
      <c r="R115" s="16" t="e">
        <f t="shared" si="52"/>
        <v>#DIV/0!</v>
      </c>
      <c r="S115" s="16" t="e">
        <f t="shared" si="52"/>
        <v>#DIV/0!</v>
      </c>
      <c r="T115" s="16" t="e">
        <f t="shared" si="52"/>
        <v>#DIV/0!</v>
      </c>
      <c r="U115" s="16" t="e">
        <f t="shared" si="52"/>
        <v>#DIV/0!</v>
      </c>
      <c r="V115" s="16" t="e">
        <f t="shared" si="52"/>
        <v>#DIV/0!</v>
      </c>
      <c r="W115" s="16" t="e">
        <f t="shared" si="52"/>
        <v>#DIV/0!</v>
      </c>
      <c r="X115" s="16" t="e">
        <f t="shared" si="52"/>
        <v>#DIV/0!</v>
      </c>
      <c r="Y115" s="16" t="e">
        <f t="shared" si="52"/>
        <v>#DIV/0!</v>
      </c>
      <c r="Z115" s="16" t="e">
        <f t="shared" si="52"/>
        <v>#DIV/0!</v>
      </c>
      <c r="AA115" s="16" t="e">
        <f t="shared" si="52"/>
        <v>#DIV/0!</v>
      </c>
      <c r="AB115" s="16" t="e">
        <f t="shared" si="52"/>
        <v>#DIV/0!</v>
      </c>
      <c r="AC115" s="24" t="e">
        <f t="shared" si="51"/>
        <v>#DIV/0!</v>
      </c>
    </row>
    <row r="116" spans="1:35" ht="30" customHeight="1">
      <c r="A116" s="4">
        <v>19</v>
      </c>
      <c r="B116" s="5" t="s">
        <v>66</v>
      </c>
      <c r="C116" s="13"/>
      <c r="D116" s="13"/>
      <c r="E116" s="16" t="e">
        <f t="shared" ref="E116:AB116" si="53">3.413*E115</f>
        <v>#DIV/0!</v>
      </c>
      <c r="F116" s="16" t="e">
        <f t="shared" si="53"/>
        <v>#DIV/0!</v>
      </c>
      <c r="G116" s="16" t="e">
        <f t="shared" si="53"/>
        <v>#DIV/0!</v>
      </c>
      <c r="H116" s="16" t="e">
        <f t="shared" si="53"/>
        <v>#DIV/0!</v>
      </c>
      <c r="I116" s="16" t="e">
        <f t="shared" si="53"/>
        <v>#DIV/0!</v>
      </c>
      <c r="J116" s="16" t="e">
        <f t="shared" si="53"/>
        <v>#DIV/0!</v>
      </c>
      <c r="K116" s="16" t="e">
        <f t="shared" si="53"/>
        <v>#DIV/0!</v>
      </c>
      <c r="L116" s="16" t="e">
        <f t="shared" si="53"/>
        <v>#DIV/0!</v>
      </c>
      <c r="M116" s="16" t="e">
        <f t="shared" si="53"/>
        <v>#DIV/0!</v>
      </c>
      <c r="N116" s="16" t="e">
        <f t="shared" si="53"/>
        <v>#DIV/0!</v>
      </c>
      <c r="O116" s="16" t="e">
        <f t="shared" si="53"/>
        <v>#DIV/0!</v>
      </c>
      <c r="P116" s="16" t="e">
        <f t="shared" si="53"/>
        <v>#DIV/0!</v>
      </c>
      <c r="Q116" s="16" t="e">
        <f t="shared" si="53"/>
        <v>#DIV/0!</v>
      </c>
      <c r="R116" s="16" t="e">
        <f t="shared" si="53"/>
        <v>#DIV/0!</v>
      </c>
      <c r="S116" s="16" t="e">
        <f t="shared" si="53"/>
        <v>#DIV/0!</v>
      </c>
      <c r="T116" s="16" t="e">
        <f t="shared" si="53"/>
        <v>#DIV/0!</v>
      </c>
      <c r="U116" s="16" t="e">
        <f t="shared" si="53"/>
        <v>#DIV/0!</v>
      </c>
      <c r="V116" s="16" t="e">
        <f t="shared" si="53"/>
        <v>#DIV/0!</v>
      </c>
      <c r="W116" s="16" t="e">
        <f t="shared" si="53"/>
        <v>#DIV/0!</v>
      </c>
      <c r="X116" s="16" t="e">
        <f t="shared" si="53"/>
        <v>#DIV/0!</v>
      </c>
      <c r="Y116" s="16" t="e">
        <f t="shared" si="53"/>
        <v>#DIV/0!</v>
      </c>
      <c r="Z116" s="16" t="e">
        <f t="shared" si="53"/>
        <v>#DIV/0!</v>
      </c>
      <c r="AA116" s="16" t="e">
        <f t="shared" si="53"/>
        <v>#DIV/0!</v>
      </c>
      <c r="AB116" s="16" t="e">
        <f t="shared" si="53"/>
        <v>#DIV/0!</v>
      </c>
      <c r="AC116" s="24" t="e">
        <f t="shared" si="51"/>
        <v>#DIV/0!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 t="e">
        <f t="shared" ref="E117:J117" si="54">(E100-E99)/LN(1+(E100-E99)/E94)</f>
        <v>#DIV/0!</v>
      </c>
      <c r="F117" s="16" t="e">
        <f t="shared" si="54"/>
        <v>#DIV/0!</v>
      </c>
      <c r="G117" s="16" t="e">
        <f t="shared" si="54"/>
        <v>#DIV/0!</v>
      </c>
      <c r="H117" s="16" t="e">
        <f t="shared" si="54"/>
        <v>#DIV/0!</v>
      </c>
      <c r="I117" s="16" t="e">
        <f t="shared" si="54"/>
        <v>#DIV/0!</v>
      </c>
      <c r="J117" s="16" t="e">
        <f t="shared" si="54"/>
        <v>#DIV/0!</v>
      </c>
      <c r="K117" s="16" t="e">
        <f>(K100-K99)/LN(1+(K100-K99)/K94)</f>
        <v>#DIV/0!</v>
      </c>
      <c r="L117" s="16" t="e">
        <f t="shared" ref="L117:AB117" si="55">(L100-L99)/LN(1+(L100-L99)/L94)</f>
        <v>#DIV/0!</v>
      </c>
      <c r="M117" s="16" t="e">
        <f t="shared" si="55"/>
        <v>#DIV/0!</v>
      </c>
      <c r="N117" s="16" t="e">
        <f t="shared" si="55"/>
        <v>#DIV/0!</v>
      </c>
      <c r="O117" s="16" t="e">
        <f t="shared" si="55"/>
        <v>#DIV/0!</v>
      </c>
      <c r="P117" s="16" t="e">
        <f t="shared" si="55"/>
        <v>#DIV/0!</v>
      </c>
      <c r="Q117" s="16" t="e">
        <f t="shared" si="55"/>
        <v>#DIV/0!</v>
      </c>
      <c r="R117" s="16" t="e">
        <f t="shared" si="55"/>
        <v>#DIV/0!</v>
      </c>
      <c r="S117" s="16" t="e">
        <f t="shared" si="55"/>
        <v>#DIV/0!</v>
      </c>
      <c r="T117" s="16" t="e">
        <f t="shared" si="55"/>
        <v>#DIV/0!</v>
      </c>
      <c r="U117" s="16" t="e">
        <f t="shared" si="55"/>
        <v>#DIV/0!</v>
      </c>
      <c r="V117" s="16" t="e">
        <f t="shared" si="55"/>
        <v>#DIV/0!</v>
      </c>
      <c r="W117" s="16" t="e">
        <f t="shared" si="55"/>
        <v>#DIV/0!</v>
      </c>
      <c r="X117" s="16" t="e">
        <f t="shared" si="55"/>
        <v>#DIV/0!</v>
      </c>
      <c r="Y117" s="16" t="e">
        <f t="shared" si="55"/>
        <v>#DIV/0!</v>
      </c>
      <c r="Z117" s="16" t="e">
        <f t="shared" si="55"/>
        <v>#DIV/0!</v>
      </c>
      <c r="AA117" s="16" t="e">
        <f t="shared" si="55"/>
        <v>#DIV/0!</v>
      </c>
      <c r="AB117" s="16" t="e">
        <f t="shared" si="55"/>
        <v>#DIV/0!</v>
      </c>
      <c r="AC117" s="24" t="e">
        <f t="shared" si="51"/>
        <v>#DIV/0!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 t="e">
        <f t="shared" ref="E118:AB118" si="56">(E96-E97)/LN(1+(E96-E97)/E95)</f>
        <v>#DIV/0!</v>
      </c>
      <c r="F118" s="16" t="e">
        <f t="shared" si="56"/>
        <v>#DIV/0!</v>
      </c>
      <c r="G118" s="16" t="e">
        <f t="shared" si="56"/>
        <v>#DIV/0!</v>
      </c>
      <c r="H118" s="16" t="e">
        <f t="shared" si="56"/>
        <v>#DIV/0!</v>
      </c>
      <c r="I118" s="16" t="e">
        <f t="shared" si="56"/>
        <v>#DIV/0!</v>
      </c>
      <c r="J118" s="16" t="e">
        <f t="shared" si="56"/>
        <v>#DIV/0!</v>
      </c>
      <c r="K118" s="16" t="e">
        <f t="shared" si="56"/>
        <v>#DIV/0!</v>
      </c>
      <c r="L118" s="16" t="e">
        <f t="shared" si="56"/>
        <v>#DIV/0!</v>
      </c>
      <c r="M118" s="16" t="e">
        <f t="shared" si="56"/>
        <v>#DIV/0!</v>
      </c>
      <c r="N118" s="16" t="e">
        <f t="shared" si="56"/>
        <v>#DIV/0!</v>
      </c>
      <c r="O118" s="16" t="e">
        <f t="shared" si="56"/>
        <v>#DIV/0!</v>
      </c>
      <c r="P118" s="16" t="e">
        <f t="shared" si="56"/>
        <v>#DIV/0!</v>
      </c>
      <c r="Q118" s="16" t="e">
        <f t="shared" si="56"/>
        <v>#DIV/0!</v>
      </c>
      <c r="R118" s="16" t="e">
        <f t="shared" si="56"/>
        <v>#DIV/0!</v>
      </c>
      <c r="S118" s="16" t="e">
        <f t="shared" si="56"/>
        <v>#DIV/0!</v>
      </c>
      <c r="T118" s="16" t="e">
        <f t="shared" si="56"/>
        <v>#DIV/0!</v>
      </c>
      <c r="U118" s="16" t="e">
        <f t="shared" si="56"/>
        <v>#DIV/0!</v>
      </c>
      <c r="V118" s="16" t="e">
        <f t="shared" si="56"/>
        <v>#DIV/0!</v>
      </c>
      <c r="W118" s="16" t="e">
        <f t="shared" si="56"/>
        <v>#DIV/0!</v>
      </c>
      <c r="X118" s="16" t="e">
        <f t="shared" si="56"/>
        <v>#DIV/0!</v>
      </c>
      <c r="Y118" s="16" t="e">
        <f t="shared" si="56"/>
        <v>#DIV/0!</v>
      </c>
      <c r="Z118" s="16" t="e">
        <f t="shared" si="56"/>
        <v>#DIV/0!</v>
      </c>
      <c r="AA118" s="16" t="e">
        <f t="shared" si="56"/>
        <v>#DIV/0!</v>
      </c>
      <c r="AB118" s="16" t="e">
        <f t="shared" si="56"/>
        <v>#DIV/0!</v>
      </c>
      <c r="AC118" s="24" t="e">
        <f t="shared" si="51"/>
        <v>#DIV/0!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57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57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0</v>
      </c>
      <c r="F127" s="10">
        <f t="shared" ref="F127:AB127" si="58">F125-F126</f>
        <v>0</v>
      </c>
      <c r="G127" s="10">
        <f t="shared" si="58"/>
        <v>0</v>
      </c>
      <c r="H127" s="10">
        <f t="shared" si="58"/>
        <v>0</v>
      </c>
      <c r="I127" s="10">
        <f t="shared" si="58"/>
        <v>0</v>
      </c>
      <c r="J127" s="10">
        <f t="shared" si="58"/>
        <v>0</v>
      </c>
      <c r="K127" s="10">
        <f t="shared" si="58"/>
        <v>0</v>
      </c>
      <c r="L127" s="10">
        <f t="shared" si="58"/>
        <v>0</v>
      </c>
      <c r="M127" s="10">
        <f t="shared" si="58"/>
        <v>0</v>
      </c>
      <c r="N127" s="10">
        <f t="shared" si="58"/>
        <v>0</v>
      </c>
      <c r="O127" s="10">
        <f t="shared" si="58"/>
        <v>0</v>
      </c>
      <c r="P127" s="10">
        <f t="shared" si="58"/>
        <v>0</v>
      </c>
      <c r="Q127" s="10">
        <f t="shared" si="58"/>
        <v>0</v>
      </c>
      <c r="R127" s="10">
        <f t="shared" si="58"/>
        <v>0</v>
      </c>
      <c r="S127" s="10">
        <f t="shared" si="58"/>
        <v>0</v>
      </c>
      <c r="T127" s="10">
        <f t="shared" si="58"/>
        <v>0</v>
      </c>
      <c r="U127" s="10">
        <f t="shared" si="58"/>
        <v>0</v>
      </c>
      <c r="V127" s="10">
        <f t="shared" si="58"/>
        <v>0</v>
      </c>
      <c r="W127" s="10">
        <f t="shared" si="58"/>
        <v>0</v>
      </c>
      <c r="X127" s="10">
        <f t="shared" si="58"/>
        <v>0</v>
      </c>
      <c r="Y127" s="10">
        <f t="shared" si="58"/>
        <v>0</v>
      </c>
      <c r="Z127" s="10">
        <f t="shared" si="58"/>
        <v>0</v>
      </c>
      <c r="AA127" s="10">
        <f t="shared" si="58"/>
        <v>0</v>
      </c>
      <c r="AB127" s="10">
        <f t="shared" si="58"/>
        <v>0</v>
      </c>
      <c r="AC127" s="24">
        <f t="shared" si="57"/>
        <v>0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57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57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0</v>
      </c>
      <c r="F130" s="10">
        <f t="shared" ref="F130:AB130" si="59">F129-F128</f>
        <v>0</v>
      </c>
      <c r="G130" s="10">
        <f t="shared" si="59"/>
        <v>0</v>
      </c>
      <c r="H130" s="10">
        <f t="shared" si="59"/>
        <v>0</v>
      </c>
      <c r="I130" s="10">
        <f t="shared" si="59"/>
        <v>0</v>
      </c>
      <c r="J130" s="10">
        <f t="shared" si="59"/>
        <v>0</v>
      </c>
      <c r="K130" s="10">
        <f t="shared" si="59"/>
        <v>0</v>
      </c>
      <c r="L130" s="10">
        <f t="shared" si="59"/>
        <v>0</v>
      </c>
      <c r="M130" s="10">
        <f t="shared" si="59"/>
        <v>0</v>
      </c>
      <c r="N130" s="10">
        <f t="shared" si="59"/>
        <v>0</v>
      </c>
      <c r="O130" s="10">
        <f t="shared" si="59"/>
        <v>0</v>
      </c>
      <c r="P130" s="10">
        <f t="shared" si="59"/>
        <v>0</v>
      </c>
      <c r="Q130" s="10">
        <f t="shared" si="59"/>
        <v>0</v>
      </c>
      <c r="R130" s="10">
        <f t="shared" si="59"/>
        <v>0</v>
      </c>
      <c r="S130" s="10">
        <f t="shared" si="59"/>
        <v>0</v>
      </c>
      <c r="T130" s="10">
        <f t="shared" si="59"/>
        <v>0</v>
      </c>
      <c r="U130" s="10">
        <f t="shared" si="59"/>
        <v>0</v>
      </c>
      <c r="V130" s="10">
        <f t="shared" si="59"/>
        <v>0</v>
      </c>
      <c r="W130" s="10">
        <f t="shared" si="59"/>
        <v>0</v>
      </c>
      <c r="X130" s="10">
        <f t="shared" si="59"/>
        <v>0</v>
      </c>
      <c r="Y130" s="10">
        <f t="shared" si="59"/>
        <v>0</v>
      </c>
      <c r="Z130" s="10">
        <f t="shared" si="59"/>
        <v>0</v>
      </c>
      <c r="AA130" s="10">
        <f t="shared" si="59"/>
        <v>0</v>
      </c>
      <c r="AB130" s="10">
        <f t="shared" si="59"/>
        <v>0</v>
      </c>
      <c r="AC130" s="24">
        <f>AVERAGE(E130:AB130)</f>
        <v>0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60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60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>
        <v>4.2</v>
      </c>
      <c r="Y133" s="11">
        <v>4.2</v>
      </c>
      <c r="Z133" s="11">
        <v>4.2</v>
      </c>
      <c r="AA133" s="11">
        <v>4.2</v>
      </c>
      <c r="AB133" s="11">
        <v>4.2</v>
      </c>
      <c r="AC133" s="24">
        <f t="shared" si="60"/>
        <v>4.200000000000002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>
        <v>3.7</v>
      </c>
      <c r="Y134" s="12">
        <v>3.7</v>
      </c>
      <c r="Z134" s="12">
        <v>3.7</v>
      </c>
      <c r="AA134" s="12">
        <v>3.7</v>
      </c>
      <c r="AB134" s="12">
        <v>3.7</v>
      </c>
      <c r="AC134" s="24">
        <f t="shared" si="60"/>
        <v>3.7000000000000015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>
        <v>3.8</v>
      </c>
      <c r="Y135" s="12">
        <v>3.8</v>
      </c>
      <c r="Z135" s="12">
        <v>3.8</v>
      </c>
      <c r="AA135" s="12">
        <v>3.8</v>
      </c>
      <c r="AB135" s="12">
        <v>3.8</v>
      </c>
      <c r="AC135" s="24">
        <f t="shared" si="60"/>
        <v>3.7999999999999985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24">
        <f t="shared" si="60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AB137" si="61">E133-E134</f>
        <v>0.5</v>
      </c>
      <c r="F137" s="11">
        <f t="shared" si="61"/>
        <v>0.5</v>
      </c>
      <c r="G137" s="11">
        <f t="shared" si="61"/>
        <v>0.5</v>
      </c>
      <c r="H137" s="11">
        <f t="shared" si="61"/>
        <v>0.5</v>
      </c>
      <c r="I137" s="11">
        <f t="shared" si="61"/>
        <v>0.5</v>
      </c>
      <c r="J137" s="11">
        <f t="shared" si="61"/>
        <v>0.5</v>
      </c>
      <c r="K137" s="11">
        <f t="shared" si="61"/>
        <v>0.5</v>
      </c>
      <c r="L137" s="11">
        <f t="shared" si="61"/>
        <v>0.5</v>
      </c>
      <c r="M137" s="11">
        <f t="shared" si="61"/>
        <v>0.5</v>
      </c>
      <c r="N137" s="11">
        <f t="shared" si="61"/>
        <v>0.5</v>
      </c>
      <c r="O137" s="11">
        <f t="shared" si="61"/>
        <v>0.5</v>
      </c>
      <c r="P137" s="11">
        <f t="shared" si="61"/>
        <v>0.5</v>
      </c>
      <c r="Q137" s="11">
        <f t="shared" si="61"/>
        <v>0.5</v>
      </c>
      <c r="R137" s="11">
        <f t="shared" si="61"/>
        <v>0.5</v>
      </c>
      <c r="S137" s="11">
        <f t="shared" si="61"/>
        <v>0.5</v>
      </c>
      <c r="T137" s="11">
        <f t="shared" si="61"/>
        <v>0.5</v>
      </c>
      <c r="U137" s="11">
        <f t="shared" si="61"/>
        <v>0.5</v>
      </c>
      <c r="V137" s="11">
        <f t="shared" si="61"/>
        <v>0.5</v>
      </c>
      <c r="W137" s="11">
        <f t="shared" si="61"/>
        <v>0.5</v>
      </c>
      <c r="X137" s="11">
        <f t="shared" si="61"/>
        <v>0.5</v>
      </c>
      <c r="Y137" s="11">
        <f t="shared" si="61"/>
        <v>0.5</v>
      </c>
      <c r="Z137" s="11">
        <f t="shared" si="61"/>
        <v>0.5</v>
      </c>
      <c r="AA137" s="11">
        <f t="shared" si="61"/>
        <v>0.5</v>
      </c>
      <c r="AB137" s="11">
        <f t="shared" si="61"/>
        <v>0.5</v>
      </c>
      <c r="AC137" s="24">
        <f t="shared" si="60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AB138" si="62">E135-E136</f>
        <v>0.79999999999999982</v>
      </c>
      <c r="F138" s="11">
        <f t="shared" si="62"/>
        <v>0.79999999999999982</v>
      </c>
      <c r="G138" s="11">
        <f t="shared" si="62"/>
        <v>0.79999999999999982</v>
      </c>
      <c r="H138" s="11">
        <f t="shared" si="62"/>
        <v>0.79999999999999982</v>
      </c>
      <c r="I138" s="11">
        <f t="shared" si="62"/>
        <v>0.79999999999999982</v>
      </c>
      <c r="J138" s="11">
        <f t="shared" si="62"/>
        <v>0.79999999999999982</v>
      </c>
      <c r="K138" s="11">
        <f t="shared" si="62"/>
        <v>0.79999999999999982</v>
      </c>
      <c r="L138" s="11">
        <f t="shared" si="62"/>
        <v>0.79999999999999982</v>
      </c>
      <c r="M138" s="11">
        <f t="shared" si="62"/>
        <v>0.79999999999999982</v>
      </c>
      <c r="N138" s="11">
        <f t="shared" si="62"/>
        <v>0.79999999999999982</v>
      </c>
      <c r="O138" s="11">
        <f t="shared" si="62"/>
        <v>0.79999999999999982</v>
      </c>
      <c r="P138" s="11">
        <f t="shared" si="62"/>
        <v>0.79999999999999982</v>
      </c>
      <c r="Q138" s="11">
        <f t="shared" si="62"/>
        <v>0.79999999999999982</v>
      </c>
      <c r="R138" s="11">
        <f t="shared" si="62"/>
        <v>0.79999999999999982</v>
      </c>
      <c r="S138" s="11">
        <f t="shared" si="62"/>
        <v>0.79999999999999982</v>
      </c>
      <c r="T138" s="11">
        <f t="shared" si="62"/>
        <v>0.79999999999999982</v>
      </c>
      <c r="U138" s="11">
        <f t="shared" si="62"/>
        <v>0.79999999999999982</v>
      </c>
      <c r="V138" s="11">
        <f t="shared" si="62"/>
        <v>0.79999999999999982</v>
      </c>
      <c r="W138" s="11">
        <f t="shared" si="62"/>
        <v>0.79999999999999982</v>
      </c>
      <c r="X138" s="11">
        <f t="shared" si="62"/>
        <v>0.79999999999999982</v>
      </c>
      <c r="Y138" s="11">
        <f t="shared" si="62"/>
        <v>0.79999999999999982</v>
      </c>
      <c r="Z138" s="11">
        <f t="shared" si="62"/>
        <v>0.79999999999999982</v>
      </c>
      <c r="AA138" s="11">
        <f t="shared" si="62"/>
        <v>0.79999999999999982</v>
      </c>
      <c r="AB138" s="11">
        <f t="shared" si="62"/>
        <v>0.79999999999999982</v>
      </c>
      <c r="AC138" s="24">
        <f t="shared" si="60"/>
        <v>0.80000000000000027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AB139" si="63">SQRT(E137/0.5)*971</f>
        <v>971</v>
      </c>
      <c r="F139" s="14">
        <f t="shared" si="63"/>
        <v>971</v>
      </c>
      <c r="G139" s="14">
        <f t="shared" si="63"/>
        <v>971</v>
      </c>
      <c r="H139" s="14">
        <f t="shared" si="63"/>
        <v>971</v>
      </c>
      <c r="I139" s="14">
        <f t="shared" si="63"/>
        <v>971</v>
      </c>
      <c r="J139" s="14">
        <f t="shared" si="63"/>
        <v>971</v>
      </c>
      <c r="K139" s="14">
        <f t="shared" si="63"/>
        <v>971</v>
      </c>
      <c r="L139" s="14">
        <f t="shared" si="63"/>
        <v>971</v>
      </c>
      <c r="M139" s="14">
        <f t="shared" si="63"/>
        <v>971</v>
      </c>
      <c r="N139" s="14">
        <f t="shared" si="63"/>
        <v>971</v>
      </c>
      <c r="O139" s="14">
        <f t="shared" si="63"/>
        <v>971</v>
      </c>
      <c r="P139" s="14">
        <f t="shared" si="63"/>
        <v>971</v>
      </c>
      <c r="Q139" s="14">
        <f t="shared" si="63"/>
        <v>971</v>
      </c>
      <c r="R139" s="14">
        <f t="shared" si="63"/>
        <v>971</v>
      </c>
      <c r="S139" s="14">
        <f t="shared" si="63"/>
        <v>971</v>
      </c>
      <c r="T139" s="14">
        <f t="shared" si="63"/>
        <v>971</v>
      </c>
      <c r="U139" s="14">
        <f t="shared" si="63"/>
        <v>971</v>
      </c>
      <c r="V139" s="14">
        <f t="shared" si="63"/>
        <v>971</v>
      </c>
      <c r="W139" s="14">
        <f t="shared" si="63"/>
        <v>971</v>
      </c>
      <c r="X139" s="14">
        <f t="shared" si="63"/>
        <v>971</v>
      </c>
      <c r="Y139" s="14">
        <f t="shared" si="63"/>
        <v>971</v>
      </c>
      <c r="Z139" s="14">
        <f t="shared" si="63"/>
        <v>971</v>
      </c>
      <c r="AA139" s="14">
        <f t="shared" si="63"/>
        <v>971</v>
      </c>
      <c r="AB139" s="14">
        <f t="shared" si="63"/>
        <v>971</v>
      </c>
      <c r="AC139" s="24">
        <f t="shared" si="60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AB140" si="64">E139*1000*1*(E125-E126)/3024</f>
        <v>0</v>
      </c>
      <c r="F140" s="14">
        <f t="shared" si="64"/>
        <v>0</v>
      </c>
      <c r="G140" s="14">
        <f t="shared" si="64"/>
        <v>0</v>
      </c>
      <c r="H140" s="14">
        <f t="shared" si="64"/>
        <v>0</v>
      </c>
      <c r="I140" s="14">
        <f t="shared" si="64"/>
        <v>0</v>
      </c>
      <c r="J140" s="14">
        <f t="shared" si="64"/>
        <v>0</v>
      </c>
      <c r="K140" s="14">
        <f t="shared" si="64"/>
        <v>0</v>
      </c>
      <c r="L140" s="14">
        <f t="shared" si="64"/>
        <v>0</v>
      </c>
      <c r="M140" s="14">
        <f t="shared" si="64"/>
        <v>0</v>
      </c>
      <c r="N140" s="14">
        <f t="shared" si="64"/>
        <v>0</v>
      </c>
      <c r="O140" s="14">
        <f t="shared" si="64"/>
        <v>0</v>
      </c>
      <c r="P140" s="14">
        <f t="shared" si="64"/>
        <v>0</v>
      </c>
      <c r="Q140" s="14">
        <f t="shared" si="64"/>
        <v>0</v>
      </c>
      <c r="R140" s="14">
        <f t="shared" si="64"/>
        <v>0</v>
      </c>
      <c r="S140" s="14">
        <f t="shared" si="64"/>
        <v>0</v>
      </c>
      <c r="T140" s="14">
        <f t="shared" si="64"/>
        <v>0</v>
      </c>
      <c r="U140" s="14">
        <f t="shared" si="64"/>
        <v>0</v>
      </c>
      <c r="V140" s="14">
        <f t="shared" si="64"/>
        <v>0</v>
      </c>
      <c r="W140" s="14">
        <f t="shared" si="64"/>
        <v>0</v>
      </c>
      <c r="X140" s="14">
        <f t="shared" si="64"/>
        <v>0</v>
      </c>
      <c r="Y140" s="14">
        <f t="shared" si="64"/>
        <v>0</v>
      </c>
      <c r="Z140" s="14">
        <f t="shared" si="64"/>
        <v>0</v>
      </c>
      <c r="AA140" s="14">
        <f t="shared" si="64"/>
        <v>0</v>
      </c>
      <c r="AB140" s="14">
        <f t="shared" si="64"/>
        <v>0</v>
      </c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>
        <v>0</v>
      </c>
      <c r="F141" s="15">
        <v>0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1400</v>
      </c>
      <c r="AC141" s="25">
        <f>SUM(E141:AB141)</f>
        <v>1400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 t="e">
        <f t="shared" ref="E142:AB142" si="65">E141/E140</f>
        <v>#DIV/0!</v>
      </c>
      <c r="F142" s="16" t="e">
        <f t="shared" si="65"/>
        <v>#DIV/0!</v>
      </c>
      <c r="G142" s="16" t="e">
        <f t="shared" si="65"/>
        <v>#DIV/0!</v>
      </c>
      <c r="H142" s="16" t="e">
        <f t="shared" si="65"/>
        <v>#DIV/0!</v>
      </c>
      <c r="I142" s="16" t="e">
        <f t="shared" si="65"/>
        <v>#DIV/0!</v>
      </c>
      <c r="J142" s="16" t="e">
        <f t="shared" si="65"/>
        <v>#DIV/0!</v>
      </c>
      <c r="K142" s="16" t="e">
        <f t="shared" si="65"/>
        <v>#DIV/0!</v>
      </c>
      <c r="L142" s="16" t="e">
        <f t="shared" si="65"/>
        <v>#DIV/0!</v>
      </c>
      <c r="M142" s="16" t="e">
        <f t="shared" si="65"/>
        <v>#DIV/0!</v>
      </c>
      <c r="N142" s="16" t="e">
        <f t="shared" si="65"/>
        <v>#DIV/0!</v>
      </c>
      <c r="O142" s="16" t="e">
        <f t="shared" si="65"/>
        <v>#DIV/0!</v>
      </c>
      <c r="P142" s="16" t="e">
        <f t="shared" si="65"/>
        <v>#DIV/0!</v>
      </c>
      <c r="Q142" s="16" t="e">
        <f t="shared" si="65"/>
        <v>#DIV/0!</v>
      </c>
      <c r="R142" s="16" t="e">
        <f t="shared" si="65"/>
        <v>#DIV/0!</v>
      </c>
      <c r="S142" s="16" t="e">
        <f t="shared" si="65"/>
        <v>#DIV/0!</v>
      </c>
      <c r="T142" s="16" t="e">
        <f t="shared" si="65"/>
        <v>#DIV/0!</v>
      </c>
      <c r="U142" s="16" t="e">
        <f t="shared" si="65"/>
        <v>#DIV/0!</v>
      </c>
      <c r="V142" s="16" t="e">
        <f t="shared" si="65"/>
        <v>#DIV/0!</v>
      </c>
      <c r="W142" s="16" t="e">
        <f t="shared" si="65"/>
        <v>#DIV/0!</v>
      </c>
      <c r="X142" s="16" t="e">
        <f t="shared" si="65"/>
        <v>#DIV/0!</v>
      </c>
      <c r="Y142" s="16" t="e">
        <f t="shared" si="65"/>
        <v>#DIV/0!</v>
      </c>
      <c r="Z142" s="16" t="e">
        <f t="shared" si="65"/>
        <v>#DIV/0!</v>
      </c>
      <c r="AA142" s="16" t="e">
        <f t="shared" si="65"/>
        <v>#DIV/0!</v>
      </c>
      <c r="AB142" s="16" t="e">
        <f t="shared" si="65"/>
        <v>#DIV/0!</v>
      </c>
      <c r="AC142" s="24" t="e">
        <f t="shared" ref="AC142:AC147" si="66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 t="e">
        <f>AVERAGE(E142:AB142)</f>
        <v>#DIV/0!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66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 t="e">
        <f t="shared" ref="E144:AB144" si="67">3.516/E142</f>
        <v>#DIV/0!</v>
      </c>
      <c r="F144" s="16" t="e">
        <f t="shared" si="67"/>
        <v>#DIV/0!</v>
      </c>
      <c r="G144" s="16" t="e">
        <f t="shared" si="67"/>
        <v>#DIV/0!</v>
      </c>
      <c r="H144" s="16" t="e">
        <f t="shared" si="67"/>
        <v>#DIV/0!</v>
      </c>
      <c r="I144" s="16" t="e">
        <f t="shared" si="67"/>
        <v>#DIV/0!</v>
      </c>
      <c r="J144" s="16" t="e">
        <f t="shared" si="67"/>
        <v>#DIV/0!</v>
      </c>
      <c r="K144" s="16" t="e">
        <f t="shared" si="67"/>
        <v>#DIV/0!</v>
      </c>
      <c r="L144" s="16" t="e">
        <f t="shared" si="67"/>
        <v>#DIV/0!</v>
      </c>
      <c r="M144" s="16" t="e">
        <f t="shared" si="67"/>
        <v>#DIV/0!</v>
      </c>
      <c r="N144" s="16" t="e">
        <f t="shared" si="67"/>
        <v>#DIV/0!</v>
      </c>
      <c r="O144" s="16" t="e">
        <f t="shared" si="67"/>
        <v>#DIV/0!</v>
      </c>
      <c r="P144" s="16" t="e">
        <f t="shared" si="67"/>
        <v>#DIV/0!</v>
      </c>
      <c r="Q144" s="16" t="e">
        <f t="shared" si="67"/>
        <v>#DIV/0!</v>
      </c>
      <c r="R144" s="16" t="e">
        <f t="shared" si="67"/>
        <v>#DIV/0!</v>
      </c>
      <c r="S144" s="16" t="e">
        <f t="shared" si="67"/>
        <v>#DIV/0!</v>
      </c>
      <c r="T144" s="16" t="e">
        <f t="shared" si="67"/>
        <v>#DIV/0!</v>
      </c>
      <c r="U144" s="16" t="e">
        <f t="shared" si="67"/>
        <v>#DIV/0!</v>
      </c>
      <c r="V144" s="16" t="e">
        <f t="shared" si="67"/>
        <v>#DIV/0!</v>
      </c>
      <c r="W144" s="16" t="e">
        <f t="shared" si="67"/>
        <v>#DIV/0!</v>
      </c>
      <c r="X144" s="16" t="e">
        <f t="shared" si="67"/>
        <v>#DIV/0!</v>
      </c>
      <c r="Y144" s="16" t="e">
        <f t="shared" si="67"/>
        <v>#DIV/0!</v>
      </c>
      <c r="Z144" s="16" t="e">
        <f t="shared" si="67"/>
        <v>#DIV/0!</v>
      </c>
      <c r="AA144" s="16" t="e">
        <f t="shared" si="67"/>
        <v>#DIV/0!</v>
      </c>
      <c r="AB144" s="16" t="e">
        <f t="shared" si="67"/>
        <v>#DIV/0!</v>
      </c>
      <c r="AC144" s="24" t="e">
        <f t="shared" si="66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 t="e">
        <f t="shared" ref="E145:AB145" si="68">3.413*E144</f>
        <v>#DIV/0!</v>
      </c>
      <c r="F145" s="16" t="e">
        <f t="shared" si="68"/>
        <v>#DIV/0!</v>
      </c>
      <c r="G145" s="16" t="e">
        <f t="shared" si="68"/>
        <v>#DIV/0!</v>
      </c>
      <c r="H145" s="16" t="e">
        <f t="shared" si="68"/>
        <v>#DIV/0!</v>
      </c>
      <c r="I145" s="16" t="e">
        <f t="shared" si="68"/>
        <v>#DIV/0!</v>
      </c>
      <c r="J145" s="16" t="e">
        <f t="shared" si="68"/>
        <v>#DIV/0!</v>
      </c>
      <c r="K145" s="16" t="e">
        <f t="shared" si="68"/>
        <v>#DIV/0!</v>
      </c>
      <c r="L145" s="16" t="e">
        <f t="shared" si="68"/>
        <v>#DIV/0!</v>
      </c>
      <c r="M145" s="16" t="e">
        <f t="shared" si="68"/>
        <v>#DIV/0!</v>
      </c>
      <c r="N145" s="16" t="e">
        <f t="shared" si="68"/>
        <v>#DIV/0!</v>
      </c>
      <c r="O145" s="16" t="e">
        <f t="shared" si="68"/>
        <v>#DIV/0!</v>
      </c>
      <c r="P145" s="16" t="e">
        <f t="shared" si="68"/>
        <v>#DIV/0!</v>
      </c>
      <c r="Q145" s="16" t="e">
        <f t="shared" si="68"/>
        <v>#DIV/0!</v>
      </c>
      <c r="R145" s="16" t="e">
        <f t="shared" si="68"/>
        <v>#DIV/0!</v>
      </c>
      <c r="S145" s="16" t="e">
        <f t="shared" si="68"/>
        <v>#DIV/0!</v>
      </c>
      <c r="T145" s="16" t="e">
        <f t="shared" si="68"/>
        <v>#DIV/0!</v>
      </c>
      <c r="U145" s="16" t="e">
        <f t="shared" si="68"/>
        <v>#DIV/0!</v>
      </c>
      <c r="V145" s="16" t="e">
        <f t="shared" si="68"/>
        <v>#DIV/0!</v>
      </c>
      <c r="W145" s="16" t="e">
        <f t="shared" si="68"/>
        <v>#DIV/0!</v>
      </c>
      <c r="X145" s="16" t="e">
        <f t="shared" si="68"/>
        <v>#DIV/0!</v>
      </c>
      <c r="Y145" s="16" t="e">
        <f t="shared" si="68"/>
        <v>#DIV/0!</v>
      </c>
      <c r="Z145" s="16" t="e">
        <f t="shared" si="68"/>
        <v>#DIV/0!</v>
      </c>
      <c r="AA145" s="16" t="e">
        <f t="shared" si="68"/>
        <v>#DIV/0!</v>
      </c>
      <c r="AB145" s="16" t="e">
        <f t="shared" si="68"/>
        <v>#DIV/0!</v>
      </c>
      <c r="AC145" s="24" t="e">
        <f t="shared" si="66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 t="e">
        <f t="shared" ref="E146:J146" si="69">(E129-E128)/LN(1+(E129-E128)/E123)</f>
        <v>#DIV/0!</v>
      </c>
      <c r="F146" s="16" t="e">
        <f t="shared" si="69"/>
        <v>#DIV/0!</v>
      </c>
      <c r="G146" s="16" t="e">
        <f t="shared" si="69"/>
        <v>#DIV/0!</v>
      </c>
      <c r="H146" s="16" t="e">
        <f t="shared" si="69"/>
        <v>#DIV/0!</v>
      </c>
      <c r="I146" s="16" t="e">
        <f t="shared" si="69"/>
        <v>#DIV/0!</v>
      </c>
      <c r="J146" s="16" t="e">
        <f t="shared" si="69"/>
        <v>#DIV/0!</v>
      </c>
      <c r="K146" s="16" t="e">
        <f>(K129-K128)/LN(1+(K129-K128)/K123)</f>
        <v>#DIV/0!</v>
      </c>
      <c r="L146" s="16" t="e">
        <f t="shared" ref="L146:AB146" si="70">(L129-L128)/LN(1+(L129-L128)/L123)</f>
        <v>#DIV/0!</v>
      </c>
      <c r="M146" s="16" t="e">
        <f t="shared" si="70"/>
        <v>#DIV/0!</v>
      </c>
      <c r="N146" s="16" t="e">
        <f t="shared" si="70"/>
        <v>#DIV/0!</v>
      </c>
      <c r="O146" s="16" t="e">
        <f t="shared" si="70"/>
        <v>#DIV/0!</v>
      </c>
      <c r="P146" s="16" t="e">
        <f t="shared" si="70"/>
        <v>#DIV/0!</v>
      </c>
      <c r="Q146" s="16" t="e">
        <f t="shared" si="70"/>
        <v>#DIV/0!</v>
      </c>
      <c r="R146" s="16" t="e">
        <f t="shared" si="70"/>
        <v>#DIV/0!</v>
      </c>
      <c r="S146" s="16" t="e">
        <f t="shared" si="70"/>
        <v>#DIV/0!</v>
      </c>
      <c r="T146" s="16" t="e">
        <f t="shared" si="70"/>
        <v>#DIV/0!</v>
      </c>
      <c r="U146" s="16" t="e">
        <f t="shared" si="70"/>
        <v>#DIV/0!</v>
      </c>
      <c r="V146" s="16" t="e">
        <f t="shared" si="70"/>
        <v>#DIV/0!</v>
      </c>
      <c r="W146" s="16" t="e">
        <f t="shared" si="70"/>
        <v>#DIV/0!</v>
      </c>
      <c r="X146" s="16" t="e">
        <f t="shared" si="70"/>
        <v>#DIV/0!</v>
      </c>
      <c r="Y146" s="16" t="e">
        <f t="shared" si="70"/>
        <v>#DIV/0!</v>
      </c>
      <c r="Z146" s="16" t="e">
        <f t="shared" si="70"/>
        <v>#DIV/0!</v>
      </c>
      <c r="AA146" s="16" t="e">
        <f t="shared" si="70"/>
        <v>#DIV/0!</v>
      </c>
      <c r="AB146" s="16" t="e">
        <f t="shared" si="70"/>
        <v>#DIV/0!</v>
      </c>
      <c r="AC146" s="24" t="e">
        <f t="shared" si="66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 t="e">
        <f t="shared" ref="E147:AB147" si="71">(E125-E126)/LN(1+(E125-E126)/E124)</f>
        <v>#DIV/0!</v>
      </c>
      <c r="F147" s="16" t="e">
        <f t="shared" si="71"/>
        <v>#DIV/0!</v>
      </c>
      <c r="G147" s="16" t="e">
        <f t="shared" si="71"/>
        <v>#DIV/0!</v>
      </c>
      <c r="H147" s="16" t="e">
        <f t="shared" si="71"/>
        <v>#DIV/0!</v>
      </c>
      <c r="I147" s="16" t="e">
        <f t="shared" si="71"/>
        <v>#DIV/0!</v>
      </c>
      <c r="J147" s="16" t="e">
        <f t="shared" si="71"/>
        <v>#DIV/0!</v>
      </c>
      <c r="K147" s="16" t="e">
        <f t="shared" si="71"/>
        <v>#DIV/0!</v>
      </c>
      <c r="L147" s="16" t="e">
        <f t="shared" si="71"/>
        <v>#DIV/0!</v>
      </c>
      <c r="M147" s="16" t="e">
        <f t="shared" si="71"/>
        <v>#DIV/0!</v>
      </c>
      <c r="N147" s="16" t="e">
        <f t="shared" si="71"/>
        <v>#DIV/0!</v>
      </c>
      <c r="O147" s="16" t="e">
        <f t="shared" si="71"/>
        <v>#DIV/0!</v>
      </c>
      <c r="P147" s="16" t="e">
        <f t="shared" si="71"/>
        <v>#DIV/0!</v>
      </c>
      <c r="Q147" s="16" t="e">
        <f t="shared" si="71"/>
        <v>#DIV/0!</v>
      </c>
      <c r="R147" s="16" t="e">
        <f t="shared" si="71"/>
        <v>#DIV/0!</v>
      </c>
      <c r="S147" s="16" t="e">
        <f t="shared" si="71"/>
        <v>#DIV/0!</v>
      </c>
      <c r="T147" s="16" t="e">
        <f t="shared" si="71"/>
        <v>#DIV/0!</v>
      </c>
      <c r="U147" s="16" t="e">
        <f t="shared" si="71"/>
        <v>#DIV/0!</v>
      </c>
      <c r="V147" s="16" t="e">
        <f t="shared" si="71"/>
        <v>#DIV/0!</v>
      </c>
      <c r="W147" s="16" t="e">
        <f t="shared" si="71"/>
        <v>#DIV/0!</v>
      </c>
      <c r="X147" s="16" t="e">
        <f t="shared" si="71"/>
        <v>#DIV/0!</v>
      </c>
      <c r="Y147" s="16" t="e">
        <f t="shared" si="71"/>
        <v>#DIV/0!</v>
      </c>
      <c r="Z147" s="16" t="e">
        <f t="shared" si="71"/>
        <v>#DIV/0!</v>
      </c>
      <c r="AA147" s="16" t="e">
        <f t="shared" si="71"/>
        <v>#DIV/0!</v>
      </c>
      <c r="AB147" s="16" t="e">
        <f t="shared" si="71"/>
        <v>#DIV/0!</v>
      </c>
      <c r="AC147" s="24" t="e">
        <f t="shared" si="66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>
        <v>1.2</v>
      </c>
      <c r="F152" s="8">
        <v>1.3</v>
      </c>
      <c r="G152" s="8">
        <v>1.2</v>
      </c>
      <c r="H152" s="8">
        <v>1.3</v>
      </c>
      <c r="I152" s="8">
        <v>1.2</v>
      </c>
      <c r="J152" s="8">
        <v>1.4</v>
      </c>
      <c r="K152" s="8">
        <v>1.1000000000000001</v>
      </c>
      <c r="L152" s="8">
        <v>1.1000000000000001</v>
      </c>
      <c r="M152" s="8">
        <v>1.1000000000000001</v>
      </c>
      <c r="N152" s="8">
        <v>1.4</v>
      </c>
      <c r="O152" s="8">
        <v>1.2</v>
      </c>
      <c r="P152" s="8">
        <v>1.2</v>
      </c>
      <c r="Q152" s="8">
        <v>1.3</v>
      </c>
      <c r="R152" s="8">
        <v>1.2</v>
      </c>
      <c r="S152" s="8">
        <v>1.3</v>
      </c>
      <c r="T152" s="8">
        <v>1.3</v>
      </c>
      <c r="U152" s="8">
        <v>1.2</v>
      </c>
      <c r="V152" s="8">
        <v>1.1000000000000001</v>
      </c>
      <c r="W152" s="8">
        <v>1.2</v>
      </c>
      <c r="X152" s="8">
        <v>1.3</v>
      </c>
      <c r="Y152" s="8">
        <v>1.2</v>
      </c>
      <c r="Z152" s="8">
        <v>1.2</v>
      </c>
      <c r="AA152" s="8">
        <v>1.3</v>
      </c>
      <c r="AB152" s="8"/>
      <c r="AC152" s="23">
        <f>AVERAGE(E152:AB152)</f>
        <v>1.2304347826086957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>
        <v>0.4</v>
      </c>
      <c r="F153" s="9">
        <v>0.4</v>
      </c>
      <c r="G153" s="9">
        <v>0.4</v>
      </c>
      <c r="H153" s="9">
        <v>0.6</v>
      </c>
      <c r="I153" s="9">
        <v>0.5</v>
      </c>
      <c r="J153" s="9">
        <v>0.4</v>
      </c>
      <c r="K153" s="9">
        <v>0.5</v>
      </c>
      <c r="L153" s="9">
        <v>0.5</v>
      </c>
      <c r="M153" s="9">
        <v>0.4</v>
      </c>
      <c r="N153" s="9">
        <v>0.4</v>
      </c>
      <c r="O153" s="9">
        <v>0.5</v>
      </c>
      <c r="P153" s="9">
        <v>0.5</v>
      </c>
      <c r="Q153" s="9">
        <v>0.6</v>
      </c>
      <c r="R153" s="9">
        <v>0.6</v>
      </c>
      <c r="S153" s="9">
        <v>0.5</v>
      </c>
      <c r="T153" s="9">
        <v>0.6</v>
      </c>
      <c r="U153" s="9">
        <v>0.6</v>
      </c>
      <c r="V153" s="9">
        <v>0.4</v>
      </c>
      <c r="W153" s="9">
        <v>0.5</v>
      </c>
      <c r="X153" s="9">
        <v>0.5</v>
      </c>
      <c r="Y153" s="9">
        <v>0.5</v>
      </c>
      <c r="Z153" s="9">
        <v>0.6</v>
      </c>
      <c r="AA153" s="9">
        <v>0.6</v>
      </c>
      <c r="AB153" s="9"/>
      <c r="AC153" s="23">
        <f>AVERAGE(E153:AB153)</f>
        <v>0.5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>
        <v>14.6</v>
      </c>
      <c r="F154" s="10">
        <v>14</v>
      </c>
      <c r="G154" s="10">
        <v>13.9</v>
      </c>
      <c r="H154" s="10">
        <v>13.9</v>
      </c>
      <c r="I154" s="10">
        <v>13.9</v>
      </c>
      <c r="J154" s="10">
        <v>13.9</v>
      </c>
      <c r="K154" s="10">
        <v>14.1</v>
      </c>
      <c r="L154" s="10">
        <v>14.3</v>
      </c>
      <c r="M154" s="10">
        <v>14.4</v>
      </c>
      <c r="N154" s="10">
        <v>14.8</v>
      </c>
      <c r="O154" s="10">
        <v>14.8</v>
      </c>
      <c r="P154" s="10">
        <v>14.6</v>
      </c>
      <c r="Q154" s="10">
        <v>14.8</v>
      </c>
      <c r="R154" s="10">
        <v>14.8</v>
      </c>
      <c r="S154" s="10">
        <v>14.8</v>
      </c>
      <c r="T154" s="10">
        <v>14.8</v>
      </c>
      <c r="U154" s="10">
        <v>14.5</v>
      </c>
      <c r="V154" s="10">
        <v>14.2</v>
      </c>
      <c r="W154" s="10">
        <v>13.8</v>
      </c>
      <c r="X154" s="10">
        <v>13.8</v>
      </c>
      <c r="Y154" s="10">
        <v>13.7</v>
      </c>
      <c r="Z154" s="10">
        <v>13.6</v>
      </c>
      <c r="AA154" s="10">
        <v>13.5</v>
      </c>
      <c r="AB154" s="10"/>
      <c r="AC154" s="24">
        <f t="shared" ref="AC154:AC158" si="72">AVERAGE(E154:AB154)</f>
        <v>14.239130434782613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>
        <v>6.6</v>
      </c>
      <c r="F155" s="10">
        <v>6.6</v>
      </c>
      <c r="G155" s="10">
        <v>6.5</v>
      </c>
      <c r="H155" s="10">
        <v>6.3</v>
      </c>
      <c r="I155" s="10">
        <v>6.6</v>
      </c>
      <c r="J155" s="10">
        <v>6.7</v>
      </c>
      <c r="K155" s="10">
        <v>6.6</v>
      </c>
      <c r="L155" s="10">
        <v>6.7</v>
      </c>
      <c r="M155" s="10">
        <v>6.3</v>
      </c>
      <c r="N155" s="10">
        <v>6.3</v>
      </c>
      <c r="O155" s="10">
        <v>6.3</v>
      </c>
      <c r="P155" s="10">
        <v>6.3</v>
      </c>
      <c r="Q155" s="10">
        <v>6.4</v>
      </c>
      <c r="R155" s="10">
        <v>6.4</v>
      </c>
      <c r="S155" s="10">
        <v>6.5</v>
      </c>
      <c r="T155" s="10">
        <v>6.4</v>
      </c>
      <c r="U155" s="10">
        <v>6.2</v>
      </c>
      <c r="V155" s="10">
        <v>5.9</v>
      </c>
      <c r="W155" s="10">
        <v>5.9</v>
      </c>
      <c r="X155" s="10">
        <v>5.8</v>
      </c>
      <c r="Y155" s="10">
        <v>5.8</v>
      </c>
      <c r="Z155" s="10">
        <v>5.8</v>
      </c>
      <c r="AA155" s="10">
        <v>5.7</v>
      </c>
      <c r="AB155" s="10"/>
      <c r="AC155" s="24">
        <f t="shared" si="72"/>
        <v>6.286956521739131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>
        <f>E154-E155</f>
        <v>8</v>
      </c>
      <c r="F156" s="10">
        <f t="shared" ref="F156:AA156" si="73">F154-F155</f>
        <v>7.4</v>
      </c>
      <c r="G156" s="10">
        <f t="shared" si="73"/>
        <v>7.4</v>
      </c>
      <c r="H156" s="10">
        <f t="shared" si="73"/>
        <v>7.6000000000000005</v>
      </c>
      <c r="I156" s="10">
        <f t="shared" si="73"/>
        <v>7.3000000000000007</v>
      </c>
      <c r="J156" s="10">
        <f t="shared" si="73"/>
        <v>7.2</v>
      </c>
      <c r="K156" s="10">
        <f t="shared" si="73"/>
        <v>7.5</v>
      </c>
      <c r="L156" s="10">
        <f t="shared" si="73"/>
        <v>7.6000000000000005</v>
      </c>
      <c r="M156" s="10">
        <f t="shared" si="73"/>
        <v>8.1000000000000014</v>
      </c>
      <c r="N156" s="10">
        <f t="shared" si="73"/>
        <v>8.5</v>
      </c>
      <c r="O156" s="10">
        <f t="shared" si="73"/>
        <v>8.5</v>
      </c>
      <c r="P156" s="10">
        <f t="shared" si="73"/>
        <v>8.3000000000000007</v>
      </c>
      <c r="Q156" s="10">
        <f t="shared" si="73"/>
        <v>8.4</v>
      </c>
      <c r="R156" s="10">
        <f t="shared" si="73"/>
        <v>8.4</v>
      </c>
      <c r="S156" s="10">
        <f t="shared" si="73"/>
        <v>8.3000000000000007</v>
      </c>
      <c r="T156" s="10">
        <f t="shared" si="73"/>
        <v>8.4</v>
      </c>
      <c r="U156" s="10">
        <f t="shared" si="73"/>
        <v>8.3000000000000007</v>
      </c>
      <c r="V156" s="10">
        <f t="shared" si="73"/>
        <v>8.2999999999999989</v>
      </c>
      <c r="W156" s="10">
        <f t="shared" si="73"/>
        <v>7.9</v>
      </c>
      <c r="X156" s="10">
        <f t="shared" si="73"/>
        <v>8</v>
      </c>
      <c r="Y156" s="10">
        <f t="shared" si="73"/>
        <v>7.8999999999999995</v>
      </c>
      <c r="Z156" s="10">
        <f t="shared" si="73"/>
        <v>7.8</v>
      </c>
      <c r="AA156" s="10">
        <f t="shared" si="73"/>
        <v>7.8</v>
      </c>
      <c r="AB156" s="10"/>
      <c r="AC156" s="24">
        <f t="shared" si="72"/>
        <v>7.952173913043481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>
        <v>24.6</v>
      </c>
      <c r="F157" s="10">
        <v>24.6</v>
      </c>
      <c r="G157" s="10">
        <v>23.8</v>
      </c>
      <c r="H157" s="10">
        <v>22.9</v>
      </c>
      <c r="I157" s="10">
        <v>22.7</v>
      </c>
      <c r="J157" s="10">
        <v>23.7</v>
      </c>
      <c r="K157" s="10">
        <v>24.1</v>
      </c>
      <c r="L157" s="10">
        <v>24.6</v>
      </c>
      <c r="M157" s="10">
        <v>25.4</v>
      </c>
      <c r="N157" s="10">
        <v>25.8</v>
      </c>
      <c r="O157" s="10">
        <v>24.9</v>
      </c>
      <c r="P157" s="10">
        <v>25.4</v>
      </c>
      <c r="Q157" s="10">
        <v>26.2</v>
      </c>
      <c r="R157" s="10">
        <v>26.3</v>
      </c>
      <c r="S157" s="10">
        <v>26.3</v>
      </c>
      <c r="T157" s="10">
        <v>26.3</v>
      </c>
      <c r="U157" s="10">
        <v>26.4</v>
      </c>
      <c r="V157" s="10">
        <v>26.3</v>
      </c>
      <c r="W157" s="10">
        <v>26.6</v>
      </c>
      <c r="X157" s="10">
        <v>26.7</v>
      </c>
      <c r="Y157" s="10">
        <v>26.5</v>
      </c>
      <c r="Z157" s="10">
        <v>26.3</v>
      </c>
      <c r="AA157" s="10">
        <v>26.3</v>
      </c>
      <c r="AB157" s="10"/>
      <c r="AC157" s="24">
        <f t="shared" si="72"/>
        <v>25.334782608695651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>
        <v>30.1</v>
      </c>
      <c r="F158" s="10">
        <v>29.6</v>
      </c>
      <c r="G158" s="10">
        <v>28.8</v>
      </c>
      <c r="H158" s="10">
        <v>28</v>
      </c>
      <c r="I158" s="10">
        <v>27.8</v>
      </c>
      <c r="J158" s="10">
        <v>28.7</v>
      </c>
      <c r="K158" s="10">
        <v>29.2</v>
      </c>
      <c r="L158" s="10">
        <v>29.8</v>
      </c>
      <c r="M158" s="10">
        <v>30.8</v>
      </c>
      <c r="N158" s="10">
        <v>31.5</v>
      </c>
      <c r="O158" s="10">
        <v>30.6</v>
      </c>
      <c r="P158" s="10">
        <v>31.1</v>
      </c>
      <c r="Q158" s="10">
        <v>31.8</v>
      </c>
      <c r="R158" s="10">
        <v>31.9</v>
      </c>
      <c r="S158" s="10">
        <v>31.9</v>
      </c>
      <c r="T158" s="10">
        <v>32.1</v>
      </c>
      <c r="U158" s="10">
        <v>32.1</v>
      </c>
      <c r="V158" s="10">
        <v>32</v>
      </c>
      <c r="W158" s="10">
        <v>31.9</v>
      </c>
      <c r="X158" s="10">
        <v>32.200000000000003</v>
      </c>
      <c r="Y158" s="10">
        <v>31.8</v>
      </c>
      <c r="Z158" s="10">
        <v>31.6</v>
      </c>
      <c r="AA158" s="10">
        <v>31.7</v>
      </c>
      <c r="AB158" s="10"/>
      <c r="AC158" s="24">
        <f t="shared" si="72"/>
        <v>30.739130434782613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>
        <f>E158-E157</f>
        <v>5.5</v>
      </c>
      <c r="F159" s="10">
        <f t="shared" ref="F159:AA159" si="74">F158-F157</f>
        <v>5</v>
      </c>
      <c r="G159" s="10">
        <f t="shared" si="74"/>
        <v>5</v>
      </c>
      <c r="H159" s="10">
        <f t="shared" si="74"/>
        <v>5.1000000000000014</v>
      </c>
      <c r="I159" s="10">
        <f t="shared" si="74"/>
        <v>5.1000000000000014</v>
      </c>
      <c r="J159" s="10">
        <f t="shared" si="74"/>
        <v>5</v>
      </c>
      <c r="K159" s="10">
        <f t="shared" si="74"/>
        <v>5.0999999999999979</v>
      </c>
      <c r="L159" s="10">
        <f t="shared" si="74"/>
        <v>5.1999999999999993</v>
      </c>
      <c r="M159" s="10">
        <f t="shared" si="74"/>
        <v>5.4000000000000021</v>
      </c>
      <c r="N159" s="10">
        <f t="shared" si="74"/>
        <v>5.6999999999999993</v>
      </c>
      <c r="O159" s="10">
        <f t="shared" si="74"/>
        <v>5.7000000000000028</v>
      </c>
      <c r="P159" s="10">
        <f t="shared" si="74"/>
        <v>5.7000000000000028</v>
      </c>
      <c r="Q159" s="10">
        <f t="shared" si="74"/>
        <v>5.6000000000000014</v>
      </c>
      <c r="R159" s="10">
        <f t="shared" si="74"/>
        <v>5.5999999999999979</v>
      </c>
      <c r="S159" s="10">
        <f t="shared" si="74"/>
        <v>5.5999999999999979</v>
      </c>
      <c r="T159" s="10">
        <f t="shared" si="74"/>
        <v>5.8000000000000007</v>
      </c>
      <c r="U159" s="10">
        <f t="shared" si="74"/>
        <v>5.7000000000000028</v>
      </c>
      <c r="V159" s="10">
        <f t="shared" si="74"/>
        <v>5.6999999999999993</v>
      </c>
      <c r="W159" s="10">
        <f t="shared" si="74"/>
        <v>5.2999999999999972</v>
      </c>
      <c r="X159" s="10">
        <f t="shared" si="74"/>
        <v>5.5000000000000036</v>
      </c>
      <c r="Y159" s="10">
        <f t="shared" si="74"/>
        <v>5.3000000000000007</v>
      </c>
      <c r="Z159" s="10">
        <f t="shared" si="74"/>
        <v>5.3000000000000007</v>
      </c>
      <c r="AA159" s="10">
        <f t="shared" si="74"/>
        <v>5.3999999999999986</v>
      </c>
      <c r="AB159" s="10"/>
      <c r="AC159" s="24">
        <f>AVERAGE(E159:AB159)</f>
        <v>5.4043478260869566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>
        <v>262</v>
      </c>
      <c r="F160" s="172">
        <v>262.7</v>
      </c>
      <c r="G160" s="172">
        <v>261.3</v>
      </c>
      <c r="H160" s="172">
        <v>258.60000000000002</v>
      </c>
      <c r="I160" s="172">
        <v>259.89999999999998</v>
      </c>
      <c r="J160" s="172">
        <v>262.7</v>
      </c>
      <c r="K160" s="172">
        <v>261.3</v>
      </c>
      <c r="L160" s="172">
        <v>265.39999999999998</v>
      </c>
      <c r="M160" s="172">
        <v>257.89999999999998</v>
      </c>
      <c r="N160" s="172">
        <v>257.89999999999998</v>
      </c>
      <c r="O160" s="172">
        <v>257.89999999999998</v>
      </c>
      <c r="P160" s="172">
        <v>259.89999999999998</v>
      </c>
      <c r="Q160" s="172">
        <v>259.89999999999998</v>
      </c>
      <c r="R160" s="172">
        <v>259.2</v>
      </c>
      <c r="S160" s="172">
        <v>259.89999999999998</v>
      </c>
      <c r="T160" s="172">
        <v>259.2</v>
      </c>
      <c r="U160" s="172">
        <v>253.7</v>
      </c>
      <c r="V160" s="172">
        <v>253</v>
      </c>
      <c r="W160" s="172">
        <v>254.4</v>
      </c>
      <c r="X160" s="172">
        <v>251.7</v>
      </c>
      <c r="Y160" s="172">
        <v>251.7</v>
      </c>
      <c r="Z160" s="172">
        <v>251</v>
      </c>
      <c r="AA160" s="172">
        <v>251.7</v>
      </c>
      <c r="AB160" s="172"/>
      <c r="AC160" s="24">
        <f t="shared" ref="AC160:AC168" si="75">AVERAGE(E160:AB160)</f>
        <v>257.95217391304345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>
        <v>699.1</v>
      </c>
      <c r="F161" s="172">
        <v>688.1</v>
      </c>
      <c r="G161" s="172">
        <v>669.5</v>
      </c>
      <c r="H161" s="172">
        <v>652.20000000000005</v>
      </c>
      <c r="I161" s="172">
        <v>646</v>
      </c>
      <c r="J161" s="172">
        <v>664.7</v>
      </c>
      <c r="K161" s="172">
        <v>677.1</v>
      </c>
      <c r="L161" s="172">
        <v>688.1</v>
      </c>
      <c r="M161" s="172">
        <v>719.1</v>
      </c>
      <c r="N161" s="172">
        <v>735.7</v>
      </c>
      <c r="O161" s="172">
        <v>711.5</v>
      </c>
      <c r="P161" s="172">
        <v>720.5</v>
      </c>
      <c r="Q161" s="172">
        <v>737.7</v>
      </c>
      <c r="R161" s="172">
        <v>742.6</v>
      </c>
      <c r="S161" s="172">
        <v>742.6</v>
      </c>
      <c r="T161" s="172">
        <v>743.3</v>
      </c>
      <c r="U161" s="172">
        <v>744.6</v>
      </c>
      <c r="V161" s="172">
        <v>741.9</v>
      </c>
      <c r="W161" s="172">
        <v>738.4</v>
      </c>
      <c r="X161" s="172">
        <v>743.9</v>
      </c>
      <c r="Y161" s="172">
        <v>737.7</v>
      </c>
      <c r="Z161" s="172">
        <v>734.3</v>
      </c>
      <c r="AA161" s="172">
        <v>731.5</v>
      </c>
      <c r="AB161" s="172"/>
      <c r="AC161" s="24">
        <f t="shared" si="75"/>
        <v>713.48260869565206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>
        <v>4.2</v>
      </c>
      <c r="F162" s="11">
        <v>4.2</v>
      </c>
      <c r="G162" s="11">
        <v>4.2</v>
      </c>
      <c r="H162" s="11">
        <v>4.2</v>
      </c>
      <c r="I162" s="11">
        <v>4.2</v>
      </c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>
        <v>4.2</v>
      </c>
      <c r="W162" s="11">
        <v>4.2</v>
      </c>
      <c r="X162" s="11">
        <v>4.2</v>
      </c>
      <c r="Y162" s="11">
        <v>4.2</v>
      </c>
      <c r="Z162" s="11">
        <v>4.2</v>
      </c>
      <c r="AA162" s="11">
        <v>4.2</v>
      </c>
      <c r="AB162" s="11"/>
      <c r="AC162" s="24">
        <f t="shared" si="75"/>
        <v>4.200000000000002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>
        <v>3.7</v>
      </c>
      <c r="F163" s="12">
        <v>3.7</v>
      </c>
      <c r="G163" s="12">
        <v>3.7</v>
      </c>
      <c r="H163" s="12">
        <v>3.7</v>
      </c>
      <c r="I163" s="12">
        <v>3.7</v>
      </c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>
        <v>3.7</v>
      </c>
      <c r="W163" s="12">
        <v>3.7</v>
      </c>
      <c r="X163" s="12">
        <v>3.7</v>
      </c>
      <c r="Y163" s="12">
        <v>3.7</v>
      </c>
      <c r="Z163" s="12">
        <v>3.7</v>
      </c>
      <c r="AA163" s="12">
        <v>3.7</v>
      </c>
      <c r="AB163" s="12"/>
      <c r="AC163" s="24">
        <f t="shared" si="75"/>
        <v>3.7000000000000015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>
        <v>3.8</v>
      </c>
      <c r="F164" s="12">
        <v>3.8</v>
      </c>
      <c r="G164" s="12">
        <v>3.8</v>
      </c>
      <c r="H164" s="12">
        <v>3.8</v>
      </c>
      <c r="I164" s="12">
        <v>3.8</v>
      </c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>
        <v>3.8</v>
      </c>
      <c r="W164" s="12">
        <v>3.8</v>
      </c>
      <c r="X164" s="12">
        <v>3.8</v>
      </c>
      <c r="Y164" s="12">
        <v>3.8</v>
      </c>
      <c r="Z164" s="12">
        <v>3.8</v>
      </c>
      <c r="AA164" s="12">
        <v>3.8</v>
      </c>
      <c r="AB164" s="12"/>
      <c r="AC164" s="24">
        <f t="shared" si="75"/>
        <v>3.7999999999999985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>
        <v>3</v>
      </c>
      <c r="F165" s="12">
        <v>3</v>
      </c>
      <c r="G165" s="12">
        <v>3</v>
      </c>
      <c r="H165" s="12">
        <v>3</v>
      </c>
      <c r="I165" s="12">
        <v>3</v>
      </c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>
        <v>3</v>
      </c>
      <c r="W165" s="12">
        <v>3</v>
      </c>
      <c r="X165" s="12">
        <v>3</v>
      </c>
      <c r="Y165" s="12">
        <v>3</v>
      </c>
      <c r="Z165" s="12">
        <v>3</v>
      </c>
      <c r="AA165" s="12">
        <v>3</v>
      </c>
      <c r="AB165" s="12"/>
      <c r="AC165" s="24">
        <f t="shared" si="75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>
        <f t="shared" ref="E166:AA166" si="76">E162-E163</f>
        <v>0.5</v>
      </c>
      <c r="F166" s="11">
        <f t="shared" si="76"/>
        <v>0.5</v>
      </c>
      <c r="G166" s="11">
        <f t="shared" si="76"/>
        <v>0.5</v>
      </c>
      <c r="H166" s="11">
        <f t="shared" si="76"/>
        <v>0.5</v>
      </c>
      <c r="I166" s="11">
        <f t="shared" si="76"/>
        <v>0.5</v>
      </c>
      <c r="J166" s="11">
        <f t="shared" si="76"/>
        <v>0.5</v>
      </c>
      <c r="K166" s="11">
        <f t="shared" si="76"/>
        <v>0.5</v>
      </c>
      <c r="L166" s="11">
        <f t="shared" si="76"/>
        <v>0.5</v>
      </c>
      <c r="M166" s="11">
        <f t="shared" si="76"/>
        <v>0.5</v>
      </c>
      <c r="N166" s="11">
        <f t="shared" si="76"/>
        <v>0.5</v>
      </c>
      <c r="O166" s="11">
        <f t="shared" si="76"/>
        <v>0.5</v>
      </c>
      <c r="P166" s="11">
        <f t="shared" si="76"/>
        <v>0.5</v>
      </c>
      <c r="Q166" s="11">
        <f t="shared" si="76"/>
        <v>0.5</v>
      </c>
      <c r="R166" s="11">
        <f t="shared" si="76"/>
        <v>0.5</v>
      </c>
      <c r="S166" s="11">
        <f t="shared" si="76"/>
        <v>0.5</v>
      </c>
      <c r="T166" s="11">
        <f t="shared" si="76"/>
        <v>0.5</v>
      </c>
      <c r="U166" s="11">
        <f t="shared" si="76"/>
        <v>0.5</v>
      </c>
      <c r="V166" s="11">
        <f t="shared" si="76"/>
        <v>0.5</v>
      </c>
      <c r="W166" s="11">
        <f t="shared" si="76"/>
        <v>0.5</v>
      </c>
      <c r="X166" s="11">
        <f t="shared" si="76"/>
        <v>0.5</v>
      </c>
      <c r="Y166" s="11">
        <f t="shared" si="76"/>
        <v>0.5</v>
      </c>
      <c r="Z166" s="11">
        <f t="shared" si="76"/>
        <v>0.5</v>
      </c>
      <c r="AA166" s="11">
        <f t="shared" si="76"/>
        <v>0.5</v>
      </c>
      <c r="AB166" s="11"/>
      <c r="AC166" s="24">
        <f t="shared" si="75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>
        <f t="shared" ref="E167:AA167" si="77">E164-E165</f>
        <v>0.79999999999999982</v>
      </c>
      <c r="F167" s="11">
        <f t="shared" si="77"/>
        <v>0.79999999999999982</v>
      </c>
      <c r="G167" s="11">
        <f t="shared" si="77"/>
        <v>0.79999999999999982</v>
      </c>
      <c r="H167" s="11">
        <f t="shared" si="77"/>
        <v>0.79999999999999982</v>
      </c>
      <c r="I167" s="11">
        <f t="shared" si="77"/>
        <v>0.79999999999999982</v>
      </c>
      <c r="J167" s="11">
        <f t="shared" si="77"/>
        <v>0.79999999999999982</v>
      </c>
      <c r="K167" s="11">
        <f t="shared" si="77"/>
        <v>0.79999999999999982</v>
      </c>
      <c r="L167" s="11">
        <f t="shared" si="77"/>
        <v>0.79999999999999982</v>
      </c>
      <c r="M167" s="11">
        <f t="shared" si="77"/>
        <v>0.79999999999999982</v>
      </c>
      <c r="N167" s="11">
        <f t="shared" si="77"/>
        <v>0.79999999999999982</v>
      </c>
      <c r="O167" s="11">
        <f t="shared" si="77"/>
        <v>0.79999999999999982</v>
      </c>
      <c r="P167" s="11">
        <f t="shared" si="77"/>
        <v>0.79999999999999982</v>
      </c>
      <c r="Q167" s="11">
        <f t="shared" si="77"/>
        <v>0.79999999999999982</v>
      </c>
      <c r="R167" s="11">
        <f t="shared" si="77"/>
        <v>0.79999999999999982</v>
      </c>
      <c r="S167" s="11">
        <f t="shared" si="77"/>
        <v>0.79999999999999982</v>
      </c>
      <c r="T167" s="11">
        <f t="shared" si="77"/>
        <v>0.79999999999999982</v>
      </c>
      <c r="U167" s="11">
        <f t="shared" si="77"/>
        <v>0.79999999999999982</v>
      </c>
      <c r="V167" s="11">
        <f t="shared" si="77"/>
        <v>0.79999999999999982</v>
      </c>
      <c r="W167" s="11">
        <f t="shared" si="77"/>
        <v>0.79999999999999982</v>
      </c>
      <c r="X167" s="11">
        <f t="shared" si="77"/>
        <v>0.79999999999999982</v>
      </c>
      <c r="Y167" s="11">
        <f t="shared" si="77"/>
        <v>0.79999999999999982</v>
      </c>
      <c r="Z167" s="11">
        <f t="shared" si="77"/>
        <v>0.79999999999999982</v>
      </c>
      <c r="AA167" s="11">
        <f t="shared" si="77"/>
        <v>0.79999999999999982</v>
      </c>
      <c r="AB167" s="11"/>
      <c r="AC167" s="24">
        <f t="shared" si="75"/>
        <v>0.80000000000000027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>
        <f t="shared" ref="E168:AA168" si="78">SQRT(E166/0.5)*971</f>
        <v>971</v>
      </c>
      <c r="F168" s="14">
        <f t="shared" si="78"/>
        <v>971</v>
      </c>
      <c r="G168" s="14">
        <f t="shared" si="78"/>
        <v>971</v>
      </c>
      <c r="H168" s="14">
        <f t="shared" si="78"/>
        <v>971</v>
      </c>
      <c r="I168" s="14">
        <f t="shared" si="78"/>
        <v>971</v>
      </c>
      <c r="J168" s="14">
        <f t="shared" si="78"/>
        <v>971</v>
      </c>
      <c r="K168" s="14">
        <f t="shared" si="78"/>
        <v>971</v>
      </c>
      <c r="L168" s="14">
        <f t="shared" si="78"/>
        <v>971</v>
      </c>
      <c r="M168" s="14">
        <f t="shared" si="78"/>
        <v>971</v>
      </c>
      <c r="N168" s="14">
        <f t="shared" si="78"/>
        <v>971</v>
      </c>
      <c r="O168" s="14">
        <f t="shared" si="78"/>
        <v>971</v>
      </c>
      <c r="P168" s="14">
        <f t="shared" si="78"/>
        <v>971</v>
      </c>
      <c r="Q168" s="14">
        <f t="shared" si="78"/>
        <v>971</v>
      </c>
      <c r="R168" s="14">
        <f t="shared" si="78"/>
        <v>971</v>
      </c>
      <c r="S168" s="14">
        <f t="shared" si="78"/>
        <v>971</v>
      </c>
      <c r="T168" s="14">
        <f t="shared" si="78"/>
        <v>971</v>
      </c>
      <c r="U168" s="14">
        <f t="shared" si="78"/>
        <v>971</v>
      </c>
      <c r="V168" s="14">
        <f t="shared" si="78"/>
        <v>971</v>
      </c>
      <c r="W168" s="14">
        <f t="shared" si="78"/>
        <v>971</v>
      </c>
      <c r="X168" s="14">
        <f t="shared" si="78"/>
        <v>971</v>
      </c>
      <c r="Y168" s="14">
        <f t="shared" si="78"/>
        <v>971</v>
      </c>
      <c r="Z168" s="14">
        <f t="shared" si="78"/>
        <v>971</v>
      </c>
      <c r="AA168" s="14">
        <f t="shared" si="78"/>
        <v>971</v>
      </c>
      <c r="AB168" s="14"/>
      <c r="AC168" s="24">
        <f t="shared" si="75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>
        <f t="shared" ref="E169:AA169" si="79">E168*1000*1*(E154-E155)/3024</f>
        <v>2568.7830687830688</v>
      </c>
      <c r="F169" s="14">
        <f t="shared" si="79"/>
        <v>2376.1243386243386</v>
      </c>
      <c r="G169" s="14">
        <f t="shared" si="79"/>
        <v>2376.1243386243386</v>
      </c>
      <c r="H169" s="14">
        <f t="shared" si="79"/>
        <v>2440.3439153439158</v>
      </c>
      <c r="I169" s="14">
        <f t="shared" si="79"/>
        <v>2344.0145502645505</v>
      </c>
      <c r="J169" s="14">
        <f t="shared" si="79"/>
        <v>2311.9047619047619</v>
      </c>
      <c r="K169" s="14">
        <f t="shared" si="79"/>
        <v>2408.2341269841268</v>
      </c>
      <c r="L169" s="14">
        <f t="shared" si="79"/>
        <v>2440.3439153439158</v>
      </c>
      <c r="M169" s="14">
        <f t="shared" si="79"/>
        <v>2600.8928571428573</v>
      </c>
      <c r="N169" s="14">
        <f t="shared" si="79"/>
        <v>2729.3320105820108</v>
      </c>
      <c r="O169" s="14">
        <f t="shared" si="79"/>
        <v>2729.3320105820108</v>
      </c>
      <c r="P169" s="14">
        <f t="shared" si="79"/>
        <v>2665.112433862434</v>
      </c>
      <c r="Q169" s="14">
        <f t="shared" si="79"/>
        <v>2697.2222222222222</v>
      </c>
      <c r="R169" s="14">
        <f t="shared" si="79"/>
        <v>2697.2222222222222</v>
      </c>
      <c r="S169" s="14">
        <f t="shared" si="79"/>
        <v>2665.112433862434</v>
      </c>
      <c r="T169" s="14">
        <f t="shared" si="79"/>
        <v>2697.2222222222222</v>
      </c>
      <c r="U169" s="14">
        <f t="shared" si="79"/>
        <v>2665.112433862434</v>
      </c>
      <c r="V169" s="14">
        <f t="shared" si="79"/>
        <v>2665.1124338624336</v>
      </c>
      <c r="W169" s="14">
        <f t="shared" si="79"/>
        <v>2536.6732804232806</v>
      </c>
      <c r="X169" s="14">
        <f t="shared" si="79"/>
        <v>2568.7830687830688</v>
      </c>
      <c r="Y169" s="14">
        <f t="shared" si="79"/>
        <v>2536.6732804232802</v>
      </c>
      <c r="Z169" s="14">
        <f t="shared" si="79"/>
        <v>2504.563492063492</v>
      </c>
      <c r="AA169" s="14">
        <f t="shared" si="79"/>
        <v>2504.563492063492</v>
      </c>
      <c r="AB169" s="14"/>
      <c r="AC169" s="24">
        <f>SUM(E169:AB169)</f>
        <v>58728.802910052917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>
        <v>1500</v>
      </c>
      <c r="F170" s="15">
        <v>1300</v>
      </c>
      <c r="G170" s="15">
        <v>1300</v>
      </c>
      <c r="H170" s="15">
        <v>1200</v>
      </c>
      <c r="I170" s="15">
        <v>1300</v>
      </c>
      <c r="J170" s="15">
        <v>1300</v>
      </c>
      <c r="K170" s="15">
        <v>1300</v>
      </c>
      <c r="L170" s="15">
        <v>1600</v>
      </c>
      <c r="M170" s="15">
        <v>1400</v>
      </c>
      <c r="N170" s="15">
        <v>1500</v>
      </c>
      <c r="O170" s="15">
        <v>1600</v>
      </c>
      <c r="P170" s="15">
        <v>1500</v>
      </c>
      <c r="Q170" s="15">
        <v>1500</v>
      </c>
      <c r="R170" s="15">
        <v>1500</v>
      </c>
      <c r="S170" s="15">
        <v>1600</v>
      </c>
      <c r="T170" s="15">
        <v>1600</v>
      </c>
      <c r="U170" s="15">
        <v>1600</v>
      </c>
      <c r="V170" s="15">
        <v>1400</v>
      </c>
      <c r="W170" s="15">
        <v>1500</v>
      </c>
      <c r="X170" s="15">
        <v>1600</v>
      </c>
      <c r="Y170" s="15">
        <v>1400</v>
      </c>
      <c r="Z170" s="15">
        <v>1600</v>
      </c>
      <c r="AA170" s="15">
        <v>1300</v>
      </c>
      <c r="AB170" s="15">
        <v>0</v>
      </c>
      <c r="AC170" s="25">
        <f>SUM(E170:AB170)</f>
        <v>33400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>
        <f t="shared" ref="E171:AA171" si="80">E170/E169</f>
        <v>0.58393408856848605</v>
      </c>
      <c r="F171" s="16">
        <f t="shared" si="80"/>
        <v>0.54710941631641941</v>
      </c>
      <c r="G171" s="16">
        <f t="shared" si="80"/>
        <v>0.54710941631641941</v>
      </c>
      <c r="H171" s="16">
        <f t="shared" si="80"/>
        <v>0.4917339693208303</v>
      </c>
      <c r="I171" s="16">
        <f t="shared" si="80"/>
        <v>0.55460406585500044</v>
      </c>
      <c r="J171" s="16">
        <f t="shared" si="80"/>
        <v>0.56230690010298656</v>
      </c>
      <c r="K171" s="16">
        <f t="shared" si="80"/>
        <v>0.53981462409886716</v>
      </c>
      <c r="L171" s="16">
        <f t="shared" si="80"/>
        <v>0.6556452924277737</v>
      </c>
      <c r="M171" s="16">
        <f t="shared" si="80"/>
        <v>0.538276690696876</v>
      </c>
      <c r="N171" s="16">
        <f t="shared" si="80"/>
        <v>0.54958502453504565</v>
      </c>
      <c r="O171" s="16">
        <f t="shared" si="80"/>
        <v>0.58622402617071545</v>
      </c>
      <c r="P171" s="16">
        <f t="shared" si="80"/>
        <v>0.56282803717444441</v>
      </c>
      <c r="Q171" s="16">
        <f t="shared" si="80"/>
        <v>0.55612770339855822</v>
      </c>
      <c r="R171" s="16">
        <f t="shared" si="80"/>
        <v>0.55612770339855822</v>
      </c>
      <c r="S171" s="16">
        <f t="shared" si="80"/>
        <v>0.60034990631940732</v>
      </c>
      <c r="T171" s="16">
        <f t="shared" si="80"/>
        <v>0.59320288362512874</v>
      </c>
      <c r="U171" s="16">
        <f t="shared" si="80"/>
        <v>0.60034990631940732</v>
      </c>
      <c r="V171" s="16">
        <f t="shared" si="80"/>
        <v>0.52530616802948149</v>
      </c>
      <c r="W171" s="16">
        <f t="shared" si="80"/>
        <v>0.59132565930985925</v>
      </c>
      <c r="X171" s="16">
        <f t="shared" si="80"/>
        <v>0.62286302780638514</v>
      </c>
      <c r="Y171" s="16">
        <f t="shared" si="80"/>
        <v>0.55190394868920212</v>
      </c>
      <c r="Z171" s="16">
        <f t="shared" si="80"/>
        <v>0.63883387467321551</v>
      </c>
      <c r="AA171" s="16">
        <f t="shared" si="80"/>
        <v>0.51905252317198769</v>
      </c>
      <c r="AB171" s="16"/>
      <c r="AC171" s="24">
        <f t="shared" ref="AC171:AC176" si="81">AVERAGE(E171:AB171)</f>
        <v>0.56846151549239354</v>
      </c>
    </row>
    <row r="172" spans="1:58" ht="30" customHeight="1">
      <c r="A172" s="4">
        <v>17</v>
      </c>
      <c r="B172" s="5" t="s">
        <v>64</v>
      </c>
      <c r="C172" s="13"/>
      <c r="D172" s="13"/>
      <c r="E172" s="427">
        <f>AVERAGE(E171:AB171)</f>
        <v>0.56846151549239354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>
        <f t="shared" si="81"/>
        <v>0.56846151549239354</v>
      </c>
    </row>
    <row r="173" spans="1:58" ht="30" customHeight="1">
      <c r="A173" s="4">
        <v>18</v>
      </c>
      <c r="B173" s="5" t="s">
        <v>65</v>
      </c>
      <c r="C173" s="13"/>
      <c r="D173" s="13"/>
      <c r="E173" s="16">
        <f t="shared" ref="E173:AA173" si="82">3.516/E171</f>
        <v>6.0212275132275135</v>
      </c>
      <c r="F173" s="16">
        <f t="shared" si="82"/>
        <v>6.4265024420024419</v>
      </c>
      <c r="G173" s="16">
        <f t="shared" si="82"/>
        <v>6.4265024420024419</v>
      </c>
      <c r="H173" s="16">
        <f t="shared" si="82"/>
        <v>7.1502076719576735</v>
      </c>
      <c r="I173" s="16">
        <f t="shared" si="82"/>
        <v>6.3396578144078148</v>
      </c>
      <c r="J173" s="16">
        <f t="shared" si="82"/>
        <v>6.2528131868131878</v>
      </c>
      <c r="K173" s="16">
        <f t="shared" si="82"/>
        <v>6.5133470695970699</v>
      </c>
      <c r="L173" s="16">
        <f t="shared" si="82"/>
        <v>5.3626557539682551</v>
      </c>
      <c r="M173" s="16">
        <f t="shared" si="82"/>
        <v>6.5319566326530625</v>
      </c>
      <c r="N173" s="16">
        <f t="shared" si="82"/>
        <v>6.3975542328042341</v>
      </c>
      <c r="O173" s="16">
        <f t="shared" si="82"/>
        <v>5.9977070932539682</v>
      </c>
      <c r="P173" s="16">
        <f t="shared" si="82"/>
        <v>6.247023544973545</v>
      </c>
      <c r="Q173" s="16">
        <f t="shared" si="82"/>
        <v>6.3222888888888882</v>
      </c>
      <c r="R173" s="16">
        <f t="shared" si="82"/>
        <v>6.3222888888888882</v>
      </c>
      <c r="S173" s="16">
        <f t="shared" si="82"/>
        <v>5.8565845734126993</v>
      </c>
      <c r="T173" s="16">
        <f t="shared" si="82"/>
        <v>5.9271458333333333</v>
      </c>
      <c r="U173" s="16">
        <f t="shared" si="82"/>
        <v>5.8565845734126993</v>
      </c>
      <c r="V173" s="16">
        <f t="shared" si="82"/>
        <v>6.6932395124716555</v>
      </c>
      <c r="W173" s="16">
        <f t="shared" si="82"/>
        <v>5.9459621693121703</v>
      </c>
      <c r="X173" s="16">
        <f t="shared" si="82"/>
        <v>5.6449007936507938</v>
      </c>
      <c r="Y173" s="16">
        <f t="shared" si="82"/>
        <v>6.3706737528344668</v>
      </c>
      <c r="Z173" s="16">
        <f t="shared" si="82"/>
        <v>5.503778273809524</v>
      </c>
      <c r="AA173" s="16">
        <f t="shared" si="82"/>
        <v>6.773880952380952</v>
      </c>
      <c r="AB173" s="16"/>
      <c r="AC173" s="24">
        <f t="shared" si="81"/>
        <v>6.2123688526111867</v>
      </c>
    </row>
    <row r="174" spans="1:58" ht="30" customHeight="1">
      <c r="A174" s="4">
        <v>19</v>
      </c>
      <c r="B174" s="5" t="s">
        <v>66</v>
      </c>
      <c r="C174" s="13"/>
      <c r="D174" s="13"/>
      <c r="E174" s="16">
        <f t="shared" ref="E174:AA174" si="83">3.413*E173</f>
        <v>20.550449502645503</v>
      </c>
      <c r="F174" s="16">
        <f t="shared" si="83"/>
        <v>21.933652834554334</v>
      </c>
      <c r="G174" s="16">
        <f t="shared" si="83"/>
        <v>21.933652834554334</v>
      </c>
      <c r="H174" s="16">
        <f t="shared" si="83"/>
        <v>24.403658784391538</v>
      </c>
      <c r="I174" s="16">
        <f t="shared" si="83"/>
        <v>21.637252120573869</v>
      </c>
      <c r="J174" s="16">
        <f t="shared" si="83"/>
        <v>21.340851406593409</v>
      </c>
      <c r="K174" s="16">
        <f t="shared" si="83"/>
        <v>22.230053548534798</v>
      </c>
      <c r="L174" s="16">
        <f t="shared" si="83"/>
        <v>18.302744088293654</v>
      </c>
      <c r="M174" s="16">
        <f t="shared" si="83"/>
        <v>22.293567987244902</v>
      </c>
      <c r="N174" s="16">
        <f t="shared" si="83"/>
        <v>21.83485259656085</v>
      </c>
      <c r="O174" s="16">
        <f t="shared" si="83"/>
        <v>20.470174309275791</v>
      </c>
      <c r="P174" s="16">
        <f t="shared" si="83"/>
        <v>21.321091358994707</v>
      </c>
      <c r="Q174" s="16">
        <f t="shared" si="83"/>
        <v>21.577971977777775</v>
      </c>
      <c r="R174" s="16">
        <f t="shared" si="83"/>
        <v>21.577971977777775</v>
      </c>
      <c r="S174" s="16">
        <f t="shared" si="83"/>
        <v>19.988523149057542</v>
      </c>
      <c r="T174" s="16">
        <f t="shared" si="83"/>
        <v>20.229348729166666</v>
      </c>
      <c r="U174" s="16">
        <f t="shared" si="83"/>
        <v>19.988523149057542</v>
      </c>
      <c r="V174" s="16">
        <f t="shared" si="83"/>
        <v>22.844026456065759</v>
      </c>
      <c r="W174" s="16">
        <f t="shared" si="83"/>
        <v>20.293568883862434</v>
      </c>
      <c r="X174" s="16">
        <f t="shared" si="83"/>
        <v>19.266046408730158</v>
      </c>
      <c r="Y174" s="16">
        <f t="shared" si="83"/>
        <v>21.743109518424035</v>
      </c>
      <c r="Z174" s="16">
        <f t="shared" si="83"/>
        <v>18.784395248511906</v>
      </c>
      <c r="AA174" s="16">
        <f t="shared" si="83"/>
        <v>23.119255690476187</v>
      </c>
      <c r="AB174" s="16"/>
      <c r="AC174" s="24">
        <f t="shared" si="81"/>
        <v>21.202814893961971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>
        <f t="shared" ref="E175:AA175" si="84">(E158-E157)/LN(1+(E158-E157)/E152)</f>
        <v>3.1980723748256557</v>
      </c>
      <c r="F175" s="16">
        <f t="shared" si="84"/>
        <v>3.1681956368598083</v>
      </c>
      <c r="G175" s="16">
        <f t="shared" si="84"/>
        <v>3.0446447180586973</v>
      </c>
      <c r="H175" s="16">
        <f t="shared" si="84"/>
        <v>3.1996311497369812</v>
      </c>
      <c r="I175" s="16">
        <f t="shared" si="84"/>
        <v>3.0755720952729746</v>
      </c>
      <c r="J175" s="16">
        <f t="shared" si="84"/>
        <v>3.2898508185437967</v>
      </c>
      <c r="K175" s="16">
        <f t="shared" si="84"/>
        <v>2.9492740268717399</v>
      </c>
      <c r="L175" s="16">
        <f t="shared" si="84"/>
        <v>2.9795338337636426</v>
      </c>
      <c r="M175" s="16">
        <f t="shared" si="84"/>
        <v>3.039698466879353</v>
      </c>
      <c r="N175" s="16">
        <f t="shared" si="84"/>
        <v>3.51066817163648</v>
      </c>
      <c r="O175" s="16">
        <f t="shared" si="84"/>
        <v>3.2586327882022124</v>
      </c>
      <c r="P175" s="16">
        <f t="shared" si="84"/>
        <v>3.2586327882022124</v>
      </c>
      <c r="Q175" s="16">
        <f t="shared" si="84"/>
        <v>3.3549866827156531</v>
      </c>
      <c r="R175" s="16">
        <f t="shared" si="84"/>
        <v>3.2284080438006151</v>
      </c>
      <c r="S175" s="16">
        <f t="shared" si="84"/>
        <v>3.3549866827156518</v>
      </c>
      <c r="T175" s="16">
        <f t="shared" si="84"/>
        <v>3.4163254610252358</v>
      </c>
      <c r="U175" s="16">
        <f t="shared" si="84"/>
        <v>3.2586327882022124</v>
      </c>
      <c r="V175" s="16">
        <f t="shared" si="84"/>
        <v>3.1290959035451</v>
      </c>
      <c r="W175" s="16">
        <f t="shared" si="84"/>
        <v>3.1370587723358052</v>
      </c>
      <c r="X175" s="16">
        <f t="shared" si="84"/>
        <v>3.3241499204891225</v>
      </c>
      <c r="Y175" s="16">
        <f t="shared" si="84"/>
        <v>3.1370587723358061</v>
      </c>
      <c r="Z175" s="16">
        <f t="shared" si="84"/>
        <v>3.1370587723358061</v>
      </c>
      <c r="AA175" s="16">
        <f t="shared" si="84"/>
        <v>3.2931984691591327</v>
      </c>
      <c r="AB175" s="16"/>
      <c r="AC175" s="24">
        <f t="shared" si="81"/>
        <v>3.2062333538049441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>
        <f t="shared" ref="E176:AA176" si="85">(E154-E155)/LN(1+(E154-E155)/E153)</f>
        <v>2.6276699100244088</v>
      </c>
      <c r="F176" s="16">
        <f t="shared" si="85"/>
        <v>2.4912348380247811</v>
      </c>
      <c r="G176" s="16">
        <f t="shared" si="85"/>
        <v>2.4912348380247811</v>
      </c>
      <c r="H176" s="16">
        <f t="shared" si="85"/>
        <v>2.9063544547929925</v>
      </c>
      <c r="I176" s="16">
        <f t="shared" si="85"/>
        <v>2.6571824286132681</v>
      </c>
      <c r="J176" s="16">
        <f t="shared" si="85"/>
        <v>2.4452875576447819</v>
      </c>
      <c r="K176" s="16">
        <f t="shared" si="85"/>
        <v>2.7050532016668063</v>
      </c>
      <c r="L176" s="16">
        <f t="shared" si="85"/>
        <v>2.7288938316427807</v>
      </c>
      <c r="M176" s="16">
        <f t="shared" si="85"/>
        <v>2.6502140546051294</v>
      </c>
      <c r="N176" s="16">
        <f t="shared" si="85"/>
        <v>2.7398655520260484</v>
      </c>
      <c r="O176" s="16">
        <f t="shared" si="85"/>
        <v>2.9407981782201453</v>
      </c>
      <c r="P176" s="16">
        <f t="shared" si="85"/>
        <v>2.8941048075593399</v>
      </c>
      <c r="Q176" s="16">
        <f t="shared" si="85"/>
        <v>3.1018627337783826</v>
      </c>
      <c r="R176" s="16">
        <f t="shared" si="85"/>
        <v>3.1018627337783826</v>
      </c>
      <c r="S176" s="16">
        <f t="shared" si="85"/>
        <v>2.8941048075593399</v>
      </c>
      <c r="T176" s="16">
        <f t="shared" si="85"/>
        <v>3.1018627337783826</v>
      </c>
      <c r="U176" s="16">
        <f t="shared" si="85"/>
        <v>3.0776339841275702</v>
      </c>
      <c r="V176" s="16">
        <f t="shared" si="85"/>
        <v>2.6951431749169594</v>
      </c>
      <c r="W176" s="16">
        <f t="shared" si="85"/>
        <v>2.8000493085330982</v>
      </c>
      <c r="X176" s="16">
        <f t="shared" si="85"/>
        <v>2.8236489909180893</v>
      </c>
      <c r="Y176" s="16">
        <f t="shared" si="85"/>
        <v>2.8000493085330982</v>
      </c>
      <c r="Z176" s="16">
        <f t="shared" si="85"/>
        <v>2.9556008171816193</v>
      </c>
      <c r="AA176" s="16">
        <f t="shared" si="85"/>
        <v>2.9556008171816193</v>
      </c>
      <c r="AB176" s="16"/>
      <c r="AC176" s="24">
        <f t="shared" si="81"/>
        <v>2.808057089701383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phoneticPr fontId="136" type="noConversion"/>
  <conditionalFormatting sqref="E25:AB25">
    <cfRule type="cellIs" dxfId="62" priority="6" operator="greaterThan">
      <formula>90</formula>
    </cfRule>
  </conditionalFormatting>
  <conditionalFormatting sqref="E54:AB54">
    <cfRule type="cellIs" dxfId="61" priority="5" operator="greaterThan">
      <formula>90</formula>
    </cfRule>
  </conditionalFormatting>
  <conditionalFormatting sqref="E83:AB83">
    <cfRule type="cellIs" dxfId="60" priority="4" operator="greaterThan">
      <formula>90</formula>
    </cfRule>
  </conditionalFormatting>
  <conditionalFormatting sqref="E112:AB112">
    <cfRule type="cellIs" dxfId="59" priority="3" operator="greaterThan">
      <formula>90</formula>
    </cfRule>
  </conditionalFormatting>
  <conditionalFormatting sqref="E141:AB141">
    <cfRule type="cellIs" dxfId="58" priority="2" operator="greaterThan">
      <formula>90</formula>
    </cfRule>
  </conditionalFormatting>
  <conditionalFormatting sqref="E170:AB170">
    <cfRule type="cellIs" dxfId="57" priority="1" operator="greaterThan">
      <formula>90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5E3DC-EEAF-450A-BC01-EAE18AC66AD9}">
  <dimension ref="A1:BF176"/>
  <sheetViews>
    <sheetView topLeftCell="A32" zoomScale="60" zoomScaleNormal="60" workbookViewId="0">
      <selection activeCell="AG57" sqref="AG57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160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23" t="e">
        <f>AVERAGE(E7:AB7)</f>
        <v>#DIV/0!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23" t="e">
        <f>AVERAGE(E8:AB8)</f>
        <v>#DIV/0!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24" t="e">
        <f t="shared" ref="AC9:AC23" si="0">AVERAGE(E9:AB9)</f>
        <v>#DIV/0!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24" t="e">
        <f t="shared" si="0"/>
        <v>#DIV/0!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0</v>
      </c>
      <c r="F11" s="10">
        <f t="shared" ref="F11:AB11" si="1">F9-F10</f>
        <v>0</v>
      </c>
      <c r="G11" s="10">
        <f t="shared" si="1"/>
        <v>0</v>
      </c>
      <c r="H11" s="10">
        <f t="shared" si="1"/>
        <v>0</v>
      </c>
      <c r="I11" s="10">
        <f t="shared" si="1"/>
        <v>0</v>
      </c>
      <c r="J11" s="10">
        <f t="shared" si="1"/>
        <v>0</v>
      </c>
      <c r="K11" s="10">
        <f t="shared" si="1"/>
        <v>0</v>
      </c>
      <c r="L11" s="10">
        <f t="shared" si="1"/>
        <v>0</v>
      </c>
      <c r="M11" s="10">
        <f t="shared" si="1"/>
        <v>0</v>
      </c>
      <c r="N11" s="10">
        <f t="shared" si="1"/>
        <v>0</v>
      </c>
      <c r="O11" s="10">
        <f t="shared" si="1"/>
        <v>0</v>
      </c>
      <c r="P11" s="10">
        <f t="shared" si="1"/>
        <v>0</v>
      </c>
      <c r="Q11" s="10">
        <f t="shared" si="1"/>
        <v>0</v>
      </c>
      <c r="R11" s="10">
        <f t="shared" si="1"/>
        <v>0</v>
      </c>
      <c r="S11" s="10">
        <f t="shared" si="1"/>
        <v>0</v>
      </c>
      <c r="T11" s="10">
        <f t="shared" si="1"/>
        <v>0</v>
      </c>
      <c r="U11" s="10">
        <f t="shared" si="1"/>
        <v>0</v>
      </c>
      <c r="V11" s="10">
        <f t="shared" si="1"/>
        <v>0</v>
      </c>
      <c r="W11" s="10">
        <f t="shared" si="1"/>
        <v>0</v>
      </c>
      <c r="X11" s="10">
        <f t="shared" si="1"/>
        <v>0</v>
      </c>
      <c r="Y11" s="10">
        <f t="shared" si="1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24">
        <f t="shared" si="0"/>
        <v>0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24" t="e">
        <f t="shared" si="0"/>
        <v>#DIV/0!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24" t="e">
        <f t="shared" si="0"/>
        <v>#DIV/0!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0</v>
      </c>
      <c r="F14" s="10">
        <f t="shared" ref="F14:AB14" si="2">F13-F12</f>
        <v>0</v>
      </c>
      <c r="G14" s="10">
        <f t="shared" si="2"/>
        <v>0</v>
      </c>
      <c r="H14" s="10">
        <f t="shared" si="2"/>
        <v>0</v>
      </c>
      <c r="I14" s="10">
        <f t="shared" si="2"/>
        <v>0</v>
      </c>
      <c r="J14" s="10">
        <f t="shared" si="2"/>
        <v>0</v>
      </c>
      <c r="K14" s="10">
        <f t="shared" si="2"/>
        <v>0</v>
      </c>
      <c r="L14" s="10">
        <f t="shared" si="2"/>
        <v>0</v>
      </c>
      <c r="M14" s="10">
        <f t="shared" si="2"/>
        <v>0</v>
      </c>
      <c r="N14" s="10">
        <f t="shared" si="2"/>
        <v>0</v>
      </c>
      <c r="O14" s="10">
        <f t="shared" si="2"/>
        <v>0</v>
      </c>
      <c r="P14" s="10">
        <f t="shared" si="2"/>
        <v>0</v>
      </c>
      <c r="Q14" s="10">
        <f t="shared" si="2"/>
        <v>0</v>
      </c>
      <c r="R14" s="10">
        <f t="shared" si="2"/>
        <v>0</v>
      </c>
      <c r="S14" s="10">
        <f t="shared" si="2"/>
        <v>0</v>
      </c>
      <c r="T14" s="10">
        <f t="shared" si="2"/>
        <v>0</v>
      </c>
      <c r="U14" s="10">
        <f t="shared" si="2"/>
        <v>0</v>
      </c>
      <c r="V14" s="10">
        <f t="shared" si="2"/>
        <v>0</v>
      </c>
      <c r="W14" s="10">
        <f t="shared" si="2"/>
        <v>0</v>
      </c>
      <c r="X14" s="10">
        <f t="shared" si="2"/>
        <v>0</v>
      </c>
      <c r="Y14" s="10">
        <f t="shared" si="2"/>
        <v>0</v>
      </c>
      <c r="Z14" s="10">
        <f t="shared" si="2"/>
        <v>0</v>
      </c>
      <c r="AA14" s="10">
        <f t="shared" si="2"/>
        <v>0</v>
      </c>
      <c r="AB14" s="10">
        <f t="shared" si="2"/>
        <v>0</v>
      </c>
      <c r="AC14" s="24">
        <f>AVERAGE(E14:AB14)</f>
        <v>0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2"/>
      <c r="AB15" s="172"/>
      <c r="AC15" s="24" t="e">
        <f t="shared" ref="AC15:AC16" si="3">AVERAGE(E15:AB15)</f>
        <v>#DIV/0!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2"/>
      <c r="AB16" s="172"/>
      <c r="AC16" s="24" t="e">
        <f t="shared" si="3"/>
        <v>#DIV/0!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0</v>
      </c>
      <c r="F24" s="14">
        <f t="shared" si="7"/>
        <v>0</v>
      </c>
      <c r="G24" s="14">
        <f t="shared" si="7"/>
        <v>0</v>
      </c>
      <c r="H24" s="14">
        <f t="shared" si="7"/>
        <v>0</v>
      </c>
      <c r="I24" s="14">
        <f t="shared" si="7"/>
        <v>0</v>
      </c>
      <c r="J24" s="14">
        <f t="shared" si="7"/>
        <v>0</v>
      </c>
      <c r="K24" s="14">
        <f t="shared" si="7"/>
        <v>0</v>
      </c>
      <c r="L24" s="14">
        <f t="shared" si="7"/>
        <v>0</v>
      </c>
      <c r="M24" s="14">
        <f t="shared" si="7"/>
        <v>0</v>
      </c>
      <c r="N24" s="14">
        <f t="shared" si="7"/>
        <v>0</v>
      </c>
      <c r="O24" s="14">
        <f t="shared" si="7"/>
        <v>0</v>
      </c>
      <c r="P24" s="14">
        <f t="shared" si="7"/>
        <v>0</v>
      </c>
      <c r="Q24" s="14">
        <f t="shared" si="7"/>
        <v>0</v>
      </c>
      <c r="R24" s="14">
        <f t="shared" si="7"/>
        <v>0</v>
      </c>
      <c r="S24" s="14">
        <f t="shared" si="7"/>
        <v>0</v>
      </c>
      <c r="T24" s="14">
        <f t="shared" si="7"/>
        <v>0</v>
      </c>
      <c r="U24" s="14">
        <f t="shared" si="7"/>
        <v>0</v>
      </c>
      <c r="V24" s="14">
        <f t="shared" si="7"/>
        <v>0</v>
      </c>
      <c r="W24" s="14">
        <f t="shared" si="7"/>
        <v>0</v>
      </c>
      <c r="X24" s="14">
        <f t="shared" si="7"/>
        <v>0</v>
      </c>
      <c r="Y24" s="14">
        <f t="shared" si="7"/>
        <v>0</v>
      </c>
      <c r="Z24" s="14">
        <f t="shared" si="7"/>
        <v>0</v>
      </c>
      <c r="AA24" s="14">
        <f t="shared" si="7"/>
        <v>0</v>
      </c>
      <c r="AB24" s="14">
        <f t="shared" si="7"/>
        <v>0</v>
      </c>
      <c r="AC24" s="24">
        <f>SUM(E24:AB24)</f>
        <v>0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25">
        <f>SUM(E25:AB25)</f>
        <v>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 t="e">
        <f t="shared" ref="E26:AB26" si="8">E25/E24</f>
        <v>#DIV/0!</v>
      </c>
      <c r="F26" s="16" t="e">
        <f t="shared" si="8"/>
        <v>#DIV/0!</v>
      </c>
      <c r="G26" s="16" t="e">
        <f t="shared" si="8"/>
        <v>#DIV/0!</v>
      </c>
      <c r="H26" s="16" t="e">
        <f t="shared" si="8"/>
        <v>#DIV/0!</v>
      </c>
      <c r="I26" s="16" t="e">
        <f t="shared" si="8"/>
        <v>#DIV/0!</v>
      </c>
      <c r="J26" s="16" t="e">
        <f t="shared" si="8"/>
        <v>#DIV/0!</v>
      </c>
      <c r="K26" s="16" t="e">
        <f t="shared" si="8"/>
        <v>#DIV/0!</v>
      </c>
      <c r="L26" s="16" t="e">
        <f t="shared" si="8"/>
        <v>#DIV/0!</v>
      </c>
      <c r="M26" s="16" t="e">
        <f t="shared" si="8"/>
        <v>#DIV/0!</v>
      </c>
      <c r="N26" s="16" t="e">
        <f t="shared" si="8"/>
        <v>#DIV/0!</v>
      </c>
      <c r="O26" s="16" t="e">
        <f t="shared" si="8"/>
        <v>#DIV/0!</v>
      </c>
      <c r="P26" s="16" t="e">
        <f t="shared" si="8"/>
        <v>#DIV/0!</v>
      </c>
      <c r="Q26" s="16" t="e">
        <f t="shared" si="8"/>
        <v>#DIV/0!</v>
      </c>
      <c r="R26" s="16" t="e">
        <f t="shared" si="8"/>
        <v>#DIV/0!</v>
      </c>
      <c r="S26" s="16" t="e">
        <f t="shared" si="8"/>
        <v>#DIV/0!</v>
      </c>
      <c r="T26" s="16" t="e">
        <f t="shared" si="8"/>
        <v>#DIV/0!</v>
      </c>
      <c r="U26" s="16" t="e">
        <f t="shared" si="8"/>
        <v>#DIV/0!</v>
      </c>
      <c r="V26" s="16" t="e">
        <f t="shared" si="8"/>
        <v>#DIV/0!</v>
      </c>
      <c r="W26" s="16" t="e">
        <f t="shared" si="8"/>
        <v>#DIV/0!</v>
      </c>
      <c r="X26" s="16" t="e">
        <f t="shared" si="8"/>
        <v>#DIV/0!</v>
      </c>
      <c r="Y26" s="16" t="e">
        <f t="shared" si="8"/>
        <v>#DIV/0!</v>
      </c>
      <c r="Z26" s="16" t="e">
        <f t="shared" si="8"/>
        <v>#DIV/0!</v>
      </c>
      <c r="AA26" s="16" t="e">
        <f t="shared" si="8"/>
        <v>#DIV/0!</v>
      </c>
      <c r="AB26" s="16" t="e">
        <f t="shared" si="8"/>
        <v>#DIV/0!</v>
      </c>
      <c r="AC26" s="24" t="e">
        <f t="shared" ref="AC26:AC31" si="9">AVERAGE(E26:AB26)</f>
        <v>#DIV/0!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 t="e">
        <f>AVERAGE(E26:AB26)</f>
        <v>#DIV/0!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 t="e">
        <f t="shared" si="9"/>
        <v>#DIV/0!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 t="e">
        <f t="shared" ref="E28:AB28" si="10">3.516/E26</f>
        <v>#DIV/0!</v>
      </c>
      <c r="F28" s="16" t="e">
        <f t="shared" si="10"/>
        <v>#DIV/0!</v>
      </c>
      <c r="G28" s="16" t="e">
        <f t="shared" si="10"/>
        <v>#DIV/0!</v>
      </c>
      <c r="H28" s="16" t="e">
        <f t="shared" si="10"/>
        <v>#DIV/0!</v>
      </c>
      <c r="I28" s="16" t="e">
        <f t="shared" si="10"/>
        <v>#DIV/0!</v>
      </c>
      <c r="J28" s="16" t="e">
        <f t="shared" si="10"/>
        <v>#DIV/0!</v>
      </c>
      <c r="K28" s="16" t="e">
        <f t="shared" si="10"/>
        <v>#DIV/0!</v>
      </c>
      <c r="L28" s="16" t="e">
        <f t="shared" si="10"/>
        <v>#DIV/0!</v>
      </c>
      <c r="M28" s="16" t="e">
        <f t="shared" si="10"/>
        <v>#DIV/0!</v>
      </c>
      <c r="N28" s="16" t="e">
        <f t="shared" si="10"/>
        <v>#DIV/0!</v>
      </c>
      <c r="O28" s="16" t="e">
        <f t="shared" si="10"/>
        <v>#DIV/0!</v>
      </c>
      <c r="P28" s="16" t="e">
        <f t="shared" si="10"/>
        <v>#DIV/0!</v>
      </c>
      <c r="Q28" s="16" t="e">
        <f t="shared" si="10"/>
        <v>#DIV/0!</v>
      </c>
      <c r="R28" s="16" t="e">
        <f t="shared" si="10"/>
        <v>#DIV/0!</v>
      </c>
      <c r="S28" s="16" t="e">
        <f t="shared" si="10"/>
        <v>#DIV/0!</v>
      </c>
      <c r="T28" s="16" t="e">
        <f t="shared" si="10"/>
        <v>#DIV/0!</v>
      </c>
      <c r="U28" s="16" t="e">
        <f t="shared" si="10"/>
        <v>#DIV/0!</v>
      </c>
      <c r="V28" s="16" t="e">
        <f t="shared" si="10"/>
        <v>#DIV/0!</v>
      </c>
      <c r="W28" s="16" t="e">
        <f t="shared" si="10"/>
        <v>#DIV/0!</v>
      </c>
      <c r="X28" s="16" t="e">
        <f t="shared" si="10"/>
        <v>#DIV/0!</v>
      </c>
      <c r="Y28" s="16" t="e">
        <f t="shared" si="10"/>
        <v>#DIV/0!</v>
      </c>
      <c r="Z28" s="16" t="e">
        <f t="shared" si="10"/>
        <v>#DIV/0!</v>
      </c>
      <c r="AA28" s="16" t="e">
        <f t="shared" si="10"/>
        <v>#DIV/0!</v>
      </c>
      <c r="AB28" s="16" t="e">
        <f t="shared" si="10"/>
        <v>#DIV/0!</v>
      </c>
      <c r="AC28" s="24" t="e">
        <f t="shared" si="9"/>
        <v>#DIV/0!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 t="e">
        <f t="shared" ref="E29:AB29" si="11">3.413*E28</f>
        <v>#DIV/0!</v>
      </c>
      <c r="F29" s="16" t="e">
        <f t="shared" si="11"/>
        <v>#DIV/0!</v>
      </c>
      <c r="G29" s="16" t="e">
        <f t="shared" si="11"/>
        <v>#DIV/0!</v>
      </c>
      <c r="H29" s="16" t="e">
        <f t="shared" si="11"/>
        <v>#DIV/0!</v>
      </c>
      <c r="I29" s="16" t="e">
        <f t="shared" si="11"/>
        <v>#DIV/0!</v>
      </c>
      <c r="J29" s="16" t="e">
        <f t="shared" si="11"/>
        <v>#DIV/0!</v>
      </c>
      <c r="K29" s="16" t="e">
        <f t="shared" si="11"/>
        <v>#DIV/0!</v>
      </c>
      <c r="L29" s="16" t="e">
        <f t="shared" si="11"/>
        <v>#DIV/0!</v>
      </c>
      <c r="M29" s="16" t="e">
        <f t="shared" si="11"/>
        <v>#DIV/0!</v>
      </c>
      <c r="N29" s="16" t="e">
        <f t="shared" si="11"/>
        <v>#DIV/0!</v>
      </c>
      <c r="O29" s="16" t="e">
        <f t="shared" si="11"/>
        <v>#DIV/0!</v>
      </c>
      <c r="P29" s="16" t="e">
        <f t="shared" si="11"/>
        <v>#DIV/0!</v>
      </c>
      <c r="Q29" s="16" t="e">
        <f t="shared" si="11"/>
        <v>#DIV/0!</v>
      </c>
      <c r="R29" s="16" t="e">
        <f t="shared" si="11"/>
        <v>#DIV/0!</v>
      </c>
      <c r="S29" s="16" t="e">
        <f t="shared" si="11"/>
        <v>#DIV/0!</v>
      </c>
      <c r="T29" s="16" t="e">
        <f t="shared" si="11"/>
        <v>#DIV/0!</v>
      </c>
      <c r="U29" s="16" t="e">
        <f t="shared" si="11"/>
        <v>#DIV/0!</v>
      </c>
      <c r="V29" s="16" t="e">
        <f t="shared" si="11"/>
        <v>#DIV/0!</v>
      </c>
      <c r="W29" s="16" t="e">
        <f t="shared" si="11"/>
        <v>#DIV/0!</v>
      </c>
      <c r="X29" s="16" t="e">
        <f t="shared" si="11"/>
        <v>#DIV/0!</v>
      </c>
      <c r="Y29" s="16" t="e">
        <f t="shared" si="11"/>
        <v>#DIV/0!</v>
      </c>
      <c r="Z29" s="16" t="e">
        <f t="shared" si="11"/>
        <v>#DIV/0!</v>
      </c>
      <c r="AA29" s="16" t="e">
        <f t="shared" si="11"/>
        <v>#DIV/0!</v>
      </c>
      <c r="AB29" s="16" t="e">
        <f t="shared" si="11"/>
        <v>#DIV/0!</v>
      </c>
      <c r="AC29" s="24" t="e">
        <f t="shared" si="9"/>
        <v>#DIV/0!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 t="e">
        <f>(E13-E12)/LN(1+(E13-E12)/E7)</f>
        <v>#DIV/0!</v>
      </c>
      <c r="F30" s="16" t="e">
        <f t="shared" ref="F30:AB30" si="12">(F13-F12)/LN(1+(F13-F12)/F7)</f>
        <v>#DIV/0!</v>
      </c>
      <c r="G30" s="16" t="e">
        <f t="shared" si="12"/>
        <v>#DIV/0!</v>
      </c>
      <c r="H30" s="16" t="e">
        <f t="shared" si="12"/>
        <v>#DIV/0!</v>
      </c>
      <c r="I30" s="16" t="e">
        <f t="shared" si="12"/>
        <v>#DIV/0!</v>
      </c>
      <c r="J30" s="16" t="e">
        <f t="shared" si="12"/>
        <v>#DIV/0!</v>
      </c>
      <c r="K30" s="16" t="e">
        <f t="shared" si="12"/>
        <v>#DIV/0!</v>
      </c>
      <c r="L30" s="16" t="e">
        <f t="shared" si="12"/>
        <v>#DIV/0!</v>
      </c>
      <c r="M30" s="16" t="e">
        <f t="shared" si="12"/>
        <v>#DIV/0!</v>
      </c>
      <c r="N30" s="16" t="e">
        <f t="shared" si="12"/>
        <v>#DIV/0!</v>
      </c>
      <c r="O30" s="16" t="e">
        <f t="shared" si="12"/>
        <v>#DIV/0!</v>
      </c>
      <c r="P30" s="16" t="e">
        <f t="shared" si="12"/>
        <v>#DIV/0!</v>
      </c>
      <c r="Q30" s="16" t="e">
        <f t="shared" si="12"/>
        <v>#DIV/0!</v>
      </c>
      <c r="R30" s="16" t="e">
        <f t="shared" si="12"/>
        <v>#DIV/0!</v>
      </c>
      <c r="S30" s="16" t="e">
        <f t="shared" si="12"/>
        <v>#DIV/0!</v>
      </c>
      <c r="T30" s="16" t="e">
        <f t="shared" si="12"/>
        <v>#DIV/0!</v>
      </c>
      <c r="U30" s="16" t="e">
        <f t="shared" si="12"/>
        <v>#DIV/0!</v>
      </c>
      <c r="V30" s="16" t="e">
        <f t="shared" si="12"/>
        <v>#DIV/0!</v>
      </c>
      <c r="W30" s="16" t="e">
        <f t="shared" si="12"/>
        <v>#DIV/0!</v>
      </c>
      <c r="X30" s="16" t="e">
        <f t="shared" si="12"/>
        <v>#DIV/0!</v>
      </c>
      <c r="Y30" s="16" t="e">
        <f t="shared" si="12"/>
        <v>#DIV/0!</v>
      </c>
      <c r="Z30" s="16" t="e">
        <f t="shared" si="12"/>
        <v>#DIV/0!</v>
      </c>
      <c r="AA30" s="16" t="e">
        <f t="shared" si="12"/>
        <v>#DIV/0!</v>
      </c>
      <c r="AB30" s="16" t="e">
        <f t="shared" si="12"/>
        <v>#DIV/0!</v>
      </c>
      <c r="AC30" s="24" t="e">
        <f t="shared" si="9"/>
        <v>#DIV/0!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 t="e">
        <f t="shared" ref="E31:AB31" si="13">(E9-E10)/LN(1+(E9-E10)/E8)</f>
        <v>#DIV/0!</v>
      </c>
      <c r="F31" s="16" t="e">
        <f t="shared" si="13"/>
        <v>#DIV/0!</v>
      </c>
      <c r="G31" s="16" t="e">
        <f t="shared" si="13"/>
        <v>#DIV/0!</v>
      </c>
      <c r="H31" s="16" t="e">
        <f t="shared" si="13"/>
        <v>#DIV/0!</v>
      </c>
      <c r="I31" s="16" t="e">
        <f t="shared" si="13"/>
        <v>#DIV/0!</v>
      </c>
      <c r="J31" s="16" t="e">
        <f t="shared" si="13"/>
        <v>#DIV/0!</v>
      </c>
      <c r="K31" s="16" t="e">
        <f t="shared" si="13"/>
        <v>#DIV/0!</v>
      </c>
      <c r="L31" s="16" t="e">
        <f t="shared" si="13"/>
        <v>#DIV/0!</v>
      </c>
      <c r="M31" s="16" t="e">
        <f t="shared" si="13"/>
        <v>#DIV/0!</v>
      </c>
      <c r="N31" s="16" t="e">
        <f t="shared" si="13"/>
        <v>#DIV/0!</v>
      </c>
      <c r="O31" s="16" t="e">
        <f t="shared" si="13"/>
        <v>#DIV/0!</v>
      </c>
      <c r="P31" s="16" t="e">
        <f t="shared" si="13"/>
        <v>#DIV/0!</v>
      </c>
      <c r="Q31" s="16" t="e">
        <f t="shared" si="13"/>
        <v>#DIV/0!</v>
      </c>
      <c r="R31" s="16" t="e">
        <f t="shared" si="13"/>
        <v>#DIV/0!</v>
      </c>
      <c r="S31" s="16" t="e">
        <f t="shared" si="13"/>
        <v>#DIV/0!</v>
      </c>
      <c r="T31" s="16" t="e">
        <f t="shared" si="13"/>
        <v>#DIV/0!</v>
      </c>
      <c r="U31" s="16" t="e">
        <f t="shared" si="13"/>
        <v>#DIV/0!</v>
      </c>
      <c r="V31" s="16" t="e">
        <f t="shared" si="13"/>
        <v>#DIV/0!</v>
      </c>
      <c r="W31" s="16" t="e">
        <f t="shared" si="13"/>
        <v>#DIV/0!</v>
      </c>
      <c r="X31" s="16" t="e">
        <f t="shared" si="13"/>
        <v>#DIV/0!</v>
      </c>
      <c r="Y31" s="16" t="e">
        <f t="shared" si="13"/>
        <v>#DIV/0!</v>
      </c>
      <c r="Z31" s="16" t="e">
        <f t="shared" si="13"/>
        <v>#DIV/0!</v>
      </c>
      <c r="AA31" s="16" t="e">
        <f t="shared" si="13"/>
        <v>#DIV/0!</v>
      </c>
      <c r="AB31" s="16" t="e">
        <f t="shared" si="13"/>
        <v>#DIV/0!</v>
      </c>
      <c r="AC31" s="24" t="e">
        <f t="shared" si="9"/>
        <v>#DIV/0!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>
        <v>0.8</v>
      </c>
      <c r="P36" s="8">
        <v>0.6</v>
      </c>
      <c r="Q36" s="8"/>
      <c r="R36" s="8"/>
      <c r="S36" s="8"/>
      <c r="T36" s="8"/>
      <c r="U36" s="8"/>
      <c r="V36" s="8">
        <v>0.7</v>
      </c>
      <c r="W36" s="8"/>
      <c r="X36" s="8"/>
      <c r="Y36" s="8"/>
      <c r="Z36" s="8"/>
      <c r="AA36" s="8"/>
      <c r="AB36" s="8"/>
      <c r="AC36" s="23">
        <f>AVERAGE(E36:AB36)</f>
        <v>0.69999999999999984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>
        <v>0.7</v>
      </c>
      <c r="P37" s="9">
        <v>0.8</v>
      </c>
      <c r="Q37" s="9"/>
      <c r="R37" s="9"/>
      <c r="S37" s="9"/>
      <c r="T37" s="9"/>
      <c r="U37" s="9"/>
      <c r="V37" s="9">
        <v>0.9</v>
      </c>
      <c r="W37" s="9"/>
      <c r="X37" s="9"/>
      <c r="Y37" s="9"/>
      <c r="Z37" s="9"/>
      <c r="AA37" s="9"/>
      <c r="AB37" s="9"/>
      <c r="AC37" s="23">
        <f>AVERAGE(E37:AB37)</f>
        <v>0.79999999999999993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>
        <v>14.9</v>
      </c>
      <c r="P38" s="10">
        <v>13.6</v>
      </c>
      <c r="Q38" s="10"/>
      <c r="R38" s="10"/>
      <c r="S38" s="10"/>
      <c r="T38" s="10"/>
      <c r="U38" s="10"/>
      <c r="V38" s="10">
        <v>14.1</v>
      </c>
      <c r="W38" s="10"/>
      <c r="X38" s="10"/>
      <c r="Y38" s="10"/>
      <c r="Z38" s="10"/>
      <c r="AA38" s="10"/>
      <c r="AB38" s="10"/>
      <c r="AC38" s="24">
        <f t="shared" ref="AC38:AC42" si="14">AVERAGE(E38:AB38)</f>
        <v>14.200000000000001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>
        <v>7.5</v>
      </c>
      <c r="P39" s="10">
        <v>6.5</v>
      </c>
      <c r="Q39" s="10"/>
      <c r="R39" s="10"/>
      <c r="S39" s="10"/>
      <c r="T39" s="10"/>
      <c r="U39" s="10"/>
      <c r="V39" s="10">
        <v>6.2</v>
      </c>
      <c r="W39" s="10"/>
      <c r="X39" s="10"/>
      <c r="Y39" s="10"/>
      <c r="Z39" s="10"/>
      <c r="AA39" s="10"/>
      <c r="AB39" s="10"/>
      <c r="AC39" s="24">
        <f t="shared" si="14"/>
        <v>6.7333333333333334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>
        <v>7.4</v>
      </c>
      <c r="P40" s="10">
        <v>7.1</v>
      </c>
      <c r="Q40" s="10"/>
      <c r="R40" s="10"/>
      <c r="S40" s="10"/>
      <c r="T40" s="10"/>
      <c r="U40" s="10"/>
      <c r="V40" s="10">
        <v>7.8999999999999995</v>
      </c>
      <c r="W40" s="10"/>
      <c r="X40" s="10"/>
      <c r="Y40" s="10"/>
      <c r="Z40" s="10"/>
      <c r="AA40" s="10"/>
      <c r="AB40" s="10"/>
      <c r="AC40" s="24">
        <f t="shared" si="14"/>
        <v>7.4666666666666659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>
        <v>28.5</v>
      </c>
      <c r="P41" s="10">
        <v>28.5</v>
      </c>
      <c r="Q41" s="10"/>
      <c r="R41" s="10"/>
      <c r="S41" s="10"/>
      <c r="T41" s="10"/>
      <c r="U41" s="10"/>
      <c r="V41" s="10">
        <v>28.3</v>
      </c>
      <c r="W41" s="10"/>
      <c r="X41" s="10"/>
      <c r="Y41" s="10"/>
      <c r="Z41" s="10"/>
      <c r="AA41" s="10"/>
      <c r="AB41" s="10"/>
      <c r="AC41" s="24">
        <f t="shared" si="14"/>
        <v>28.433333333333334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>
        <v>33.200000000000003</v>
      </c>
      <c r="P42" s="10">
        <v>33.1</v>
      </c>
      <c r="Q42" s="10"/>
      <c r="R42" s="10"/>
      <c r="S42" s="10"/>
      <c r="T42" s="10"/>
      <c r="U42" s="10"/>
      <c r="V42" s="10">
        <v>33.299999999999997</v>
      </c>
      <c r="W42" s="10"/>
      <c r="X42" s="10"/>
      <c r="Y42" s="10"/>
      <c r="Z42" s="10"/>
      <c r="AA42" s="10"/>
      <c r="AB42" s="10"/>
      <c r="AC42" s="24">
        <f t="shared" si="14"/>
        <v>33.200000000000003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>
        <v>4.7000000000000028</v>
      </c>
      <c r="P43" s="10">
        <v>4.6000000000000014</v>
      </c>
      <c r="Q43" s="10"/>
      <c r="R43" s="10"/>
      <c r="S43" s="10"/>
      <c r="T43" s="10"/>
      <c r="U43" s="10"/>
      <c r="V43" s="10">
        <v>4.9999999999999964</v>
      </c>
      <c r="W43" s="10"/>
      <c r="X43" s="10"/>
      <c r="Y43" s="10"/>
      <c r="Z43" s="10"/>
      <c r="AA43" s="10"/>
      <c r="AB43" s="10"/>
      <c r="AC43" s="24">
        <f>AVERAGE(E43:AB43)</f>
        <v>4.7666666666666666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>
        <v>271</v>
      </c>
      <c r="P44" s="172">
        <v>256.5</v>
      </c>
      <c r="Q44" s="172"/>
      <c r="R44" s="172"/>
      <c r="S44" s="172"/>
      <c r="T44" s="172"/>
      <c r="U44" s="172"/>
      <c r="V44" s="172">
        <v>253</v>
      </c>
      <c r="W44" s="172"/>
      <c r="X44" s="172"/>
      <c r="Y44" s="172"/>
      <c r="Z44" s="172"/>
      <c r="AA44" s="172"/>
      <c r="AB44" s="172"/>
      <c r="AC44" s="24">
        <f t="shared" ref="AC44:AC52" si="15">AVERAGE(E44:AB44)</f>
        <v>260.16666666666669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>
        <v>755</v>
      </c>
      <c r="P45" s="172">
        <v>752.9</v>
      </c>
      <c r="Q45" s="172"/>
      <c r="R45" s="172"/>
      <c r="S45" s="172"/>
      <c r="T45" s="172"/>
      <c r="U45" s="172"/>
      <c r="V45" s="172">
        <v>760.5</v>
      </c>
      <c r="W45" s="172"/>
      <c r="X45" s="172"/>
      <c r="Y45" s="172"/>
      <c r="Z45" s="172"/>
      <c r="AA45" s="172"/>
      <c r="AB45" s="172"/>
      <c r="AC45" s="24">
        <f t="shared" si="15"/>
        <v>756.13333333333333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>
        <v>4.2</v>
      </c>
      <c r="P46" s="11">
        <v>4.2</v>
      </c>
      <c r="Q46" s="11"/>
      <c r="R46" s="11"/>
      <c r="S46" s="11"/>
      <c r="T46" s="11"/>
      <c r="U46" s="11"/>
      <c r="V46" s="11">
        <v>4.2</v>
      </c>
      <c r="W46" s="11"/>
      <c r="X46" s="11"/>
      <c r="Y46" s="11"/>
      <c r="Z46" s="11"/>
      <c r="AA46" s="11"/>
      <c r="AB46" s="11"/>
      <c r="AC46" s="24">
        <f t="shared" si="15"/>
        <v>4.2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>
        <v>3.7</v>
      </c>
      <c r="P47" s="12">
        <v>3.7</v>
      </c>
      <c r="Q47" s="12"/>
      <c r="R47" s="12"/>
      <c r="S47" s="12"/>
      <c r="T47" s="12"/>
      <c r="U47" s="12"/>
      <c r="V47" s="12">
        <v>3.7</v>
      </c>
      <c r="W47" s="12"/>
      <c r="X47" s="12"/>
      <c r="Y47" s="12"/>
      <c r="Z47" s="12"/>
      <c r="AA47" s="12"/>
      <c r="AB47" s="12"/>
      <c r="AC47" s="24">
        <f t="shared" si="15"/>
        <v>3.7000000000000006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>
        <v>3.8</v>
      </c>
      <c r="P48" s="12">
        <v>3.8</v>
      </c>
      <c r="Q48" s="12"/>
      <c r="R48" s="12"/>
      <c r="S48" s="12"/>
      <c r="T48" s="12"/>
      <c r="U48" s="12"/>
      <c r="V48" s="12">
        <v>3.8</v>
      </c>
      <c r="W48" s="12"/>
      <c r="X48" s="12"/>
      <c r="Y48" s="12"/>
      <c r="Z48" s="12"/>
      <c r="AA48" s="12"/>
      <c r="AB48" s="12"/>
      <c r="AC48" s="24">
        <f t="shared" si="15"/>
        <v>3.7999999999999994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>
        <v>3</v>
      </c>
      <c r="P49" s="12">
        <v>3</v>
      </c>
      <c r="Q49" s="12"/>
      <c r="R49" s="12"/>
      <c r="S49" s="12"/>
      <c r="T49" s="12"/>
      <c r="U49" s="12"/>
      <c r="V49" s="12">
        <v>3</v>
      </c>
      <c r="W49" s="12"/>
      <c r="X49" s="12"/>
      <c r="Y49" s="12"/>
      <c r="Z49" s="12"/>
      <c r="AA49" s="12"/>
      <c r="AB49" s="12"/>
      <c r="AC49" s="24">
        <f t="shared" si="15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>
        <v>0.5</v>
      </c>
      <c r="P50" s="11">
        <v>0.5</v>
      </c>
      <c r="Q50" s="11"/>
      <c r="R50" s="11"/>
      <c r="S50" s="11"/>
      <c r="T50" s="11"/>
      <c r="U50" s="11"/>
      <c r="V50" s="11">
        <v>0.5</v>
      </c>
      <c r="W50" s="11"/>
      <c r="X50" s="11"/>
      <c r="Y50" s="11"/>
      <c r="Z50" s="11"/>
      <c r="AA50" s="11"/>
      <c r="AB50" s="11"/>
      <c r="AC50" s="24">
        <f t="shared" si="15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>
        <v>0.79999999999999982</v>
      </c>
      <c r="P51" s="11">
        <v>0.79999999999999982</v>
      </c>
      <c r="Q51" s="11"/>
      <c r="R51" s="11"/>
      <c r="S51" s="11"/>
      <c r="T51" s="11"/>
      <c r="U51" s="11"/>
      <c r="V51" s="11">
        <v>0.79999999999999982</v>
      </c>
      <c r="W51" s="11"/>
      <c r="X51" s="11"/>
      <c r="Y51" s="11"/>
      <c r="Z51" s="11"/>
      <c r="AA51" s="11"/>
      <c r="AB51" s="11"/>
      <c r="AC51" s="24">
        <f t="shared" si="15"/>
        <v>0.79999999999999982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>
        <v>971</v>
      </c>
      <c r="P52" s="14">
        <v>971</v>
      </c>
      <c r="Q52" s="14"/>
      <c r="R52" s="14"/>
      <c r="S52" s="14"/>
      <c r="T52" s="14"/>
      <c r="U52" s="14"/>
      <c r="V52" s="14">
        <v>971</v>
      </c>
      <c r="W52" s="14"/>
      <c r="X52" s="14"/>
      <c r="Y52" s="14"/>
      <c r="Z52" s="14"/>
      <c r="AA52" s="14"/>
      <c r="AB52" s="14"/>
      <c r="AC52" s="24">
        <f t="shared" si="15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>
        <v>2376.1243386243386</v>
      </c>
      <c r="P53" s="14">
        <v>2279.7949735449733</v>
      </c>
      <c r="Q53" s="14"/>
      <c r="R53" s="14"/>
      <c r="S53" s="14"/>
      <c r="T53" s="14"/>
      <c r="U53" s="14"/>
      <c r="V53" s="14">
        <v>2536.6732804232802</v>
      </c>
      <c r="W53" s="14"/>
      <c r="X53" s="14"/>
      <c r="Y53" s="14"/>
      <c r="Z53" s="14"/>
      <c r="AA53" s="14"/>
      <c r="AB53" s="14"/>
      <c r="AC53" s="24">
        <f>SUM(E53:AB53)</f>
        <v>7192.5925925925912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100</v>
      </c>
      <c r="O54" s="15">
        <v>1400</v>
      </c>
      <c r="P54" s="15">
        <v>1400</v>
      </c>
      <c r="Q54" s="15">
        <v>800</v>
      </c>
      <c r="R54" s="15">
        <v>0</v>
      </c>
      <c r="S54" s="15">
        <v>0</v>
      </c>
      <c r="T54" s="15">
        <v>0</v>
      </c>
      <c r="U54" s="15">
        <v>0</v>
      </c>
      <c r="V54" s="15">
        <v>1100</v>
      </c>
      <c r="W54" s="15">
        <v>1000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25">
        <f>SUM(E54:AB54)</f>
        <v>5800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>
        <f t="shared" ref="O55:V55" si="16">O54/O53</f>
        <v>0.58919475603306704</v>
      </c>
      <c r="P55" s="16">
        <f t="shared" si="16"/>
        <v>0.61409030910488682</v>
      </c>
      <c r="Q55" s="16"/>
      <c r="R55" s="16"/>
      <c r="S55" s="16"/>
      <c r="T55" s="16"/>
      <c r="U55" s="16"/>
      <c r="V55" s="16">
        <f t="shared" si="16"/>
        <v>0.43363881682723021</v>
      </c>
      <c r="W55" s="16"/>
      <c r="X55" s="16"/>
      <c r="Y55" s="16"/>
      <c r="Z55" s="16"/>
      <c r="AA55" s="16"/>
      <c r="AB55" s="16"/>
      <c r="AC55" s="24">
        <f t="shared" ref="AC55:AC60" si="17">AVERAGE(E55:AB55)</f>
        <v>0.54564129398839467</v>
      </c>
    </row>
    <row r="56" spans="1:35" ht="30" customHeight="1">
      <c r="A56" s="4">
        <v>17</v>
      </c>
      <c r="B56" s="5" t="s">
        <v>64</v>
      </c>
      <c r="C56" s="13"/>
      <c r="D56" s="13"/>
      <c r="E56" s="427">
        <f>AVERAGE(E55:AB55)</f>
        <v>0.54564129398839467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>
        <f t="shared" si="17"/>
        <v>0.54564129398839467</v>
      </c>
    </row>
    <row r="57" spans="1:35" ht="30" customHeight="1">
      <c r="A57" s="4">
        <v>18</v>
      </c>
      <c r="B57" s="5" t="s">
        <v>65</v>
      </c>
      <c r="C57" s="13"/>
      <c r="D57" s="13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>
        <f t="shared" ref="O57:V57" si="18">3.516/O55</f>
        <v>5.9674665532879825</v>
      </c>
      <c r="P57" s="16">
        <f t="shared" si="18"/>
        <v>5.7255422335600903</v>
      </c>
      <c r="Q57" s="16"/>
      <c r="R57" s="16"/>
      <c r="S57" s="16"/>
      <c r="T57" s="16"/>
      <c r="U57" s="16"/>
      <c r="V57" s="16">
        <f t="shared" si="18"/>
        <v>8.1081302308802297</v>
      </c>
      <c r="W57" s="16"/>
      <c r="X57" s="16"/>
      <c r="Y57" s="16"/>
      <c r="Z57" s="16"/>
      <c r="AA57" s="16"/>
      <c r="AB57" s="16"/>
      <c r="AC57" s="24">
        <f t="shared" si="17"/>
        <v>6.6003796725761008</v>
      </c>
    </row>
    <row r="58" spans="1:35" ht="30" customHeight="1">
      <c r="A58" s="4">
        <v>19</v>
      </c>
      <c r="B58" s="5" t="s">
        <v>66</v>
      </c>
      <c r="C58" s="13"/>
      <c r="D58" s="13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>
        <f t="shared" ref="O58:V58" si="19">3.413*O57</f>
        <v>20.366963346371882</v>
      </c>
      <c r="P58" s="16">
        <f t="shared" si="19"/>
        <v>19.541275643140587</v>
      </c>
      <c r="Q58" s="16"/>
      <c r="R58" s="16"/>
      <c r="S58" s="16"/>
      <c r="T58" s="16"/>
      <c r="U58" s="16"/>
      <c r="V58" s="16">
        <f t="shared" si="19"/>
        <v>27.673048477994222</v>
      </c>
      <c r="W58" s="16"/>
      <c r="X58" s="16"/>
      <c r="Y58" s="16"/>
      <c r="Z58" s="16"/>
      <c r="AA58" s="16"/>
      <c r="AB58" s="16"/>
      <c r="AC58" s="24">
        <f t="shared" si="17"/>
        <v>22.527095822502229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>
        <f t="shared" ref="O59:V59" si="20">(O42-O41)/LN(1+(O42-O41)/O36)</f>
        <v>2.4378963494748316</v>
      </c>
      <c r="P59" s="16">
        <f t="shared" si="20"/>
        <v>2.1301382500832813</v>
      </c>
      <c r="Q59" s="16"/>
      <c r="R59" s="16"/>
      <c r="S59" s="16"/>
      <c r="T59" s="16"/>
      <c r="U59" s="16"/>
      <c r="V59" s="16">
        <f t="shared" si="20"/>
        <v>2.3841981615956005</v>
      </c>
      <c r="W59" s="16"/>
      <c r="X59" s="16"/>
      <c r="Y59" s="16"/>
      <c r="Z59" s="16"/>
      <c r="AA59" s="16"/>
      <c r="AB59" s="16"/>
      <c r="AC59" s="24">
        <f t="shared" si="17"/>
        <v>2.317410920384571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>
        <f t="shared" ref="O60:V60" si="21">(O38-O39)/LN(1+(O38-O39)/O37)</f>
        <v>3.0222103805672953</v>
      </c>
      <c r="P60" s="16">
        <f t="shared" si="21"/>
        <v>3.1004281370558266</v>
      </c>
      <c r="Q60" s="16"/>
      <c r="R60" s="16"/>
      <c r="S60" s="16"/>
      <c r="T60" s="16"/>
      <c r="U60" s="16"/>
      <c r="V60" s="16">
        <f t="shared" si="21"/>
        <v>3.4647417224962034</v>
      </c>
      <c r="W60" s="16"/>
      <c r="X60" s="16"/>
      <c r="Y60" s="16"/>
      <c r="Z60" s="16"/>
      <c r="AA60" s="16"/>
      <c r="AB60" s="16"/>
      <c r="AC60" s="24">
        <f t="shared" si="17"/>
        <v>3.1957934133731083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>
        <v>0.7</v>
      </c>
      <c r="F65" s="8">
        <v>0.6</v>
      </c>
      <c r="G65" s="8">
        <v>0.7</v>
      </c>
      <c r="H65" s="8">
        <v>0.7</v>
      </c>
      <c r="I65" s="8">
        <v>0.7</v>
      </c>
      <c r="J65" s="8">
        <v>0.7</v>
      </c>
      <c r="K65" s="8">
        <v>0.7</v>
      </c>
      <c r="L65" s="8">
        <v>0.7</v>
      </c>
      <c r="M65" s="8">
        <v>0.8</v>
      </c>
      <c r="N65" s="8">
        <v>0.6</v>
      </c>
      <c r="O65" s="8">
        <v>0.6</v>
      </c>
      <c r="P65" s="8">
        <v>0.7</v>
      </c>
      <c r="Q65" s="8">
        <v>0.7</v>
      </c>
      <c r="R65" s="8">
        <v>0.6</v>
      </c>
      <c r="S65" s="8">
        <v>0.5</v>
      </c>
      <c r="T65" s="8">
        <v>0.8</v>
      </c>
      <c r="U65" s="8">
        <v>0.8</v>
      </c>
      <c r="V65" s="8">
        <v>0.7</v>
      </c>
      <c r="W65" s="8">
        <v>0.9</v>
      </c>
      <c r="X65" s="8">
        <v>0.7</v>
      </c>
      <c r="Y65" s="8">
        <v>0.7</v>
      </c>
      <c r="Z65" s="8">
        <v>0.7</v>
      </c>
      <c r="AA65" s="8">
        <v>0.8</v>
      </c>
      <c r="AB65" s="8">
        <v>0.7</v>
      </c>
      <c r="AC65" s="23">
        <f>AVERAGE(E65:AB65)</f>
        <v>0.69999999999999984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>
        <v>0.6</v>
      </c>
      <c r="F66" s="9">
        <v>0.4</v>
      </c>
      <c r="G66" s="9">
        <v>0.4</v>
      </c>
      <c r="H66" s="9">
        <v>0.6</v>
      </c>
      <c r="I66" s="9">
        <v>0.7</v>
      </c>
      <c r="J66" s="9">
        <v>0.6</v>
      </c>
      <c r="K66" s="9">
        <v>0.6</v>
      </c>
      <c r="L66" s="9">
        <v>0.6</v>
      </c>
      <c r="M66" s="9">
        <v>0.6</v>
      </c>
      <c r="N66" s="9">
        <v>0.5</v>
      </c>
      <c r="O66" s="9">
        <v>0.6</v>
      </c>
      <c r="P66" s="9">
        <v>0.6</v>
      </c>
      <c r="Q66" s="9">
        <v>0.4</v>
      </c>
      <c r="R66" s="9">
        <v>0.5</v>
      </c>
      <c r="S66" s="9">
        <v>0.6</v>
      </c>
      <c r="T66" s="9">
        <v>0.6</v>
      </c>
      <c r="U66" s="9">
        <v>0.5</v>
      </c>
      <c r="V66" s="9">
        <v>0.6</v>
      </c>
      <c r="W66" s="9">
        <v>0.6</v>
      </c>
      <c r="X66" s="9">
        <v>0.6</v>
      </c>
      <c r="Y66" s="9">
        <v>0.5</v>
      </c>
      <c r="Z66" s="9">
        <v>0.6</v>
      </c>
      <c r="AA66" s="9">
        <v>0.7</v>
      </c>
      <c r="AB66" s="9">
        <v>0.6</v>
      </c>
      <c r="AC66" s="23">
        <f>AVERAGE(E66:AB66)</f>
        <v>0.56666666666666654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>
        <v>13.7</v>
      </c>
      <c r="F67" s="10">
        <v>13.5</v>
      </c>
      <c r="G67" s="10">
        <v>14.3</v>
      </c>
      <c r="H67" s="10">
        <v>14.6</v>
      </c>
      <c r="I67" s="10">
        <v>14.7</v>
      </c>
      <c r="J67" s="10">
        <v>14.9</v>
      </c>
      <c r="K67" s="10">
        <v>15.3</v>
      </c>
      <c r="L67" s="10">
        <v>15.4</v>
      </c>
      <c r="M67" s="10">
        <v>15.4</v>
      </c>
      <c r="N67" s="10">
        <v>15.4</v>
      </c>
      <c r="O67" s="10">
        <v>15.5</v>
      </c>
      <c r="P67" s="10">
        <v>14.9</v>
      </c>
      <c r="Q67" s="10">
        <v>13.7</v>
      </c>
      <c r="R67" s="10">
        <v>13.1</v>
      </c>
      <c r="S67" s="10">
        <v>14.2</v>
      </c>
      <c r="T67" s="10">
        <v>14.4</v>
      </c>
      <c r="U67" s="10">
        <v>14.6</v>
      </c>
      <c r="V67" s="10">
        <v>14.7</v>
      </c>
      <c r="W67" s="10">
        <v>14.2</v>
      </c>
      <c r="X67" s="10">
        <v>12.9</v>
      </c>
      <c r="Y67" s="10">
        <v>13.7</v>
      </c>
      <c r="Z67" s="10">
        <v>13.9</v>
      </c>
      <c r="AA67" s="10">
        <v>13.7</v>
      </c>
      <c r="AB67" s="10">
        <v>13.5</v>
      </c>
      <c r="AC67" s="24">
        <f t="shared" ref="AC67:AC71" si="22">AVERAGE(E67:AB67)</f>
        <v>14.341666666666663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>
        <v>6.3</v>
      </c>
      <c r="F68" s="10">
        <v>6.5</v>
      </c>
      <c r="G68" s="10">
        <v>6.1</v>
      </c>
      <c r="H68" s="10">
        <v>6.3</v>
      </c>
      <c r="I68" s="10">
        <v>6.4</v>
      </c>
      <c r="J68" s="10">
        <v>6.7</v>
      </c>
      <c r="K68" s="10">
        <v>7</v>
      </c>
      <c r="L68" s="10">
        <v>7</v>
      </c>
      <c r="M68" s="10">
        <v>7</v>
      </c>
      <c r="N68" s="10">
        <v>6.9</v>
      </c>
      <c r="O68" s="10">
        <v>6.9</v>
      </c>
      <c r="P68" s="10">
        <v>6.8</v>
      </c>
      <c r="Q68" s="10">
        <v>6.1</v>
      </c>
      <c r="R68" s="10">
        <v>5.6</v>
      </c>
      <c r="S68" s="10">
        <v>6.1</v>
      </c>
      <c r="T68" s="10">
        <v>6.2</v>
      </c>
      <c r="U68" s="10">
        <v>6.4</v>
      </c>
      <c r="V68" s="10">
        <v>6.4</v>
      </c>
      <c r="W68" s="10">
        <v>6.3</v>
      </c>
      <c r="X68" s="10">
        <v>5.5</v>
      </c>
      <c r="Y68" s="10">
        <v>5.6</v>
      </c>
      <c r="Z68" s="10">
        <v>5.8</v>
      </c>
      <c r="AA68" s="10">
        <v>5.6</v>
      </c>
      <c r="AB68" s="10">
        <v>5.6</v>
      </c>
      <c r="AC68" s="24">
        <f t="shared" si="22"/>
        <v>6.2958333333333334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7.3999999999999995</v>
      </c>
      <c r="F69" s="10">
        <f t="shared" ref="F69:AB69" si="23">F67-F68</f>
        <v>7</v>
      </c>
      <c r="G69" s="10">
        <f t="shared" si="23"/>
        <v>8.2000000000000011</v>
      </c>
      <c r="H69" s="10">
        <f t="shared" si="23"/>
        <v>8.3000000000000007</v>
      </c>
      <c r="I69" s="10">
        <f t="shared" si="23"/>
        <v>8.2999999999999989</v>
      </c>
      <c r="J69" s="10">
        <f t="shared" si="23"/>
        <v>8.1999999999999993</v>
      </c>
      <c r="K69" s="10">
        <f t="shared" si="23"/>
        <v>8.3000000000000007</v>
      </c>
      <c r="L69" s="10">
        <f t="shared" si="23"/>
        <v>8.4</v>
      </c>
      <c r="M69" s="10">
        <f t="shared" si="23"/>
        <v>8.4</v>
      </c>
      <c r="N69" s="10">
        <f t="shared" si="23"/>
        <v>8.5</v>
      </c>
      <c r="O69" s="10">
        <f t="shared" si="23"/>
        <v>8.6</v>
      </c>
      <c r="P69" s="10">
        <f t="shared" si="23"/>
        <v>8.1000000000000014</v>
      </c>
      <c r="Q69" s="10">
        <f t="shared" si="23"/>
        <v>7.6</v>
      </c>
      <c r="R69" s="10">
        <f t="shared" si="23"/>
        <v>7.5</v>
      </c>
      <c r="S69" s="10">
        <f t="shared" si="23"/>
        <v>8.1</v>
      </c>
      <c r="T69" s="10">
        <f t="shared" si="23"/>
        <v>8.1999999999999993</v>
      </c>
      <c r="U69" s="10">
        <f t="shared" si="23"/>
        <v>8.1999999999999993</v>
      </c>
      <c r="V69" s="10">
        <f t="shared" si="23"/>
        <v>8.2999999999999989</v>
      </c>
      <c r="W69" s="10">
        <f t="shared" si="23"/>
        <v>7.8999999999999995</v>
      </c>
      <c r="X69" s="10">
        <f t="shared" si="23"/>
        <v>7.4</v>
      </c>
      <c r="Y69" s="10">
        <f t="shared" si="23"/>
        <v>8.1</v>
      </c>
      <c r="Z69" s="10">
        <f t="shared" si="23"/>
        <v>8.1000000000000014</v>
      </c>
      <c r="AA69" s="10">
        <f t="shared" si="23"/>
        <v>8.1</v>
      </c>
      <c r="AB69" s="10">
        <f t="shared" si="23"/>
        <v>7.9</v>
      </c>
      <c r="AC69" s="24">
        <f t="shared" si="22"/>
        <v>8.0458333333333325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>
        <v>26.4</v>
      </c>
      <c r="F70" s="10">
        <v>26.6</v>
      </c>
      <c r="G70" s="10">
        <v>26.7</v>
      </c>
      <c r="H70" s="10">
        <v>26.8</v>
      </c>
      <c r="I70" s="10">
        <v>27.1</v>
      </c>
      <c r="J70" s="10">
        <v>27.8</v>
      </c>
      <c r="K70" s="10">
        <v>27.6</v>
      </c>
      <c r="L70" s="10">
        <v>27.5</v>
      </c>
      <c r="M70" s="10">
        <v>27.1</v>
      </c>
      <c r="N70" s="10">
        <v>26.7</v>
      </c>
      <c r="O70" s="10">
        <v>27.3</v>
      </c>
      <c r="P70" s="10">
        <v>28.8</v>
      </c>
      <c r="Q70" s="10">
        <v>28.8</v>
      </c>
      <c r="R70" s="10">
        <v>27.7</v>
      </c>
      <c r="S70" s="10">
        <v>27.2</v>
      </c>
      <c r="T70" s="10">
        <v>26.7</v>
      </c>
      <c r="U70" s="10">
        <v>26.8</v>
      </c>
      <c r="V70" s="10">
        <v>27.2</v>
      </c>
      <c r="W70" s="10">
        <v>28.6</v>
      </c>
      <c r="X70" s="10">
        <v>27.9</v>
      </c>
      <c r="Y70" s="10">
        <v>27.2</v>
      </c>
      <c r="Z70" s="10">
        <v>26.7</v>
      </c>
      <c r="AA70" s="10">
        <v>27.1</v>
      </c>
      <c r="AB70" s="10">
        <v>27</v>
      </c>
      <c r="AC70" s="24">
        <f t="shared" si="22"/>
        <v>27.304166666666671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>
        <v>30.7</v>
      </c>
      <c r="F71" s="10">
        <v>30.4</v>
      </c>
      <c r="G71" s="10">
        <v>31.3</v>
      </c>
      <c r="H71" s="10">
        <v>31.4</v>
      </c>
      <c r="I71" s="10">
        <v>31.8</v>
      </c>
      <c r="J71" s="10">
        <v>32.4</v>
      </c>
      <c r="K71" s="10">
        <v>32.200000000000003</v>
      </c>
      <c r="L71" s="10">
        <v>32.200000000000003</v>
      </c>
      <c r="M71" s="10">
        <v>31.9</v>
      </c>
      <c r="N71" s="10">
        <v>31.4</v>
      </c>
      <c r="O71" s="10">
        <v>32.200000000000003</v>
      </c>
      <c r="P71" s="10">
        <v>33.4</v>
      </c>
      <c r="Q71" s="10">
        <v>33.299999999999997</v>
      </c>
      <c r="R71" s="10">
        <v>32</v>
      </c>
      <c r="S71" s="10">
        <v>31.6</v>
      </c>
      <c r="T71" s="10">
        <v>31.4</v>
      </c>
      <c r="U71" s="10">
        <v>31.4</v>
      </c>
      <c r="V71" s="10">
        <v>31.9</v>
      </c>
      <c r="W71" s="10">
        <v>33.200000000000003</v>
      </c>
      <c r="X71" s="10">
        <v>32.1</v>
      </c>
      <c r="Y71" s="10">
        <v>31.6</v>
      </c>
      <c r="Z71" s="10">
        <v>31.7</v>
      </c>
      <c r="AA71" s="10">
        <v>31.7</v>
      </c>
      <c r="AB71" s="10">
        <v>31.5</v>
      </c>
      <c r="AC71" s="24">
        <f t="shared" si="22"/>
        <v>31.862500000000001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4.3000000000000007</v>
      </c>
      <c r="F72" s="10">
        <f t="shared" ref="F72:AB72" si="24">F71-F70</f>
        <v>3.7999999999999972</v>
      </c>
      <c r="G72" s="10">
        <f t="shared" si="24"/>
        <v>4.6000000000000014</v>
      </c>
      <c r="H72" s="10">
        <f t="shared" si="24"/>
        <v>4.5999999999999979</v>
      </c>
      <c r="I72" s="10">
        <f t="shared" si="24"/>
        <v>4.6999999999999993</v>
      </c>
      <c r="J72" s="10">
        <f t="shared" si="24"/>
        <v>4.5999999999999979</v>
      </c>
      <c r="K72" s="10">
        <f t="shared" si="24"/>
        <v>4.6000000000000014</v>
      </c>
      <c r="L72" s="10">
        <f t="shared" si="24"/>
        <v>4.7000000000000028</v>
      </c>
      <c r="M72" s="10">
        <f t="shared" si="24"/>
        <v>4.7999999999999972</v>
      </c>
      <c r="N72" s="10">
        <f t="shared" si="24"/>
        <v>4.6999999999999993</v>
      </c>
      <c r="O72" s="10">
        <f t="shared" si="24"/>
        <v>4.9000000000000021</v>
      </c>
      <c r="P72" s="10">
        <f t="shared" si="24"/>
        <v>4.5999999999999979</v>
      </c>
      <c r="Q72" s="10">
        <f t="shared" si="24"/>
        <v>4.4999999999999964</v>
      </c>
      <c r="R72" s="10">
        <f t="shared" si="24"/>
        <v>4.3000000000000007</v>
      </c>
      <c r="S72" s="10">
        <f t="shared" si="24"/>
        <v>4.4000000000000021</v>
      </c>
      <c r="T72" s="10">
        <f t="shared" si="24"/>
        <v>4.6999999999999993</v>
      </c>
      <c r="U72" s="10">
        <f t="shared" si="24"/>
        <v>4.5999999999999979</v>
      </c>
      <c r="V72" s="10">
        <f t="shared" si="24"/>
        <v>4.6999999999999993</v>
      </c>
      <c r="W72" s="10">
        <f t="shared" si="24"/>
        <v>4.6000000000000014</v>
      </c>
      <c r="X72" s="10">
        <f t="shared" si="24"/>
        <v>4.2000000000000028</v>
      </c>
      <c r="Y72" s="10">
        <f t="shared" si="24"/>
        <v>4.4000000000000021</v>
      </c>
      <c r="Z72" s="10">
        <f t="shared" si="24"/>
        <v>5</v>
      </c>
      <c r="AA72" s="10">
        <f t="shared" si="24"/>
        <v>4.5999999999999979</v>
      </c>
      <c r="AB72" s="10">
        <f t="shared" si="24"/>
        <v>4.5</v>
      </c>
      <c r="AC72" s="24">
        <f>AVERAGE(E72:AB72)</f>
        <v>4.5583333333333327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>
        <v>258.60000000000002</v>
      </c>
      <c r="F73" s="172">
        <v>262</v>
      </c>
      <c r="G73" s="172">
        <v>253.7</v>
      </c>
      <c r="H73" s="172">
        <v>257.2</v>
      </c>
      <c r="I73" s="172">
        <v>257.89999999999998</v>
      </c>
      <c r="J73" s="172">
        <v>262</v>
      </c>
      <c r="K73" s="172">
        <v>264.8</v>
      </c>
      <c r="L73" s="172">
        <v>264.8</v>
      </c>
      <c r="M73" s="172">
        <v>264.8</v>
      </c>
      <c r="N73" s="172">
        <v>264.8</v>
      </c>
      <c r="O73" s="172">
        <v>266.10000000000002</v>
      </c>
      <c r="P73" s="172">
        <v>265.39999999999998</v>
      </c>
      <c r="Q73" s="172">
        <v>255.1</v>
      </c>
      <c r="R73" s="172">
        <v>249.6</v>
      </c>
      <c r="S73" s="172">
        <v>255.8</v>
      </c>
      <c r="T73" s="172">
        <v>255.1</v>
      </c>
      <c r="U73" s="172">
        <v>258.60000000000002</v>
      </c>
      <c r="V73" s="172">
        <v>258.60000000000002</v>
      </c>
      <c r="W73" s="172">
        <v>256.5</v>
      </c>
      <c r="X73" s="172">
        <v>248.2</v>
      </c>
      <c r="Y73" s="172">
        <v>248.9</v>
      </c>
      <c r="Z73" s="172">
        <v>251</v>
      </c>
      <c r="AA73" s="172">
        <v>248.9</v>
      </c>
      <c r="AB73" s="172">
        <v>249.6</v>
      </c>
      <c r="AC73" s="24">
        <f t="shared" ref="AC73:AC81" si="25">AVERAGE(E73:AB73)</f>
        <v>257.41666666666669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>
        <v>696.4</v>
      </c>
      <c r="F74" s="172">
        <v>692.2</v>
      </c>
      <c r="G74" s="172">
        <v>712.2</v>
      </c>
      <c r="H74" s="172">
        <v>717.7</v>
      </c>
      <c r="I74" s="172">
        <v>724.6</v>
      </c>
      <c r="J74" s="172">
        <v>740.5</v>
      </c>
      <c r="K74" s="172">
        <v>733.6</v>
      </c>
      <c r="L74" s="172">
        <v>736.4</v>
      </c>
      <c r="M74" s="172">
        <v>728.1</v>
      </c>
      <c r="N74" s="172">
        <v>717.1</v>
      </c>
      <c r="O74" s="172">
        <v>731.5</v>
      </c>
      <c r="P74" s="172">
        <v>762.6</v>
      </c>
      <c r="Q74" s="172">
        <v>756.4</v>
      </c>
      <c r="R74" s="172">
        <v>729.5</v>
      </c>
      <c r="S74" s="172">
        <v>721.2</v>
      </c>
      <c r="T74" s="172">
        <v>715</v>
      </c>
      <c r="U74" s="172">
        <v>715</v>
      </c>
      <c r="V74" s="172">
        <v>727.4</v>
      </c>
      <c r="W74" s="172">
        <v>759.8</v>
      </c>
      <c r="X74" s="172">
        <v>730.2</v>
      </c>
      <c r="Y74" s="172">
        <v>723.3</v>
      </c>
      <c r="Z74" s="172">
        <v>721.9</v>
      </c>
      <c r="AA74" s="172">
        <v>721.9</v>
      </c>
      <c r="AB74" s="172">
        <v>718.4</v>
      </c>
      <c r="AC74" s="24">
        <f t="shared" si="25"/>
        <v>726.37083333333339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25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25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25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25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B79" si="26">E75-E76</f>
        <v>0.5</v>
      </c>
      <c r="F79" s="11">
        <f t="shared" si="26"/>
        <v>0.5</v>
      </c>
      <c r="G79" s="11">
        <f t="shared" si="26"/>
        <v>0.5</v>
      </c>
      <c r="H79" s="11">
        <f t="shared" si="26"/>
        <v>0.5</v>
      </c>
      <c r="I79" s="11">
        <f t="shared" si="26"/>
        <v>0.5</v>
      </c>
      <c r="J79" s="11">
        <f t="shared" si="26"/>
        <v>0.5</v>
      </c>
      <c r="K79" s="11">
        <f t="shared" si="26"/>
        <v>0.5</v>
      </c>
      <c r="L79" s="11">
        <f t="shared" si="26"/>
        <v>0.5</v>
      </c>
      <c r="M79" s="11">
        <f t="shared" si="26"/>
        <v>0.5</v>
      </c>
      <c r="N79" s="11">
        <f t="shared" si="26"/>
        <v>0.5</v>
      </c>
      <c r="O79" s="11">
        <f t="shared" si="26"/>
        <v>0.5</v>
      </c>
      <c r="P79" s="11">
        <f t="shared" si="26"/>
        <v>0.5</v>
      </c>
      <c r="Q79" s="11">
        <f t="shared" si="26"/>
        <v>0.5</v>
      </c>
      <c r="R79" s="11">
        <f t="shared" si="26"/>
        <v>0.5</v>
      </c>
      <c r="S79" s="11">
        <f t="shared" si="26"/>
        <v>0.5</v>
      </c>
      <c r="T79" s="11">
        <f t="shared" si="26"/>
        <v>0.5</v>
      </c>
      <c r="U79" s="11">
        <f t="shared" si="26"/>
        <v>0.5</v>
      </c>
      <c r="V79" s="11">
        <f t="shared" si="26"/>
        <v>0.5</v>
      </c>
      <c r="W79" s="11">
        <f t="shared" si="26"/>
        <v>0.5</v>
      </c>
      <c r="X79" s="11">
        <f t="shared" si="26"/>
        <v>0.5</v>
      </c>
      <c r="Y79" s="11">
        <f t="shared" si="26"/>
        <v>0.5</v>
      </c>
      <c r="Z79" s="11">
        <f t="shared" si="26"/>
        <v>0.5</v>
      </c>
      <c r="AA79" s="11">
        <f t="shared" si="26"/>
        <v>0.5</v>
      </c>
      <c r="AB79" s="11">
        <f t="shared" si="26"/>
        <v>0.5</v>
      </c>
      <c r="AC79" s="24">
        <f t="shared" si="25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B80" si="27">E77-E78</f>
        <v>0.79999999999999982</v>
      </c>
      <c r="F80" s="11">
        <f t="shared" si="27"/>
        <v>0.79999999999999982</v>
      </c>
      <c r="G80" s="11">
        <f t="shared" si="27"/>
        <v>0.79999999999999982</v>
      </c>
      <c r="H80" s="11">
        <f t="shared" si="27"/>
        <v>0.79999999999999982</v>
      </c>
      <c r="I80" s="11">
        <f t="shared" si="27"/>
        <v>0.79999999999999982</v>
      </c>
      <c r="J80" s="11">
        <f t="shared" si="27"/>
        <v>0.79999999999999982</v>
      </c>
      <c r="K80" s="11">
        <f t="shared" si="27"/>
        <v>0.79999999999999982</v>
      </c>
      <c r="L80" s="11">
        <f t="shared" si="27"/>
        <v>0.79999999999999982</v>
      </c>
      <c r="M80" s="11">
        <f t="shared" si="27"/>
        <v>0.79999999999999982</v>
      </c>
      <c r="N80" s="11">
        <f t="shared" si="27"/>
        <v>0.79999999999999982</v>
      </c>
      <c r="O80" s="11">
        <f t="shared" si="27"/>
        <v>0.79999999999999982</v>
      </c>
      <c r="P80" s="11">
        <f t="shared" si="27"/>
        <v>0.79999999999999982</v>
      </c>
      <c r="Q80" s="11">
        <f t="shared" si="27"/>
        <v>0.79999999999999982</v>
      </c>
      <c r="R80" s="11">
        <f t="shared" si="27"/>
        <v>0.79999999999999982</v>
      </c>
      <c r="S80" s="11">
        <f t="shared" si="27"/>
        <v>0.79999999999999982</v>
      </c>
      <c r="T80" s="11">
        <f t="shared" si="27"/>
        <v>0.79999999999999982</v>
      </c>
      <c r="U80" s="11">
        <f t="shared" si="27"/>
        <v>0.79999999999999982</v>
      </c>
      <c r="V80" s="11">
        <f t="shared" si="27"/>
        <v>0.79999999999999982</v>
      </c>
      <c r="W80" s="11">
        <f t="shared" si="27"/>
        <v>0.79999999999999982</v>
      </c>
      <c r="X80" s="11">
        <f t="shared" si="27"/>
        <v>0.79999999999999982</v>
      </c>
      <c r="Y80" s="11">
        <f t="shared" si="27"/>
        <v>0.79999999999999982</v>
      </c>
      <c r="Z80" s="11">
        <f t="shared" si="27"/>
        <v>0.79999999999999982</v>
      </c>
      <c r="AA80" s="11">
        <f t="shared" si="27"/>
        <v>0.79999999999999982</v>
      </c>
      <c r="AB80" s="11">
        <f t="shared" si="27"/>
        <v>0.79999999999999982</v>
      </c>
      <c r="AC80" s="24">
        <f t="shared" si="25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B81" si="28">SQRT(E79/0.5)*971</f>
        <v>971</v>
      </c>
      <c r="F81" s="14">
        <f t="shared" si="28"/>
        <v>971</v>
      </c>
      <c r="G81" s="14">
        <f t="shared" si="28"/>
        <v>971</v>
      </c>
      <c r="H81" s="14">
        <f t="shared" si="28"/>
        <v>971</v>
      </c>
      <c r="I81" s="14">
        <f t="shared" si="28"/>
        <v>971</v>
      </c>
      <c r="J81" s="14">
        <f t="shared" si="28"/>
        <v>971</v>
      </c>
      <c r="K81" s="14">
        <f t="shared" si="28"/>
        <v>971</v>
      </c>
      <c r="L81" s="14">
        <f t="shared" si="28"/>
        <v>971</v>
      </c>
      <c r="M81" s="14">
        <f t="shared" si="28"/>
        <v>971</v>
      </c>
      <c r="N81" s="14">
        <f t="shared" si="28"/>
        <v>971</v>
      </c>
      <c r="O81" s="14">
        <f t="shared" si="28"/>
        <v>971</v>
      </c>
      <c r="P81" s="14">
        <f t="shared" si="28"/>
        <v>971</v>
      </c>
      <c r="Q81" s="14">
        <f t="shared" si="28"/>
        <v>971</v>
      </c>
      <c r="R81" s="14">
        <f t="shared" si="28"/>
        <v>971</v>
      </c>
      <c r="S81" s="14">
        <f t="shared" si="28"/>
        <v>971</v>
      </c>
      <c r="T81" s="14">
        <f t="shared" si="28"/>
        <v>971</v>
      </c>
      <c r="U81" s="14">
        <f t="shared" si="28"/>
        <v>971</v>
      </c>
      <c r="V81" s="14">
        <f t="shared" si="28"/>
        <v>971</v>
      </c>
      <c r="W81" s="14">
        <f t="shared" si="28"/>
        <v>971</v>
      </c>
      <c r="X81" s="14">
        <f t="shared" si="28"/>
        <v>971</v>
      </c>
      <c r="Y81" s="14">
        <f t="shared" si="28"/>
        <v>971</v>
      </c>
      <c r="Z81" s="14">
        <f t="shared" si="28"/>
        <v>971</v>
      </c>
      <c r="AA81" s="14">
        <f t="shared" si="28"/>
        <v>971</v>
      </c>
      <c r="AB81" s="14">
        <f t="shared" si="28"/>
        <v>971</v>
      </c>
      <c r="AC81" s="24">
        <f t="shared" si="25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B82" si="29">E81*1000*1*(E67-E68)/3024</f>
        <v>2376.1243386243382</v>
      </c>
      <c r="F82" s="14">
        <f t="shared" si="29"/>
        <v>2247.6851851851852</v>
      </c>
      <c r="G82" s="14">
        <f t="shared" si="29"/>
        <v>2633.0026455026459</v>
      </c>
      <c r="H82" s="14">
        <f t="shared" si="29"/>
        <v>2665.112433862434</v>
      </c>
      <c r="I82" s="14">
        <f t="shared" si="29"/>
        <v>2665.1124338624336</v>
      </c>
      <c r="J82" s="14">
        <f t="shared" si="29"/>
        <v>2633.002645502645</v>
      </c>
      <c r="K82" s="14">
        <f t="shared" si="29"/>
        <v>2665.112433862434</v>
      </c>
      <c r="L82" s="14">
        <f t="shared" si="29"/>
        <v>2697.2222222222222</v>
      </c>
      <c r="M82" s="14">
        <f t="shared" si="29"/>
        <v>2697.2222222222222</v>
      </c>
      <c r="N82" s="14">
        <f t="shared" si="29"/>
        <v>2729.3320105820108</v>
      </c>
      <c r="O82" s="14">
        <f t="shared" si="29"/>
        <v>2761.4417989417989</v>
      </c>
      <c r="P82" s="14">
        <f t="shared" si="29"/>
        <v>2600.8928571428573</v>
      </c>
      <c r="Q82" s="14">
        <f t="shared" si="29"/>
        <v>2440.3439153439153</v>
      </c>
      <c r="R82" s="14">
        <f t="shared" si="29"/>
        <v>2408.2341269841268</v>
      </c>
      <c r="S82" s="14">
        <f t="shared" si="29"/>
        <v>2600.8928571428573</v>
      </c>
      <c r="T82" s="14">
        <f t="shared" si="29"/>
        <v>2633.002645502645</v>
      </c>
      <c r="U82" s="14">
        <f t="shared" si="29"/>
        <v>2633.002645502645</v>
      </c>
      <c r="V82" s="14">
        <f t="shared" si="29"/>
        <v>2665.1124338624336</v>
      </c>
      <c r="W82" s="14">
        <f t="shared" si="29"/>
        <v>2536.6732804232802</v>
      </c>
      <c r="X82" s="14">
        <f t="shared" si="29"/>
        <v>2376.1243386243386</v>
      </c>
      <c r="Y82" s="14">
        <f t="shared" si="29"/>
        <v>2600.8928571428573</v>
      </c>
      <c r="Z82" s="14">
        <f t="shared" si="29"/>
        <v>2600.8928571428573</v>
      </c>
      <c r="AA82" s="14">
        <f t="shared" si="29"/>
        <v>2600.8928571428573</v>
      </c>
      <c r="AB82" s="14">
        <f t="shared" si="29"/>
        <v>2536.6732804232806</v>
      </c>
      <c r="AC82" s="24">
        <f>SUM(E82:AB82)</f>
        <v>62004.001322751319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>
        <v>1400</v>
      </c>
      <c r="F83" s="15">
        <v>1400</v>
      </c>
      <c r="G83" s="15">
        <v>1600</v>
      </c>
      <c r="H83" s="15">
        <v>1600</v>
      </c>
      <c r="I83" s="15">
        <v>1600</v>
      </c>
      <c r="J83" s="15">
        <v>1600</v>
      </c>
      <c r="K83" s="15">
        <v>1600</v>
      </c>
      <c r="L83" s="15">
        <v>1400</v>
      </c>
      <c r="M83" s="15">
        <v>1600</v>
      </c>
      <c r="N83" s="15">
        <v>1600</v>
      </c>
      <c r="O83" s="15">
        <v>1600</v>
      </c>
      <c r="P83" s="15">
        <v>1600</v>
      </c>
      <c r="Q83" s="15">
        <v>1500</v>
      </c>
      <c r="R83" s="15">
        <v>1600</v>
      </c>
      <c r="S83" s="15">
        <v>1400</v>
      </c>
      <c r="T83" s="15">
        <v>1600</v>
      </c>
      <c r="U83" s="15">
        <v>1500</v>
      </c>
      <c r="V83" s="15">
        <v>1600</v>
      </c>
      <c r="W83" s="15">
        <v>1600</v>
      </c>
      <c r="X83" s="15">
        <v>1500</v>
      </c>
      <c r="Y83" s="15">
        <v>1500</v>
      </c>
      <c r="Z83" s="15">
        <v>1500</v>
      </c>
      <c r="AA83" s="15">
        <v>1600</v>
      </c>
      <c r="AB83" s="15">
        <v>1600</v>
      </c>
      <c r="AC83" s="25">
        <f>SUM(E83:AB83)</f>
        <v>37100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>
        <f t="shared" ref="E84:AB84" si="30">E83/E82</f>
        <v>0.58919475603306715</v>
      </c>
      <c r="F84" s="16">
        <f t="shared" si="30"/>
        <v>0.62286302780638514</v>
      </c>
      <c r="G84" s="16">
        <f t="shared" si="30"/>
        <v>0.60767124664037564</v>
      </c>
      <c r="H84" s="16">
        <f t="shared" si="30"/>
        <v>0.60034990631940732</v>
      </c>
      <c r="I84" s="16">
        <f t="shared" si="30"/>
        <v>0.60034990631940743</v>
      </c>
      <c r="J84" s="16">
        <f t="shared" si="30"/>
        <v>0.60767124664037586</v>
      </c>
      <c r="K84" s="16">
        <f t="shared" si="30"/>
        <v>0.60034990631940732</v>
      </c>
      <c r="L84" s="16">
        <f t="shared" si="30"/>
        <v>0.51905252317198769</v>
      </c>
      <c r="M84" s="16">
        <f t="shared" si="30"/>
        <v>0.59320288362512874</v>
      </c>
      <c r="N84" s="16">
        <f t="shared" si="30"/>
        <v>0.58622402617071545</v>
      </c>
      <c r="O84" s="16">
        <f t="shared" si="30"/>
        <v>0.57940746772686991</v>
      </c>
      <c r="P84" s="16">
        <f t="shared" si="30"/>
        <v>0.6151733607964297</v>
      </c>
      <c r="Q84" s="16">
        <f t="shared" si="30"/>
        <v>0.61466746165103803</v>
      </c>
      <c r="R84" s="16">
        <f t="shared" si="30"/>
        <v>0.6643872296601443</v>
      </c>
      <c r="S84" s="16">
        <f t="shared" si="30"/>
        <v>0.538276690696876</v>
      </c>
      <c r="T84" s="16">
        <f t="shared" si="30"/>
        <v>0.60767124664037586</v>
      </c>
      <c r="U84" s="16">
        <f t="shared" si="30"/>
        <v>0.56969179372535239</v>
      </c>
      <c r="V84" s="16">
        <f t="shared" si="30"/>
        <v>0.60034990631940743</v>
      </c>
      <c r="W84" s="16">
        <f t="shared" si="30"/>
        <v>0.63074736993051672</v>
      </c>
      <c r="X84" s="16">
        <f t="shared" si="30"/>
        <v>0.63128009574971466</v>
      </c>
      <c r="Y84" s="16">
        <f t="shared" si="30"/>
        <v>0.57672502574665285</v>
      </c>
      <c r="Z84" s="16">
        <f t="shared" si="30"/>
        <v>0.57672502574665285</v>
      </c>
      <c r="AA84" s="16">
        <f t="shared" si="30"/>
        <v>0.6151733607964297</v>
      </c>
      <c r="AB84" s="16">
        <f t="shared" si="30"/>
        <v>0.63074736993051661</v>
      </c>
      <c r="AC84" s="24">
        <f t="shared" ref="AC84:AC89" si="31">AVERAGE(E84:AB84)</f>
        <v>0.59908136809013468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>
        <f>AVERAGE(E84:AB84)</f>
        <v>0.59908136809013468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>
        <f t="shared" si="31"/>
        <v>0.59908136809013468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>
        <f t="shared" ref="E86:AB86" si="32">3.516/E84</f>
        <v>5.9674665532879807</v>
      </c>
      <c r="F86" s="16">
        <f t="shared" si="32"/>
        <v>5.6449007936507938</v>
      </c>
      <c r="G86" s="16">
        <f t="shared" si="32"/>
        <v>5.7860233134920644</v>
      </c>
      <c r="H86" s="16">
        <f t="shared" si="32"/>
        <v>5.8565845734126993</v>
      </c>
      <c r="I86" s="16">
        <f t="shared" si="32"/>
        <v>5.8565845734126984</v>
      </c>
      <c r="J86" s="16">
        <f t="shared" si="32"/>
        <v>5.7860233134920627</v>
      </c>
      <c r="K86" s="16">
        <f t="shared" si="32"/>
        <v>5.8565845734126993</v>
      </c>
      <c r="L86" s="16">
        <f t="shared" si="32"/>
        <v>6.773880952380952</v>
      </c>
      <c r="M86" s="16">
        <f t="shared" si="32"/>
        <v>5.9271458333333333</v>
      </c>
      <c r="N86" s="16">
        <f t="shared" si="32"/>
        <v>5.9977070932539682</v>
      </c>
      <c r="O86" s="16">
        <f t="shared" si="32"/>
        <v>6.0682683531746031</v>
      </c>
      <c r="P86" s="16">
        <f t="shared" si="32"/>
        <v>5.7154620535714296</v>
      </c>
      <c r="Q86" s="16">
        <f t="shared" si="32"/>
        <v>5.720166137566137</v>
      </c>
      <c r="R86" s="16">
        <f t="shared" si="32"/>
        <v>5.2920944940476184</v>
      </c>
      <c r="S86" s="16">
        <f t="shared" si="32"/>
        <v>6.5319566326530625</v>
      </c>
      <c r="T86" s="16">
        <f t="shared" si="32"/>
        <v>5.7860233134920627</v>
      </c>
      <c r="U86" s="16">
        <f t="shared" si="32"/>
        <v>6.1717582010581999</v>
      </c>
      <c r="V86" s="16">
        <f t="shared" si="32"/>
        <v>5.8565845734126984</v>
      </c>
      <c r="W86" s="16">
        <f t="shared" si="32"/>
        <v>5.574339533730158</v>
      </c>
      <c r="X86" s="16">
        <f t="shared" si="32"/>
        <v>5.5696354497354497</v>
      </c>
      <c r="Y86" s="16">
        <f t="shared" si="32"/>
        <v>6.0964928571428576</v>
      </c>
      <c r="Z86" s="16">
        <f t="shared" si="32"/>
        <v>6.0964928571428576</v>
      </c>
      <c r="AA86" s="16">
        <f t="shared" si="32"/>
        <v>5.7154620535714296</v>
      </c>
      <c r="AB86" s="16">
        <f t="shared" si="32"/>
        <v>5.5743395337301589</v>
      </c>
      <c r="AC86" s="24">
        <f t="shared" si="31"/>
        <v>5.8842490673815817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>
        <f t="shared" ref="E87:AB87" si="33">3.413*E86</f>
        <v>20.366963346371875</v>
      </c>
      <c r="F87" s="16">
        <f t="shared" si="33"/>
        <v>19.266046408730158</v>
      </c>
      <c r="G87" s="16">
        <f t="shared" si="33"/>
        <v>19.747697568948414</v>
      </c>
      <c r="H87" s="16">
        <f t="shared" si="33"/>
        <v>19.988523149057542</v>
      </c>
      <c r="I87" s="16">
        <f t="shared" si="33"/>
        <v>19.988523149057539</v>
      </c>
      <c r="J87" s="16">
        <f t="shared" si="33"/>
        <v>19.747697568948407</v>
      </c>
      <c r="K87" s="16">
        <f t="shared" si="33"/>
        <v>19.988523149057542</v>
      </c>
      <c r="L87" s="16">
        <f t="shared" si="33"/>
        <v>23.119255690476187</v>
      </c>
      <c r="M87" s="16">
        <f t="shared" si="33"/>
        <v>20.229348729166666</v>
      </c>
      <c r="N87" s="16">
        <f t="shared" si="33"/>
        <v>20.470174309275791</v>
      </c>
      <c r="O87" s="16">
        <f t="shared" si="33"/>
        <v>20.710999889384919</v>
      </c>
      <c r="P87" s="16">
        <f t="shared" si="33"/>
        <v>19.506871988839286</v>
      </c>
      <c r="Q87" s="16">
        <f t="shared" si="33"/>
        <v>19.522927027513223</v>
      </c>
      <c r="R87" s="16">
        <f t="shared" si="33"/>
        <v>18.061918508184522</v>
      </c>
      <c r="S87" s="16">
        <f t="shared" si="33"/>
        <v>22.293567987244902</v>
      </c>
      <c r="T87" s="16">
        <f t="shared" si="33"/>
        <v>19.747697568948407</v>
      </c>
      <c r="U87" s="16">
        <f t="shared" si="33"/>
        <v>21.064210740211635</v>
      </c>
      <c r="V87" s="16">
        <f t="shared" si="33"/>
        <v>19.988523149057539</v>
      </c>
      <c r="W87" s="16">
        <f t="shared" si="33"/>
        <v>19.025220828621027</v>
      </c>
      <c r="X87" s="16">
        <f t="shared" si="33"/>
        <v>19.00916578994709</v>
      </c>
      <c r="Y87" s="16">
        <f t="shared" si="33"/>
        <v>20.807330121428571</v>
      </c>
      <c r="Z87" s="16">
        <f t="shared" si="33"/>
        <v>20.807330121428571</v>
      </c>
      <c r="AA87" s="16">
        <f t="shared" si="33"/>
        <v>19.506871988839286</v>
      </c>
      <c r="AB87" s="16">
        <f t="shared" si="33"/>
        <v>19.02522082862103</v>
      </c>
      <c r="AC87" s="24">
        <f t="shared" si="31"/>
        <v>20.082942066973335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>
        <f t="shared" ref="E88:AB88" si="34">(E71-E70)/LN(1+(E71-E70)/E65)</f>
        <v>2.1870565497103867</v>
      </c>
      <c r="F88" s="16">
        <f t="shared" si="34"/>
        <v>1.9072186655991743</v>
      </c>
      <c r="G88" s="16">
        <f t="shared" si="34"/>
        <v>2.2722986744268572</v>
      </c>
      <c r="H88" s="16">
        <f t="shared" si="34"/>
        <v>2.2722986744268567</v>
      </c>
      <c r="I88" s="16">
        <f t="shared" si="34"/>
        <v>2.3004552139452827</v>
      </c>
      <c r="J88" s="16">
        <f t="shared" si="34"/>
        <v>2.2722986744268567</v>
      </c>
      <c r="K88" s="16">
        <f t="shared" si="34"/>
        <v>2.2722986744268572</v>
      </c>
      <c r="L88" s="16">
        <f t="shared" si="34"/>
        <v>2.3004552139452836</v>
      </c>
      <c r="M88" s="16">
        <f t="shared" si="34"/>
        <v>2.4667120433748027</v>
      </c>
      <c r="N88" s="16">
        <f t="shared" si="34"/>
        <v>2.1574156548576298</v>
      </c>
      <c r="O88" s="16">
        <f t="shared" si="34"/>
        <v>2.2116167765506365</v>
      </c>
      <c r="P88" s="16">
        <f t="shared" si="34"/>
        <v>2.2722986744268567</v>
      </c>
      <c r="Q88" s="16">
        <f t="shared" si="34"/>
        <v>2.2440156931414688</v>
      </c>
      <c r="R88" s="16">
        <f t="shared" si="34"/>
        <v>2.0475597377281693</v>
      </c>
      <c r="S88" s="16">
        <f t="shared" si="34"/>
        <v>1.9278101809814778</v>
      </c>
      <c r="T88" s="16">
        <f t="shared" si="34"/>
        <v>2.4378963494748302</v>
      </c>
      <c r="U88" s="16">
        <f t="shared" si="34"/>
        <v>2.4089539710342196</v>
      </c>
      <c r="V88" s="16">
        <f t="shared" si="34"/>
        <v>2.3004552139452827</v>
      </c>
      <c r="W88" s="16">
        <f t="shared" si="34"/>
        <v>2.5412839759633115</v>
      </c>
      <c r="X88" s="16">
        <f t="shared" si="34"/>
        <v>2.1583730379529538</v>
      </c>
      <c r="Y88" s="16">
        <f t="shared" si="34"/>
        <v>2.2156028472424851</v>
      </c>
      <c r="Z88" s="16">
        <f t="shared" si="34"/>
        <v>2.3841981615956018</v>
      </c>
      <c r="AA88" s="16">
        <f t="shared" si="34"/>
        <v>2.4089539710342196</v>
      </c>
      <c r="AB88" s="16">
        <f t="shared" si="34"/>
        <v>2.2440156931414696</v>
      </c>
      <c r="AC88" s="24">
        <f t="shared" si="31"/>
        <v>2.2588142634730408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>
        <f t="shared" ref="E89:AB89" si="35">(E67-E68)/LN(1+(E67-E68)/E66)</f>
        <v>2.8568481655931195</v>
      </c>
      <c r="F89" s="16">
        <f t="shared" si="35"/>
        <v>2.3990918556509144</v>
      </c>
      <c r="G89" s="16">
        <f t="shared" si="35"/>
        <v>2.6727048631065689</v>
      </c>
      <c r="H89" s="16">
        <f t="shared" si="35"/>
        <v>3.0776339841275702</v>
      </c>
      <c r="I89" s="16">
        <f t="shared" si="35"/>
        <v>3.249932086543676</v>
      </c>
      <c r="J89" s="16">
        <f t="shared" si="35"/>
        <v>3.0533471748646286</v>
      </c>
      <c r="K89" s="16">
        <f t="shared" si="35"/>
        <v>3.0776339841275702</v>
      </c>
      <c r="L89" s="16">
        <f t="shared" si="35"/>
        <v>3.1018627337783826</v>
      </c>
      <c r="M89" s="16">
        <f t="shared" si="35"/>
        <v>3.1018627337783826</v>
      </c>
      <c r="N89" s="16">
        <f t="shared" si="35"/>
        <v>2.9407981782201453</v>
      </c>
      <c r="O89" s="16">
        <f t="shared" si="35"/>
        <v>3.1501495626411913</v>
      </c>
      <c r="P89" s="16">
        <f t="shared" si="35"/>
        <v>3.0290013989076661</v>
      </c>
      <c r="Q89" s="16">
        <f t="shared" si="35"/>
        <v>2.5369423252845387</v>
      </c>
      <c r="R89" s="16">
        <f t="shared" si="35"/>
        <v>2.7050532016668063</v>
      </c>
      <c r="S89" s="16">
        <f t="shared" si="35"/>
        <v>3.0290013989076652</v>
      </c>
      <c r="T89" s="16">
        <f t="shared" si="35"/>
        <v>3.0533471748646286</v>
      </c>
      <c r="U89" s="16">
        <f t="shared" si="35"/>
        <v>2.8706758369623491</v>
      </c>
      <c r="V89" s="16">
        <f t="shared" si="35"/>
        <v>3.0776339841275702</v>
      </c>
      <c r="W89" s="16">
        <f t="shared" si="35"/>
        <v>2.9801291919798865</v>
      </c>
      <c r="X89" s="16">
        <f t="shared" si="35"/>
        <v>2.8568481655931199</v>
      </c>
      <c r="Y89" s="16">
        <f t="shared" si="35"/>
        <v>2.8471908617087194</v>
      </c>
      <c r="Z89" s="16">
        <f t="shared" si="35"/>
        <v>3.0290013989076661</v>
      </c>
      <c r="AA89" s="16">
        <f t="shared" si="35"/>
        <v>3.1997766755952366</v>
      </c>
      <c r="AB89" s="16">
        <f t="shared" si="35"/>
        <v>2.980129191979886</v>
      </c>
      <c r="AC89" s="24">
        <f t="shared" si="31"/>
        <v>2.9531915053715783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 t="e">
        <f>AVERAGE(E94:AB94)</f>
        <v>#DIV/0!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 t="e">
        <f>AVERAGE(E95:AB95)</f>
        <v>#DIV/0!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 t="e">
        <f t="shared" ref="AC96:AC100" si="36">AVERAGE(E96:AB96)</f>
        <v>#DIV/0!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 t="e">
        <f t="shared" si="36"/>
        <v>#DIV/0!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0</v>
      </c>
      <c r="F98" s="10">
        <f t="shared" ref="F98:AB98" si="37">F96-F97</f>
        <v>0</v>
      </c>
      <c r="G98" s="10">
        <f t="shared" si="37"/>
        <v>0</v>
      </c>
      <c r="H98" s="10">
        <f t="shared" si="37"/>
        <v>0</v>
      </c>
      <c r="I98" s="10">
        <f t="shared" si="37"/>
        <v>0</v>
      </c>
      <c r="J98" s="10">
        <f t="shared" si="37"/>
        <v>0</v>
      </c>
      <c r="K98" s="10">
        <f t="shared" si="37"/>
        <v>0</v>
      </c>
      <c r="L98" s="10">
        <f t="shared" si="37"/>
        <v>0</v>
      </c>
      <c r="M98" s="10">
        <f t="shared" si="37"/>
        <v>0</v>
      </c>
      <c r="N98" s="10">
        <f t="shared" si="37"/>
        <v>0</v>
      </c>
      <c r="O98" s="10">
        <f t="shared" si="37"/>
        <v>0</v>
      </c>
      <c r="P98" s="10">
        <f t="shared" si="37"/>
        <v>0</v>
      </c>
      <c r="Q98" s="10">
        <f t="shared" si="37"/>
        <v>0</v>
      </c>
      <c r="R98" s="10">
        <f t="shared" si="37"/>
        <v>0</v>
      </c>
      <c r="S98" s="10">
        <f t="shared" si="37"/>
        <v>0</v>
      </c>
      <c r="T98" s="10">
        <f t="shared" si="37"/>
        <v>0</v>
      </c>
      <c r="U98" s="10">
        <f t="shared" si="37"/>
        <v>0</v>
      </c>
      <c r="V98" s="10">
        <f t="shared" si="37"/>
        <v>0</v>
      </c>
      <c r="W98" s="10">
        <f t="shared" si="37"/>
        <v>0</v>
      </c>
      <c r="X98" s="10">
        <f t="shared" si="37"/>
        <v>0</v>
      </c>
      <c r="Y98" s="10">
        <f t="shared" si="37"/>
        <v>0</v>
      </c>
      <c r="Z98" s="10">
        <f t="shared" si="37"/>
        <v>0</v>
      </c>
      <c r="AA98" s="10">
        <f t="shared" si="37"/>
        <v>0</v>
      </c>
      <c r="AB98" s="10">
        <f t="shared" si="37"/>
        <v>0</v>
      </c>
      <c r="AC98" s="24">
        <f t="shared" si="36"/>
        <v>0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 t="e">
        <f t="shared" si="36"/>
        <v>#DIV/0!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 t="e">
        <f t="shared" si="36"/>
        <v>#DIV/0!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0</v>
      </c>
      <c r="F101" s="10">
        <f t="shared" ref="F101:AB101" si="38">F100-F99</f>
        <v>0</v>
      </c>
      <c r="G101" s="10">
        <f t="shared" si="38"/>
        <v>0</v>
      </c>
      <c r="H101" s="10">
        <f t="shared" si="38"/>
        <v>0</v>
      </c>
      <c r="I101" s="10">
        <f t="shared" si="38"/>
        <v>0</v>
      </c>
      <c r="J101" s="10">
        <f t="shared" si="38"/>
        <v>0</v>
      </c>
      <c r="K101" s="10">
        <f t="shared" si="38"/>
        <v>0</v>
      </c>
      <c r="L101" s="10">
        <f t="shared" si="38"/>
        <v>0</v>
      </c>
      <c r="M101" s="10">
        <f t="shared" si="38"/>
        <v>0</v>
      </c>
      <c r="N101" s="10">
        <f t="shared" si="38"/>
        <v>0</v>
      </c>
      <c r="O101" s="10">
        <f t="shared" si="38"/>
        <v>0</v>
      </c>
      <c r="P101" s="10">
        <f t="shared" si="38"/>
        <v>0</v>
      </c>
      <c r="Q101" s="10">
        <f t="shared" si="38"/>
        <v>0</v>
      </c>
      <c r="R101" s="10">
        <f t="shared" si="38"/>
        <v>0</v>
      </c>
      <c r="S101" s="10">
        <f t="shared" si="38"/>
        <v>0</v>
      </c>
      <c r="T101" s="10">
        <f t="shared" si="38"/>
        <v>0</v>
      </c>
      <c r="U101" s="10">
        <f t="shared" si="38"/>
        <v>0</v>
      </c>
      <c r="V101" s="10">
        <f t="shared" si="38"/>
        <v>0</v>
      </c>
      <c r="W101" s="10">
        <f t="shared" si="38"/>
        <v>0</v>
      </c>
      <c r="X101" s="10">
        <f t="shared" si="38"/>
        <v>0</v>
      </c>
      <c r="Y101" s="10">
        <f t="shared" si="38"/>
        <v>0</v>
      </c>
      <c r="Z101" s="10">
        <f t="shared" si="38"/>
        <v>0</v>
      </c>
      <c r="AA101" s="10">
        <f t="shared" si="38"/>
        <v>0</v>
      </c>
      <c r="AB101" s="10">
        <f t="shared" si="38"/>
        <v>0</v>
      </c>
      <c r="AC101" s="24">
        <f>AVERAGE(E101:AB101)</f>
        <v>0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 t="e">
        <f t="shared" ref="AC102:AC110" si="39">AVERAGE(E102:AB102)</f>
        <v>#DIV/0!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 t="e">
        <f t="shared" si="39"/>
        <v>#DIV/0!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>
        <v>4.2</v>
      </c>
      <c r="M104" s="11">
        <v>4.2</v>
      </c>
      <c r="N104" s="11">
        <v>4.2</v>
      </c>
      <c r="O104" s="11">
        <v>4.2</v>
      </c>
      <c r="P104" s="11">
        <v>4.2</v>
      </c>
      <c r="Q104" s="11">
        <v>4.2</v>
      </c>
      <c r="R104" s="11">
        <v>4.2</v>
      </c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>
        <v>4.2</v>
      </c>
      <c r="AC104" s="24">
        <f t="shared" si="39"/>
        <v>4.200000000000002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>
        <v>3.7</v>
      </c>
      <c r="M105" s="12">
        <v>3.7</v>
      </c>
      <c r="N105" s="12">
        <v>3.7</v>
      </c>
      <c r="O105" s="12">
        <v>3.7</v>
      </c>
      <c r="P105" s="12">
        <v>3.7</v>
      </c>
      <c r="Q105" s="12">
        <v>3.7</v>
      </c>
      <c r="R105" s="12">
        <v>3.7</v>
      </c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>
        <v>3.7</v>
      </c>
      <c r="AC105" s="24">
        <f t="shared" si="39"/>
        <v>3.7000000000000015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>
        <v>3.8</v>
      </c>
      <c r="M106" s="12">
        <v>3.8</v>
      </c>
      <c r="N106" s="12">
        <v>3.8</v>
      </c>
      <c r="O106" s="12">
        <v>3.8</v>
      </c>
      <c r="P106" s="12">
        <v>3.8</v>
      </c>
      <c r="Q106" s="12">
        <v>3.8</v>
      </c>
      <c r="R106" s="12">
        <v>3.8</v>
      </c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>
        <v>3.8</v>
      </c>
      <c r="AC106" s="24">
        <f t="shared" si="39"/>
        <v>3.7999999999999985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>
        <v>3</v>
      </c>
      <c r="M107" s="12">
        <v>3</v>
      </c>
      <c r="N107" s="12">
        <v>3</v>
      </c>
      <c r="O107" s="12">
        <v>3</v>
      </c>
      <c r="P107" s="12">
        <v>3</v>
      </c>
      <c r="Q107" s="12">
        <v>3</v>
      </c>
      <c r="R107" s="12">
        <v>3</v>
      </c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>
        <v>3</v>
      </c>
      <c r="AC107" s="24">
        <f t="shared" si="39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AB108" si="40">E104-E105</f>
        <v>0.5</v>
      </c>
      <c r="F108" s="11">
        <f t="shared" si="40"/>
        <v>0.5</v>
      </c>
      <c r="G108" s="11">
        <f t="shared" si="40"/>
        <v>0.5</v>
      </c>
      <c r="H108" s="11">
        <f t="shared" si="40"/>
        <v>0.5</v>
      </c>
      <c r="I108" s="11">
        <f t="shared" si="40"/>
        <v>0.5</v>
      </c>
      <c r="J108" s="11">
        <f t="shared" si="40"/>
        <v>0.5</v>
      </c>
      <c r="K108" s="11">
        <f t="shared" si="40"/>
        <v>0.5</v>
      </c>
      <c r="L108" s="11">
        <f t="shared" si="40"/>
        <v>0.5</v>
      </c>
      <c r="M108" s="11">
        <f t="shared" si="40"/>
        <v>0.5</v>
      </c>
      <c r="N108" s="11">
        <f t="shared" si="40"/>
        <v>0.5</v>
      </c>
      <c r="O108" s="11">
        <f t="shared" si="40"/>
        <v>0.5</v>
      </c>
      <c r="P108" s="11">
        <f t="shared" si="40"/>
        <v>0.5</v>
      </c>
      <c r="Q108" s="11">
        <f t="shared" si="40"/>
        <v>0.5</v>
      </c>
      <c r="R108" s="11">
        <f t="shared" si="40"/>
        <v>0.5</v>
      </c>
      <c r="S108" s="11">
        <f t="shared" si="40"/>
        <v>0.5</v>
      </c>
      <c r="T108" s="11">
        <f t="shared" si="40"/>
        <v>0.5</v>
      </c>
      <c r="U108" s="11">
        <f t="shared" si="40"/>
        <v>0.5</v>
      </c>
      <c r="V108" s="11">
        <f t="shared" si="40"/>
        <v>0.5</v>
      </c>
      <c r="W108" s="11">
        <f t="shared" si="40"/>
        <v>0.5</v>
      </c>
      <c r="X108" s="11">
        <f t="shared" si="40"/>
        <v>0.5</v>
      </c>
      <c r="Y108" s="11">
        <f t="shared" si="40"/>
        <v>0.5</v>
      </c>
      <c r="Z108" s="11">
        <f t="shared" si="40"/>
        <v>0.5</v>
      </c>
      <c r="AA108" s="11">
        <f t="shared" si="40"/>
        <v>0.5</v>
      </c>
      <c r="AB108" s="11">
        <f t="shared" si="40"/>
        <v>0.5</v>
      </c>
      <c r="AC108" s="24">
        <f t="shared" si="39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AB109" si="41">E106-E107</f>
        <v>0.79999999999999982</v>
      </c>
      <c r="F109" s="11">
        <f t="shared" si="41"/>
        <v>0.79999999999999982</v>
      </c>
      <c r="G109" s="11">
        <f t="shared" si="41"/>
        <v>0.79999999999999982</v>
      </c>
      <c r="H109" s="11">
        <f t="shared" si="41"/>
        <v>0.79999999999999982</v>
      </c>
      <c r="I109" s="11">
        <f t="shared" si="41"/>
        <v>0.79999999999999982</v>
      </c>
      <c r="J109" s="11">
        <f t="shared" si="41"/>
        <v>0.79999999999999982</v>
      </c>
      <c r="K109" s="11">
        <f t="shared" si="41"/>
        <v>0.79999999999999982</v>
      </c>
      <c r="L109" s="11">
        <f t="shared" si="41"/>
        <v>0.79999999999999982</v>
      </c>
      <c r="M109" s="11">
        <f t="shared" si="41"/>
        <v>0.79999999999999982</v>
      </c>
      <c r="N109" s="11">
        <f t="shared" si="41"/>
        <v>0.79999999999999982</v>
      </c>
      <c r="O109" s="11">
        <f t="shared" si="41"/>
        <v>0.79999999999999982</v>
      </c>
      <c r="P109" s="11">
        <f t="shared" si="41"/>
        <v>0.79999999999999982</v>
      </c>
      <c r="Q109" s="11">
        <f t="shared" si="41"/>
        <v>0.79999999999999982</v>
      </c>
      <c r="R109" s="11">
        <f t="shared" si="41"/>
        <v>0.79999999999999982</v>
      </c>
      <c r="S109" s="11">
        <f t="shared" si="41"/>
        <v>0.79999999999999982</v>
      </c>
      <c r="T109" s="11">
        <f t="shared" si="41"/>
        <v>0.79999999999999982</v>
      </c>
      <c r="U109" s="11">
        <f t="shared" si="41"/>
        <v>0.79999999999999982</v>
      </c>
      <c r="V109" s="11">
        <f t="shared" si="41"/>
        <v>0.79999999999999982</v>
      </c>
      <c r="W109" s="11">
        <f t="shared" si="41"/>
        <v>0.79999999999999982</v>
      </c>
      <c r="X109" s="11">
        <f t="shared" si="41"/>
        <v>0.79999999999999982</v>
      </c>
      <c r="Y109" s="11">
        <f t="shared" si="41"/>
        <v>0.79999999999999982</v>
      </c>
      <c r="Z109" s="11">
        <f t="shared" si="41"/>
        <v>0.79999999999999982</v>
      </c>
      <c r="AA109" s="11">
        <f t="shared" si="41"/>
        <v>0.79999999999999982</v>
      </c>
      <c r="AB109" s="11">
        <f t="shared" si="41"/>
        <v>0.79999999999999982</v>
      </c>
      <c r="AC109" s="24">
        <f t="shared" si="39"/>
        <v>0.80000000000000027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AB110" si="42">SQRT(E108/0.5)*971</f>
        <v>971</v>
      </c>
      <c r="F110" s="14">
        <f t="shared" si="42"/>
        <v>971</v>
      </c>
      <c r="G110" s="14">
        <f t="shared" si="42"/>
        <v>971</v>
      </c>
      <c r="H110" s="14">
        <f t="shared" si="42"/>
        <v>971</v>
      </c>
      <c r="I110" s="14">
        <f t="shared" si="42"/>
        <v>971</v>
      </c>
      <c r="J110" s="14">
        <f t="shared" si="42"/>
        <v>971</v>
      </c>
      <c r="K110" s="14">
        <f t="shared" si="42"/>
        <v>971</v>
      </c>
      <c r="L110" s="14">
        <f t="shared" si="42"/>
        <v>971</v>
      </c>
      <c r="M110" s="14">
        <f t="shared" si="42"/>
        <v>971</v>
      </c>
      <c r="N110" s="14">
        <f t="shared" si="42"/>
        <v>971</v>
      </c>
      <c r="O110" s="14">
        <f t="shared" si="42"/>
        <v>971</v>
      </c>
      <c r="P110" s="14">
        <f t="shared" si="42"/>
        <v>971</v>
      </c>
      <c r="Q110" s="14">
        <f t="shared" si="42"/>
        <v>971</v>
      </c>
      <c r="R110" s="14">
        <f t="shared" si="42"/>
        <v>971</v>
      </c>
      <c r="S110" s="14">
        <f t="shared" si="42"/>
        <v>971</v>
      </c>
      <c r="T110" s="14">
        <f t="shared" si="42"/>
        <v>971</v>
      </c>
      <c r="U110" s="14">
        <f t="shared" si="42"/>
        <v>971</v>
      </c>
      <c r="V110" s="14">
        <f t="shared" si="42"/>
        <v>971</v>
      </c>
      <c r="W110" s="14">
        <f t="shared" si="42"/>
        <v>971</v>
      </c>
      <c r="X110" s="14">
        <f t="shared" si="42"/>
        <v>971</v>
      </c>
      <c r="Y110" s="14">
        <f t="shared" si="42"/>
        <v>971</v>
      </c>
      <c r="Z110" s="14">
        <f t="shared" si="42"/>
        <v>971</v>
      </c>
      <c r="AA110" s="14">
        <f t="shared" si="42"/>
        <v>971</v>
      </c>
      <c r="AB110" s="14">
        <f t="shared" si="42"/>
        <v>971</v>
      </c>
      <c r="AC110" s="24">
        <f t="shared" si="39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AB111" si="43">E110*1000*1*(E96-E97)/3024</f>
        <v>0</v>
      </c>
      <c r="F111" s="14">
        <f t="shared" si="43"/>
        <v>0</v>
      </c>
      <c r="G111" s="14">
        <f t="shared" si="43"/>
        <v>0</v>
      </c>
      <c r="H111" s="14">
        <f t="shared" si="43"/>
        <v>0</v>
      </c>
      <c r="I111" s="14">
        <f t="shared" si="43"/>
        <v>0</v>
      </c>
      <c r="J111" s="14">
        <f t="shared" si="43"/>
        <v>0</v>
      </c>
      <c r="K111" s="14">
        <f t="shared" si="43"/>
        <v>0</v>
      </c>
      <c r="L111" s="14">
        <f t="shared" si="43"/>
        <v>0</v>
      </c>
      <c r="M111" s="14">
        <f t="shared" si="43"/>
        <v>0</v>
      </c>
      <c r="N111" s="14">
        <f t="shared" si="43"/>
        <v>0</v>
      </c>
      <c r="O111" s="14">
        <f t="shared" si="43"/>
        <v>0</v>
      </c>
      <c r="P111" s="14">
        <f t="shared" si="43"/>
        <v>0</v>
      </c>
      <c r="Q111" s="14">
        <f t="shared" si="43"/>
        <v>0</v>
      </c>
      <c r="R111" s="14">
        <f t="shared" si="43"/>
        <v>0</v>
      </c>
      <c r="S111" s="14">
        <f t="shared" si="43"/>
        <v>0</v>
      </c>
      <c r="T111" s="14">
        <f t="shared" si="43"/>
        <v>0</v>
      </c>
      <c r="U111" s="14">
        <f t="shared" si="43"/>
        <v>0</v>
      </c>
      <c r="V111" s="14">
        <f t="shared" si="43"/>
        <v>0</v>
      </c>
      <c r="W111" s="14">
        <f t="shared" si="43"/>
        <v>0</v>
      </c>
      <c r="X111" s="14">
        <f t="shared" si="43"/>
        <v>0</v>
      </c>
      <c r="Y111" s="14">
        <f t="shared" si="43"/>
        <v>0</v>
      </c>
      <c r="Z111" s="14">
        <f t="shared" si="43"/>
        <v>0</v>
      </c>
      <c r="AA111" s="14">
        <f t="shared" si="43"/>
        <v>0</v>
      </c>
      <c r="AB111" s="14">
        <f t="shared" si="43"/>
        <v>0</v>
      </c>
      <c r="AC111" s="24">
        <f>SUM(E111:AB111)</f>
        <v>0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25">
        <f>SUM(E112:AB112)</f>
        <v>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 t="e">
        <f t="shared" ref="E113:AB113" si="44">E112/E111</f>
        <v>#DIV/0!</v>
      </c>
      <c r="F113" s="16" t="e">
        <f t="shared" si="44"/>
        <v>#DIV/0!</v>
      </c>
      <c r="G113" s="16" t="e">
        <f t="shared" si="44"/>
        <v>#DIV/0!</v>
      </c>
      <c r="H113" s="16" t="e">
        <f t="shared" si="44"/>
        <v>#DIV/0!</v>
      </c>
      <c r="I113" s="16" t="e">
        <f t="shared" si="44"/>
        <v>#DIV/0!</v>
      </c>
      <c r="J113" s="16" t="e">
        <f t="shared" si="44"/>
        <v>#DIV/0!</v>
      </c>
      <c r="K113" s="16" t="e">
        <f t="shared" si="44"/>
        <v>#DIV/0!</v>
      </c>
      <c r="L113" s="16" t="e">
        <f t="shared" si="44"/>
        <v>#DIV/0!</v>
      </c>
      <c r="M113" s="16" t="e">
        <f t="shared" si="44"/>
        <v>#DIV/0!</v>
      </c>
      <c r="N113" s="16" t="e">
        <f t="shared" si="44"/>
        <v>#DIV/0!</v>
      </c>
      <c r="O113" s="16" t="e">
        <f t="shared" si="44"/>
        <v>#DIV/0!</v>
      </c>
      <c r="P113" s="16" t="e">
        <f t="shared" si="44"/>
        <v>#DIV/0!</v>
      </c>
      <c r="Q113" s="16" t="e">
        <f t="shared" si="44"/>
        <v>#DIV/0!</v>
      </c>
      <c r="R113" s="16" t="e">
        <f t="shared" si="44"/>
        <v>#DIV/0!</v>
      </c>
      <c r="S113" s="16" t="e">
        <f t="shared" si="44"/>
        <v>#DIV/0!</v>
      </c>
      <c r="T113" s="16" t="e">
        <f t="shared" si="44"/>
        <v>#DIV/0!</v>
      </c>
      <c r="U113" s="16" t="e">
        <f t="shared" si="44"/>
        <v>#DIV/0!</v>
      </c>
      <c r="V113" s="16" t="e">
        <f t="shared" si="44"/>
        <v>#DIV/0!</v>
      </c>
      <c r="W113" s="16" t="e">
        <f t="shared" si="44"/>
        <v>#DIV/0!</v>
      </c>
      <c r="X113" s="16" t="e">
        <f t="shared" si="44"/>
        <v>#DIV/0!</v>
      </c>
      <c r="Y113" s="16" t="e">
        <f t="shared" si="44"/>
        <v>#DIV/0!</v>
      </c>
      <c r="Z113" s="16" t="e">
        <f t="shared" si="44"/>
        <v>#DIV/0!</v>
      </c>
      <c r="AA113" s="16" t="e">
        <f t="shared" si="44"/>
        <v>#DIV/0!</v>
      </c>
      <c r="AB113" s="16" t="e">
        <f t="shared" si="44"/>
        <v>#DIV/0!</v>
      </c>
      <c r="AC113" s="24" t="e">
        <f t="shared" ref="AC113:AC118" si="45">AVERAGE(E113:AB113)</f>
        <v>#DIV/0!</v>
      </c>
    </row>
    <row r="114" spans="1:35" ht="30" customHeight="1">
      <c r="A114" s="4">
        <v>17</v>
      </c>
      <c r="B114" s="5" t="s">
        <v>64</v>
      </c>
      <c r="C114" s="13"/>
      <c r="D114" s="13"/>
      <c r="E114" s="427" t="e">
        <f>AVERAGE(E113:AB113)</f>
        <v>#DIV/0!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 t="e">
        <f t="shared" si="45"/>
        <v>#DIV/0!</v>
      </c>
    </row>
    <row r="115" spans="1:35" ht="30" customHeight="1">
      <c r="A115" s="4">
        <v>18</v>
      </c>
      <c r="B115" s="5" t="s">
        <v>65</v>
      </c>
      <c r="C115" s="13"/>
      <c r="D115" s="13"/>
      <c r="E115" s="16" t="e">
        <f t="shared" ref="E115:AB115" si="46">3.516/E113</f>
        <v>#DIV/0!</v>
      </c>
      <c r="F115" s="16" t="e">
        <f t="shared" si="46"/>
        <v>#DIV/0!</v>
      </c>
      <c r="G115" s="16" t="e">
        <f t="shared" si="46"/>
        <v>#DIV/0!</v>
      </c>
      <c r="H115" s="16" t="e">
        <f t="shared" si="46"/>
        <v>#DIV/0!</v>
      </c>
      <c r="I115" s="16" t="e">
        <f t="shared" si="46"/>
        <v>#DIV/0!</v>
      </c>
      <c r="J115" s="16" t="e">
        <f t="shared" si="46"/>
        <v>#DIV/0!</v>
      </c>
      <c r="K115" s="16" t="e">
        <f t="shared" si="46"/>
        <v>#DIV/0!</v>
      </c>
      <c r="L115" s="16" t="e">
        <f t="shared" si="46"/>
        <v>#DIV/0!</v>
      </c>
      <c r="M115" s="16" t="e">
        <f t="shared" si="46"/>
        <v>#DIV/0!</v>
      </c>
      <c r="N115" s="16" t="e">
        <f t="shared" si="46"/>
        <v>#DIV/0!</v>
      </c>
      <c r="O115" s="16" t="e">
        <f t="shared" si="46"/>
        <v>#DIV/0!</v>
      </c>
      <c r="P115" s="16" t="e">
        <f t="shared" si="46"/>
        <v>#DIV/0!</v>
      </c>
      <c r="Q115" s="16" t="e">
        <f t="shared" si="46"/>
        <v>#DIV/0!</v>
      </c>
      <c r="R115" s="16" t="e">
        <f t="shared" si="46"/>
        <v>#DIV/0!</v>
      </c>
      <c r="S115" s="16" t="e">
        <f t="shared" si="46"/>
        <v>#DIV/0!</v>
      </c>
      <c r="T115" s="16" t="e">
        <f t="shared" si="46"/>
        <v>#DIV/0!</v>
      </c>
      <c r="U115" s="16" t="e">
        <f t="shared" si="46"/>
        <v>#DIV/0!</v>
      </c>
      <c r="V115" s="16" t="e">
        <f t="shared" si="46"/>
        <v>#DIV/0!</v>
      </c>
      <c r="W115" s="16" t="e">
        <f t="shared" si="46"/>
        <v>#DIV/0!</v>
      </c>
      <c r="X115" s="16" t="e">
        <f t="shared" si="46"/>
        <v>#DIV/0!</v>
      </c>
      <c r="Y115" s="16" t="e">
        <f t="shared" si="46"/>
        <v>#DIV/0!</v>
      </c>
      <c r="Z115" s="16" t="e">
        <f t="shared" si="46"/>
        <v>#DIV/0!</v>
      </c>
      <c r="AA115" s="16" t="e">
        <f t="shared" si="46"/>
        <v>#DIV/0!</v>
      </c>
      <c r="AB115" s="16" t="e">
        <f t="shared" si="46"/>
        <v>#DIV/0!</v>
      </c>
      <c r="AC115" s="24" t="e">
        <f t="shared" si="45"/>
        <v>#DIV/0!</v>
      </c>
    </row>
    <row r="116" spans="1:35" ht="30" customHeight="1">
      <c r="A116" s="4">
        <v>19</v>
      </c>
      <c r="B116" s="5" t="s">
        <v>66</v>
      </c>
      <c r="C116" s="13"/>
      <c r="D116" s="13"/>
      <c r="E116" s="16" t="e">
        <f t="shared" ref="E116:AB116" si="47">3.413*E115</f>
        <v>#DIV/0!</v>
      </c>
      <c r="F116" s="16" t="e">
        <f t="shared" si="47"/>
        <v>#DIV/0!</v>
      </c>
      <c r="G116" s="16" t="e">
        <f t="shared" si="47"/>
        <v>#DIV/0!</v>
      </c>
      <c r="H116" s="16" t="e">
        <f t="shared" si="47"/>
        <v>#DIV/0!</v>
      </c>
      <c r="I116" s="16" t="e">
        <f t="shared" si="47"/>
        <v>#DIV/0!</v>
      </c>
      <c r="J116" s="16" t="e">
        <f t="shared" si="47"/>
        <v>#DIV/0!</v>
      </c>
      <c r="K116" s="16" t="e">
        <f t="shared" si="47"/>
        <v>#DIV/0!</v>
      </c>
      <c r="L116" s="16" t="e">
        <f t="shared" si="47"/>
        <v>#DIV/0!</v>
      </c>
      <c r="M116" s="16" t="e">
        <f t="shared" si="47"/>
        <v>#DIV/0!</v>
      </c>
      <c r="N116" s="16" t="e">
        <f t="shared" si="47"/>
        <v>#DIV/0!</v>
      </c>
      <c r="O116" s="16" t="e">
        <f t="shared" si="47"/>
        <v>#DIV/0!</v>
      </c>
      <c r="P116" s="16" t="e">
        <f t="shared" si="47"/>
        <v>#DIV/0!</v>
      </c>
      <c r="Q116" s="16" t="e">
        <f t="shared" si="47"/>
        <v>#DIV/0!</v>
      </c>
      <c r="R116" s="16" t="e">
        <f t="shared" si="47"/>
        <v>#DIV/0!</v>
      </c>
      <c r="S116" s="16" t="e">
        <f t="shared" si="47"/>
        <v>#DIV/0!</v>
      </c>
      <c r="T116" s="16" t="e">
        <f t="shared" si="47"/>
        <v>#DIV/0!</v>
      </c>
      <c r="U116" s="16" t="e">
        <f t="shared" si="47"/>
        <v>#DIV/0!</v>
      </c>
      <c r="V116" s="16" t="e">
        <f t="shared" si="47"/>
        <v>#DIV/0!</v>
      </c>
      <c r="W116" s="16" t="e">
        <f t="shared" si="47"/>
        <v>#DIV/0!</v>
      </c>
      <c r="X116" s="16" t="e">
        <f t="shared" si="47"/>
        <v>#DIV/0!</v>
      </c>
      <c r="Y116" s="16" t="e">
        <f t="shared" si="47"/>
        <v>#DIV/0!</v>
      </c>
      <c r="Z116" s="16" t="e">
        <f t="shared" si="47"/>
        <v>#DIV/0!</v>
      </c>
      <c r="AA116" s="16" t="e">
        <f t="shared" si="47"/>
        <v>#DIV/0!</v>
      </c>
      <c r="AB116" s="16" t="e">
        <f t="shared" si="47"/>
        <v>#DIV/0!</v>
      </c>
      <c r="AC116" s="24" t="e">
        <f t="shared" si="45"/>
        <v>#DIV/0!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 t="e">
        <f>(E100-E99)/LN(1+(E100-E99)/E94)</f>
        <v>#DIV/0!</v>
      </c>
      <c r="F117" s="16" t="e">
        <f t="shared" ref="F117:AB117" si="48">(F100-F99)/LN(1+(F100-F99)/F94)</f>
        <v>#DIV/0!</v>
      </c>
      <c r="G117" s="16" t="e">
        <f t="shared" si="48"/>
        <v>#DIV/0!</v>
      </c>
      <c r="H117" s="16" t="e">
        <f t="shared" si="48"/>
        <v>#DIV/0!</v>
      </c>
      <c r="I117" s="16" t="e">
        <f t="shared" si="48"/>
        <v>#DIV/0!</v>
      </c>
      <c r="J117" s="16" t="e">
        <f t="shared" si="48"/>
        <v>#DIV/0!</v>
      </c>
      <c r="K117" s="16" t="e">
        <f t="shared" si="48"/>
        <v>#DIV/0!</v>
      </c>
      <c r="L117" s="16" t="e">
        <f t="shared" si="48"/>
        <v>#DIV/0!</v>
      </c>
      <c r="M117" s="16" t="e">
        <f t="shared" si="48"/>
        <v>#DIV/0!</v>
      </c>
      <c r="N117" s="16" t="e">
        <f t="shared" si="48"/>
        <v>#DIV/0!</v>
      </c>
      <c r="O117" s="16" t="e">
        <f t="shared" si="48"/>
        <v>#DIV/0!</v>
      </c>
      <c r="P117" s="16" t="e">
        <f t="shared" si="48"/>
        <v>#DIV/0!</v>
      </c>
      <c r="Q117" s="16" t="e">
        <f t="shared" si="48"/>
        <v>#DIV/0!</v>
      </c>
      <c r="R117" s="16" t="e">
        <f t="shared" si="48"/>
        <v>#DIV/0!</v>
      </c>
      <c r="S117" s="16" t="e">
        <f t="shared" si="48"/>
        <v>#DIV/0!</v>
      </c>
      <c r="T117" s="16" t="e">
        <f t="shared" si="48"/>
        <v>#DIV/0!</v>
      </c>
      <c r="U117" s="16" t="e">
        <f t="shared" si="48"/>
        <v>#DIV/0!</v>
      </c>
      <c r="V117" s="16" t="e">
        <f t="shared" si="48"/>
        <v>#DIV/0!</v>
      </c>
      <c r="W117" s="16" t="e">
        <f t="shared" si="48"/>
        <v>#DIV/0!</v>
      </c>
      <c r="X117" s="16" t="e">
        <f t="shared" si="48"/>
        <v>#DIV/0!</v>
      </c>
      <c r="Y117" s="16" t="e">
        <f t="shared" si="48"/>
        <v>#DIV/0!</v>
      </c>
      <c r="Z117" s="16" t="e">
        <f t="shared" si="48"/>
        <v>#DIV/0!</v>
      </c>
      <c r="AA117" s="16" t="e">
        <f t="shared" si="48"/>
        <v>#DIV/0!</v>
      </c>
      <c r="AB117" s="16" t="e">
        <f t="shared" si="48"/>
        <v>#DIV/0!</v>
      </c>
      <c r="AC117" s="24" t="e">
        <f t="shared" si="45"/>
        <v>#DIV/0!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 t="e">
        <f t="shared" ref="E118:AB118" si="49">(E96-E97)/LN(1+(E96-E97)/E95)</f>
        <v>#DIV/0!</v>
      </c>
      <c r="F118" s="16" t="e">
        <f t="shared" si="49"/>
        <v>#DIV/0!</v>
      </c>
      <c r="G118" s="16" t="e">
        <f t="shared" si="49"/>
        <v>#DIV/0!</v>
      </c>
      <c r="H118" s="16" t="e">
        <f t="shared" si="49"/>
        <v>#DIV/0!</v>
      </c>
      <c r="I118" s="16" t="e">
        <f t="shared" si="49"/>
        <v>#DIV/0!</v>
      </c>
      <c r="J118" s="16" t="e">
        <f t="shared" si="49"/>
        <v>#DIV/0!</v>
      </c>
      <c r="K118" s="16" t="e">
        <f t="shared" si="49"/>
        <v>#DIV/0!</v>
      </c>
      <c r="L118" s="16" t="e">
        <f t="shared" si="49"/>
        <v>#DIV/0!</v>
      </c>
      <c r="M118" s="16" t="e">
        <f t="shared" si="49"/>
        <v>#DIV/0!</v>
      </c>
      <c r="N118" s="16" t="e">
        <f t="shared" si="49"/>
        <v>#DIV/0!</v>
      </c>
      <c r="O118" s="16" t="e">
        <f t="shared" si="49"/>
        <v>#DIV/0!</v>
      </c>
      <c r="P118" s="16" t="e">
        <f t="shared" si="49"/>
        <v>#DIV/0!</v>
      </c>
      <c r="Q118" s="16" t="e">
        <f t="shared" si="49"/>
        <v>#DIV/0!</v>
      </c>
      <c r="R118" s="16" t="e">
        <f t="shared" si="49"/>
        <v>#DIV/0!</v>
      </c>
      <c r="S118" s="16" t="e">
        <f t="shared" si="49"/>
        <v>#DIV/0!</v>
      </c>
      <c r="T118" s="16" t="e">
        <f t="shared" si="49"/>
        <v>#DIV/0!</v>
      </c>
      <c r="U118" s="16" t="e">
        <f t="shared" si="49"/>
        <v>#DIV/0!</v>
      </c>
      <c r="V118" s="16" t="e">
        <f t="shared" si="49"/>
        <v>#DIV/0!</v>
      </c>
      <c r="W118" s="16" t="e">
        <f t="shared" si="49"/>
        <v>#DIV/0!</v>
      </c>
      <c r="X118" s="16" t="e">
        <f t="shared" si="49"/>
        <v>#DIV/0!</v>
      </c>
      <c r="Y118" s="16" t="e">
        <f t="shared" si="49"/>
        <v>#DIV/0!</v>
      </c>
      <c r="Z118" s="16" t="e">
        <f t="shared" si="49"/>
        <v>#DIV/0!</v>
      </c>
      <c r="AA118" s="16" t="e">
        <f t="shared" si="49"/>
        <v>#DIV/0!</v>
      </c>
      <c r="AB118" s="16" t="e">
        <f t="shared" si="49"/>
        <v>#DIV/0!</v>
      </c>
      <c r="AC118" s="24" t="e">
        <f t="shared" si="45"/>
        <v>#DIV/0!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>
        <v>0.7</v>
      </c>
      <c r="F123" s="8">
        <v>0.5</v>
      </c>
      <c r="G123" s="8">
        <v>0.5</v>
      </c>
      <c r="H123" s="8">
        <v>0.5</v>
      </c>
      <c r="I123" s="8">
        <v>0.5</v>
      </c>
      <c r="J123" s="8">
        <v>0.6</v>
      </c>
      <c r="K123" s="8">
        <v>0.6</v>
      </c>
      <c r="L123" s="8">
        <v>0.6</v>
      </c>
      <c r="M123" s="8">
        <v>0.6</v>
      </c>
      <c r="N123" s="8">
        <v>0.6</v>
      </c>
      <c r="O123" s="8">
        <v>0.6</v>
      </c>
      <c r="P123" s="8">
        <v>0.6</v>
      </c>
      <c r="Q123" s="8">
        <v>0.5</v>
      </c>
      <c r="R123" s="8">
        <v>0.6</v>
      </c>
      <c r="S123" s="8">
        <v>0.6</v>
      </c>
      <c r="T123" s="8">
        <v>0.6</v>
      </c>
      <c r="U123" s="8">
        <v>0.6</v>
      </c>
      <c r="V123" s="8">
        <v>0.7</v>
      </c>
      <c r="W123" s="8">
        <v>0.6</v>
      </c>
      <c r="X123" s="8">
        <v>0.6</v>
      </c>
      <c r="Y123" s="8">
        <v>0.6</v>
      </c>
      <c r="Z123" s="8">
        <v>0.6</v>
      </c>
      <c r="AA123" s="8">
        <v>0.6</v>
      </c>
      <c r="AB123" s="8">
        <v>0.6</v>
      </c>
      <c r="AC123" s="23">
        <f>AVERAGE(E123:AB123)</f>
        <v>0.5874999999999998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>
        <v>0.7</v>
      </c>
      <c r="F124" s="9">
        <v>0.7</v>
      </c>
      <c r="G124" s="9">
        <v>0.7</v>
      </c>
      <c r="H124" s="9">
        <v>0.9</v>
      </c>
      <c r="I124" s="9">
        <v>0.9</v>
      </c>
      <c r="J124" s="9">
        <v>0.9</v>
      </c>
      <c r="K124" s="9">
        <v>0.8</v>
      </c>
      <c r="L124" s="9">
        <v>1.2</v>
      </c>
      <c r="M124" s="9">
        <v>1.2</v>
      </c>
      <c r="N124" s="9">
        <v>1.3</v>
      </c>
      <c r="O124" s="9">
        <v>1.2</v>
      </c>
      <c r="P124" s="9">
        <v>1.2</v>
      </c>
      <c r="Q124" s="9">
        <v>0.9</v>
      </c>
      <c r="R124" s="9">
        <v>0.8</v>
      </c>
      <c r="S124" s="9">
        <v>0.8</v>
      </c>
      <c r="T124" s="9">
        <v>1.2</v>
      </c>
      <c r="U124" s="9">
        <v>1.2</v>
      </c>
      <c r="V124" s="9">
        <v>1.2</v>
      </c>
      <c r="W124" s="9">
        <v>1.2</v>
      </c>
      <c r="X124" s="9">
        <v>1.1000000000000001</v>
      </c>
      <c r="Y124" s="9">
        <v>0.8</v>
      </c>
      <c r="Z124" s="9">
        <v>1.1000000000000001</v>
      </c>
      <c r="AA124" s="9">
        <v>1.2</v>
      </c>
      <c r="AB124" s="9">
        <v>1.1000000000000001</v>
      </c>
      <c r="AC124" s="23">
        <f>AVERAGE(E124:AB124)</f>
        <v>1.0125000000000002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>
        <v>13.9</v>
      </c>
      <c r="F125" s="10">
        <v>13.7</v>
      </c>
      <c r="G125" s="10">
        <v>14.5</v>
      </c>
      <c r="H125" s="10">
        <v>14.7</v>
      </c>
      <c r="I125" s="10">
        <v>14.8</v>
      </c>
      <c r="J125" s="10">
        <v>15.2</v>
      </c>
      <c r="K125" s="10">
        <v>15.4</v>
      </c>
      <c r="L125" s="10">
        <v>15.5</v>
      </c>
      <c r="M125" s="10">
        <v>15.5</v>
      </c>
      <c r="N125" s="10">
        <v>15.5</v>
      </c>
      <c r="O125" s="10">
        <v>15.6</v>
      </c>
      <c r="P125" s="10">
        <v>15.2</v>
      </c>
      <c r="Q125" s="10">
        <v>13.8</v>
      </c>
      <c r="R125" s="10">
        <v>13.3</v>
      </c>
      <c r="S125" s="10">
        <v>14.3</v>
      </c>
      <c r="T125" s="10">
        <v>14.6</v>
      </c>
      <c r="U125" s="10">
        <v>14.7</v>
      </c>
      <c r="V125" s="10">
        <v>14.8</v>
      </c>
      <c r="W125" s="10">
        <v>14.5</v>
      </c>
      <c r="X125" s="10">
        <v>13.2</v>
      </c>
      <c r="Y125" s="10">
        <v>13.8</v>
      </c>
      <c r="Z125" s="10">
        <v>14.1</v>
      </c>
      <c r="AA125" s="10">
        <v>13.9</v>
      </c>
      <c r="AB125" s="10">
        <v>13.7</v>
      </c>
      <c r="AC125" s="24">
        <f t="shared" ref="AC125:AC129" si="50">AVERAGE(E125:AB125)</f>
        <v>14.508333333333333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>
        <v>6.6</v>
      </c>
      <c r="F126" s="10">
        <v>6.6</v>
      </c>
      <c r="G126" s="10">
        <v>6.7</v>
      </c>
      <c r="H126" s="10">
        <v>6.8</v>
      </c>
      <c r="I126" s="10">
        <v>7.1</v>
      </c>
      <c r="J126" s="10">
        <v>7.3</v>
      </c>
      <c r="K126" s="10">
        <v>7.2</v>
      </c>
      <c r="L126" s="10">
        <v>7.1</v>
      </c>
      <c r="M126" s="10">
        <v>7.1</v>
      </c>
      <c r="N126" s="10">
        <v>7.1</v>
      </c>
      <c r="O126" s="10">
        <v>7.3</v>
      </c>
      <c r="P126" s="10">
        <v>7</v>
      </c>
      <c r="Q126" s="10">
        <v>6</v>
      </c>
      <c r="R126" s="10">
        <v>5.6</v>
      </c>
      <c r="S126" s="10">
        <v>6.1</v>
      </c>
      <c r="T126" s="10">
        <v>6.3</v>
      </c>
      <c r="U126" s="10">
        <v>6.4</v>
      </c>
      <c r="V126" s="10">
        <v>6.6</v>
      </c>
      <c r="W126" s="10">
        <v>6.3</v>
      </c>
      <c r="X126" s="10">
        <v>5.4</v>
      </c>
      <c r="Y126" s="10">
        <v>5.8</v>
      </c>
      <c r="Z126" s="10">
        <v>5.9</v>
      </c>
      <c r="AA126" s="10">
        <v>5.8</v>
      </c>
      <c r="AB126" s="10">
        <v>5.6</v>
      </c>
      <c r="AC126" s="24">
        <f t="shared" si="50"/>
        <v>6.4874999999999998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7.3000000000000007</v>
      </c>
      <c r="F127" s="10">
        <f t="shared" ref="F127:AB127" si="51">F125-F126</f>
        <v>7.1</v>
      </c>
      <c r="G127" s="10">
        <f t="shared" si="51"/>
        <v>7.8</v>
      </c>
      <c r="H127" s="10">
        <f t="shared" si="51"/>
        <v>7.8999999999999995</v>
      </c>
      <c r="I127" s="10">
        <f t="shared" si="51"/>
        <v>7.7000000000000011</v>
      </c>
      <c r="J127" s="10">
        <f t="shared" si="51"/>
        <v>7.8999999999999995</v>
      </c>
      <c r="K127" s="10">
        <f t="shared" si="51"/>
        <v>8.1999999999999993</v>
      </c>
      <c r="L127" s="10">
        <f t="shared" si="51"/>
        <v>8.4</v>
      </c>
      <c r="M127" s="10">
        <f t="shared" si="51"/>
        <v>8.4</v>
      </c>
      <c r="N127" s="10">
        <f t="shared" si="51"/>
        <v>8.4</v>
      </c>
      <c r="O127" s="10">
        <f t="shared" si="51"/>
        <v>8.3000000000000007</v>
      </c>
      <c r="P127" s="10">
        <f t="shared" si="51"/>
        <v>8.1999999999999993</v>
      </c>
      <c r="Q127" s="10">
        <f t="shared" si="51"/>
        <v>7.8000000000000007</v>
      </c>
      <c r="R127" s="10">
        <f t="shared" si="51"/>
        <v>7.7000000000000011</v>
      </c>
      <c r="S127" s="10">
        <f t="shared" si="51"/>
        <v>8.2000000000000011</v>
      </c>
      <c r="T127" s="10">
        <f t="shared" si="51"/>
        <v>8.3000000000000007</v>
      </c>
      <c r="U127" s="10">
        <f t="shared" si="51"/>
        <v>8.2999999999999989</v>
      </c>
      <c r="V127" s="10">
        <f t="shared" si="51"/>
        <v>8.2000000000000011</v>
      </c>
      <c r="W127" s="10">
        <f t="shared" si="51"/>
        <v>8.1999999999999993</v>
      </c>
      <c r="X127" s="10">
        <f t="shared" si="51"/>
        <v>7.7999999999999989</v>
      </c>
      <c r="Y127" s="10">
        <f t="shared" si="51"/>
        <v>8</v>
      </c>
      <c r="Z127" s="10">
        <f t="shared" si="51"/>
        <v>8.1999999999999993</v>
      </c>
      <c r="AA127" s="10">
        <f t="shared" si="51"/>
        <v>8.1000000000000014</v>
      </c>
      <c r="AB127" s="10">
        <f t="shared" si="51"/>
        <v>8.1</v>
      </c>
      <c r="AC127" s="24">
        <f t="shared" si="50"/>
        <v>8.0208333333333321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>
        <v>26.4</v>
      </c>
      <c r="F128" s="10">
        <v>26.6</v>
      </c>
      <c r="G128" s="10">
        <v>26.6</v>
      </c>
      <c r="H128" s="10">
        <v>26.8</v>
      </c>
      <c r="I128" s="10">
        <v>27</v>
      </c>
      <c r="J128" s="10">
        <v>27.8</v>
      </c>
      <c r="K128" s="10">
        <v>27.6</v>
      </c>
      <c r="L128" s="10">
        <v>27.4</v>
      </c>
      <c r="M128" s="10">
        <v>27.1</v>
      </c>
      <c r="N128" s="10">
        <v>26.7</v>
      </c>
      <c r="O128" s="10">
        <v>27.3</v>
      </c>
      <c r="P128" s="10">
        <v>28.8</v>
      </c>
      <c r="Q128" s="10">
        <v>28.9</v>
      </c>
      <c r="R128" s="10">
        <v>27.9</v>
      </c>
      <c r="S128" s="10">
        <v>27.1</v>
      </c>
      <c r="T128" s="10">
        <v>26.8</v>
      </c>
      <c r="U128" s="10">
        <v>26.8</v>
      </c>
      <c r="V128" s="10">
        <v>27.2</v>
      </c>
      <c r="W128" s="10">
        <v>28.6</v>
      </c>
      <c r="X128" s="10">
        <v>27.9</v>
      </c>
      <c r="Y128" s="10">
        <v>27.1</v>
      </c>
      <c r="Z128" s="10">
        <v>27.1</v>
      </c>
      <c r="AA128" s="10">
        <v>27.1</v>
      </c>
      <c r="AB128" s="10">
        <v>27.1</v>
      </c>
      <c r="AC128" s="24">
        <f t="shared" si="50"/>
        <v>27.320833333333336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>
        <v>31.1</v>
      </c>
      <c r="F129" s="10">
        <v>31.1</v>
      </c>
      <c r="G129" s="10">
        <v>31.5</v>
      </c>
      <c r="H129" s="10">
        <v>31.8</v>
      </c>
      <c r="I129" s="10">
        <v>31.9</v>
      </c>
      <c r="J129" s="10">
        <v>32.6</v>
      </c>
      <c r="K129" s="10">
        <v>32.6</v>
      </c>
      <c r="L129" s="10">
        <v>32.799999999999997</v>
      </c>
      <c r="M129" s="10">
        <v>32.5</v>
      </c>
      <c r="N129" s="10">
        <v>32.1</v>
      </c>
      <c r="O129" s="10">
        <v>32.6</v>
      </c>
      <c r="P129" s="10">
        <v>33.9</v>
      </c>
      <c r="Q129" s="10">
        <v>33.799999999999997</v>
      </c>
      <c r="R129" s="10">
        <v>32.700000000000003</v>
      </c>
      <c r="S129" s="10">
        <v>32.4</v>
      </c>
      <c r="T129" s="10">
        <v>32.1</v>
      </c>
      <c r="U129" s="10">
        <v>32.200000000000003</v>
      </c>
      <c r="V129" s="10">
        <v>32.6</v>
      </c>
      <c r="W129" s="10">
        <v>33.799999999999997</v>
      </c>
      <c r="X129" s="10">
        <v>32.700000000000003</v>
      </c>
      <c r="Y129" s="10">
        <v>32.200000000000003</v>
      </c>
      <c r="Z129" s="10">
        <v>32.299999999999997</v>
      </c>
      <c r="AA129" s="10">
        <v>32.200000000000003</v>
      </c>
      <c r="AB129" s="10">
        <v>32.1</v>
      </c>
      <c r="AC129" s="24">
        <f t="shared" si="50"/>
        <v>32.400000000000006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4.7000000000000028</v>
      </c>
      <c r="F130" s="10">
        <f t="shared" ref="F130:AB130" si="52">F129-F128</f>
        <v>4.5</v>
      </c>
      <c r="G130" s="10">
        <f t="shared" si="52"/>
        <v>4.8999999999999986</v>
      </c>
      <c r="H130" s="10">
        <f t="shared" si="52"/>
        <v>5</v>
      </c>
      <c r="I130" s="10">
        <f t="shared" si="52"/>
        <v>4.8999999999999986</v>
      </c>
      <c r="J130" s="10">
        <f t="shared" si="52"/>
        <v>4.8000000000000007</v>
      </c>
      <c r="K130" s="10">
        <f t="shared" si="52"/>
        <v>5</v>
      </c>
      <c r="L130" s="10">
        <f t="shared" si="52"/>
        <v>5.3999999999999986</v>
      </c>
      <c r="M130" s="10">
        <f t="shared" si="52"/>
        <v>5.3999999999999986</v>
      </c>
      <c r="N130" s="10">
        <f t="shared" si="52"/>
        <v>5.4000000000000021</v>
      </c>
      <c r="O130" s="10">
        <f t="shared" si="52"/>
        <v>5.3000000000000007</v>
      </c>
      <c r="P130" s="10">
        <f t="shared" si="52"/>
        <v>5.0999999999999979</v>
      </c>
      <c r="Q130" s="10">
        <f t="shared" si="52"/>
        <v>4.8999999999999986</v>
      </c>
      <c r="R130" s="10">
        <f t="shared" si="52"/>
        <v>4.8000000000000043</v>
      </c>
      <c r="S130" s="10">
        <f t="shared" si="52"/>
        <v>5.2999999999999972</v>
      </c>
      <c r="T130" s="10">
        <f t="shared" si="52"/>
        <v>5.3000000000000007</v>
      </c>
      <c r="U130" s="10">
        <f t="shared" si="52"/>
        <v>5.4000000000000021</v>
      </c>
      <c r="V130" s="10">
        <f t="shared" si="52"/>
        <v>5.4000000000000021</v>
      </c>
      <c r="W130" s="10">
        <f t="shared" si="52"/>
        <v>5.1999999999999957</v>
      </c>
      <c r="X130" s="10">
        <f t="shared" si="52"/>
        <v>4.8000000000000043</v>
      </c>
      <c r="Y130" s="10">
        <f t="shared" si="52"/>
        <v>5.1000000000000014</v>
      </c>
      <c r="Z130" s="10">
        <f t="shared" si="52"/>
        <v>5.1999999999999957</v>
      </c>
      <c r="AA130" s="10">
        <f t="shared" si="52"/>
        <v>5.1000000000000014</v>
      </c>
      <c r="AB130" s="10">
        <f t="shared" si="52"/>
        <v>5</v>
      </c>
      <c r="AC130" s="24">
        <f>AVERAGE(E130:AB130)</f>
        <v>5.0791666666666657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>
        <v>257.2</v>
      </c>
      <c r="F131" s="172">
        <v>257.89999999999998</v>
      </c>
      <c r="G131" s="172">
        <v>257.89999999999998</v>
      </c>
      <c r="H131" s="172">
        <v>259.2</v>
      </c>
      <c r="I131" s="172">
        <v>262</v>
      </c>
      <c r="J131" s="172">
        <v>265.39999999999998</v>
      </c>
      <c r="K131" s="172">
        <v>263.39999999999998</v>
      </c>
      <c r="L131" s="172">
        <v>260.60000000000002</v>
      </c>
      <c r="M131" s="172">
        <v>259.89999999999998</v>
      </c>
      <c r="N131" s="172">
        <v>259.2</v>
      </c>
      <c r="O131" s="172">
        <v>264.10000000000002</v>
      </c>
      <c r="P131" s="172">
        <v>262</v>
      </c>
      <c r="Q131" s="172">
        <v>250.3</v>
      </c>
      <c r="R131" s="172">
        <v>244.1</v>
      </c>
      <c r="S131" s="172">
        <v>248.2</v>
      </c>
      <c r="T131" s="172">
        <v>249.6</v>
      </c>
      <c r="U131" s="172">
        <v>250.3</v>
      </c>
      <c r="V131" s="172">
        <v>251.7</v>
      </c>
      <c r="W131" s="172">
        <v>251</v>
      </c>
      <c r="X131" s="172">
        <v>243.4</v>
      </c>
      <c r="Y131" s="172">
        <v>246.1</v>
      </c>
      <c r="Z131" s="172">
        <v>244.8</v>
      </c>
      <c r="AA131" s="172">
        <v>244.8</v>
      </c>
      <c r="AB131" s="172">
        <v>244.1</v>
      </c>
      <c r="AC131" s="24">
        <f t="shared" ref="AC131:AC139" si="53">AVERAGE(E131:AB131)</f>
        <v>254.05000000000004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>
        <v>705.3</v>
      </c>
      <c r="F132" s="172">
        <v>704</v>
      </c>
      <c r="G132" s="172">
        <v>715</v>
      </c>
      <c r="H132" s="172">
        <v>721.2</v>
      </c>
      <c r="I132" s="172">
        <v>728.1</v>
      </c>
      <c r="J132" s="172">
        <v>741.2</v>
      </c>
      <c r="K132" s="172">
        <v>742.6</v>
      </c>
      <c r="L132" s="172">
        <v>746.7</v>
      </c>
      <c r="M132" s="172">
        <v>739.8</v>
      </c>
      <c r="N132" s="172">
        <v>729.5</v>
      </c>
      <c r="O132" s="172">
        <v>738.4</v>
      </c>
      <c r="P132" s="172">
        <v>771.5</v>
      </c>
      <c r="Q132" s="172">
        <v>770.8</v>
      </c>
      <c r="R132" s="172">
        <v>745.3</v>
      </c>
      <c r="S132" s="172">
        <v>735.7</v>
      </c>
      <c r="T132" s="172">
        <v>728.1</v>
      </c>
      <c r="U132" s="172">
        <v>730.2</v>
      </c>
      <c r="V132" s="172">
        <v>741.9</v>
      </c>
      <c r="W132" s="172">
        <v>770.8</v>
      </c>
      <c r="X132" s="172">
        <v>746</v>
      </c>
      <c r="Y132" s="172">
        <v>733.6</v>
      </c>
      <c r="Z132" s="172">
        <v>734.3</v>
      </c>
      <c r="AA132" s="172">
        <v>733.6</v>
      </c>
      <c r="AB132" s="172">
        <v>732.2</v>
      </c>
      <c r="AC132" s="24">
        <f t="shared" si="53"/>
        <v>736.9083333333333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>
        <v>4.2</v>
      </c>
      <c r="Y133" s="11">
        <v>4.2</v>
      </c>
      <c r="Z133" s="11">
        <v>4.2</v>
      </c>
      <c r="AA133" s="11">
        <v>4.2</v>
      </c>
      <c r="AB133" s="11">
        <v>4.2</v>
      </c>
      <c r="AC133" s="24">
        <f t="shared" si="53"/>
        <v>4.200000000000002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>
        <v>3.7</v>
      </c>
      <c r="Y134" s="12">
        <v>3.7</v>
      </c>
      <c r="Z134" s="12">
        <v>3.7</v>
      </c>
      <c r="AA134" s="12">
        <v>3.7</v>
      </c>
      <c r="AB134" s="12">
        <v>3.7</v>
      </c>
      <c r="AC134" s="24">
        <f t="shared" si="53"/>
        <v>3.7000000000000015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>
        <v>3.8</v>
      </c>
      <c r="Y135" s="12">
        <v>3.8</v>
      </c>
      <c r="Z135" s="12">
        <v>3.8</v>
      </c>
      <c r="AA135" s="12">
        <v>3.8</v>
      </c>
      <c r="AB135" s="12">
        <v>3.8</v>
      </c>
      <c r="AC135" s="24">
        <f t="shared" si="53"/>
        <v>3.7999999999999985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24">
        <f t="shared" si="53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AB137" si="54">E133-E134</f>
        <v>0.5</v>
      </c>
      <c r="F137" s="11">
        <f t="shared" si="54"/>
        <v>0.5</v>
      </c>
      <c r="G137" s="11">
        <f t="shared" si="54"/>
        <v>0.5</v>
      </c>
      <c r="H137" s="11">
        <f t="shared" si="54"/>
        <v>0.5</v>
      </c>
      <c r="I137" s="11">
        <f t="shared" si="54"/>
        <v>0.5</v>
      </c>
      <c r="J137" s="11">
        <f t="shared" si="54"/>
        <v>0.5</v>
      </c>
      <c r="K137" s="11">
        <f t="shared" si="54"/>
        <v>0.5</v>
      </c>
      <c r="L137" s="11">
        <f t="shared" si="54"/>
        <v>0.5</v>
      </c>
      <c r="M137" s="11">
        <f t="shared" si="54"/>
        <v>0.5</v>
      </c>
      <c r="N137" s="11">
        <f t="shared" si="54"/>
        <v>0.5</v>
      </c>
      <c r="O137" s="11">
        <f t="shared" si="54"/>
        <v>0.5</v>
      </c>
      <c r="P137" s="11">
        <f t="shared" si="54"/>
        <v>0.5</v>
      </c>
      <c r="Q137" s="11">
        <f t="shared" si="54"/>
        <v>0.5</v>
      </c>
      <c r="R137" s="11">
        <f t="shared" si="54"/>
        <v>0.5</v>
      </c>
      <c r="S137" s="11">
        <f t="shared" si="54"/>
        <v>0.5</v>
      </c>
      <c r="T137" s="11">
        <f t="shared" si="54"/>
        <v>0.5</v>
      </c>
      <c r="U137" s="11">
        <f t="shared" si="54"/>
        <v>0.5</v>
      </c>
      <c r="V137" s="11">
        <f t="shared" si="54"/>
        <v>0.5</v>
      </c>
      <c r="W137" s="11">
        <f t="shared" si="54"/>
        <v>0.5</v>
      </c>
      <c r="X137" s="11">
        <f t="shared" si="54"/>
        <v>0.5</v>
      </c>
      <c r="Y137" s="11">
        <f t="shared" si="54"/>
        <v>0.5</v>
      </c>
      <c r="Z137" s="11">
        <f t="shared" si="54"/>
        <v>0.5</v>
      </c>
      <c r="AA137" s="11">
        <f t="shared" si="54"/>
        <v>0.5</v>
      </c>
      <c r="AB137" s="11">
        <f t="shared" si="54"/>
        <v>0.5</v>
      </c>
      <c r="AC137" s="24">
        <f t="shared" si="53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AB138" si="55">E135-E136</f>
        <v>0.79999999999999982</v>
      </c>
      <c r="F138" s="11">
        <f t="shared" si="55"/>
        <v>0.79999999999999982</v>
      </c>
      <c r="G138" s="11">
        <f t="shared" si="55"/>
        <v>0.79999999999999982</v>
      </c>
      <c r="H138" s="11">
        <f t="shared" si="55"/>
        <v>0.79999999999999982</v>
      </c>
      <c r="I138" s="11">
        <f t="shared" si="55"/>
        <v>0.79999999999999982</v>
      </c>
      <c r="J138" s="11">
        <f t="shared" si="55"/>
        <v>0.79999999999999982</v>
      </c>
      <c r="K138" s="11">
        <f t="shared" si="55"/>
        <v>0.79999999999999982</v>
      </c>
      <c r="L138" s="11">
        <f t="shared" si="55"/>
        <v>0.79999999999999982</v>
      </c>
      <c r="M138" s="11">
        <f t="shared" si="55"/>
        <v>0.79999999999999982</v>
      </c>
      <c r="N138" s="11">
        <f t="shared" si="55"/>
        <v>0.79999999999999982</v>
      </c>
      <c r="O138" s="11">
        <f t="shared" si="55"/>
        <v>0.79999999999999982</v>
      </c>
      <c r="P138" s="11">
        <f t="shared" si="55"/>
        <v>0.79999999999999982</v>
      </c>
      <c r="Q138" s="11">
        <f t="shared" si="55"/>
        <v>0.79999999999999982</v>
      </c>
      <c r="R138" s="11">
        <f t="shared" si="55"/>
        <v>0.79999999999999982</v>
      </c>
      <c r="S138" s="11">
        <f t="shared" si="55"/>
        <v>0.79999999999999982</v>
      </c>
      <c r="T138" s="11">
        <f t="shared" si="55"/>
        <v>0.79999999999999982</v>
      </c>
      <c r="U138" s="11">
        <f t="shared" si="55"/>
        <v>0.79999999999999982</v>
      </c>
      <c r="V138" s="11">
        <f t="shared" si="55"/>
        <v>0.79999999999999982</v>
      </c>
      <c r="W138" s="11">
        <f t="shared" si="55"/>
        <v>0.79999999999999982</v>
      </c>
      <c r="X138" s="11">
        <f t="shared" si="55"/>
        <v>0.79999999999999982</v>
      </c>
      <c r="Y138" s="11">
        <f t="shared" si="55"/>
        <v>0.79999999999999982</v>
      </c>
      <c r="Z138" s="11">
        <f t="shared" si="55"/>
        <v>0.79999999999999982</v>
      </c>
      <c r="AA138" s="11">
        <f t="shared" si="55"/>
        <v>0.79999999999999982</v>
      </c>
      <c r="AB138" s="11">
        <f t="shared" si="55"/>
        <v>0.79999999999999982</v>
      </c>
      <c r="AC138" s="24">
        <f t="shared" si="53"/>
        <v>0.80000000000000027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AB139" si="56">SQRT(E137/0.5)*971</f>
        <v>971</v>
      </c>
      <c r="F139" s="14">
        <f t="shared" si="56"/>
        <v>971</v>
      </c>
      <c r="G139" s="14">
        <f t="shared" si="56"/>
        <v>971</v>
      </c>
      <c r="H139" s="14">
        <f t="shared" si="56"/>
        <v>971</v>
      </c>
      <c r="I139" s="14">
        <f t="shared" si="56"/>
        <v>971</v>
      </c>
      <c r="J139" s="14">
        <f t="shared" si="56"/>
        <v>971</v>
      </c>
      <c r="K139" s="14">
        <f t="shared" si="56"/>
        <v>971</v>
      </c>
      <c r="L139" s="14">
        <f t="shared" si="56"/>
        <v>971</v>
      </c>
      <c r="M139" s="14">
        <f t="shared" si="56"/>
        <v>971</v>
      </c>
      <c r="N139" s="14">
        <f t="shared" si="56"/>
        <v>971</v>
      </c>
      <c r="O139" s="14">
        <f t="shared" si="56"/>
        <v>971</v>
      </c>
      <c r="P139" s="14">
        <f t="shared" si="56"/>
        <v>971</v>
      </c>
      <c r="Q139" s="14">
        <f t="shared" si="56"/>
        <v>971</v>
      </c>
      <c r="R139" s="14">
        <f t="shared" si="56"/>
        <v>971</v>
      </c>
      <c r="S139" s="14">
        <f t="shared" si="56"/>
        <v>971</v>
      </c>
      <c r="T139" s="14">
        <f t="shared" si="56"/>
        <v>971</v>
      </c>
      <c r="U139" s="14">
        <f t="shared" si="56"/>
        <v>971</v>
      </c>
      <c r="V139" s="14">
        <f t="shared" si="56"/>
        <v>971</v>
      </c>
      <c r="W139" s="14">
        <f t="shared" si="56"/>
        <v>971</v>
      </c>
      <c r="X139" s="14">
        <f t="shared" si="56"/>
        <v>971</v>
      </c>
      <c r="Y139" s="14">
        <f t="shared" si="56"/>
        <v>971</v>
      </c>
      <c r="Z139" s="14">
        <f t="shared" si="56"/>
        <v>971</v>
      </c>
      <c r="AA139" s="14">
        <f t="shared" si="56"/>
        <v>971</v>
      </c>
      <c r="AB139" s="14">
        <f t="shared" si="56"/>
        <v>971</v>
      </c>
      <c r="AC139" s="24">
        <f t="shared" si="53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AB140" si="57">E139*1000*1*(E125-E126)/3024</f>
        <v>2344.0145502645505</v>
      </c>
      <c r="F140" s="14">
        <f t="shared" si="57"/>
        <v>2279.7949735449733</v>
      </c>
      <c r="G140" s="14">
        <f t="shared" si="57"/>
        <v>2504.563492063492</v>
      </c>
      <c r="H140" s="14">
        <f t="shared" si="57"/>
        <v>2536.6732804232802</v>
      </c>
      <c r="I140" s="14">
        <f t="shared" si="57"/>
        <v>2472.4537037037039</v>
      </c>
      <c r="J140" s="14">
        <f t="shared" si="57"/>
        <v>2536.6732804232802</v>
      </c>
      <c r="K140" s="14">
        <f t="shared" si="57"/>
        <v>2633.002645502645</v>
      </c>
      <c r="L140" s="14">
        <f t="shared" si="57"/>
        <v>2697.2222222222222</v>
      </c>
      <c r="M140" s="14">
        <f t="shared" si="57"/>
        <v>2697.2222222222222</v>
      </c>
      <c r="N140" s="14">
        <f t="shared" si="57"/>
        <v>2697.2222222222222</v>
      </c>
      <c r="O140" s="14">
        <f t="shared" si="57"/>
        <v>2665.112433862434</v>
      </c>
      <c r="P140" s="14">
        <f t="shared" si="57"/>
        <v>2633.002645502645</v>
      </c>
      <c r="Q140" s="14">
        <f t="shared" si="57"/>
        <v>2504.5634920634925</v>
      </c>
      <c r="R140" s="14">
        <f t="shared" si="57"/>
        <v>2472.4537037037039</v>
      </c>
      <c r="S140" s="14">
        <f t="shared" si="57"/>
        <v>2633.0026455026459</v>
      </c>
      <c r="T140" s="14">
        <f t="shared" si="57"/>
        <v>2665.112433862434</v>
      </c>
      <c r="U140" s="14">
        <f t="shared" si="57"/>
        <v>2665.1124338624336</v>
      </c>
      <c r="V140" s="14">
        <f t="shared" si="57"/>
        <v>2633.0026455026459</v>
      </c>
      <c r="W140" s="14">
        <f t="shared" si="57"/>
        <v>2633.002645502645</v>
      </c>
      <c r="X140" s="14">
        <f t="shared" si="57"/>
        <v>2504.5634920634916</v>
      </c>
      <c r="Y140" s="14">
        <f t="shared" si="57"/>
        <v>2568.7830687830688</v>
      </c>
      <c r="Z140" s="14">
        <f t="shared" si="57"/>
        <v>2633.002645502645</v>
      </c>
      <c r="AA140" s="14">
        <f t="shared" si="57"/>
        <v>2600.8928571428573</v>
      </c>
      <c r="AB140" s="14">
        <f t="shared" si="57"/>
        <v>2600.8928571428573</v>
      </c>
      <c r="AC140" s="24">
        <f>SUM(E140:AB140)</f>
        <v>61811.342592592591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>
        <v>1300</v>
      </c>
      <c r="F141" s="15">
        <v>1300</v>
      </c>
      <c r="G141" s="15">
        <v>1600</v>
      </c>
      <c r="H141" s="15">
        <v>1400</v>
      </c>
      <c r="I141" s="15">
        <v>1400</v>
      </c>
      <c r="J141" s="15">
        <v>1500</v>
      </c>
      <c r="K141" s="15">
        <v>1600</v>
      </c>
      <c r="L141" s="15">
        <v>1600</v>
      </c>
      <c r="M141" s="15">
        <v>1600</v>
      </c>
      <c r="N141" s="15">
        <v>1600</v>
      </c>
      <c r="O141" s="15">
        <v>1500</v>
      </c>
      <c r="P141" s="15">
        <v>1600</v>
      </c>
      <c r="Q141" s="15">
        <v>1400</v>
      </c>
      <c r="R141" s="15">
        <v>1600</v>
      </c>
      <c r="S141" s="15">
        <v>1500</v>
      </c>
      <c r="T141" s="15">
        <v>1800</v>
      </c>
      <c r="U141" s="15">
        <v>1500</v>
      </c>
      <c r="V141" s="15">
        <v>1600</v>
      </c>
      <c r="W141" s="15">
        <v>1600</v>
      </c>
      <c r="X141" s="15">
        <v>1400</v>
      </c>
      <c r="Y141" s="15">
        <v>1600</v>
      </c>
      <c r="Z141" s="15">
        <v>1700</v>
      </c>
      <c r="AA141" s="15">
        <v>1400</v>
      </c>
      <c r="AB141" s="15">
        <v>1600</v>
      </c>
      <c r="AC141" s="25">
        <f>SUM(E141:AB141)</f>
        <v>36700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>
        <f t="shared" ref="E142:AB142" si="58">E141/E140</f>
        <v>0.55460406585500044</v>
      </c>
      <c r="F142" s="16">
        <f t="shared" si="58"/>
        <v>0.57022671559739491</v>
      </c>
      <c r="G142" s="16">
        <f t="shared" si="58"/>
        <v>0.63883387467321551</v>
      </c>
      <c r="H142" s="16">
        <f t="shared" si="58"/>
        <v>0.55190394868920212</v>
      </c>
      <c r="I142" s="16">
        <f t="shared" si="58"/>
        <v>0.56623911618762279</v>
      </c>
      <c r="J142" s="16">
        <f t="shared" si="58"/>
        <v>0.59132565930985936</v>
      </c>
      <c r="K142" s="16">
        <f t="shared" si="58"/>
        <v>0.60767124664037586</v>
      </c>
      <c r="L142" s="16">
        <f t="shared" si="58"/>
        <v>0.59320288362512874</v>
      </c>
      <c r="M142" s="16">
        <f t="shared" si="58"/>
        <v>0.59320288362512874</v>
      </c>
      <c r="N142" s="16">
        <f t="shared" si="58"/>
        <v>0.59320288362512874</v>
      </c>
      <c r="O142" s="16">
        <f t="shared" si="58"/>
        <v>0.56282803717444441</v>
      </c>
      <c r="P142" s="16">
        <f t="shared" si="58"/>
        <v>0.60767124664037586</v>
      </c>
      <c r="Q142" s="16">
        <f t="shared" si="58"/>
        <v>0.55897964033906355</v>
      </c>
      <c r="R142" s="16">
        <f t="shared" si="58"/>
        <v>0.64713041850014041</v>
      </c>
      <c r="S142" s="16">
        <f t="shared" si="58"/>
        <v>0.56969179372535217</v>
      </c>
      <c r="T142" s="16">
        <f t="shared" si="58"/>
        <v>0.67539364460933327</v>
      </c>
      <c r="U142" s="16">
        <f t="shared" si="58"/>
        <v>0.56282803717444452</v>
      </c>
      <c r="V142" s="16">
        <f t="shared" si="58"/>
        <v>0.60767124664037564</v>
      </c>
      <c r="W142" s="16">
        <f t="shared" si="58"/>
        <v>0.60767124664037586</v>
      </c>
      <c r="X142" s="16">
        <f t="shared" si="58"/>
        <v>0.55897964033906367</v>
      </c>
      <c r="Y142" s="16">
        <f t="shared" si="58"/>
        <v>0.62286302780638514</v>
      </c>
      <c r="Z142" s="16">
        <f t="shared" si="58"/>
        <v>0.64565069955539933</v>
      </c>
      <c r="AA142" s="16">
        <f t="shared" si="58"/>
        <v>0.538276690696876</v>
      </c>
      <c r="AB142" s="16">
        <f t="shared" si="58"/>
        <v>0.6151733607964297</v>
      </c>
      <c r="AC142" s="24">
        <f t="shared" ref="AC142:AC147" si="59">AVERAGE(E142:AB142)</f>
        <v>0.59338425035275477</v>
      </c>
    </row>
    <row r="143" spans="1:58" ht="30" customHeight="1">
      <c r="A143" s="4">
        <v>17</v>
      </c>
      <c r="B143" s="5" t="s">
        <v>64</v>
      </c>
      <c r="C143" s="13"/>
      <c r="D143" s="13"/>
      <c r="E143" s="427">
        <f>AVERAGE(E142:AB142)</f>
        <v>0.59338425035275477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>
        <f t="shared" si="59"/>
        <v>0.59338425035275477</v>
      </c>
    </row>
    <row r="144" spans="1:58" ht="30" customHeight="1">
      <c r="A144" s="4">
        <v>18</v>
      </c>
      <c r="B144" s="5" t="s">
        <v>65</v>
      </c>
      <c r="C144" s="13"/>
      <c r="D144" s="13"/>
      <c r="E144" s="16">
        <f>3.516/E142</f>
        <v>6.3396578144078148</v>
      </c>
      <c r="F144" s="16">
        <f t="shared" ref="F144:AB144" si="60">3.516/F142</f>
        <v>6.1659685592185589</v>
      </c>
      <c r="G144" s="16">
        <f t="shared" si="60"/>
        <v>5.503778273809524</v>
      </c>
      <c r="H144" s="16">
        <f t="shared" si="60"/>
        <v>6.3706737528344668</v>
      </c>
      <c r="I144" s="16">
        <f t="shared" si="60"/>
        <v>6.2093908730158738</v>
      </c>
      <c r="J144" s="16">
        <f t="shared" si="60"/>
        <v>5.9459621693121694</v>
      </c>
      <c r="K144" s="16">
        <f t="shared" si="60"/>
        <v>5.7860233134920627</v>
      </c>
      <c r="L144" s="16">
        <f t="shared" si="60"/>
        <v>5.9271458333333333</v>
      </c>
      <c r="M144" s="16">
        <f t="shared" si="60"/>
        <v>5.9271458333333333</v>
      </c>
      <c r="N144" s="16">
        <f t="shared" si="60"/>
        <v>5.9271458333333333</v>
      </c>
      <c r="O144" s="16">
        <f t="shared" si="60"/>
        <v>6.247023544973545</v>
      </c>
      <c r="P144" s="16">
        <f t="shared" si="60"/>
        <v>5.7860233134920627</v>
      </c>
      <c r="Q144" s="16">
        <f t="shared" si="60"/>
        <v>6.2900323129251712</v>
      </c>
      <c r="R144" s="16">
        <f t="shared" si="60"/>
        <v>5.4332170138888891</v>
      </c>
      <c r="S144" s="16">
        <f t="shared" si="60"/>
        <v>6.1717582010582026</v>
      </c>
      <c r="T144" s="16">
        <f t="shared" si="60"/>
        <v>5.2058529541446212</v>
      </c>
      <c r="U144" s="16">
        <f t="shared" si="60"/>
        <v>6.2470235449735441</v>
      </c>
      <c r="V144" s="16">
        <f t="shared" si="60"/>
        <v>5.7860233134920644</v>
      </c>
      <c r="W144" s="16">
        <f t="shared" si="60"/>
        <v>5.7860233134920627</v>
      </c>
      <c r="X144" s="16">
        <f t="shared" si="60"/>
        <v>6.2900323129251694</v>
      </c>
      <c r="Y144" s="16">
        <f t="shared" si="60"/>
        <v>5.6449007936507938</v>
      </c>
      <c r="Z144" s="16">
        <f t="shared" si="60"/>
        <v>5.4456690009337061</v>
      </c>
      <c r="AA144" s="16">
        <f t="shared" si="60"/>
        <v>6.5319566326530625</v>
      </c>
      <c r="AB144" s="16">
        <f t="shared" si="60"/>
        <v>5.7154620535714296</v>
      </c>
      <c r="AC144" s="24">
        <f t="shared" si="59"/>
        <v>5.9451621067610327</v>
      </c>
    </row>
    <row r="145" spans="1:35" ht="30" customHeight="1">
      <c r="A145" s="4">
        <v>19</v>
      </c>
      <c r="B145" s="5" t="s">
        <v>66</v>
      </c>
      <c r="C145" s="13"/>
      <c r="D145" s="13"/>
      <c r="E145" s="16">
        <f t="shared" ref="E145:AB145" si="61">3.413*E144</f>
        <v>21.637252120573869</v>
      </c>
      <c r="F145" s="16">
        <f t="shared" si="61"/>
        <v>21.044450692612941</v>
      </c>
      <c r="G145" s="16">
        <f t="shared" si="61"/>
        <v>18.784395248511906</v>
      </c>
      <c r="H145" s="16">
        <f t="shared" si="61"/>
        <v>21.743109518424035</v>
      </c>
      <c r="I145" s="16">
        <f t="shared" si="61"/>
        <v>21.192651049603175</v>
      </c>
      <c r="J145" s="16">
        <f t="shared" si="61"/>
        <v>20.293568883862434</v>
      </c>
      <c r="K145" s="16">
        <f t="shared" si="61"/>
        <v>19.747697568948407</v>
      </c>
      <c r="L145" s="16">
        <f t="shared" si="61"/>
        <v>20.229348729166666</v>
      </c>
      <c r="M145" s="16">
        <f t="shared" si="61"/>
        <v>20.229348729166666</v>
      </c>
      <c r="N145" s="16">
        <f t="shared" si="61"/>
        <v>20.229348729166666</v>
      </c>
      <c r="O145" s="16">
        <f t="shared" si="61"/>
        <v>21.321091358994707</v>
      </c>
      <c r="P145" s="16">
        <f t="shared" si="61"/>
        <v>19.747697568948407</v>
      </c>
      <c r="Q145" s="16">
        <f t="shared" si="61"/>
        <v>21.467880284013606</v>
      </c>
      <c r="R145" s="16">
        <f t="shared" si="61"/>
        <v>18.543569668402778</v>
      </c>
      <c r="S145" s="16">
        <f t="shared" si="61"/>
        <v>21.064210740211646</v>
      </c>
      <c r="T145" s="16">
        <f t="shared" si="61"/>
        <v>17.767576132495591</v>
      </c>
      <c r="U145" s="16">
        <f t="shared" si="61"/>
        <v>21.321091358994703</v>
      </c>
      <c r="V145" s="16">
        <f t="shared" si="61"/>
        <v>19.747697568948414</v>
      </c>
      <c r="W145" s="16">
        <f t="shared" si="61"/>
        <v>19.747697568948407</v>
      </c>
      <c r="X145" s="16">
        <f t="shared" si="61"/>
        <v>21.467880284013603</v>
      </c>
      <c r="Y145" s="16">
        <f t="shared" si="61"/>
        <v>19.266046408730158</v>
      </c>
      <c r="Z145" s="16">
        <f t="shared" si="61"/>
        <v>18.586068300186739</v>
      </c>
      <c r="AA145" s="16">
        <f t="shared" si="61"/>
        <v>22.293567987244902</v>
      </c>
      <c r="AB145" s="16">
        <f t="shared" si="61"/>
        <v>19.506871988839286</v>
      </c>
      <c r="AC145" s="24">
        <f t="shared" si="59"/>
        <v>20.29083827037541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>
        <f t="shared" ref="E146:J146" si="62">(E129-E128)/LN(1+(E129-E128)/E123)</f>
        <v>2.3004552139452836</v>
      </c>
      <c r="F146" s="16">
        <f t="shared" si="62"/>
        <v>1.954325168564633</v>
      </c>
      <c r="G146" s="16">
        <f t="shared" si="62"/>
        <v>2.0592162218326391</v>
      </c>
      <c r="H146" s="16">
        <f t="shared" si="62"/>
        <v>2.0851619571212314</v>
      </c>
      <c r="I146" s="16">
        <f t="shared" si="62"/>
        <v>2.0592162218326391</v>
      </c>
      <c r="J146" s="16">
        <f t="shared" si="62"/>
        <v>2.1845741439044097</v>
      </c>
      <c r="K146" s="16">
        <f>(K129-K128)/LN(1+(K129-K128)/K123)</f>
        <v>2.2385464776673962</v>
      </c>
      <c r="L146" s="16">
        <f t="shared" ref="L146:AB146" si="63">(L129-L128)/LN(1+(L129-L128)/L123)</f>
        <v>2.3451902022775597</v>
      </c>
      <c r="M146" s="16">
        <f t="shared" si="63"/>
        <v>2.3451902022775597</v>
      </c>
      <c r="N146" s="16">
        <f t="shared" si="63"/>
        <v>2.3451902022775606</v>
      </c>
      <c r="O146" s="16">
        <f t="shared" si="63"/>
        <v>2.3186853923322954</v>
      </c>
      <c r="P146" s="16">
        <f t="shared" si="63"/>
        <v>2.2653660459105289</v>
      </c>
      <c r="Q146" s="16">
        <f t="shared" si="63"/>
        <v>2.0592162218326391</v>
      </c>
      <c r="R146" s="16">
        <f t="shared" si="63"/>
        <v>2.1845741439044111</v>
      </c>
      <c r="S146" s="16">
        <f t="shared" si="63"/>
        <v>2.318685392332295</v>
      </c>
      <c r="T146" s="16">
        <f t="shared" si="63"/>
        <v>2.3186853923322954</v>
      </c>
      <c r="U146" s="16">
        <f t="shared" si="63"/>
        <v>2.3451902022775606</v>
      </c>
      <c r="V146" s="16">
        <f t="shared" si="63"/>
        <v>2.4942681312816748</v>
      </c>
      <c r="W146" s="16">
        <f t="shared" si="63"/>
        <v>2.2920781613191425</v>
      </c>
      <c r="X146" s="16">
        <f t="shared" si="63"/>
        <v>2.1845741439044111</v>
      </c>
      <c r="Y146" s="16">
        <f t="shared" si="63"/>
        <v>2.2653660459105298</v>
      </c>
      <c r="Z146" s="16">
        <f t="shared" si="63"/>
        <v>2.2920781613191425</v>
      </c>
      <c r="AA146" s="16">
        <f t="shared" si="63"/>
        <v>2.2653660459105298</v>
      </c>
      <c r="AB146" s="16">
        <f t="shared" si="63"/>
        <v>2.2385464776673962</v>
      </c>
      <c r="AC146" s="24">
        <f t="shared" si="59"/>
        <v>2.2399894154139903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>
        <f t="shared" ref="E147:AB147" si="64">(E125-E126)/LN(1+(E125-E126)/E124)</f>
        <v>2.9965726364461651</v>
      </c>
      <c r="F147" s="16">
        <f t="shared" si="64"/>
        <v>2.9450820866416123</v>
      </c>
      <c r="G147" s="16">
        <f t="shared" si="64"/>
        <v>3.1240724065352676</v>
      </c>
      <c r="H147" s="16">
        <f t="shared" si="64"/>
        <v>3.4647417224962034</v>
      </c>
      <c r="I147" s="16">
        <f t="shared" si="64"/>
        <v>3.4114228417733474</v>
      </c>
      <c r="J147" s="16">
        <f t="shared" si="64"/>
        <v>3.4647417224962034</v>
      </c>
      <c r="K147" s="16">
        <f t="shared" si="64"/>
        <v>3.3879143849792102</v>
      </c>
      <c r="L147" s="16">
        <f t="shared" si="64"/>
        <v>4.0395461144890978</v>
      </c>
      <c r="M147" s="16">
        <f t="shared" si="64"/>
        <v>4.0395461144890978</v>
      </c>
      <c r="N147" s="16">
        <f t="shared" si="64"/>
        <v>4.1796001635485007</v>
      </c>
      <c r="O147" s="16">
        <f t="shared" si="64"/>
        <v>4.0116575058753421</v>
      </c>
      <c r="P147" s="16">
        <f t="shared" si="64"/>
        <v>3.9836996097098769</v>
      </c>
      <c r="Q147" s="16">
        <f t="shared" si="64"/>
        <v>3.4381172419787154</v>
      </c>
      <c r="R147" s="16">
        <f t="shared" si="64"/>
        <v>3.258280444491787</v>
      </c>
      <c r="S147" s="16">
        <f t="shared" si="64"/>
        <v>3.3879143849792102</v>
      </c>
      <c r="T147" s="16">
        <f t="shared" si="64"/>
        <v>4.0116575058753421</v>
      </c>
      <c r="U147" s="16">
        <f t="shared" si="64"/>
        <v>4.0116575058753421</v>
      </c>
      <c r="V147" s="16">
        <f t="shared" si="64"/>
        <v>3.9836996097098769</v>
      </c>
      <c r="W147" s="16">
        <f t="shared" si="64"/>
        <v>3.9836996097098769</v>
      </c>
      <c r="X147" s="16">
        <f t="shared" si="64"/>
        <v>3.730734528268131</v>
      </c>
      <c r="Y147" s="16">
        <f t="shared" si="64"/>
        <v>3.3362591313939705</v>
      </c>
      <c r="Z147" s="16">
        <f t="shared" si="64"/>
        <v>3.8412815798138</v>
      </c>
      <c r="AA147" s="16">
        <f t="shared" si="64"/>
        <v>3.9556713919496613</v>
      </c>
      <c r="AB147" s="16">
        <f t="shared" si="64"/>
        <v>3.813750899722224</v>
      </c>
      <c r="AC147" s="24">
        <f t="shared" si="59"/>
        <v>3.658388380968661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23" t="e">
        <f>AVERAGE(E152:AB152)</f>
        <v>#DIV/0!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23" t="e">
        <f>AVERAGE(E153:AB153)</f>
        <v>#DIV/0!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24" t="e">
        <f t="shared" ref="AC154:AC158" si="65">AVERAGE(E154:AB154)</f>
        <v>#DIV/0!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24" t="e">
        <f t="shared" si="65"/>
        <v>#DIV/0!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>
        <f>E154-E155</f>
        <v>0</v>
      </c>
      <c r="F156" s="10">
        <f t="shared" ref="F156:AB156" si="66">F154-F155</f>
        <v>0</v>
      </c>
      <c r="G156" s="10">
        <f t="shared" si="66"/>
        <v>0</v>
      </c>
      <c r="H156" s="10">
        <f t="shared" si="66"/>
        <v>0</v>
      </c>
      <c r="I156" s="10">
        <f t="shared" si="66"/>
        <v>0</v>
      </c>
      <c r="J156" s="10">
        <f t="shared" si="66"/>
        <v>0</v>
      </c>
      <c r="K156" s="10">
        <f t="shared" si="66"/>
        <v>0</v>
      </c>
      <c r="L156" s="10">
        <f t="shared" si="66"/>
        <v>0</v>
      </c>
      <c r="M156" s="10">
        <f t="shared" si="66"/>
        <v>0</v>
      </c>
      <c r="N156" s="10">
        <f t="shared" si="66"/>
        <v>0</v>
      </c>
      <c r="O156" s="10">
        <f t="shared" si="66"/>
        <v>0</v>
      </c>
      <c r="P156" s="10">
        <f t="shared" si="66"/>
        <v>0</v>
      </c>
      <c r="Q156" s="10">
        <f t="shared" si="66"/>
        <v>0</v>
      </c>
      <c r="R156" s="10">
        <f t="shared" si="66"/>
        <v>0</v>
      </c>
      <c r="S156" s="10">
        <f t="shared" si="66"/>
        <v>0</v>
      </c>
      <c r="T156" s="10">
        <f t="shared" si="66"/>
        <v>0</v>
      </c>
      <c r="U156" s="10">
        <f t="shared" si="66"/>
        <v>0</v>
      </c>
      <c r="V156" s="10">
        <f t="shared" si="66"/>
        <v>0</v>
      </c>
      <c r="W156" s="10">
        <f t="shared" si="66"/>
        <v>0</v>
      </c>
      <c r="X156" s="10">
        <f t="shared" si="66"/>
        <v>0</v>
      </c>
      <c r="Y156" s="10">
        <f t="shared" si="66"/>
        <v>0</v>
      </c>
      <c r="Z156" s="10">
        <f t="shared" si="66"/>
        <v>0</v>
      </c>
      <c r="AA156" s="10">
        <f t="shared" si="66"/>
        <v>0</v>
      </c>
      <c r="AB156" s="10">
        <f t="shared" si="66"/>
        <v>0</v>
      </c>
      <c r="AC156" s="24">
        <f t="shared" si="65"/>
        <v>0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24" t="e">
        <f t="shared" si="65"/>
        <v>#DIV/0!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24" t="e">
        <f t="shared" si="65"/>
        <v>#DIV/0!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>
        <f>E158-E157</f>
        <v>0</v>
      </c>
      <c r="F159" s="10">
        <f t="shared" ref="F159:AB159" si="67">F158-F157</f>
        <v>0</v>
      </c>
      <c r="G159" s="10">
        <f t="shared" si="67"/>
        <v>0</v>
      </c>
      <c r="H159" s="10">
        <f t="shared" si="67"/>
        <v>0</v>
      </c>
      <c r="I159" s="10">
        <f t="shared" si="67"/>
        <v>0</v>
      </c>
      <c r="J159" s="10">
        <f t="shared" si="67"/>
        <v>0</v>
      </c>
      <c r="K159" s="10">
        <f t="shared" si="67"/>
        <v>0</v>
      </c>
      <c r="L159" s="10">
        <f t="shared" si="67"/>
        <v>0</v>
      </c>
      <c r="M159" s="10">
        <f t="shared" si="67"/>
        <v>0</v>
      </c>
      <c r="N159" s="10">
        <f t="shared" si="67"/>
        <v>0</v>
      </c>
      <c r="O159" s="10">
        <f t="shared" si="67"/>
        <v>0</v>
      </c>
      <c r="P159" s="10">
        <f t="shared" si="67"/>
        <v>0</v>
      </c>
      <c r="Q159" s="10">
        <f t="shared" si="67"/>
        <v>0</v>
      </c>
      <c r="R159" s="10">
        <f t="shared" si="67"/>
        <v>0</v>
      </c>
      <c r="S159" s="10">
        <f t="shared" si="67"/>
        <v>0</v>
      </c>
      <c r="T159" s="10">
        <f t="shared" si="67"/>
        <v>0</v>
      </c>
      <c r="U159" s="10">
        <f t="shared" si="67"/>
        <v>0</v>
      </c>
      <c r="V159" s="10">
        <f t="shared" si="67"/>
        <v>0</v>
      </c>
      <c r="W159" s="10">
        <f t="shared" si="67"/>
        <v>0</v>
      </c>
      <c r="X159" s="10">
        <f t="shared" si="67"/>
        <v>0</v>
      </c>
      <c r="Y159" s="10">
        <f t="shared" si="67"/>
        <v>0</v>
      </c>
      <c r="Z159" s="10">
        <f t="shared" si="67"/>
        <v>0</v>
      </c>
      <c r="AA159" s="10">
        <f t="shared" si="67"/>
        <v>0</v>
      </c>
      <c r="AB159" s="10">
        <f t="shared" si="67"/>
        <v>0</v>
      </c>
      <c r="AC159" s="24">
        <f>AVERAGE(E159:AB159)</f>
        <v>0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24" t="e">
        <f t="shared" ref="AC160:AC168" si="68">AVERAGE(E160:AB160)</f>
        <v>#DIV/0!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24" t="e">
        <f t="shared" si="68"/>
        <v>#DIV/0!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>
        <v>4.2</v>
      </c>
      <c r="F162" s="11">
        <v>4.2</v>
      </c>
      <c r="G162" s="11">
        <v>4.2</v>
      </c>
      <c r="H162" s="11">
        <v>4.2</v>
      </c>
      <c r="I162" s="11">
        <v>4.2</v>
      </c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>
        <v>4.2</v>
      </c>
      <c r="W162" s="11">
        <v>4.2</v>
      </c>
      <c r="X162" s="11">
        <v>4.2</v>
      </c>
      <c r="Y162" s="11">
        <v>4.2</v>
      </c>
      <c r="Z162" s="11">
        <v>4.2</v>
      </c>
      <c r="AA162" s="11">
        <v>4.2</v>
      </c>
      <c r="AB162" s="11">
        <v>4.2</v>
      </c>
      <c r="AC162" s="24">
        <f t="shared" si="68"/>
        <v>4.200000000000002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>
        <v>3.7</v>
      </c>
      <c r="F163" s="12">
        <v>3.7</v>
      </c>
      <c r="G163" s="12">
        <v>3.7</v>
      </c>
      <c r="H163" s="12">
        <v>3.7</v>
      </c>
      <c r="I163" s="12">
        <v>3.7</v>
      </c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>
        <v>3.7</v>
      </c>
      <c r="W163" s="12">
        <v>3.7</v>
      </c>
      <c r="X163" s="12">
        <v>3.7</v>
      </c>
      <c r="Y163" s="12">
        <v>3.7</v>
      </c>
      <c r="Z163" s="12">
        <v>3.7</v>
      </c>
      <c r="AA163" s="12">
        <v>3.7</v>
      </c>
      <c r="AB163" s="12">
        <v>3.7</v>
      </c>
      <c r="AC163" s="24">
        <f t="shared" si="68"/>
        <v>3.7000000000000015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>
        <v>3.8</v>
      </c>
      <c r="F164" s="12">
        <v>3.8</v>
      </c>
      <c r="G164" s="12">
        <v>3.8</v>
      </c>
      <c r="H164" s="12">
        <v>3.8</v>
      </c>
      <c r="I164" s="12">
        <v>3.8</v>
      </c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>
        <v>3.8</v>
      </c>
      <c r="W164" s="12">
        <v>3.8</v>
      </c>
      <c r="X164" s="12">
        <v>3.8</v>
      </c>
      <c r="Y164" s="12">
        <v>3.8</v>
      </c>
      <c r="Z164" s="12">
        <v>3.8</v>
      </c>
      <c r="AA164" s="12">
        <v>3.8</v>
      </c>
      <c r="AB164" s="12">
        <v>3.8</v>
      </c>
      <c r="AC164" s="24">
        <f t="shared" si="68"/>
        <v>3.7999999999999985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>
        <v>3</v>
      </c>
      <c r="F165" s="12">
        <v>3</v>
      </c>
      <c r="G165" s="12">
        <v>3</v>
      </c>
      <c r="H165" s="12">
        <v>3</v>
      </c>
      <c r="I165" s="12">
        <v>3</v>
      </c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>
        <v>3</v>
      </c>
      <c r="W165" s="12">
        <v>3</v>
      </c>
      <c r="X165" s="12">
        <v>3</v>
      </c>
      <c r="Y165" s="12">
        <v>3</v>
      </c>
      <c r="Z165" s="12">
        <v>3</v>
      </c>
      <c r="AA165" s="12">
        <v>3</v>
      </c>
      <c r="AB165" s="12">
        <v>3</v>
      </c>
      <c r="AC165" s="24">
        <f t="shared" si="68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>
        <f t="shared" ref="E166:AB166" si="69">E162-E163</f>
        <v>0.5</v>
      </c>
      <c r="F166" s="11">
        <f t="shared" si="69"/>
        <v>0.5</v>
      </c>
      <c r="G166" s="11">
        <f t="shared" si="69"/>
        <v>0.5</v>
      </c>
      <c r="H166" s="11">
        <f t="shared" si="69"/>
        <v>0.5</v>
      </c>
      <c r="I166" s="11">
        <f t="shared" si="69"/>
        <v>0.5</v>
      </c>
      <c r="J166" s="11">
        <f t="shared" si="69"/>
        <v>0.5</v>
      </c>
      <c r="K166" s="11">
        <f t="shared" si="69"/>
        <v>0.5</v>
      </c>
      <c r="L166" s="11">
        <f t="shared" si="69"/>
        <v>0.5</v>
      </c>
      <c r="M166" s="11">
        <f t="shared" si="69"/>
        <v>0.5</v>
      </c>
      <c r="N166" s="11">
        <f t="shared" si="69"/>
        <v>0.5</v>
      </c>
      <c r="O166" s="11">
        <f t="shared" si="69"/>
        <v>0.5</v>
      </c>
      <c r="P166" s="11">
        <f t="shared" si="69"/>
        <v>0.5</v>
      </c>
      <c r="Q166" s="11">
        <f t="shared" si="69"/>
        <v>0.5</v>
      </c>
      <c r="R166" s="11">
        <f t="shared" si="69"/>
        <v>0.5</v>
      </c>
      <c r="S166" s="11">
        <f t="shared" si="69"/>
        <v>0.5</v>
      </c>
      <c r="T166" s="11">
        <f t="shared" si="69"/>
        <v>0.5</v>
      </c>
      <c r="U166" s="11">
        <f t="shared" si="69"/>
        <v>0.5</v>
      </c>
      <c r="V166" s="11">
        <f t="shared" si="69"/>
        <v>0.5</v>
      </c>
      <c r="W166" s="11">
        <f t="shared" si="69"/>
        <v>0.5</v>
      </c>
      <c r="X166" s="11">
        <f t="shared" si="69"/>
        <v>0.5</v>
      </c>
      <c r="Y166" s="11">
        <f t="shared" si="69"/>
        <v>0.5</v>
      </c>
      <c r="Z166" s="11">
        <f t="shared" si="69"/>
        <v>0.5</v>
      </c>
      <c r="AA166" s="11">
        <f t="shared" si="69"/>
        <v>0.5</v>
      </c>
      <c r="AB166" s="11">
        <f t="shared" si="69"/>
        <v>0.5</v>
      </c>
      <c r="AC166" s="24">
        <f t="shared" si="68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>
        <f t="shared" ref="E167:AB167" si="70">E164-E165</f>
        <v>0.79999999999999982</v>
      </c>
      <c r="F167" s="11">
        <f t="shared" si="70"/>
        <v>0.79999999999999982</v>
      </c>
      <c r="G167" s="11">
        <f t="shared" si="70"/>
        <v>0.79999999999999982</v>
      </c>
      <c r="H167" s="11">
        <f t="shared" si="70"/>
        <v>0.79999999999999982</v>
      </c>
      <c r="I167" s="11">
        <f t="shared" si="70"/>
        <v>0.79999999999999982</v>
      </c>
      <c r="J167" s="11">
        <f t="shared" si="70"/>
        <v>0.79999999999999982</v>
      </c>
      <c r="K167" s="11">
        <f t="shared" si="70"/>
        <v>0.79999999999999982</v>
      </c>
      <c r="L167" s="11">
        <f t="shared" si="70"/>
        <v>0.79999999999999982</v>
      </c>
      <c r="M167" s="11">
        <f t="shared" si="70"/>
        <v>0.79999999999999982</v>
      </c>
      <c r="N167" s="11">
        <f t="shared" si="70"/>
        <v>0.79999999999999982</v>
      </c>
      <c r="O167" s="11">
        <f t="shared" si="70"/>
        <v>0.79999999999999982</v>
      </c>
      <c r="P167" s="11">
        <f t="shared" si="70"/>
        <v>0.79999999999999982</v>
      </c>
      <c r="Q167" s="11">
        <f t="shared" si="70"/>
        <v>0.79999999999999982</v>
      </c>
      <c r="R167" s="11">
        <f t="shared" si="70"/>
        <v>0.79999999999999982</v>
      </c>
      <c r="S167" s="11">
        <f t="shared" si="70"/>
        <v>0.79999999999999982</v>
      </c>
      <c r="T167" s="11">
        <f t="shared" si="70"/>
        <v>0.79999999999999982</v>
      </c>
      <c r="U167" s="11">
        <f t="shared" si="70"/>
        <v>0.79999999999999982</v>
      </c>
      <c r="V167" s="11">
        <f t="shared" si="70"/>
        <v>0.79999999999999982</v>
      </c>
      <c r="W167" s="11">
        <f t="shared" si="70"/>
        <v>0.79999999999999982</v>
      </c>
      <c r="X167" s="11">
        <f t="shared" si="70"/>
        <v>0.79999999999999982</v>
      </c>
      <c r="Y167" s="11">
        <f t="shared" si="70"/>
        <v>0.79999999999999982</v>
      </c>
      <c r="Z167" s="11">
        <f t="shared" si="70"/>
        <v>0.79999999999999982</v>
      </c>
      <c r="AA167" s="11">
        <f t="shared" si="70"/>
        <v>0.79999999999999982</v>
      </c>
      <c r="AB167" s="11">
        <f t="shared" si="70"/>
        <v>0.79999999999999982</v>
      </c>
      <c r="AC167" s="24">
        <f t="shared" si="68"/>
        <v>0.80000000000000027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>
        <f t="shared" ref="E168:AB168" si="71">SQRT(E166/0.5)*971</f>
        <v>971</v>
      </c>
      <c r="F168" s="14">
        <f t="shared" si="71"/>
        <v>971</v>
      </c>
      <c r="G168" s="14">
        <f t="shared" si="71"/>
        <v>971</v>
      </c>
      <c r="H168" s="14">
        <f t="shared" si="71"/>
        <v>971</v>
      </c>
      <c r="I168" s="14">
        <f t="shared" si="71"/>
        <v>971</v>
      </c>
      <c r="J168" s="14">
        <f t="shared" si="71"/>
        <v>971</v>
      </c>
      <c r="K168" s="14">
        <f t="shared" si="71"/>
        <v>971</v>
      </c>
      <c r="L168" s="14">
        <f t="shared" si="71"/>
        <v>971</v>
      </c>
      <c r="M168" s="14">
        <f t="shared" si="71"/>
        <v>971</v>
      </c>
      <c r="N168" s="14">
        <f t="shared" si="71"/>
        <v>971</v>
      </c>
      <c r="O168" s="14">
        <f t="shared" si="71"/>
        <v>971</v>
      </c>
      <c r="P168" s="14">
        <f t="shared" si="71"/>
        <v>971</v>
      </c>
      <c r="Q168" s="14">
        <f t="shared" si="71"/>
        <v>971</v>
      </c>
      <c r="R168" s="14">
        <f t="shared" si="71"/>
        <v>971</v>
      </c>
      <c r="S168" s="14">
        <f t="shared" si="71"/>
        <v>971</v>
      </c>
      <c r="T168" s="14">
        <f t="shared" si="71"/>
        <v>971</v>
      </c>
      <c r="U168" s="14">
        <f t="shared" si="71"/>
        <v>971</v>
      </c>
      <c r="V168" s="14">
        <f t="shared" si="71"/>
        <v>971</v>
      </c>
      <c r="W168" s="14">
        <f t="shared" si="71"/>
        <v>971</v>
      </c>
      <c r="X168" s="14">
        <f t="shared" si="71"/>
        <v>971</v>
      </c>
      <c r="Y168" s="14">
        <f t="shared" si="71"/>
        <v>971</v>
      </c>
      <c r="Z168" s="14">
        <f t="shared" si="71"/>
        <v>971</v>
      </c>
      <c r="AA168" s="14">
        <f t="shared" si="71"/>
        <v>971</v>
      </c>
      <c r="AB168" s="14">
        <f t="shared" si="71"/>
        <v>971</v>
      </c>
      <c r="AC168" s="24">
        <f t="shared" si="68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>
        <f t="shared" ref="E169:AB169" si="72">E168*1000*1*(E154-E155)/3024</f>
        <v>0</v>
      </c>
      <c r="F169" s="14">
        <f t="shared" si="72"/>
        <v>0</v>
      </c>
      <c r="G169" s="14">
        <f t="shared" si="72"/>
        <v>0</v>
      </c>
      <c r="H169" s="14">
        <f t="shared" si="72"/>
        <v>0</v>
      </c>
      <c r="I169" s="14">
        <f t="shared" si="72"/>
        <v>0</v>
      </c>
      <c r="J169" s="14">
        <f t="shared" si="72"/>
        <v>0</v>
      </c>
      <c r="K169" s="14">
        <f t="shared" si="72"/>
        <v>0</v>
      </c>
      <c r="L169" s="14">
        <f t="shared" si="72"/>
        <v>0</v>
      </c>
      <c r="M169" s="14">
        <f t="shared" si="72"/>
        <v>0</v>
      </c>
      <c r="N169" s="14">
        <f t="shared" si="72"/>
        <v>0</v>
      </c>
      <c r="O169" s="14">
        <f t="shared" si="72"/>
        <v>0</v>
      </c>
      <c r="P169" s="14">
        <f t="shared" si="72"/>
        <v>0</v>
      </c>
      <c r="Q169" s="14">
        <f t="shared" si="72"/>
        <v>0</v>
      </c>
      <c r="R169" s="14">
        <f t="shared" si="72"/>
        <v>0</v>
      </c>
      <c r="S169" s="14">
        <f t="shared" si="72"/>
        <v>0</v>
      </c>
      <c r="T169" s="14">
        <f t="shared" si="72"/>
        <v>0</v>
      </c>
      <c r="U169" s="14">
        <f t="shared" si="72"/>
        <v>0</v>
      </c>
      <c r="V169" s="14">
        <f t="shared" si="72"/>
        <v>0</v>
      </c>
      <c r="W169" s="14">
        <f t="shared" si="72"/>
        <v>0</v>
      </c>
      <c r="X169" s="14">
        <f t="shared" si="72"/>
        <v>0</v>
      </c>
      <c r="Y169" s="14">
        <f t="shared" si="72"/>
        <v>0</v>
      </c>
      <c r="Z169" s="14">
        <f t="shared" si="72"/>
        <v>0</v>
      </c>
      <c r="AA169" s="14">
        <f t="shared" si="72"/>
        <v>0</v>
      </c>
      <c r="AB169" s="14">
        <f t="shared" si="72"/>
        <v>0</v>
      </c>
      <c r="AC169" s="24">
        <f>SUM(E169:AB169)</f>
        <v>0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25">
        <f>SUM(E170:AB170)</f>
        <v>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 t="e">
        <f t="shared" ref="E171:AB171" si="73">E170/E169</f>
        <v>#DIV/0!</v>
      </c>
      <c r="F171" s="16" t="e">
        <f t="shared" si="73"/>
        <v>#DIV/0!</v>
      </c>
      <c r="G171" s="16" t="e">
        <f t="shared" si="73"/>
        <v>#DIV/0!</v>
      </c>
      <c r="H171" s="16" t="e">
        <f t="shared" si="73"/>
        <v>#DIV/0!</v>
      </c>
      <c r="I171" s="16" t="e">
        <f t="shared" si="73"/>
        <v>#DIV/0!</v>
      </c>
      <c r="J171" s="16" t="e">
        <f t="shared" si="73"/>
        <v>#DIV/0!</v>
      </c>
      <c r="K171" s="16" t="e">
        <f t="shared" si="73"/>
        <v>#DIV/0!</v>
      </c>
      <c r="L171" s="16" t="e">
        <f t="shared" si="73"/>
        <v>#DIV/0!</v>
      </c>
      <c r="M171" s="16" t="e">
        <f t="shared" si="73"/>
        <v>#DIV/0!</v>
      </c>
      <c r="N171" s="16" t="e">
        <f t="shared" si="73"/>
        <v>#DIV/0!</v>
      </c>
      <c r="O171" s="16" t="e">
        <f t="shared" si="73"/>
        <v>#DIV/0!</v>
      </c>
      <c r="P171" s="16" t="e">
        <f t="shared" si="73"/>
        <v>#DIV/0!</v>
      </c>
      <c r="Q171" s="16" t="e">
        <f t="shared" si="73"/>
        <v>#DIV/0!</v>
      </c>
      <c r="R171" s="16" t="e">
        <f t="shared" si="73"/>
        <v>#DIV/0!</v>
      </c>
      <c r="S171" s="16" t="e">
        <f t="shared" si="73"/>
        <v>#DIV/0!</v>
      </c>
      <c r="T171" s="16" t="e">
        <f t="shared" si="73"/>
        <v>#DIV/0!</v>
      </c>
      <c r="U171" s="16" t="e">
        <f t="shared" si="73"/>
        <v>#DIV/0!</v>
      </c>
      <c r="V171" s="16" t="e">
        <f t="shared" si="73"/>
        <v>#DIV/0!</v>
      </c>
      <c r="W171" s="16" t="e">
        <f t="shared" si="73"/>
        <v>#DIV/0!</v>
      </c>
      <c r="X171" s="16" t="e">
        <f t="shared" si="73"/>
        <v>#DIV/0!</v>
      </c>
      <c r="Y171" s="16" t="e">
        <f t="shared" si="73"/>
        <v>#DIV/0!</v>
      </c>
      <c r="Z171" s="16" t="e">
        <f t="shared" si="73"/>
        <v>#DIV/0!</v>
      </c>
      <c r="AA171" s="16" t="e">
        <f t="shared" si="73"/>
        <v>#DIV/0!</v>
      </c>
      <c r="AB171" s="16" t="e">
        <f t="shared" si="73"/>
        <v>#DIV/0!</v>
      </c>
      <c r="AC171" s="24" t="e">
        <f t="shared" ref="AC171:AC176" si="74">AVERAGE(E171:AB171)</f>
        <v>#DIV/0!</v>
      </c>
    </row>
    <row r="172" spans="1:58" ht="30" customHeight="1">
      <c r="A172" s="4">
        <v>17</v>
      </c>
      <c r="B172" s="5" t="s">
        <v>64</v>
      </c>
      <c r="C172" s="13"/>
      <c r="D172" s="13"/>
      <c r="E172" s="427" t="e">
        <f>AVERAGE(E171:AB171)</f>
        <v>#DIV/0!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 t="e">
        <f t="shared" si="74"/>
        <v>#DIV/0!</v>
      </c>
    </row>
    <row r="173" spans="1:58" ht="30" customHeight="1">
      <c r="A173" s="4">
        <v>18</v>
      </c>
      <c r="B173" s="5" t="s">
        <v>65</v>
      </c>
      <c r="C173" s="13"/>
      <c r="D173" s="13"/>
      <c r="E173" s="16" t="e">
        <f t="shared" ref="E173:AB173" si="75">3.516/E171</f>
        <v>#DIV/0!</v>
      </c>
      <c r="F173" s="16" t="e">
        <f t="shared" si="75"/>
        <v>#DIV/0!</v>
      </c>
      <c r="G173" s="16" t="e">
        <f t="shared" si="75"/>
        <v>#DIV/0!</v>
      </c>
      <c r="H173" s="16" t="e">
        <f t="shared" si="75"/>
        <v>#DIV/0!</v>
      </c>
      <c r="I173" s="16" t="e">
        <f t="shared" si="75"/>
        <v>#DIV/0!</v>
      </c>
      <c r="J173" s="16" t="e">
        <f t="shared" si="75"/>
        <v>#DIV/0!</v>
      </c>
      <c r="K173" s="16" t="e">
        <f t="shared" si="75"/>
        <v>#DIV/0!</v>
      </c>
      <c r="L173" s="16" t="e">
        <f t="shared" si="75"/>
        <v>#DIV/0!</v>
      </c>
      <c r="M173" s="16" t="e">
        <f t="shared" si="75"/>
        <v>#DIV/0!</v>
      </c>
      <c r="N173" s="16" t="e">
        <f t="shared" si="75"/>
        <v>#DIV/0!</v>
      </c>
      <c r="O173" s="16" t="e">
        <f t="shared" si="75"/>
        <v>#DIV/0!</v>
      </c>
      <c r="P173" s="16" t="e">
        <f t="shared" si="75"/>
        <v>#DIV/0!</v>
      </c>
      <c r="Q173" s="16" t="e">
        <f t="shared" si="75"/>
        <v>#DIV/0!</v>
      </c>
      <c r="R173" s="16" t="e">
        <f t="shared" si="75"/>
        <v>#DIV/0!</v>
      </c>
      <c r="S173" s="16" t="e">
        <f t="shared" si="75"/>
        <v>#DIV/0!</v>
      </c>
      <c r="T173" s="16" t="e">
        <f t="shared" si="75"/>
        <v>#DIV/0!</v>
      </c>
      <c r="U173" s="16" t="e">
        <f t="shared" si="75"/>
        <v>#DIV/0!</v>
      </c>
      <c r="V173" s="16" t="e">
        <f t="shared" si="75"/>
        <v>#DIV/0!</v>
      </c>
      <c r="W173" s="16" t="e">
        <f t="shared" si="75"/>
        <v>#DIV/0!</v>
      </c>
      <c r="X173" s="16" t="e">
        <f t="shared" si="75"/>
        <v>#DIV/0!</v>
      </c>
      <c r="Y173" s="16" t="e">
        <f t="shared" si="75"/>
        <v>#DIV/0!</v>
      </c>
      <c r="Z173" s="16" t="e">
        <f t="shared" si="75"/>
        <v>#DIV/0!</v>
      </c>
      <c r="AA173" s="16" t="e">
        <f t="shared" si="75"/>
        <v>#DIV/0!</v>
      </c>
      <c r="AB173" s="16" t="e">
        <f t="shared" si="75"/>
        <v>#DIV/0!</v>
      </c>
      <c r="AC173" s="24" t="e">
        <f t="shared" si="74"/>
        <v>#DIV/0!</v>
      </c>
    </row>
    <row r="174" spans="1:58" ht="30" customHeight="1">
      <c r="A174" s="4">
        <v>19</v>
      </c>
      <c r="B174" s="5" t="s">
        <v>66</v>
      </c>
      <c r="C174" s="13"/>
      <c r="D174" s="13"/>
      <c r="E174" s="16" t="e">
        <f t="shared" ref="E174:AB174" si="76">3.413*E173</f>
        <v>#DIV/0!</v>
      </c>
      <c r="F174" s="16" t="e">
        <f t="shared" si="76"/>
        <v>#DIV/0!</v>
      </c>
      <c r="G174" s="16" t="e">
        <f t="shared" si="76"/>
        <v>#DIV/0!</v>
      </c>
      <c r="H174" s="16" t="e">
        <f t="shared" si="76"/>
        <v>#DIV/0!</v>
      </c>
      <c r="I174" s="16" t="e">
        <f t="shared" si="76"/>
        <v>#DIV/0!</v>
      </c>
      <c r="J174" s="16" t="e">
        <f t="shared" si="76"/>
        <v>#DIV/0!</v>
      </c>
      <c r="K174" s="16" t="e">
        <f t="shared" si="76"/>
        <v>#DIV/0!</v>
      </c>
      <c r="L174" s="16" t="e">
        <f t="shared" si="76"/>
        <v>#DIV/0!</v>
      </c>
      <c r="M174" s="16" t="e">
        <f t="shared" si="76"/>
        <v>#DIV/0!</v>
      </c>
      <c r="N174" s="16" t="e">
        <f t="shared" si="76"/>
        <v>#DIV/0!</v>
      </c>
      <c r="O174" s="16" t="e">
        <f t="shared" si="76"/>
        <v>#DIV/0!</v>
      </c>
      <c r="P174" s="16" t="e">
        <f t="shared" si="76"/>
        <v>#DIV/0!</v>
      </c>
      <c r="Q174" s="16" t="e">
        <f t="shared" si="76"/>
        <v>#DIV/0!</v>
      </c>
      <c r="R174" s="16" t="e">
        <f t="shared" si="76"/>
        <v>#DIV/0!</v>
      </c>
      <c r="S174" s="16" t="e">
        <f t="shared" si="76"/>
        <v>#DIV/0!</v>
      </c>
      <c r="T174" s="16" t="e">
        <f t="shared" si="76"/>
        <v>#DIV/0!</v>
      </c>
      <c r="U174" s="16" t="e">
        <f t="shared" si="76"/>
        <v>#DIV/0!</v>
      </c>
      <c r="V174" s="16" t="e">
        <f t="shared" si="76"/>
        <v>#DIV/0!</v>
      </c>
      <c r="W174" s="16" t="e">
        <f t="shared" si="76"/>
        <v>#DIV/0!</v>
      </c>
      <c r="X174" s="16" t="e">
        <f t="shared" si="76"/>
        <v>#DIV/0!</v>
      </c>
      <c r="Y174" s="16" t="e">
        <f t="shared" si="76"/>
        <v>#DIV/0!</v>
      </c>
      <c r="Z174" s="16" t="e">
        <f t="shared" si="76"/>
        <v>#DIV/0!</v>
      </c>
      <c r="AA174" s="16" t="e">
        <f t="shared" si="76"/>
        <v>#DIV/0!</v>
      </c>
      <c r="AB174" s="16" t="e">
        <f t="shared" si="76"/>
        <v>#DIV/0!</v>
      </c>
      <c r="AC174" s="24" t="e">
        <f t="shared" si="74"/>
        <v>#DIV/0!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 t="e">
        <f t="shared" ref="E175:J175" si="77">(E158-E157)/LN(1+(E158-E157)/E152)</f>
        <v>#DIV/0!</v>
      </c>
      <c r="F175" s="16" t="e">
        <f t="shared" si="77"/>
        <v>#DIV/0!</v>
      </c>
      <c r="G175" s="16" t="e">
        <f t="shared" si="77"/>
        <v>#DIV/0!</v>
      </c>
      <c r="H175" s="16" t="e">
        <f t="shared" si="77"/>
        <v>#DIV/0!</v>
      </c>
      <c r="I175" s="16" t="e">
        <f t="shared" si="77"/>
        <v>#DIV/0!</v>
      </c>
      <c r="J175" s="16" t="e">
        <f t="shared" si="77"/>
        <v>#DIV/0!</v>
      </c>
      <c r="K175" s="16" t="e">
        <f>(K158-K157)/LN(1+(K158-K157)/K152)</f>
        <v>#DIV/0!</v>
      </c>
      <c r="L175" s="16" t="e">
        <f t="shared" ref="L175:AB175" si="78">(L158-L157)/LN(1+(L158-L157)/L152)</f>
        <v>#DIV/0!</v>
      </c>
      <c r="M175" s="16" t="e">
        <f t="shared" si="78"/>
        <v>#DIV/0!</v>
      </c>
      <c r="N175" s="16" t="e">
        <f t="shared" si="78"/>
        <v>#DIV/0!</v>
      </c>
      <c r="O175" s="16" t="e">
        <f t="shared" si="78"/>
        <v>#DIV/0!</v>
      </c>
      <c r="P175" s="16" t="e">
        <f t="shared" si="78"/>
        <v>#DIV/0!</v>
      </c>
      <c r="Q175" s="16" t="e">
        <f t="shared" si="78"/>
        <v>#DIV/0!</v>
      </c>
      <c r="R175" s="16" t="e">
        <f t="shared" si="78"/>
        <v>#DIV/0!</v>
      </c>
      <c r="S175" s="16" t="e">
        <f t="shared" si="78"/>
        <v>#DIV/0!</v>
      </c>
      <c r="T175" s="16" t="e">
        <f t="shared" si="78"/>
        <v>#DIV/0!</v>
      </c>
      <c r="U175" s="16" t="e">
        <f t="shared" si="78"/>
        <v>#DIV/0!</v>
      </c>
      <c r="V175" s="16" t="e">
        <f t="shared" si="78"/>
        <v>#DIV/0!</v>
      </c>
      <c r="W175" s="16" t="e">
        <f t="shared" si="78"/>
        <v>#DIV/0!</v>
      </c>
      <c r="X175" s="16" t="e">
        <f t="shared" si="78"/>
        <v>#DIV/0!</v>
      </c>
      <c r="Y175" s="16" t="e">
        <f t="shared" si="78"/>
        <v>#DIV/0!</v>
      </c>
      <c r="Z175" s="16" t="e">
        <f t="shared" si="78"/>
        <v>#DIV/0!</v>
      </c>
      <c r="AA175" s="16" t="e">
        <f t="shared" si="78"/>
        <v>#DIV/0!</v>
      </c>
      <c r="AB175" s="16" t="e">
        <f t="shared" si="78"/>
        <v>#DIV/0!</v>
      </c>
      <c r="AC175" s="24" t="e">
        <f t="shared" si="74"/>
        <v>#DIV/0!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 t="e">
        <f t="shared" ref="E176:AB176" si="79">(E154-E155)/LN(1+(E154-E155)/E153)</f>
        <v>#DIV/0!</v>
      </c>
      <c r="F176" s="16" t="e">
        <f t="shared" si="79"/>
        <v>#DIV/0!</v>
      </c>
      <c r="G176" s="16" t="e">
        <f t="shared" si="79"/>
        <v>#DIV/0!</v>
      </c>
      <c r="H176" s="16" t="e">
        <f t="shared" si="79"/>
        <v>#DIV/0!</v>
      </c>
      <c r="I176" s="16" t="e">
        <f t="shared" si="79"/>
        <v>#DIV/0!</v>
      </c>
      <c r="J176" s="16" t="e">
        <f t="shared" si="79"/>
        <v>#DIV/0!</v>
      </c>
      <c r="K176" s="16" t="e">
        <f t="shared" si="79"/>
        <v>#DIV/0!</v>
      </c>
      <c r="L176" s="16" t="e">
        <f t="shared" si="79"/>
        <v>#DIV/0!</v>
      </c>
      <c r="M176" s="16" t="e">
        <f t="shared" si="79"/>
        <v>#DIV/0!</v>
      </c>
      <c r="N176" s="16" t="e">
        <f t="shared" si="79"/>
        <v>#DIV/0!</v>
      </c>
      <c r="O176" s="16" t="e">
        <f t="shared" si="79"/>
        <v>#DIV/0!</v>
      </c>
      <c r="P176" s="16" t="e">
        <f t="shared" si="79"/>
        <v>#DIV/0!</v>
      </c>
      <c r="Q176" s="16" t="e">
        <f t="shared" si="79"/>
        <v>#DIV/0!</v>
      </c>
      <c r="R176" s="16" t="e">
        <f t="shared" si="79"/>
        <v>#DIV/0!</v>
      </c>
      <c r="S176" s="16" t="e">
        <f t="shared" si="79"/>
        <v>#DIV/0!</v>
      </c>
      <c r="T176" s="16" t="e">
        <f t="shared" si="79"/>
        <v>#DIV/0!</v>
      </c>
      <c r="U176" s="16" t="e">
        <f t="shared" si="79"/>
        <v>#DIV/0!</v>
      </c>
      <c r="V176" s="16" t="e">
        <f t="shared" si="79"/>
        <v>#DIV/0!</v>
      </c>
      <c r="W176" s="16" t="e">
        <f t="shared" si="79"/>
        <v>#DIV/0!</v>
      </c>
      <c r="X176" s="16" t="e">
        <f t="shared" si="79"/>
        <v>#DIV/0!</v>
      </c>
      <c r="Y176" s="16" t="e">
        <f t="shared" si="79"/>
        <v>#DIV/0!</v>
      </c>
      <c r="Z176" s="16" t="e">
        <f t="shared" si="79"/>
        <v>#DIV/0!</v>
      </c>
      <c r="AA176" s="16" t="e">
        <f t="shared" si="79"/>
        <v>#DIV/0!</v>
      </c>
      <c r="AB176" s="16" t="e">
        <f t="shared" si="79"/>
        <v>#DIV/0!</v>
      </c>
      <c r="AC176" s="24" t="e">
        <f t="shared" si="74"/>
        <v>#DIV/0!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56" priority="7" operator="greaterThan">
      <formula>90</formula>
    </cfRule>
  </conditionalFormatting>
  <conditionalFormatting sqref="E54:AB54">
    <cfRule type="cellIs" dxfId="55" priority="6" operator="greaterThan">
      <formula>90</formula>
    </cfRule>
  </conditionalFormatting>
  <conditionalFormatting sqref="E83:AB83">
    <cfRule type="cellIs" dxfId="54" priority="5" operator="greaterThan">
      <formula>90</formula>
    </cfRule>
  </conditionalFormatting>
  <conditionalFormatting sqref="E112:AB112">
    <cfRule type="cellIs" dxfId="53" priority="4" operator="greaterThan">
      <formula>90</formula>
    </cfRule>
  </conditionalFormatting>
  <conditionalFormatting sqref="E141:AB141">
    <cfRule type="cellIs" dxfId="52" priority="3" operator="greaterThan">
      <formula>90</formula>
    </cfRule>
  </conditionalFormatting>
  <conditionalFormatting sqref="E170:AB170">
    <cfRule type="cellIs" dxfId="51" priority="1" operator="greaterThan">
      <formula>90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90E46-09F4-474C-AC3A-47293B8E9AFB}">
  <dimension ref="A1:BF176"/>
  <sheetViews>
    <sheetView topLeftCell="A119" zoomScale="60" zoomScaleNormal="60" workbookViewId="0">
      <selection activeCell="AG142" sqref="AG142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161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23" t="e">
        <f>AVERAGE(E7:AB7)</f>
        <v>#DIV/0!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23" t="e">
        <f>AVERAGE(E8:AB8)</f>
        <v>#DIV/0!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24" t="e">
        <f t="shared" ref="AC9:AC23" si="0">AVERAGE(E9:AB9)</f>
        <v>#DIV/0!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24" t="e">
        <f t="shared" si="0"/>
        <v>#DIV/0!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0</v>
      </c>
      <c r="F11" s="10">
        <f t="shared" ref="F11:AB11" si="1">F9-F10</f>
        <v>0</v>
      </c>
      <c r="G11" s="10">
        <f t="shared" si="1"/>
        <v>0</v>
      </c>
      <c r="H11" s="10">
        <f t="shared" si="1"/>
        <v>0</v>
      </c>
      <c r="I11" s="10">
        <f t="shared" si="1"/>
        <v>0</v>
      </c>
      <c r="J11" s="10">
        <f t="shared" si="1"/>
        <v>0</v>
      </c>
      <c r="K11" s="10">
        <f t="shared" si="1"/>
        <v>0</v>
      </c>
      <c r="L11" s="10">
        <f t="shared" si="1"/>
        <v>0</v>
      </c>
      <c r="M11" s="10">
        <f t="shared" si="1"/>
        <v>0</v>
      </c>
      <c r="N11" s="10">
        <f t="shared" si="1"/>
        <v>0</v>
      </c>
      <c r="O11" s="10">
        <f t="shared" si="1"/>
        <v>0</v>
      </c>
      <c r="P11" s="10">
        <f t="shared" si="1"/>
        <v>0</v>
      </c>
      <c r="Q11" s="10">
        <f t="shared" si="1"/>
        <v>0</v>
      </c>
      <c r="R11" s="10">
        <f t="shared" si="1"/>
        <v>0</v>
      </c>
      <c r="S11" s="10">
        <f t="shared" si="1"/>
        <v>0</v>
      </c>
      <c r="T11" s="10">
        <f t="shared" si="1"/>
        <v>0</v>
      </c>
      <c r="U11" s="10">
        <f t="shared" si="1"/>
        <v>0</v>
      </c>
      <c r="V11" s="10">
        <f t="shared" si="1"/>
        <v>0</v>
      </c>
      <c r="W11" s="10">
        <f t="shared" si="1"/>
        <v>0</v>
      </c>
      <c r="X11" s="10">
        <f t="shared" si="1"/>
        <v>0</v>
      </c>
      <c r="Y11" s="10">
        <f t="shared" si="1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24">
        <f t="shared" si="0"/>
        <v>0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24" t="e">
        <f t="shared" si="0"/>
        <v>#DIV/0!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24" t="e">
        <f t="shared" si="0"/>
        <v>#DIV/0!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0</v>
      </c>
      <c r="F14" s="10">
        <f t="shared" ref="F14:AB14" si="2">F13-F12</f>
        <v>0</v>
      </c>
      <c r="G14" s="10">
        <f t="shared" si="2"/>
        <v>0</v>
      </c>
      <c r="H14" s="10">
        <f t="shared" si="2"/>
        <v>0</v>
      </c>
      <c r="I14" s="10">
        <f t="shared" si="2"/>
        <v>0</v>
      </c>
      <c r="J14" s="10">
        <f t="shared" si="2"/>
        <v>0</v>
      </c>
      <c r="K14" s="10">
        <f t="shared" si="2"/>
        <v>0</v>
      </c>
      <c r="L14" s="10">
        <f t="shared" si="2"/>
        <v>0</v>
      </c>
      <c r="M14" s="10">
        <f t="shared" si="2"/>
        <v>0</v>
      </c>
      <c r="N14" s="10">
        <f t="shared" si="2"/>
        <v>0</v>
      </c>
      <c r="O14" s="10">
        <f t="shared" si="2"/>
        <v>0</v>
      </c>
      <c r="P14" s="10">
        <f t="shared" si="2"/>
        <v>0</v>
      </c>
      <c r="Q14" s="10">
        <f t="shared" si="2"/>
        <v>0</v>
      </c>
      <c r="R14" s="10">
        <f t="shared" si="2"/>
        <v>0</v>
      </c>
      <c r="S14" s="10">
        <f t="shared" si="2"/>
        <v>0</v>
      </c>
      <c r="T14" s="10">
        <f t="shared" si="2"/>
        <v>0</v>
      </c>
      <c r="U14" s="10">
        <f t="shared" si="2"/>
        <v>0</v>
      </c>
      <c r="V14" s="10">
        <f t="shared" si="2"/>
        <v>0</v>
      </c>
      <c r="W14" s="10">
        <f t="shared" si="2"/>
        <v>0</v>
      </c>
      <c r="X14" s="10">
        <f t="shared" si="2"/>
        <v>0</v>
      </c>
      <c r="Y14" s="10">
        <f t="shared" si="2"/>
        <v>0</v>
      </c>
      <c r="Z14" s="10">
        <f t="shared" si="2"/>
        <v>0</v>
      </c>
      <c r="AA14" s="10">
        <f t="shared" si="2"/>
        <v>0</v>
      </c>
      <c r="AB14" s="10">
        <f t="shared" si="2"/>
        <v>0</v>
      </c>
      <c r="AC14" s="24">
        <f>AVERAGE(E14:AB14)</f>
        <v>0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2"/>
      <c r="AB15" s="172"/>
      <c r="AC15" s="24" t="e">
        <f t="shared" ref="AC15:AC16" si="3">AVERAGE(E15:AB15)</f>
        <v>#DIV/0!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2"/>
      <c r="AB16" s="172"/>
      <c r="AC16" s="24" t="e">
        <f t="shared" si="3"/>
        <v>#DIV/0!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0</v>
      </c>
      <c r="F24" s="14">
        <f t="shared" si="7"/>
        <v>0</v>
      </c>
      <c r="G24" s="14">
        <f t="shared" si="7"/>
        <v>0</v>
      </c>
      <c r="H24" s="14">
        <f t="shared" si="7"/>
        <v>0</v>
      </c>
      <c r="I24" s="14">
        <f t="shared" si="7"/>
        <v>0</v>
      </c>
      <c r="J24" s="14">
        <f t="shared" si="7"/>
        <v>0</v>
      </c>
      <c r="K24" s="14">
        <f t="shared" si="7"/>
        <v>0</v>
      </c>
      <c r="L24" s="14">
        <f t="shared" si="7"/>
        <v>0</v>
      </c>
      <c r="M24" s="14">
        <f t="shared" si="7"/>
        <v>0</v>
      </c>
      <c r="N24" s="14">
        <f t="shared" si="7"/>
        <v>0</v>
      </c>
      <c r="O24" s="14">
        <f t="shared" si="7"/>
        <v>0</v>
      </c>
      <c r="P24" s="14">
        <f t="shared" si="7"/>
        <v>0</v>
      </c>
      <c r="Q24" s="14">
        <f t="shared" si="7"/>
        <v>0</v>
      </c>
      <c r="R24" s="14">
        <f t="shared" si="7"/>
        <v>0</v>
      </c>
      <c r="S24" s="14">
        <f t="shared" si="7"/>
        <v>0</v>
      </c>
      <c r="T24" s="14">
        <f t="shared" si="7"/>
        <v>0</v>
      </c>
      <c r="U24" s="14">
        <f t="shared" si="7"/>
        <v>0</v>
      </c>
      <c r="V24" s="14">
        <f t="shared" si="7"/>
        <v>0</v>
      </c>
      <c r="W24" s="14">
        <f t="shared" si="7"/>
        <v>0</v>
      </c>
      <c r="X24" s="14">
        <f t="shared" si="7"/>
        <v>0</v>
      </c>
      <c r="Y24" s="14">
        <f t="shared" si="7"/>
        <v>0</v>
      </c>
      <c r="Z24" s="14">
        <f t="shared" si="7"/>
        <v>0</v>
      </c>
      <c r="AA24" s="14">
        <f t="shared" si="7"/>
        <v>0</v>
      </c>
      <c r="AB24" s="14">
        <f t="shared" si="7"/>
        <v>0</v>
      </c>
      <c r="AC24" s="24">
        <f>SUM(E24:AB24)</f>
        <v>0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25">
        <f>SUM(E25:AB25)</f>
        <v>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 t="e">
        <f t="shared" ref="E26:AB26" si="8">E25/E24</f>
        <v>#DIV/0!</v>
      </c>
      <c r="F26" s="16" t="e">
        <f t="shared" si="8"/>
        <v>#DIV/0!</v>
      </c>
      <c r="G26" s="16" t="e">
        <f t="shared" si="8"/>
        <v>#DIV/0!</v>
      </c>
      <c r="H26" s="16" t="e">
        <f t="shared" si="8"/>
        <v>#DIV/0!</v>
      </c>
      <c r="I26" s="16" t="e">
        <f t="shared" si="8"/>
        <v>#DIV/0!</v>
      </c>
      <c r="J26" s="16" t="e">
        <f t="shared" si="8"/>
        <v>#DIV/0!</v>
      </c>
      <c r="K26" s="16" t="e">
        <f t="shared" si="8"/>
        <v>#DIV/0!</v>
      </c>
      <c r="L26" s="16" t="e">
        <f t="shared" si="8"/>
        <v>#DIV/0!</v>
      </c>
      <c r="M26" s="16" t="e">
        <f t="shared" si="8"/>
        <v>#DIV/0!</v>
      </c>
      <c r="N26" s="16" t="e">
        <f t="shared" si="8"/>
        <v>#DIV/0!</v>
      </c>
      <c r="O26" s="16" t="e">
        <f t="shared" si="8"/>
        <v>#DIV/0!</v>
      </c>
      <c r="P26" s="16" t="e">
        <f t="shared" si="8"/>
        <v>#DIV/0!</v>
      </c>
      <c r="Q26" s="16" t="e">
        <f t="shared" si="8"/>
        <v>#DIV/0!</v>
      </c>
      <c r="R26" s="16" t="e">
        <f t="shared" si="8"/>
        <v>#DIV/0!</v>
      </c>
      <c r="S26" s="16" t="e">
        <f t="shared" si="8"/>
        <v>#DIV/0!</v>
      </c>
      <c r="T26" s="16" t="e">
        <f t="shared" si="8"/>
        <v>#DIV/0!</v>
      </c>
      <c r="U26" s="16" t="e">
        <f t="shared" si="8"/>
        <v>#DIV/0!</v>
      </c>
      <c r="V26" s="16" t="e">
        <f t="shared" si="8"/>
        <v>#DIV/0!</v>
      </c>
      <c r="W26" s="16" t="e">
        <f t="shared" si="8"/>
        <v>#DIV/0!</v>
      </c>
      <c r="X26" s="16" t="e">
        <f t="shared" si="8"/>
        <v>#DIV/0!</v>
      </c>
      <c r="Y26" s="16" t="e">
        <f t="shared" si="8"/>
        <v>#DIV/0!</v>
      </c>
      <c r="Z26" s="16" t="e">
        <f t="shared" si="8"/>
        <v>#DIV/0!</v>
      </c>
      <c r="AA26" s="16" t="e">
        <f t="shared" si="8"/>
        <v>#DIV/0!</v>
      </c>
      <c r="AB26" s="16" t="e">
        <f t="shared" si="8"/>
        <v>#DIV/0!</v>
      </c>
      <c r="AC26" s="24" t="e">
        <f t="shared" ref="AC26:AC31" si="9">AVERAGE(E26:AB26)</f>
        <v>#DIV/0!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 t="e">
        <f>AVERAGE(E26:AB26)</f>
        <v>#DIV/0!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 t="e">
        <f t="shared" si="9"/>
        <v>#DIV/0!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 t="e">
        <f t="shared" ref="E28:AB28" si="10">3.516/E26</f>
        <v>#DIV/0!</v>
      </c>
      <c r="F28" s="16" t="e">
        <f t="shared" si="10"/>
        <v>#DIV/0!</v>
      </c>
      <c r="G28" s="16" t="e">
        <f t="shared" si="10"/>
        <v>#DIV/0!</v>
      </c>
      <c r="H28" s="16" t="e">
        <f t="shared" si="10"/>
        <v>#DIV/0!</v>
      </c>
      <c r="I28" s="16" t="e">
        <f t="shared" si="10"/>
        <v>#DIV/0!</v>
      </c>
      <c r="J28" s="16" t="e">
        <f t="shared" si="10"/>
        <v>#DIV/0!</v>
      </c>
      <c r="K28" s="16" t="e">
        <f t="shared" si="10"/>
        <v>#DIV/0!</v>
      </c>
      <c r="L28" s="16" t="e">
        <f t="shared" si="10"/>
        <v>#DIV/0!</v>
      </c>
      <c r="M28" s="16" t="e">
        <f t="shared" si="10"/>
        <v>#DIV/0!</v>
      </c>
      <c r="N28" s="16" t="e">
        <f t="shared" si="10"/>
        <v>#DIV/0!</v>
      </c>
      <c r="O28" s="16" t="e">
        <f t="shared" si="10"/>
        <v>#DIV/0!</v>
      </c>
      <c r="P28" s="16" t="e">
        <f t="shared" si="10"/>
        <v>#DIV/0!</v>
      </c>
      <c r="Q28" s="16" t="e">
        <f t="shared" si="10"/>
        <v>#DIV/0!</v>
      </c>
      <c r="R28" s="16" t="e">
        <f t="shared" si="10"/>
        <v>#DIV/0!</v>
      </c>
      <c r="S28" s="16" t="e">
        <f t="shared" si="10"/>
        <v>#DIV/0!</v>
      </c>
      <c r="T28" s="16" t="e">
        <f t="shared" si="10"/>
        <v>#DIV/0!</v>
      </c>
      <c r="U28" s="16" t="e">
        <f t="shared" si="10"/>
        <v>#DIV/0!</v>
      </c>
      <c r="V28" s="16" t="e">
        <f t="shared" si="10"/>
        <v>#DIV/0!</v>
      </c>
      <c r="W28" s="16" t="e">
        <f t="shared" si="10"/>
        <v>#DIV/0!</v>
      </c>
      <c r="X28" s="16" t="e">
        <f t="shared" si="10"/>
        <v>#DIV/0!</v>
      </c>
      <c r="Y28" s="16" t="e">
        <f t="shared" si="10"/>
        <v>#DIV/0!</v>
      </c>
      <c r="Z28" s="16" t="e">
        <f t="shared" si="10"/>
        <v>#DIV/0!</v>
      </c>
      <c r="AA28" s="16" t="e">
        <f t="shared" si="10"/>
        <v>#DIV/0!</v>
      </c>
      <c r="AB28" s="16" t="e">
        <f t="shared" si="10"/>
        <v>#DIV/0!</v>
      </c>
      <c r="AC28" s="24" t="e">
        <f t="shared" si="9"/>
        <v>#DIV/0!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 t="e">
        <f t="shared" ref="E29:AB29" si="11">3.413*E28</f>
        <v>#DIV/0!</v>
      </c>
      <c r="F29" s="16" t="e">
        <f t="shared" si="11"/>
        <v>#DIV/0!</v>
      </c>
      <c r="G29" s="16" t="e">
        <f t="shared" si="11"/>
        <v>#DIV/0!</v>
      </c>
      <c r="H29" s="16" t="e">
        <f t="shared" si="11"/>
        <v>#DIV/0!</v>
      </c>
      <c r="I29" s="16" t="e">
        <f t="shared" si="11"/>
        <v>#DIV/0!</v>
      </c>
      <c r="J29" s="16" t="e">
        <f t="shared" si="11"/>
        <v>#DIV/0!</v>
      </c>
      <c r="K29" s="16" t="e">
        <f t="shared" si="11"/>
        <v>#DIV/0!</v>
      </c>
      <c r="L29" s="16" t="e">
        <f t="shared" si="11"/>
        <v>#DIV/0!</v>
      </c>
      <c r="M29" s="16" t="e">
        <f t="shared" si="11"/>
        <v>#DIV/0!</v>
      </c>
      <c r="N29" s="16" t="e">
        <f t="shared" si="11"/>
        <v>#DIV/0!</v>
      </c>
      <c r="O29" s="16" t="e">
        <f t="shared" si="11"/>
        <v>#DIV/0!</v>
      </c>
      <c r="P29" s="16" t="e">
        <f t="shared" si="11"/>
        <v>#DIV/0!</v>
      </c>
      <c r="Q29" s="16" t="e">
        <f t="shared" si="11"/>
        <v>#DIV/0!</v>
      </c>
      <c r="R29" s="16" t="e">
        <f t="shared" si="11"/>
        <v>#DIV/0!</v>
      </c>
      <c r="S29" s="16" t="e">
        <f t="shared" si="11"/>
        <v>#DIV/0!</v>
      </c>
      <c r="T29" s="16" t="e">
        <f t="shared" si="11"/>
        <v>#DIV/0!</v>
      </c>
      <c r="U29" s="16" t="e">
        <f t="shared" si="11"/>
        <v>#DIV/0!</v>
      </c>
      <c r="V29" s="16" t="e">
        <f t="shared" si="11"/>
        <v>#DIV/0!</v>
      </c>
      <c r="W29" s="16" t="e">
        <f t="shared" si="11"/>
        <v>#DIV/0!</v>
      </c>
      <c r="X29" s="16" t="e">
        <f t="shared" si="11"/>
        <v>#DIV/0!</v>
      </c>
      <c r="Y29" s="16" t="e">
        <f t="shared" si="11"/>
        <v>#DIV/0!</v>
      </c>
      <c r="Z29" s="16" t="e">
        <f t="shared" si="11"/>
        <v>#DIV/0!</v>
      </c>
      <c r="AA29" s="16" t="e">
        <f t="shared" si="11"/>
        <v>#DIV/0!</v>
      </c>
      <c r="AB29" s="16" t="e">
        <f t="shared" si="11"/>
        <v>#DIV/0!</v>
      </c>
      <c r="AC29" s="24" t="e">
        <f t="shared" si="9"/>
        <v>#DIV/0!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 t="e">
        <f>(E13-E12)/LN(1+(E13-E12)/E7)</f>
        <v>#DIV/0!</v>
      </c>
      <c r="F30" s="16" t="e">
        <f t="shared" ref="F30:AB30" si="12">(F13-F12)/LN(1+(F13-F12)/F7)</f>
        <v>#DIV/0!</v>
      </c>
      <c r="G30" s="16" t="e">
        <f t="shared" si="12"/>
        <v>#DIV/0!</v>
      </c>
      <c r="H30" s="16" t="e">
        <f t="shared" si="12"/>
        <v>#DIV/0!</v>
      </c>
      <c r="I30" s="16" t="e">
        <f t="shared" si="12"/>
        <v>#DIV/0!</v>
      </c>
      <c r="J30" s="16" t="e">
        <f t="shared" si="12"/>
        <v>#DIV/0!</v>
      </c>
      <c r="K30" s="16" t="e">
        <f t="shared" si="12"/>
        <v>#DIV/0!</v>
      </c>
      <c r="L30" s="16" t="e">
        <f t="shared" si="12"/>
        <v>#DIV/0!</v>
      </c>
      <c r="M30" s="16" t="e">
        <f t="shared" si="12"/>
        <v>#DIV/0!</v>
      </c>
      <c r="N30" s="16" t="e">
        <f t="shared" si="12"/>
        <v>#DIV/0!</v>
      </c>
      <c r="O30" s="16" t="e">
        <f t="shared" si="12"/>
        <v>#DIV/0!</v>
      </c>
      <c r="P30" s="16" t="e">
        <f t="shared" si="12"/>
        <v>#DIV/0!</v>
      </c>
      <c r="Q30" s="16" t="e">
        <f t="shared" si="12"/>
        <v>#DIV/0!</v>
      </c>
      <c r="R30" s="16" t="e">
        <f t="shared" si="12"/>
        <v>#DIV/0!</v>
      </c>
      <c r="S30" s="16" t="e">
        <f t="shared" si="12"/>
        <v>#DIV/0!</v>
      </c>
      <c r="T30" s="16" t="e">
        <f t="shared" si="12"/>
        <v>#DIV/0!</v>
      </c>
      <c r="U30" s="16" t="e">
        <f t="shared" si="12"/>
        <v>#DIV/0!</v>
      </c>
      <c r="V30" s="16" t="e">
        <f t="shared" si="12"/>
        <v>#DIV/0!</v>
      </c>
      <c r="W30" s="16" t="e">
        <f t="shared" si="12"/>
        <v>#DIV/0!</v>
      </c>
      <c r="X30" s="16" t="e">
        <f t="shared" si="12"/>
        <v>#DIV/0!</v>
      </c>
      <c r="Y30" s="16" t="e">
        <f t="shared" si="12"/>
        <v>#DIV/0!</v>
      </c>
      <c r="Z30" s="16" t="e">
        <f t="shared" si="12"/>
        <v>#DIV/0!</v>
      </c>
      <c r="AA30" s="16" t="e">
        <f t="shared" si="12"/>
        <v>#DIV/0!</v>
      </c>
      <c r="AB30" s="16" t="e">
        <f t="shared" si="12"/>
        <v>#DIV/0!</v>
      </c>
      <c r="AC30" s="24" t="e">
        <f t="shared" si="9"/>
        <v>#DIV/0!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 t="e">
        <f t="shared" ref="E31:AB31" si="13">(E9-E10)/LN(1+(E9-E10)/E8)</f>
        <v>#DIV/0!</v>
      </c>
      <c r="F31" s="16" t="e">
        <f t="shared" si="13"/>
        <v>#DIV/0!</v>
      </c>
      <c r="G31" s="16" t="e">
        <f t="shared" si="13"/>
        <v>#DIV/0!</v>
      </c>
      <c r="H31" s="16" t="e">
        <f t="shared" si="13"/>
        <v>#DIV/0!</v>
      </c>
      <c r="I31" s="16" t="e">
        <f t="shared" si="13"/>
        <v>#DIV/0!</v>
      </c>
      <c r="J31" s="16" t="e">
        <f t="shared" si="13"/>
        <v>#DIV/0!</v>
      </c>
      <c r="K31" s="16" t="e">
        <f t="shared" si="13"/>
        <v>#DIV/0!</v>
      </c>
      <c r="L31" s="16" t="e">
        <f t="shared" si="13"/>
        <v>#DIV/0!</v>
      </c>
      <c r="M31" s="16" t="e">
        <f t="shared" si="13"/>
        <v>#DIV/0!</v>
      </c>
      <c r="N31" s="16" t="e">
        <f t="shared" si="13"/>
        <v>#DIV/0!</v>
      </c>
      <c r="O31" s="16" t="e">
        <f t="shared" si="13"/>
        <v>#DIV/0!</v>
      </c>
      <c r="P31" s="16" t="e">
        <f t="shared" si="13"/>
        <v>#DIV/0!</v>
      </c>
      <c r="Q31" s="16" t="e">
        <f t="shared" si="13"/>
        <v>#DIV/0!</v>
      </c>
      <c r="R31" s="16" t="e">
        <f t="shared" si="13"/>
        <v>#DIV/0!</v>
      </c>
      <c r="S31" s="16" t="e">
        <f t="shared" si="13"/>
        <v>#DIV/0!</v>
      </c>
      <c r="T31" s="16" t="e">
        <f t="shared" si="13"/>
        <v>#DIV/0!</v>
      </c>
      <c r="U31" s="16" t="e">
        <f t="shared" si="13"/>
        <v>#DIV/0!</v>
      </c>
      <c r="V31" s="16" t="e">
        <f t="shared" si="13"/>
        <v>#DIV/0!</v>
      </c>
      <c r="W31" s="16" t="e">
        <f t="shared" si="13"/>
        <v>#DIV/0!</v>
      </c>
      <c r="X31" s="16" t="e">
        <f t="shared" si="13"/>
        <v>#DIV/0!</v>
      </c>
      <c r="Y31" s="16" t="e">
        <f t="shared" si="13"/>
        <v>#DIV/0!</v>
      </c>
      <c r="Z31" s="16" t="e">
        <f t="shared" si="13"/>
        <v>#DIV/0!</v>
      </c>
      <c r="AA31" s="16" t="e">
        <f t="shared" si="13"/>
        <v>#DIV/0!</v>
      </c>
      <c r="AB31" s="16" t="e">
        <f t="shared" si="13"/>
        <v>#DIV/0!</v>
      </c>
      <c r="AC31" s="24" t="e">
        <f t="shared" si="9"/>
        <v>#DIV/0!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4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4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0</v>
      </c>
      <c r="F40" s="10">
        <f t="shared" ref="F40:AB40" si="15">F38-F39</f>
        <v>0</v>
      </c>
      <c r="G40" s="10">
        <f t="shared" si="15"/>
        <v>0</v>
      </c>
      <c r="H40" s="10">
        <f t="shared" si="15"/>
        <v>0</v>
      </c>
      <c r="I40" s="10">
        <f t="shared" si="15"/>
        <v>0</v>
      </c>
      <c r="J40" s="10">
        <f t="shared" si="15"/>
        <v>0</v>
      </c>
      <c r="K40" s="10">
        <f t="shared" si="15"/>
        <v>0</v>
      </c>
      <c r="L40" s="10">
        <f t="shared" si="15"/>
        <v>0</v>
      </c>
      <c r="M40" s="10">
        <f t="shared" si="15"/>
        <v>0</v>
      </c>
      <c r="N40" s="10">
        <f t="shared" si="15"/>
        <v>0</v>
      </c>
      <c r="O40" s="10">
        <f t="shared" si="15"/>
        <v>0</v>
      </c>
      <c r="P40" s="10">
        <f t="shared" si="15"/>
        <v>0</v>
      </c>
      <c r="Q40" s="10">
        <f t="shared" si="15"/>
        <v>0</v>
      </c>
      <c r="R40" s="10">
        <f t="shared" si="15"/>
        <v>0</v>
      </c>
      <c r="S40" s="10">
        <f t="shared" si="15"/>
        <v>0</v>
      </c>
      <c r="T40" s="10">
        <f t="shared" si="15"/>
        <v>0</v>
      </c>
      <c r="U40" s="10">
        <f t="shared" si="15"/>
        <v>0</v>
      </c>
      <c r="V40" s="10">
        <f t="shared" si="15"/>
        <v>0</v>
      </c>
      <c r="W40" s="10">
        <f t="shared" si="15"/>
        <v>0</v>
      </c>
      <c r="X40" s="10">
        <f t="shared" si="15"/>
        <v>0</v>
      </c>
      <c r="Y40" s="10">
        <f t="shared" si="15"/>
        <v>0</v>
      </c>
      <c r="Z40" s="10">
        <f t="shared" si="15"/>
        <v>0</v>
      </c>
      <c r="AA40" s="10">
        <f t="shared" si="15"/>
        <v>0</v>
      </c>
      <c r="AB40" s="10">
        <f t="shared" si="15"/>
        <v>0</v>
      </c>
      <c r="AC40" s="24">
        <f t="shared" si="14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4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4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0</v>
      </c>
      <c r="F43" s="10">
        <f t="shared" ref="F43:AB43" si="16">F42-F41</f>
        <v>0</v>
      </c>
      <c r="G43" s="10">
        <f t="shared" si="16"/>
        <v>0</v>
      </c>
      <c r="H43" s="10">
        <f t="shared" si="16"/>
        <v>0</v>
      </c>
      <c r="I43" s="10">
        <f t="shared" si="16"/>
        <v>0</v>
      </c>
      <c r="J43" s="10">
        <f t="shared" si="16"/>
        <v>0</v>
      </c>
      <c r="K43" s="10">
        <f t="shared" si="16"/>
        <v>0</v>
      </c>
      <c r="L43" s="10">
        <f t="shared" si="16"/>
        <v>0</v>
      </c>
      <c r="M43" s="10">
        <f t="shared" si="16"/>
        <v>0</v>
      </c>
      <c r="N43" s="10">
        <f t="shared" si="16"/>
        <v>0</v>
      </c>
      <c r="O43" s="10">
        <f t="shared" si="16"/>
        <v>0</v>
      </c>
      <c r="P43" s="10">
        <f t="shared" si="16"/>
        <v>0</v>
      </c>
      <c r="Q43" s="10">
        <f t="shared" si="16"/>
        <v>0</v>
      </c>
      <c r="R43" s="10">
        <f t="shared" si="16"/>
        <v>0</v>
      </c>
      <c r="S43" s="10">
        <f t="shared" si="16"/>
        <v>0</v>
      </c>
      <c r="T43" s="10">
        <f t="shared" si="16"/>
        <v>0</v>
      </c>
      <c r="U43" s="10">
        <f t="shared" si="16"/>
        <v>0</v>
      </c>
      <c r="V43" s="10">
        <f t="shared" si="16"/>
        <v>0</v>
      </c>
      <c r="W43" s="10">
        <f t="shared" si="16"/>
        <v>0</v>
      </c>
      <c r="X43" s="10">
        <f t="shared" si="16"/>
        <v>0</v>
      </c>
      <c r="Y43" s="10">
        <f t="shared" si="16"/>
        <v>0</v>
      </c>
      <c r="Z43" s="10">
        <f t="shared" si="16"/>
        <v>0</v>
      </c>
      <c r="AA43" s="10">
        <f t="shared" si="16"/>
        <v>0</v>
      </c>
      <c r="AB43" s="10">
        <f t="shared" si="16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7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7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17"/>
        <v>4.200000000000002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17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17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17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AB50" si="18">E46-E47</f>
        <v>0.5</v>
      </c>
      <c r="F50" s="11">
        <f t="shared" si="18"/>
        <v>0.5</v>
      </c>
      <c r="G50" s="11">
        <f t="shared" si="18"/>
        <v>0.5</v>
      </c>
      <c r="H50" s="11">
        <f t="shared" si="18"/>
        <v>0.5</v>
      </c>
      <c r="I50" s="11">
        <f t="shared" si="18"/>
        <v>0.5</v>
      </c>
      <c r="J50" s="11">
        <f t="shared" si="18"/>
        <v>0.5</v>
      </c>
      <c r="K50" s="11">
        <f t="shared" si="18"/>
        <v>0.5</v>
      </c>
      <c r="L50" s="11">
        <f t="shared" si="18"/>
        <v>0.5</v>
      </c>
      <c r="M50" s="11">
        <f t="shared" si="18"/>
        <v>0.5</v>
      </c>
      <c r="N50" s="11">
        <f t="shared" si="18"/>
        <v>0.5</v>
      </c>
      <c r="O50" s="11">
        <f t="shared" si="18"/>
        <v>0.5</v>
      </c>
      <c r="P50" s="11">
        <f t="shared" si="18"/>
        <v>0.5</v>
      </c>
      <c r="Q50" s="11">
        <f t="shared" si="18"/>
        <v>0.5</v>
      </c>
      <c r="R50" s="11">
        <f t="shared" si="18"/>
        <v>0.5</v>
      </c>
      <c r="S50" s="11">
        <f t="shared" si="18"/>
        <v>0.5</v>
      </c>
      <c r="T50" s="11">
        <f t="shared" si="18"/>
        <v>0.5</v>
      </c>
      <c r="U50" s="11">
        <f t="shared" si="18"/>
        <v>0.5</v>
      </c>
      <c r="V50" s="11">
        <f t="shared" si="18"/>
        <v>0.5</v>
      </c>
      <c r="W50" s="11">
        <f t="shared" si="18"/>
        <v>0.5</v>
      </c>
      <c r="X50" s="11">
        <f t="shared" si="18"/>
        <v>0.5</v>
      </c>
      <c r="Y50" s="11">
        <f t="shared" si="18"/>
        <v>0.5</v>
      </c>
      <c r="Z50" s="11">
        <f t="shared" si="18"/>
        <v>0.5</v>
      </c>
      <c r="AA50" s="11">
        <f t="shared" si="18"/>
        <v>0.5</v>
      </c>
      <c r="AB50" s="11">
        <f t="shared" si="18"/>
        <v>0.5</v>
      </c>
      <c r="AC50" s="24">
        <f t="shared" si="17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AB51" si="19">E48-E49</f>
        <v>0.79999999999999982</v>
      </c>
      <c r="F51" s="11">
        <f t="shared" si="19"/>
        <v>0.79999999999999982</v>
      </c>
      <c r="G51" s="11">
        <f t="shared" si="19"/>
        <v>0.79999999999999982</v>
      </c>
      <c r="H51" s="11">
        <f t="shared" si="19"/>
        <v>0.79999999999999982</v>
      </c>
      <c r="I51" s="11">
        <f t="shared" si="19"/>
        <v>0.79999999999999982</v>
      </c>
      <c r="J51" s="11">
        <f t="shared" si="19"/>
        <v>0.79999999999999982</v>
      </c>
      <c r="K51" s="11">
        <f t="shared" si="19"/>
        <v>0.79999999999999982</v>
      </c>
      <c r="L51" s="11">
        <f t="shared" si="19"/>
        <v>0.79999999999999982</v>
      </c>
      <c r="M51" s="11">
        <f t="shared" si="19"/>
        <v>0.79999999999999982</v>
      </c>
      <c r="N51" s="11">
        <f t="shared" si="19"/>
        <v>0.79999999999999982</v>
      </c>
      <c r="O51" s="11">
        <f t="shared" si="19"/>
        <v>0.79999999999999982</v>
      </c>
      <c r="P51" s="11">
        <f t="shared" si="19"/>
        <v>0.79999999999999982</v>
      </c>
      <c r="Q51" s="11">
        <f t="shared" si="19"/>
        <v>0.79999999999999982</v>
      </c>
      <c r="R51" s="11">
        <f t="shared" si="19"/>
        <v>0.79999999999999982</v>
      </c>
      <c r="S51" s="11">
        <f t="shared" si="19"/>
        <v>0.79999999999999982</v>
      </c>
      <c r="T51" s="11">
        <f t="shared" si="19"/>
        <v>0.79999999999999982</v>
      </c>
      <c r="U51" s="11">
        <f t="shared" si="19"/>
        <v>0.79999999999999982</v>
      </c>
      <c r="V51" s="11">
        <f t="shared" si="19"/>
        <v>0.79999999999999982</v>
      </c>
      <c r="W51" s="11">
        <f t="shared" si="19"/>
        <v>0.79999999999999982</v>
      </c>
      <c r="X51" s="11">
        <f t="shared" si="19"/>
        <v>0.79999999999999982</v>
      </c>
      <c r="Y51" s="11">
        <f t="shared" si="19"/>
        <v>0.79999999999999982</v>
      </c>
      <c r="Z51" s="11">
        <f t="shared" si="19"/>
        <v>0.79999999999999982</v>
      </c>
      <c r="AA51" s="11">
        <f t="shared" si="19"/>
        <v>0.79999999999999982</v>
      </c>
      <c r="AB51" s="11">
        <f t="shared" si="19"/>
        <v>0.79999999999999982</v>
      </c>
      <c r="AC51" s="24">
        <f t="shared" si="17"/>
        <v>0.80000000000000027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AB52" si="20">SQRT(E50/0.5)*971</f>
        <v>971</v>
      </c>
      <c r="F52" s="14">
        <f t="shared" si="20"/>
        <v>971</v>
      </c>
      <c r="G52" s="14">
        <f t="shared" si="20"/>
        <v>971</v>
      </c>
      <c r="H52" s="14">
        <f t="shared" si="20"/>
        <v>971</v>
      </c>
      <c r="I52" s="14">
        <f t="shared" si="20"/>
        <v>971</v>
      </c>
      <c r="J52" s="14">
        <f t="shared" si="20"/>
        <v>971</v>
      </c>
      <c r="K52" s="14">
        <f t="shared" si="20"/>
        <v>971</v>
      </c>
      <c r="L52" s="14">
        <f t="shared" si="20"/>
        <v>971</v>
      </c>
      <c r="M52" s="14">
        <f t="shared" si="20"/>
        <v>971</v>
      </c>
      <c r="N52" s="14">
        <f t="shared" si="20"/>
        <v>971</v>
      </c>
      <c r="O52" s="14">
        <f t="shared" si="20"/>
        <v>971</v>
      </c>
      <c r="P52" s="14">
        <f t="shared" si="20"/>
        <v>971</v>
      </c>
      <c r="Q52" s="14">
        <f t="shared" si="20"/>
        <v>971</v>
      </c>
      <c r="R52" s="14">
        <f t="shared" si="20"/>
        <v>971</v>
      </c>
      <c r="S52" s="14">
        <f t="shared" si="20"/>
        <v>971</v>
      </c>
      <c r="T52" s="14">
        <f t="shared" si="20"/>
        <v>971</v>
      </c>
      <c r="U52" s="14">
        <f t="shared" si="20"/>
        <v>971</v>
      </c>
      <c r="V52" s="14">
        <f t="shared" si="20"/>
        <v>971</v>
      </c>
      <c r="W52" s="14">
        <f t="shared" si="20"/>
        <v>971</v>
      </c>
      <c r="X52" s="14">
        <f t="shared" si="20"/>
        <v>971</v>
      </c>
      <c r="Y52" s="14">
        <f t="shared" si="20"/>
        <v>971</v>
      </c>
      <c r="Z52" s="14">
        <f t="shared" si="20"/>
        <v>971</v>
      </c>
      <c r="AA52" s="14">
        <f t="shared" si="20"/>
        <v>971</v>
      </c>
      <c r="AB52" s="14">
        <f t="shared" si="20"/>
        <v>971</v>
      </c>
      <c r="AC52" s="24">
        <f t="shared" si="17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AB53" si="21">E52*1000*1*(E38-E39)/3024</f>
        <v>0</v>
      </c>
      <c r="F53" s="14">
        <f t="shared" si="21"/>
        <v>0</v>
      </c>
      <c r="G53" s="14">
        <f t="shared" si="21"/>
        <v>0</v>
      </c>
      <c r="H53" s="14">
        <f t="shared" si="21"/>
        <v>0</v>
      </c>
      <c r="I53" s="14">
        <f t="shared" si="21"/>
        <v>0</v>
      </c>
      <c r="J53" s="14">
        <f t="shared" si="21"/>
        <v>0</v>
      </c>
      <c r="K53" s="14">
        <f t="shared" si="21"/>
        <v>0</v>
      </c>
      <c r="L53" s="14">
        <f t="shared" si="21"/>
        <v>0</v>
      </c>
      <c r="M53" s="14">
        <f t="shared" si="21"/>
        <v>0</v>
      </c>
      <c r="N53" s="14">
        <f t="shared" si="21"/>
        <v>0</v>
      </c>
      <c r="O53" s="14">
        <f t="shared" si="21"/>
        <v>0</v>
      </c>
      <c r="P53" s="14">
        <f t="shared" si="21"/>
        <v>0</v>
      </c>
      <c r="Q53" s="14">
        <f t="shared" si="21"/>
        <v>0</v>
      </c>
      <c r="R53" s="14">
        <f t="shared" si="21"/>
        <v>0</v>
      </c>
      <c r="S53" s="14">
        <f t="shared" si="21"/>
        <v>0</v>
      </c>
      <c r="T53" s="14">
        <f t="shared" si="21"/>
        <v>0</v>
      </c>
      <c r="U53" s="14">
        <f t="shared" si="21"/>
        <v>0</v>
      </c>
      <c r="V53" s="14">
        <f t="shared" si="21"/>
        <v>0</v>
      </c>
      <c r="W53" s="14">
        <f t="shared" si="21"/>
        <v>0</v>
      </c>
      <c r="X53" s="14">
        <f t="shared" si="21"/>
        <v>0</v>
      </c>
      <c r="Y53" s="14">
        <f t="shared" si="21"/>
        <v>0</v>
      </c>
      <c r="Z53" s="14">
        <f t="shared" si="21"/>
        <v>0</v>
      </c>
      <c r="AA53" s="14">
        <f t="shared" si="21"/>
        <v>0</v>
      </c>
      <c r="AB53" s="14">
        <f t="shared" si="21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 t="e">
        <f t="shared" ref="E55:AB55" si="22">E54/E53</f>
        <v>#DIV/0!</v>
      </c>
      <c r="F55" s="16" t="e">
        <f t="shared" si="22"/>
        <v>#DIV/0!</v>
      </c>
      <c r="G55" s="16" t="e">
        <f t="shared" si="22"/>
        <v>#DIV/0!</v>
      </c>
      <c r="H55" s="16" t="e">
        <f t="shared" si="22"/>
        <v>#DIV/0!</v>
      </c>
      <c r="I55" s="16" t="e">
        <f t="shared" si="22"/>
        <v>#DIV/0!</v>
      </c>
      <c r="J55" s="16" t="e">
        <f t="shared" si="22"/>
        <v>#DIV/0!</v>
      </c>
      <c r="K55" s="16" t="e">
        <f t="shared" si="22"/>
        <v>#DIV/0!</v>
      </c>
      <c r="L55" s="16" t="e">
        <f t="shared" si="22"/>
        <v>#DIV/0!</v>
      </c>
      <c r="M55" s="16" t="e">
        <f t="shared" si="22"/>
        <v>#DIV/0!</v>
      </c>
      <c r="N55" s="16" t="e">
        <f t="shared" si="22"/>
        <v>#DIV/0!</v>
      </c>
      <c r="O55" s="16" t="e">
        <f t="shared" si="22"/>
        <v>#DIV/0!</v>
      </c>
      <c r="P55" s="16" t="e">
        <f t="shared" si="22"/>
        <v>#DIV/0!</v>
      </c>
      <c r="Q55" s="16" t="e">
        <f t="shared" si="22"/>
        <v>#DIV/0!</v>
      </c>
      <c r="R55" s="16" t="e">
        <f t="shared" si="22"/>
        <v>#DIV/0!</v>
      </c>
      <c r="S55" s="16" t="e">
        <f t="shared" si="22"/>
        <v>#DIV/0!</v>
      </c>
      <c r="T55" s="16" t="e">
        <f t="shared" si="22"/>
        <v>#DIV/0!</v>
      </c>
      <c r="U55" s="16" t="e">
        <f t="shared" si="22"/>
        <v>#DIV/0!</v>
      </c>
      <c r="V55" s="16" t="e">
        <f t="shared" si="22"/>
        <v>#DIV/0!</v>
      </c>
      <c r="W55" s="16" t="e">
        <f t="shared" si="22"/>
        <v>#DIV/0!</v>
      </c>
      <c r="X55" s="16" t="e">
        <f t="shared" si="22"/>
        <v>#DIV/0!</v>
      </c>
      <c r="Y55" s="16" t="e">
        <f t="shared" si="22"/>
        <v>#DIV/0!</v>
      </c>
      <c r="Z55" s="16" t="e">
        <f t="shared" si="22"/>
        <v>#DIV/0!</v>
      </c>
      <c r="AA55" s="16" t="e">
        <f t="shared" si="22"/>
        <v>#DIV/0!</v>
      </c>
      <c r="AB55" s="16" t="e">
        <f t="shared" si="22"/>
        <v>#DIV/0!</v>
      </c>
      <c r="AC55" s="24" t="e">
        <f t="shared" ref="AC55:AC60" si="23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23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 t="e">
        <f t="shared" ref="E57:AB57" si="24">3.516/E55</f>
        <v>#DIV/0!</v>
      </c>
      <c r="F57" s="16" t="e">
        <f t="shared" si="24"/>
        <v>#DIV/0!</v>
      </c>
      <c r="G57" s="16" t="e">
        <f t="shared" si="24"/>
        <v>#DIV/0!</v>
      </c>
      <c r="H57" s="16" t="e">
        <f t="shared" si="24"/>
        <v>#DIV/0!</v>
      </c>
      <c r="I57" s="16" t="e">
        <f t="shared" si="24"/>
        <v>#DIV/0!</v>
      </c>
      <c r="J57" s="16" t="e">
        <f t="shared" si="24"/>
        <v>#DIV/0!</v>
      </c>
      <c r="K57" s="16" t="e">
        <f t="shared" si="24"/>
        <v>#DIV/0!</v>
      </c>
      <c r="L57" s="16" t="e">
        <f t="shared" si="24"/>
        <v>#DIV/0!</v>
      </c>
      <c r="M57" s="16" t="e">
        <f t="shared" si="24"/>
        <v>#DIV/0!</v>
      </c>
      <c r="N57" s="16" t="e">
        <f t="shared" si="24"/>
        <v>#DIV/0!</v>
      </c>
      <c r="O57" s="16" t="e">
        <f t="shared" si="24"/>
        <v>#DIV/0!</v>
      </c>
      <c r="P57" s="16" t="e">
        <f t="shared" si="24"/>
        <v>#DIV/0!</v>
      </c>
      <c r="Q57" s="16" t="e">
        <f t="shared" si="24"/>
        <v>#DIV/0!</v>
      </c>
      <c r="R57" s="16" t="e">
        <f t="shared" si="24"/>
        <v>#DIV/0!</v>
      </c>
      <c r="S57" s="16" t="e">
        <f t="shared" si="24"/>
        <v>#DIV/0!</v>
      </c>
      <c r="T57" s="16" t="e">
        <f t="shared" si="24"/>
        <v>#DIV/0!</v>
      </c>
      <c r="U57" s="16" t="e">
        <f t="shared" si="24"/>
        <v>#DIV/0!</v>
      </c>
      <c r="V57" s="16" t="e">
        <f t="shared" si="24"/>
        <v>#DIV/0!</v>
      </c>
      <c r="W57" s="16" t="e">
        <f t="shared" si="24"/>
        <v>#DIV/0!</v>
      </c>
      <c r="X57" s="16" t="e">
        <f t="shared" si="24"/>
        <v>#DIV/0!</v>
      </c>
      <c r="Y57" s="16" t="e">
        <f t="shared" si="24"/>
        <v>#DIV/0!</v>
      </c>
      <c r="Z57" s="16" t="e">
        <f t="shared" si="24"/>
        <v>#DIV/0!</v>
      </c>
      <c r="AA57" s="16" t="e">
        <f t="shared" si="24"/>
        <v>#DIV/0!</v>
      </c>
      <c r="AB57" s="16" t="e">
        <f t="shared" si="24"/>
        <v>#DIV/0!</v>
      </c>
      <c r="AC57" s="24" t="e">
        <f t="shared" si="23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 t="e">
        <f t="shared" ref="E58:AB58" si="25">3.413*E57</f>
        <v>#DIV/0!</v>
      </c>
      <c r="F58" s="16" t="e">
        <f t="shared" si="25"/>
        <v>#DIV/0!</v>
      </c>
      <c r="G58" s="16" t="e">
        <f t="shared" si="25"/>
        <v>#DIV/0!</v>
      </c>
      <c r="H58" s="16" t="e">
        <f t="shared" si="25"/>
        <v>#DIV/0!</v>
      </c>
      <c r="I58" s="16" t="e">
        <f t="shared" si="25"/>
        <v>#DIV/0!</v>
      </c>
      <c r="J58" s="16" t="e">
        <f t="shared" si="25"/>
        <v>#DIV/0!</v>
      </c>
      <c r="K58" s="16" t="e">
        <f t="shared" si="25"/>
        <v>#DIV/0!</v>
      </c>
      <c r="L58" s="16" t="e">
        <f t="shared" si="25"/>
        <v>#DIV/0!</v>
      </c>
      <c r="M58" s="16" t="e">
        <f t="shared" si="25"/>
        <v>#DIV/0!</v>
      </c>
      <c r="N58" s="16" t="e">
        <f t="shared" si="25"/>
        <v>#DIV/0!</v>
      </c>
      <c r="O58" s="16" t="e">
        <f t="shared" si="25"/>
        <v>#DIV/0!</v>
      </c>
      <c r="P58" s="16" t="e">
        <f t="shared" si="25"/>
        <v>#DIV/0!</v>
      </c>
      <c r="Q58" s="16" t="e">
        <f t="shared" si="25"/>
        <v>#DIV/0!</v>
      </c>
      <c r="R58" s="16" t="e">
        <f t="shared" si="25"/>
        <v>#DIV/0!</v>
      </c>
      <c r="S58" s="16" t="e">
        <f t="shared" si="25"/>
        <v>#DIV/0!</v>
      </c>
      <c r="T58" s="16" t="e">
        <f t="shared" si="25"/>
        <v>#DIV/0!</v>
      </c>
      <c r="U58" s="16" t="e">
        <f t="shared" si="25"/>
        <v>#DIV/0!</v>
      </c>
      <c r="V58" s="16" t="e">
        <f t="shared" si="25"/>
        <v>#DIV/0!</v>
      </c>
      <c r="W58" s="16" t="e">
        <f t="shared" si="25"/>
        <v>#DIV/0!</v>
      </c>
      <c r="X58" s="16" t="e">
        <f t="shared" si="25"/>
        <v>#DIV/0!</v>
      </c>
      <c r="Y58" s="16" t="e">
        <f t="shared" si="25"/>
        <v>#DIV/0!</v>
      </c>
      <c r="Z58" s="16" t="e">
        <f t="shared" si="25"/>
        <v>#DIV/0!</v>
      </c>
      <c r="AA58" s="16" t="e">
        <f t="shared" si="25"/>
        <v>#DIV/0!</v>
      </c>
      <c r="AB58" s="16" t="e">
        <f t="shared" si="25"/>
        <v>#DIV/0!</v>
      </c>
      <c r="AC58" s="24" t="e">
        <f t="shared" si="23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 t="e">
        <f>(E42-E41)/LN(1+(E42-E41)/E36)</f>
        <v>#DIV/0!</v>
      </c>
      <c r="F59" s="16" t="e">
        <f t="shared" ref="F59:AB59" si="26">(F42-F41)/LN(1+(F42-F41)/F36)</f>
        <v>#DIV/0!</v>
      </c>
      <c r="G59" s="16" t="e">
        <f t="shared" si="26"/>
        <v>#DIV/0!</v>
      </c>
      <c r="H59" s="16" t="e">
        <f t="shared" si="26"/>
        <v>#DIV/0!</v>
      </c>
      <c r="I59" s="16" t="e">
        <f t="shared" si="26"/>
        <v>#DIV/0!</v>
      </c>
      <c r="J59" s="16" t="e">
        <f t="shared" si="26"/>
        <v>#DIV/0!</v>
      </c>
      <c r="K59" s="16" t="e">
        <f t="shared" si="26"/>
        <v>#DIV/0!</v>
      </c>
      <c r="L59" s="16" t="e">
        <f t="shared" si="26"/>
        <v>#DIV/0!</v>
      </c>
      <c r="M59" s="16" t="e">
        <f t="shared" si="26"/>
        <v>#DIV/0!</v>
      </c>
      <c r="N59" s="16" t="e">
        <f t="shared" si="26"/>
        <v>#DIV/0!</v>
      </c>
      <c r="O59" s="16" t="e">
        <f t="shared" si="26"/>
        <v>#DIV/0!</v>
      </c>
      <c r="P59" s="16" t="e">
        <f t="shared" si="26"/>
        <v>#DIV/0!</v>
      </c>
      <c r="Q59" s="16" t="e">
        <f t="shared" si="26"/>
        <v>#DIV/0!</v>
      </c>
      <c r="R59" s="16" t="e">
        <f t="shared" si="26"/>
        <v>#DIV/0!</v>
      </c>
      <c r="S59" s="16" t="e">
        <f t="shared" si="26"/>
        <v>#DIV/0!</v>
      </c>
      <c r="T59" s="16" t="e">
        <f t="shared" si="26"/>
        <v>#DIV/0!</v>
      </c>
      <c r="U59" s="16" t="e">
        <f t="shared" si="26"/>
        <v>#DIV/0!</v>
      </c>
      <c r="V59" s="16" t="e">
        <f t="shared" si="26"/>
        <v>#DIV/0!</v>
      </c>
      <c r="W59" s="16" t="e">
        <f t="shared" si="26"/>
        <v>#DIV/0!</v>
      </c>
      <c r="X59" s="16" t="e">
        <f t="shared" si="26"/>
        <v>#DIV/0!</v>
      </c>
      <c r="Y59" s="16" t="e">
        <f t="shared" si="26"/>
        <v>#DIV/0!</v>
      </c>
      <c r="Z59" s="16" t="e">
        <f t="shared" si="26"/>
        <v>#DIV/0!</v>
      </c>
      <c r="AA59" s="16" t="e">
        <f t="shared" si="26"/>
        <v>#DIV/0!</v>
      </c>
      <c r="AB59" s="16" t="e">
        <f t="shared" si="26"/>
        <v>#DIV/0!</v>
      </c>
      <c r="AC59" s="24" t="e">
        <f t="shared" si="23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 t="e">
        <f t="shared" ref="E60:AB60" si="27">(E38-E39)/LN(1+(E38-E39)/E37)</f>
        <v>#DIV/0!</v>
      </c>
      <c r="F60" s="16" t="e">
        <f t="shared" si="27"/>
        <v>#DIV/0!</v>
      </c>
      <c r="G60" s="16" t="e">
        <f t="shared" si="27"/>
        <v>#DIV/0!</v>
      </c>
      <c r="H60" s="16" t="e">
        <f t="shared" si="27"/>
        <v>#DIV/0!</v>
      </c>
      <c r="I60" s="16" t="e">
        <f t="shared" si="27"/>
        <v>#DIV/0!</v>
      </c>
      <c r="J60" s="16" t="e">
        <f t="shared" si="27"/>
        <v>#DIV/0!</v>
      </c>
      <c r="K60" s="16" t="e">
        <f t="shared" si="27"/>
        <v>#DIV/0!</v>
      </c>
      <c r="L60" s="16" t="e">
        <f t="shared" si="27"/>
        <v>#DIV/0!</v>
      </c>
      <c r="M60" s="16" t="e">
        <f t="shared" si="27"/>
        <v>#DIV/0!</v>
      </c>
      <c r="N60" s="16" t="e">
        <f t="shared" si="27"/>
        <v>#DIV/0!</v>
      </c>
      <c r="O60" s="16" t="e">
        <f t="shared" si="27"/>
        <v>#DIV/0!</v>
      </c>
      <c r="P60" s="16" t="e">
        <f t="shared" si="27"/>
        <v>#DIV/0!</v>
      </c>
      <c r="Q60" s="16" t="e">
        <f t="shared" si="27"/>
        <v>#DIV/0!</v>
      </c>
      <c r="R60" s="16" t="e">
        <f t="shared" si="27"/>
        <v>#DIV/0!</v>
      </c>
      <c r="S60" s="16" t="e">
        <f t="shared" si="27"/>
        <v>#DIV/0!</v>
      </c>
      <c r="T60" s="16" t="e">
        <f t="shared" si="27"/>
        <v>#DIV/0!</v>
      </c>
      <c r="U60" s="16" t="e">
        <f t="shared" si="27"/>
        <v>#DIV/0!</v>
      </c>
      <c r="V60" s="16" t="e">
        <f t="shared" si="27"/>
        <v>#DIV/0!</v>
      </c>
      <c r="W60" s="16" t="e">
        <f t="shared" si="27"/>
        <v>#DIV/0!</v>
      </c>
      <c r="X60" s="16" t="e">
        <f t="shared" si="27"/>
        <v>#DIV/0!</v>
      </c>
      <c r="Y60" s="16" t="e">
        <f t="shared" si="27"/>
        <v>#DIV/0!</v>
      </c>
      <c r="Z60" s="16" t="e">
        <f t="shared" si="27"/>
        <v>#DIV/0!</v>
      </c>
      <c r="AA60" s="16" t="e">
        <f t="shared" si="27"/>
        <v>#DIV/0!</v>
      </c>
      <c r="AB60" s="16" t="e">
        <f t="shared" si="27"/>
        <v>#DIV/0!</v>
      </c>
      <c r="AC60" s="24" t="e">
        <f t="shared" si="23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>
        <v>0.6</v>
      </c>
      <c r="F65" s="8">
        <v>0.6</v>
      </c>
      <c r="G65" s="8">
        <v>0.6</v>
      </c>
      <c r="H65" s="8">
        <v>0.7</v>
      </c>
      <c r="I65" s="8">
        <v>0.7</v>
      </c>
      <c r="J65" s="8">
        <v>0.7</v>
      </c>
      <c r="K65" s="8">
        <v>0.6</v>
      </c>
      <c r="L65" s="8">
        <v>0.7</v>
      </c>
      <c r="M65" s="8">
        <v>0.6</v>
      </c>
      <c r="N65" s="8">
        <v>0.3</v>
      </c>
      <c r="O65" s="8">
        <v>0.6</v>
      </c>
      <c r="P65" s="8">
        <v>0.5</v>
      </c>
      <c r="Q65" s="8">
        <v>0.6</v>
      </c>
      <c r="R65" s="8">
        <v>0.7</v>
      </c>
      <c r="S65" s="8">
        <v>0.7</v>
      </c>
      <c r="T65" s="8">
        <v>0.6</v>
      </c>
      <c r="U65" s="8">
        <v>0.7</v>
      </c>
      <c r="V65" s="8">
        <v>0.7</v>
      </c>
      <c r="W65" s="8">
        <v>0.7</v>
      </c>
      <c r="X65" s="8">
        <v>0.7</v>
      </c>
      <c r="Y65" s="8">
        <v>0.7</v>
      </c>
      <c r="Z65" s="8">
        <v>0.7</v>
      </c>
      <c r="AA65" s="8">
        <v>0.7</v>
      </c>
      <c r="AB65" s="8">
        <v>0.6</v>
      </c>
      <c r="AC65" s="23">
        <f>AVERAGE(E65:AB65)</f>
        <v>0.63749999999999962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>
        <v>0.6</v>
      </c>
      <c r="F66" s="9">
        <v>0.6</v>
      </c>
      <c r="G66" s="9">
        <v>0.6</v>
      </c>
      <c r="H66" s="9">
        <v>0.6</v>
      </c>
      <c r="I66" s="9">
        <v>0.6</v>
      </c>
      <c r="J66" s="9">
        <v>0.6</v>
      </c>
      <c r="K66" s="9">
        <v>0.4</v>
      </c>
      <c r="L66" s="9">
        <v>0.4</v>
      </c>
      <c r="M66" s="9">
        <v>0.5</v>
      </c>
      <c r="N66" s="9">
        <v>0.5</v>
      </c>
      <c r="O66" s="9">
        <v>0.4</v>
      </c>
      <c r="P66" s="9">
        <v>0.4</v>
      </c>
      <c r="Q66" s="9">
        <v>0.6</v>
      </c>
      <c r="R66" s="9">
        <v>0.6</v>
      </c>
      <c r="S66" s="9">
        <v>0.6</v>
      </c>
      <c r="T66" s="9">
        <v>0.5</v>
      </c>
      <c r="U66" s="9">
        <v>0.5</v>
      </c>
      <c r="V66" s="9">
        <v>0.5</v>
      </c>
      <c r="W66" s="9">
        <v>0.6</v>
      </c>
      <c r="X66" s="9">
        <v>0.6</v>
      </c>
      <c r="Y66" s="9">
        <v>0.5</v>
      </c>
      <c r="Z66" s="9">
        <v>0.6</v>
      </c>
      <c r="AA66" s="9">
        <v>0.5</v>
      </c>
      <c r="AB66" s="9">
        <v>0.5</v>
      </c>
      <c r="AC66" s="23">
        <f>AVERAGE(E66:AB66)</f>
        <v>0.53333333333333333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>
        <v>13.4</v>
      </c>
      <c r="F67" s="10">
        <v>13.4</v>
      </c>
      <c r="G67" s="10">
        <v>13.6</v>
      </c>
      <c r="H67" s="10">
        <v>14.1</v>
      </c>
      <c r="I67" s="10">
        <v>14.3</v>
      </c>
      <c r="J67" s="10">
        <v>14.7</v>
      </c>
      <c r="K67" s="10">
        <v>15.5</v>
      </c>
      <c r="L67" s="10">
        <v>15.7</v>
      </c>
      <c r="M67" s="10">
        <v>15.9</v>
      </c>
      <c r="N67" s="10">
        <v>14.8</v>
      </c>
      <c r="O67" s="10">
        <v>14.1</v>
      </c>
      <c r="P67" s="10">
        <v>13.4</v>
      </c>
      <c r="Q67" s="10">
        <v>14.1</v>
      </c>
      <c r="R67" s="10">
        <v>14.6</v>
      </c>
      <c r="S67" s="10">
        <v>14.6</v>
      </c>
      <c r="T67" s="10">
        <v>14.7</v>
      </c>
      <c r="U67" s="10">
        <v>14.6</v>
      </c>
      <c r="V67" s="10">
        <v>14.4</v>
      </c>
      <c r="W67" s="10">
        <v>13.9</v>
      </c>
      <c r="X67" s="10">
        <v>13.7</v>
      </c>
      <c r="Y67" s="10">
        <v>13.3</v>
      </c>
      <c r="Z67" s="10">
        <v>13.3</v>
      </c>
      <c r="AA67" s="10">
        <v>12.9</v>
      </c>
      <c r="AB67" s="10">
        <v>13.1</v>
      </c>
      <c r="AC67" s="24">
        <f t="shared" ref="AC67:AC71" si="28">AVERAGE(E67:AB67)</f>
        <v>14.170833333333333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>
        <v>5.5</v>
      </c>
      <c r="F68" s="10">
        <v>5.6</v>
      </c>
      <c r="G68" s="10">
        <v>5.7</v>
      </c>
      <c r="H68" s="10">
        <v>6.2</v>
      </c>
      <c r="I68" s="10">
        <v>6.4</v>
      </c>
      <c r="J68" s="10">
        <v>6.7</v>
      </c>
      <c r="K68" s="10">
        <v>7.6</v>
      </c>
      <c r="L68" s="10">
        <v>8.1999999999999993</v>
      </c>
      <c r="M68" s="10">
        <v>8.1</v>
      </c>
      <c r="N68" s="10">
        <v>7.5</v>
      </c>
      <c r="O68" s="10">
        <v>6.7</v>
      </c>
      <c r="P68" s="10">
        <v>5.9</v>
      </c>
      <c r="Q68" s="10">
        <v>6.1</v>
      </c>
      <c r="R68" s="10">
        <v>6.3</v>
      </c>
      <c r="S68" s="10">
        <v>6.7</v>
      </c>
      <c r="T68" s="10">
        <v>6.4</v>
      </c>
      <c r="U68" s="10">
        <v>6.5</v>
      </c>
      <c r="V68" s="10">
        <v>6.1</v>
      </c>
      <c r="W68" s="10">
        <v>5.8</v>
      </c>
      <c r="X68" s="10">
        <v>5.6</v>
      </c>
      <c r="Y68" s="10">
        <v>5.6</v>
      </c>
      <c r="Z68" s="10">
        <v>5.6</v>
      </c>
      <c r="AA68" s="10">
        <v>5.6</v>
      </c>
      <c r="AB68" s="10">
        <v>5.4</v>
      </c>
      <c r="AC68" s="24">
        <f t="shared" si="28"/>
        <v>6.3249999999999993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7.9</v>
      </c>
      <c r="F69" s="10">
        <f t="shared" ref="F69:AB69" si="29">F67-F68</f>
        <v>7.8000000000000007</v>
      </c>
      <c r="G69" s="10">
        <f t="shared" si="29"/>
        <v>7.8999999999999995</v>
      </c>
      <c r="H69" s="10">
        <f t="shared" si="29"/>
        <v>7.8999999999999995</v>
      </c>
      <c r="I69" s="10">
        <f t="shared" si="29"/>
        <v>7.9</v>
      </c>
      <c r="J69" s="10">
        <f t="shared" si="29"/>
        <v>7.9999999999999991</v>
      </c>
      <c r="K69" s="10">
        <f t="shared" si="29"/>
        <v>7.9</v>
      </c>
      <c r="L69" s="10">
        <f t="shared" si="29"/>
        <v>7.5</v>
      </c>
      <c r="M69" s="10">
        <f t="shared" si="29"/>
        <v>7.8000000000000007</v>
      </c>
      <c r="N69" s="10">
        <f t="shared" si="29"/>
        <v>7.3000000000000007</v>
      </c>
      <c r="O69" s="10">
        <f t="shared" si="29"/>
        <v>7.3999999999999995</v>
      </c>
      <c r="P69" s="10">
        <f t="shared" si="29"/>
        <v>7.5</v>
      </c>
      <c r="Q69" s="10">
        <f t="shared" si="29"/>
        <v>8</v>
      </c>
      <c r="R69" s="10">
        <f t="shared" si="29"/>
        <v>8.3000000000000007</v>
      </c>
      <c r="S69" s="10">
        <f t="shared" si="29"/>
        <v>7.8999999999999995</v>
      </c>
      <c r="T69" s="10">
        <f t="shared" si="29"/>
        <v>8.2999999999999989</v>
      </c>
      <c r="U69" s="10">
        <f t="shared" si="29"/>
        <v>8.1</v>
      </c>
      <c r="V69" s="10">
        <f t="shared" si="29"/>
        <v>8.3000000000000007</v>
      </c>
      <c r="W69" s="10">
        <f t="shared" si="29"/>
        <v>8.1000000000000014</v>
      </c>
      <c r="X69" s="10">
        <f t="shared" si="29"/>
        <v>8.1</v>
      </c>
      <c r="Y69" s="10">
        <f t="shared" si="29"/>
        <v>7.7000000000000011</v>
      </c>
      <c r="Z69" s="10">
        <f t="shared" si="29"/>
        <v>7.7000000000000011</v>
      </c>
      <c r="AA69" s="10">
        <f t="shared" si="29"/>
        <v>7.3000000000000007</v>
      </c>
      <c r="AB69" s="10">
        <f t="shared" si="29"/>
        <v>7.6999999999999993</v>
      </c>
      <c r="AC69" s="24">
        <f t="shared" si="28"/>
        <v>7.8458333333333323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>
        <v>26.9</v>
      </c>
      <c r="F70" s="10">
        <v>27.1</v>
      </c>
      <c r="G70" s="10">
        <v>27.1</v>
      </c>
      <c r="H70" s="10">
        <v>27.1</v>
      </c>
      <c r="I70" s="10">
        <v>27.8</v>
      </c>
      <c r="J70" s="10">
        <v>28.2</v>
      </c>
      <c r="K70" s="10">
        <v>28.8</v>
      </c>
      <c r="L70" s="10">
        <v>28.4</v>
      </c>
      <c r="M70" s="10">
        <v>29.8</v>
      </c>
      <c r="N70" s="10">
        <v>29.4</v>
      </c>
      <c r="O70" s="10">
        <v>28.9</v>
      </c>
      <c r="P70" s="10">
        <v>28.3</v>
      </c>
      <c r="Q70" s="10">
        <v>27.2</v>
      </c>
      <c r="R70" s="10">
        <v>27</v>
      </c>
      <c r="S70" s="10">
        <v>27</v>
      </c>
      <c r="T70" s="10">
        <v>26.7</v>
      </c>
      <c r="U70" s="10">
        <v>26.8</v>
      </c>
      <c r="V70" s="10">
        <v>26.7</v>
      </c>
      <c r="W70" s="10">
        <v>26.1</v>
      </c>
      <c r="X70" s="10">
        <v>26</v>
      </c>
      <c r="Y70" s="10">
        <v>25.8</v>
      </c>
      <c r="Z70" s="10">
        <v>25.7</v>
      </c>
      <c r="AA70" s="10">
        <v>25.7</v>
      </c>
      <c r="AB70" s="10">
        <v>26</v>
      </c>
      <c r="AC70" s="24">
        <f t="shared" si="28"/>
        <v>27.270833333333332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>
        <v>31.5</v>
      </c>
      <c r="F71" s="10">
        <v>31.5</v>
      </c>
      <c r="G71" s="10">
        <v>31.6</v>
      </c>
      <c r="H71" s="10">
        <v>31.7</v>
      </c>
      <c r="I71" s="10">
        <v>32.4</v>
      </c>
      <c r="J71" s="10">
        <v>32.700000000000003</v>
      </c>
      <c r="K71" s="10">
        <v>33.200000000000003</v>
      </c>
      <c r="L71" s="10">
        <v>32.700000000000003</v>
      </c>
      <c r="M71" s="10">
        <v>34.1</v>
      </c>
      <c r="N71" s="10">
        <v>33.700000000000003</v>
      </c>
      <c r="O71" s="10">
        <v>33.200000000000003</v>
      </c>
      <c r="P71" s="10">
        <v>32.700000000000003</v>
      </c>
      <c r="Q71" s="10">
        <v>31.8</v>
      </c>
      <c r="R71" s="10">
        <v>31.6</v>
      </c>
      <c r="S71" s="10">
        <v>31.5</v>
      </c>
      <c r="T71" s="10">
        <v>31.1</v>
      </c>
      <c r="U71" s="10">
        <v>31.3</v>
      </c>
      <c r="V71" s="10">
        <v>31.3</v>
      </c>
      <c r="W71" s="10">
        <v>30.8</v>
      </c>
      <c r="X71" s="10">
        <v>30.6</v>
      </c>
      <c r="Y71" s="10">
        <v>30.2</v>
      </c>
      <c r="Z71" s="10">
        <v>30.1</v>
      </c>
      <c r="AA71" s="10">
        <v>29.9</v>
      </c>
      <c r="AB71" s="10">
        <v>30.1</v>
      </c>
      <c r="AC71" s="24">
        <f t="shared" si="28"/>
        <v>31.720833333333331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4.6000000000000014</v>
      </c>
      <c r="F72" s="10">
        <f t="shared" ref="F72:AB72" si="30">F71-F70</f>
        <v>4.3999999999999986</v>
      </c>
      <c r="G72" s="10">
        <f t="shared" si="30"/>
        <v>4.5</v>
      </c>
      <c r="H72" s="10">
        <f t="shared" si="30"/>
        <v>4.5999999999999979</v>
      </c>
      <c r="I72" s="10">
        <f t="shared" si="30"/>
        <v>4.5999999999999979</v>
      </c>
      <c r="J72" s="10">
        <f t="shared" si="30"/>
        <v>4.5000000000000036</v>
      </c>
      <c r="K72" s="10">
        <f t="shared" si="30"/>
        <v>4.4000000000000021</v>
      </c>
      <c r="L72" s="10">
        <f t="shared" si="30"/>
        <v>4.3000000000000043</v>
      </c>
      <c r="M72" s="10">
        <f t="shared" si="30"/>
        <v>4.3000000000000007</v>
      </c>
      <c r="N72" s="10">
        <f t="shared" si="30"/>
        <v>4.3000000000000043</v>
      </c>
      <c r="O72" s="10">
        <f t="shared" si="30"/>
        <v>4.3000000000000043</v>
      </c>
      <c r="P72" s="10">
        <f t="shared" si="30"/>
        <v>4.4000000000000021</v>
      </c>
      <c r="Q72" s="10">
        <f t="shared" si="30"/>
        <v>4.6000000000000014</v>
      </c>
      <c r="R72" s="10">
        <f t="shared" si="30"/>
        <v>4.6000000000000014</v>
      </c>
      <c r="S72" s="10">
        <f t="shared" si="30"/>
        <v>4.5</v>
      </c>
      <c r="T72" s="10">
        <f t="shared" si="30"/>
        <v>4.4000000000000021</v>
      </c>
      <c r="U72" s="10">
        <f t="shared" si="30"/>
        <v>4.5</v>
      </c>
      <c r="V72" s="10">
        <f t="shared" si="30"/>
        <v>4.6000000000000014</v>
      </c>
      <c r="W72" s="10">
        <f t="shared" si="30"/>
        <v>4.6999999999999993</v>
      </c>
      <c r="X72" s="10">
        <f t="shared" si="30"/>
        <v>4.6000000000000014</v>
      </c>
      <c r="Y72" s="10">
        <f t="shared" si="30"/>
        <v>4.3999999999999986</v>
      </c>
      <c r="Z72" s="10">
        <f t="shared" si="30"/>
        <v>4.4000000000000021</v>
      </c>
      <c r="AA72" s="10">
        <f t="shared" si="30"/>
        <v>4.1999999999999993</v>
      </c>
      <c r="AB72" s="10">
        <f t="shared" si="30"/>
        <v>4.1000000000000014</v>
      </c>
      <c r="AC72" s="24">
        <f>AVERAGE(E72:AB72)</f>
        <v>4.4500000000000028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>
        <v>247.5</v>
      </c>
      <c r="F73" s="172">
        <v>249.6</v>
      </c>
      <c r="G73" s="172">
        <v>249.6</v>
      </c>
      <c r="H73" s="172">
        <v>255.1</v>
      </c>
      <c r="I73" s="172">
        <v>259.89999999999998</v>
      </c>
      <c r="J73" s="172">
        <v>263.39999999999998</v>
      </c>
      <c r="K73" s="172">
        <v>275.10000000000002</v>
      </c>
      <c r="L73" s="172">
        <v>283.39999999999998</v>
      </c>
      <c r="M73" s="172">
        <v>284.10000000000002</v>
      </c>
      <c r="N73" s="172">
        <v>273</v>
      </c>
      <c r="O73" s="172">
        <v>262.7</v>
      </c>
      <c r="P73" s="172">
        <v>251.7</v>
      </c>
      <c r="Q73" s="172">
        <v>254.4</v>
      </c>
      <c r="R73" s="172">
        <v>257.2</v>
      </c>
      <c r="S73" s="172">
        <v>259.2</v>
      </c>
      <c r="T73" s="172">
        <v>260.60000000000002</v>
      </c>
      <c r="U73" s="172">
        <v>261.3</v>
      </c>
      <c r="V73" s="172">
        <v>256.5</v>
      </c>
      <c r="W73" s="172">
        <v>251</v>
      </c>
      <c r="X73" s="172">
        <v>249.6</v>
      </c>
      <c r="Y73" s="172">
        <v>248.9</v>
      </c>
      <c r="Z73" s="172">
        <v>249.6</v>
      </c>
      <c r="AA73" s="172">
        <v>250.3</v>
      </c>
      <c r="AB73" s="172">
        <v>246.8</v>
      </c>
      <c r="AC73" s="24">
        <f t="shared" ref="AC73:AC81" si="31">AVERAGE(E73:AB73)</f>
        <v>258.35416666666669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>
        <v>715</v>
      </c>
      <c r="F74" s="172">
        <v>716.4</v>
      </c>
      <c r="G74" s="172">
        <v>719.1</v>
      </c>
      <c r="H74" s="172">
        <v>721.9</v>
      </c>
      <c r="I74" s="172">
        <v>736.4</v>
      </c>
      <c r="J74" s="172">
        <v>746</v>
      </c>
      <c r="K74" s="172">
        <v>758.4</v>
      </c>
      <c r="L74" s="172">
        <v>743.9</v>
      </c>
      <c r="M74" s="172">
        <v>778.4</v>
      </c>
      <c r="N74" s="172">
        <v>766.7</v>
      </c>
      <c r="O74" s="172">
        <v>754.3</v>
      </c>
      <c r="P74" s="172">
        <v>739.1</v>
      </c>
      <c r="Q74" s="172">
        <v>721.9</v>
      </c>
      <c r="R74" s="172">
        <v>719.8</v>
      </c>
      <c r="S74" s="172">
        <v>720.5</v>
      </c>
      <c r="T74" s="172">
        <v>709.5</v>
      </c>
      <c r="U74" s="172">
        <v>715</v>
      </c>
      <c r="V74" s="172">
        <v>712.9</v>
      </c>
      <c r="W74" s="172">
        <v>701.2</v>
      </c>
      <c r="X74" s="172">
        <v>696.4</v>
      </c>
      <c r="Y74" s="172">
        <v>688.8</v>
      </c>
      <c r="Z74" s="172">
        <v>684</v>
      </c>
      <c r="AA74" s="172">
        <v>679.8</v>
      </c>
      <c r="AB74" s="172">
        <v>684</v>
      </c>
      <c r="AC74" s="24">
        <f t="shared" si="31"/>
        <v>722.05833333333328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31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31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31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31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B79" si="32">E75-E76</f>
        <v>0.5</v>
      </c>
      <c r="F79" s="11">
        <f t="shared" si="32"/>
        <v>0.5</v>
      </c>
      <c r="G79" s="11">
        <f t="shared" si="32"/>
        <v>0.5</v>
      </c>
      <c r="H79" s="11">
        <f t="shared" si="32"/>
        <v>0.5</v>
      </c>
      <c r="I79" s="11">
        <f t="shared" si="32"/>
        <v>0.5</v>
      </c>
      <c r="J79" s="11">
        <f t="shared" si="32"/>
        <v>0.5</v>
      </c>
      <c r="K79" s="11">
        <f t="shared" si="32"/>
        <v>0.5</v>
      </c>
      <c r="L79" s="11">
        <f t="shared" si="32"/>
        <v>0.5</v>
      </c>
      <c r="M79" s="11">
        <f t="shared" si="32"/>
        <v>0.5</v>
      </c>
      <c r="N79" s="11">
        <f t="shared" si="32"/>
        <v>0.5</v>
      </c>
      <c r="O79" s="11">
        <f t="shared" si="32"/>
        <v>0.5</v>
      </c>
      <c r="P79" s="11">
        <f t="shared" si="32"/>
        <v>0.5</v>
      </c>
      <c r="Q79" s="11">
        <f t="shared" si="32"/>
        <v>0.5</v>
      </c>
      <c r="R79" s="11">
        <f t="shared" si="32"/>
        <v>0.5</v>
      </c>
      <c r="S79" s="11">
        <f t="shared" si="32"/>
        <v>0.5</v>
      </c>
      <c r="T79" s="11">
        <f t="shared" si="32"/>
        <v>0.5</v>
      </c>
      <c r="U79" s="11">
        <f t="shared" si="32"/>
        <v>0.5</v>
      </c>
      <c r="V79" s="11">
        <f t="shared" si="32"/>
        <v>0.5</v>
      </c>
      <c r="W79" s="11">
        <f t="shared" si="32"/>
        <v>0.5</v>
      </c>
      <c r="X79" s="11">
        <f t="shared" si="32"/>
        <v>0.5</v>
      </c>
      <c r="Y79" s="11">
        <f t="shared" si="32"/>
        <v>0.5</v>
      </c>
      <c r="Z79" s="11">
        <f t="shared" si="32"/>
        <v>0.5</v>
      </c>
      <c r="AA79" s="11">
        <f t="shared" si="32"/>
        <v>0.5</v>
      </c>
      <c r="AB79" s="11">
        <f t="shared" si="32"/>
        <v>0.5</v>
      </c>
      <c r="AC79" s="24">
        <f t="shared" si="31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B80" si="33">E77-E78</f>
        <v>0.79999999999999982</v>
      </c>
      <c r="F80" s="11">
        <f t="shared" si="33"/>
        <v>0.79999999999999982</v>
      </c>
      <c r="G80" s="11">
        <f t="shared" si="33"/>
        <v>0.79999999999999982</v>
      </c>
      <c r="H80" s="11">
        <f t="shared" si="33"/>
        <v>0.79999999999999982</v>
      </c>
      <c r="I80" s="11">
        <f t="shared" si="33"/>
        <v>0.79999999999999982</v>
      </c>
      <c r="J80" s="11">
        <f t="shared" si="33"/>
        <v>0.79999999999999982</v>
      </c>
      <c r="K80" s="11">
        <f t="shared" si="33"/>
        <v>0.79999999999999982</v>
      </c>
      <c r="L80" s="11">
        <f t="shared" si="33"/>
        <v>0.79999999999999982</v>
      </c>
      <c r="M80" s="11">
        <f t="shared" si="33"/>
        <v>0.79999999999999982</v>
      </c>
      <c r="N80" s="11">
        <f t="shared" si="33"/>
        <v>0.79999999999999982</v>
      </c>
      <c r="O80" s="11">
        <f t="shared" si="33"/>
        <v>0.79999999999999982</v>
      </c>
      <c r="P80" s="11">
        <f t="shared" si="33"/>
        <v>0.79999999999999982</v>
      </c>
      <c r="Q80" s="11">
        <f t="shared" si="33"/>
        <v>0.79999999999999982</v>
      </c>
      <c r="R80" s="11">
        <f t="shared" si="33"/>
        <v>0.79999999999999982</v>
      </c>
      <c r="S80" s="11">
        <f t="shared" si="33"/>
        <v>0.79999999999999982</v>
      </c>
      <c r="T80" s="11">
        <f t="shared" si="33"/>
        <v>0.79999999999999982</v>
      </c>
      <c r="U80" s="11">
        <f t="shared" si="33"/>
        <v>0.79999999999999982</v>
      </c>
      <c r="V80" s="11">
        <f t="shared" si="33"/>
        <v>0.79999999999999982</v>
      </c>
      <c r="W80" s="11">
        <f t="shared" si="33"/>
        <v>0.79999999999999982</v>
      </c>
      <c r="X80" s="11">
        <f t="shared" si="33"/>
        <v>0.79999999999999982</v>
      </c>
      <c r="Y80" s="11">
        <f t="shared" si="33"/>
        <v>0.79999999999999982</v>
      </c>
      <c r="Z80" s="11">
        <f t="shared" si="33"/>
        <v>0.79999999999999982</v>
      </c>
      <c r="AA80" s="11">
        <f t="shared" si="33"/>
        <v>0.79999999999999982</v>
      </c>
      <c r="AB80" s="11">
        <f t="shared" si="33"/>
        <v>0.79999999999999982</v>
      </c>
      <c r="AC80" s="24">
        <f t="shared" si="31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B81" si="34">SQRT(E79/0.5)*971</f>
        <v>971</v>
      </c>
      <c r="F81" s="14">
        <f t="shared" si="34"/>
        <v>971</v>
      </c>
      <c r="G81" s="14">
        <f t="shared" si="34"/>
        <v>971</v>
      </c>
      <c r="H81" s="14">
        <f t="shared" si="34"/>
        <v>971</v>
      </c>
      <c r="I81" s="14">
        <f t="shared" si="34"/>
        <v>971</v>
      </c>
      <c r="J81" s="14">
        <f t="shared" si="34"/>
        <v>971</v>
      </c>
      <c r="K81" s="14">
        <f t="shared" si="34"/>
        <v>971</v>
      </c>
      <c r="L81" s="14">
        <f t="shared" si="34"/>
        <v>971</v>
      </c>
      <c r="M81" s="14">
        <f t="shared" si="34"/>
        <v>971</v>
      </c>
      <c r="N81" s="14">
        <f t="shared" si="34"/>
        <v>971</v>
      </c>
      <c r="O81" s="14">
        <f t="shared" si="34"/>
        <v>971</v>
      </c>
      <c r="P81" s="14">
        <f t="shared" si="34"/>
        <v>971</v>
      </c>
      <c r="Q81" s="14">
        <f t="shared" si="34"/>
        <v>971</v>
      </c>
      <c r="R81" s="14">
        <f t="shared" si="34"/>
        <v>971</v>
      </c>
      <c r="S81" s="14">
        <f t="shared" si="34"/>
        <v>971</v>
      </c>
      <c r="T81" s="14">
        <f t="shared" si="34"/>
        <v>971</v>
      </c>
      <c r="U81" s="14">
        <f t="shared" si="34"/>
        <v>971</v>
      </c>
      <c r="V81" s="14">
        <f t="shared" si="34"/>
        <v>971</v>
      </c>
      <c r="W81" s="14">
        <f t="shared" si="34"/>
        <v>971</v>
      </c>
      <c r="X81" s="14">
        <f t="shared" si="34"/>
        <v>971</v>
      </c>
      <c r="Y81" s="14">
        <f t="shared" si="34"/>
        <v>971</v>
      </c>
      <c r="Z81" s="14">
        <f t="shared" si="34"/>
        <v>971</v>
      </c>
      <c r="AA81" s="14">
        <f t="shared" si="34"/>
        <v>971</v>
      </c>
      <c r="AB81" s="14">
        <f t="shared" si="34"/>
        <v>971</v>
      </c>
      <c r="AC81" s="24">
        <f t="shared" si="31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B82" si="35">E81*1000*1*(E67-E68)/3024</f>
        <v>2536.6732804232806</v>
      </c>
      <c r="F82" s="14">
        <f t="shared" si="35"/>
        <v>2504.5634920634925</v>
      </c>
      <c r="G82" s="14">
        <f t="shared" si="35"/>
        <v>2536.6732804232802</v>
      </c>
      <c r="H82" s="14">
        <f t="shared" si="35"/>
        <v>2536.6732804232802</v>
      </c>
      <c r="I82" s="14">
        <f t="shared" si="35"/>
        <v>2536.6732804232806</v>
      </c>
      <c r="J82" s="14">
        <f t="shared" si="35"/>
        <v>2568.7830687830683</v>
      </c>
      <c r="K82" s="14">
        <f t="shared" si="35"/>
        <v>2536.6732804232806</v>
      </c>
      <c r="L82" s="14">
        <f t="shared" si="35"/>
        <v>2408.2341269841268</v>
      </c>
      <c r="M82" s="14">
        <f t="shared" si="35"/>
        <v>2504.5634920634925</v>
      </c>
      <c r="N82" s="14">
        <f t="shared" si="35"/>
        <v>2344.0145502645505</v>
      </c>
      <c r="O82" s="14">
        <f t="shared" si="35"/>
        <v>2376.1243386243382</v>
      </c>
      <c r="P82" s="14">
        <f t="shared" si="35"/>
        <v>2408.2341269841268</v>
      </c>
      <c r="Q82" s="14">
        <f t="shared" si="35"/>
        <v>2568.7830687830688</v>
      </c>
      <c r="R82" s="14">
        <f t="shared" si="35"/>
        <v>2665.112433862434</v>
      </c>
      <c r="S82" s="14">
        <f t="shared" si="35"/>
        <v>2536.6732804232802</v>
      </c>
      <c r="T82" s="14">
        <f t="shared" si="35"/>
        <v>2665.1124338624336</v>
      </c>
      <c r="U82" s="14">
        <f t="shared" si="35"/>
        <v>2600.8928571428573</v>
      </c>
      <c r="V82" s="14">
        <f t="shared" si="35"/>
        <v>2665.112433862434</v>
      </c>
      <c r="W82" s="14">
        <f t="shared" si="35"/>
        <v>2600.8928571428573</v>
      </c>
      <c r="X82" s="14">
        <f t="shared" si="35"/>
        <v>2600.8928571428573</v>
      </c>
      <c r="Y82" s="14">
        <f t="shared" si="35"/>
        <v>2472.4537037037039</v>
      </c>
      <c r="Z82" s="14">
        <f t="shared" si="35"/>
        <v>2472.4537037037039</v>
      </c>
      <c r="AA82" s="14">
        <f t="shared" si="35"/>
        <v>2344.0145502645505</v>
      </c>
      <c r="AB82" s="14">
        <f t="shared" si="35"/>
        <v>2472.4537037037035</v>
      </c>
      <c r="AC82" s="24">
        <f>SUM(E82:AB82)</f>
        <v>60462.731481481474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>
        <v>1400</v>
      </c>
      <c r="F83" s="15">
        <v>1600</v>
      </c>
      <c r="G83" s="15">
        <v>1500</v>
      </c>
      <c r="H83" s="15">
        <v>1500</v>
      </c>
      <c r="I83" s="15">
        <v>1500</v>
      </c>
      <c r="J83" s="15">
        <v>1600</v>
      </c>
      <c r="K83" s="15">
        <v>1500</v>
      </c>
      <c r="L83" s="15">
        <v>1400</v>
      </c>
      <c r="M83" s="15">
        <v>1600</v>
      </c>
      <c r="N83" s="15">
        <v>1500</v>
      </c>
      <c r="O83" s="15">
        <v>1400</v>
      </c>
      <c r="P83" s="15">
        <v>1600</v>
      </c>
      <c r="Q83" s="15">
        <v>1400</v>
      </c>
      <c r="R83" s="15">
        <v>1700</v>
      </c>
      <c r="S83" s="15">
        <v>1400</v>
      </c>
      <c r="T83" s="15">
        <v>1500</v>
      </c>
      <c r="U83" s="15">
        <v>1600</v>
      </c>
      <c r="V83" s="15">
        <v>1600</v>
      </c>
      <c r="W83" s="15">
        <v>1400</v>
      </c>
      <c r="X83" s="15">
        <v>1500</v>
      </c>
      <c r="Y83" s="15">
        <v>1500</v>
      </c>
      <c r="Z83" s="15">
        <v>1300</v>
      </c>
      <c r="AA83" s="15">
        <v>1500</v>
      </c>
      <c r="AB83" s="15">
        <v>1400</v>
      </c>
      <c r="AC83" s="25">
        <f>SUM(E83:AB83)</f>
        <v>35900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>
        <f t="shared" ref="E84:AB84" si="36">E83/E82</f>
        <v>0.55190394868920201</v>
      </c>
      <c r="F84" s="16">
        <f t="shared" si="36"/>
        <v>0.6388338746732154</v>
      </c>
      <c r="G84" s="16">
        <f t="shared" si="36"/>
        <v>0.59132565930985936</v>
      </c>
      <c r="H84" s="16">
        <f t="shared" si="36"/>
        <v>0.59132565930985936</v>
      </c>
      <c r="I84" s="16">
        <f t="shared" si="36"/>
        <v>0.59132565930985925</v>
      </c>
      <c r="J84" s="16">
        <f t="shared" si="36"/>
        <v>0.62286302780638525</v>
      </c>
      <c r="K84" s="16">
        <f t="shared" si="36"/>
        <v>0.59132565930985925</v>
      </c>
      <c r="L84" s="16">
        <f t="shared" si="36"/>
        <v>0.5813388259526262</v>
      </c>
      <c r="M84" s="16">
        <f t="shared" si="36"/>
        <v>0.6388338746732154</v>
      </c>
      <c r="N84" s="16">
        <f t="shared" si="36"/>
        <v>0.63992776829423126</v>
      </c>
      <c r="O84" s="16">
        <f t="shared" si="36"/>
        <v>0.58919475603306715</v>
      </c>
      <c r="P84" s="16">
        <f t="shared" si="36"/>
        <v>0.6643872296601443</v>
      </c>
      <c r="Q84" s="16">
        <f t="shared" si="36"/>
        <v>0.54500514933058708</v>
      </c>
      <c r="R84" s="16">
        <f t="shared" si="36"/>
        <v>0.63787177546437035</v>
      </c>
      <c r="S84" s="16">
        <f t="shared" si="36"/>
        <v>0.55190394868920212</v>
      </c>
      <c r="T84" s="16">
        <f t="shared" si="36"/>
        <v>0.56282803717444452</v>
      </c>
      <c r="U84" s="16">
        <f t="shared" si="36"/>
        <v>0.6151733607964297</v>
      </c>
      <c r="V84" s="16">
        <f t="shared" si="36"/>
        <v>0.60034990631940732</v>
      </c>
      <c r="W84" s="16">
        <f t="shared" si="36"/>
        <v>0.538276690696876</v>
      </c>
      <c r="X84" s="16">
        <f t="shared" si="36"/>
        <v>0.57672502574665285</v>
      </c>
      <c r="Y84" s="16">
        <f t="shared" si="36"/>
        <v>0.60668476734388166</v>
      </c>
      <c r="Z84" s="16">
        <f t="shared" si="36"/>
        <v>0.52579346503136404</v>
      </c>
      <c r="AA84" s="16">
        <f t="shared" si="36"/>
        <v>0.63992776829423126</v>
      </c>
      <c r="AB84" s="16">
        <f t="shared" si="36"/>
        <v>0.5662391161876229</v>
      </c>
      <c r="AC84" s="24">
        <f t="shared" ref="AC84:AC89" si="37">AVERAGE(E84:AB84)</f>
        <v>0.59414020642069143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>
        <f>AVERAGE(E84:AB84)</f>
        <v>0.59414020642069143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>
        <f t="shared" si="37"/>
        <v>0.59414020642069143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>
        <f t="shared" ref="E86:AB86" si="38">3.516/E84</f>
        <v>6.3706737528344677</v>
      </c>
      <c r="F86" s="16">
        <f t="shared" si="38"/>
        <v>5.5037782738095249</v>
      </c>
      <c r="G86" s="16">
        <f t="shared" si="38"/>
        <v>5.9459621693121694</v>
      </c>
      <c r="H86" s="16">
        <f t="shared" si="38"/>
        <v>5.9459621693121694</v>
      </c>
      <c r="I86" s="16">
        <f t="shared" si="38"/>
        <v>5.9459621693121703</v>
      </c>
      <c r="J86" s="16">
        <f t="shared" si="38"/>
        <v>5.6449007936507929</v>
      </c>
      <c r="K86" s="16">
        <f t="shared" si="38"/>
        <v>5.9459621693121703</v>
      </c>
      <c r="L86" s="16">
        <f t="shared" si="38"/>
        <v>6.0481079931972781</v>
      </c>
      <c r="M86" s="16">
        <f t="shared" si="38"/>
        <v>5.5037782738095249</v>
      </c>
      <c r="N86" s="16">
        <f t="shared" si="38"/>
        <v>5.4943701058201064</v>
      </c>
      <c r="O86" s="16">
        <f t="shared" si="38"/>
        <v>5.9674665532879807</v>
      </c>
      <c r="P86" s="16">
        <f t="shared" si="38"/>
        <v>5.2920944940476184</v>
      </c>
      <c r="Q86" s="16">
        <f t="shared" si="38"/>
        <v>6.4513151927437633</v>
      </c>
      <c r="R86" s="16">
        <f t="shared" si="38"/>
        <v>5.5120795985060695</v>
      </c>
      <c r="S86" s="16">
        <f t="shared" si="38"/>
        <v>6.3706737528344668</v>
      </c>
      <c r="T86" s="16">
        <f t="shared" si="38"/>
        <v>6.2470235449735441</v>
      </c>
      <c r="U86" s="16">
        <f t="shared" si="38"/>
        <v>5.7154620535714296</v>
      </c>
      <c r="V86" s="16">
        <f t="shared" si="38"/>
        <v>5.8565845734126993</v>
      </c>
      <c r="W86" s="16">
        <f t="shared" si="38"/>
        <v>6.5319566326530625</v>
      </c>
      <c r="X86" s="16">
        <f t="shared" si="38"/>
        <v>6.0964928571428576</v>
      </c>
      <c r="Y86" s="16">
        <f t="shared" si="38"/>
        <v>5.7954314814814811</v>
      </c>
      <c r="Z86" s="16">
        <f t="shared" si="38"/>
        <v>6.6870363247863258</v>
      </c>
      <c r="AA86" s="16">
        <f t="shared" si="38"/>
        <v>5.4943701058201064</v>
      </c>
      <c r="AB86" s="16">
        <f t="shared" si="38"/>
        <v>6.2093908730158729</v>
      </c>
      <c r="AC86" s="24">
        <f t="shared" si="37"/>
        <v>5.9407014961936531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>
        <f t="shared" ref="E87:AB87" si="39">3.413*E86</f>
        <v>21.743109518424038</v>
      </c>
      <c r="F87" s="16">
        <f t="shared" si="39"/>
        <v>18.784395248511906</v>
      </c>
      <c r="G87" s="16">
        <f t="shared" si="39"/>
        <v>20.293568883862434</v>
      </c>
      <c r="H87" s="16">
        <f t="shared" si="39"/>
        <v>20.293568883862434</v>
      </c>
      <c r="I87" s="16">
        <f t="shared" si="39"/>
        <v>20.293568883862434</v>
      </c>
      <c r="J87" s="16">
        <f t="shared" si="39"/>
        <v>19.266046408730155</v>
      </c>
      <c r="K87" s="16">
        <f t="shared" si="39"/>
        <v>20.293568883862434</v>
      </c>
      <c r="L87" s="16">
        <f t="shared" si="39"/>
        <v>20.642192580782311</v>
      </c>
      <c r="M87" s="16">
        <f t="shared" si="39"/>
        <v>18.784395248511906</v>
      </c>
      <c r="N87" s="16">
        <f t="shared" si="39"/>
        <v>18.752285171164022</v>
      </c>
      <c r="O87" s="16">
        <f t="shared" si="39"/>
        <v>20.366963346371875</v>
      </c>
      <c r="P87" s="16">
        <f t="shared" si="39"/>
        <v>18.061918508184522</v>
      </c>
      <c r="Q87" s="16">
        <f t="shared" si="39"/>
        <v>22.018338752834463</v>
      </c>
      <c r="R87" s="16">
        <f t="shared" si="39"/>
        <v>18.812727669701214</v>
      </c>
      <c r="S87" s="16">
        <f t="shared" si="39"/>
        <v>21.743109518424035</v>
      </c>
      <c r="T87" s="16">
        <f t="shared" si="39"/>
        <v>21.321091358994703</v>
      </c>
      <c r="U87" s="16">
        <f t="shared" si="39"/>
        <v>19.506871988839286</v>
      </c>
      <c r="V87" s="16">
        <f t="shared" si="39"/>
        <v>19.988523149057542</v>
      </c>
      <c r="W87" s="16">
        <f t="shared" si="39"/>
        <v>22.293567987244902</v>
      </c>
      <c r="X87" s="16">
        <f t="shared" si="39"/>
        <v>20.807330121428571</v>
      </c>
      <c r="Y87" s="16">
        <f t="shared" si="39"/>
        <v>19.779807646296295</v>
      </c>
      <c r="Z87" s="16">
        <f t="shared" si="39"/>
        <v>22.82285497649573</v>
      </c>
      <c r="AA87" s="16">
        <f t="shared" si="39"/>
        <v>18.752285171164022</v>
      </c>
      <c r="AB87" s="16">
        <f t="shared" si="39"/>
        <v>21.192651049603175</v>
      </c>
      <c r="AC87" s="24">
        <f t="shared" si="37"/>
        <v>20.27561420650893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>
        <f t="shared" ref="E88:AB88" si="40">(E71-E70)/LN(1+(E71-E70)/E65)</f>
        <v>2.1301382500832813</v>
      </c>
      <c r="F88" s="16">
        <f t="shared" si="40"/>
        <v>2.0752137292733064</v>
      </c>
      <c r="G88" s="16">
        <f t="shared" si="40"/>
        <v>2.1027387268477047</v>
      </c>
      <c r="H88" s="16">
        <f t="shared" si="40"/>
        <v>2.2722986744268567</v>
      </c>
      <c r="I88" s="16">
        <f t="shared" si="40"/>
        <v>2.2722986744268567</v>
      </c>
      <c r="J88" s="16">
        <f t="shared" si="40"/>
        <v>2.2440156931414701</v>
      </c>
      <c r="K88" s="16">
        <f t="shared" si="40"/>
        <v>2.0752137292733073</v>
      </c>
      <c r="L88" s="16">
        <f t="shared" si="40"/>
        <v>2.1870565497103875</v>
      </c>
      <c r="M88" s="16">
        <f t="shared" si="40"/>
        <v>2.0475597377281693</v>
      </c>
      <c r="N88" s="16">
        <f t="shared" si="40"/>
        <v>1.5750747813205968</v>
      </c>
      <c r="O88" s="16">
        <f t="shared" si="40"/>
        <v>2.0475597377281702</v>
      </c>
      <c r="P88" s="16">
        <f t="shared" si="40"/>
        <v>1.9278101809814778</v>
      </c>
      <c r="Q88" s="16">
        <f t="shared" si="40"/>
        <v>2.1301382500832813</v>
      </c>
      <c r="R88" s="16">
        <f t="shared" si="40"/>
        <v>2.2722986744268572</v>
      </c>
      <c r="S88" s="16">
        <f t="shared" si="40"/>
        <v>2.2440156931414696</v>
      </c>
      <c r="T88" s="16">
        <f t="shared" si="40"/>
        <v>2.0752137292733073</v>
      </c>
      <c r="U88" s="16">
        <f t="shared" si="40"/>
        <v>2.2440156931414696</v>
      </c>
      <c r="V88" s="16">
        <f t="shared" si="40"/>
        <v>2.2722986744268572</v>
      </c>
      <c r="W88" s="16">
        <f t="shared" si="40"/>
        <v>2.3004552139452827</v>
      </c>
      <c r="X88" s="16">
        <f t="shared" si="40"/>
        <v>2.2722986744268572</v>
      </c>
      <c r="Y88" s="16">
        <f t="shared" si="40"/>
        <v>2.2156028472424842</v>
      </c>
      <c r="Z88" s="16">
        <f t="shared" si="40"/>
        <v>2.2156028472424851</v>
      </c>
      <c r="AA88" s="16">
        <f t="shared" si="40"/>
        <v>2.1583730379529524</v>
      </c>
      <c r="AB88" s="16">
        <f t="shared" si="40"/>
        <v>1.9918498048549389</v>
      </c>
      <c r="AC88" s="24">
        <f t="shared" si="37"/>
        <v>2.1395475668791595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>
        <f t="shared" ref="E89:AB89" si="41">(E67-E68)/LN(1+(E67-E68)/E66)</f>
        <v>2.980129191979886</v>
      </c>
      <c r="F89" s="16">
        <f t="shared" si="41"/>
        <v>2.9556008171816193</v>
      </c>
      <c r="G89" s="16">
        <f t="shared" si="41"/>
        <v>2.9801291919798865</v>
      </c>
      <c r="H89" s="16">
        <f t="shared" si="41"/>
        <v>2.9801291919798865</v>
      </c>
      <c r="I89" s="16">
        <f t="shared" si="41"/>
        <v>2.980129191979886</v>
      </c>
      <c r="J89" s="16">
        <f t="shared" si="41"/>
        <v>3.0045957240544103</v>
      </c>
      <c r="K89" s="16">
        <f t="shared" si="41"/>
        <v>2.6050715660667714</v>
      </c>
      <c r="L89" s="16">
        <f t="shared" si="41"/>
        <v>2.5141180370887164</v>
      </c>
      <c r="M89" s="16">
        <f t="shared" si="41"/>
        <v>2.7763908722930748</v>
      </c>
      <c r="N89" s="16">
        <f t="shared" si="41"/>
        <v>2.6571824286132681</v>
      </c>
      <c r="O89" s="16">
        <f t="shared" si="41"/>
        <v>2.4912348380247806</v>
      </c>
      <c r="P89" s="16">
        <f t="shared" si="41"/>
        <v>2.5141180370887164</v>
      </c>
      <c r="Q89" s="16">
        <f t="shared" si="41"/>
        <v>3.0045957240544103</v>
      </c>
      <c r="R89" s="16">
        <f t="shared" si="41"/>
        <v>3.0776339841275702</v>
      </c>
      <c r="S89" s="16">
        <f t="shared" si="41"/>
        <v>2.9801291919798865</v>
      </c>
      <c r="T89" s="16">
        <f t="shared" si="41"/>
        <v>2.8941048075593399</v>
      </c>
      <c r="U89" s="16">
        <f t="shared" si="41"/>
        <v>2.8471908617087194</v>
      </c>
      <c r="V89" s="16">
        <f t="shared" si="41"/>
        <v>2.8941048075593399</v>
      </c>
      <c r="W89" s="16">
        <f t="shared" si="41"/>
        <v>3.0290013989076661</v>
      </c>
      <c r="X89" s="16">
        <f t="shared" si="41"/>
        <v>3.0290013989076652</v>
      </c>
      <c r="Y89" s="16">
        <f t="shared" si="41"/>
        <v>2.7526727126528141</v>
      </c>
      <c r="Z89" s="16">
        <f t="shared" si="41"/>
        <v>2.9310095858689826</v>
      </c>
      <c r="AA89" s="16">
        <f t="shared" si="41"/>
        <v>2.6571824286132681</v>
      </c>
      <c r="AB89" s="16">
        <f t="shared" si="41"/>
        <v>2.7526727126528132</v>
      </c>
      <c r="AC89" s="24">
        <f t="shared" si="37"/>
        <v>2.845338695955141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>
        <v>1.7</v>
      </c>
      <c r="N94" s="8">
        <v>1.7</v>
      </c>
      <c r="O94" s="8">
        <v>1.6</v>
      </c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>
        <f>AVERAGE(E94:AB94)</f>
        <v>1.6666666666666667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>
        <v>0.5</v>
      </c>
      <c r="N95" s="9">
        <v>0.5</v>
      </c>
      <c r="O95" s="9">
        <v>0.6</v>
      </c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>
        <f>AVERAGE(E95:AB95)</f>
        <v>0.53333333333333333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>
        <v>16</v>
      </c>
      <c r="N96" s="10">
        <v>14.9</v>
      </c>
      <c r="O96" s="10">
        <v>14.3</v>
      </c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>
        <f t="shared" ref="AC96:AC100" si="42">AVERAGE(E96:AB96)</f>
        <v>15.066666666666668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>
        <v>7.8</v>
      </c>
      <c r="N97" s="10">
        <v>7.2</v>
      </c>
      <c r="O97" s="10">
        <v>6.3</v>
      </c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>
        <f t="shared" si="42"/>
        <v>7.1000000000000005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/>
      <c r="F98" s="10"/>
      <c r="G98" s="10"/>
      <c r="H98" s="10"/>
      <c r="I98" s="10"/>
      <c r="J98" s="10"/>
      <c r="K98" s="10"/>
      <c r="L98" s="10"/>
      <c r="M98" s="10">
        <f t="shared" ref="M98:O98" si="43">M96-M97</f>
        <v>8.1999999999999993</v>
      </c>
      <c r="N98" s="10">
        <f t="shared" si="43"/>
        <v>7.7</v>
      </c>
      <c r="O98" s="10">
        <f t="shared" si="43"/>
        <v>8</v>
      </c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24">
        <f t="shared" si="42"/>
        <v>7.9666666666666659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>
        <v>29.8</v>
      </c>
      <c r="N99" s="10">
        <v>29.4</v>
      </c>
      <c r="O99" s="10">
        <v>29</v>
      </c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>
        <f t="shared" si="42"/>
        <v>29.400000000000002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>
        <v>34.700000000000003</v>
      </c>
      <c r="N100" s="10">
        <v>34.200000000000003</v>
      </c>
      <c r="O100" s="10">
        <v>33.799999999999997</v>
      </c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>
        <f t="shared" si="42"/>
        <v>34.233333333333334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/>
      <c r="F101" s="10"/>
      <c r="G101" s="10"/>
      <c r="H101" s="10"/>
      <c r="I101" s="10"/>
      <c r="J101" s="10"/>
      <c r="K101" s="10"/>
      <c r="L101" s="10"/>
      <c r="M101" s="10">
        <f t="shared" ref="M101:O101" si="44">M100-M99</f>
        <v>4.9000000000000021</v>
      </c>
      <c r="N101" s="10">
        <f t="shared" si="44"/>
        <v>4.8000000000000043</v>
      </c>
      <c r="O101" s="10">
        <f t="shared" si="44"/>
        <v>4.7999999999999972</v>
      </c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24">
        <f>AVERAGE(E101:AB101)</f>
        <v>4.8333333333333348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>
        <v>276.5</v>
      </c>
      <c r="N102" s="172">
        <v>268.2</v>
      </c>
      <c r="O102" s="172">
        <v>257.89999999999998</v>
      </c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>
        <f t="shared" ref="AC102:AC110" si="45">AVERAGE(E102:AB102)</f>
        <v>267.53333333333336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>
        <v>821.9</v>
      </c>
      <c r="N103" s="172">
        <v>804.6</v>
      </c>
      <c r="O103" s="172">
        <v>795.7</v>
      </c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>
        <f t="shared" si="45"/>
        <v>807.4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/>
      <c r="F104" s="11"/>
      <c r="G104" s="11"/>
      <c r="H104" s="11"/>
      <c r="I104" s="11"/>
      <c r="J104" s="11"/>
      <c r="K104" s="11"/>
      <c r="L104" s="11"/>
      <c r="M104" s="11">
        <v>4.2</v>
      </c>
      <c r="N104" s="11">
        <v>4.2</v>
      </c>
      <c r="O104" s="11">
        <v>4.2</v>
      </c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24">
        <f t="shared" si="45"/>
        <v>4.2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/>
      <c r="F105" s="12"/>
      <c r="G105" s="12"/>
      <c r="H105" s="12"/>
      <c r="I105" s="12"/>
      <c r="J105" s="12"/>
      <c r="K105" s="12"/>
      <c r="L105" s="12"/>
      <c r="M105" s="12">
        <v>3.7</v>
      </c>
      <c r="N105" s="12">
        <v>3.7</v>
      </c>
      <c r="O105" s="12">
        <v>3.7</v>
      </c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24">
        <f t="shared" si="45"/>
        <v>3.7000000000000006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/>
      <c r="F106" s="12"/>
      <c r="G106" s="12"/>
      <c r="H106" s="12"/>
      <c r="I106" s="12"/>
      <c r="J106" s="12"/>
      <c r="K106" s="12"/>
      <c r="L106" s="12"/>
      <c r="M106" s="12">
        <v>3.8</v>
      </c>
      <c r="N106" s="12">
        <v>3.8</v>
      </c>
      <c r="O106" s="12">
        <v>3.8</v>
      </c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24">
        <f t="shared" si="45"/>
        <v>3.7999999999999994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/>
      <c r="F107" s="12"/>
      <c r="G107" s="12"/>
      <c r="H107" s="12"/>
      <c r="I107" s="12"/>
      <c r="J107" s="12"/>
      <c r="K107" s="12"/>
      <c r="L107" s="12"/>
      <c r="M107" s="12">
        <v>3</v>
      </c>
      <c r="N107" s="12">
        <v>3</v>
      </c>
      <c r="O107" s="12">
        <v>3</v>
      </c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24">
        <f t="shared" si="45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/>
      <c r="F108" s="11"/>
      <c r="G108" s="11"/>
      <c r="H108" s="11"/>
      <c r="I108" s="11"/>
      <c r="J108" s="11"/>
      <c r="K108" s="11"/>
      <c r="L108" s="11"/>
      <c r="M108" s="11">
        <f t="shared" ref="M108:O108" si="46">M104-M105</f>
        <v>0.5</v>
      </c>
      <c r="N108" s="11">
        <f t="shared" si="46"/>
        <v>0.5</v>
      </c>
      <c r="O108" s="11">
        <f t="shared" si="46"/>
        <v>0.5</v>
      </c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24">
        <f t="shared" si="45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/>
      <c r="F109" s="11"/>
      <c r="G109" s="11"/>
      <c r="H109" s="11"/>
      <c r="I109" s="11"/>
      <c r="J109" s="11"/>
      <c r="K109" s="11"/>
      <c r="L109" s="11"/>
      <c r="M109" s="11">
        <f t="shared" ref="M109:O109" si="47">M106-M107</f>
        <v>0.79999999999999982</v>
      </c>
      <c r="N109" s="11">
        <f t="shared" si="47"/>
        <v>0.79999999999999982</v>
      </c>
      <c r="O109" s="11">
        <f t="shared" si="47"/>
        <v>0.79999999999999982</v>
      </c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24">
        <f t="shared" si="45"/>
        <v>0.79999999999999982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/>
      <c r="F110" s="14"/>
      <c r="G110" s="14"/>
      <c r="H110" s="14"/>
      <c r="I110" s="14"/>
      <c r="J110" s="14"/>
      <c r="K110" s="14"/>
      <c r="L110" s="14"/>
      <c r="M110" s="14">
        <f t="shared" ref="M110:O110" si="48">SQRT(M108/0.5)*971</f>
        <v>971</v>
      </c>
      <c r="N110" s="14">
        <f t="shared" si="48"/>
        <v>971</v>
      </c>
      <c r="O110" s="14">
        <f t="shared" si="48"/>
        <v>971</v>
      </c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24">
        <f t="shared" si="45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/>
      <c r="F111" s="14"/>
      <c r="G111" s="14"/>
      <c r="H111" s="14"/>
      <c r="I111" s="14"/>
      <c r="J111" s="14"/>
      <c r="K111" s="14"/>
      <c r="L111" s="14"/>
      <c r="M111" s="14">
        <f t="shared" ref="M111:O111" si="49">M110*1000*1*(M96-M97)/3024</f>
        <v>2633.002645502645</v>
      </c>
      <c r="N111" s="14">
        <f t="shared" si="49"/>
        <v>2472.4537037037039</v>
      </c>
      <c r="O111" s="14">
        <f t="shared" si="49"/>
        <v>2568.7830687830688</v>
      </c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24">
        <f>SUM(E111:AB111)</f>
        <v>7674.2394179894181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600</v>
      </c>
      <c r="M112" s="15">
        <v>1700</v>
      </c>
      <c r="N112" s="15">
        <v>1500</v>
      </c>
      <c r="O112" s="15">
        <v>1300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25">
        <f>SUM(E112:AB112)</f>
        <v>5100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/>
      <c r="F113" s="16"/>
      <c r="G113" s="16"/>
      <c r="H113" s="16"/>
      <c r="I113" s="16"/>
      <c r="J113" s="16"/>
      <c r="K113" s="16"/>
      <c r="L113" s="16"/>
      <c r="M113" s="16">
        <f t="shared" ref="M113:O113" si="50">M112/M111</f>
        <v>0.64565069955539933</v>
      </c>
      <c r="N113" s="16">
        <f t="shared" si="50"/>
        <v>0.60668476734388166</v>
      </c>
      <c r="O113" s="16">
        <f t="shared" si="50"/>
        <v>0.50607621009268799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24">
        <f t="shared" ref="AC113:AC118" si="51">AVERAGE(E113:AB113)</f>
        <v>0.58613722566398962</v>
      </c>
    </row>
    <row r="114" spans="1:35" ht="30" customHeight="1">
      <c r="A114" s="4">
        <v>17</v>
      </c>
      <c r="B114" s="5" t="s">
        <v>64</v>
      </c>
      <c r="C114" s="13"/>
      <c r="D114" s="13"/>
      <c r="E114" s="427">
        <f>AVERAGE(E113:AB113)</f>
        <v>0.58613722566398962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>
        <f t="shared" si="51"/>
        <v>0.58613722566398962</v>
      </c>
    </row>
    <row r="115" spans="1:35" ht="30" customHeight="1">
      <c r="A115" s="4">
        <v>18</v>
      </c>
      <c r="B115" s="5" t="s">
        <v>65</v>
      </c>
      <c r="C115" s="13"/>
      <c r="D115" s="13"/>
      <c r="E115" s="16"/>
      <c r="F115" s="16"/>
      <c r="G115" s="16"/>
      <c r="H115" s="16"/>
      <c r="I115" s="16"/>
      <c r="J115" s="16"/>
      <c r="K115" s="16"/>
      <c r="L115" s="16"/>
      <c r="M115" s="16">
        <f t="shared" ref="M115:O115" si="52">3.516/M113</f>
        <v>5.4456690009337061</v>
      </c>
      <c r="N115" s="16">
        <f t="shared" si="52"/>
        <v>5.7954314814814811</v>
      </c>
      <c r="O115" s="16">
        <f t="shared" si="52"/>
        <v>6.947570207570207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24">
        <f t="shared" si="51"/>
        <v>6.0628902299951308</v>
      </c>
    </row>
    <row r="116" spans="1:35" ht="30" customHeight="1">
      <c r="A116" s="4">
        <v>19</v>
      </c>
      <c r="B116" s="5" t="s">
        <v>66</v>
      </c>
      <c r="C116" s="13"/>
      <c r="D116" s="13"/>
      <c r="E116" s="16"/>
      <c r="F116" s="16"/>
      <c r="G116" s="16"/>
      <c r="H116" s="16"/>
      <c r="I116" s="16"/>
      <c r="J116" s="16"/>
      <c r="K116" s="16"/>
      <c r="L116" s="16"/>
      <c r="M116" s="16">
        <f t="shared" ref="M116:O116" si="53">3.413*M115</f>
        <v>18.586068300186739</v>
      </c>
      <c r="N116" s="16">
        <f t="shared" si="53"/>
        <v>19.779807646296295</v>
      </c>
      <c r="O116" s="16">
        <f t="shared" si="53"/>
        <v>23.712057118437116</v>
      </c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24">
        <f t="shared" si="51"/>
        <v>20.692644354973382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/>
      <c r="F117" s="16"/>
      <c r="G117" s="16"/>
      <c r="H117" s="16"/>
      <c r="I117" s="16"/>
      <c r="J117" s="16"/>
      <c r="K117" s="16"/>
      <c r="L117" s="16"/>
      <c r="M117" s="16">
        <f t="shared" ref="M117:O117" si="54">(M100-M99)/LN(1+(M100-M99)/M94)</f>
        <v>3.6123934342702917</v>
      </c>
      <c r="N117" s="16">
        <f t="shared" si="54"/>
        <v>3.5789541591302205</v>
      </c>
      <c r="O117" s="16">
        <f t="shared" si="54"/>
        <v>3.4624680981335114</v>
      </c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24">
        <f t="shared" si="51"/>
        <v>3.5512718971780082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/>
      <c r="F118" s="16"/>
      <c r="G118" s="16"/>
      <c r="H118" s="16"/>
      <c r="I118" s="16"/>
      <c r="J118" s="16"/>
      <c r="K118" s="16"/>
      <c r="L118" s="16"/>
      <c r="M118" s="16">
        <f t="shared" ref="M118:O118" si="55">(M96-M97)/LN(1+(M96-M97)/M95)</f>
        <v>2.8706758369623491</v>
      </c>
      <c r="N118" s="16">
        <f t="shared" si="55"/>
        <v>2.7526727126528137</v>
      </c>
      <c r="O118" s="16">
        <f t="shared" si="55"/>
        <v>3.0045957240544103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24">
        <f t="shared" si="51"/>
        <v>2.8759814245565245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>
        <v>0.7</v>
      </c>
      <c r="F123" s="8">
        <v>0.7</v>
      </c>
      <c r="G123" s="8">
        <v>0.7</v>
      </c>
      <c r="H123" s="8">
        <v>0.7</v>
      </c>
      <c r="I123" s="8">
        <v>0.7</v>
      </c>
      <c r="J123" s="8">
        <v>0.6</v>
      </c>
      <c r="K123" s="8">
        <v>0.7</v>
      </c>
      <c r="L123" s="8">
        <v>0.7</v>
      </c>
      <c r="M123" s="8">
        <v>0.6</v>
      </c>
      <c r="N123" s="8">
        <v>0.6</v>
      </c>
      <c r="O123" s="8">
        <v>0.6</v>
      </c>
      <c r="P123" s="8">
        <v>0.6</v>
      </c>
      <c r="Q123" s="8">
        <v>0.5</v>
      </c>
      <c r="R123" s="8">
        <v>0.6</v>
      </c>
      <c r="S123" s="8">
        <v>0.6</v>
      </c>
      <c r="T123" s="8">
        <v>0.6</v>
      </c>
      <c r="U123" s="8">
        <v>0.6</v>
      </c>
      <c r="V123" s="8">
        <v>0.6</v>
      </c>
      <c r="W123" s="8">
        <v>0.6</v>
      </c>
      <c r="X123" s="8">
        <v>0.6</v>
      </c>
      <c r="Y123" s="8">
        <v>0.6</v>
      </c>
      <c r="Z123" s="8">
        <v>0.6</v>
      </c>
      <c r="AA123" s="8">
        <v>0.6</v>
      </c>
      <c r="AB123" s="8">
        <v>0.6</v>
      </c>
      <c r="AC123" s="23">
        <f>AVERAGE(E123:AB123)</f>
        <v>0.62499999999999978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>
        <v>1</v>
      </c>
      <c r="F124" s="9">
        <v>1</v>
      </c>
      <c r="G124" s="9">
        <v>1</v>
      </c>
      <c r="H124" s="9">
        <v>1</v>
      </c>
      <c r="I124" s="9">
        <v>1.2</v>
      </c>
      <c r="J124" s="9">
        <v>1.2</v>
      </c>
      <c r="K124" s="9">
        <v>1.1000000000000001</v>
      </c>
      <c r="L124" s="9">
        <v>1.1000000000000001</v>
      </c>
      <c r="M124" s="9">
        <v>1.2</v>
      </c>
      <c r="N124" s="9">
        <v>0.9</v>
      </c>
      <c r="O124" s="9">
        <v>1.1000000000000001</v>
      </c>
      <c r="P124" s="9">
        <v>1</v>
      </c>
      <c r="Q124" s="9">
        <v>0.9</v>
      </c>
      <c r="R124" s="9">
        <v>1.3</v>
      </c>
      <c r="S124" s="9">
        <v>1.2</v>
      </c>
      <c r="T124" s="9">
        <v>1</v>
      </c>
      <c r="U124" s="9">
        <v>1.2</v>
      </c>
      <c r="V124" s="9">
        <v>1.2</v>
      </c>
      <c r="W124" s="9">
        <v>1.2</v>
      </c>
      <c r="X124" s="9">
        <v>1.1000000000000001</v>
      </c>
      <c r="Y124" s="9">
        <v>1.1000000000000001</v>
      </c>
      <c r="Z124" s="9">
        <v>0.9</v>
      </c>
      <c r="AA124" s="9">
        <v>0.9</v>
      </c>
      <c r="AB124" s="9">
        <v>0.9</v>
      </c>
      <c r="AC124" s="23">
        <f>AVERAGE(E124:AB124)</f>
        <v>1.0708333333333331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>
        <v>13.6</v>
      </c>
      <c r="F125" s="10">
        <v>13.6</v>
      </c>
      <c r="G125" s="10">
        <v>13.7</v>
      </c>
      <c r="H125" s="10">
        <v>14.2</v>
      </c>
      <c r="I125" s="10">
        <v>14.5</v>
      </c>
      <c r="J125" s="10">
        <v>14.8</v>
      </c>
      <c r="K125" s="10">
        <v>15.6</v>
      </c>
      <c r="L125" s="10">
        <v>15.8</v>
      </c>
      <c r="M125" s="10">
        <v>16.100000000000001</v>
      </c>
      <c r="N125" s="10">
        <v>15.1</v>
      </c>
      <c r="O125" s="10">
        <v>14.4</v>
      </c>
      <c r="P125" s="10">
        <v>13.6</v>
      </c>
      <c r="Q125" s="10">
        <v>14.2</v>
      </c>
      <c r="R125" s="10">
        <v>14.6</v>
      </c>
      <c r="S125" s="10">
        <v>14.8</v>
      </c>
      <c r="T125" s="10">
        <v>14.8</v>
      </c>
      <c r="U125" s="10">
        <v>14.8</v>
      </c>
      <c r="V125" s="10">
        <v>14.6</v>
      </c>
      <c r="W125" s="10">
        <v>14.2</v>
      </c>
      <c r="X125" s="10">
        <v>13.8</v>
      </c>
      <c r="Y125" s="10">
        <v>13.6</v>
      </c>
      <c r="Z125" s="10">
        <v>13.4</v>
      </c>
      <c r="AA125" s="10">
        <v>13.3</v>
      </c>
      <c r="AB125" s="10">
        <v>13.3</v>
      </c>
      <c r="AC125" s="24">
        <f t="shared" ref="AC125:AC129" si="56">AVERAGE(E125:AB125)</f>
        <v>14.350000000000001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>
        <v>5.6</v>
      </c>
      <c r="F126" s="10">
        <v>5.6</v>
      </c>
      <c r="G126" s="10">
        <v>5.7</v>
      </c>
      <c r="H126" s="10">
        <v>6.1</v>
      </c>
      <c r="I126" s="10">
        <v>6.4</v>
      </c>
      <c r="J126" s="10">
        <v>6.5</v>
      </c>
      <c r="K126" s="10">
        <v>7.1</v>
      </c>
      <c r="L126" s="10">
        <v>7.6</v>
      </c>
      <c r="M126" s="10">
        <v>7.9</v>
      </c>
      <c r="N126" s="10">
        <v>7</v>
      </c>
      <c r="O126" s="10">
        <v>6.4</v>
      </c>
      <c r="P126" s="10">
        <v>5.8</v>
      </c>
      <c r="Q126" s="10">
        <v>6</v>
      </c>
      <c r="R126" s="10">
        <v>6.3</v>
      </c>
      <c r="S126" s="10">
        <v>6.7</v>
      </c>
      <c r="T126" s="10">
        <v>6.7</v>
      </c>
      <c r="U126" s="10">
        <v>6.4</v>
      </c>
      <c r="V126" s="10">
        <v>6.3</v>
      </c>
      <c r="W126" s="10">
        <v>6</v>
      </c>
      <c r="X126" s="10">
        <v>5.7</v>
      </c>
      <c r="Y126" s="10">
        <v>5.6</v>
      </c>
      <c r="Z126" s="10">
        <v>5.4</v>
      </c>
      <c r="AA126" s="10">
        <v>5.4</v>
      </c>
      <c r="AB126" s="10">
        <v>5.3</v>
      </c>
      <c r="AC126" s="24">
        <f t="shared" si="56"/>
        <v>6.2291666666666679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8</v>
      </c>
      <c r="F127" s="10">
        <f t="shared" ref="F127:AB127" si="57">F125-F126</f>
        <v>8</v>
      </c>
      <c r="G127" s="10">
        <f t="shared" si="57"/>
        <v>7.9999999999999991</v>
      </c>
      <c r="H127" s="10">
        <f t="shared" si="57"/>
        <v>8.1</v>
      </c>
      <c r="I127" s="10">
        <f t="shared" si="57"/>
        <v>8.1</v>
      </c>
      <c r="J127" s="10">
        <f t="shared" si="57"/>
        <v>8.3000000000000007</v>
      </c>
      <c r="K127" s="10">
        <f t="shared" si="57"/>
        <v>8.5</v>
      </c>
      <c r="L127" s="10">
        <f t="shared" si="57"/>
        <v>8.2000000000000011</v>
      </c>
      <c r="M127" s="10">
        <f t="shared" si="57"/>
        <v>8.2000000000000011</v>
      </c>
      <c r="N127" s="10">
        <f t="shared" si="57"/>
        <v>8.1</v>
      </c>
      <c r="O127" s="10">
        <f t="shared" si="57"/>
        <v>8</v>
      </c>
      <c r="P127" s="10">
        <f t="shared" si="57"/>
        <v>7.8</v>
      </c>
      <c r="Q127" s="10">
        <f t="shared" si="57"/>
        <v>8.1999999999999993</v>
      </c>
      <c r="R127" s="10">
        <f t="shared" si="57"/>
        <v>8.3000000000000007</v>
      </c>
      <c r="S127" s="10">
        <f t="shared" si="57"/>
        <v>8.1000000000000014</v>
      </c>
      <c r="T127" s="10">
        <f t="shared" si="57"/>
        <v>8.1000000000000014</v>
      </c>
      <c r="U127" s="10">
        <f t="shared" si="57"/>
        <v>8.4</v>
      </c>
      <c r="V127" s="10">
        <f t="shared" si="57"/>
        <v>8.3000000000000007</v>
      </c>
      <c r="W127" s="10">
        <f t="shared" si="57"/>
        <v>8.1999999999999993</v>
      </c>
      <c r="X127" s="10">
        <f t="shared" si="57"/>
        <v>8.1000000000000014</v>
      </c>
      <c r="Y127" s="10">
        <f t="shared" si="57"/>
        <v>8</v>
      </c>
      <c r="Z127" s="10">
        <f t="shared" si="57"/>
        <v>8</v>
      </c>
      <c r="AA127" s="10">
        <f t="shared" si="57"/>
        <v>7.9</v>
      </c>
      <c r="AB127" s="10">
        <f t="shared" si="57"/>
        <v>8</v>
      </c>
      <c r="AC127" s="24">
        <f t="shared" si="56"/>
        <v>8.1208333333333336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>
        <v>26.9</v>
      </c>
      <c r="F128" s="10">
        <v>27.1</v>
      </c>
      <c r="G128" s="10">
        <v>27.1</v>
      </c>
      <c r="H128" s="10">
        <v>27.1</v>
      </c>
      <c r="I128" s="10">
        <v>27.8</v>
      </c>
      <c r="J128" s="10">
        <v>28.2</v>
      </c>
      <c r="K128" s="10">
        <v>28.8</v>
      </c>
      <c r="L128" s="10">
        <v>28.6</v>
      </c>
      <c r="M128" s="10">
        <v>29.8</v>
      </c>
      <c r="N128" s="10">
        <v>29.4</v>
      </c>
      <c r="O128" s="10">
        <v>29</v>
      </c>
      <c r="P128" s="10">
        <v>28.4</v>
      </c>
      <c r="Q128" s="10">
        <v>27.2</v>
      </c>
      <c r="R128" s="10">
        <v>26.9</v>
      </c>
      <c r="S128" s="10">
        <v>27</v>
      </c>
      <c r="T128" s="10">
        <v>26.6</v>
      </c>
      <c r="U128" s="10">
        <v>26.8</v>
      </c>
      <c r="V128" s="10">
        <v>26.7</v>
      </c>
      <c r="W128" s="10">
        <v>26.2</v>
      </c>
      <c r="X128" s="10">
        <v>26</v>
      </c>
      <c r="Y128" s="10">
        <v>25.9</v>
      </c>
      <c r="Z128" s="10">
        <v>25.8</v>
      </c>
      <c r="AA128" s="10">
        <v>25.7</v>
      </c>
      <c r="AB128" s="10">
        <v>25.8</v>
      </c>
      <c r="AC128" s="24">
        <f t="shared" si="56"/>
        <v>27.283333333333331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>
        <v>32</v>
      </c>
      <c r="F129" s="10">
        <v>32.1</v>
      </c>
      <c r="G129" s="10">
        <v>32.200000000000003</v>
      </c>
      <c r="H129" s="10">
        <v>32.4</v>
      </c>
      <c r="I129" s="10">
        <v>33</v>
      </c>
      <c r="J129" s="10">
        <v>33.6</v>
      </c>
      <c r="K129" s="10">
        <v>34.299999999999997</v>
      </c>
      <c r="L129" s="10">
        <v>33.9</v>
      </c>
      <c r="M129" s="10">
        <v>35</v>
      </c>
      <c r="N129" s="10">
        <v>34.6</v>
      </c>
      <c r="O129" s="10">
        <v>34.1</v>
      </c>
      <c r="P129" s="10">
        <v>33.299999999999997</v>
      </c>
      <c r="Q129" s="10">
        <v>32.4</v>
      </c>
      <c r="R129" s="10">
        <v>32.299999999999997</v>
      </c>
      <c r="S129" s="10">
        <v>32.200000000000003</v>
      </c>
      <c r="T129" s="10">
        <v>31.8</v>
      </c>
      <c r="U129" s="10">
        <v>32.1</v>
      </c>
      <c r="V129" s="10">
        <v>31.8</v>
      </c>
      <c r="W129" s="10">
        <v>31.4</v>
      </c>
      <c r="X129" s="10">
        <v>31.2</v>
      </c>
      <c r="Y129" s="10">
        <v>30.9</v>
      </c>
      <c r="Z129" s="10">
        <v>30.8</v>
      </c>
      <c r="AA129" s="10">
        <v>30.7</v>
      </c>
      <c r="AB129" s="10">
        <v>30.7</v>
      </c>
      <c r="AC129" s="24">
        <f t="shared" si="56"/>
        <v>32.449999999999996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5.1000000000000014</v>
      </c>
      <c r="F130" s="10">
        <f t="shared" ref="F130:AB130" si="58">F129-F128</f>
        <v>5</v>
      </c>
      <c r="G130" s="10">
        <f t="shared" si="58"/>
        <v>5.1000000000000014</v>
      </c>
      <c r="H130" s="10">
        <f t="shared" si="58"/>
        <v>5.2999999999999972</v>
      </c>
      <c r="I130" s="10">
        <f t="shared" si="58"/>
        <v>5.1999999999999993</v>
      </c>
      <c r="J130" s="10">
        <f t="shared" si="58"/>
        <v>5.4000000000000021</v>
      </c>
      <c r="K130" s="10">
        <f t="shared" si="58"/>
        <v>5.4999999999999964</v>
      </c>
      <c r="L130" s="10">
        <f t="shared" si="58"/>
        <v>5.2999999999999972</v>
      </c>
      <c r="M130" s="10">
        <f t="shared" si="58"/>
        <v>5.1999999999999993</v>
      </c>
      <c r="N130" s="10">
        <f t="shared" si="58"/>
        <v>5.2000000000000028</v>
      </c>
      <c r="O130" s="10">
        <f t="shared" si="58"/>
        <v>5.1000000000000014</v>
      </c>
      <c r="P130" s="10">
        <f t="shared" si="58"/>
        <v>4.8999999999999986</v>
      </c>
      <c r="Q130" s="10">
        <f t="shared" si="58"/>
        <v>5.1999999999999993</v>
      </c>
      <c r="R130" s="10">
        <f t="shared" si="58"/>
        <v>5.3999999999999986</v>
      </c>
      <c r="S130" s="10">
        <f t="shared" si="58"/>
        <v>5.2000000000000028</v>
      </c>
      <c r="T130" s="10">
        <f t="shared" si="58"/>
        <v>5.1999999999999993</v>
      </c>
      <c r="U130" s="10">
        <f t="shared" si="58"/>
        <v>5.3000000000000007</v>
      </c>
      <c r="V130" s="10">
        <f t="shared" si="58"/>
        <v>5.1000000000000014</v>
      </c>
      <c r="W130" s="10">
        <f t="shared" si="58"/>
        <v>5.1999999999999993</v>
      </c>
      <c r="X130" s="10">
        <f t="shared" si="58"/>
        <v>5.1999999999999993</v>
      </c>
      <c r="Y130" s="10">
        <f t="shared" si="58"/>
        <v>5</v>
      </c>
      <c r="Z130" s="10">
        <f t="shared" si="58"/>
        <v>5</v>
      </c>
      <c r="AA130" s="10">
        <f t="shared" si="58"/>
        <v>5</v>
      </c>
      <c r="AB130" s="10">
        <f t="shared" si="58"/>
        <v>4.8999999999999986</v>
      </c>
      <c r="AC130" s="24">
        <f>AVERAGE(E130:AB130)</f>
        <v>5.1666666666666679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>
        <v>242.7</v>
      </c>
      <c r="F131" s="172">
        <v>244.1</v>
      </c>
      <c r="G131" s="172">
        <v>243.4</v>
      </c>
      <c r="H131" s="172">
        <v>244.8</v>
      </c>
      <c r="I131" s="172">
        <v>250.3</v>
      </c>
      <c r="J131" s="172">
        <v>251.7</v>
      </c>
      <c r="K131" s="172">
        <v>260.60000000000002</v>
      </c>
      <c r="L131" s="172">
        <v>267.5</v>
      </c>
      <c r="M131" s="172">
        <v>272.3</v>
      </c>
      <c r="N131" s="172">
        <v>262</v>
      </c>
      <c r="O131" s="172">
        <v>253</v>
      </c>
      <c r="P131" s="172">
        <v>246.8</v>
      </c>
      <c r="Q131" s="172">
        <v>247.5</v>
      </c>
      <c r="R131" s="172">
        <v>249.6</v>
      </c>
      <c r="S131" s="172">
        <v>255.1</v>
      </c>
      <c r="T131" s="172">
        <v>255.1</v>
      </c>
      <c r="U131" s="172">
        <v>253</v>
      </c>
      <c r="V131" s="172">
        <v>251.7</v>
      </c>
      <c r="W131" s="172">
        <v>246.8</v>
      </c>
      <c r="X131" s="172">
        <v>243.4</v>
      </c>
      <c r="Y131" s="172">
        <v>242</v>
      </c>
      <c r="Z131" s="172">
        <v>242</v>
      </c>
      <c r="AA131" s="172">
        <v>242</v>
      </c>
      <c r="AB131" s="172">
        <v>242</v>
      </c>
      <c r="AC131" s="24">
        <f t="shared" ref="AC131:AC139" si="59">AVERAGE(E131:AB131)</f>
        <v>250.39166666666665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>
        <v>728.8</v>
      </c>
      <c r="F132" s="172">
        <v>732.2</v>
      </c>
      <c r="G132" s="172">
        <v>734.3</v>
      </c>
      <c r="H132" s="172">
        <v>739.1</v>
      </c>
      <c r="I132" s="172">
        <v>753.6</v>
      </c>
      <c r="J132" s="172">
        <v>768.1</v>
      </c>
      <c r="K132" s="172">
        <v>786</v>
      </c>
      <c r="L132" s="172">
        <v>772.2</v>
      </c>
      <c r="M132" s="172">
        <v>801.2</v>
      </c>
      <c r="N132" s="172">
        <v>789.4</v>
      </c>
      <c r="O132" s="172">
        <v>778.4</v>
      </c>
      <c r="P132" s="172">
        <v>757</v>
      </c>
      <c r="Q132" s="172">
        <v>736.4</v>
      </c>
      <c r="R132" s="172">
        <v>734.3</v>
      </c>
      <c r="S132" s="172">
        <v>732.2</v>
      </c>
      <c r="T132" s="172">
        <v>722.6</v>
      </c>
      <c r="U132" s="172">
        <v>730.8</v>
      </c>
      <c r="V132" s="172">
        <v>726</v>
      </c>
      <c r="W132" s="172">
        <v>713.6</v>
      </c>
      <c r="X132" s="172">
        <v>710.2</v>
      </c>
      <c r="Y132" s="172">
        <v>704</v>
      </c>
      <c r="Z132" s="172">
        <v>700.5</v>
      </c>
      <c r="AA132" s="172">
        <v>697.7</v>
      </c>
      <c r="AB132" s="172">
        <v>699.1</v>
      </c>
      <c r="AC132" s="24">
        <f t="shared" si="59"/>
        <v>739.48749999999984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>
        <v>4.2</v>
      </c>
      <c r="Y133" s="11">
        <v>4.2</v>
      </c>
      <c r="Z133" s="11">
        <v>4.2</v>
      </c>
      <c r="AA133" s="11">
        <v>4.2</v>
      </c>
      <c r="AB133" s="11">
        <v>4.2</v>
      </c>
      <c r="AC133" s="24">
        <f t="shared" si="59"/>
        <v>4.200000000000002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>
        <v>3.7</v>
      </c>
      <c r="Y134" s="12">
        <v>3.7</v>
      </c>
      <c r="Z134" s="12">
        <v>3.7</v>
      </c>
      <c r="AA134" s="12">
        <v>3.7</v>
      </c>
      <c r="AB134" s="12">
        <v>3.7</v>
      </c>
      <c r="AC134" s="24">
        <f t="shared" si="59"/>
        <v>3.7000000000000015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>
        <v>3.8</v>
      </c>
      <c r="Y135" s="12">
        <v>3.8</v>
      </c>
      <c r="Z135" s="12">
        <v>3.8</v>
      </c>
      <c r="AA135" s="12">
        <v>3.8</v>
      </c>
      <c r="AB135" s="12">
        <v>3.8</v>
      </c>
      <c r="AC135" s="24">
        <f t="shared" si="59"/>
        <v>3.7999999999999985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24">
        <f t="shared" si="59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AB137" si="60">E133-E134</f>
        <v>0.5</v>
      </c>
      <c r="F137" s="11">
        <f t="shared" si="60"/>
        <v>0.5</v>
      </c>
      <c r="G137" s="11">
        <f t="shared" si="60"/>
        <v>0.5</v>
      </c>
      <c r="H137" s="11">
        <f t="shared" si="60"/>
        <v>0.5</v>
      </c>
      <c r="I137" s="11">
        <f t="shared" si="60"/>
        <v>0.5</v>
      </c>
      <c r="J137" s="11">
        <f t="shared" si="60"/>
        <v>0.5</v>
      </c>
      <c r="K137" s="11">
        <f t="shared" si="60"/>
        <v>0.5</v>
      </c>
      <c r="L137" s="11">
        <f t="shared" si="60"/>
        <v>0.5</v>
      </c>
      <c r="M137" s="11">
        <f t="shared" si="60"/>
        <v>0.5</v>
      </c>
      <c r="N137" s="11">
        <f t="shared" si="60"/>
        <v>0.5</v>
      </c>
      <c r="O137" s="11">
        <f t="shared" si="60"/>
        <v>0.5</v>
      </c>
      <c r="P137" s="11">
        <f t="shared" si="60"/>
        <v>0.5</v>
      </c>
      <c r="Q137" s="11">
        <f t="shared" si="60"/>
        <v>0.5</v>
      </c>
      <c r="R137" s="11">
        <f t="shared" si="60"/>
        <v>0.5</v>
      </c>
      <c r="S137" s="11">
        <f t="shared" si="60"/>
        <v>0.5</v>
      </c>
      <c r="T137" s="11">
        <f t="shared" si="60"/>
        <v>0.5</v>
      </c>
      <c r="U137" s="11">
        <f t="shared" si="60"/>
        <v>0.5</v>
      </c>
      <c r="V137" s="11">
        <f t="shared" si="60"/>
        <v>0.5</v>
      </c>
      <c r="W137" s="11">
        <f t="shared" si="60"/>
        <v>0.5</v>
      </c>
      <c r="X137" s="11">
        <f t="shared" si="60"/>
        <v>0.5</v>
      </c>
      <c r="Y137" s="11">
        <f t="shared" si="60"/>
        <v>0.5</v>
      </c>
      <c r="Z137" s="11">
        <f t="shared" si="60"/>
        <v>0.5</v>
      </c>
      <c r="AA137" s="11">
        <f t="shared" si="60"/>
        <v>0.5</v>
      </c>
      <c r="AB137" s="11">
        <f t="shared" si="60"/>
        <v>0.5</v>
      </c>
      <c r="AC137" s="24">
        <f t="shared" si="59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AB138" si="61">E135-E136</f>
        <v>0.79999999999999982</v>
      </c>
      <c r="F138" s="11">
        <f t="shared" si="61"/>
        <v>0.79999999999999982</v>
      </c>
      <c r="G138" s="11">
        <f t="shared" si="61"/>
        <v>0.79999999999999982</v>
      </c>
      <c r="H138" s="11">
        <f t="shared" si="61"/>
        <v>0.79999999999999982</v>
      </c>
      <c r="I138" s="11">
        <f t="shared" si="61"/>
        <v>0.79999999999999982</v>
      </c>
      <c r="J138" s="11">
        <f t="shared" si="61"/>
        <v>0.79999999999999982</v>
      </c>
      <c r="K138" s="11">
        <f t="shared" si="61"/>
        <v>0.79999999999999982</v>
      </c>
      <c r="L138" s="11">
        <f t="shared" si="61"/>
        <v>0.79999999999999982</v>
      </c>
      <c r="M138" s="11">
        <f t="shared" si="61"/>
        <v>0.79999999999999982</v>
      </c>
      <c r="N138" s="11">
        <f t="shared" si="61"/>
        <v>0.79999999999999982</v>
      </c>
      <c r="O138" s="11">
        <f t="shared" si="61"/>
        <v>0.79999999999999982</v>
      </c>
      <c r="P138" s="11">
        <f t="shared" si="61"/>
        <v>0.79999999999999982</v>
      </c>
      <c r="Q138" s="11">
        <f t="shared" si="61"/>
        <v>0.79999999999999982</v>
      </c>
      <c r="R138" s="11">
        <f t="shared" si="61"/>
        <v>0.79999999999999982</v>
      </c>
      <c r="S138" s="11">
        <f t="shared" si="61"/>
        <v>0.79999999999999982</v>
      </c>
      <c r="T138" s="11">
        <f t="shared" si="61"/>
        <v>0.79999999999999982</v>
      </c>
      <c r="U138" s="11">
        <f t="shared" si="61"/>
        <v>0.79999999999999982</v>
      </c>
      <c r="V138" s="11">
        <f t="shared" si="61"/>
        <v>0.79999999999999982</v>
      </c>
      <c r="W138" s="11">
        <f t="shared" si="61"/>
        <v>0.79999999999999982</v>
      </c>
      <c r="X138" s="11">
        <f t="shared" si="61"/>
        <v>0.79999999999999982</v>
      </c>
      <c r="Y138" s="11">
        <f t="shared" si="61"/>
        <v>0.79999999999999982</v>
      </c>
      <c r="Z138" s="11">
        <f t="shared" si="61"/>
        <v>0.79999999999999982</v>
      </c>
      <c r="AA138" s="11">
        <f t="shared" si="61"/>
        <v>0.79999999999999982</v>
      </c>
      <c r="AB138" s="11">
        <f t="shared" si="61"/>
        <v>0.79999999999999982</v>
      </c>
      <c r="AC138" s="24">
        <f t="shared" si="59"/>
        <v>0.80000000000000027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AB139" si="62">SQRT(E137/0.5)*971</f>
        <v>971</v>
      </c>
      <c r="F139" s="14">
        <f t="shared" si="62"/>
        <v>971</v>
      </c>
      <c r="G139" s="14">
        <f t="shared" si="62"/>
        <v>971</v>
      </c>
      <c r="H139" s="14">
        <f t="shared" si="62"/>
        <v>971</v>
      </c>
      <c r="I139" s="14">
        <f t="shared" si="62"/>
        <v>971</v>
      </c>
      <c r="J139" s="14">
        <f t="shared" si="62"/>
        <v>971</v>
      </c>
      <c r="K139" s="14">
        <f t="shared" si="62"/>
        <v>971</v>
      </c>
      <c r="L139" s="14">
        <f t="shared" si="62"/>
        <v>971</v>
      </c>
      <c r="M139" s="14">
        <f t="shared" si="62"/>
        <v>971</v>
      </c>
      <c r="N139" s="14">
        <f t="shared" si="62"/>
        <v>971</v>
      </c>
      <c r="O139" s="14">
        <f t="shared" si="62"/>
        <v>971</v>
      </c>
      <c r="P139" s="14">
        <f t="shared" si="62"/>
        <v>971</v>
      </c>
      <c r="Q139" s="14">
        <f t="shared" si="62"/>
        <v>971</v>
      </c>
      <c r="R139" s="14">
        <f t="shared" si="62"/>
        <v>971</v>
      </c>
      <c r="S139" s="14">
        <f t="shared" si="62"/>
        <v>971</v>
      </c>
      <c r="T139" s="14">
        <f t="shared" si="62"/>
        <v>971</v>
      </c>
      <c r="U139" s="14">
        <f t="shared" si="62"/>
        <v>971</v>
      </c>
      <c r="V139" s="14">
        <f t="shared" si="62"/>
        <v>971</v>
      </c>
      <c r="W139" s="14">
        <f t="shared" si="62"/>
        <v>971</v>
      </c>
      <c r="X139" s="14">
        <f t="shared" si="62"/>
        <v>971</v>
      </c>
      <c r="Y139" s="14">
        <f t="shared" si="62"/>
        <v>971</v>
      </c>
      <c r="Z139" s="14">
        <f t="shared" si="62"/>
        <v>971</v>
      </c>
      <c r="AA139" s="14">
        <f t="shared" si="62"/>
        <v>971</v>
      </c>
      <c r="AB139" s="14">
        <f t="shared" si="62"/>
        <v>971</v>
      </c>
      <c r="AC139" s="24">
        <f t="shared" si="59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AB140" si="63">E139*1000*1*(E125-E126)/3024</f>
        <v>2568.7830687830688</v>
      </c>
      <c r="F140" s="14">
        <f t="shared" si="63"/>
        <v>2568.7830687830688</v>
      </c>
      <c r="G140" s="14">
        <f t="shared" si="63"/>
        <v>2568.7830687830683</v>
      </c>
      <c r="H140" s="14">
        <f t="shared" si="63"/>
        <v>2600.8928571428573</v>
      </c>
      <c r="I140" s="14">
        <f t="shared" si="63"/>
        <v>2600.8928571428573</v>
      </c>
      <c r="J140" s="14">
        <f t="shared" si="63"/>
        <v>2665.112433862434</v>
      </c>
      <c r="K140" s="14">
        <f t="shared" si="63"/>
        <v>2729.3320105820108</v>
      </c>
      <c r="L140" s="14">
        <f t="shared" si="63"/>
        <v>2633.0026455026459</v>
      </c>
      <c r="M140" s="14">
        <f t="shared" si="63"/>
        <v>2633.0026455026459</v>
      </c>
      <c r="N140" s="14">
        <f t="shared" si="63"/>
        <v>2600.8928571428573</v>
      </c>
      <c r="O140" s="14">
        <f t="shared" si="63"/>
        <v>2568.7830687830688</v>
      </c>
      <c r="P140" s="14">
        <f t="shared" si="63"/>
        <v>2504.563492063492</v>
      </c>
      <c r="Q140" s="14">
        <f t="shared" si="63"/>
        <v>2633.002645502645</v>
      </c>
      <c r="R140" s="14">
        <f t="shared" si="63"/>
        <v>2665.112433862434</v>
      </c>
      <c r="S140" s="14">
        <f t="shared" si="63"/>
        <v>2600.8928571428573</v>
      </c>
      <c r="T140" s="14">
        <f t="shared" si="63"/>
        <v>2600.8928571428573</v>
      </c>
      <c r="U140" s="14">
        <f t="shared" si="63"/>
        <v>2697.2222222222222</v>
      </c>
      <c r="V140" s="14">
        <f t="shared" si="63"/>
        <v>2665.112433862434</v>
      </c>
      <c r="W140" s="14">
        <f t="shared" si="63"/>
        <v>2633.002645502645</v>
      </c>
      <c r="X140" s="14">
        <f t="shared" si="63"/>
        <v>2600.8928571428573</v>
      </c>
      <c r="Y140" s="14">
        <f t="shared" si="63"/>
        <v>2568.7830687830688</v>
      </c>
      <c r="Z140" s="14">
        <f t="shared" si="63"/>
        <v>2568.7830687830688</v>
      </c>
      <c r="AA140" s="14">
        <f t="shared" si="63"/>
        <v>2536.6732804232806</v>
      </c>
      <c r="AB140" s="14">
        <f t="shared" si="63"/>
        <v>2568.7830687830688</v>
      </c>
      <c r="AC140" s="24">
        <f>SUM(E140:AB140)</f>
        <v>62581.977513227517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>
        <v>1500</v>
      </c>
      <c r="F141" s="15">
        <v>1600</v>
      </c>
      <c r="G141" s="15">
        <v>1600</v>
      </c>
      <c r="H141" s="15">
        <v>1700</v>
      </c>
      <c r="I141" s="15">
        <v>1300</v>
      </c>
      <c r="J141" s="15">
        <v>1700</v>
      </c>
      <c r="K141" s="15">
        <v>1700</v>
      </c>
      <c r="L141" s="15">
        <v>1500</v>
      </c>
      <c r="M141" s="15">
        <v>1700</v>
      </c>
      <c r="N141" s="15">
        <v>1500</v>
      </c>
      <c r="O141" s="15">
        <v>1500</v>
      </c>
      <c r="P141" s="15">
        <v>1700</v>
      </c>
      <c r="Q141" s="15">
        <v>1400</v>
      </c>
      <c r="R141" s="15">
        <v>1500</v>
      </c>
      <c r="S141" s="15">
        <v>1700</v>
      </c>
      <c r="T141" s="15">
        <v>1400</v>
      </c>
      <c r="U141" s="15">
        <v>1600</v>
      </c>
      <c r="V141" s="15">
        <v>1600</v>
      </c>
      <c r="W141" s="15">
        <v>1500</v>
      </c>
      <c r="X141" s="15">
        <v>1500</v>
      </c>
      <c r="Y141" s="15">
        <v>1600</v>
      </c>
      <c r="Z141" s="15">
        <v>1500</v>
      </c>
      <c r="AA141" s="15">
        <v>1400</v>
      </c>
      <c r="AB141" s="15">
        <v>1500</v>
      </c>
      <c r="AC141" s="25">
        <f>SUM(E141:AB141)</f>
        <v>37200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>
        <f t="shared" ref="E142:AB142" si="64">E141/E140</f>
        <v>0.58393408856848605</v>
      </c>
      <c r="F142" s="16">
        <f t="shared" si="64"/>
        <v>0.62286302780638514</v>
      </c>
      <c r="G142" s="16">
        <f t="shared" si="64"/>
        <v>0.62286302780638525</v>
      </c>
      <c r="H142" s="16">
        <f t="shared" si="64"/>
        <v>0.65362169584620666</v>
      </c>
      <c r="I142" s="16">
        <f t="shared" si="64"/>
        <v>0.49982835564709915</v>
      </c>
      <c r="J142" s="16">
        <f t="shared" si="64"/>
        <v>0.63787177546437035</v>
      </c>
      <c r="K142" s="16">
        <f t="shared" si="64"/>
        <v>0.62286302780638514</v>
      </c>
      <c r="L142" s="16">
        <f t="shared" si="64"/>
        <v>0.56969179372535217</v>
      </c>
      <c r="M142" s="16">
        <f t="shared" si="64"/>
        <v>0.64565069955539911</v>
      </c>
      <c r="N142" s="16">
        <f t="shared" si="64"/>
        <v>0.57672502574665285</v>
      </c>
      <c r="O142" s="16">
        <f t="shared" si="64"/>
        <v>0.58393408856848605</v>
      </c>
      <c r="P142" s="16">
        <f t="shared" si="64"/>
        <v>0.67876099184029148</v>
      </c>
      <c r="Q142" s="16">
        <f t="shared" si="64"/>
        <v>0.53171234081032892</v>
      </c>
      <c r="R142" s="16">
        <f t="shared" si="64"/>
        <v>0.56282803717444441</v>
      </c>
      <c r="S142" s="16">
        <f t="shared" si="64"/>
        <v>0.65362169584620666</v>
      </c>
      <c r="T142" s="16">
        <f t="shared" si="64"/>
        <v>0.538276690696876</v>
      </c>
      <c r="U142" s="16">
        <f t="shared" si="64"/>
        <v>0.59320288362512874</v>
      </c>
      <c r="V142" s="16">
        <f t="shared" si="64"/>
        <v>0.60034990631940732</v>
      </c>
      <c r="W142" s="16">
        <f t="shared" si="64"/>
        <v>0.56969179372535239</v>
      </c>
      <c r="X142" s="16">
        <f t="shared" si="64"/>
        <v>0.57672502574665285</v>
      </c>
      <c r="Y142" s="16">
        <f t="shared" si="64"/>
        <v>0.62286302780638514</v>
      </c>
      <c r="Z142" s="16">
        <f t="shared" si="64"/>
        <v>0.58393408856848605</v>
      </c>
      <c r="AA142" s="16">
        <f t="shared" si="64"/>
        <v>0.55190394868920201</v>
      </c>
      <c r="AB142" s="16">
        <f t="shared" si="64"/>
        <v>0.58393408856848605</v>
      </c>
      <c r="AC142" s="24">
        <f t="shared" ref="AC142:AC147" si="65">AVERAGE(E142:AB142)</f>
        <v>0.59448546358160226</v>
      </c>
    </row>
    <row r="143" spans="1:58" ht="30" customHeight="1">
      <c r="A143" s="4">
        <v>17</v>
      </c>
      <c r="B143" s="5" t="s">
        <v>64</v>
      </c>
      <c r="C143" s="13"/>
      <c r="D143" s="13"/>
      <c r="E143" s="427">
        <f>AVERAGE(E142:AB142)</f>
        <v>0.59448546358160226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>
        <f t="shared" si="65"/>
        <v>0.59448546358160226</v>
      </c>
    </row>
    <row r="144" spans="1:58" ht="30" customHeight="1">
      <c r="A144" s="4">
        <v>18</v>
      </c>
      <c r="B144" s="5" t="s">
        <v>65</v>
      </c>
      <c r="C144" s="13"/>
      <c r="D144" s="13"/>
      <c r="E144" s="16">
        <f t="shared" ref="E144:AB144" si="66">3.516/E142</f>
        <v>6.0212275132275135</v>
      </c>
      <c r="F144" s="16">
        <f t="shared" si="66"/>
        <v>5.6449007936507938</v>
      </c>
      <c r="G144" s="16">
        <f t="shared" si="66"/>
        <v>5.6449007936507929</v>
      </c>
      <c r="H144" s="16">
        <f t="shared" si="66"/>
        <v>5.3792584033613444</v>
      </c>
      <c r="I144" s="16">
        <f t="shared" si="66"/>
        <v>7.0344148351648359</v>
      </c>
      <c r="J144" s="16">
        <f t="shared" si="66"/>
        <v>5.5120795985060695</v>
      </c>
      <c r="K144" s="16">
        <f t="shared" si="66"/>
        <v>5.6449007936507938</v>
      </c>
      <c r="L144" s="16">
        <f t="shared" si="66"/>
        <v>6.1717582010582026</v>
      </c>
      <c r="M144" s="16">
        <f t="shared" si="66"/>
        <v>5.4456690009337079</v>
      </c>
      <c r="N144" s="16">
        <f t="shared" si="66"/>
        <v>6.0964928571428576</v>
      </c>
      <c r="O144" s="16">
        <f t="shared" si="66"/>
        <v>6.0212275132275135</v>
      </c>
      <c r="P144" s="16">
        <f t="shared" si="66"/>
        <v>5.1800266106442585</v>
      </c>
      <c r="Q144" s="16">
        <f t="shared" si="66"/>
        <v>6.6125980725623572</v>
      </c>
      <c r="R144" s="16">
        <f t="shared" si="66"/>
        <v>6.247023544973545</v>
      </c>
      <c r="S144" s="16">
        <f t="shared" si="66"/>
        <v>5.3792584033613444</v>
      </c>
      <c r="T144" s="16">
        <f t="shared" si="66"/>
        <v>6.5319566326530625</v>
      </c>
      <c r="U144" s="16">
        <f t="shared" si="66"/>
        <v>5.9271458333333333</v>
      </c>
      <c r="V144" s="16">
        <f t="shared" si="66"/>
        <v>5.8565845734126993</v>
      </c>
      <c r="W144" s="16">
        <f t="shared" si="66"/>
        <v>6.1717582010581999</v>
      </c>
      <c r="X144" s="16">
        <f t="shared" si="66"/>
        <v>6.0964928571428576</v>
      </c>
      <c r="Y144" s="16">
        <f t="shared" si="66"/>
        <v>5.6449007936507938</v>
      </c>
      <c r="Z144" s="16">
        <f t="shared" si="66"/>
        <v>6.0212275132275135</v>
      </c>
      <c r="AA144" s="16">
        <f t="shared" si="66"/>
        <v>6.3706737528344677</v>
      </c>
      <c r="AB144" s="16">
        <f t="shared" si="66"/>
        <v>6.0212275132275135</v>
      </c>
      <c r="AC144" s="24">
        <f t="shared" si="65"/>
        <v>5.9449043585690156</v>
      </c>
    </row>
    <row r="145" spans="1:35" ht="30" customHeight="1">
      <c r="A145" s="4">
        <v>19</v>
      </c>
      <c r="B145" s="5" t="s">
        <v>66</v>
      </c>
      <c r="C145" s="13"/>
      <c r="D145" s="13"/>
      <c r="E145" s="16">
        <f t="shared" ref="E145:AB145" si="67">3.413*E144</f>
        <v>20.550449502645503</v>
      </c>
      <c r="F145" s="16">
        <f t="shared" si="67"/>
        <v>19.266046408730158</v>
      </c>
      <c r="G145" s="16">
        <f t="shared" si="67"/>
        <v>19.266046408730155</v>
      </c>
      <c r="H145" s="16">
        <f t="shared" si="67"/>
        <v>18.359408930672267</v>
      </c>
      <c r="I145" s="16">
        <f t="shared" si="67"/>
        <v>24.008457832417584</v>
      </c>
      <c r="J145" s="16">
        <f t="shared" si="67"/>
        <v>18.812727669701214</v>
      </c>
      <c r="K145" s="16">
        <f t="shared" si="67"/>
        <v>19.266046408730158</v>
      </c>
      <c r="L145" s="16">
        <f t="shared" si="67"/>
        <v>21.064210740211646</v>
      </c>
      <c r="M145" s="16">
        <f t="shared" si="67"/>
        <v>18.586068300186742</v>
      </c>
      <c r="N145" s="16">
        <f t="shared" si="67"/>
        <v>20.807330121428571</v>
      </c>
      <c r="O145" s="16">
        <f t="shared" si="67"/>
        <v>20.550449502645503</v>
      </c>
      <c r="P145" s="16">
        <f t="shared" si="67"/>
        <v>17.679430822128854</v>
      </c>
      <c r="Q145" s="16">
        <f t="shared" si="67"/>
        <v>22.568797221655323</v>
      </c>
      <c r="R145" s="16">
        <f t="shared" si="67"/>
        <v>21.321091358994707</v>
      </c>
      <c r="S145" s="16">
        <f t="shared" si="67"/>
        <v>18.359408930672267</v>
      </c>
      <c r="T145" s="16">
        <f t="shared" si="67"/>
        <v>22.293567987244902</v>
      </c>
      <c r="U145" s="16">
        <f t="shared" si="67"/>
        <v>20.229348729166666</v>
      </c>
      <c r="V145" s="16">
        <f t="shared" si="67"/>
        <v>19.988523149057542</v>
      </c>
      <c r="W145" s="16">
        <f t="shared" si="67"/>
        <v>21.064210740211635</v>
      </c>
      <c r="X145" s="16">
        <f t="shared" si="67"/>
        <v>20.807330121428571</v>
      </c>
      <c r="Y145" s="16">
        <f t="shared" si="67"/>
        <v>19.266046408730158</v>
      </c>
      <c r="Z145" s="16">
        <f t="shared" si="67"/>
        <v>20.550449502645503</v>
      </c>
      <c r="AA145" s="16">
        <f t="shared" si="67"/>
        <v>21.743109518424038</v>
      </c>
      <c r="AB145" s="16">
        <f t="shared" si="67"/>
        <v>20.550449502645503</v>
      </c>
      <c r="AC145" s="24">
        <f t="shared" si="65"/>
        <v>20.289958575796046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>
        <f t="shared" ref="E146:J146" si="68">(E129-E128)/LN(1+(E129-E128)/E123)</f>
        <v>2.4118802279590166</v>
      </c>
      <c r="F146" s="16">
        <f t="shared" si="68"/>
        <v>2.3841981615956018</v>
      </c>
      <c r="G146" s="16">
        <f t="shared" si="68"/>
        <v>2.4118802279590166</v>
      </c>
      <c r="H146" s="16">
        <f t="shared" si="68"/>
        <v>2.4669126353211825</v>
      </c>
      <c r="I146" s="16">
        <f t="shared" si="68"/>
        <v>2.4394508423504337</v>
      </c>
      <c r="J146" s="16">
        <f t="shared" si="68"/>
        <v>2.3451902022775606</v>
      </c>
      <c r="K146" s="16">
        <f>(K129-K128)/LN(1+(K129-K128)/K123)</f>
        <v>2.5215197544805621</v>
      </c>
      <c r="L146" s="16">
        <f t="shared" ref="L146:AB146" si="69">(L129-L128)/LN(1+(L129-L128)/L123)</f>
        <v>2.4669126353211825</v>
      </c>
      <c r="M146" s="16">
        <f t="shared" si="69"/>
        <v>2.2920781613191434</v>
      </c>
      <c r="N146" s="16">
        <f t="shared" si="69"/>
        <v>2.2920781613191443</v>
      </c>
      <c r="O146" s="16">
        <f t="shared" si="69"/>
        <v>2.2653660459105298</v>
      </c>
      <c r="P146" s="16">
        <f t="shared" si="69"/>
        <v>2.2116167765506352</v>
      </c>
      <c r="Q146" s="16">
        <f t="shared" si="69"/>
        <v>2.1367404104931622</v>
      </c>
      <c r="R146" s="16">
        <f t="shared" si="69"/>
        <v>2.3451902022775597</v>
      </c>
      <c r="S146" s="16">
        <f t="shared" si="69"/>
        <v>2.2920781613191443</v>
      </c>
      <c r="T146" s="16">
        <f t="shared" si="69"/>
        <v>2.2920781613191434</v>
      </c>
      <c r="U146" s="16">
        <f t="shared" si="69"/>
        <v>2.3186853923322954</v>
      </c>
      <c r="V146" s="16">
        <f t="shared" si="69"/>
        <v>2.2653660459105298</v>
      </c>
      <c r="W146" s="16">
        <f t="shared" si="69"/>
        <v>2.2920781613191434</v>
      </c>
      <c r="X146" s="16">
        <f t="shared" si="69"/>
        <v>2.2920781613191434</v>
      </c>
      <c r="Y146" s="16">
        <f t="shared" si="69"/>
        <v>2.2385464776673962</v>
      </c>
      <c r="Z146" s="16">
        <f t="shared" si="69"/>
        <v>2.2385464776673962</v>
      </c>
      <c r="AA146" s="16">
        <f t="shared" si="69"/>
        <v>2.2385464776673962</v>
      </c>
      <c r="AB146" s="16">
        <f t="shared" si="69"/>
        <v>2.2116167765506352</v>
      </c>
      <c r="AC146" s="24">
        <f t="shared" si="65"/>
        <v>2.3196097807586238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>
        <f t="shared" ref="E147:AB147" si="70">(E125-E126)/LN(1+(E125-E126)/E124)</f>
        <v>3.6409569065073493</v>
      </c>
      <c r="F147" s="16">
        <f t="shared" si="70"/>
        <v>3.6409569065073493</v>
      </c>
      <c r="G147" s="16">
        <f t="shared" si="70"/>
        <v>3.6409569065073488</v>
      </c>
      <c r="H147" s="16">
        <f t="shared" si="70"/>
        <v>3.668022393592957</v>
      </c>
      <c r="I147" s="16">
        <f t="shared" si="70"/>
        <v>3.9556713919496613</v>
      </c>
      <c r="J147" s="16">
        <f t="shared" si="70"/>
        <v>4.0116575058753421</v>
      </c>
      <c r="K147" s="16">
        <f t="shared" si="70"/>
        <v>3.9234639842624897</v>
      </c>
      <c r="L147" s="16">
        <f t="shared" si="70"/>
        <v>3.8412815798138</v>
      </c>
      <c r="M147" s="16">
        <f t="shared" si="70"/>
        <v>3.9836996097098769</v>
      </c>
      <c r="N147" s="16">
        <f t="shared" si="70"/>
        <v>3.5177853034163391</v>
      </c>
      <c r="O147" s="16">
        <f t="shared" si="70"/>
        <v>3.7861502207830928</v>
      </c>
      <c r="P147" s="16">
        <f t="shared" si="70"/>
        <v>3.5866163125402122</v>
      </c>
      <c r="Q147" s="16">
        <f t="shared" si="70"/>
        <v>3.5442065196102539</v>
      </c>
      <c r="R147" s="16">
        <f t="shared" si="70"/>
        <v>4.1512477945027397</v>
      </c>
      <c r="S147" s="16">
        <f t="shared" si="70"/>
        <v>3.9556713919496613</v>
      </c>
      <c r="T147" s="16">
        <f t="shared" si="70"/>
        <v>3.6680223935929579</v>
      </c>
      <c r="U147" s="16">
        <f t="shared" si="70"/>
        <v>4.0395461144890978</v>
      </c>
      <c r="V147" s="16">
        <f t="shared" si="70"/>
        <v>4.0116575058753421</v>
      </c>
      <c r="W147" s="16">
        <f t="shared" si="70"/>
        <v>3.9836996097098769</v>
      </c>
      <c r="X147" s="16">
        <f t="shared" si="70"/>
        <v>3.8137508997222249</v>
      </c>
      <c r="Y147" s="16">
        <f t="shared" si="70"/>
        <v>3.7861502207830928</v>
      </c>
      <c r="Z147" s="16">
        <f t="shared" si="70"/>
        <v>3.4912973855454976</v>
      </c>
      <c r="AA147" s="16">
        <f t="shared" si="70"/>
        <v>3.4647417224962034</v>
      </c>
      <c r="AB147" s="16">
        <f t="shared" si="70"/>
        <v>3.4912973855454976</v>
      </c>
      <c r="AC147" s="24">
        <f t="shared" si="65"/>
        <v>3.7749378318870108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23" t="e">
        <f>AVERAGE(E152:AB152)</f>
        <v>#DIV/0!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23" t="e">
        <f>AVERAGE(E153:AB153)</f>
        <v>#DIV/0!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24" t="e">
        <f t="shared" ref="AC154:AC158" si="71">AVERAGE(E154:AB154)</f>
        <v>#DIV/0!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24" t="e">
        <f t="shared" si="71"/>
        <v>#DIV/0!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>
        <f>E154-E155</f>
        <v>0</v>
      </c>
      <c r="F156" s="10">
        <f t="shared" ref="F156:AB156" si="72">F154-F155</f>
        <v>0</v>
      </c>
      <c r="G156" s="10">
        <f t="shared" si="72"/>
        <v>0</v>
      </c>
      <c r="H156" s="10">
        <f t="shared" si="72"/>
        <v>0</v>
      </c>
      <c r="I156" s="10">
        <f t="shared" si="72"/>
        <v>0</v>
      </c>
      <c r="J156" s="10">
        <f t="shared" si="72"/>
        <v>0</v>
      </c>
      <c r="K156" s="10">
        <f t="shared" si="72"/>
        <v>0</v>
      </c>
      <c r="L156" s="10">
        <f t="shared" si="72"/>
        <v>0</v>
      </c>
      <c r="M156" s="10">
        <f t="shared" si="72"/>
        <v>0</v>
      </c>
      <c r="N156" s="10">
        <f t="shared" si="72"/>
        <v>0</v>
      </c>
      <c r="O156" s="10">
        <f t="shared" si="72"/>
        <v>0</v>
      </c>
      <c r="P156" s="10">
        <f t="shared" si="72"/>
        <v>0</v>
      </c>
      <c r="Q156" s="10">
        <f t="shared" si="72"/>
        <v>0</v>
      </c>
      <c r="R156" s="10">
        <f t="shared" si="72"/>
        <v>0</v>
      </c>
      <c r="S156" s="10">
        <f t="shared" si="72"/>
        <v>0</v>
      </c>
      <c r="T156" s="10">
        <f t="shared" si="72"/>
        <v>0</v>
      </c>
      <c r="U156" s="10">
        <f t="shared" si="72"/>
        <v>0</v>
      </c>
      <c r="V156" s="10">
        <f t="shared" si="72"/>
        <v>0</v>
      </c>
      <c r="W156" s="10">
        <f t="shared" si="72"/>
        <v>0</v>
      </c>
      <c r="X156" s="10">
        <f t="shared" si="72"/>
        <v>0</v>
      </c>
      <c r="Y156" s="10">
        <f t="shared" si="72"/>
        <v>0</v>
      </c>
      <c r="Z156" s="10">
        <f t="shared" si="72"/>
        <v>0</v>
      </c>
      <c r="AA156" s="10">
        <f t="shared" si="72"/>
        <v>0</v>
      </c>
      <c r="AB156" s="10">
        <f t="shared" si="72"/>
        <v>0</v>
      </c>
      <c r="AC156" s="24">
        <f t="shared" si="71"/>
        <v>0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24" t="e">
        <f t="shared" si="71"/>
        <v>#DIV/0!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24" t="e">
        <f t="shared" si="71"/>
        <v>#DIV/0!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>
        <f>E158-E157</f>
        <v>0</v>
      </c>
      <c r="F159" s="10">
        <f t="shared" ref="F159:AB159" si="73">F158-F157</f>
        <v>0</v>
      </c>
      <c r="G159" s="10">
        <f t="shared" si="73"/>
        <v>0</v>
      </c>
      <c r="H159" s="10">
        <f t="shared" si="73"/>
        <v>0</v>
      </c>
      <c r="I159" s="10">
        <f t="shared" si="73"/>
        <v>0</v>
      </c>
      <c r="J159" s="10">
        <f t="shared" si="73"/>
        <v>0</v>
      </c>
      <c r="K159" s="10">
        <f t="shared" si="73"/>
        <v>0</v>
      </c>
      <c r="L159" s="10">
        <f t="shared" si="73"/>
        <v>0</v>
      </c>
      <c r="M159" s="10">
        <f t="shared" si="73"/>
        <v>0</v>
      </c>
      <c r="N159" s="10">
        <f t="shared" si="73"/>
        <v>0</v>
      </c>
      <c r="O159" s="10">
        <f t="shared" si="73"/>
        <v>0</v>
      </c>
      <c r="P159" s="10">
        <f t="shared" si="73"/>
        <v>0</v>
      </c>
      <c r="Q159" s="10">
        <f t="shared" si="73"/>
        <v>0</v>
      </c>
      <c r="R159" s="10">
        <f t="shared" si="73"/>
        <v>0</v>
      </c>
      <c r="S159" s="10">
        <f t="shared" si="73"/>
        <v>0</v>
      </c>
      <c r="T159" s="10">
        <f t="shared" si="73"/>
        <v>0</v>
      </c>
      <c r="U159" s="10">
        <f t="shared" si="73"/>
        <v>0</v>
      </c>
      <c r="V159" s="10">
        <f t="shared" si="73"/>
        <v>0</v>
      </c>
      <c r="W159" s="10">
        <f t="shared" si="73"/>
        <v>0</v>
      </c>
      <c r="X159" s="10">
        <f t="shared" si="73"/>
        <v>0</v>
      </c>
      <c r="Y159" s="10">
        <f t="shared" si="73"/>
        <v>0</v>
      </c>
      <c r="Z159" s="10">
        <f t="shared" si="73"/>
        <v>0</v>
      </c>
      <c r="AA159" s="10">
        <f t="shared" si="73"/>
        <v>0</v>
      </c>
      <c r="AB159" s="10">
        <f t="shared" si="73"/>
        <v>0</v>
      </c>
      <c r="AC159" s="24">
        <f>AVERAGE(E159:AB159)</f>
        <v>0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24" t="e">
        <f t="shared" ref="AC160:AC168" si="74">AVERAGE(E160:AB160)</f>
        <v>#DIV/0!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24" t="e">
        <f t="shared" si="74"/>
        <v>#DIV/0!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>
        <v>4.2</v>
      </c>
      <c r="F162" s="11">
        <v>4.2</v>
      </c>
      <c r="G162" s="11">
        <v>4.2</v>
      </c>
      <c r="H162" s="11">
        <v>4.2</v>
      </c>
      <c r="I162" s="11">
        <v>4.2</v>
      </c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>
        <v>4.2</v>
      </c>
      <c r="W162" s="11">
        <v>4.2</v>
      </c>
      <c r="X162" s="11">
        <v>4.2</v>
      </c>
      <c r="Y162" s="11">
        <v>4.2</v>
      </c>
      <c r="Z162" s="11">
        <v>4.2</v>
      </c>
      <c r="AA162" s="11">
        <v>4.2</v>
      </c>
      <c r="AB162" s="11">
        <v>4.2</v>
      </c>
      <c r="AC162" s="24">
        <f t="shared" si="74"/>
        <v>4.200000000000002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>
        <v>3.7</v>
      </c>
      <c r="F163" s="12">
        <v>3.7</v>
      </c>
      <c r="G163" s="12">
        <v>3.7</v>
      </c>
      <c r="H163" s="12">
        <v>3.7</v>
      </c>
      <c r="I163" s="12">
        <v>3.7</v>
      </c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>
        <v>3.7</v>
      </c>
      <c r="W163" s="12">
        <v>3.7</v>
      </c>
      <c r="X163" s="12">
        <v>3.7</v>
      </c>
      <c r="Y163" s="12">
        <v>3.7</v>
      </c>
      <c r="Z163" s="12">
        <v>3.7</v>
      </c>
      <c r="AA163" s="12">
        <v>3.7</v>
      </c>
      <c r="AB163" s="12">
        <v>3.7</v>
      </c>
      <c r="AC163" s="24">
        <f t="shared" si="74"/>
        <v>3.7000000000000015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>
        <v>3.8</v>
      </c>
      <c r="F164" s="12">
        <v>3.8</v>
      </c>
      <c r="G164" s="12">
        <v>3.8</v>
      </c>
      <c r="H164" s="12">
        <v>3.8</v>
      </c>
      <c r="I164" s="12">
        <v>3.8</v>
      </c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>
        <v>3.8</v>
      </c>
      <c r="W164" s="12">
        <v>3.8</v>
      </c>
      <c r="X164" s="12">
        <v>3.8</v>
      </c>
      <c r="Y164" s="12">
        <v>3.8</v>
      </c>
      <c r="Z164" s="12">
        <v>3.8</v>
      </c>
      <c r="AA164" s="12">
        <v>3.8</v>
      </c>
      <c r="AB164" s="12">
        <v>3.8</v>
      </c>
      <c r="AC164" s="24">
        <f t="shared" si="74"/>
        <v>3.7999999999999985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>
        <v>3</v>
      </c>
      <c r="F165" s="12">
        <v>3</v>
      </c>
      <c r="G165" s="12">
        <v>3</v>
      </c>
      <c r="H165" s="12">
        <v>3</v>
      </c>
      <c r="I165" s="12">
        <v>3</v>
      </c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>
        <v>3</v>
      </c>
      <c r="W165" s="12">
        <v>3</v>
      </c>
      <c r="X165" s="12">
        <v>3</v>
      </c>
      <c r="Y165" s="12">
        <v>3</v>
      </c>
      <c r="Z165" s="12">
        <v>3</v>
      </c>
      <c r="AA165" s="12">
        <v>3</v>
      </c>
      <c r="AB165" s="12">
        <v>3</v>
      </c>
      <c r="AC165" s="24">
        <f t="shared" si="74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>
        <f t="shared" ref="E166:AB166" si="75">E162-E163</f>
        <v>0.5</v>
      </c>
      <c r="F166" s="11">
        <f t="shared" si="75"/>
        <v>0.5</v>
      </c>
      <c r="G166" s="11">
        <f t="shared" si="75"/>
        <v>0.5</v>
      </c>
      <c r="H166" s="11">
        <f t="shared" si="75"/>
        <v>0.5</v>
      </c>
      <c r="I166" s="11">
        <f t="shared" si="75"/>
        <v>0.5</v>
      </c>
      <c r="J166" s="11">
        <f t="shared" si="75"/>
        <v>0.5</v>
      </c>
      <c r="K166" s="11">
        <f t="shared" si="75"/>
        <v>0.5</v>
      </c>
      <c r="L166" s="11">
        <f t="shared" si="75"/>
        <v>0.5</v>
      </c>
      <c r="M166" s="11">
        <f t="shared" si="75"/>
        <v>0.5</v>
      </c>
      <c r="N166" s="11">
        <f t="shared" si="75"/>
        <v>0.5</v>
      </c>
      <c r="O166" s="11">
        <f t="shared" si="75"/>
        <v>0.5</v>
      </c>
      <c r="P166" s="11">
        <f t="shared" si="75"/>
        <v>0.5</v>
      </c>
      <c r="Q166" s="11">
        <f t="shared" si="75"/>
        <v>0.5</v>
      </c>
      <c r="R166" s="11">
        <f t="shared" si="75"/>
        <v>0.5</v>
      </c>
      <c r="S166" s="11">
        <f t="shared" si="75"/>
        <v>0.5</v>
      </c>
      <c r="T166" s="11">
        <f t="shared" si="75"/>
        <v>0.5</v>
      </c>
      <c r="U166" s="11">
        <f t="shared" si="75"/>
        <v>0.5</v>
      </c>
      <c r="V166" s="11">
        <f t="shared" si="75"/>
        <v>0.5</v>
      </c>
      <c r="W166" s="11">
        <f t="shared" si="75"/>
        <v>0.5</v>
      </c>
      <c r="X166" s="11">
        <f t="shared" si="75"/>
        <v>0.5</v>
      </c>
      <c r="Y166" s="11">
        <f t="shared" si="75"/>
        <v>0.5</v>
      </c>
      <c r="Z166" s="11">
        <f t="shared" si="75"/>
        <v>0.5</v>
      </c>
      <c r="AA166" s="11">
        <f t="shared" si="75"/>
        <v>0.5</v>
      </c>
      <c r="AB166" s="11">
        <f t="shared" si="75"/>
        <v>0.5</v>
      </c>
      <c r="AC166" s="24">
        <f t="shared" si="74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>
        <f t="shared" ref="E167:AB167" si="76">E164-E165</f>
        <v>0.79999999999999982</v>
      </c>
      <c r="F167" s="11">
        <f t="shared" si="76"/>
        <v>0.79999999999999982</v>
      </c>
      <c r="G167" s="11">
        <f t="shared" si="76"/>
        <v>0.79999999999999982</v>
      </c>
      <c r="H167" s="11">
        <f t="shared" si="76"/>
        <v>0.79999999999999982</v>
      </c>
      <c r="I167" s="11">
        <f t="shared" si="76"/>
        <v>0.79999999999999982</v>
      </c>
      <c r="J167" s="11">
        <f t="shared" si="76"/>
        <v>0.79999999999999982</v>
      </c>
      <c r="K167" s="11">
        <f t="shared" si="76"/>
        <v>0.79999999999999982</v>
      </c>
      <c r="L167" s="11">
        <f t="shared" si="76"/>
        <v>0.79999999999999982</v>
      </c>
      <c r="M167" s="11">
        <f t="shared" si="76"/>
        <v>0.79999999999999982</v>
      </c>
      <c r="N167" s="11">
        <f t="shared" si="76"/>
        <v>0.79999999999999982</v>
      </c>
      <c r="O167" s="11">
        <f t="shared" si="76"/>
        <v>0.79999999999999982</v>
      </c>
      <c r="P167" s="11">
        <f t="shared" si="76"/>
        <v>0.79999999999999982</v>
      </c>
      <c r="Q167" s="11">
        <f t="shared" si="76"/>
        <v>0.79999999999999982</v>
      </c>
      <c r="R167" s="11">
        <f t="shared" si="76"/>
        <v>0.79999999999999982</v>
      </c>
      <c r="S167" s="11">
        <f t="shared" si="76"/>
        <v>0.79999999999999982</v>
      </c>
      <c r="T167" s="11">
        <f t="shared" si="76"/>
        <v>0.79999999999999982</v>
      </c>
      <c r="U167" s="11">
        <f t="shared" si="76"/>
        <v>0.79999999999999982</v>
      </c>
      <c r="V167" s="11">
        <f t="shared" si="76"/>
        <v>0.79999999999999982</v>
      </c>
      <c r="W167" s="11">
        <f t="shared" si="76"/>
        <v>0.79999999999999982</v>
      </c>
      <c r="X167" s="11">
        <f t="shared" si="76"/>
        <v>0.79999999999999982</v>
      </c>
      <c r="Y167" s="11">
        <f t="shared" si="76"/>
        <v>0.79999999999999982</v>
      </c>
      <c r="Z167" s="11">
        <f t="shared" si="76"/>
        <v>0.79999999999999982</v>
      </c>
      <c r="AA167" s="11">
        <f t="shared" si="76"/>
        <v>0.79999999999999982</v>
      </c>
      <c r="AB167" s="11">
        <f t="shared" si="76"/>
        <v>0.79999999999999982</v>
      </c>
      <c r="AC167" s="24">
        <f t="shared" si="74"/>
        <v>0.80000000000000027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>
        <f t="shared" ref="E168:AB168" si="77">SQRT(E166/0.5)*971</f>
        <v>971</v>
      </c>
      <c r="F168" s="14">
        <f t="shared" si="77"/>
        <v>971</v>
      </c>
      <c r="G168" s="14">
        <f t="shared" si="77"/>
        <v>971</v>
      </c>
      <c r="H168" s="14">
        <f t="shared" si="77"/>
        <v>971</v>
      </c>
      <c r="I168" s="14">
        <f t="shared" si="77"/>
        <v>971</v>
      </c>
      <c r="J168" s="14">
        <f t="shared" si="77"/>
        <v>971</v>
      </c>
      <c r="K168" s="14">
        <f t="shared" si="77"/>
        <v>971</v>
      </c>
      <c r="L168" s="14">
        <f t="shared" si="77"/>
        <v>971</v>
      </c>
      <c r="M168" s="14">
        <f t="shared" si="77"/>
        <v>971</v>
      </c>
      <c r="N168" s="14">
        <f t="shared" si="77"/>
        <v>971</v>
      </c>
      <c r="O168" s="14">
        <f t="shared" si="77"/>
        <v>971</v>
      </c>
      <c r="P168" s="14">
        <f t="shared" si="77"/>
        <v>971</v>
      </c>
      <c r="Q168" s="14">
        <f t="shared" si="77"/>
        <v>971</v>
      </c>
      <c r="R168" s="14">
        <f t="shared" si="77"/>
        <v>971</v>
      </c>
      <c r="S168" s="14">
        <f t="shared" si="77"/>
        <v>971</v>
      </c>
      <c r="T168" s="14">
        <f t="shared" si="77"/>
        <v>971</v>
      </c>
      <c r="U168" s="14">
        <f t="shared" si="77"/>
        <v>971</v>
      </c>
      <c r="V168" s="14">
        <f t="shared" si="77"/>
        <v>971</v>
      </c>
      <c r="W168" s="14">
        <f t="shared" si="77"/>
        <v>971</v>
      </c>
      <c r="X168" s="14">
        <f t="shared" si="77"/>
        <v>971</v>
      </c>
      <c r="Y168" s="14">
        <f t="shared" si="77"/>
        <v>971</v>
      </c>
      <c r="Z168" s="14">
        <f t="shared" si="77"/>
        <v>971</v>
      </c>
      <c r="AA168" s="14">
        <f t="shared" si="77"/>
        <v>971</v>
      </c>
      <c r="AB168" s="14">
        <f t="shared" si="77"/>
        <v>971</v>
      </c>
      <c r="AC168" s="24">
        <f t="shared" si="74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>
        <f t="shared" ref="E169:AB169" si="78">E168*1000*1*(E154-E155)/3024</f>
        <v>0</v>
      </c>
      <c r="F169" s="14">
        <f t="shared" si="78"/>
        <v>0</v>
      </c>
      <c r="G169" s="14">
        <f t="shared" si="78"/>
        <v>0</v>
      </c>
      <c r="H169" s="14">
        <f t="shared" si="78"/>
        <v>0</v>
      </c>
      <c r="I169" s="14">
        <f t="shared" si="78"/>
        <v>0</v>
      </c>
      <c r="J169" s="14">
        <f t="shared" si="78"/>
        <v>0</v>
      </c>
      <c r="K169" s="14">
        <f t="shared" si="78"/>
        <v>0</v>
      </c>
      <c r="L169" s="14">
        <f t="shared" si="78"/>
        <v>0</v>
      </c>
      <c r="M169" s="14">
        <f t="shared" si="78"/>
        <v>0</v>
      </c>
      <c r="N169" s="14">
        <f t="shared" si="78"/>
        <v>0</v>
      </c>
      <c r="O169" s="14">
        <f t="shared" si="78"/>
        <v>0</v>
      </c>
      <c r="P169" s="14">
        <f t="shared" si="78"/>
        <v>0</v>
      </c>
      <c r="Q169" s="14">
        <f t="shared" si="78"/>
        <v>0</v>
      </c>
      <c r="R169" s="14">
        <f t="shared" si="78"/>
        <v>0</v>
      </c>
      <c r="S169" s="14">
        <f t="shared" si="78"/>
        <v>0</v>
      </c>
      <c r="T169" s="14">
        <f t="shared" si="78"/>
        <v>0</v>
      </c>
      <c r="U169" s="14">
        <f t="shared" si="78"/>
        <v>0</v>
      </c>
      <c r="V169" s="14">
        <f t="shared" si="78"/>
        <v>0</v>
      </c>
      <c r="W169" s="14">
        <f t="shared" si="78"/>
        <v>0</v>
      </c>
      <c r="X169" s="14">
        <f t="shared" si="78"/>
        <v>0</v>
      </c>
      <c r="Y169" s="14">
        <f t="shared" si="78"/>
        <v>0</v>
      </c>
      <c r="Z169" s="14">
        <f t="shared" si="78"/>
        <v>0</v>
      </c>
      <c r="AA169" s="14">
        <f t="shared" si="78"/>
        <v>0</v>
      </c>
      <c r="AB169" s="14">
        <f t="shared" si="78"/>
        <v>0</v>
      </c>
      <c r="AC169" s="24">
        <f>SUM(E169:AB169)</f>
        <v>0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25">
        <f>SUM(E170:AB170)</f>
        <v>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 t="e">
        <f t="shared" ref="E171:AB171" si="79">E170/E169</f>
        <v>#DIV/0!</v>
      </c>
      <c r="F171" s="16" t="e">
        <f t="shared" si="79"/>
        <v>#DIV/0!</v>
      </c>
      <c r="G171" s="16" t="e">
        <f t="shared" si="79"/>
        <v>#DIV/0!</v>
      </c>
      <c r="H171" s="16" t="e">
        <f t="shared" si="79"/>
        <v>#DIV/0!</v>
      </c>
      <c r="I171" s="16" t="e">
        <f t="shared" si="79"/>
        <v>#DIV/0!</v>
      </c>
      <c r="J171" s="16" t="e">
        <f t="shared" si="79"/>
        <v>#DIV/0!</v>
      </c>
      <c r="K171" s="16" t="e">
        <f t="shared" si="79"/>
        <v>#DIV/0!</v>
      </c>
      <c r="L171" s="16" t="e">
        <f t="shared" si="79"/>
        <v>#DIV/0!</v>
      </c>
      <c r="M171" s="16" t="e">
        <f t="shared" si="79"/>
        <v>#DIV/0!</v>
      </c>
      <c r="N171" s="16" t="e">
        <f t="shared" si="79"/>
        <v>#DIV/0!</v>
      </c>
      <c r="O171" s="16" t="e">
        <f t="shared" si="79"/>
        <v>#DIV/0!</v>
      </c>
      <c r="P171" s="16" t="e">
        <f t="shared" si="79"/>
        <v>#DIV/0!</v>
      </c>
      <c r="Q171" s="16" t="e">
        <f t="shared" si="79"/>
        <v>#DIV/0!</v>
      </c>
      <c r="R171" s="16" t="e">
        <f t="shared" si="79"/>
        <v>#DIV/0!</v>
      </c>
      <c r="S171" s="16" t="e">
        <f t="shared" si="79"/>
        <v>#DIV/0!</v>
      </c>
      <c r="T171" s="16" t="e">
        <f t="shared" si="79"/>
        <v>#DIV/0!</v>
      </c>
      <c r="U171" s="16" t="e">
        <f t="shared" si="79"/>
        <v>#DIV/0!</v>
      </c>
      <c r="V171" s="16" t="e">
        <f t="shared" si="79"/>
        <v>#DIV/0!</v>
      </c>
      <c r="W171" s="16" t="e">
        <f t="shared" si="79"/>
        <v>#DIV/0!</v>
      </c>
      <c r="X171" s="16" t="e">
        <f t="shared" si="79"/>
        <v>#DIV/0!</v>
      </c>
      <c r="Y171" s="16" t="e">
        <f t="shared" si="79"/>
        <v>#DIV/0!</v>
      </c>
      <c r="Z171" s="16" t="e">
        <f t="shared" si="79"/>
        <v>#DIV/0!</v>
      </c>
      <c r="AA171" s="16" t="e">
        <f t="shared" si="79"/>
        <v>#DIV/0!</v>
      </c>
      <c r="AB171" s="16" t="e">
        <f t="shared" si="79"/>
        <v>#DIV/0!</v>
      </c>
      <c r="AC171" s="24" t="e">
        <f t="shared" ref="AC171:AC176" si="80">AVERAGE(E171:AB171)</f>
        <v>#DIV/0!</v>
      </c>
    </row>
    <row r="172" spans="1:58" ht="30" customHeight="1">
      <c r="A172" s="4">
        <v>17</v>
      </c>
      <c r="B172" s="5" t="s">
        <v>64</v>
      </c>
      <c r="C172" s="13"/>
      <c r="D172" s="13"/>
      <c r="E172" s="427" t="e">
        <f>AVERAGE(E171:AB171)</f>
        <v>#DIV/0!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 t="e">
        <f t="shared" si="80"/>
        <v>#DIV/0!</v>
      </c>
    </row>
    <row r="173" spans="1:58" ht="30" customHeight="1">
      <c r="A173" s="4">
        <v>18</v>
      </c>
      <c r="B173" s="5" t="s">
        <v>65</v>
      </c>
      <c r="C173" s="13"/>
      <c r="D173" s="13"/>
      <c r="E173" s="16" t="e">
        <f t="shared" ref="E173:AB173" si="81">3.516/E171</f>
        <v>#DIV/0!</v>
      </c>
      <c r="F173" s="16" t="e">
        <f t="shared" si="81"/>
        <v>#DIV/0!</v>
      </c>
      <c r="G173" s="16" t="e">
        <f t="shared" si="81"/>
        <v>#DIV/0!</v>
      </c>
      <c r="H173" s="16" t="e">
        <f t="shared" si="81"/>
        <v>#DIV/0!</v>
      </c>
      <c r="I173" s="16" t="e">
        <f t="shared" si="81"/>
        <v>#DIV/0!</v>
      </c>
      <c r="J173" s="16" t="e">
        <f t="shared" si="81"/>
        <v>#DIV/0!</v>
      </c>
      <c r="K173" s="16" t="e">
        <f t="shared" si="81"/>
        <v>#DIV/0!</v>
      </c>
      <c r="L173" s="16" t="e">
        <f t="shared" si="81"/>
        <v>#DIV/0!</v>
      </c>
      <c r="M173" s="16" t="e">
        <f t="shared" si="81"/>
        <v>#DIV/0!</v>
      </c>
      <c r="N173" s="16" t="e">
        <f t="shared" si="81"/>
        <v>#DIV/0!</v>
      </c>
      <c r="O173" s="16" t="e">
        <f t="shared" si="81"/>
        <v>#DIV/0!</v>
      </c>
      <c r="P173" s="16" t="e">
        <f t="shared" si="81"/>
        <v>#DIV/0!</v>
      </c>
      <c r="Q173" s="16" t="e">
        <f t="shared" si="81"/>
        <v>#DIV/0!</v>
      </c>
      <c r="R173" s="16" t="e">
        <f t="shared" si="81"/>
        <v>#DIV/0!</v>
      </c>
      <c r="S173" s="16" t="e">
        <f t="shared" si="81"/>
        <v>#DIV/0!</v>
      </c>
      <c r="T173" s="16" t="e">
        <f t="shared" si="81"/>
        <v>#DIV/0!</v>
      </c>
      <c r="U173" s="16" t="e">
        <f t="shared" si="81"/>
        <v>#DIV/0!</v>
      </c>
      <c r="V173" s="16" t="e">
        <f t="shared" si="81"/>
        <v>#DIV/0!</v>
      </c>
      <c r="W173" s="16" t="e">
        <f t="shared" si="81"/>
        <v>#DIV/0!</v>
      </c>
      <c r="X173" s="16" t="e">
        <f t="shared" si="81"/>
        <v>#DIV/0!</v>
      </c>
      <c r="Y173" s="16" t="e">
        <f t="shared" si="81"/>
        <v>#DIV/0!</v>
      </c>
      <c r="Z173" s="16" t="e">
        <f t="shared" si="81"/>
        <v>#DIV/0!</v>
      </c>
      <c r="AA173" s="16" t="e">
        <f t="shared" si="81"/>
        <v>#DIV/0!</v>
      </c>
      <c r="AB173" s="16" t="e">
        <f t="shared" si="81"/>
        <v>#DIV/0!</v>
      </c>
      <c r="AC173" s="24" t="e">
        <f t="shared" si="80"/>
        <v>#DIV/0!</v>
      </c>
    </row>
    <row r="174" spans="1:58" ht="30" customHeight="1">
      <c r="A174" s="4">
        <v>19</v>
      </c>
      <c r="B174" s="5" t="s">
        <v>66</v>
      </c>
      <c r="C174" s="13"/>
      <c r="D174" s="13"/>
      <c r="E174" s="16" t="e">
        <f t="shared" ref="E174:AB174" si="82">3.413*E173</f>
        <v>#DIV/0!</v>
      </c>
      <c r="F174" s="16" t="e">
        <f t="shared" si="82"/>
        <v>#DIV/0!</v>
      </c>
      <c r="G174" s="16" t="e">
        <f t="shared" si="82"/>
        <v>#DIV/0!</v>
      </c>
      <c r="H174" s="16" t="e">
        <f t="shared" si="82"/>
        <v>#DIV/0!</v>
      </c>
      <c r="I174" s="16" t="e">
        <f t="shared" si="82"/>
        <v>#DIV/0!</v>
      </c>
      <c r="J174" s="16" t="e">
        <f t="shared" si="82"/>
        <v>#DIV/0!</v>
      </c>
      <c r="K174" s="16" t="e">
        <f t="shared" si="82"/>
        <v>#DIV/0!</v>
      </c>
      <c r="L174" s="16" t="e">
        <f t="shared" si="82"/>
        <v>#DIV/0!</v>
      </c>
      <c r="M174" s="16" t="e">
        <f t="shared" si="82"/>
        <v>#DIV/0!</v>
      </c>
      <c r="N174" s="16" t="e">
        <f t="shared" si="82"/>
        <v>#DIV/0!</v>
      </c>
      <c r="O174" s="16" t="e">
        <f t="shared" si="82"/>
        <v>#DIV/0!</v>
      </c>
      <c r="P174" s="16" t="e">
        <f t="shared" si="82"/>
        <v>#DIV/0!</v>
      </c>
      <c r="Q174" s="16" t="e">
        <f t="shared" si="82"/>
        <v>#DIV/0!</v>
      </c>
      <c r="R174" s="16" t="e">
        <f t="shared" si="82"/>
        <v>#DIV/0!</v>
      </c>
      <c r="S174" s="16" t="e">
        <f t="shared" si="82"/>
        <v>#DIV/0!</v>
      </c>
      <c r="T174" s="16" t="e">
        <f t="shared" si="82"/>
        <v>#DIV/0!</v>
      </c>
      <c r="U174" s="16" t="e">
        <f t="shared" si="82"/>
        <v>#DIV/0!</v>
      </c>
      <c r="V174" s="16" t="e">
        <f t="shared" si="82"/>
        <v>#DIV/0!</v>
      </c>
      <c r="W174" s="16" t="e">
        <f t="shared" si="82"/>
        <v>#DIV/0!</v>
      </c>
      <c r="X174" s="16" t="e">
        <f t="shared" si="82"/>
        <v>#DIV/0!</v>
      </c>
      <c r="Y174" s="16" t="e">
        <f t="shared" si="82"/>
        <v>#DIV/0!</v>
      </c>
      <c r="Z174" s="16" t="e">
        <f t="shared" si="82"/>
        <v>#DIV/0!</v>
      </c>
      <c r="AA174" s="16" t="e">
        <f t="shared" si="82"/>
        <v>#DIV/0!</v>
      </c>
      <c r="AB174" s="16" t="e">
        <f t="shared" si="82"/>
        <v>#DIV/0!</v>
      </c>
      <c r="AC174" s="24" t="e">
        <f t="shared" si="80"/>
        <v>#DIV/0!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 t="e">
        <f>(E158-E157)/LN(1+(E158-E157)/E152)</f>
        <v>#DIV/0!</v>
      </c>
      <c r="F175" s="16" t="e">
        <f t="shared" ref="F175:AB175" si="83">(F158-F157)/LN(1+(F158-F157)/F152)</f>
        <v>#DIV/0!</v>
      </c>
      <c r="G175" s="16" t="e">
        <f t="shared" si="83"/>
        <v>#DIV/0!</v>
      </c>
      <c r="H175" s="16" t="e">
        <f t="shared" si="83"/>
        <v>#DIV/0!</v>
      </c>
      <c r="I175" s="16" t="e">
        <f t="shared" si="83"/>
        <v>#DIV/0!</v>
      </c>
      <c r="J175" s="16" t="e">
        <f t="shared" si="83"/>
        <v>#DIV/0!</v>
      </c>
      <c r="K175" s="16" t="e">
        <f t="shared" si="83"/>
        <v>#DIV/0!</v>
      </c>
      <c r="L175" s="16" t="e">
        <f t="shared" si="83"/>
        <v>#DIV/0!</v>
      </c>
      <c r="M175" s="16" t="e">
        <f t="shared" si="83"/>
        <v>#DIV/0!</v>
      </c>
      <c r="N175" s="16" t="e">
        <f t="shared" si="83"/>
        <v>#DIV/0!</v>
      </c>
      <c r="O175" s="16" t="e">
        <f t="shared" si="83"/>
        <v>#DIV/0!</v>
      </c>
      <c r="P175" s="16" t="e">
        <f t="shared" si="83"/>
        <v>#DIV/0!</v>
      </c>
      <c r="Q175" s="16" t="e">
        <f t="shared" si="83"/>
        <v>#DIV/0!</v>
      </c>
      <c r="R175" s="16" t="e">
        <f t="shared" si="83"/>
        <v>#DIV/0!</v>
      </c>
      <c r="S175" s="16" t="e">
        <f t="shared" si="83"/>
        <v>#DIV/0!</v>
      </c>
      <c r="T175" s="16" t="e">
        <f t="shared" si="83"/>
        <v>#DIV/0!</v>
      </c>
      <c r="U175" s="16" t="e">
        <f t="shared" si="83"/>
        <v>#DIV/0!</v>
      </c>
      <c r="V175" s="16" t="e">
        <f t="shared" si="83"/>
        <v>#DIV/0!</v>
      </c>
      <c r="W175" s="16" t="e">
        <f t="shared" si="83"/>
        <v>#DIV/0!</v>
      </c>
      <c r="X175" s="16" t="e">
        <f t="shared" si="83"/>
        <v>#DIV/0!</v>
      </c>
      <c r="Y175" s="16" t="e">
        <f t="shared" si="83"/>
        <v>#DIV/0!</v>
      </c>
      <c r="Z175" s="16" t="e">
        <f t="shared" si="83"/>
        <v>#DIV/0!</v>
      </c>
      <c r="AA175" s="16" t="e">
        <f t="shared" si="83"/>
        <v>#DIV/0!</v>
      </c>
      <c r="AB175" s="16" t="e">
        <f t="shared" si="83"/>
        <v>#DIV/0!</v>
      </c>
      <c r="AC175" s="24" t="e">
        <f t="shared" si="80"/>
        <v>#DIV/0!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 t="e">
        <f t="shared" ref="E176:AB176" si="84">(E154-E155)/LN(1+(E154-E155)/E153)</f>
        <v>#DIV/0!</v>
      </c>
      <c r="F176" s="16" t="e">
        <f t="shared" si="84"/>
        <v>#DIV/0!</v>
      </c>
      <c r="G176" s="16" t="e">
        <f t="shared" si="84"/>
        <v>#DIV/0!</v>
      </c>
      <c r="H176" s="16" t="e">
        <f t="shared" si="84"/>
        <v>#DIV/0!</v>
      </c>
      <c r="I176" s="16" t="e">
        <f t="shared" si="84"/>
        <v>#DIV/0!</v>
      </c>
      <c r="J176" s="16" t="e">
        <f t="shared" si="84"/>
        <v>#DIV/0!</v>
      </c>
      <c r="K176" s="16" t="e">
        <f t="shared" si="84"/>
        <v>#DIV/0!</v>
      </c>
      <c r="L176" s="16" t="e">
        <f t="shared" si="84"/>
        <v>#DIV/0!</v>
      </c>
      <c r="M176" s="16" t="e">
        <f t="shared" si="84"/>
        <v>#DIV/0!</v>
      </c>
      <c r="N176" s="16" t="e">
        <f t="shared" si="84"/>
        <v>#DIV/0!</v>
      </c>
      <c r="O176" s="16" t="e">
        <f t="shared" si="84"/>
        <v>#DIV/0!</v>
      </c>
      <c r="P176" s="16" t="e">
        <f t="shared" si="84"/>
        <v>#DIV/0!</v>
      </c>
      <c r="Q176" s="16" t="e">
        <f t="shared" si="84"/>
        <v>#DIV/0!</v>
      </c>
      <c r="R176" s="16" t="e">
        <f t="shared" si="84"/>
        <v>#DIV/0!</v>
      </c>
      <c r="S176" s="16" t="e">
        <f t="shared" si="84"/>
        <v>#DIV/0!</v>
      </c>
      <c r="T176" s="16" t="e">
        <f t="shared" si="84"/>
        <v>#DIV/0!</v>
      </c>
      <c r="U176" s="16" t="e">
        <f t="shared" si="84"/>
        <v>#DIV/0!</v>
      </c>
      <c r="V176" s="16" t="e">
        <f t="shared" si="84"/>
        <v>#DIV/0!</v>
      </c>
      <c r="W176" s="16" t="e">
        <f t="shared" si="84"/>
        <v>#DIV/0!</v>
      </c>
      <c r="X176" s="16" t="e">
        <f t="shared" si="84"/>
        <v>#DIV/0!</v>
      </c>
      <c r="Y176" s="16" t="e">
        <f t="shared" si="84"/>
        <v>#DIV/0!</v>
      </c>
      <c r="Z176" s="16" t="e">
        <f t="shared" si="84"/>
        <v>#DIV/0!</v>
      </c>
      <c r="AA176" s="16" t="e">
        <f t="shared" si="84"/>
        <v>#DIV/0!</v>
      </c>
      <c r="AB176" s="16" t="e">
        <f t="shared" si="84"/>
        <v>#DIV/0!</v>
      </c>
      <c r="AC176" s="24" t="e">
        <f t="shared" si="80"/>
        <v>#DIV/0!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50" priority="6" operator="greaterThan">
      <formula>90</formula>
    </cfRule>
  </conditionalFormatting>
  <conditionalFormatting sqref="E54:AB54">
    <cfRule type="cellIs" dxfId="49" priority="5" operator="greaterThan">
      <formula>90</formula>
    </cfRule>
  </conditionalFormatting>
  <conditionalFormatting sqref="E83:AB83">
    <cfRule type="cellIs" dxfId="48" priority="4" operator="greaterThan">
      <formula>90</formula>
    </cfRule>
  </conditionalFormatting>
  <conditionalFormatting sqref="E112:AB112">
    <cfRule type="cellIs" dxfId="47" priority="3" operator="greaterThan">
      <formula>90</formula>
    </cfRule>
  </conditionalFormatting>
  <conditionalFormatting sqref="E141:AB141">
    <cfRule type="cellIs" dxfId="46" priority="2" operator="greaterThan">
      <formula>90</formula>
    </cfRule>
  </conditionalFormatting>
  <conditionalFormatting sqref="E170:AB170">
    <cfRule type="cellIs" dxfId="45" priority="1" operator="greaterThan">
      <formula>90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5CAE3-D6A4-4D10-A85F-DDA1DE283EF2}">
  <dimension ref="A1:BF176"/>
  <sheetViews>
    <sheetView topLeftCell="A149" zoomScale="60" zoomScaleNormal="60" workbookViewId="0">
      <selection activeCell="E152" sqref="E152:AB176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162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23" t="e">
        <f>AVERAGE(E7:AB7)</f>
        <v>#DIV/0!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23" t="e">
        <f>AVERAGE(E8:AB8)</f>
        <v>#DIV/0!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24" t="e">
        <f t="shared" ref="AC9:AC23" si="0">AVERAGE(E9:AB9)</f>
        <v>#DIV/0!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24" t="e">
        <f t="shared" si="0"/>
        <v>#DIV/0!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0</v>
      </c>
      <c r="F11" s="10">
        <f t="shared" ref="F11:AB11" si="1">F9-F10</f>
        <v>0</v>
      </c>
      <c r="G11" s="10">
        <f t="shared" si="1"/>
        <v>0</v>
      </c>
      <c r="H11" s="10">
        <f t="shared" si="1"/>
        <v>0</v>
      </c>
      <c r="I11" s="10">
        <f t="shared" si="1"/>
        <v>0</v>
      </c>
      <c r="J11" s="10">
        <f t="shared" si="1"/>
        <v>0</v>
      </c>
      <c r="K11" s="10">
        <f t="shared" si="1"/>
        <v>0</v>
      </c>
      <c r="L11" s="10">
        <f t="shared" si="1"/>
        <v>0</v>
      </c>
      <c r="M11" s="10">
        <f t="shared" si="1"/>
        <v>0</v>
      </c>
      <c r="N11" s="10">
        <f t="shared" si="1"/>
        <v>0</v>
      </c>
      <c r="O11" s="10">
        <f t="shared" si="1"/>
        <v>0</v>
      </c>
      <c r="P11" s="10">
        <f t="shared" si="1"/>
        <v>0</v>
      </c>
      <c r="Q11" s="10">
        <f t="shared" si="1"/>
        <v>0</v>
      </c>
      <c r="R11" s="10">
        <f t="shared" si="1"/>
        <v>0</v>
      </c>
      <c r="S11" s="10">
        <f t="shared" si="1"/>
        <v>0</v>
      </c>
      <c r="T11" s="10">
        <f t="shared" si="1"/>
        <v>0</v>
      </c>
      <c r="U11" s="10">
        <f t="shared" si="1"/>
        <v>0</v>
      </c>
      <c r="V11" s="10">
        <f t="shared" si="1"/>
        <v>0</v>
      </c>
      <c r="W11" s="10">
        <f t="shared" si="1"/>
        <v>0</v>
      </c>
      <c r="X11" s="10">
        <f t="shared" si="1"/>
        <v>0</v>
      </c>
      <c r="Y11" s="10">
        <f t="shared" si="1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24">
        <f t="shared" si="0"/>
        <v>0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24" t="e">
        <f t="shared" si="0"/>
        <v>#DIV/0!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24" t="e">
        <f t="shared" si="0"/>
        <v>#DIV/0!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0</v>
      </c>
      <c r="F14" s="10">
        <f t="shared" ref="F14:AB14" si="2">F13-F12</f>
        <v>0</v>
      </c>
      <c r="G14" s="10">
        <f t="shared" si="2"/>
        <v>0</v>
      </c>
      <c r="H14" s="10">
        <f t="shared" si="2"/>
        <v>0</v>
      </c>
      <c r="I14" s="10">
        <f t="shared" si="2"/>
        <v>0</v>
      </c>
      <c r="J14" s="10">
        <f t="shared" si="2"/>
        <v>0</v>
      </c>
      <c r="K14" s="10">
        <f t="shared" si="2"/>
        <v>0</v>
      </c>
      <c r="L14" s="10">
        <f t="shared" si="2"/>
        <v>0</v>
      </c>
      <c r="M14" s="10">
        <f t="shared" si="2"/>
        <v>0</v>
      </c>
      <c r="N14" s="10">
        <f t="shared" si="2"/>
        <v>0</v>
      </c>
      <c r="O14" s="10">
        <f t="shared" si="2"/>
        <v>0</v>
      </c>
      <c r="P14" s="10">
        <f t="shared" si="2"/>
        <v>0</v>
      </c>
      <c r="Q14" s="10">
        <f t="shared" si="2"/>
        <v>0</v>
      </c>
      <c r="R14" s="10">
        <f t="shared" si="2"/>
        <v>0</v>
      </c>
      <c r="S14" s="10">
        <f t="shared" si="2"/>
        <v>0</v>
      </c>
      <c r="T14" s="10">
        <f t="shared" si="2"/>
        <v>0</v>
      </c>
      <c r="U14" s="10">
        <f t="shared" si="2"/>
        <v>0</v>
      </c>
      <c r="V14" s="10">
        <f t="shared" si="2"/>
        <v>0</v>
      </c>
      <c r="W14" s="10">
        <f t="shared" si="2"/>
        <v>0</v>
      </c>
      <c r="X14" s="10">
        <f t="shared" si="2"/>
        <v>0</v>
      </c>
      <c r="Y14" s="10">
        <f t="shared" si="2"/>
        <v>0</v>
      </c>
      <c r="Z14" s="10">
        <f t="shared" si="2"/>
        <v>0</v>
      </c>
      <c r="AA14" s="10">
        <f t="shared" si="2"/>
        <v>0</v>
      </c>
      <c r="AB14" s="10">
        <f t="shared" si="2"/>
        <v>0</v>
      </c>
      <c r="AC14" s="24">
        <f>AVERAGE(E14:AB14)</f>
        <v>0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72"/>
      <c r="V15" s="172"/>
      <c r="W15" s="172"/>
      <c r="X15" s="172"/>
      <c r="Y15" s="172"/>
      <c r="Z15" s="172"/>
      <c r="AA15" s="172"/>
      <c r="AB15" s="172"/>
      <c r="AC15" s="24" t="e">
        <f t="shared" ref="AC15:AC16" si="3">AVERAGE(E15:AB15)</f>
        <v>#DIV/0!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2"/>
      <c r="AB16" s="172"/>
      <c r="AC16" s="24" t="e">
        <f t="shared" si="3"/>
        <v>#DIV/0!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0</v>
      </c>
      <c r="F24" s="14">
        <f t="shared" si="7"/>
        <v>0</v>
      </c>
      <c r="G24" s="14">
        <f t="shared" si="7"/>
        <v>0</v>
      </c>
      <c r="H24" s="14">
        <f t="shared" si="7"/>
        <v>0</v>
      </c>
      <c r="I24" s="14">
        <f t="shared" si="7"/>
        <v>0</v>
      </c>
      <c r="J24" s="14">
        <f t="shared" si="7"/>
        <v>0</v>
      </c>
      <c r="K24" s="14">
        <f t="shared" si="7"/>
        <v>0</v>
      </c>
      <c r="L24" s="14">
        <f t="shared" si="7"/>
        <v>0</v>
      </c>
      <c r="M24" s="14">
        <f t="shared" si="7"/>
        <v>0</v>
      </c>
      <c r="N24" s="14">
        <f t="shared" si="7"/>
        <v>0</v>
      </c>
      <c r="O24" s="14">
        <f t="shared" si="7"/>
        <v>0</v>
      </c>
      <c r="P24" s="14">
        <f t="shared" si="7"/>
        <v>0</v>
      </c>
      <c r="Q24" s="14">
        <f t="shared" si="7"/>
        <v>0</v>
      </c>
      <c r="R24" s="14">
        <f t="shared" si="7"/>
        <v>0</v>
      </c>
      <c r="S24" s="14">
        <f t="shared" si="7"/>
        <v>0</v>
      </c>
      <c r="T24" s="14">
        <f t="shared" si="7"/>
        <v>0</v>
      </c>
      <c r="U24" s="14">
        <f t="shared" si="7"/>
        <v>0</v>
      </c>
      <c r="V24" s="14">
        <f t="shared" si="7"/>
        <v>0</v>
      </c>
      <c r="W24" s="14">
        <f t="shared" si="7"/>
        <v>0</v>
      </c>
      <c r="X24" s="14">
        <f t="shared" si="7"/>
        <v>0</v>
      </c>
      <c r="Y24" s="14">
        <f t="shared" si="7"/>
        <v>0</v>
      </c>
      <c r="Z24" s="14">
        <f t="shared" si="7"/>
        <v>0</v>
      </c>
      <c r="AA24" s="14">
        <f t="shared" si="7"/>
        <v>0</v>
      </c>
      <c r="AB24" s="14">
        <f t="shared" si="7"/>
        <v>0</v>
      </c>
      <c r="AC24" s="24">
        <f>SUM(E24:AB24)</f>
        <v>0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25">
        <f>SUM(E25:AB25)</f>
        <v>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 t="e">
        <f t="shared" ref="E26:AB26" si="8">E25/E24</f>
        <v>#DIV/0!</v>
      </c>
      <c r="F26" s="16" t="e">
        <f t="shared" si="8"/>
        <v>#DIV/0!</v>
      </c>
      <c r="G26" s="16" t="e">
        <f t="shared" si="8"/>
        <v>#DIV/0!</v>
      </c>
      <c r="H26" s="16" t="e">
        <f t="shared" si="8"/>
        <v>#DIV/0!</v>
      </c>
      <c r="I26" s="16" t="e">
        <f t="shared" si="8"/>
        <v>#DIV/0!</v>
      </c>
      <c r="J26" s="16" t="e">
        <f t="shared" si="8"/>
        <v>#DIV/0!</v>
      </c>
      <c r="K26" s="16" t="e">
        <f t="shared" si="8"/>
        <v>#DIV/0!</v>
      </c>
      <c r="L26" s="16" t="e">
        <f t="shared" si="8"/>
        <v>#DIV/0!</v>
      </c>
      <c r="M26" s="16" t="e">
        <f t="shared" si="8"/>
        <v>#DIV/0!</v>
      </c>
      <c r="N26" s="16" t="e">
        <f t="shared" si="8"/>
        <v>#DIV/0!</v>
      </c>
      <c r="O26" s="16" t="e">
        <f t="shared" si="8"/>
        <v>#DIV/0!</v>
      </c>
      <c r="P26" s="16" t="e">
        <f t="shared" si="8"/>
        <v>#DIV/0!</v>
      </c>
      <c r="Q26" s="16" t="e">
        <f t="shared" si="8"/>
        <v>#DIV/0!</v>
      </c>
      <c r="R26" s="16" t="e">
        <f t="shared" si="8"/>
        <v>#DIV/0!</v>
      </c>
      <c r="S26" s="16" t="e">
        <f t="shared" si="8"/>
        <v>#DIV/0!</v>
      </c>
      <c r="T26" s="16" t="e">
        <f t="shared" si="8"/>
        <v>#DIV/0!</v>
      </c>
      <c r="U26" s="16" t="e">
        <f t="shared" si="8"/>
        <v>#DIV/0!</v>
      </c>
      <c r="V26" s="16" t="e">
        <f t="shared" si="8"/>
        <v>#DIV/0!</v>
      </c>
      <c r="W26" s="16" t="e">
        <f t="shared" si="8"/>
        <v>#DIV/0!</v>
      </c>
      <c r="X26" s="16" t="e">
        <f t="shared" si="8"/>
        <v>#DIV/0!</v>
      </c>
      <c r="Y26" s="16" t="e">
        <f t="shared" si="8"/>
        <v>#DIV/0!</v>
      </c>
      <c r="Z26" s="16" t="e">
        <f t="shared" si="8"/>
        <v>#DIV/0!</v>
      </c>
      <c r="AA26" s="16" t="e">
        <f t="shared" si="8"/>
        <v>#DIV/0!</v>
      </c>
      <c r="AB26" s="16" t="e">
        <f t="shared" si="8"/>
        <v>#DIV/0!</v>
      </c>
      <c r="AC26" s="24" t="e">
        <f t="shared" ref="AC26:AC31" si="9">AVERAGE(E26:AB26)</f>
        <v>#DIV/0!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 t="e">
        <f>AVERAGE(E26:AB26)</f>
        <v>#DIV/0!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 t="e">
        <f t="shared" si="9"/>
        <v>#DIV/0!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 t="e">
        <f t="shared" ref="E28:AB28" si="10">3.516/E26</f>
        <v>#DIV/0!</v>
      </c>
      <c r="F28" s="16" t="e">
        <f t="shared" si="10"/>
        <v>#DIV/0!</v>
      </c>
      <c r="G28" s="16" t="e">
        <f t="shared" si="10"/>
        <v>#DIV/0!</v>
      </c>
      <c r="H28" s="16" t="e">
        <f t="shared" si="10"/>
        <v>#DIV/0!</v>
      </c>
      <c r="I28" s="16" t="e">
        <f t="shared" si="10"/>
        <v>#DIV/0!</v>
      </c>
      <c r="J28" s="16" t="e">
        <f t="shared" si="10"/>
        <v>#DIV/0!</v>
      </c>
      <c r="K28" s="16" t="e">
        <f t="shared" si="10"/>
        <v>#DIV/0!</v>
      </c>
      <c r="L28" s="16" t="e">
        <f t="shared" si="10"/>
        <v>#DIV/0!</v>
      </c>
      <c r="M28" s="16" t="e">
        <f t="shared" si="10"/>
        <v>#DIV/0!</v>
      </c>
      <c r="N28" s="16" t="e">
        <f t="shared" si="10"/>
        <v>#DIV/0!</v>
      </c>
      <c r="O28" s="16" t="e">
        <f t="shared" si="10"/>
        <v>#DIV/0!</v>
      </c>
      <c r="P28" s="16" t="e">
        <f t="shared" si="10"/>
        <v>#DIV/0!</v>
      </c>
      <c r="Q28" s="16" t="e">
        <f t="shared" si="10"/>
        <v>#DIV/0!</v>
      </c>
      <c r="R28" s="16" t="e">
        <f t="shared" si="10"/>
        <v>#DIV/0!</v>
      </c>
      <c r="S28" s="16" t="e">
        <f t="shared" si="10"/>
        <v>#DIV/0!</v>
      </c>
      <c r="T28" s="16" t="e">
        <f t="shared" si="10"/>
        <v>#DIV/0!</v>
      </c>
      <c r="U28" s="16" t="e">
        <f t="shared" si="10"/>
        <v>#DIV/0!</v>
      </c>
      <c r="V28" s="16" t="e">
        <f t="shared" si="10"/>
        <v>#DIV/0!</v>
      </c>
      <c r="W28" s="16" t="e">
        <f t="shared" si="10"/>
        <v>#DIV/0!</v>
      </c>
      <c r="X28" s="16" t="e">
        <f t="shared" si="10"/>
        <v>#DIV/0!</v>
      </c>
      <c r="Y28" s="16" t="e">
        <f t="shared" si="10"/>
        <v>#DIV/0!</v>
      </c>
      <c r="Z28" s="16" t="e">
        <f t="shared" si="10"/>
        <v>#DIV/0!</v>
      </c>
      <c r="AA28" s="16" t="e">
        <f t="shared" si="10"/>
        <v>#DIV/0!</v>
      </c>
      <c r="AB28" s="16" t="e">
        <f t="shared" si="10"/>
        <v>#DIV/0!</v>
      </c>
      <c r="AC28" s="24" t="e">
        <f t="shared" si="9"/>
        <v>#DIV/0!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 t="e">
        <f t="shared" ref="E29:AB29" si="11">3.413*E28</f>
        <v>#DIV/0!</v>
      </c>
      <c r="F29" s="16" t="e">
        <f t="shared" si="11"/>
        <v>#DIV/0!</v>
      </c>
      <c r="G29" s="16" t="e">
        <f t="shared" si="11"/>
        <v>#DIV/0!</v>
      </c>
      <c r="H29" s="16" t="e">
        <f t="shared" si="11"/>
        <v>#DIV/0!</v>
      </c>
      <c r="I29" s="16" t="e">
        <f t="shared" si="11"/>
        <v>#DIV/0!</v>
      </c>
      <c r="J29" s="16" t="e">
        <f t="shared" si="11"/>
        <v>#DIV/0!</v>
      </c>
      <c r="K29" s="16" t="e">
        <f t="shared" si="11"/>
        <v>#DIV/0!</v>
      </c>
      <c r="L29" s="16" t="e">
        <f t="shared" si="11"/>
        <v>#DIV/0!</v>
      </c>
      <c r="M29" s="16" t="e">
        <f t="shared" si="11"/>
        <v>#DIV/0!</v>
      </c>
      <c r="N29" s="16" t="e">
        <f t="shared" si="11"/>
        <v>#DIV/0!</v>
      </c>
      <c r="O29" s="16" t="e">
        <f t="shared" si="11"/>
        <v>#DIV/0!</v>
      </c>
      <c r="P29" s="16" t="e">
        <f t="shared" si="11"/>
        <v>#DIV/0!</v>
      </c>
      <c r="Q29" s="16" t="e">
        <f t="shared" si="11"/>
        <v>#DIV/0!</v>
      </c>
      <c r="R29" s="16" t="e">
        <f t="shared" si="11"/>
        <v>#DIV/0!</v>
      </c>
      <c r="S29" s="16" t="e">
        <f t="shared" si="11"/>
        <v>#DIV/0!</v>
      </c>
      <c r="T29" s="16" t="e">
        <f t="shared" si="11"/>
        <v>#DIV/0!</v>
      </c>
      <c r="U29" s="16" t="e">
        <f t="shared" si="11"/>
        <v>#DIV/0!</v>
      </c>
      <c r="V29" s="16" t="e">
        <f t="shared" si="11"/>
        <v>#DIV/0!</v>
      </c>
      <c r="W29" s="16" t="e">
        <f t="shared" si="11"/>
        <v>#DIV/0!</v>
      </c>
      <c r="X29" s="16" t="e">
        <f t="shared" si="11"/>
        <v>#DIV/0!</v>
      </c>
      <c r="Y29" s="16" t="e">
        <f t="shared" si="11"/>
        <v>#DIV/0!</v>
      </c>
      <c r="Z29" s="16" t="e">
        <f t="shared" si="11"/>
        <v>#DIV/0!</v>
      </c>
      <c r="AA29" s="16" t="e">
        <f t="shared" si="11"/>
        <v>#DIV/0!</v>
      </c>
      <c r="AB29" s="16" t="e">
        <f t="shared" si="11"/>
        <v>#DIV/0!</v>
      </c>
      <c r="AC29" s="24" t="e">
        <f t="shared" si="9"/>
        <v>#DIV/0!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 t="e">
        <f t="shared" ref="E30:J30" si="12">(E13-E12)/LN(1+(E13-E12)/E7)</f>
        <v>#DIV/0!</v>
      </c>
      <c r="F30" s="16" t="e">
        <f t="shared" si="12"/>
        <v>#DIV/0!</v>
      </c>
      <c r="G30" s="16" t="e">
        <f t="shared" si="12"/>
        <v>#DIV/0!</v>
      </c>
      <c r="H30" s="16" t="e">
        <f t="shared" si="12"/>
        <v>#DIV/0!</v>
      </c>
      <c r="I30" s="16" t="e">
        <f t="shared" si="12"/>
        <v>#DIV/0!</v>
      </c>
      <c r="J30" s="16" t="e">
        <f t="shared" si="12"/>
        <v>#DIV/0!</v>
      </c>
      <c r="K30" s="16" t="e">
        <f>(K13-K12)/LN(1+(K13-K12)/K7)</f>
        <v>#DIV/0!</v>
      </c>
      <c r="L30" s="16" t="e">
        <f t="shared" ref="L30:AB30" si="13">(L13-L12)/LN(1+(L13-L12)/L7)</f>
        <v>#DIV/0!</v>
      </c>
      <c r="M30" s="16" t="e">
        <f t="shared" si="13"/>
        <v>#DIV/0!</v>
      </c>
      <c r="N30" s="16" t="e">
        <f t="shared" si="13"/>
        <v>#DIV/0!</v>
      </c>
      <c r="O30" s="16" t="e">
        <f t="shared" si="13"/>
        <v>#DIV/0!</v>
      </c>
      <c r="P30" s="16" t="e">
        <f t="shared" si="13"/>
        <v>#DIV/0!</v>
      </c>
      <c r="Q30" s="16" t="e">
        <f t="shared" si="13"/>
        <v>#DIV/0!</v>
      </c>
      <c r="R30" s="16" t="e">
        <f t="shared" si="13"/>
        <v>#DIV/0!</v>
      </c>
      <c r="S30" s="16" t="e">
        <f t="shared" si="13"/>
        <v>#DIV/0!</v>
      </c>
      <c r="T30" s="16" t="e">
        <f t="shared" si="13"/>
        <v>#DIV/0!</v>
      </c>
      <c r="U30" s="16" t="e">
        <f t="shared" si="13"/>
        <v>#DIV/0!</v>
      </c>
      <c r="V30" s="16" t="e">
        <f t="shared" si="13"/>
        <v>#DIV/0!</v>
      </c>
      <c r="W30" s="16" t="e">
        <f t="shared" si="13"/>
        <v>#DIV/0!</v>
      </c>
      <c r="X30" s="16" t="e">
        <f t="shared" si="13"/>
        <v>#DIV/0!</v>
      </c>
      <c r="Y30" s="16" t="e">
        <f t="shared" si="13"/>
        <v>#DIV/0!</v>
      </c>
      <c r="Z30" s="16" t="e">
        <f t="shared" si="13"/>
        <v>#DIV/0!</v>
      </c>
      <c r="AA30" s="16" t="e">
        <f t="shared" si="13"/>
        <v>#DIV/0!</v>
      </c>
      <c r="AB30" s="16" t="e">
        <f t="shared" si="13"/>
        <v>#DIV/0!</v>
      </c>
      <c r="AC30" s="24" t="e">
        <f t="shared" si="9"/>
        <v>#DIV/0!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 t="e">
        <f t="shared" ref="E31:AB31" si="14">(E9-E10)/LN(1+(E9-E10)/E8)</f>
        <v>#DIV/0!</v>
      </c>
      <c r="F31" s="16" t="e">
        <f t="shared" si="14"/>
        <v>#DIV/0!</v>
      </c>
      <c r="G31" s="16" t="e">
        <f t="shared" si="14"/>
        <v>#DIV/0!</v>
      </c>
      <c r="H31" s="16" t="e">
        <f t="shared" si="14"/>
        <v>#DIV/0!</v>
      </c>
      <c r="I31" s="16" t="e">
        <f t="shared" si="14"/>
        <v>#DIV/0!</v>
      </c>
      <c r="J31" s="16" t="e">
        <f t="shared" si="14"/>
        <v>#DIV/0!</v>
      </c>
      <c r="K31" s="16" t="e">
        <f t="shared" si="14"/>
        <v>#DIV/0!</v>
      </c>
      <c r="L31" s="16" t="e">
        <f t="shared" si="14"/>
        <v>#DIV/0!</v>
      </c>
      <c r="M31" s="16" t="e">
        <f t="shared" si="14"/>
        <v>#DIV/0!</v>
      </c>
      <c r="N31" s="16" t="e">
        <f t="shared" si="14"/>
        <v>#DIV/0!</v>
      </c>
      <c r="O31" s="16" t="e">
        <f t="shared" si="14"/>
        <v>#DIV/0!</v>
      </c>
      <c r="P31" s="16" t="e">
        <f t="shared" si="14"/>
        <v>#DIV/0!</v>
      </c>
      <c r="Q31" s="16" t="e">
        <f t="shared" si="14"/>
        <v>#DIV/0!</v>
      </c>
      <c r="R31" s="16" t="e">
        <f t="shared" si="14"/>
        <v>#DIV/0!</v>
      </c>
      <c r="S31" s="16" t="e">
        <f t="shared" si="14"/>
        <v>#DIV/0!</v>
      </c>
      <c r="T31" s="16" t="e">
        <f t="shared" si="14"/>
        <v>#DIV/0!</v>
      </c>
      <c r="U31" s="16" t="e">
        <f t="shared" si="14"/>
        <v>#DIV/0!</v>
      </c>
      <c r="V31" s="16" t="e">
        <f t="shared" si="14"/>
        <v>#DIV/0!</v>
      </c>
      <c r="W31" s="16" t="e">
        <f t="shared" si="14"/>
        <v>#DIV/0!</v>
      </c>
      <c r="X31" s="16" t="e">
        <f t="shared" si="14"/>
        <v>#DIV/0!</v>
      </c>
      <c r="Y31" s="16" t="e">
        <f t="shared" si="14"/>
        <v>#DIV/0!</v>
      </c>
      <c r="Z31" s="16" t="e">
        <f t="shared" si="14"/>
        <v>#DIV/0!</v>
      </c>
      <c r="AA31" s="16" t="e">
        <f t="shared" si="14"/>
        <v>#DIV/0!</v>
      </c>
      <c r="AB31" s="16" t="e">
        <f t="shared" si="14"/>
        <v>#DIV/0!</v>
      </c>
      <c r="AC31" s="24" t="e">
        <f t="shared" si="9"/>
        <v>#DIV/0!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5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5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0</v>
      </c>
      <c r="F40" s="10">
        <f t="shared" ref="F40:AB40" si="16">F38-F39</f>
        <v>0</v>
      </c>
      <c r="G40" s="10">
        <f t="shared" si="16"/>
        <v>0</v>
      </c>
      <c r="H40" s="10">
        <f t="shared" si="16"/>
        <v>0</v>
      </c>
      <c r="I40" s="10">
        <f t="shared" si="16"/>
        <v>0</v>
      </c>
      <c r="J40" s="10">
        <f t="shared" si="16"/>
        <v>0</v>
      </c>
      <c r="K40" s="10">
        <f t="shared" si="16"/>
        <v>0</v>
      </c>
      <c r="L40" s="10">
        <f t="shared" si="16"/>
        <v>0</v>
      </c>
      <c r="M40" s="10">
        <f t="shared" si="16"/>
        <v>0</v>
      </c>
      <c r="N40" s="10">
        <f t="shared" si="16"/>
        <v>0</v>
      </c>
      <c r="O40" s="10">
        <f t="shared" si="16"/>
        <v>0</v>
      </c>
      <c r="P40" s="10">
        <f t="shared" si="16"/>
        <v>0</v>
      </c>
      <c r="Q40" s="10">
        <f t="shared" si="16"/>
        <v>0</v>
      </c>
      <c r="R40" s="10">
        <f t="shared" si="16"/>
        <v>0</v>
      </c>
      <c r="S40" s="10">
        <f t="shared" si="16"/>
        <v>0</v>
      </c>
      <c r="T40" s="10">
        <f t="shared" si="16"/>
        <v>0</v>
      </c>
      <c r="U40" s="10">
        <f t="shared" si="16"/>
        <v>0</v>
      </c>
      <c r="V40" s="10">
        <f t="shared" si="16"/>
        <v>0</v>
      </c>
      <c r="W40" s="10">
        <f t="shared" si="16"/>
        <v>0</v>
      </c>
      <c r="X40" s="10">
        <f t="shared" si="16"/>
        <v>0</v>
      </c>
      <c r="Y40" s="10">
        <f t="shared" si="16"/>
        <v>0</v>
      </c>
      <c r="Z40" s="10">
        <f t="shared" si="16"/>
        <v>0</v>
      </c>
      <c r="AA40" s="10">
        <f t="shared" si="16"/>
        <v>0</v>
      </c>
      <c r="AB40" s="10">
        <f t="shared" si="16"/>
        <v>0</v>
      </c>
      <c r="AC40" s="24">
        <f t="shared" si="15"/>
        <v>0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5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5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0</v>
      </c>
      <c r="F43" s="10">
        <f t="shared" ref="F43:AB43" si="17">F42-F41</f>
        <v>0</v>
      </c>
      <c r="G43" s="10">
        <f t="shared" si="17"/>
        <v>0</v>
      </c>
      <c r="H43" s="10">
        <f t="shared" si="17"/>
        <v>0</v>
      </c>
      <c r="I43" s="10">
        <f t="shared" si="17"/>
        <v>0</v>
      </c>
      <c r="J43" s="10">
        <f t="shared" si="17"/>
        <v>0</v>
      </c>
      <c r="K43" s="10">
        <f t="shared" si="17"/>
        <v>0</v>
      </c>
      <c r="L43" s="10">
        <f t="shared" si="17"/>
        <v>0</v>
      </c>
      <c r="M43" s="10">
        <f t="shared" si="17"/>
        <v>0</v>
      </c>
      <c r="N43" s="10">
        <f t="shared" si="17"/>
        <v>0</v>
      </c>
      <c r="O43" s="10">
        <f t="shared" si="17"/>
        <v>0</v>
      </c>
      <c r="P43" s="10">
        <f t="shared" si="17"/>
        <v>0</v>
      </c>
      <c r="Q43" s="10">
        <f t="shared" si="17"/>
        <v>0</v>
      </c>
      <c r="R43" s="10">
        <f t="shared" si="17"/>
        <v>0</v>
      </c>
      <c r="S43" s="10">
        <f t="shared" si="17"/>
        <v>0</v>
      </c>
      <c r="T43" s="10">
        <f t="shared" si="17"/>
        <v>0</v>
      </c>
      <c r="U43" s="10">
        <f t="shared" si="17"/>
        <v>0</v>
      </c>
      <c r="V43" s="10">
        <f t="shared" si="17"/>
        <v>0</v>
      </c>
      <c r="W43" s="10">
        <f t="shared" si="17"/>
        <v>0</v>
      </c>
      <c r="X43" s="10">
        <f t="shared" si="17"/>
        <v>0</v>
      </c>
      <c r="Y43" s="10">
        <f t="shared" si="17"/>
        <v>0</v>
      </c>
      <c r="Z43" s="10">
        <f t="shared" si="17"/>
        <v>0</v>
      </c>
      <c r="AA43" s="10">
        <f t="shared" si="17"/>
        <v>0</v>
      </c>
      <c r="AB43" s="10">
        <f t="shared" si="17"/>
        <v>0</v>
      </c>
      <c r="AC43" s="24">
        <f>AVERAGE(E43:AB43)</f>
        <v>0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8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8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>
        <v>4.2</v>
      </c>
      <c r="Y46" s="11">
        <v>4.2</v>
      </c>
      <c r="Z46" s="11">
        <v>4.2</v>
      </c>
      <c r="AA46" s="11">
        <v>4.2</v>
      </c>
      <c r="AB46" s="11">
        <v>4.2</v>
      </c>
      <c r="AC46" s="24">
        <f t="shared" si="18"/>
        <v>4.200000000000002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>
        <v>3.7</v>
      </c>
      <c r="Y47" s="12">
        <v>3.7</v>
      </c>
      <c r="Z47" s="12">
        <v>3.7</v>
      </c>
      <c r="AA47" s="12">
        <v>3.7</v>
      </c>
      <c r="AB47" s="12">
        <v>3.7</v>
      </c>
      <c r="AC47" s="24">
        <f t="shared" si="18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>
        <v>3.8</v>
      </c>
      <c r="Y48" s="12">
        <v>3.8</v>
      </c>
      <c r="Z48" s="12">
        <v>3.8</v>
      </c>
      <c r="AA48" s="12">
        <v>3.8</v>
      </c>
      <c r="AB48" s="12">
        <v>3.8</v>
      </c>
      <c r="AC48" s="24">
        <f t="shared" si="18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>
        <v>3</v>
      </c>
      <c r="Y49" s="12">
        <v>3</v>
      </c>
      <c r="Z49" s="12">
        <v>3</v>
      </c>
      <c r="AA49" s="12">
        <v>3</v>
      </c>
      <c r="AB49" s="12">
        <v>3</v>
      </c>
      <c r="AC49" s="24">
        <f t="shared" si="18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AB50" si="19">E46-E47</f>
        <v>0.5</v>
      </c>
      <c r="F50" s="11">
        <f t="shared" si="19"/>
        <v>0.5</v>
      </c>
      <c r="G50" s="11">
        <f t="shared" si="19"/>
        <v>0.5</v>
      </c>
      <c r="H50" s="11">
        <f t="shared" si="19"/>
        <v>0.5</v>
      </c>
      <c r="I50" s="11">
        <f t="shared" si="19"/>
        <v>0.5</v>
      </c>
      <c r="J50" s="11">
        <f t="shared" si="19"/>
        <v>0.5</v>
      </c>
      <c r="K50" s="11">
        <f t="shared" si="19"/>
        <v>0.5</v>
      </c>
      <c r="L50" s="11">
        <f t="shared" si="19"/>
        <v>0.5</v>
      </c>
      <c r="M50" s="11">
        <f t="shared" si="19"/>
        <v>0.5</v>
      </c>
      <c r="N50" s="11">
        <f t="shared" si="19"/>
        <v>0.5</v>
      </c>
      <c r="O50" s="11">
        <f t="shared" si="19"/>
        <v>0.5</v>
      </c>
      <c r="P50" s="11">
        <f t="shared" si="19"/>
        <v>0.5</v>
      </c>
      <c r="Q50" s="11">
        <f t="shared" si="19"/>
        <v>0.5</v>
      </c>
      <c r="R50" s="11">
        <f t="shared" si="19"/>
        <v>0.5</v>
      </c>
      <c r="S50" s="11">
        <f t="shared" si="19"/>
        <v>0.5</v>
      </c>
      <c r="T50" s="11">
        <f t="shared" si="19"/>
        <v>0.5</v>
      </c>
      <c r="U50" s="11">
        <f t="shared" si="19"/>
        <v>0.5</v>
      </c>
      <c r="V50" s="11">
        <f t="shared" si="19"/>
        <v>0.5</v>
      </c>
      <c r="W50" s="11">
        <f t="shared" si="19"/>
        <v>0.5</v>
      </c>
      <c r="X50" s="11">
        <f t="shared" si="19"/>
        <v>0.5</v>
      </c>
      <c r="Y50" s="11">
        <f t="shared" si="19"/>
        <v>0.5</v>
      </c>
      <c r="Z50" s="11">
        <f t="shared" si="19"/>
        <v>0.5</v>
      </c>
      <c r="AA50" s="11">
        <f t="shared" si="19"/>
        <v>0.5</v>
      </c>
      <c r="AB50" s="11">
        <f t="shared" si="19"/>
        <v>0.5</v>
      </c>
      <c r="AC50" s="24">
        <f t="shared" si="18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AB51" si="20">E48-E49</f>
        <v>0.79999999999999982</v>
      </c>
      <c r="F51" s="11">
        <f t="shared" si="20"/>
        <v>0.79999999999999982</v>
      </c>
      <c r="G51" s="11">
        <f t="shared" si="20"/>
        <v>0.79999999999999982</v>
      </c>
      <c r="H51" s="11">
        <f t="shared" si="20"/>
        <v>0.79999999999999982</v>
      </c>
      <c r="I51" s="11">
        <f t="shared" si="20"/>
        <v>0.79999999999999982</v>
      </c>
      <c r="J51" s="11">
        <f t="shared" si="20"/>
        <v>0.79999999999999982</v>
      </c>
      <c r="K51" s="11">
        <f t="shared" si="20"/>
        <v>0.79999999999999982</v>
      </c>
      <c r="L51" s="11">
        <f t="shared" si="20"/>
        <v>0.79999999999999982</v>
      </c>
      <c r="M51" s="11">
        <f t="shared" si="20"/>
        <v>0.79999999999999982</v>
      </c>
      <c r="N51" s="11">
        <f t="shared" si="20"/>
        <v>0.79999999999999982</v>
      </c>
      <c r="O51" s="11">
        <f t="shared" si="20"/>
        <v>0.79999999999999982</v>
      </c>
      <c r="P51" s="11">
        <f t="shared" si="20"/>
        <v>0.79999999999999982</v>
      </c>
      <c r="Q51" s="11">
        <f t="shared" si="20"/>
        <v>0.79999999999999982</v>
      </c>
      <c r="R51" s="11">
        <f t="shared" si="20"/>
        <v>0.79999999999999982</v>
      </c>
      <c r="S51" s="11">
        <f t="shared" si="20"/>
        <v>0.79999999999999982</v>
      </c>
      <c r="T51" s="11">
        <f t="shared" si="20"/>
        <v>0.79999999999999982</v>
      </c>
      <c r="U51" s="11">
        <f t="shared" si="20"/>
        <v>0.79999999999999982</v>
      </c>
      <c r="V51" s="11">
        <f t="shared" si="20"/>
        <v>0.79999999999999982</v>
      </c>
      <c r="W51" s="11">
        <f t="shared" si="20"/>
        <v>0.79999999999999982</v>
      </c>
      <c r="X51" s="11">
        <f t="shared" si="20"/>
        <v>0.79999999999999982</v>
      </c>
      <c r="Y51" s="11">
        <f t="shared" si="20"/>
        <v>0.79999999999999982</v>
      </c>
      <c r="Z51" s="11">
        <f t="shared" si="20"/>
        <v>0.79999999999999982</v>
      </c>
      <c r="AA51" s="11">
        <f t="shared" si="20"/>
        <v>0.79999999999999982</v>
      </c>
      <c r="AB51" s="11">
        <f t="shared" si="20"/>
        <v>0.79999999999999982</v>
      </c>
      <c r="AC51" s="24">
        <f t="shared" si="18"/>
        <v>0.80000000000000027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AB52" si="21">SQRT(E50/0.5)*971</f>
        <v>971</v>
      </c>
      <c r="F52" s="14">
        <f t="shared" si="21"/>
        <v>971</v>
      </c>
      <c r="G52" s="14">
        <f t="shared" si="21"/>
        <v>971</v>
      </c>
      <c r="H52" s="14">
        <f t="shared" si="21"/>
        <v>971</v>
      </c>
      <c r="I52" s="14">
        <f t="shared" si="21"/>
        <v>971</v>
      </c>
      <c r="J52" s="14">
        <f t="shared" si="21"/>
        <v>971</v>
      </c>
      <c r="K52" s="14">
        <f t="shared" si="21"/>
        <v>971</v>
      </c>
      <c r="L52" s="14">
        <f t="shared" si="21"/>
        <v>971</v>
      </c>
      <c r="M52" s="14">
        <f t="shared" si="21"/>
        <v>971</v>
      </c>
      <c r="N52" s="14">
        <f t="shared" si="21"/>
        <v>971</v>
      </c>
      <c r="O52" s="14">
        <f t="shared" si="21"/>
        <v>971</v>
      </c>
      <c r="P52" s="14">
        <f t="shared" si="21"/>
        <v>971</v>
      </c>
      <c r="Q52" s="14">
        <f t="shared" si="21"/>
        <v>971</v>
      </c>
      <c r="R52" s="14">
        <f t="shared" si="21"/>
        <v>971</v>
      </c>
      <c r="S52" s="14">
        <f t="shared" si="21"/>
        <v>971</v>
      </c>
      <c r="T52" s="14">
        <f t="shared" si="21"/>
        <v>971</v>
      </c>
      <c r="U52" s="14">
        <f t="shared" si="21"/>
        <v>971</v>
      </c>
      <c r="V52" s="14">
        <f t="shared" si="21"/>
        <v>971</v>
      </c>
      <c r="W52" s="14">
        <f t="shared" si="21"/>
        <v>971</v>
      </c>
      <c r="X52" s="14">
        <f t="shared" si="21"/>
        <v>971</v>
      </c>
      <c r="Y52" s="14">
        <f t="shared" si="21"/>
        <v>971</v>
      </c>
      <c r="Z52" s="14">
        <f t="shared" si="21"/>
        <v>971</v>
      </c>
      <c r="AA52" s="14">
        <f t="shared" si="21"/>
        <v>971</v>
      </c>
      <c r="AB52" s="14">
        <f t="shared" si="21"/>
        <v>971</v>
      </c>
      <c r="AC52" s="24">
        <f t="shared" si="18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AB53" si="22">E52*1000*1*(E38-E39)/3024</f>
        <v>0</v>
      </c>
      <c r="F53" s="14">
        <f t="shared" si="22"/>
        <v>0</v>
      </c>
      <c r="G53" s="14">
        <f t="shared" si="22"/>
        <v>0</v>
      </c>
      <c r="H53" s="14">
        <f t="shared" si="22"/>
        <v>0</v>
      </c>
      <c r="I53" s="14">
        <f t="shared" si="22"/>
        <v>0</v>
      </c>
      <c r="J53" s="14">
        <f t="shared" si="22"/>
        <v>0</v>
      </c>
      <c r="K53" s="14">
        <f t="shared" si="22"/>
        <v>0</v>
      </c>
      <c r="L53" s="14">
        <f t="shared" si="22"/>
        <v>0</v>
      </c>
      <c r="M53" s="14">
        <f t="shared" si="22"/>
        <v>0</v>
      </c>
      <c r="N53" s="14">
        <f t="shared" si="22"/>
        <v>0</v>
      </c>
      <c r="O53" s="14">
        <f t="shared" si="22"/>
        <v>0</v>
      </c>
      <c r="P53" s="14">
        <f t="shared" si="22"/>
        <v>0</v>
      </c>
      <c r="Q53" s="14">
        <f t="shared" si="22"/>
        <v>0</v>
      </c>
      <c r="R53" s="14">
        <f t="shared" si="22"/>
        <v>0</v>
      </c>
      <c r="S53" s="14">
        <f t="shared" si="22"/>
        <v>0</v>
      </c>
      <c r="T53" s="14">
        <f t="shared" si="22"/>
        <v>0</v>
      </c>
      <c r="U53" s="14">
        <f t="shared" si="22"/>
        <v>0</v>
      </c>
      <c r="V53" s="14">
        <f t="shared" si="22"/>
        <v>0</v>
      </c>
      <c r="W53" s="14">
        <f t="shared" si="22"/>
        <v>0</v>
      </c>
      <c r="X53" s="14">
        <f t="shared" si="22"/>
        <v>0</v>
      </c>
      <c r="Y53" s="14">
        <f t="shared" si="22"/>
        <v>0</v>
      </c>
      <c r="Z53" s="14">
        <f t="shared" si="22"/>
        <v>0</v>
      </c>
      <c r="AA53" s="14">
        <f t="shared" si="22"/>
        <v>0</v>
      </c>
      <c r="AB53" s="14">
        <f t="shared" si="22"/>
        <v>0</v>
      </c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 t="e">
        <f t="shared" ref="E55:AB55" si="23">E54/E53</f>
        <v>#DIV/0!</v>
      </c>
      <c r="F55" s="16" t="e">
        <f t="shared" si="23"/>
        <v>#DIV/0!</v>
      </c>
      <c r="G55" s="16" t="e">
        <f t="shared" si="23"/>
        <v>#DIV/0!</v>
      </c>
      <c r="H55" s="16" t="e">
        <f t="shared" si="23"/>
        <v>#DIV/0!</v>
      </c>
      <c r="I55" s="16" t="e">
        <f t="shared" si="23"/>
        <v>#DIV/0!</v>
      </c>
      <c r="J55" s="16" t="e">
        <f t="shared" si="23"/>
        <v>#DIV/0!</v>
      </c>
      <c r="K55" s="16" t="e">
        <f t="shared" si="23"/>
        <v>#DIV/0!</v>
      </c>
      <c r="L55" s="16" t="e">
        <f t="shared" si="23"/>
        <v>#DIV/0!</v>
      </c>
      <c r="M55" s="16" t="e">
        <f t="shared" si="23"/>
        <v>#DIV/0!</v>
      </c>
      <c r="N55" s="16" t="e">
        <f t="shared" si="23"/>
        <v>#DIV/0!</v>
      </c>
      <c r="O55" s="16" t="e">
        <f t="shared" si="23"/>
        <v>#DIV/0!</v>
      </c>
      <c r="P55" s="16" t="e">
        <f t="shared" si="23"/>
        <v>#DIV/0!</v>
      </c>
      <c r="Q55" s="16" t="e">
        <f t="shared" si="23"/>
        <v>#DIV/0!</v>
      </c>
      <c r="R55" s="16" t="e">
        <f t="shared" si="23"/>
        <v>#DIV/0!</v>
      </c>
      <c r="S55" s="16" t="e">
        <f t="shared" si="23"/>
        <v>#DIV/0!</v>
      </c>
      <c r="T55" s="16" t="e">
        <f t="shared" si="23"/>
        <v>#DIV/0!</v>
      </c>
      <c r="U55" s="16" t="e">
        <f t="shared" si="23"/>
        <v>#DIV/0!</v>
      </c>
      <c r="V55" s="16" t="e">
        <f t="shared" si="23"/>
        <v>#DIV/0!</v>
      </c>
      <c r="W55" s="16" t="e">
        <f t="shared" si="23"/>
        <v>#DIV/0!</v>
      </c>
      <c r="X55" s="16" t="e">
        <f t="shared" si="23"/>
        <v>#DIV/0!</v>
      </c>
      <c r="Y55" s="16" t="e">
        <f t="shared" si="23"/>
        <v>#DIV/0!</v>
      </c>
      <c r="Z55" s="16" t="e">
        <f t="shared" si="23"/>
        <v>#DIV/0!</v>
      </c>
      <c r="AA55" s="16" t="e">
        <f t="shared" si="23"/>
        <v>#DIV/0!</v>
      </c>
      <c r="AB55" s="16" t="e">
        <f t="shared" si="23"/>
        <v>#DIV/0!</v>
      </c>
      <c r="AC55" s="24" t="e">
        <f t="shared" ref="AC55:AC60" si="24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 t="e">
        <f>AVERAGE(E55:AB55)</f>
        <v>#DIV/0!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24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 t="e">
        <f t="shared" ref="E57:AB57" si="25">3.516/E55</f>
        <v>#DIV/0!</v>
      </c>
      <c r="F57" s="16" t="e">
        <f t="shared" si="25"/>
        <v>#DIV/0!</v>
      </c>
      <c r="G57" s="16" t="e">
        <f t="shared" si="25"/>
        <v>#DIV/0!</v>
      </c>
      <c r="H57" s="16" t="e">
        <f t="shared" si="25"/>
        <v>#DIV/0!</v>
      </c>
      <c r="I57" s="16" t="e">
        <f t="shared" si="25"/>
        <v>#DIV/0!</v>
      </c>
      <c r="J57" s="16" t="e">
        <f t="shared" si="25"/>
        <v>#DIV/0!</v>
      </c>
      <c r="K57" s="16" t="e">
        <f t="shared" si="25"/>
        <v>#DIV/0!</v>
      </c>
      <c r="L57" s="16" t="e">
        <f t="shared" si="25"/>
        <v>#DIV/0!</v>
      </c>
      <c r="M57" s="16" t="e">
        <f t="shared" si="25"/>
        <v>#DIV/0!</v>
      </c>
      <c r="N57" s="16" t="e">
        <f t="shared" si="25"/>
        <v>#DIV/0!</v>
      </c>
      <c r="O57" s="16" t="e">
        <f t="shared" si="25"/>
        <v>#DIV/0!</v>
      </c>
      <c r="P57" s="16" t="e">
        <f t="shared" si="25"/>
        <v>#DIV/0!</v>
      </c>
      <c r="Q57" s="16" t="e">
        <f t="shared" si="25"/>
        <v>#DIV/0!</v>
      </c>
      <c r="R57" s="16" t="e">
        <f t="shared" si="25"/>
        <v>#DIV/0!</v>
      </c>
      <c r="S57" s="16" t="e">
        <f t="shared" si="25"/>
        <v>#DIV/0!</v>
      </c>
      <c r="T57" s="16" t="e">
        <f t="shared" si="25"/>
        <v>#DIV/0!</v>
      </c>
      <c r="U57" s="16" t="e">
        <f t="shared" si="25"/>
        <v>#DIV/0!</v>
      </c>
      <c r="V57" s="16" t="e">
        <f t="shared" si="25"/>
        <v>#DIV/0!</v>
      </c>
      <c r="W57" s="16" t="e">
        <f t="shared" si="25"/>
        <v>#DIV/0!</v>
      </c>
      <c r="X57" s="16" t="e">
        <f t="shared" si="25"/>
        <v>#DIV/0!</v>
      </c>
      <c r="Y57" s="16" t="e">
        <f t="shared" si="25"/>
        <v>#DIV/0!</v>
      </c>
      <c r="Z57" s="16" t="e">
        <f t="shared" si="25"/>
        <v>#DIV/0!</v>
      </c>
      <c r="AA57" s="16" t="e">
        <f t="shared" si="25"/>
        <v>#DIV/0!</v>
      </c>
      <c r="AB57" s="16" t="e">
        <f t="shared" si="25"/>
        <v>#DIV/0!</v>
      </c>
      <c r="AC57" s="24" t="e">
        <f t="shared" si="24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 t="e">
        <f t="shared" ref="E58:AB58" si="26">3.413*E57</f>
        <v>#DIV/0!</v>
      </c>
      <c r="F58" s="16" t="e">
        <f t="shared" si="26"/>
        <v>#DIV/0!</v>
      </c>
      <c r="G58" s="16" t="e">
        <f t="shared" si="26"/>
        <v>#DIV/0!</v>
      </c>
      <c r="H58" s="16" t="e">
        <f t="shared" si="26"/>
        <v>#DIV/0!</v>
      </c>
      <c r="I58" s="16" t="e">
        <f t="shared" si="26"/>
        <v>#DIV/0!</v>
      </c>
      <c r="J58" s="16" t="e">
        <f t="shared" si="26"/>
        <v>#DIV/0!</v>
      </c>
      <c r="K58" s="16" t="e">
        <f t="shared" si="26"/>
        <v>#DIV/0!</v>
      </c>
      <c r="L58" s="16" t="e">
        <f t="shared" si="26"/>
        <v>#DIV/0!</v>
      </c>
      <c r="M58" s="16" t="e">
        <f t="shared" si="26"/>
        <v>#DIV/0!</v>
      </c>
      <c r="N58" s="16" t="e">
        <f t="shared" si="26"/>
        <v>#DIV/0!</v>
      </c>
      <c r="O58" s="16" t="e">
        <f t="shared" si="26"/>
        <v>#DIV/0!</v>
      </c>
      <c r="P58" s="16" t="e">
        <f t="shared" si="26"/>
        <v>#DIV/0!</v>
      </c>
      <c r="Q58" s="16" t="e">
        <f t="shared" si="26"/>
        <v>#DIV/0!</v>
      </c>
      <c r="R58" s="16" t="e">
        <f t="shared" si="26"/>
        <v>#DIV/0!</v>
      </c>
      <c r="S58" s="16" t="e">
        <f t="shared" si="26"/>
        <v>#DIV/0!</v>
      </c>
      <c r="T58" s="16" t="e">
        <f t="shared" si="26"/>
        <v>#DIV/0!</v>
      </c>
      <c r="U58" s="16" t="e">
        <f t="shared" si="26"/>
        <v>#DIV/0!</v>
      </c>
      <c r="V58" s="16" t="e">
        <f t="shared" si="26"/>
        <v>#DIV/0!</v>
      </c>
      <c r="W58" s="16" t="e">
        <f t="shared" si="26"/>
        <v>#DIV/0!</v>
      </c>
      <c r="X58" s="16" t="e">
        <f t="shared" si="26"/>
        <v>#DIV/0!</v>
      </c>
      <c r="Y58" s="16" t="e">
        <f t="shared" si="26"/>
        <v>#DIV/0!</v>
      </c>
      <c r="Z58" s="16" t="e">
        <f t="shared" si="26"/>
        <v>#DIV/0!</v>
      </c>
      <c r="AA58" s="16" t="e">
        <f t="shared" si="26"/>
        <v>#DIV/0!</v>
      </c>
      <c r="AB58" s="16" t="e">
        <f t="shared" si="26"/>
        <v>#DIV/0!</v>
      </c>
      <c r="AC58" s="24" t="e">
        <f t="shared" si="24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 t="e">
        <f t="shared" ref="E59:J59" si="27">(E42-E41)/LN(1+(E42-E41)/E36)</f>
        <v>#DIV/0!</v>
      </c>
      <c r="F59" s="16" t="e">
        <f t="shared" si="27"/>
        <v>#DIV/0!</v>
      </c>
      <c r="G59" s="16" t="e">
        <f t="shared" si="27"/>
        <v>#DIV/0!</v>
      </c>
      <c r="H59" s="16" t="e">
        <f t="shared" si="27"/>
        <v>#DIV/0!</v>
      </c>
      <c r="I59" s="16" t="e">
        <f t="shared" si="27"/>
        <v>#DIV/0!</v>
      </c>
      <c r="J59" s="16" t="e">
        <f t="shared" si="27"/>
        <v>#DIV/0!</v>
      </c>
      <c r="K59" s="16" t="e">
        <f>(K42-K41)/LN(1+(K42-K41)/K36)</f>
        <v>#DIV/0!</v>
      </c>
      <c r="L59" s="16" t="e">
        <f t="shared" ref="L59:AB59" si="28">(L42-L41)/LN(1+(L42-L41)/L36)</f>
        <v>#DIV/0!</v>
      </c>
      <c r="M59" s="16" t="e">
        <f t="shared" si="28"/>
        <v>#DIV/0!</v>
      </c>
      <c r="N59" s="16" t="e">
        <f t="shared" si="28"/>
        <v>#DIV/0!</v>
      </c>
      <c r="O59" s="16" t="e">
        <f t="shared" si="28"/>
        <v>#DIV/0!</v>
      </c>
      <c r="P59" s="16" t="e">
        <f t="shared" si="28"/>
        <v>#DIV/0!</v>
      </c>
      <c r="Q59" s="16" t="e">
        <f t="shared" si="28"/>
        <v>#DIV/0!</v>
      </c>
      <c r="R59" s="16" t="e">
        <f t="shared" si="28"/>
        <v>#DIV/0!</v>
      </c>
      <c r="S59" s="16" t="e">
        <f t="shared" si="28"/>
        <v>#DIV/0!</v>
      </c>
      <c r="T59" s="16" t="e">
        <f t="shared" si="28"/>
        <v>#DIV/0!</v>
      </c>
      <c r="U59" s="16" t="e">
        <f t="shared" si="28"/>
        <v>#DIV/0!</v>
      </c>
      <c r="V59" s="16" t="e">
        <f t="shared" si="28"/>
        <v>#DIV/0!</v>
      </c>
      <c r="W59" s="16" t="e">
        <f t="shared" si="28"/>
        <v>#DIV/0!</v>
      </c>
      <c r="X59" s="16" t="e">
        <f t="shared" si="28"/>
        <v>#DIV/0!</v>
      </c>
      <c r="Y59" s="16" t="e">
        <f t="shared" si="28"/>
        <v>#DIV/0!</v>
      </c>
      <c r="Z59" s="16" t="e">
        <f t="shared" si="28"/>
        <v>#DIV/0!</v>
      </c>
      <c r="AA59" s="16" t="e">
        <f t="shared" si="28"/>
        <v>#DIV/0!</v>
      </c>
      <c r="AB59" s="16" t="e">
        <f t="shared" si="28"/>
        <v>#DIV/0!</v>
      </c>
      <c r="AC59" s="24" t="e">
        <f t="shared" si="24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 t="e">
        <f t="shared" ref="E60:AB60" si="29">(E38-E39)/LN(1+(E38-E39)/E37)</f>
        <v>#DIV/0!</v>
      </c>
      <c r="F60" s="16" t="e">
        <f t="shared" si="29"/>
        <v>#DIV/0!</v>
      </c>
      <c r="G60" s="16" t="e">
        <f t="shared" si="29"/>
        <v>#DIV/0!</v>
      </c>
      <c r="H60" s="16" t="e">
        <f t="shared" si="29"/>
        <v>#DIV/0!</v>
      </c>
      <c r="I60" s="16" t="e">
        <f t="shared" si="29"/>
        <v>#DIV/0!</v>
      </c>
      <c r="J60" s="16" t="e">
        <f t="shared" si="29"/>
        <v>#DIV/0!</v>
      </c>
      <c r="K60" s="16" t="e">
        <f t="shared" si="29"/>
        <v>#DIV/0!</v>
      </c>
      <c r="L60" s="16" t="e">
        <f t="shared" si="29"/>
        <v>#DIV/0!</v>
      </c>
      <c r="M60" s="16" t="e">
        <f t="shared" si="29"/>
        <v>#DIV/0!</v>
      </c>
      <c r="N60" s="16" t="e">
        <f t="shared" si="29"/>
        <v>#DIV/0!</v>
      </c>
      <c r="O60" s="16" t="e">
        <f t="shared" si="29"/>
        <v>#DIV/0!</v>
      </c>
      <c r="P60" s="16" t="e">
        <f t="shared" si="29"/>
        <v>#DIV/0!</v>
      </c>
      <c r="Q60" s="16" t="e">
        <f t="shared" si="29"/>
        <v>#DIV/0!</v>
      </c>
      <c r="R60" s="16" t="e">
        <f t="shared" si="29"/>
        <v>#DIV/0!</v>
      </c>
      <c r="S60" s="16" t="e">
        <f t="shared" si="29"/>
        <v>#DIV/0!</v>
      </c>
      <c r="T60" s="16" t="e">
        <f t="shared" si="29"/>
        <v>#DIV/0!</v>
      </c>
      <c r="U60" s="16" t="e">
        <f t="shared" si="29"/>
        <v>#DIV/0!</v>
      </c>
      <c r="V60" s="16" t="e">
        <f t="shared" si="29"/>
        <v>#DIV/0!</v>
      </c>
      <c r="W60" s="16" t="e">
        <f t="shared" si="29"/>
        <v>#DIV/0!</v>
      </c>
      <c r="X60" s="16" t="e">
        <f t="shared" si="29"/>
        <v>#DIV/0!</v>
      </c>
      <c r="Y60" s="16" t="e">
        <f t="shared" si="29"/>
        <v>#DIV/0!</v>
      </c>
      <c r="Z60" s="16" t="e">
        <f t="shared" si="29"/>
        <v>#DIV/0!</v>
      </c>
      <c r="AA60" s="16" t="e">
        <f t="shared" si="29"/>
        <v>#DIV/0!</v>
      </c>
      <c r="AB60" s="16" t="e">
        <f t="shared" si="29"/>
        <v>#DIV/0!</v>
      </c>
      <c r="AC60" s="24" t="e">
        <f t="shared" si="24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>
        <v>0.7</v>
      </c>
      <c r="F65" s="8">
        <v>0.6</v>
      </c>
      <c r="G65" s="8">
        <v>0.6</v>
      </c>
      <c r="H65" s="8">
        <v>1</v>
      </c>
      <c r="I65" s="8">
        <v>0.8</v>
      </c>
      <c r="J65" s="8">
        <v>0.6</v>
      </c>
      <c r="K65" s="8">
        <v>0.9</v>
      </c>
      <c r="L65" s="8">
        <v>0.6</v>
      </c>
      <c r="M65" s="8">
        <v>0.8</v>
      </c>
      <c r="N65" s="8">
        <v>0.7</v>
      </c>
      <c r="O65" s="8">
        <v>0.3</v>
      </c>
      <c r="P65" s="8">
        <v>0.6</v>
      </c>
      <c r="Q65" s="8">
        <v>0.6</v>
      </c>
      <c r="R65" s="8">
        <v>0.6</v>
      </c>
      <c r="S65" s="8">
        <v>0.6</v>
      </c>
      <c r="T65" s="8">
        <v>0.7</v>
      </c>
      <c r="U65" s="8">
        <v>0.7</v>
      </c>
      <c r="V65" s="8">
        <v>0.6</v>
      </c>
      <c r="W65" s="8">
        <v>0.5</v>
      </c>
      <c r="X65" s="8">
        <v>0.6</v>
      </c>
      <c r="Y65" s="8">
        <v>0.6</v>
      </c>
      <c r="Z65" s="8">
        <v>0.5</v>
      </c>
      <c r="AA65" s="8">
        <v>0.5</v>
      </c>
      <c r="AB65" s="8">
        <v>0.6</v>
      </c>
      <c r="AC65" s="23">
        <f>AVERAGE(E65:AB65)</f>
        <v>0.63749999999999984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>
        <v>0.5</v>
      </c>
      <c r="F66" s="9">
        <v>0.4</v>
      </c>
      <c r="G66" s="9">
        <v>0.4</v>
      </c>
      <c r="H66" s="9">
        <v>0.5</v>
      </c>
      <c r="I66" s="9">
        <v>0.6</v>
      </c>
      <c r="J66" s="9">
        <v>0.5</v>
      </c>
      <c r="K66" s="9">
        <v>0.6</v>
      </c>
      <c r="L66" s="9">
        <v>0.4</v>
      </c>
      <c r="M66" s="9">
        <v>0.8</v>
      </c>
      <c r="N66" s="9">
        <v>0.6</v>
      </c>
      <c r="O66" s="9">
        <v>0.5</v>
      </c>
      <c r="P66" s="9">
        <v>0.6</v>
      </c>
      <c r="Q66" s="9">
        <v>0.5</v>
      </c>
      <c r="R66" s="9">
        <v>0.7</v>
      </c>
      <c r="S66" s="9">
        <v>0.6</v>
      </c>
      <c r="T66" s="9">
        <v>0.5</v>
      </c>
      <c r="U66" s="9">
        <v>0.6</v>
      </c>
      <c r="V66" s="9">
        <v>0.4</v>
      </c>
      <c r="W66" s="9">
        <v>0.4</v>
      </c>
      <c r="X66" s="9">
        <v>0.4</v>
      </c>
      <c r="Y66" s="9">
        <v>0.4</v>
      </c>
      <c r="Z66" s="9">
        <v>0.4</v>
      </c>
      <c r="AA66" s="9">
        <v>0.6</v>
      </c>
      <c r="AB66" s="9">
        <v>0.6</v>
      </c>
      <c r="AC66" s="23">
        <f>AVERAGE(E66:AB66)</f>
        <v>0.52083333333333337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>
        <v>13.1</v>
      </c>
      <c r="F67" s="10">
        <v>13.1</v>
      </c>
      <c r="G67" s="10">
        <v>13.6</v>
      </c>
      <c r="H67" s="10">
        <v>13.9</v>
      </c>
      <c r="I67" s="10">
        <v>14.2</v>
      </c>
      <c r="J67" s="10">
        <v>14.7</v>
      </c>
      <c r="K67" s="10">
        <v>15.1</v>
      </c>
      <c r="L67" s="10">
        <v>15.5</v>
      </c>
      <c r="M67" s="10">
        <v>15.6</v>
      </c>
      <c r="N67" s="10">
        <v>14.4</v>
      </c>
      <c r="O67" s="10">
        <v>13.7</v>
      </c>
      <c r="P67" s="10">
        <v>13.1</v>
      </c>
      <c r="Q67" s="10">
        <v>13.9</v>
      </c>
      <c r="R67" s="10">
        <v>14.6</v>
      </c>
      <c r="S67" s="10">
        <v>15.1</v>
      </c>
      <c r="T67" s="10">
        <v>15.2</v>
      </c>
      <c r="U67" s="10">
        <v>15.4</v>
      </c>
      <c r="V67" s="10">
        <v>15.1</v>
      </c>
      <c r="W67" s="10">
        <v>14</v>
      </c>
      <c r="X67" s="10">
        <v>13.2</v>
      </c>
      <c r="Y67" s="10">
        <v>12.2</v>
      </c>
      <c r="Z67" s="10">
        <v>13.1</v>
      </c>
      <c r="AA67" s="10">
        <v>13.4</v>
      </c>
      <c r="AB67" s="10">
        <v>13.7</v>
      </c>
      <c r="AC67" s="24">
        <f t="shared" ref="AC67:AC71" si="30">AVERAGE(E67:AB67)</f>
        <v>14.12083333333333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>
        <v>5.5</v>
      </c>
      <c r="F68" s="10">
        <v>5.6</v>
      </c>
      <c r="G68" s="10">
        <v>5.8</v>
      </c>
      <c r="H68" s="10">
        <v>5.9</v>
      </c>
      <c r="I68" s="10">
        <v>6.2</v>
      </c>
      <c r="J68" s="10">
        <v>6.8</v>
      </c>
      <c r="K68" s="10">
        <v>6.9</v>
      </c>
      <c r="L68" s="10">
        <v>7.6</v>
      </c>
      <c r="M68" s="10">
        <v>7.9</v>
      </c>
      <c r="N68" s="10">
        <v>6.9</v>
      </c>
      <c r="O68" s="10">
        <v>6.2</v>
      </c>
      <c r="P68" s="10">
        <v>5.7</v>
      </c>
      <c r="Q68" s="10">
        <v>6.2</v>
      </c>
      <c r="R68" s="10">
        <v>6.8</v>
      </c>
      <c r="S68" s="10">
        <v>7</v>
      </c>
      <c r="T68" s="10">
        <v>7.1</v>
      </c>
      <c r="U68" s="10">
        <v>7.3</v>
      </c>
      <c r="V68" s="10">
        <v>7.4</v>
      </c>
      <c r="W68" s="10">
        <v>6.5</v>
      </c>
      <c r="X68" s="10">
        <v>5.9</v>
      </c>
      <c r="Y68" s="10">
        <v>5.5</v>
      </c>
      <c r="Z68" s="10">
        <v>5.7</v>
      </c>
      <c r="AA68" s="10">
        <v>5.8</v>
      </c>
      <c r="AB68" s="10">
        <v>6</v>
      </c>
      <c r="AC68" s="24">
        <f t="shared" si="30"/>
        <v>6.4249999999999998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7.6</v>
      </c>
      <c r="F69" s="10">
        <f t="shared" ref="F69:AB69" si="31">F67-F68</f>
        <v>7.5</v>
      </c>
      <c r="G69" s="10">
        <f t="shared" si="31"/>
        <v>7.8</v>
      </c>
      <c r="H69" s="10">
        <f t="shared" si="31"/>
        <v>8</v>
      </c>
      <c r="I69" s="10">
        <f t="shared" si="31"/>
        <v>7.9999999999999991</v>
      </c>
      <c r="J69" s="10">
        <f t="shared" si="31"/>
        <v>7.8999999999999995</v>
      </c>
      <c r="K69" s="10">
        <f t="shared" si="31"/>
        <v>8.1999999999999993</v>
      </c>
      <c r="L69" s="10">
        <f t="shared" si="31"/>
        <v>7.9</v>
      </c>
      <c r="M69" s="10">
        <f t="shared" si="31"/>
        <v>7.6999999999999993</v>
      </c>
      <c r="N69" s="10">
        <f t="shared" si="31"/>
        <v>7.5</v>
      </c>
      <c r="O69" s="10">
        <f t="shared" si="31"/>
        <v>7.4999999999999991</v>
      </c>
      <c r="P69" s="10">
        <f t="shared" si="31"/>
        <v>7.3999999999999995</v>
      </c>
      <c r="Q69" s="10">
        <f t="shared" si="31"/>
        <v>7.7</v>
      </c>
      <c r="R69" s="10">
        <f t="shared" si="31"/>
        <v>7.8</v>
      </c>
      <c r="S69" s="10">
        <f t="shared" si="31"/>
        <v>8.1</v>
      </c>
      <c r="T69" s="10">
        <f t="shared" si="31"/>
        <v>8.1</v>
      </c>
      <c r="U69" s="10">
        <f t="shared" si="31"/>
        <v>8.1000000000000014</v>
      </c>
      <c r="V69" s="10">
        <f t="shared" si="31"/>
        <v>7.6999999999999993</v>
      </c>
      <c r="W69" s="10">
        <f t="shared" si="31"/>
        <v>7.5</v>
      </c>
      <c r="X69" s="10">
        <f t="shared" si="31"/>
        <v>7.2999999999999989</v>
      </c>
      <c r="Y69" s="10">
        <f t="shared" si="31"/>
        <v>6.6999999999999993</v>
      </c>
      <c r="Z69" s="10">
        <f t="shared" si="31"/>
        <v>7.3999999999999995</v>
      </c>
      <c r="AA69" s="10">
        <f t="shared" si="31"/>
        <v>7.6000000000000005</v>
      </c>
      <c r="AB69" s="10">
        <f t="shared" si="31"/>
        <v>7.6999999999999993</v>
      </c>
      <c r="AC69" s="24">
        <f t="shared" si="30"/>
        <v>7.695833333333332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>
        <v>25.7</v>
      </c>
      <c r="F70" s="10">
        <v>26.3</v>
      </c>
      <c r="G70" s="10">
        <v>26.6</v>
      </c>
      <c r="H70" s="10">
        <v>26.8</v>
      </c>
      <c r="I70" s="10">
        <v>28</v>
      </c>
      <c r="J70" s="10">
        <v>28.2</v>
      </c>
      <c r="K70" s="10">
        <v>28.6</v>
      </c>
      <c r="L70" s="10">
        <v>28.3</v>
      </c>
      <c r="M70" s="10">
        <v>29.6</v>
      </c>
      <c r="N70" s="10">
        <v>29</v>
      </c>
      <c r="O70" s="10">
        <v>28.8</v>
      </c>
      <c r="P70" s="10">
        <v>28.4</v>
      </c>
      <c r="Q70" s="10">
        <v>27.4</v>
      </c>
      <c r="R70" s="10">
        <v>27.5</v>
      </c>
      <c r="S70" s="10">
        <v>27.6</v>
      </c>
      <c r="T70" s="10">
        <v>27.7</v>
      </c>
      <c r="U70" s="10">
        <v>27.8</v>
      </c>
      <c r="V70" s="10">
        <v>29.3</v>
      </c>
      <c r="W70" s="10">
        <v>29.4</v>
      </c>
      <c r="X70" s="10">
        <v>29.3</v>
      </c>
      <c r="Y70" s="10">
        <v>28.2</v>
      </c>
      <c r="Z70" s="10">
        <v>27.4</v>
      </c>
      <c r="AA70" s="10">
        <v>27.3</v>
      </c>
      <c r="AB70" s="10">
        <v>27.3</v>
      </c>
      <c r="AC70" s="24">
        <f t="shared" si="30"/>
        <v>27.937499999999996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>
        <v>29.9</v>
      </c>
      <c r="F71" s="10">
        <v>30.6</v>
      </c>
      <c r="G71" s="10">
        <v>31.1</v>
      </c>
      <c r="H71" s="10">
        <v>31.5</v>
      </c>
      <c r="I71" s="10">
        <v>32.5</v>
      </c>
      <c r="J71" s="10">
        <v>32.700000000000003</v>
      </c>
      <c r="K71" s="10">
        <v>33.200000000000003</v>
      </c>
      <c r="L71" s="10">
        <v>32.799999999999997</v>
      </c>
      <c r="M71" s="10">
        <v>34</v>
      </c>
      <c r="N71" s="10">
        <v>33.4</v>
      </c>
      <c r="O71" s="10">
        <v>33.200000000000003</v>
      </c>
      <c r="P71" s="10">
        <v>32.5</v>
      </c>
      <c r="Q71" s="10">
        <v>31.9</v>
      </c>
      <c r="R71" s="10">
        <v>32.200000000000003</v>
      </c>
      <c r="S71" s="10">
        <v>32.299999999999997</v>
      </c>
      <c r="T71" s="10">
        <v>32</v>
      </c>
      <c r="U71" s="10">
        <v>32.5</v>
      </c>
      <c r="V71" s="10">
        <v>33.9</v>
      </c>
      <c r="W71" s="10">
        <v>33.700000000000003</v>
      </c>
      <c r="X71" s="10">
        <v>33.4</v>
      </c>
      <c r="Y71" s="10">
        <v>31.9</v>
      </c>
      <c r="Z71" s="10">
        <v>31.5</v>
      </c>
      <c r="AA71" s="10">
        <v>31.7</v>
      </c>
      <c r="AB71" s="10">
        <v>31.7</v>
      </c>
      <c r="AC71" s="24">
        <f t="shared" si="30"/>
        <v>32.337499999999999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4.1999999999999993</v>
      </c>
      <c r="F72" s="10">
        <f t="shared" ref="F72:AB72" si="32">F71-F70</f>
        <v>4.3000000000000007</v>
      </c>
      <c r="G72" s="10">
        <f t="shared" si="32"/>
        <v>4.5</v>
      </c>
      <c r="H72" s="10">
        <f t="shared" si="32"/>
        <v>4.6999999999999993</v>
      </c>
      <c r="I72" s="10">
        <f t="shared" si="32"/>
        <v>4.5</v>
      </c>
      <c r="J72" s="10">
        <f t="shared" si="32"/>
        <v>4.5000000000000036</v>
      </c>
      <c r="K72" s="10">
        <f t="shared" si="32"/>
        <v>4.6000000000000014</v>
      </c>
      <c r="L72" s="10">
        <f t="shared" si="32"/>
        <v>4.4999999999999964</v>
      </c>
      <c r="M72" s="10">
        <f t="shared" si="32"/>
        <v>4.3999999999999986</v>
      </c>
      <c r="N72" s="10">
        <f t="shared" si="32"/>
        <v>4.3999999999999986</v>
      </c>
      <c r="O72" s="10">
        <f t="shared" si="32"/>
        <v>4.4000000000000021</v>
      </c>
      <c r="P72" s="10">
        <f t="shared" si="32"/>
        <v>4.1000000000000014</v>
      </c>
      <c r="Q72" s="10">
        <f t="shared" si="32"/>
        <v>4.5</v>
      </c>
      <c r="R72" s="10">
        <f t="shared" si="32"/>
        <v>4.7000000000000028</v>
      </c>
      <c r="S72" s="10">
        <f t="shared" si="32"/>
        <v>4.6999999999999957</v>
      </c>
      <c r="T72" s="10">
        <f t="shared" si="32"/>
        <v>4.3000000000000007</v>
      </c>
      <c r="U72" s="10">
        <f t="shared" si="32"/>
        <v>4.6999999999999993</v>
      </c>
      <c r="V72" s="10">
        <f t="shared" si="32"/>
        <v>4.5999999999999979</v>
      </c>
      <c r="W72" s="10">
        <f t="shared" si="32"/>
        <v>4.3000000000000043</v>
      </c>
      <c r="X72" s="10">
        <f t="shared" si="32"/>
        <v>4.0999999999999979</v>
      </c>
      <c r="Y72" s="10">
        <f t="shared" si="32"/>
        <v>3.6999999999999993</v>
      </c>
      <c r="Z72" s="10">
        <f t="shared" si="32"/>
        <v>4.1000000000000014</v>
      </c>
      <c r="AA72" s="10">
        <f t="shared" si="32"/>
        <v>4.3999999999999986</v>
      </c>
      <c r="AB72" s="10">
        <f t="shared" si="32"/>
        <v>4.3999999999999986</v>
      </c>
      <c r="AC72" s="24">
        <f>AVERAGE(E72:AB72)</f>
        <v>4.4000000000000012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>
        <v>248.2</v>
      </c>
      <c r="F73" s="172">
        <v>248.9</v>
      </c>
      <c r="G73" s="172">
        <v>251</v>
      </c>
      <c r="H73" s="172">
        <v>253</v>
      </c>
      <c r="I73" s="172">
        <v>258.60000000000002</v>
      </c>
      <c r="J73" s="172">
        <v>264.10000000000002</v>
      </c>
      <c r="K73" s="172">
        <v>265.39999999999998</v>
      </c>
      <c r="L73" s="172">
        <v>273</v>
      </c>
      <c r="M73" s="172">
        <v>277.89999999999998</v>
      </c>
      <c r="N73" s="172">
        <v>266.10000000000002</v>
      </c>
      <c r="O73" s="172">
        <v>257.89999999999998</v>
      </c>
      <c r="P73" s="172">
        <v>249.6</v>
      </c>
      <c r="Q73" s="172">
        <v>255.1</v>
      </c>
      <c r="R73" s="172">
        <v>264.10000000000002</v>
      </c>
      <c r="S73" s="172">
        <v>265.39999999999998</v>
      </c>
      <c r="T73" s="172">
        <v>267.5</v>
      </c>
      <c r="U73" s="172">
        <v>272.3</v>
      </c>
      <c r="V73" s="172">
        <v>274.39999999999998</v>
      </c>
      <c r="W73" s="172">
        <v>260.60000000000002</v>
      </c>
      <c r="X73" s="172">
        <v>254.4</v>
      </c>
      <c r="Y73" s="172">
        <v>246.8</v>
      </c>
      <c r="Z73" s="172">
        <v>251.7</v>
      </c>
      <c r="AA73" s="172">
        <v>252.3</v>
      </c>
      <c r="AB73" s="172">
        <v>253</v>
      </c>
      <c r="AC73" s="24">
        <f t="shared" ref="AC73:AC81" si="33">AVERAGE(E73:AB73)</f>
        <v>259.63749999999999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>
        <v>680.5</v>
      </c>
      <c r="F74" s="172">
        <v>696.4</v>
      </c>
      <c r="G74" s="172">
        <v>707.4</v>
      </c>
      <c r="H74" s="172">
        <v>714.3</v>
      </c>
      <c r="I74" s="172">
        <v>739.1</v>
      </c>
      <c r="J74" s="172">
        <v>743.9</v>
      </c>
      <c r="K74" s="172">
        <v>756.4</v>
      </c>
      <c r="L74" s="172">
        <v>746</v>
      </c>
      <c r="M74" s="172">
        <v>774.3</v>
      </c>
      <c r="N74" s="172">
        <v>761.2</v>
      </c>
      <c r="O74" s="172">
        <v>752.2</v>
      </c>
      <c r="P74" s="172">
        <v>737.7</v>
      </c>
      <c r="Q74" s="172">
        <v>727.4</v>
      </c>
      <c r="R74" s="172">
        <v>730.8</v>
      </c>
      <c r="S74" s="172">
        <v>735</v>
      </c>
      <c r="T74" s="172">
        <v>737</v>
      </c>
      <c r="U74" s="172">
        <v>737</v>
      </c>
      <c r="V74" s="172">
        <v>765.3</v>
      </c>
      <c r="W74" s="172">
        <v>768.1</v>
      </c>
      <c r="X74" s="172">
        <v>759.1</v>
      </c>
      <c r="Y74" s="172">
        <v>733.6</v>
      </c>
      <c r="Z74" s="172">
        <v>716.4</v>
      </c>
      <c r="AA74" s="172">
        <v>721.2</v>
      </c>
      <c r="AB74" s="172">
        <v>719.8</v>
      </c>
      <c r="AC74" s="24">
        <f t="shared" si="33"/>
        <v>735.83749999999998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33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33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33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33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B79" si="34">E75-E76</f>
        <v>0.5</v>
      </c>
      <c r="F79" s="11">
        <f t="shared" si="34"/>
        <v>0.5</v>
      </c>
      <c r="G79" s="11">
        <f t="shared" si="34"/>
        <v>0.5</v>
      </c>
      <c r="H79" s="11">
        <f t="shared" si="34"/>
        <v>0.5</v>
      </c>
      <c r="I79" s="11">
        <f t="shared" si="34"/>
        <v>0.5</v>
      </c>
      <c r="J79" s="11">
        <f t="shared" si="34"/>
        <v>0.5</v>
      </c>
      <c r="K79" s="11">
        <f t="shared" si="34"/>
        <v>0.5</v>
      </c>
      <c r="L79" s="11">
        <f t="shared" si="34"/>
        <v>0.5</v>
      </c>
      <c r="M79" s="11">
        <f t="shared" si="34"/>
        <v>0.5</v>
      </c>
      <c r="N79" s="11">
        <f t="shared" si="34"/>
        <v>0.5</v>
      </c>
      <c r="O79" s="11">
        <f t="shared" si="34"/>
        <v>0.5</v>
      </c>
      <c r="P79" s="11">
        <f t="shared" si="34"/>
        <v>0.5</v>
      </c>
      <c r="Q79" s="11">
        <f t="shared" si="34"/>
        <v>0.5</v>
      </c>
      <c r="R79" s="11">
        <f t="shared" si="34"/>
        <v>0.5</v>
      </c>
      <c r="S79" s="11">
        <f t="shared" si="34"/>
        <v>0.5</v>
      </c>
      <c r="T79" s="11">
        <f t="shared" si="34"/>
        <v>0.5</v>
      </c>
      <c r="U79" s="11">
        <f t="shared" si="34"/>
        <v>0.5</v>
      </c>
      <c r="V79" s="11">
        <f t="shared" si="34"/>
        <v>0.5</v>
      </c>
      <c r="W79" s="11">
        <f t="shared" si="34"/>
        <v>0.5</v>
      </c>
      <c r="X79" s="11">
        <f t="shared" si="34"/>
        <v>0.5</v>
      </c>
      <c r="Y79" s="11">
        <f t="shared" si="34"/>
        <v>0.5</v>
      </c>
      <c r="Z79" s="11">
        <f t="shared" si="34"/>
        <v>0.5</v>
      </c>
      <c r="AA79" s="11">
        <f t="shared" si="34"/>
        <v>0.5</v>
      </c>
      <c r="AB79" s="11">
        <f t="shared" si="34"/>
        <v>0.5</v>
      </c>
      <c r="AC79" s="24">
        <f t="shared" si="33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B80" si="35">E77-E78</f>
        <v>0.79999999999999982</v>
      </c>
      <c r="F80" s="11">
        <f t="shared" si="35"/>
        <v>0.79999999999999982</v>
      </c>
      <c r="G80" s="11">
        <f t="shared" si="35"/>
        <v>0.79999999999999982</v>
      </c>
      <c r="H80" s="11">
        <f t="shared" si="35"/>
        <v>0.79999999999999982</v>
      </c>
      <c r="I80" s="11">
        <f t="shared" si="35"/>
        <v>0.79999999999999982</v>
      </c>
      <c r="J80" s="11">
        <f t="shared" si="35"/>
        <v>0.79999999999999982</v>
      </c>
      <c r="K80" s="11">
        <f t="shared" si="35"/>
        <v>0.79999999999999982</v>
      </c>
      <c r="L80" s="11">
        <f t="shared" si="35"/>
        <v>0.79999999999999982</v>
      </c>
      <c r="M80" s="11">
        <f t="shared" si="35"/>
        <v>0.79999999999999982</v>
      </c>
      <c r="N80" s="11">
        <f t="shared" si="35"/>
        <v>0.79999999999999982</v>
      </c>
      <c r="O80" s="11">
        <f t="shared" si="35"/>
        <v>0.79999999999999982</v>
      </c>
      <c r="P80" s="11">
        <f t="shared" si="35"/>
        <v>0.79999999999999982</v>
      </c>
      <c r="Q80" s="11">
        <f t="shared" si="35"/>
        <v>0.79999999999999982</v>
      </c>
      <c r="R80" s="11">
        <f t="shared" si="35"/>
        <v>0.79999999999999982</v>
      </c>
      <c r="S80" s="11">
        <f t="shared" si="35"/>
        <v>0.79999999999999982</v>
      </c>
      <c r="T80" s="11">
        <f t="shared" si="35"/>
        <v>0.79999999999999982</v>
      </c>
      <c r="U80" s="11">
        <f t="shared" si="35"/>
        <v>0.79999999999999982</v>
      </c>
      <c r="V80" s="11">
        <f t="shared" si="35"/>
        <v>0.79999999999999982</v>
      </c>
      <c r="W80" s="11">
        <f t="shared" si="35"/>
        <v>0.79999999999999982</v>
      </c>
      <c r="X80" s="11">
        <f t="shared" si="35"/>
        <v>0.79999999999999982</v>
      </c>
      <c r="Y80" s="11">
        <f t="shared" si="35"/>
        <v>0.79999999999999982</v>
      </c>
      <c r="Z80" s="11">
        <f t="shared" si="35"/>
        <v>0.79999999999999982</v>
      </c>
      <c r="AA80" s="11">
        <f t="shared" si="35"/>
        <v>0.79999999999999982</v>
      </c>
      <c r="AB80" s="11">
        <f t="shared" si="35"/>
        <v>0.79999999999999982</v>
      </c>
      <c r="AC80" s="24">
        <f t="shared" si="33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B81" si="36">SQRT(E79/0.5)*971</f>
        <v>971</v>
      </c>
      <c r="F81" s="14">
        <f t="shared" si="36"/>
        <v>971</v>
      </c>
      <c r="G81" s="14">
        <f t="shared" si="36"/>
        <v>971</v>
      </c>
      <c r="H81" s="14">
        <f t="shared" si="36"/>
        <v>971</v>
      </c>
      <c r="I81" s="14">
        <f t="shared" si="36"/>
        <v>971</v>
      </c>
      <c r="J81" s="14">
        <f t="shared" si="36"/>
        <v>971</v>
      </c>
      <c r="K81" s="14">
        <f t="shared" si="36"/>
        <v>971</v>
      </c>
      <c r="L81" s="14">
        <f t="shared" si="36"/>
        <v>971</v>
      </c>
      <c r="M81" s="14">
        <f t="shared" si="36"/>
        <v>971</v>
      </c>
      <c r="N81" s="14">
        <f t="shared" si="36"/>
        <v>971</v>
      </c>
      <c r="O81" s="14">
        <f t="shared" si="36"/>
        <v>971</v>
      </c>
      <c r="P81" s="14">
        <f t="shared" si="36"/>
        <v>971</v>
      </c>
      <c r="Q81" s="14">
        <f t="shared" si="36"/>
        <v>971</v>
      </c>
      <c r="R81" s="14">
        <f t="shared" si="36"/>
        <v>971</v>
      </c>
      <c r="S81" s="14">
        <f t="shared" si="36"/>
        <v>971</v>
      </c>
      <c r="T81" s="14">
        <f t="shared" si="36"/>
        <v>971</v>
      </c>
      <c r="U81" s="14">
        <f t="shared" si="36"/>
        <v>971</v>
      </c>
      <c r="V81" s="14">
        <f t="shared" si="36"/>
        <v>971</v>
      </c>
      <c r="W81" s="14">
        <f t="shared" si="36"/>
        <v>971</v>
      </c>
      <c r="X81" s="14">
        <f t="shared" si="36"/>
        <v>971</v>
      </c>
      <c r="Y81" s="14">
        <f t="shared" si="36"/>
        <v>971</v>
      </c>
      <c r="Z81" s="14">
        <f t="shared" si="36"/>
        <v>971</v>
      </c>
      <c r="AA81" s="14">
        <f t="shared" si="36"/>
        <v>971</v>
      </c>
      <c r="AB81" s="14">
        <f t="shared" si="36"/>
        <v>971</v>
      </c>
      <c r="AC81" s="24">
        <f t="shared" si="33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B82" si="37">E81*1000*1*(E67-E68)/3024</f>
        <v>2440.3439153439153</v>
      </c>
      <c r="F82" s="14">
        <f t="shared" si="37"/>
        <v>2408.2341269841268</v>
      </c>
      <c r="G82" s="14">
        <f t="shared" si="37"/>
        <v>2504.563492063492</v>
      </c>
      <c r="H82" s="14">
        <f t="shared" si="37"/>
        <v>2568.7830687830688</v>
      </c>
      <c r="I82" s="14">
        <f t="shared" si="37"/>
        <v>2568.7830687830683</v>
      </c>
      <c r="J82" s="14">
        <f t="shared" si="37"/>
        <v>2536.6732804232802</v>
      </c>
      <c r="K82" s="14">
        <f t="shared" si="37"/>
        <v>2633.002645502645</v>
      </c>
      <c r="L82" s="14">
        <f t="shared" si="37"/>
        <v>2536.6732804232806</v>
      </c>
      <c r="M82" s="14">
        <f t="shared" si="37"/>
        <v>2472.4537037037035</v>
      </c>
      <c r="N82" s="14">
        <f t="shared" si="37"/>
        <v>2408.2341269841268</v>
      </c>
      <c r="O82" s="14">
        <f t="shared" si="37"/>
        <v>2408.2341269841268</v>
      </c>
      <c r="P82" s="14">
        <f t="shared" si="37"/>
        <v>2376.1243386243382</v>
      </c>
      <c r="Q82" s="14">
        <f t="shared" si="37"/>
        <v>2472.4537037037039</v>
      </c>
      <c r="R82" s="14">
        <f t="shared" si="37"/>
        <v>2504.563492063492</v>
      </c>
      <c r="S82" s="14">
        <f t="shared" si="37"/>
        <v>2600.8928571428573</v>
      </c>
      <c r="T82" s="14">
        <f t="shared" si="37"/>
        <v>2600.8928571428573</v>
      </c>
      <c r="U82" s="14">
        <f t="shared" si="37"/>
        <v>2600.8928571428573</v>
      </c>
      <c r="V82" s="14">
        <f t="shared" si="37"/>
        <v>2472.4537037037035</v>
      </c>
      <c r="W82" s="14">
        <f t="shared" si="37"/>
        <v>2408.2341269841268</v>
      </c>
      <c r="X82" s="14">
        <f t="shared" si="37"/>
        <v>2344.0145502645501</v>
      </c>
      <c r="Y82" s="14">
        <f t="shared" si="37"/>
        <v>2151.3558201058199</v>
      </c>
      <c r="Z82" s="14">
        <f t="shared" si="37"/>
        <v>2376.1243386243382</v>
      </c>
      <c r="AA82" s="14">
        <f t="shared" si="37"/>
        <v>2440.3439153439158</v>
      </c>
      <c r="AB82" s="14">
        <f t="shared" si="37"/>
        <v>2472.4537037037035</v>
      </c>
      <c r="AC82" s="24">
        <f>SUM(E82:AB82)</f>
        <v>59306.779100529086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>
        <v>1400</v>
      </c>
      <c r="F83" s="15">
        <v>1400</v>
      </c>
      <c r="G83" s="15">
        <v>1600</v>
      </c>
      <c r="H83" s="15">
        <v>1500</v>
      </c>
      <c r="I83" s="15">
        <v>1500</v>
      </c>
      <c r="J83" s="15">
        <v>1500</v>
      </c>
      <c r="K83" s="15">
        <v>1400</v>
      </c>
      <c r="L83" s="15">
        <v>1600</v>
      </c>
      <c r="M83" s="15">
        <v>1500</v>
      </c>
      <c r="N83" s="15">
        <v>1600</v>
      </c>
      <c r="O83" s="15">
        <v>1500</v>
      </c>
      <c r="P83" s="15">
        <v>1500</v>
      </c>
      <c r="Q83" s="15">
        <v>1500</v>
      </c>
      <c r="R83" s="15">
        <v>1400</v>
      </c>
      <c r="S83" s="15">
        <v>1600</v>
      </c>
      <c r="T83" s="15">
        <v>1500</v>
      </c>
      <c r="U83" s="15">
        <v>1500</v>
      </c>
      <c r="V83" s="15">
        <v>1500</v>
      </c>
      <c r="W83" s="15">
        <v>1500</v>
      </c>
      <c r="X83" s="15">
        <v>1600</v>
      </c>
      <c r="Y83" s="15">
        <v>1400</v>
      </c>
      <c r="Z83" s="15">
        <v>1300</v>
      </c>
      <c r="AA83" s="15">
        <v>1500</v>
      </c>
      <c r="AB83" s="15">
        <v>1400</v>
      </c>
      <c r="AC83" s="25">
        <f>SUM(E83:AB83)</f>
        <v>35700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>
        <f t="shared" ref="E84:AB84" si="38">E83/E82</f>
        <v>0.57368963087430214</v>
      </c>
      <c r="F84" s="16">
        <f t="shared" si="38"/>
        <v>0.5813388259526262</v>
      </c>
      <c r="G84" s="16">
        <f t="shared" si="38"/>
        <v>0.63883387467321551</v>
      </c>
      <c r="H84" s="16">
        <f t="shared" si="38"/>
        <v>0.58393408856848605</v>
      </c>
      <c r="I84" s="16">
        <f t="shared" si="38"/>
        <v>0.58393408856848616</v>
      </c>
      <c r="J84" s="16">
        <f t="shared" si="38"/>
        <v>0.59132565930985936</v>
      </c>
      <c r="K84" s="16">
        <f t="shared" si="38"/>
        <v>0.53171234081032892</v>
      </c>
      <c r="L84" s="16">
        <f t="shared" si="38"/>
        <v>0.63074736993051661</v>
      </c>
      <c r="M84" s="16">
        <f t="shared" si="38"/>
        <v>0.60668476734388177</v>
      </c>
      <c r="N84" s="16">
        <f t="shared" si="38"/>
        <v>0.6643872296601443</v>
      </c>
      <c r="O84" s="16">
        <f t="shared" si="38"/>
        <v>0.62286302780638525</v>
      </c>
      <c r="P84" s="16">
        <f t="shared" si="38"/>
        <v>0.63128009574971478</v>
      </c>
      <c r="Q84" s="16">
        <f t="shared" si="38"/>
        <v>0.60668476734388166</v>
      </c>
      <c r="R84" s="16">
        <f t="shared" si="38"/>
        <v>0.55897964033906367</v>
      </c>
      <c r="S84" s="16">
        <f t="shared" si="38"/>
        <v>0.6151733607964297</v>
      </c>
      <c r="T84" s="16">
        <f t="shared" si="38"/>
        <v>0.57672502574665285</v>
      </c>
      <c r="U84" s="16">
        <f t="shared" si="38"/>
        <v>0.57672502574665285</v>
      </c>
      <c r="V84" s="16">
        <f t="shared" si="38"/>
        <v>0.60668476734388177</v>
      </c>
      <c r="W84" s="16">
        <f t="shared" si="38"/>
        <v>0.62286302780638525</v>
      </c>
      <c r="X84" s="16">
        <f t="shared" si="38"/>
        <v>0.68258961951384678</v>
      </c>
      <c r="Y84" s="16">
        <f t="shared" si="38"/>
        <v>0.65075241711114873</v>
      </c>
      <c r="Z84" s="16">
        <f t="shared" si="38"/>
        <v>0.54710941631641952</v>
      </c>
      <c r="AA84" s="16">
        <f t="shared" si="38"/>
        <v>0.61466746165103792</v>
      </c>
      <c r="AB84" s="16">
        <f t="shared" si="38"/>
        <v>0.5662391161876229</v>
      </c>
      <c r="AC84" s="24">
        <f t="shared" ref="AC84:AC89" si="39">AVERAGE(E84:AB84)</f>
        <v>0.60274686021462387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>
        <f>AVERAGE(E84:AB84)</f>
        <v>0.60274686021462387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>
        <f t="shared" si="39"/>
        <v>0.60274686021462387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>
        <f t="shared" ref="E86:AB86" si="40">3.516/E84</f>
        <v>6.1287494331065755</v>
      </c>
      <c r="F86" s="16">
        <f t="shared" si="40"/>
        <v>6.0481079931972781</v>
      </c>
      <c r="G86" s="16">
        <f t="shared" si="40"/>
        <v>5.503778273809524</v>
      </c>
      <c r="H86" s="16">
        <f t="shared" si="40"/>
        <v>6.0212275132275135</v>
      </c>
      <c r="I86" s="16">
        <f t="shared" si="40"/>
        <v>6.0212275132275126</v>
      </c>
      <c r="J86" s="16">
        <f t="shared" si="40"/>
        <v>5.9459621693121694</v>
      </c>
      <c r="K86" s="16">
        <f t="shared" si="40"/>
        <v>6.6125980725623572</v>
      </c>
      <c r="L86" s="16">
        <f t="shared" si="40"/>
        <v>5.5743395337301589</v>
      </c>
      <c r="M86" s="16">
        <f t="shared" si="40"/>
        <v>5.7954314814814802</v>
      </c>
      <c r="N86" s="16">
        <f t="shared" si="40"/>
        <v>5.2920944940476184</v>
      </c>
      <c r="O86" s="16">
        <f t="shared" si="40"/>
        <v>5.6449007936507929</v>
      </c>
      <c r="P86" s="16">
        <f t="shared" si="40"/>
        <v>5.5696354497354488</v>
      </c>
      <c r="Q86" s="16">
        <f t="shared" si="40"/>
        <v>5.7954314814814811</v>
      </c>
      <c r="R86" s="16">
        <f t="shared" si="40"/>
        <v>6.2900323129251694</v>
      </c>
      <c r="S86" s="16">
        <f t="shared" si="40"/>
        <v>5.7154620535714296</v>
      </c>
      <c r="T86" s="16">
        <f t="shared" si="40"/>
        <v>6.0964928571428576</v>
      </c>
      <c r="U86" s="16">
        <f t="shared" si="40"/>
        <v>6.0964928571428576</v>
      </c>
      <c r="V86" s="16">
        <f t="shared" si="40"/>
        <v>5.7954314814814802</v>
      </c>
      <c r="W86" s="16">
        <f t="shared" si="40"/>
        <v>5.6449007936507929</v>
      </c>
      <c r="X86" s="16">
        <f t="shared" si="40"/>
        <v>5.1509719742063487</v>
      </c>
      <c r="Y86" s="16">
        <f t="shared" si="40"/>
        <v>5.4029764739229025</v>
      </c>
      <c r="Z86" s="16">
        <f t="shared" si="40"/>
        <v>6.426502442002441</v>
      </c>
      <c r="AA86" s="16">
        <f t="shared" si="40"/>
        <v>5.7201661375661379</v>
      </c>
      <c r="AB86" s="16">
        <f t="shared" si="40"/>
        <v>6.2093908730158729</v>
      </c>
      <c r="AC86" s="24">
        <f t="shared" si="39"/>
        <v>5.8542626857999247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>
        <f t="shared" ref="E87:AB87" si="41">3.413*E86</f>
        <v>20.917421815192743</v>
      </c>
      <c r="F87" s="16">
        <f t="shared" si="41"/>
        <v>20.642192580782311</v>
      </c>
      <c r="G87" s="16">
        <f t="shared" si="41"/>
        <v>18.784395248511906</v>
      </c>
      <c r="H87" s="16">
        <f t="shared" si="41"/>
        <v>20.550449502645503</v>
      </c>
      <c r="I87" s="16">
        <f t="shared" si="41"/>
        <v>20.550449502645499</v>
      </c>
      <c r="J87" s="16">
        <f t="shared" si="41"/>
        <v>20.293568883862434</v>
      </c>
      <c r="K87" s="16">
        <f t="shared" si="41"/>
        <v>22.568797221655323</v>
      </c>
      <c r="L87" s="16">
        <f t="shared" si="41"/>
        <v>19.02522082862103</v>
      </c>
      <c r="M87" s="16">
        <f t="shared" si="41"/>
        <v>19.779807646296291</v>
      </c>
      <c r="N87" s="16">
        <f t="shared" si="41"/>
        <v>18.061918508184522</v>
      </c>
      <c r="O87" s="16">
        <f t="shared" si="41"/>
        <v>19.266046408730155</v>
      </c>
      <c r="P87" s="16">
        <f t="shared" si="41"/>
        <v>19.009165789947087</v>
      </c>
      <c r="Q87" s="16">
        <f t="shared" si="41"/>
        <v>19.779807646296295</v>
      </c>
      <c r="R87" s="16">
        <f t="shared" si="41"/>
        <v>21.467880284013603</v>
      </c>
      <c r="S87" s="16">
        <f t="shared" si="41"/>
        <v>19.506871988839286</v>
      </c>
      <c r="T87" s="16">
        <f t="shared" si="41"/>
        <v>20.807330121428571</v>
      </c>
      <c r="U87" s="16">
        <f t="shared" si="41"/>
        <v>20.807330121428571</v>
      </c>
      <c r="V87" s="16">
        <f t="shared" si="41"/>
        <v>19.779807646296291</v>
      </c>
      <c r="W87" s="16">
        <f t="shared" si="41"/>
        <v>19.266046408730155</v>
      </c>
      <c r="X87" s="16">
        <f t="shared" si="41"/>
        <v>17.580267347966267</v>
      </c>
      <c r="Y87" s="16">
        <f t="shared" si="41"/>
        <v>18.440358705498866</v>
      </c>
      <c r="Z87" s="16">
        <f t="shared" si="41"/>
        <v>21.93365283455433</v>
      </c>
      <c r="AA87" s="16">
        <f t="shared" si="41"/>
        <v>19.522927027513227</v>
      </c>
      <c r="AB87" s="16">
        <f t="shared" si="41"/>
        <v>21.192651049603175</v>
      </c>
      <c r="AC87" s="24">
        <f t="shared" si="39"/>
        <v>19.980598546635139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>
        <f t="shared" ref="E88:AB88" si="42">(E71-E70)/LN(1+(E71-E70)/E65)</f>
        <v>2.1583730379529524</v>
      </c>
      <c r="F88" s="16">
        <f t="shared" si="42"/>
        <v>2.0475597377281693</v>
      </c>
      <c r="G88" s="16">
        <f t="shared" si="42"/>
        <v>2.1027387268477047</v>
      </c>
      <c r="H88" s="16">
        <f t="shared" si="42"/>
        <v>2.7004259364194225</v>
      </c>
      <c r="I88" s="16">
        <f t="shared" si="42"/>
        <v>2.3798815955723569</v>
      </c>
      <c r="J88" s="16">
        <f t="shared" si="42"/>
        <v>2.1027387268477056</v>
      </c>
      <c r="K88" s="16">
        <f t="shared" si="42"/>
        <v>2.5412839759633115</v>
      </c>
      <c r="L88" s="16">
        <f t="shared" si="42"/>
        <v>2.1027387268477034</v>
      </c>
      <c r="M88" s="16">
        <f t="shared" si="42"/>
        <v>2.3506757574581698</v>
      </c>
      <c r="N88" s="16">
        <f t="shared" si="42"/>
        <v>2.2156028472424842</v>
      </c>
      <c r="O88" s="16">
        <f t="shared" si="42"/>
        <v>1.599107225389595</v>
      </c>
      <c r="P88" s="16">
        <f t="shared" si="42"/>
        <v>1.9918498048549389</v>
      </c>
      <c r="Q88" s="16">
        <f t="shared" si="42"/>
        <v>2.1027387268477047</v>
      </c>
      <c r="R88" s="16">
        <f t="shared" si="42"/>
        <v>2.1574156548576306</v>
      </c>
      <c r="S88" s="16">
        <f t="shared" si="42"/>
        <v>2.1574156548576289</v>
      </c>
      <c r="T88" s="16">
        <f t="shared" si="42"/>
        <v>2.1870565497103867</v>
      </c>
      <c r="U88" s="16">
        <f t="shared" si="42"/>
        <v>2.3004552139452827</v>
      </c>
      <c r="V88" s="16">
        <f t="shared" si="42"/>
        <v>2.1301382500832799</v>
      </c>
      <c r="W88" s="16">
        <f t="shared" si="42"/>
        <v>1.9011717022448498</v>
      </c>
      <c r="X88" s="16">
        <f t="shared" si="42"/>
        <v>1.991849804854938</v>
      </c>
      <c r="Y88" s="16">
        <f t="shared" si="42"/>
        <v>1.878706020737549</v>
      </c>
      <c r="Z88" s="16">
        <f t="shared" si="42"/>
        <v>1.84750971664318</v>
      </c>
      <c r="AA88" s="16">
        <f t="shared" si="42"/>
        <v>1.9278101809814769</v>
      </c>
      <c r="AB88" s="16">
        <f t="shared" si="42"/>
        <v>2.0752137292733064</v>
      </c>
      <c r="AC88" s="24">
        <f t="shared" si="39"/>
        <v>2.1229357210067383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>
        <f t="shared" ref="E89:AB89" si="43">(E67-E68)/LN(1+(E67-E68)/E66)</f>
        <v>2.7288938316427807</v>
      </c>
      <c r="F89" s="16">
        <f t="shared" si="43"/>
        <v>2.5141180370887164</v>
      </c>
      <c r="G89" s="16">
        <f t="shared" si="43"/>
        <v>2.5824181345416166</v>
      </c>
      <c r="H89" s="16">
        <f t="shared" si="43"/>
        <v>2.8236489909180893</v>
      </c>
      <c r="I89" s="16">
        <f t="shared" si="43"/>
        <v>3.0045957240544103</v>
      </c>
      <c r="J89" s="16">
        <f t="shared" si="43"/>
        <v>2.8000493085330982</v>
      </c>
      <c r="K89" s="16">
        <f t="shared" si="43"/>
        <v>3.0533471748646286</v>
      </c>
      <c r="L89" s="16">
        <f t="shared" si="43"/>
        <v>2.6050715660667714</v>
      </c>
      <c r="M89" s="16">
        <f t="shared" si="43"/>
        <v>3.2582804444917861</v>
      </c>
      <c r="N89" s="16">
        <f t="shared" si="43"/>
        <v>2.8816343500125905</v>
      </c>
      <c r="O89" s="16">
        <f t="shared" si="43"/>
        <v>2.7050532016668063</v>
      </c>
      <c r="P89" s="16">
        <f t="shared" si="43"/>
        <v>2.8568481655931195</v>
      </c>
      <c r="Q89" s="16">
        <f t="shared" si="43"/>
        <v>2.7526727126528137</v>
      </c>
      <c r="R89" s="16">
        <f t="shared" si="43"/>
        <v>3.1240724065352676</v>
      </c>
      <c r="S89" s="16">
        <f t="shared" si="43"/>
        <v>3.0290013989076652</v>
      </c>
      <c r="T89" s="16">
        <f t="shared" si="43"/>
        <v>2.8471908617087194</v>
      </c>
      <c r="U89" s="16">
        <f t="shared" si="43"/>
        <v>3.0290013989076661</v>
      </c>
      <c r="V89" s="16">
        <f t="shared" si="43"/>
        <v>2.5597087013286677</v>
      </c>
      <c r="W89" s="16">
        <f t="shared" si="43"/>
        <v>2.5141180370887164</v>
      </c>
      <c r="X89" s="16">
        <f t="shared" si="43"/>
        <v>2.4682916986923402</v>
      </c>
      <c r="Y89" s="16">
        <f t="shared" si="43"/>
        <v>2.329312243756628</v>
      </c>
      <c r="Z89" s="16">
        <f t="shared" si="43"/>
        <v>2.4912348380247806</v>
      </c>
      <c r="AA89" s="16">
        <f t="shared" si="43"/>
        <v>2.9063544547929925</v>
      </c>
      <c r="AB89" s="16">
        <f t="shared" si="43"/>
        <v>2.9310095858689822</v>
      </c>
      <c r="AC89" s="24">
        <f t="shared" si="39"/>
        <v>2.7831636361558192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>
        <v>1.5</v>
      </c>
      <c r="N94" s="8">
        <v>1.5</v>
      </c>
      <c r="O94" s="8">
        <v>1.5</v>
      </c>
      <c r="P94" s="8"/>
      <c r="Q94" s="8"/>
      <c r="R94" s="8"/>
      <c r="S94" s="8"/>
      <c r="T94" s="8"/>
      <c r="U94" s="8"/>
      <c r="V94" s="8">
        <v>1.3</v>
      </c>
      <c r="W94" s="8">
        <v>1.3</v>
      </c>
      <c r="X94" s="8"/>
      <c r="Y94" s="8"/>
      <c r="Z94" s="8"/>
      <c r="AA94" s="8"/>
      <c r="AB94" s="8"/>
      <c r="AC94" s="23">
        <f>AVERAGE(E94:AB94)</f>
        <v>1.42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>
        <v>0.5</v>
      </c>
      <c r="N95" s="9">
        <v>0.5</v>
      </c>
      <c r="O95" s="9">
        <v>0.5</v>
      </c>
      <c r="P95" s="9"/>
      <c r="Q95" s="9"/>
      <c r="R95" s="9"/>
      <c r="S95" s="9"/>
      <c r="T95" s="9"/>
      <c r="U95" s="9"/>
      <c r="V95" s="9">
        <v>0.4</v>
      </c>
      <c r="W95" s="9">
        <v>0.4</v>
      </c>
      <c r="X95" s="9"/>
      <c r="Y95" s="9"/>
      <c r="Z95" s="9"/>
      <c r="AA95" s="9"/>
      <c r="AB95" s="9"/>
      <c r="AC95" s="23">
        <f>AVERAGE(E95:AB95)</f>
        <v>0.45999999999999996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>
        <v>15.8</v>
      </c>
      <c r="N96" s="10">
        <v>14.6</v>
      </c>
      <c r="O96" s="10">
        <v>13.9</v>
      </c>
      <c r="P96" s="10"/>
      <c r="Q96" s="10"/>
      <c r="R96" s="10"/>
      <c r="S96" s="10"/>
      <c r="T96" s="10"/>
      <c r="U96" s="10"/>
      <c r="V96" s="10">
        <v>15.4</v>
      </c>
      <c r="W96" s="10">
        <v>14.1</v>
      </c>
      <c r="X96" s="10"/>
      <c r="Y96" s="10"/>
      <c r="Z96" s="10"/>
      <c r="AA96" s="10"/>
      <c r="AB96" s="10"/>
      <c r="AC96" s="24">
        <f t="shared" ref="AC96:AC100" si="44">AVERAGE(E96:AB96)</f>
        <v>14.76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>
        <v>7.8</v>
      </c>
      <c r="N97" s="10">
        <v>6.9</v>
      </c>
      <c r="O97" s="10">
        <v>6.1</v>
      </c>
      <c r="P97" s="10"/>
      <c r="Q97" s="10"/>
      <c r="R97" s="10"/>
      <c r="S97" s="10"/>
      <c r="T97" s="10"/>
      <c r="U97" s="10"/>
      <c r="V97" s="10">
        <v>7.4</v>
      </c>
      <c r="W97" s="10">
        <v>6.6</v>
      </c>
      <c r="X97" s="10"/>
      <c r="Y97" s="10"/>
      <c r="Z97" s="10"/>
      <c r="AA97" s="10"/>
      <c r="AB97" s="10"/>
      <c r="AC97" s="24">
        <f t="shared" si="44"/>
        <v>6.9599999999999991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/>
      <c r="F98" s="10"/>
      <c r="G98" s="10"/>
      <c r="H98" s="10"/>
      <c r="I98" s="10"/>
      <c r="J98" s="10"/>
      <c r="K98" s="10"/>
      <c r="L98" s="10"/>
      <c r="M98" s="10">
        <f t="shared" ref="M98:W98" si="45">M96-M97</f>
        <v>8</v>
      </c>
      <c r="N98" s="10">
        <f t="shared" si="45"/>
        <v>7.6999999999999993</v>
      </c>
      <c r="O98" s="10">
        <f t="shared" si="45"/>
        <v>7.8000000000000007</v>
      </c>
      <c r="P98" s="10"/>
      <c r="Q98" s="10"/>
      <c r="R98" s="10"/>
      <c r="S98" s="10"/>
      <c r="T98" s="10"/>
      <c r="U98" s="10"/>
      <c r="V98" s="10">
        <f t="shared" si="45"/>
        <v>8</v>
      </c>
      <c r="W98" s="10">
        <f t="shared" si="45"/>
        <v>7.5</v>
      </c>
      <c r="X98" s="10"/>
      <c r="Y98" s="10"/>
      <c r="Z98" s="10"/>
      <c r="AA98" s="10"/>
      <c r="AB98" s="10"/>
      <c r="AC98" s="24">
        <f t="shared" si="44"/>
        <v>7.8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>
        <v>29.6</v>
      </c>
      <c r="N99" s="10">
        <v>29.2</v>
      </c>
      <c r="O99" s="10">
        <v>28.9</v>
      </c>
      <c r="P99" s="10"/>
      <c r="Q99" s="10"/>
      <c r="R99" s="10"/>
      <c r="S99" s="10"/>
      <c r="T99" s="10"/>
      <c r="U99" s="10"/>
      <c r="V99" s="10">
        <v>29.2</v>
      </c>
      <c r="W99" s="10">
        <v>29.4</v>
      </c>
      <c r="X99" s="10"/>
      <c r="Y99" s="10"/>
      <c r="Z99" s="10"/>
      <c r="AA99" s="10"/>
      <c r="AB99" s="10"/>
      <c r="AC99" s="24">
        <f t="shared" si="44"/>
        <v>29.259999999999998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>
        <v>34.299999999999997</v>
      </c>
      <c r="N100" s="10">
        <v>33.9</v>
      </c>
      <c r="O100" s="10">
        <v>33.6</v>
      </c>
      <c r="P100" s="10"/>
      <c r="Q100" s="10"/>
      <c r="R100" s="10"/>
      <c r="S100" s="10"/>
      <c r="T100" s="10"/>
      <c r="U100" s="10"/>
      <c r="V100" s="10">
        <v>34.1</v>
      </c>
      <c r="W100" s="10">
        <v>34.1</v>
      </c>
      <c r="X100" s="10"/>
      <c r="Y100" s="10"/>
      <c r="Z100" s="10"/>
      <c r="AA100" s="10"/>
      <c r="AB100" s="10"/>
      <c r="AC100" s="24">
        <f t="shared" si="44"/>
        <v>33.999999999999993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/>
      <c r="F101" s="10"/>
      <c r="G101" s="10"/>
      <c r="H101" s="10"/>
      <c r="I101" s="10"/>
      <c r="J101" s="10"/>
      <c r="K101" s="10"/>
      <c r="L101" s="10"/>
      <c r="M101" s="10">
        <f t="shared" ref="M101:W101" si="46">M100-M99</f>
        <v>4.6999999999999957</v>
      </c>
      <c r="N101" s="10">
        <f t="shared" si="46"/>
        <v>4.6999999999999993</v>
      </c>
      <c r="O101" s="10">
        <f t="shared" si="46"/>
        <v>4.7000000000000028</v>
      </c>
      <c r="P101" s="10"/>
      <c r="Q101" s="10"/>
      <c r="R101" s="10"/>
      <c r="S101" s="10"/>
      <c r="T101" s="10"/>
      <c r="U101" s="10"/>
      <c r="V101" s="10">
        <f t="shared" si="46"/>
        <v>4.9000000000000021</v>
      </c>
      <c r="W101" s="10">
        <f t="shared" si="46"/>
        <v>4.7000000000000028</v>
      </c>
      <c r="X101" s="10"/>
      <c r="Y101" s="10"/>
      <c r="Z101" s="10"/>
      <c r="AA101" s="10"/>
      <c r="AB101" s="10"/>
      <c r="AC101" s="24">
        <f>AVERAGE(E101:AB101)</f>
        <v>4.74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>
        <v>275.8</v>
      </c>
      <c r="N102" s="172">
        <v>265.39999999999998</v>
      </c>
      <c r="O102" s="172">
        <v>255.1</v>
      </c>
      <c r="P102" s="172"/>
      <c r="Q102" s="172"/>
      <c r="R102" s="172"/>
      <c r="S102" s="172"/>
      <c r="T102" s="172"/>
      <c r="U102" s="172"/>
      <c r="V102" s="172">
        <v>274.39999999999998</v>
      </c>
      <c r="W102" s="172">
        <v>262.7</v>
      </c>
      <c r="X102" s="172"/>
      <c r="Y102" s="172"/>
      <c r="Z102" s="172"/>
      <c r="AA102" s="172"/>
      <c r="AB102" s="172"/>
      <c r="AC102" s="24">
        <f t="shared" ref="AC102:AC110" si="47">AVERAGE(E102:AB102)</f>
        <v>266.68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>
        <v>808.8</v>
      </c>
      <c r="N103" s="172">
        <v>792.9</v>
      </c>
      <c r="O103" s="172">
        <v>786.7</v>
      </c>
      <c r="P103" s="172"/>
      <c r="Q103" s="172"/>
      <c r="R103" s="172"/>
      <c r="S103" s="172"/>
      <c r="T103" s="172"/>
      <c r="U103" s="172"/>
      <c r="V103" s="172">
        <v>795</v>
      </c>
      <c r="W103" s="172">
        <v>794.3</v>
      </c>
      <c r="X103" s="172"/>
      <c r="Y103" s="172"/>
      <c r="Z103" s="172"/>
      <c r="AA103" s="172"/>
      <c r="AB103" s="172"/>
      <c r="AC103" s="24">
        <f t="shared" si="47"/>
        <v>795.54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/>
      <c r="F104" s="11"/>
      <c r="G104" s="11"/>
      <c r="H104" s="11"/>
      <c r="I104" s="11"/>
      <c r="J104" s="11"/>
      <c r="K104" s="11"/>
      <c r="L104" s="11"/>
      <c r="M104" s="11">
        <v>4.2</v>
      </c>
      <c r="N104" s="11">
        <v>4.2</v>
      </c>
      <c r="O104" s="11">
        <v>4.2</v>
      </c>
      <c r="P104" s="11"/>
      <c r="Q104" s="11"/>
      <c r="R104" s="11"/>
      <c r="S104" s="11"/>
      <c r="T104" s="11"/>
      <c r="U104" s="11"/>
      <c r="V104" s="11">
        <v>4.2</v>
      </c>
      <c r="W104" s="11">
        <v>4.2</v>
      </c>
      <c r="X104" s="11"/>
      <c r="Y104" s="11"/>
      <c r="Z104" s="11"/>
      <c r="AA104" s="11"/>
      <c r="AB104" s="11"/>
      <c r="AC104" s="24">
        <f t="shared" si="47"/>
        <v>4.2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/>
      <c r="F105" s="12"/>
      <c r="G105" s="12"/>
      <c r="H105" s="12"/>
      <c r="I105" s="12"/>
      <c r="J105" s="12"/>
      <c r="K105" s="12"/>
      <c r="L105" s="12"/>
      <c r="M105" s="12">
        <v>3.7</v>
      </c>
      <c r="N105" s="12">
        <v>3.7</v>
      </c>
      <c r="O105" s="12">
        <v>3.7</v>
      </c>
      <c r="P105" s="12"/>
      <c r="Q105" s="12"/>
      <c r="R105" s="12"/>
      <c r="S105" s="12"/>
      <c r="T105" s="12"/>
      <c r="U105" s="12"/>
      <c r="V105" s="12">
        <v>3.7</v>
      </c>
      <c r="W105" s="12">
        <v>3.7</v>
      </c>
      <c r="X105" s="12"/>
      <c r="Y105" s="12"/>
      <c r="Z105" s="12"/>
      <c r="AA105" s="12"/>
      <c r="AB105" s="12"/>
      <c r="AC105" s="24">
        <f t="shared" si="47"/>
        <v>3.7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/>
      <c r="F106" s="12"/>
      <c r="G106" s="12"/>
      <c r="H106" s="12"/>
      <c r="I106" s="12"/>
      <c r="J106" s="12"/>
      <c r="K106" s="12"/>
      <c r="L106" s="12"/>
      <c r="M106" s="12">
        <v>3.8</v>
      </c>
      <c r="N106" s="12">
        <v>3.8</v>
      </c>
      <c r="O106" s="12">
        <v>3.8</v>
      </c>
      <c r="P106" s="12"/>
      <c r="Q106" s="12"/>
      <c r="R106" s="12"/>
      <c r="S106" s="12"/>
      <c r="T106" s="12"/>
      <c r="U106" s="12"/>
      <c r="V106" s="12">
        <v>3.8</v>
      </c>
      <c r="W106" s="12">
        <v>3.8</v>
      </c>
      <c r="X106" s="12"/>
      <c r="Y106" s="12"/>
      <c r="Z106" s="12"/>
      <c r="AA106" s="12"/>
      <c r="AB106" s="12"/>
      <c r="AC106" s="24">
        <f t="shared" si="47"/>
        <v>3.8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/>
      <c r="F107" s="12"/>
      <c r="G107" s="12"/>
      <c r="H107" s="12"/>
      <c r="I107" s="12"/>
      <c r="J107" s="12"/>
      <c r="K107" s="12"/>
      <c r="L107" s="12"/>
      <c r="M107" s="12">
        <v>3</v>
      </c>
      <c r="N107" s="12">
        <v>3</v>
      </c>
      <c r="O107" s="12">
        <v>3</v>
      </c>
      <c r="P107" s="12"/>
      <c r="Q107" s="12"/>
      <c r="R107" s="12"/>
      <c r="S107" s="12"/>
      <c r="T107" s="12"/>
      <c r="U107" s="12"/>
      <c r="V107" s="12">
        <v>3</v>
      </c>
      <c r="W107" s="12">
        <v>3</v>
      </c>
      <c r="X107" s="12"/>
      <c r="Y107" s="12"/>
      <c r="Z107" s="12"/>
      <c r="AA107" s="12"/>
      <c r="AB107" s="12"/>
      <c r="AC107" s="24">
        <f t="shared" si="47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/>
      <c r="F108" s="11"/>
      <c r="G108" s="11"/>
      <c r="H108" s="11"/>
      <c r="I108" s="11"/>
      <c r="J108" s="11"/>
      <c r="K108" s="11"/>
      <c r="L108" s="11"/>
      <c r="M108" s="11">
        <f t="shared" ref="M108:W108" si="48">M104-M105</f>
        <v>0.5</v>
      </c>
      <c r="N108" s="11">
        <f t="shared" si="48"/>
        <v>0.5</v>
      </c>
      <c r="O108" s="11">
        <f t="shared" si="48"/>
        <v>0.5</v>
      </c>
      <c r="P108" s="11"/>
      <c r="Q108" s="11"/>
      <c r="R108" s="11"/>
      <c r="S108" s="11"/>
      <c r="T108" s="11"/>
      <c r="U108" s="11"/>
      <c r="V108" s="11">
        <f t="shared" si="48"/>
        <v>0.5</v>
      </c>
      <c r="W108" s="11">
        <f t="shared" si="48"/>
        <v>0.5</v>
      </c>
      <c r="X108" s="11"/>
      <c r="Y108" s="11"/>
      <c r="Z108" s="11"/>
      <c r="AA108" s="11"/>
      <c r="AB108" s="11"/>
      <c r="AC108" s="24">
        <f t="shared" si="47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/>
      <c r="F109" s="11"/>
      <c r="G109" s="11"/>
      <c r="H109" s="11"/>
      <c r="I109" s="11"/>
      <c r="J109" s="11"/>
      <c r="K109" s="11"/>
      <c r="L109" s="11"/>
      <c r="M109" s="11">
        <f t="shared" ref="M109:W109" si="49">M106-M107</f>
        <v>0.79999999999999982</v>
      </c>
      <c r="N109" s="11">
        <f t="shared" si="49"/>
        <v>0.79999999999999982</v>
      </c>
      <c r="O109" s="11">
        <f t="shared" si="49"/>
        <v>0.79999999999999982</v>
      </c>
      <c r="P109" s="11"/>
      <c r="Q109" s="11"/>
      <c r="R109" s="11"/>
      <c r="S109" s="11"/>
      <c r="T109" s="11"/>
      <c r="U109" s="11"/>
      <c r="V109" s="11">
        <f t="shared" si="49"/>
        <v>0.79999999999999982</v>
      </c>
      <c r="W109" s="11">
        <f t="shared" si="49"/>
        <v>0.79999999999999982</v>
      </c>
      <c r="X109" s="11"/>
      <c r="Y109" s="11"/>
      <c r="Z109" s="11"/>
      <c r="AA109" s="11"/>
      <c r="AB109" s="11"/>
      <c r="AC109" s="24">
        <f t="shared" si="47"/>
        <v>0.79999999999999982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/>
      <c r="F110" s="14"/>
      <c r="G110" s="14"/>
      <c r="H110" s="14"/>
      <c r="I110" s="14"/>
      <c r="J110" s="14"/>
      <c r="K110" s="14"/>
      <c r="L110" s="14"/>
      <c r="M110" s="14">
        <f t="shared" ref="M110:W110" si="50">SQRT(M108/0.5)*971</f>
        <v>971</v>
      </c>
      <c r="N110" s="14">
        <f t="shared" si="50"/>
        <v>971</v>
      </c>
      <c r="O110" s="14">
        <f t="shared" si="50"/>
        <v>971</v>
      </c>
      <c r="P110" s="14"/>
      <c r="Q110" s="14"/>
      <c r="R110" s="14"/>
      <c r="S110" s="14"/>
      <c r="T110" s="14"/>
      <c r="U110" s="14"/>
      <c r="V110" s="14">
        <f t="shared" si="50"/>
        <v>971</v>
      </c>
      <c r="W110" s="14">
        <f t="shared" si="50"/>
        <v>971</v>
      </c>
      <c r="X110" s="14"/>
      <c r="Y110" s="14"/>
      <c r="Z110" s="14"/>
      <c r="AA110" s="14"/>
      <c r="AB110" s="14"/>
      <c r="AC110" s="24">
        <f t="shared" si="47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/>
      <c r="F111" s="14"/>
      <c r="G111" s="14"/>
      <c r="H111" s="14"/>
      <c r="I111" s="14"/>
      <c r="J111" s="14"/>
      <c r="K111" s="14"/>
      <c r="L111" s="14"/>
      <c r="M111" s="14">
        <f t="shared" ref="M111:W111" si="51">M110*1000*1*(M96-M97)/3024</f>
        <v>2568.7830687830688</v>
      </c>
      <c r="N111" s="14">
        <f t="shared" si="51"/>
        <v>2472.4537037037035</v>
      </c>
      <c r="O111" s="14">
        <f t="shared" si="51"/>
        <v>2504.5634920634925</v>
      </c>
      <c r="P111" s="14"/>
      <c r="Q111" s="14"/>
      <c r="R111" s="14"/>
      <c r="S111" s="14"/>
      <c r="T111" s="14"/>
      <c r="U111" s="14"/>
      <c r="V111" s="14">
        <f t="shared" si="51"/>
        <v>2568.7830687830688</v>
      </c>
      <c r="W111" s="14">
        <f t="shared" si="51"/>
        <v>2408.2341269841268</v>
      </c>
      <c r="X111" s="14"/>
      <c r="Y111" s="14"/>
      <c r="Z111" s="14"/>
      <c r="AA111" s="14"/>
      <c r="AB111" s="14"/>
      <c r="AC111" s="24">
        <f>SUM(E111:AB111)</f>
        <v>12522.817460317461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1000</v>
      </c>
      <c r="M112" s="15">
        <v>1700</v>
      </c>
      <c r="N112" s="15">
        <v>1500</v>
      </c>
      <c r="O112" s="15">
        <v>1300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800</v>
      </c>
      <c r="V112" s="15">
        <v>1600</v>
      </c>
      <c r="W112" s="15">
        <v>1600</v>
      </c>
      <c r="X112" s="15">
        <v>800</v>
      </c>
      <c r="Y112" s="15">
        <v>0</v>
      </c>
      <c r="Z112" s="15">
        <v>0</v>
      </c>
      <c r="AA112" s="15">
        <v>0</v>
      </c>
      <c r="AB112" s="15">
        <v>0</v>
      </c>
      <c r="AC112" s="25">
        <f>SUM(E112:AB112)</f>
        <v>10300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/>
      <c r="F113" s="16"/>
      <c r="G113" s="16"/>
      <c r="H113" s="16"/>
      <c r="I113" s="16"/>
      <c r="J113" s="16"/>
      <c r="K113" s="16"/>
      <c r="L113" s="16"/>
      <c r="M113" s="16">
        <f t="shared" ref="M113:W113" si="52">M112/M111</f>
        <v>0.66179196704428422</v>
      </c>
      <c r="N113" s="16">
        <f t="shared" si="52"/>
        <v>0.60668476734388177</v>
      </c>
      <c r="O113" s="16">
        <f t="shared" si="52"/>
        <v>0.51905252317198758</v>
      </c>
      <c r="P113" s="16"/>
      <c r="Q113" s="16"/>
      <c r="R113" s="16"/>
      <c r="S113" s="16"/>
      <c r="T113" s="16"/>
      <c r="U113" s="16"/>
      <c r="V113" s="16">
        <f t="shared" si="52"/>
        <v>0.62286302780638514</v>
      </c>
      <c r="W113" s="16">
        <f t="shared" si="52"/>
        <v>0.6643872296601443</v>
      </c>
      <c r="X113" s="16"/>
      <c r="Y113" s="16"/>
      <c r="Z113" s="16"/>
      <c r="AA113" s="16"/>
      <c r="AB113" s="16"/>
      <c r="AC113" s="24">
        <f t="shared" ref="AC113:AC118" si="53">AVERAGE(E113:AB113)</f>
        <v>0.61495590300533665</v>
      </c>
    </row>
    <row r="114" spans="1:35" ht="30" customHeight="1">
      <c r="A114" s="4">
        <v>17</v>
      </c>
      <c r="B114" s="5" t="s">
        <v>64</v>
      </c>
      <c r="C114" s="13"/>
      <c r="D114" s="13"/>
      <c r="E114" s="427">
        <f>AVERAGE(E113:AB113)</f>
        <v>0.61495590300533665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>
        <f t="shared" si="53"/>
        <v>0.61495590300533665</v>
      </c>
    </row>
    <row r="115" spans="1:35" ht="30" customHeight="1">
      <c r="A115" s="4">
        <v>18</v>
      </c>
      <c r="B115" s="5" t="s">
        <v>65</v>
      </c>
      <c r="C115" s="13"/>
      <c r="D115" s="13"/>
      <c r="E115" s="16"/>
      <c r="F115" s="16"/>
      <c r="G115" s="16"/>
      <c r="H115" s="16"/>
      <c r="I115" s="16"/>
      <c r="J115" s="16"/>
      <c r="K115" s="16"/>
      <c r="L115" s="16"/>
      <c r="M115" s="16">
        <f t="shared" ref="M115:W115" si="54">3.516/M113</f>
        <v>5.3128478057889827</v>
      </c>
      <c r="N115" s="16">
        <f t="shared" si="54"/>
        <v>5.7954314814814802</v>
      </c>
      <c r="O115" s="16">
        <f t="shared" si="54"/>
        <v>6.7738809523809529</v>
      </c>
      <c r="P115" s="16"/>
      <c r="Q115" s="16"/>
      <c r="R115" s="16"/>
      <c r="S115" s="16"/>
      <c r="T115" s="16"/>
      <c r="U115" s="16"/>
      <c r="V115" s="16">
        <f t="shared" si="54"/>
        <v>5.6449007936507938</v>
      </c>
      <c r="W115" s="16">
        <f t="shared" si="54"/>
        <v>5.2920944940476184</v>
      </c>
      <c r="X115" s="16"/>
      <c r="Y115" s="16"/>
      <c r="Z115" s="16"/>
      <c r="AA115" s="16"/>
      <c r="AB115" s="16"/>
      <c r="AC115" s="24">
        <f t="shared" si="53"/>
        <v>5.7638311054699658</v>
      </c>
    </row>
    <row r="116" spans="1:35" ht="30" customHeight="1">
      <c r="A116" s="4">
        <v>19</v>
      </c>
      <c r="B116" s="5" t="s">
        <v>66</v>
      </c>
      <c r="C116" s="13"/>
      <c r="D116" s="13"/>
      <c r="E116" s="16"/>
      <c r="F116" s="16"/>
      <c r="G116" s="16"/>
      <c r="H116" s="16"/>
      <c r="I116" s="16"/>
      <c r="J116" s="16"/>
      <c r="K116" s="16"/>
      <c r="L116" s="16"/>
      <c r="M116" s="16">
        <f t="shared" ref="M116:W116" si="55">3.413*M115</f>
        <v>18.132749561157798</v>
      </c>
      <c r="N116" s="16">
        <f t="shared" si="55"/>
        <v>19.779807646296291</v>
      </c>
      <c r="O116" s="16">
        <f t="shared" si="55"/>
        <v>23.119255690476191</v>
      </c>
      <c r="P116" s="16"/>
      <c r="Q116" s="16"/>
      <c r="R116" s="16"/>
      <c r="S116" s="16"/>
      <c r="T116" s="16"/>
      <c r="U116" s="16"/>
      <c r="V116" s="16">
        <f t="shared" si="55"/>
        <v>19.266046408730158</v>
      </c>
      <c r="W116" s="16">
        <f t="shared" si="55"/>
        <v>18.061918508184522</v>
      </c>
      <c r="X116" s="16"/>
      <c r="Y116" s="16"/>
      <c r="Z116" s="16"/>
      <c r="AA116" s="16"/>
      <c r="AB116" s="16"/>
      <c r="AC116" s="24">
        <f t="shared" si="53"/>
        <v>19.671955562968993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/>
      <c r="F117" s="16"/>
      <c r="G117" s="16"/>
      <c r="H117" s="16"/>
      <c r="I117" s="16"/>
      <c r="J117" s="16"/>
      <c r="K117" s="16"/>
      <c r="L117" s="16"/>
      <c r="M117" s="16">
        <f t="shared" ref="M117:W117" si="56">(M100-M99)/LN(1+(M100-M99)/M94)</f>
        <v>3.3119951960434038</v>
      </c>
      <c r="N117" s="16">
        <f t="shared" si="56"/>
        <v>3.3119951960434055</v>
      </c>
      <c r="O117" s="16">
        <f t="shared" si="56"/>
        <v>3.3119951960434069</v>
      </c>
      <c r="P117" s="16"/>
      <c r="Q117" s="16"/>
      <c r="R117" s="16"/>
      <c r="S117" s="16"/>
      <c r="T117" s="16"/>
      <c r="U117" s="16"/>
      <c r="V117" s="16">
        <f t="shared" si="56"/>
        <v>3.1366322896971437</v>
      </c>
      <c r="W117" s="16">
        <f t="shared" si="56"/>
        <v>3.0731101976586981</v>
      </c>
      <c r="X117" s="16"/>
      <c r="Y117" s="16"/>
      <c r="Z117" s="16"/>
      <c r="AA117" s="16"/>
      <c r="AB117" s="16"/>
      <c r="AC117" s="24">
        <f t="shared" si="53"/>
        <v>3.2291456150972109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/>
      <c r="F118" s="16"/>
      <c r="G118" s="16"/>
      <c r="H118" s="16"/>
      <c r="I118" s="16"/>
      <c r="J118" s="16"/>
      <c r="K118" s="16"/>
      <c r="L118" s="16"/>
      <c r="M118" s="16">
        <f t="shared" ref="M118:W118" si="57">(M96-M97)/LN(1+(M96-M97)/M95)</f>
        <v>2.8236489909180893</v>
      </c>
      <c r="N118" s="16">
        <f t="shared" si="57"/>
        <v>2.7526727126528132</v>
      </c>
      <c r="O118" s="16">
        <f t="shared" si="57"/>
        <v>2.7763908722930748</v>
      </c>
      <c r="P118" s="16"/>
      <c r="Q118" s="16"/>
      <c r="R118" s="16"/>
      <c r="S118" s="16"/>
      <c r="T118" s="16"/>
      <c r="U118" s="16"/>
      <c r="V118" s="16">
        <f t="shared" si="57"/>
        <v>2.6276699100244088</v>
      </c>
      <c r="W118" s="16">
        <f t="shared" si="57"/>
        <v>2.5141180370887164</v>
      </c>
      <c r="X118" s="16"/>
      <c r="Y118" s="16"/>
      <c r="Z118" s="16"/>
      <c r="AA118" s="16"/>
      <c r="AB118" s="16"/>
      <c r="AC118" s="24">
        <f t="shared" si="53"/>
        <v>2.6989001045954204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>
        <v>0.6</v>
      </c>
      <c r="F123" s="8">
        <v>0.6</v>
      </c>
      <c r="G123" s="8">
        <v>0.6</v>
      </c>
      <c r="H123" s="8">
        <v>0.6</v>
      </c>
      <c r="I123" s="8">
        <v>0.6</v>
      </c>
      <c r="J123" s="8">
        <v>0.6</v>
      </c>
      <c r="K123" s="8">
        <v>0.6</v>
      </c>
      <c r="L123" s="8">
        <v>0.6</v>
      </c>
      <c r="M123" s="8">
        <v>0.7</v>
      </c>
      <c r="N123" s="8">
        <v>0.6</v>
      </c>
      <c r="O123" s="8">
        <v>0.6</v>
      </c>
      <c r="P123" s="8">
        <v>0.6</v>
      </c>
      <c r="Q123" s="8">
        <v>0.6</v>
      </c>
      <c r="R123" s="8">
        <v>0.6</v>
      </c>
      <c r="S123" s="8">
        <v>0.6</v>
      </c>
      <c r="T123" s="8">
        <v>0.6</v>
      </c>
      <c r="U123" s="8">
        <v>0.6</v>
      </c>
      <c r="V123" s="8">
        <v>0.6</v>
      </c>
      <c r="W123" s="8">
        <v>0.6</v>
      </c>
      <c r="X123" s="8">
        <v>0.6</v>
      </c>
      <c r="Y123" s="8">
        <v>0.6</v>
      </c>
      <c r="Z123" s="8">
        <v>0.5</v>
      </c>
      <c r="AA123" s="8">
        <v>0.6</v>
      </c>
      <c r="AB123" s="8">
        <v>0.6</v>
      </c>
      <c r="AC123" s="23">
        <f>AVERAGE(E123:AB123)</f>
        <v>0.59999999999999976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>
        <v>1</v>
      </c>
      <c r="F124" s="9">
        <v>0.8</v>
      </c>
      <c r="G124" s="9">
        <v>0.8</v>
      </c>
      <c r="H124" s="9">
        <v>0.9</v>
      </c>
      <c r="I124" s="9">
        <v>1.1000000000000001</v>
      </c>
      <c r="J124" s="9">
        <v>0.9</v>
      </c>
      <c r="K124" s="9">
        <v>0.9</v>
      </c>
      <c r="L124" s="9">
        <v>1</v>
      </c>
      <c r="M124" s="9">
        <v>1.1000000000000001</v>
      </c>
      <c r="N124" s="9">
        <v>0.9</v>
      </c>
      <c r="O124" s="9">
        <v>0.8</v>
      </c>
      <c r="P124" s="9">
        <v>0.9</v>
      </c>
      <c r="Q124" s="9">
        <v>0.8</v>
      </c>
      <c r="R124" s="9">
        <v>1.1000000000000001</v>
      </c>
      <c r="S124" s="9">
        <v>1.1000000000000001</v>
      </c>
      <c r="T124" s="9">
        <v>1.1000000000000001</v>
      </c>
      <c r="U124" s="9">
        <v>0.9</v>
      </c>
      <c r="V124" s="9">
        <v>0.7</v>
      </c>
      <c r="W124" s="9">
        <v>0.8</v>
      </c>
      <c r="X124" s="9">
        <v>0.7</v>
      </c>
      <c r="Y124" s="9">
        <v>0.8</v>
      </c>
      <c r="Z124" s="9">
        <v>0.7</v>
      </c>
      <c r="AA124" s="9">
        <v>0.7</v>
      </c>
      <c r="AB124" s="9">
        <v>0.8</v>
      </c>
      <c r="AC124" s="23">
        <f>AVERAGE(E124:AB124)</f>
        <v>0.88750000000000007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>
        <v>13.2</v>
      </c>
      <c r="F125" s="10">
        <v>13.3</v>
      </c>
      <c r="G125" s="10">
        <v>13.7</v>
      </c>
      <c r="H125" s="10">
        <v>14.1</v>
      </c>
      <c r="I125" s="10">
        <v>14.3</v>
      </c>
      <c r="J125" s="10">
        <v>14.7</v>
      </c>
      <c r="K125" s="10">
        <v>15.2</v>
      </c>
      <c r="L125" s="10">
        <v>15.6</v>
      </c>
      <c r="M125" s="10">
        <v>15.7</v>
      </c>
      <c r="N125" s="10">
        <v>14.6</v>
      </c>
      <c r="O125" s="10">
        <v>13.9</v>
      </c>
      <c r="P125" s="10">
        <v>13.3</v>
      </c>
      <c r="Q125" s="10">
        <v>13.9</v>
      </c>
      <c r="R125" s="10">
        <v>14.8</v>
      </c>
      <c r="S125" s="10">
        <v>15.1</v>
      </c>
      <c r="T125" s="10">
        <v>15.3</v>
      </c>
      <c r="U125" s="10">
        <v>15.5</v>
      </c>
      <c r="V125" s="10">
        <v>15.4</v>
      </c>
      <c r="W125" s="10">
        <v>14.2</v>
      </c>
      <c r="X125" s="10">
        <v>13.4</v>
      </c>
      <c r="Y125" s="10">
        <v>12.5</v>
      </c>
      <c r="Z125" s="10">
        <v>13.2</v>
      </c>
      <c r="AA125" s="10">
        <v>13.6</v>
      </c>
      <c r="AB125" s="10">
        <v>13.7</v>
      </c>
      <c r="AC125" s="24">
        <f t="shared" ref="AC125:AC129" si="58">AVERAGE(E125:AB125)</f>
        <v>14.258333333333333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>
        <v>5.3</v>
      </c>
      <c r="F126" s="10">
        <v>5.6</v>
      </c>
      <c r="G126" s="10">
        <v>5.8</v>
      </c>
      <c r="H126" s="10">
        <v>5.9</v>
      </c>
      <c r="I126" s="10">
        <v>6.3</v>
      </c>
      <c r="J126" s="10">
        <v>6.8</v>
      </c>
      <c r="K126" s="10">
        <v>7.1</v>
      </c>
      <c r="L126" s="10">
        <v>7.6</v>
      </c>
      <c r="M126" s="10">
        <v>7.7</v>
      </c>
      <c r="N126" s="10">
        <v>6.8</v>
      </c>
      <c r="O126" s="10">
        <v>6.1</v>
      </c>
      <c r="P126" s="10">
        <v>5.6</v>
      </c>
      <c r="Q126" s="10">
        <v>5.9</v>
      </c>
      <c r="R126" s="10">
        <v>6.6</v>
      </c>
      <c r="S126" s="10">
        <v>6.8</v>
      </c>
      <c r="T126" s="10">
        <v>7.3</v>
      </c>
      <c r="U126" s="10">
        <v>7.4</v>
      </c>
      <c r="V126" s="10">
        <v>7.7</v>
      </c>
      <c r="W126" s="10">
        <v>6.7</v>
      </c>
      <c r="X126" s="10">
        <v>5.9</v>
      </c>
      <c r="Y126" s="10">
        <v>5.3</v>
      </c>
      <c r="Z126" s="10">
        <v>5.8</v>
      </c>
      <c r="AA126" s="10">
        <v>5.8</v>
      </c>
      <c r="AB126" s="10">
        <v>5.9</v>
      </c>
      <c r="AC126" s="24">
        <f t="shared" si="58"/>
        <v>6.4041666666666686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7.8999999999999995</v>
      </c>
      <c r="F127" s="10">
        <f t="shared" ref="F127:AB127" si="59">F125-F126</f>
        <v>7.7000000000000011</v>
      </c>
      <c r="G127" s="10">
        <f t="shared" si="59"/>
        <v>7.8999999999999995</v>
      </c>
      <c r="H127" s="10">
        <f t="shared" si="59"/>
        <v>8.1999999999999993</v>
      </c>
      <c r="I127" s="10">
        <f t="shared" si="59"/>
        <v>8</v>
      </c>
      <c r="J127" s="10">
        <f t="shared" si="59"/>
        <v>7.8999999999999995</v>
      </c>
      <c r="K127" s="10">
        <f t="shared" si="59"/>
        <v>8.1</v>
      </c>
      <c r="L127" s="10">
        <f t="shared" si="59"/>
        <v>8</v>
      </c>
      <c r="M127" s="10">
        <f t="shared" si="59"/>
        <v>7.9999999999999991</v>
      </c>
      <c r="N127" s="10">
        <f t="shared" si="59"/>
        <v>7.8</v>
      </c>
      <c r="O127" s="10">
        <f t="shared" si="59"/>
        <v>7.8000000000000007</v>
      </c>
      <c r="P127" s="10">
        <f t="shared" si="59"/>
        <v>7.7000000000000011</v>
      </c>
      <c r="Q127" s="10">
        <f t="shared" si="59"/>
        <v>8</v>
      </c>
      <c r="R127" s="10">
        <f t="shared" si="59"/>
        <v>8.2000000000000011</v>
      </c>
      <c r="S127" s="10">
        <f t="shared" si="59"/>
        <v>8.3000000000000007</v>
      </c>
      <c r="T127" s="10">
        <f t="shared" si="59"/>
        <v>8</v>
      </c>
      <c r="U127" s="10">
        <f t="shared" si="59"/>
        <v>8.1</v>
      </c>
      <c r="V127" s="10">
        <f t="shared" si="59"/>
        <v>7.7</v>
      </c>
      <c r="W127" s="10">
        <f t="shared" si="59"/>
        <v>7.4999999999999991</v>
      </c>
      <c r="X127" s="10">
        <f t="shared" si="59"/>
        <v>7.5</v>
      </c>
      <c r="Y127" s="10">
        <f t="shared" si="59"/>
        <v>7.2</v>
      </c>
      <c r="Z127" s="10">
        <f t="shared" si="59"/>
        <v>7.3999999999999995</v>
      </c>
      <c r="AA127" s="10">
        <f t="shared" si="59"/>
        <v>7.8</v>
      </c>
      <c r="AB127" s="10">
        <f t="shared" si="59"/>
        <v>7.7999999999999989</v>
      </c>
      <c r="AC127" s="24">
        <f t="shared" si="58"/>
        <v>7.854166666666667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>
        <v>25.8</v>
      </c>
      <c r="F128" s="10">
        <v>26.3</v>
      </c>
      <c r="G128" s="10">
        <v>26.7</v>
      </c>
      <c r="H128" s="10">
        <v>26.9</v>
      </c>
      <c r="I128" s="10">
        <v>28</v>
      </c>
      <c r="J128" s="10">
        <v>28.2</v>
      </c>
      <c r="K128" s="10">
        <v>28.7</v>
      </c>
      <c r="L128" s="10">
        <v>28.2</v>
      </c>
      <c r="M128" s="10">
        <v>29.6</v>
      </c>
      <c r="N128" s="10">
        <v>29.2</v>
      </c>
      <c r="O128" s="10">
        <v>28.9</v>
      </c>
      <c r="P128" s="10">
        <v>28.3</v>
      </c>
      <c r="Q128" s="10">
        <v>27.4</v>
      </c>
      <c r="R128" s="10">
        <v>27.7</v>
      </c>
      <c r="S128" s="10">
        <v>27.7</v>
      </c>
      <c r="T128" s="10">
        <v>27.7</v>
      </c>
      <c r="U128" s="10">
        <v>27.9</v>
      </c>
      <c r="V128" s="10">
        <v>29.3</v>
      </c>
      <c r="W128" s="10">
        <v>29.4</v>
      </c>
      <c r="X128" s="10">
        <v>29.2</v>
      </c>
      <c r="Y128" s="10">
        <v>28.2</v>
      </c>
      <c r="Z128" s="10">
        <v>27.4</v>
      </c>
      <c r="AA128" s="10">
        <v>27.4</v>
      </c>
      <c r="AB128" s="10">
        <v>27.2</v>
      </c>
      <c r="AC128" s="24">
        <f t="shared" si="58"/>
        <v>27.970833333333331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>
        <v>30.6</v>
      </c>
      <c r="F129" s="10">
        <v>31.2</v>
      </c>
      <c r="G129" s="10">
        <v>31.7</v>
      </c>
      <c r="H129" s="10">
        <v>32.200000000000003</v>
      </c>
      <c r="I129" s="10">
        <v>33.200000000000003</v>
      </c>
      <c r="J129" s="10">
        <v>33.299999999999997</v>
      </c>
      <c r="K129" s="10">
        <v>33.700000000000003</v>
      </c>
      <c r="L129" s="10">
        <v>33.4</v>
      </c>
      <c r="M129" s="10">
        <v>34.6</v>
      </c>
      <c r="N129" s="10">
        <v>34.200000000000003</v>
      </c>
      <c r="O129" s="10">
        <v>33.9</v>
      </c>
      <c r="P129" s="10">
        <v>33.200000000000003</v>
      </c>
      <c r="Q129" s="10">
        <v>32.700000000000003</v>
      </c>
      <c r="R129" s="10">
        <v>32.9</v>
      </c>
      <c r="S129" s="10">
        <v>32.9</v>
      </c>
      <c r="T129" s="10">
        <v>32.799999999999997</v>
      </c>
      <c r="U129" s="10">
        <v>33</v>
      </c>
      <c r="V129" s="10">
        <v>34.200000000000003</v>
      </c>
      <c r="W129" s="10">
        <v>34.200000000000003</v>
      </c>
      <c r="X129" s="10">
        <v>33.9</v>
      </c>
      <c r="Y129" s="10">
        <v>32.6</v>
      </c>
      <c r="Z129" s="10">
        <v>32.200000000000003</v>
      </c>
      <c r="AA129" s="10">
        <v>32.299999999999997</v>
      </c>
      <c r="AB129" s="10">
        <v>32.299999999999997</v>
      </c>
      <c r="AC129" s="24">
        <f t="shared" si="58"/>
        <v>32.966666666666661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4.8000000000000007</v>
      </c>
      <c r="F130" s="10">
        <f t="shared" ref="F130:AB130" si="60">F129-F128</f>
        <v>4.8999999999999986</v>
      </c>
      <c r="G130" s="10">
        <f t="shared" si="60"/>
        <v>5</v>
      </c>
      <c r="H130" s="10">
        <f t="shared" si="60"/>
        <v>5.3000000000000043</v>
      </c>
      <c r="I130" s="10">
        <f t="shared" si="60"/>
        <v>5.2000000000000028</v>
      </c>
      <c r="J130" s="10">
        <f t="shared" si="60"/>
        <v>5.0999999999999979</v>
      </c>
      <c r="K130" s="10">
        <f t="shared" si="60"/>
        <v>5.0000000000000036</v>
      </c>
      <c r="L130" s="10">
        <f t="shared" si="60"/>
        <v>5.1999999999999993</v>
      </c>
      <c r="M130" s="10">
        <f t="shared" si="60"/>
        <v>5</v>
      </c>
      <c r="N130" s="10">
        <f t="shared" si="60"/>
        <v>5.0000000000000036</v>
      </c>
      <c r="O130" s="10">
        <f t="shared" si="60"/>
        <v>5</v>
      </c>
      <c r="P130" s="10">
        <f t="shared" si="60"/>
        <v>4.9000000000000021</v>
      </c>
      <c r="Q130" s="10">
        <f t="shared" si="60"/>
        <v>5.3000000000000043</v>
      </c>
      <c r="R130" s="10">
        <f t="shared" si="60"/>
        <v>5.1999999999999993</v>
      </c>
      <c r="S130" s="10">
        <f t="shared" si="60"/>
        <v>5.1999999999999993</v>
      </c>
      <c r="T130" s="10">
        <f t="shared" si="60"/>
        <v>5.0999999999999979</v>
      </c>
      <c r="U130" s="10">
        <f t="shared" si="60"/>
        <v>5.1000000000000014</v>
      </c>
      <c r="V130" s="10">
        <f t="shared" si="60"/>
        <v>4.9000000000000021</v>
      </c>
      <c r="W130" s="10">
        <f t="shared" si="60"/>
        <v>4.8000000000000043</v>
      </c>
      <c r="X130" s="10">
        <f t="shared" si="60"/>
        <v>4.6999999999999993</v>
      </c>
      <c r="Y130" s="10">
        <f t="shared" si="60"/>
        <v>4.4000000000000021</v>
      </c>
      <c r="Z130" s="10">
        <f t="shared" si="60"/>
        <v>4.8000000000000043</v>
      </c>
      <c r="AA130" s="10">
        <f t="shared" si="60"/>
        <v>4.8999999999999986</v>
      </c>
      <c r="AB130" s="10">
        <f t="shared" si="60"/>
        <v>5.0999999999999979</v>
      </c>
      <c r="AC130" s="24">
        <f>AVERAGE(E130:AB130)</f>
        <v>4.9958333333333345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>
        <v>242</v>
      </c>
      <c r="F131" s="172">
        <v>244.8</v>
      </c>
      <c r="G131" s="172">
        <v>245.5</v>
      </c>
      <c r="H131" s="172">
        <v>244.8</v>
      </c>
      <c r="I131" s="172">
        <v>252.3</v>
      </c>
      <c r="J131" s="172">
        <v>257.89999999999998</v>
      </c>
      <c r="K131" s="172">
        <v>264.10000000000002</v>
      </c>
      <c r="L131" s="172">
        <v>268.89999999999998</v>
      </c>
      <c r="M131" s="172">
        <v>271</v>
      </c>
      <c r="N131" s="172">
        <v>259.89999999999998</v>
      </c>
      <c r="O131" s="172">
        <v>248.9</v>
      </c>
      <c r="P131" s="172">
        <v>244.1</v>
      </c>
      <c r="Q131" s="172">
        <v>247.5</v>
      </c>
      <c r="R131" s="172">
        <v>253.7</v>
      </c>
      <c r="S131" s="172">
        <v>258.60000000000002</v>
      </c>
      <c r="T131" s="172">
        <v>264.8</v>
      </c>
      <c r="U131" s="172">
        <v>266.8</v>
      </c>
      <c r="V131" s="172">
        <v>272.3</v>
      </c>
      <c r="W131" s="172">
        <v>259.89999999999998</v>
      </c>
      <c r="X131" s="172">
        <v>249.6</v>
      </c>
      <c r="Y131" s="172">
        <v>244.8</v>
      </c>
      <c r="Z131" s="172">
        <v>247.5</v>
      </c>
      <c r="AA131" s="172">
        <v>247.5</v>
      </c>
      <c r="AB131" s="172">
        <v>248.2</v>
      </c>
      <c r="AC131" s="24">
        <f t="shared" ref="AC131:AC139" si="61">AVERAGE(E131:AB131)</f>
        <v>254.39166666666665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>
        <v>696.4</v>
      </c>
      <c r="F132" s="172">
        <v>708.8</v>
      </c>
      <c r="G132" s="172">
        <v>721.9</v>
      </c>
      <c r="H132" s="172">
        <v>730.8</v>
      </c>
      <c r="I132" s="172">
        <v>755.7</v>
      </c>
      <c r="J132" s="172">
        <v>760.5</v>
      </c>
      <c r="K132" s="172">
        <v>768.8</v>
      </c>
      <c r="L132" s="172">
        <v>761.2</v>
      </c>
      <c r="M132" s="172">
        <v>791.5</v>
      </c>
      <c r="N132" s="172">
        <v>779.1</v>
      </c>
      <c r="O132" s="172">
        <v>772.9</v>
      </c>
      <c r="P132" s="172">
        <v>755</v>
      </c>
      <c r="Q132" s="172">
        <v>743.9</v>
      </c>
      <c r="R132" s="172">
        <v>749.5</v>
      </c>
      <c r="S132" s="172">
        <v>748.8</v>
      </c>
      <c r="T132" s="172">
        <v>746.7</v>
      </c>
      <c r="U132" s="172">
        <v>750.8</v>
      </c>
      <c r="V132" s="172">
        <v>777</v>
      </c>
      <c r="W132" s="172">
        <v>779.1</v>
      </c>
      <c r="X132" s="172">
        <v>775</v>
      </c>
      <c r="Y132" s="172">
        <v>747.4</v>
      </c>
      <c r="Z132" s="172">
        <v>730.2</v>
      </c>
      <c r="AA132" s="172">
        <v>735</v>
      </c>
      <c r="AB132" s="172">
        <v>732.9</v>
      </c>
      <c r="AC132" s="24">
        <f t="shared" si="61"/>
        <v>750.78750000000002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>
        <v>4.2</v>
      </c>
      <c r="Q133" s="11">
        <v>4.2</v>
      </c>
      <c r="R133" s="11">
        <v>4.2</v>
      </c>
      <c r="S133" s="11">
        <v>4.2</v>
      </c>
      <c r="T133" s="11">
        <v>4.2</v>
      </c>
      <c r="U133" s="11">
        <v>4.2</v>
      </c>
      <c r="V133" s="11">
        <v>4.2</v>
      </c>
      <c r="W133" s="11">
        <v>4.2</v>
      </c>
      <c r="X133" s="11">
        <v>4.2</v>
      </c>
      <c r="Y133" s="11">
        <v>4.2</v>
      </c>
      <c r="Z133" s="11">
        <v>4.2</v>
      </c>
      <c r="AA133" s="11">
        <v>4.2</v>
      </c>
      <c r="AB133" s="11">
        <v>4.2</v>
      </c>
      <c r="AC133" s="24">
        <f t="shared" si="61"/>
        <v>4.200000000000002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>
        <v>3.7</v>
      </c>
      <c r="Q134" s="12">
        <v>3.7</v>
      </c>
      <c r="R134" s="12">
        <v>3.7</v>
      </c>
      <c r="S134" s="12">
        <v>3.7</v>
      </c>
      <c r="T134" s="12">
        <v>3.7</v>
      </c>
      <c r="U134" s="12">
        <v>3.7</v>
      </c>
      <c r="V134" s="12">
        <v>3.7</v>
      </c>
      <c r="W134" s="12">
        <v>3.7</v>
      </c>
      <c r="X134" s="12">
        <v>3.7</v>
      </c>
      <c r="Y134" s="12">
        <v>3.7</v>
      </c>
      <c r="Z134" s="12">
        <v>3.7</v>
      </c>
      <c r="AA134" s="12">
        <v>3.7</v>
      </c>
      <c r="AB134" s="12">
        <v>3.7</v>
      </c>
      <c r="AC134" s="24">
        <f t="shared" si="61"/>
        <v>3.7000000000000015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>
        <v>3.8</v>
      </c>
      <c r="Q135" s="12">
        <v>3.8</v>
      </c>
      <c r="R135" s="12">
        <v>3.8</v>
      </c>
      <c r="S135" s="12">
        <v>3.8</v>
      </c>
      <c r="T135" s="12">
        <v>3.8</v>
      </c>
      <c r="U135" s="12">
        <v>3.8</v>
      </c>
      <c r="V135" s="12">
        <v>3.8</v>
      </c>
      <c r="W135" s="12">
        <v>3.8</v>
      </c>
      <c r="X135" s="12">
        <v>3.8</v>
      </c>
      <c r="Y135" s="12">
        <v>3.8</v>
      </c>
      <c r="Z135" s="12">
        <v>3.8</v>
      </c>
      <c r="AA135" s="12">
        <v>3.8</v>
      </c>
      <c r="AB135" s="12">
        <v>3.8</v>
      </c>
      <c r="AC135" s="24">
        <f t="shared" si="61"/>
        <v>3.7999999999999985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>
        <v>3</v>
      </c>
      <c r="Q136" s="12">
        <v>3</v>
      </c>
      <c r="R136" s="12">
        <v>3</v>
      </c>
      <c r="S136" s="12">
        <v>3</v>
      </c>
      <c r="T136" s="12">
        <v>3</v>
      </c>
      <c r="U136" s="12">
        <v>3</v>
      </c>
      <c r="V136" s="12">
        <v>3</v>
      </c>
      <c r="W136" s="12">
        <v>3</v>
      </c>
      <c r="X136" s="12">
        <v>3</v>
      </c>
      <c r="Y136" s="12">
        <v>3</v>
      </c>
      <c r="Z136" s="12">
        <v>3</v>
      </c>
      <c r="AA136" s="12">
        <v>3</v>
      </c>
      <c r="AB136" s="12">
        <v>3</v>
      </c>
      <c r="AC136" s="24">
        <f t="shared" si="61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AB137" si="62">E133-E134</f>
        <v>0.5</v>
      </c>
      <c r="F137" s="11">
        <f t="shared" si="62"/>
        <v>0.5</v>
      </c>
      <c r="G137" s="11">
        <f t="shared" si="62"/>
        <v>0.5</v>
      </c>
      <c r="H137" s="11">
        <f t="shared" si="62"/>
        <v>0.5</v>
      </c>
      <c r="I137" s="11">
        <f t="shared" si="62"/>
        <v>0.5</v>
      </c>
      <c r="J137" s="11">
        <f t="shared" si="62"/>
        <v>0.5</v>
      </c>
      <c r="K137" s="11">
        <f t="shared" si="62"/>
        <v>0.5</v>
      </c>
      <c r="L137" s="11">
        <f t="shared" si="62"/>
        <v>0.5</v>
      </c>
      <c r="M137" s="11">
        <f t="shared" si="62"/>
        <v>0.5</v>
      </c>
      <c r="N137" s="11">
        <f t="shared" si="62"/>
        <v>0.5</v>
      </c>
      <c r="O137" s="11">
        <f t="shared" si="62"/>
        <v>0.5</v>
      </c>
      <c r="P137" s="11">
        <f t="shared" si="62"/>
        <v>0.5</v>
      </c>
      <c r="Q137" s="11">
        <f t="shared" si="62"/>
        <v>0.5</v>
      </c>
      <c r="R137" s="11">
        <f t="shared" si="62"/>
        <v>0.5</v>
      </c>
      <c r="S137" s="11">
        <f t="shared" si="62"/>
        <v>0.5</v>
      </c>
      <c r="T137" s="11">
        <f t="shared" si="62"/>
        <v>0.5</v>
      </c>
      <c r="U137" s="11">
        <f t="shared" si="62"/>
        <v>0.5</v>
      </c>
      <c r="V137" s="11">
        <f t="shared" si="62"/>
        <v>0.5</v>
      </c>
      <c r="W137" s="11">
        <f t="shared" si="62"/>
        <v>0.5</v>
      </c>
      <c r="X137" s="11">
        <f t="shared" si="62"/>
        <v>0.5</v>
      </c>
      <c r="Y137" s="11">
        <f t="shared" si="62"/>
        <v>0.5</v>
      </c>
      <c r="Z137" s="11">
        <f t="shared" si="62"/>
        <v>0.5</v>
      </c>
      <c r="AA137" s="11">
        <f t="shared" si="62"/>
        <v>0.5</v>
      </c>
      <c r="AB137" s="11">
        <f t="shared" si="62"/>
        <v>0.5</v>
      </c>
      <c r="AC137" s="24">
        <f t="shared" si="61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AB138" si="63">E135-E136</f>
        <v>0.79999999999999982</v>
      </c>
      <c r="F138" s="11">
        <f t="shared" si="63"/>
        <v>0.79999999999999982</v>
      </c>
      <c r="G138" s="11">
        <f t="shared" si="63"/>
        <v>0.79999999999999982</v>
      </c>
      <c r="H138" s="11">
        <f t="shared" si="63"/>
        <v>0.79999999999999982</v>
      </c>
      <c r="I138" s="11">
        <f t="shared" si="63"/>
        <v>0.79999999999999982</v>
      </c>
      <c r="J138" s="11">
        <f t="shared" si="63"/>
        <v>0.79999999999999982</v>
      </c>
      <c r="K138" s="11">
        <f t="shared" si="63"/>
        <v>0.79999999999999982</v>
      </c>
      <c r="L138" s="11">
        <f t="shared" si="63"/>
        <v>0.79999999999999982</v>
      </c>
      <c r="M138" s="11">
        <f t="shared" si="63"/>
        <v>0.79999999999999982</v>
      </c>
      <c r="N138" s="11">
        <f t="shared" si="63"/>
        <v>0.79999999999999982</v>
      </c>
      <c r="O138" s="11">
        <f t="shared" si="63"/>
        <v>0.79999999999999982</v>
      </c>
      <c r="P138" s="11">
        <f t="shared" si="63"/>
        <v>0.79999999999999982</v>
      </c>
      <c r="Q138" s="11">
        <f t="shared" si="63"/>
        <v>0.79999999999999982</v>
      </c>
      <c r="R138" s="11">
        <f t="shared" si="63"/>
        <v>0.79999999999999982</v>
      </c>
      <c r="S138" s="11">
        <f t="shared" si="63"/>
        <v>0.79999999999999982</v>
      </c>
      <c r="T138" s="11">
        <f t="shared" si="63"/>
        <v>0.79999999999999982</v>
      </c>
      <c r="U138" s="11">
        <f t="shared" si="63"/>
        <v>0.79999999999999982</v>
      </c>
      <c r="V138" s="11">
        <f t="shared" si="63"/>
        <v>0.79999999999999982</v>
      </c>
      <c r="W138" s="11">
        <f t="shared" si="63"/>
        <v>0.79999999999999982</v>
      </c>
      <c r="X138" s="11">
        <f t="shared" si="63"/>
        <v>0.79999999999999982</v>
      </c>
      <c r="Y138" s="11">
        <f t="shared" si="63"/>
        <v>0.79999999999999982</v>
      </c>
      <c r="Z138" s="11">
        <f t="shared" si="63"/>
        <v>0.79999999999999982</v>
      </c>
      <c r="AA138" s="11">
        <f t="shared" si="63"/>
        <v>0.79999999999999982</v>
      </c>
      <c r="AB138" s="11">
        <f t="shared" si="63"/>
        <v>0.79999999999999982</v>
      </c>
      <c r="AC138" s="24">
        <f t="shared" si="61"/>
        <v>0.80000000000000027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AB139" si="64">SQRT(E137/0.5)*971</f>
        <v>971</v>
      </c>
      <c r="F139" s="14">
        <f t="shared" si="64"/>
        <v>971</v>
      </c>
      <c r="G139" s="14">
        <f t="shared" si="64"/>
        <v>971</v>
      </c>
      <c r="H139" s="14">
        <f t="shared" si="64"/>
        <v>971</v>
      </c>
      <c r="I139" s="14">
        <f t="shared" si="64"/>
        <v>971</v>
      </c>
      <c r="J139" s="14">
        <f t="shared" si="64"/>
        <v>971</v>
      </c>
      <c r="K139" s="14">
        <f t="shared" si="64"/>
        <v>971</v>
      </c>
      <c r="L139" s="14">
        <f t="shared" si="64"/>
        <v>971</v>
      </c>
      <c r="M139" s="14">
        <f t="shared" si="64"/>
        <v>971</v>
      </c>
      <c r="N139" s="14">
        <f t="shared" si="64"/>
        <v>971</v>
      </c>
      <c r="O139" s="14">
        <f t="shared" si="64"/>
        <v>971</v>
      </c>
      <c r="P139" s="14">
        <f t="shared" si="64"/>
        <v>971</v>
      </c>
      <c r="Q139" s="14">
        <f t="shared" si="64"/>
        <v>971</v>
      </c>
      <c r="R139" s="14">
        <f t="shared" si="64"/>
        <v>971</v>
      </c>
      <c r="S139" s="14">
        <f t="shared" si="64"/>
        <v>971</v>
      </c>
      <c r="T139" s="14">
        <f t="shared" si="64"/>
        <v>971</v>
      </c>
      <c r="U139" s="14">
        <f t="shared" si="64"/>
        <v>971</v>
      </c>
      <c r="V139" s="14">
        <f t="shared" si="64"/>
        <v>971</v>
      </c>
      <c r="W139" s="14">
        <f t="shared" si="64"/>
        <v>971</v>
      </c>
      <c r="X139" s="14">
        <f t="shared" si="64"/>
        <v>971</v>
      </c>
      <c r="Y139" s="14">
        <f t="shared" si="64"/>
        <v>971</v>
      </c>
      <c r="Z139" s="14">
        <f t="shared" si="64"/>
        <v>971</v>
      </c>
      <c r="AA139" s="14">
        <f t="shared" si="64"/>
        <v>971</v>
      </c>
      <c r="AB139" s="14">
        <f t="shared" si="64"/>
        <v>971</v>
      </c>
      <c r="AC139" s="24">
        <f t="shared" si="61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AB140" si="65">E139*1000*1*(E125-E126)/3024</f>
        <v>2536.6732804232802</v>
      </c>
      <c r="F140" s="14">
        <f t="shared" si="65"/>
        <v>2472.4537037037039</v>
      </c>
      <c r="G140" s="14">
        <f t="shared" si="65"/>
        <v>2536.6732804232802</v>
      </c>
      <c r="H140" s="14">
        <f t="shared" si="65"/>
        <v>2633.002645502645</v>
      </c>
      <c r="I140" s="14">
        <f t="shared" si="65"/>
        <v>2568.7830687830688</v>
      </c>
      <c r="J140" s="14">
        <f t="shared" si="65"/>
        <v>2536.6732804232802</v>
      </c>
      <c r="K140" s="14">
        <f t="shared" si="65"/>
        <v>2600.8928571428573</v>
      </c>
      <c r="L140" s="14">
        <f t="shared" si="65"/>
        <v>2568.7830687830688</v>
      </c>
      <c r="M140" s="14">
        <f t="shared" si="65"/>
        <v>2568.7830687830683</v>
      </c>
      <c r="N140" s="14">
        <f t="shared" si="65"/>
        <v>2504.563492063492</v>
      </c>
      <c r="O140" s="14">
        <f t="shared" si="65"/>
        <v>2504.5634920634925</v>
      </c>
      <c r="P140" s="14">
        <f t="shared" si="65"/>
        <v>2472.4537037037039</v>
      </c>
      <c r="Q140" s="14">
        <f t="shared" si="65"/>
        <v>2568.7830687830688</v>
      </c>
      <c r="R140" s="14">
        <f t="shared" si="65"/>
        <v>2633.0026455026459</v>
      </c>
      <c r="S140" s="14">
        <f t="shared" si="65"/>
        <v>2665.112433862434</v>
      </c>
      <c r="T140" s="14">
        <f t="shared" si="65"/>
        <v>2568.7830687830688</v>
      </c>
      <c r="U140" s="14">
        <f t="shared" si="65"/>
        <v>2600.8928571428573</v>
      </c>
      <c r="V140" s="14">
        <f t="shared" si="65"/>
        <v>2472.4537037037039</v>
      </c>
      <c r="W140" s="14">
        <f t="shared" si="65"/>
        <v>2408.2341269841268</v>
      </c>
      <c r="X140" s="14">
        <f t="shared" si="65"/>
        <v>2408.2341269841268</v>
      </c>
      <c r="Y140" s="14">
        <f t="shared" si="65"/>
        <v>2311.9047619047619</v>
      </c>
      <c r="Z140" s="14">
        <f t="shared" si="65"/>
        <v>2376.1243386243382</v>
      </c>
      <c r="AA140" s="14">
        <f t="shared" si="65"/>
        <v>2504.563492063492</v>
      </c>
      <c r="AB140" s="14">
        <f t="shared" si="65"/>
        <v>2504.5634920634916</v>
      </c>
      <c r="AC140" s="24">
        <f>SUM(E140:AB140)</f>
        <v>60526.951058201055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>
        <v>1400</v>
      </c>
      <c r="F141" s="15">
        <v>1500</v>
      </c>
      <c r="G141" s="15">
        <v>1600</v>
      </c>
      <c r="H141" s="15">
        <v>1600</v>
      </c>
      <c r="I141" s="15">
        <v>1500</v>
      </c>
      <c r="J141" s="15">
        <v>1400</v>
      </c>
      <c r="K141" s="15">
        <v>1700</v>
      </c>
      <c r="L141" s="15">
        <v>1600</v>
      </c>
      <c r="M141" s="15">
        <v>1400</v>
      </c>
      <c r="N141" s="15">
        <v>1600</v>
      </c>
      <c r="O141" s="15">
        <v>1700</v>
      </c>
      <c r="P141" s="15">
        <v>1400</v>
      </c>
      <c r="Q141" s="15">
        <v>1700</v>
      </c>
      <c r="R141" s="15">
        <v>1400</v>
      </c>
      <c r="S141" s="15">
        <v>1600</v>
      </c>
      <c r="T141" s="15">
        <v>1500</v>
      </c>
      <c r="U141" s="15">
        <v>1600</v>
      </c>
      <c r="V141" s="15">
        <v>1500</v>
      </c>
      <c r="W141" s="15">
        <v>1400</v>
      </c>
      <c r="X141" s="15">
        <v>1500</v>
      </c>
      <c r="Y141" s="15">
        <v>1500</v>
      </c>
      <c r="Z141" s="15">
        <v>1500</v>
      </c>
      <c r="AA141" s="15">
        <v>1500</v>
      </c>
      <c r="AB141" s="15">
        <v>1500</v>
      </c>
      <c r="AC141" s="25">
        <f>SUM(E141:AB141)</f>
        <v>36600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>
        <f t="shared" ref="E142:AB142" si="66">E141/E140</f>
        <v>0.55190394868920212</v>
      </c>
      <c r="F142" s="16">
        <f t="shared" si="66"/>
        <v>0.60668476734388166</v>
      </c>
      <c r="G142" s="16">
        <f t="shared" si="66"/>
        <v>0.63074736993051672</v>
      </c>
      <c r="H142" s="16">
        <f t="shared" si="66"/>
        <v>0.60767124664037586</v>
      </c>
      <c r="I142" s="16">
        <f t="shared" si="66"/>
        <v>0.58393408856848605</v>
      </c>
      <c r="J142" s="16">
        <f t="shared" si="66"/>
        <v>0.55190394868920212</v>
      </c>
      <c r="K142" s="16">
        <f t="shared" si="66"/>
        <v>0.65362169584620666</v>
      </c>
      <c r="L142" s="16">
        <f t="shared" si="66"/>
        <v>0.62286302780638514</v>
      </c>
      <c r="M142" s="16">
        <f t="shared" si="66"/>
        <v>0.54500514933058708</v>
      </c>
      <c r="N142" s="16">
        <f t="shared" si="66"/>
        <v>0.63883387467321551</v>
      </c>
      <c r="O142" s="16">
        <f t="shared" si="66"/>
        <v>0.67876099184029137</v>
      </c>
      <c r="P142" s="16">
        <f t="shared" si="66"/>
        <v>0.56623911618762279</v>
      </c>
      <c r="Q142" s="16">
        <f t="shared" si="66"/>
        <v>0.66179196704428422</v>
      </c>
      <c r="R142" s="16">
        <f t="shared" si="66"/>
        <v>0.5317123408103287</v>
      </c>
      <c r="S142" s="16">
        <f t="shared" si="66"/>
        <v>0.60034990631940732</v>
      </c>
      <c r="T142" s="16">
        <f t="shared" si="66"/>
        <v>0.58393408856848605</v>
      </c>
      <c r="U142" s="16">
        <f t="shared" si="66"/>
        <v>0.6151733607964297</v>
      </c>
      <c r="V142" s="16">
        <f t="shared" si="66"/>
        <v>0.60668476734388166</v>
      </c>
      <c r="W142" s="16">
        <f t="shared" si="66"/>
        <v>0.5813388259526262</v>
      </c>
      <c r="X142" s="16">
        <f t="shared" si="66"/>
        <v>0.62286302780638525</v>
      </c>
      <c r="Y142" s="16">
        <f t="shared" si="66"/>
        <v>0.64881565396498453</v>
      </c>
      <c r="Z142" s="16">
        <f t="shared" si="66"/>
        <v>0.63128009574971478</v>
      </c>
      <c r="AA142" s="16">
        <f t="shared" si="66"/>
        <v>0.59890675750613964</v>
      </c>
      <c r="AB142" s="16">
        <f t="shared" si="66"/>
        <v>0.59890675750613975</v>
      </c>
      <c r="AC142" s="24">
        <f t="shared" ref="AC142:AC147" si="67">AVERAGE(E142:AB142)</f>
        <v>0.60499694895478251</v>
      </c>
    </row>
    <row r="143" spans="1:58" ht="30" customHeight="1">
      <c r="A143" s="4">
        <v>17</v>
      </c>
      <c r="B143" s="5" t="s">
        <v>64</v>
      </c>
      <c r="C143" s="13"/>
      <c r="D143" s="13"/>
      <c r="E143" s="427">
        <f>AVERAGE(E142:AB142)</f>
        <v>0.60499694895478251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>
        <f t="shared" si="67"/>
        <v>0.60499694895478251</v>
      </c>
    </row>
    <row r="144" spans="1:58" ht="30" customHeight="1">
      <c r="A144" s="4">
        <v>18</v>
      </c>
      <c r="B144" s="5" t="s">
        <v>65</v>
      </c>
      <c r="C144" s="13"/>
      <c r="D144" s="13"/>
      <c r="E144" s="16">
        <f t="shared" ref="E144:AB144" si="68">3.516/E142</f>
        <v>6.3706737528344668</v>
      </c>
      <c r="F144" s="16">
        <f t="shared" si="68"/>
        <v>5.7954314814814811</v>
      </c>
      <c r="G144" s="16">
        <f t="shared" si="68"/>
        <v>5.574339533730158</v>
      </c>
      <c r="H144" s="16">
        <f t="shared" si="68"/>
        <v>5.7860233134920627</v>
      </c>
      <c r="I144" s="16">
        <f t="shared" si="68"/>
        <v>6.0212275132275135</v>
      </c>
      <c r="J144" s="16">
        <f t="shared" si="68"/>
        <v>6.3706737528344668</v>
      </c>
      <c r="K144" s="16">
        <f t="shared" si="68"/>
        <v>5.3792584033613444</v>
      </c>
      <c r="L144" s="16">
        <f t="shared" si="68"/>
        <v>5.6449007936507938</v>
      </c>
      <c r="M144" s="16">
        <f t="shared" si="68"/>
        <v>6.4513151927437633</v>
      </c>
      <c r="N144" s="16">
        <f t="shared" si="68"/>
        <v>5.503778273809524</v>
      </c>
      <c r="O144" s="16">
        <f t="shared" si="68"/>
        <v>5.1800266106442585</v>
      </c>
      <c r="P144" s="16">
        <f t="shared" si="68"/>
        <v>6.2093908730158738</v>
      </c>
      <c r="Q144" s="16">
        <f t="shared" si="68"/>
        <v>5.3128478057889827</v>
      </c>
      <c r="R144" s="16">
        <f t="shared" si="68"/>
        <v>6.6125980725623599</v>
      </c>
      <c r="S144" s="16">
        <f t="shared" si="68"/>
        <v>5.8565845734126993</v>
      </c>
      <c r="T144" s="16">
        <f t="shared" si="68"/>
        <v>6.0212275132275135</v>
      </c>
      <c r="U144" s="16">
        <f t="shared" si="68"/>
        <v>5.7154620535714296</v>
      </c>
      <c r="V144" s="16">
        <f t="shared" si="68"/>
        <v>5.7954314814814811</v>
      </c>
      <c r="W144" s="16">
        <f t="shared" si="68"/>
        <v>6.0481079931972781</v>
      </c>
      <c r="X144" s="16">
        <f t="shared" si="68"/>
        <v>5.6449007936507929</v>
      </c>
      <c r="Y144" s="16">
        <f t="shared" si="68"/>
        <v>5.4191047619047623</v>
      </c>
      <c r="Z144" s="16">
        <f t="shared" si="68"/>
        <v>5.5696354497354488</v>
      </c>
      <c r="AA144" s="16">
        <f t="shared" si="68"/>
        <v>5.8706968253968252</v>
      </c>
      <c r="AB144" s="16">
        <f t="shared" si="68"/>
        <v>5.8706968253968235</v>
      </c>
      <c r="AC144" s="24">
        <f t="shared" si="67"/>
        <v>5.8343472351730057</v>
      </c>
    </row>
    <row r="145" spans="1:35" ht="30" customHeight="1">
      <c r="A145" s="4">
        <v>19</v>
      </c>
      <c r="B145" s="5" t="s">
        <v>66</v>
      </c>
      <c r="C145" s="13"/>
      <c r="D145" s="13"/>
      <c r="E145" s="16">
        <f t="shared" ref="E145:AB145" si="69">3.413*E144</f>
        <v>21.743109518424035</v>
      </c>
      <c r="F145" s="16">
        <f t="shared" si="69"/>
        <v>19.779807646296295</v>
      </c>
      <c r="G145" s="16">
        <f t="shared" si="69"/>
        <v>19.025220828621027</v>
      </c>
      <c r="H145" s="16">
        <f t="shared" si="69"/>
        <v>19.747697568948407</v>
      </c>
      <c r="I145" s="16">
        <f t="shared" si="69"/>
        <v>20.550449502645503</v>
      </c>
      <c r="J145" s="16">
        <f t="shared" si="69"/>
        <v>21.743109518424035</v>
      </c>
      <c r="K145" s="16">
        <f t="shared" si="69"/>
        <v>18.359408930672267</v>
      </c>
      <c r="L145" s="16">
        <f t="shared" si="69"/>
        <v>19.266046408730158</v>
      </c>
      <c r="M145" s="16">
        <f t="shared" si="69"/>
        <v>22.018338752834463</v>
      </c>
      <c r="N145" s="16">
        <f t="shared" si="69"/>
        <v>18.784395248511906</v>
      </c>
      <c r="O145" s="16">
        <f t="shared" si="69"/>
        <v>17.679430822128854</v>
      </c>
      <c r="P145" s="16">
        <f t="shared" si="69"/>
        <v>21.192651049603175</v>
      </c>
      <c r="Q145" s="16">
        <f t="shared" si="69"/>
        <v>18.132749561157798</v>
      </c>
      <c r="R145" s="16">
        <f t="shared" si="69"/>
        <v>22.568797221655334</v>
      </c>
      <c r="S145" s="16">
        <f t="shared" si="69"/>
        <v>19.988523149057542</v>
      </c>
      <c r="T145" s="16">
        <f t="shared" si="69"/>
        <v>20.550449502645503</v>
      </c>
      <c r="U145" s="16">
        <f t="shared" si="69"/>
        <v>19.506871988839286</v>
      </c>
      <c r="V145" s="16">
        <f t="shared" si="69"/>
        <v>19.779807646296295</v>
      </c>
      <c r="W145" s="16">
        <f t="shared" si="69"/>
        <v>20.642192580782311</v>
      </c>
      <c r="X145" s="16">
        <f t="shared" si="69"/>
        <v>19.266046408730155</v>
      </c>
      <c r="Y145" s="16">
        <f t="shared" si="69"/>
        <v>18.495404552380954</v>
      </c>
      <c r="Z145" s="16">
        <f t="shared" si="69"/>
        <v>19.009165789947087</v>
      </c>
      <c r="AA145" s="16">
        <f t="shared" si="69"/>
        <v>20.036688265079363</v>
      </c>
      <c r="AB145" s="16">
        <f t="shared" si="69"/>
        <v>20.036688265079356</v>
      </c>
      <c r="AC145" s="24">
        <f t="shared" si="67"/>
        <v>19.912627113645467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>
        <f t="shared" ref="E146:J146" si="70">(E129-E128)/LN(1+(E129-E128)/E123)</f>
        <v>2.1845741439044097</v>
      </c>
      <c r="F146" s="16">
        <f t="shared" si="70"/>
        <v>2.2116167765506352</v>
      </c>
      <c r="G146" s="16">
        <f t="shared" si="70"/>
        <v>2.2385464776673962</v>
      </c>
      <c r="H146" s="16">
        <f t="shared" si="70"/>
        <v>2.3186853923322963</v>
      </c>
      <c r="I146" s="16">
        <f t="shared" si="70"/>
        <v>2.2920781613191443</v>
      </c>
      <c r="J146" s="16">
        <f t="shared" si="70"/>
        <v>2.2653660459105289</v>
      </c>
      <c r="K146" s="16">
        <f>(K129-K128)/LN(1+(K129-K128)/K123)</f>
        <v>2.2385464776673971</v>
      </c>
      <c r="L146" s="16">
        <f t="shared" ref="L146:AB146" si="71">(L129-L128)/LN(1+(L129-L128)/L123)</f>
        <v>2.2920781613191434</v>
      </c>
      <c r="M146" s="16">
        <f t="shared" si="71"/>
        <v>2.3841981615956018</v>
      </c>
      <c r="N146" s="16">
        <f t="shared" si="71"/>
        <v>2.2385464776673971</v>
      </c>
      <c r="O146" s="16">
        <f t="shared" si="71"/>
        <v>2.2385464776673962</v>
      </c>
      <c r="P146" s="16">
        <f t="shared" si="71"/>
        <v>2.2116167765506365</v>
      </c>
      <c r="Q146" s="16">
        <f t="shared" si="71"/>
        <v>2.3186853923322963</v>
      </c>
      <c r="R146" s="16">
        <f t="shared" si="71"/>
        <v>2.2920781613191434</v>
      </c>
      <c r="S146" s="16">
        <f t="shared" si="71"/>
        <v>2.2920781613191434</v>
      </c>
      <c r="T146" s="16">
        <f t="shared" si="71"/>
        <v>2.2653660459105289</v>
      </c>
      <c r="U146" s="16">
        <f t="shared" si="71"/>
        <v>2.2653660459105298</v>
      </c>
      <c r="V146" s="16">
        <f t="shared" si="71"/>
        <v>2.2116167765506365</v>
      </c>
      <c r="W146" s="16">
        <f t="shared" si="71"/>
        <v>2.1845741439044111</v>
      </c>
      <c r="X146" s="16">
        <f t="shared" si="71"/>
        <v>2.1574156548576298</v>
      </c>
      <c r="Y146" s="16">
        <f t="shared" si="71"/>
        <v>2.0752137292733073</v>
      </c>
      <c r="Z146" s="16">
        <f t="shared" si="71"/>
        <v>2.0331625749524886</v>
      </c>
      <c r="AA146" s="16">
        <f t="shared" si="71"/>
        <v>2.2116167765506352</v>
      </c>
      <c r="AB146" s="16">
        <f t="shared" si="71"/>
        <v>2.2653660459105289</v>
      </c>
      <c r="AC146" s="24">
        <f t="shared" si="67"/>
        <v>2.2369557932893032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>
        <f t="shared" ref="E147:AB147" si="72">(E125-E126)/LN(1+(E125-E126)/E124)</f>
        <v>3.6138219098812479</v>
      </c>
      <c r="F147" s="16">
        <f t="shared" si="72"/>
        <v>3.258280444491787</v>
      </c>
      <c r="G147" s="16">
        <f t="shared" si="72"/>
        <v>3.310333392565084</v>
      </c>
      <c r="H147" s="16">
        <f t="shared" si="72"/>
        <v>3.5442065196102539</v>
      </c>
      <c r="I147" s="16">
        <f t="shared" si="72"/>
        <v>3.7861502207830928</v>
      </c>
      <c r="J147" s="16">
        <f t="shared" si="72"/>
        <v>3.4647417224962034</v>
      </c>
      <c r="K147" s="16">
        <f t="shared" si="72"/>
        <v>3.5177853034163391</v>
      </c>
      <c r="L147" s="16">
        <f t="shared" si="72"/>
        <v>3.6409569065073493</v>
      </c>
      <c r="M147" s="16">
        <f t="shared" si="72"/>
        <v>3.7861502207830924</v>
      </c>
      <c r="N147" s="16">
        <f t="shared" si="72"/>
        <v>3.4381172419787158</v>
      </c>
      <c r="O147" s="16">
        <f t="shared" si="72"/>
        <v>3.2843408564649375</v>
      </c>
      <c r="P147" s="16">
        <f t="shared" si="72"/>
        <v>3.4114228417733474</v>
      </c>
      <c r="Q147" s="16">
        <f t="shared" si="72"/>
        <v>3.3362591313939705</v>
      </c>
      <c r="R147" s="16">
        <f t="shared" si="72"/>
        <v>3.8412815798138</v>
      </c>
      <c r="S147" s="16">
        <f t="shared" si="72"/>
        <v>3.8687433102117725</v>
      </c>
      <c r="T147" s="16">
        <f t="shared" si="72"/>
        <v>3.7861502207830928</v>
      </c>
      <c r="U147" s="16">
        <f t="shared" si="72"/>
        <v>3.5177853034163391</v>
      </c>
      <c r="V147" s="16">
        <f t="shared" si="72"/>
        <v>3.0987079537402038</v>
      </c>
      <c r="W147" s="16">
        <f t="shared" si="72"/>
        <v>3.2059515234608833</v>
      </c>
      <c r="X147" s="16">
        <f t="shared" si="72"/>
        <v>3.0477780683835873</v>
      </c>
      <c r="Y147" s="16">
        <f t="shared" si="72"/>
        <v>3.1269202697034131</v>
      </c>
      <c r="Z147" s="16">
        <f t="shared" si="72"/>
        <v>3.0222103805672957</v>
      </c>
      <c r="AA147" s="16">
        <f t="shared" si="72"/>
        <v>3.1240724065352676</v>
      </c>
      <c r="AB147" s="16">
        <f t="shared" si="72"/>
        <v>3.2843408564649366</v>
      </c>
      <c r="AC147" s="24">
        <f t="shared" si="67"/>
        <v>3.4298545243844174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23" t="e">
        <f>AVERAGE(E152:AB152)</f>
        <v>#DIV/0!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23" t="e">
        <f>AVERAGE(E153:AB153)</f>
        <v>#DIV/0!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24" t="e">
        <f t="shared" ref="AC154:AC158" si="73">AVERAGE(E154:AB154)</f>
        <v>#DIV/0!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24" t="e">
        <f t="shared" si="73"/>
        <v>#DIV/0!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>
        <f>E154-E155</f>
        <v>0</v>
      </c>
      <c r="F156" s="10">
        <f t="shared" ref="F156:AB156" si="74">F154-F155</f>
        <v>0</v>
      </c>
      <c r="G156" s="10">
        <f t="shared" si="74"/>
        <v>0</v>
      </c>
      <c r="H156" s="10">
        <f t="shared" si="74"/>
        <v>0</v>
      </c>
      <c r="I156" s="10">
        <f t="shared" si="74"/>
        <v>0</v>
      </c>
      <c r="J156" s="10">
        <f t="shared" si="74"/>
        <v>0</v>
      </c>
      <c r="K156" s="10">
        <f t="shared" si="74"/>
        <v>0</v>
      </c>
      <c r="L156" s="10">
        <f t="shared" si="74"/>
        <v>0</v>
      </c>
      <c r="M156" s="10">
        <f t="shared" si="74"/>
        <v>0</v>
      </c>
      <c r="N156" s="10">
        <f t="shared" si="74"/>
        <v>0</v>
      </c>
      <c r="O156" s="10">
        <f t="shared" si="74"/>
        <v>0</v>
      </c>
      <c r="P156" s="10">
        <f t="shared" si="74"/>
        <v>0</v>
      </c>
      <c r="Q156" s="10">
        <f t="shared" si="74"/>
        <v>0</v>
      </c>
      <c r="R156" s="10">
        <f t="shared" si="74"/>
        <v>0</v>
      </c>
      <c r="S156" s="10">
        <f t="shared" si="74"/>
        <v>0</v>
      </c>
      <c r="T156" s="10">
        <f t="shared" si="74"/>
        <v>0</v>
      </c>
      <c r="U156" s="10">
        <f t="shared" si="74"/>
        <v>0</v>
      </c>
      <c r="V156" s="10">
        <f t="shared" si="74"/>
        <v>0</v>
      </c>
      <c r="W156" s="10">
        <f t="shared" si="74"/>
        <v>0</v>
      </c>
      <c r="X156" s="10">
        <f t="shared" si="74"/>
        <v>0</v>
      </c>
      <c r="Y156" s="10">
        <f t="shared" si="74"/>
        <v>0</v>
      </c>
      <c r="Z156" s="10">
        <f t="shared" si="74"/>
        <v>0</v>
      </c>
      <c r="AA156" s="10">
        <f t="shared" si="74"/>
        <v>0</v>
      </c>
      <c r="AB156" s="10">
        <f t="shared" si="74"/>
        <v>0</v>
      </c>
      <c r="AC156" s="24">
        <f t="shared" si="73"/>
        <v>0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24" t="e">
        <f t="shared" si="73"/>
        <v>#DIV/0!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24" t="e">
        <f t="shared" si="73"/>
        <v>#DIV/0!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>
        <f>E158-E157</f>
        <v>0</v>
      </c>
      <c r="F159" s="10">
        <f t="shared" ref="F159:AB159" si="75">F158-F157</f>
        <v>0</v>
      </c>
      <c r="G159" s="10">
        <f t="shared" si="75"/>
        <v>0</v>
      </c>
      <c r="H159" s="10">
        <f t="shared" si="75"/>
        <v>0</v>
      </c>
      <c r="I159" s="10">
        <f t="shared" si="75"/>
        <v>0</v>
      </c>
      <c r="J159" s="10">
        <f t="shared" si="75"/>
        <v>0</v>
      </c>
      <c r="K159" s="10">
        <f t="shared" si="75"/>
        <v>0</v>
      </c>
      <c r="L159" s="10">
        <f t="shared" si="75"/>
        <v>0</v>
      </c>
      <c r="M159" s="10">
        <f t="shared" si="75"/>
        <v>0</v>
      </c>
      <c r="N159" s="10">
        <f t="shared" si="75"/>
        <v>0</v>
      </c>
      <c r="O159" s="10">
        <f t="shared" si="75"/>
        <v>0</v>
      </c>
      <c r="P159" s="10">
        <f t="shared" si="75"/>
        <v>0</v>
      </c>
      <c r="Q159" s="10">
        <f t="shared" si="75"/>
        <v>0</v>
      </c>
      <c r="R159" s="10">
        <f t="shared" si="75"/>
        <v>0</v>
      </c>
      <c r="S159" s="10">
        <f t="shared" si="75"/>
        <v>0</v>
      </c>
      <c r="T159" s="10">
        <f t="shared" si="75"/>
        <v>0</v>
      </c>
      <c r="U159" s="10">
        <f t="shared" si="75"/>
        <v>0</v>
      </c>
      <c r="V159" s="10">
        <f t="shared" si="75"/>
        <v>0</v>
      </c>
      <c r="W159" s="10">
        <f t="shared" si="75"/>
        <v>0</v>
      </c>
      <c r="X159" s="10">
        <f t="shared" si="75"/>
        <v>0</v>
      </c>
      <c r="Y159" s="10">
        <f t="shared" si="75"/>
        <v>0</v>
      </c>
      <c r="Z159" s="10">
        <f t="shared" si="75"/>
        <v>0</v>
      </c>
      <c r="AA159" s="10">
        <f t="shared" si="75"/>
        <v>0</v>
      </c>
      <c r="AB159" s="10">
        <f t="shared" si="75"/>
        <v>0</v>
      </c>
      <c r="AC159" s="24">
        <f>AVERAGE(E159:AB159)</f>
        <v>0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24" t="e">
        <f t="shared" ref="AC160:AC168" si="76">AVERAGE(E160:AB160)</f>
        <v>#DIV/0!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24" t="e">
        <f t="shared" si="76"/>
        <v>#DIV/0!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>
        <v>4.2</v>
      </c>
      <c r="F162" s="11">
        <v>4.2</v>
      </c>
      <c r="G162" s="11">
        <v>4.2</v>
      </c>
      <c r="H162" s="11">
        <v>4.2</v>
      </c>
      <c r="I162" s="11">
        <v>4.2</v>
      </c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>
        <v>4.2</v>
      </c>
      <c r="S162" s="11">
        <v>4.2</v>
      </c>
      <c r="T162" s="11">
        <v>4.2</v>
      </c>
      <c r="U162" s="11">
        <v>4.2</v>
      </c>
      <c r="V162" s="11">
        <v>4.2</v>
      </c>
      <c r="W162" s="11">
        <v>4.2</v>
      </c>
      <c r="X162" s="11">
        <v>4.2</v>
      </c>
      <c r="Y162" s="11">
        <v>4.2</v>
      </c>
      <c r="Z162" s="11">
        <v>4.2</v>
      </c>
      <c r="AA162" s="11">
        <v>4.2</v>
      </c>
      <c r="AB162" s="11">
        <v>4.2</v>
      </c>
      <c r="AC162" s="24">
        <f t="shared" si="76"/>
        <v>4.200000000000002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>
        <v>3.7</v>
      </c>
      <c r="F163" s="12">
        <v>3.7</v>
      </c>
      <c r="G163" s="12">
        <v>3.7</v>
      </c>
      <c r="H163" s="12">
        <v>3.7</v>
      </c>
      <c r="I163" s="12">
        <v>3.7</v>
      </c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>
        <v>3.7</v>
      </c>
      <c r="S163" s="12">
        <v>3.7</v>
      </c>
      <c r="T163" s="12">
        <v>3.7</v>
      </c>
      <c r="U163" s="12">
        <v>3.7</v>
      </c>
      <c r="V163" s="12">
        <v>3.7</v>
      </c>
      <c r="W163" s="12">
        <v>3.7</v>
      </c>
      <c r="X163" s="12">
        <v>3.7</v>
      </c>
      <c r="Y163" s="12">
        <v>3.7</v>
      </c>
      <c r="Z163" s="12">
        <v>3.7</v>
      </c>
      <c r="AA163" s="12">
        <v>3.7</v>
      </c>
      <c r="AB163" s="12">
        <v>3.7</v>
      </c>
      <c r="AC163" s="24">
        <f t="shared" si="76"/>
        <v>3.7000000000000015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>
        <v>3.8</v>
      </c>
      <c r="F164" s="12">
        <v>3.8</v>
      </c>
      <c r="G164" s="12">
        <v>3.8</v>
      </c>
      <c r="H164" s="12">
        <v>3.8</v>
      </c>
      <c r="I164" s="12">
        <v>3.8</v>
      </c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>
        <v>3.8</v>
      </c>
      <c r="S164" s="12">
        <v>3.8</v>
      </c>
      <c r="T164" s="12">
        <v>3.8</v>
      </c>
      <c r="U164" s="12">
        <v>3.8</v>
      </c>
      <c r="V164" s="12">
        <v>3.8</v>
      </c>
      <c r="W164" s="12">
        <v>3.8</v>
      </c>
      <c r="X164" s="12">
        <v>3.8</v>
      </c>
      <c r="Y164" s="12">
        <v>3.8</v>
      </c>
      <c r="Z164" s="12">
        <v>3.8</v>
      </c>
      <c r="AA164" s="12">
        <v>3.8</v>
      </c>
      <c r="AB164" s="12">
        <v>3.8</v>
      </c>
      <c r="AC164" s="24">
        <f t="shared" si="76"/>
        <v>3.7999999999999985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>
        <v>3</v>
      </c>
      <c r="F165" s="12">
        <v>3</v>
      </c>
      <c r="G165" s="12">
        <v>3</v>
      </c>
      <c r="H165" s="12">
        <v>3</v>
      </c>
      <c r="I165" s="12">
        <v>3</v>
      </c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>
        <v>3</v>
      </c>
      <c r="S165" s="12">
        <v>3</v>
      </c>
      <c r="T165" s="12">
        <v>3</v>
      </c>
      <c r="U165" s="12">
        <v>3</v>
      </c>
      <c r="V165" s="12">
        <v>3</v>
      </c>
      <c r="W165" s="12">
        <v>3</v>
      </c>
      <c r="X165" s="12">
        <v>3</v>
      </c>
      <c r="Y165" s="12">
        <v>3</v>
      </c>
      <c r="Z165" s="12">
        <v>3</v>
      </c>
      <c r="AA165" s="12">
        <v>3</v>
      </c>
      <c r="AB165" s="12">
        <v>3</v>
      </c>
      <c r="AC165" s="24">
        <f t="shared" si="76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>
        <f t="shared" ref="E166:AB166" si="77">E162-E163</f>
        <v>0.5</v>
      </c>
      <c r="F166" s="11">
        <f t="shared" si="77"/>
        <v>0.5</v>
      </c>
      <c r="G166" s="11">
        <f t="shared" si="77"/>
        <v>0.5</v>
      </c>
      <c r="H166" s="11">
        <f t="shared" si="77"/>
        <v>0.5</v>
      </c>
      <c r="I166" s="11">
        <f t="shared" si="77"/>
        <v>0.5</v>
      </c>
      <c r="J166" s="11">
        <f t="shared" si="77"/>
        <v>0.5</v>
      </c>
      <c r="K166" s="11">
        <f t="shared" si="77"/>
        <v>0.5</v>
      </c>
      <c r="L166" s="11">
        <f t="shared" si="77"/>
        <v>0.5</v>
      </c>
      <c r="M166" s="11">
        <f t="shared" si="77"/>
        <v>0.5</v>
      </c>
      <c r="N166" s="11">
        <f t="shared" si="77"/>
        <v>0.5</v>
      </c>
      <c r="O166" s="11">
        <f t="shared" si="77"/>
        <v>0.5</v>
      </c>
      <c r="P166" s="11">
        <f t="shared" si="77"/>
        <v>0.5</v>
      </c>
      <c r="Q166" s="11">
        <f t="shared" si="77"/>
        <v>0.5</v>
      </c>
      <c r="R166" s="11">
        <f t="shared" si="77"/>
        <v>0.5</v>
      </c>
      <c r="S166" s="11">
        <f t="shared" si="77"/>
        <v>0.5</v>
      </c>
      <c r="T166" s="11">
        <f t="shared" si="77"/>
        <v>0.5</v>
      </c>
      <c r="U166" s="11">
        <f t="shared" si="77"/>
        <v>0.5</v>
      </c>
      <c r="V166" s="11">
        <f t="shared" si="77"/>
        <v>0.5</v>
      </c>
      <c r="W166" s="11">
        <f t="shared" si="77"/>
        <v>0.5</v>
      </c>
      <c r="X166" s="11">
        <f t="shared" si="77"/>
        <v>0.5</v>
      </c>
      <c r="Y166" s="11">
        <f t="shared" si="77"/>
        <v>0.5</v>
      </c>
      <c r="Z166" s="11">
        <f t="shared" si="77"/>
        <v>0.5</v>
      </c>
      <c r="AA166" s="11">
        <f t="shared" si="77"/>
        <v>0.5</v>
      </c>
      <c r="AB166" s="11">
        <f t="shared" si="77"/>
        <v>0.5</v>
      </c>
      <c r="AC166" s="24">
        <f t="shared" si="76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>
        <f t="shared" ref="E167:AB167" si="78">E164-E165</f>
        <v>0.79999999999999982</v>
      </c>
      <c r="F167" s="11">
        <f t="shared" si="78"/>
        <v>0.79999999999999982</v>
      </c>
      <c r="G167" s="11">
        <f t="shared" si="78"/>
        <v>0.79999999999999982</v>
      </c>
      <c r="H167" s="11">
        <f t="shared" si="78"/>
        <v>0.79999999999999982</v>
      </c>
      <c r="I167" s="11">
        <f t="shared" si="78"/>
        <v>0.79999999999999982</v>
      </c>
      <c r="J167" s="11">
        <f t="shared" si="78"/>
        <v>0.79999999999999982</v>
      </c>
      <c r="K167" s="11">
        <f t="shared" si="78"/>
        <v>0.79999999999999982</v>
      </c>
      <c r="L167" s="11">
        <f t="shared" si="78"/>
        <v>0.79999999999999982</v>
      </c>
      <c r="M167" s="11">
        <f t="shared" si="78"/>
        <v>0.79999999999999982</v>
      </c>
      <c r="N167" s="11">
        <f t="shared" si="78"/>
        <v>0.79999999999999982</v>
      </c>
      <c r="O167" s="11">
        <f t="shared" si="78"/>
        <v>0.79999999999999982</v>
      </c>
      <c r="P167" s="11">
        <f t="shared" si="78"/>
        <v>0.79999999999999982</v>
      </c>
      <c r="Q167" s="11">
        <f t="shared" si="78"/>
        <v>0.79999999999999982</v>
      </c>
      <c r="R167" s="11">
        <f t="shared" si="78"/>
        <v>0.79999999999999982</v>
      </c>
      <c r="S167" s="11">
        <f t="shared" si="78"/>
        <v>0.79999999999999982</v>
      </c>
      <c r="T167" s="11">
        <f t="shared" si="78"/>
        <v>0.79999999999999982</v>
      </c>
      <c r="U167" s="11">
        <f t="shared" si="78"/>
        <v>0.79999999999999982</v>
      </c>
      <c r="V167" s="11">
        <f t="shared" si="78"/>
        <v>0.79999999999999982</v>
      </c>
      <c r="W167" s="11">
        <f t="shared" si="78"/>
        <v>0.79999999999999982</v>
      </c>
      <c r="X167" s="11">
        <f t="shared" si="78"/>
        <v>0.79999999999999982</v>
      </c>
      <c r="Y167" s="11">
        <f t="shared" si="78"/>
        <v>0.79999999999999982</v>
      </c>
      <c r="Z167" s="11">
        <f t="shared" si="78"/>
        <v>0.79999999999999982</v>
      </c>
      <c r="AA167" s="11">
        <f t="shared" si="78"/>
        <v>0.79999999999999982</v>
      </c>
      <c r="AB167" s="11">
        <f t="shared" si="78"/>
        <v>0.79999999999999982</v>
      </c>
      <c r="AC167" s="24">
        <f t="shared" si="76"/>
        <v>0.80000000000000027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>
        <f t="shared" ref="E168:AB168" si="79">SQRT(E166/0.5)*971</f>
        <v>971</v>
      </c>
      <c r="F168" s="14">
        <f t="shared" si="79"/>
        <v>971</v>
      </c>
      <c r="G168" s="14">
        <f t="shared" si="79"/>
        <v>971</v>
      </c>
      <c r="H168" s="14">
        <f t="shared" si="79"/>
        <v>971</v>
      </c>
      <c r="I168" s="14">
        <f t="shared" si="79"/>
        <v>971</v>
      </c>
      <c r="J168" s="14">
        <f t="shared" si="79"/>
        <v>971</v>
      </c>
      <c r="K168" s="14">
        <f t="shared" si="79"/>
        <v>971</v>
      </c>
      <c r="L168" s="14">
        <f t="shared" si="79"/>
        <v>971</v>
      </c>
      <c r="M168" s="14">
        <f t="shared" si="79"/>
        <v>971</v>
      </c>
      <c r="N168" s="14">
        <f t="shared" si="79"/>
        <v>971</v>
      </c>
      <c r="O168" s="14">
        <f t="shared" si="79"/>
        <v>971</v>
      </c>
      <c r="P168" s="14">
        <f t="shared" si="79"/>
        <v>971</v>
      </c>
      <c r="Q168" s="14">
        <f t="shared" si="79"/>
        <v>971</v>
      </c>
      <c r="R168" s="14">
        <f t="shared" si="79"/>
        <v>971</v>
      </c>
      <c r="S168" s="14">
        <f t="shared" si="79"/>
        <v>971</v>
      </c>
      <c r="T168" s="14">
        <f t="shared" si="79"/>
        <v>971</v>
      </c>
      <c r="U168" s="14">
        <f t="shared" si="79"/>
        <v>971</v>
      </c>
      <c r="V168" s="14">
        <f t="shared" si="79"/>
        <v>971</v>
      </c>
      <c r="W168" s="14">
        <f t="shared" si="79"/>
        <v>971</v>
      </c>
      <c r="X168" s="14">
        <f t="shared" si="79"/>
        <v>971</v>
      </c>
      <c r="Y168" s="14">
        <f t="shared" si="79"/>
        <v>971</v>
      </c>
      <c r="Z168" s="14">
        <f t="shared" si="79"/>
        <v>971</v>
      </c>
      <c r="AA168" s="14">
        <f t="shared" si="79"/>
        <v>971</v>
      </c>
      <c r="AB168" s="14">
        <f t="shared" si="79"/>
        <v>971</v>
      </c>
      <c r="AC168" s="24">
        <f t="shared" si="76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>
        <f t="shared" ref="E169:AB169" si="80">E168*1000*1*(E154-E155)/3024</f>
        <v>0</v>
      </c>
      <c r="F169" s="14">
        <f t="shared" si="80"/>
        <v>0</v>
      </c>
      <c r="G169" s="14">
        <f t="shared" si="80"/>
        <v>0</v>
      </c>
      <c r="H169" s="14">
        <f t="shared" si="80"/>
        <v>0</v>
      </c>
      <c r="I169" s="14">
        <f t="shared" si="80"/>
        <v>0</v>
      </c>
      <c r="J169" s="14">
        <f t="shared" si="80"/>
        <v>0</v>
      </c>
      <c r="K169" s="14">
        <f t="shared" si="80"/>
        <v>0</v>
      </c>
      <c r="L169" s="14">
        <f t="shared" si="80"/>
        <v>0</v>
      </c>
      <c r="M169" s="14">
        <f t="shared" si="80"/>
        <v>0</v>
      </c>
      <c r="N169" s="14">
        <f t="shared" si="80"/>
        <v>0</v>
      </c>
      <c r="O169" s="14">
        <f t="shared" si="80"/>
        <v>0</v>
      </c>
      <c r="P169" s="14">
        <f t="shared" si="80"/>
        <v>0</v>
      </c>
      <c r="Q169" s="14">
        <f t="shared" si="80"/>
        <v>0</v>
      </c>
      <c r="R169" s="14">
        <f t="shared" si="80"/>
        <v>0</v>
      </c>
      <c r="S169" s="14">
        <f t="shared" si="80"/>
        <v>0</v>
      </c>
      <c r="T169" s="14">
        <f t="shared" si="80"/>
        <v>0</v>
      </c>
      <c r="U169" s="14">
        <f t="shared" si="80"/>
        <v>0</v>
      </c>
      <c r="V169" s="14">
        <f t="shared" si="80"/>
        <v>0</v>
      </c>
      <c r="W169" s="14">
        <f t="shared" si="80"/>
        <v>0</v>
      </c>
      <c r="X169" s="14">
        <f t="shared" si="80"/>
        <v>0</v>
      </c>
      <c r="Y169" s="14">
        <f t="shared" si="80"/>
        <v>0</v>
      </c>
      <c r="Z169" s="14">
        <f t="shared" si="80"/>
        <v>0</v>
      </c>
      <c r="AA169" s="14">
        <f t="shared" si="80"/>
        <v>0</v>
      </c>
      <c r="AB169" s="14">
        <f t="shared" si="80"/>
        <v>0</v>
      </c>
      <c r="AC169" s="24">
        <f>SUM(E169:AB169)</f>
        <v>0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25">
        <f>SUM(E170:AB170)</f>
        <v>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 t="e">
        <f t="shared" ref="E171:AB171" si="81">E170/E169</f>
        <v>#DIV/0!</v>
      </c>
      <c r="F171" s="16" t="e">
        <f t="shared" si="81"/>
        <v>#DIV/0!</v>
      </c>
      <c r="G171" s="16" t="e">
        <f t="shared" si="81"/>
        <v>#DIV/0!</v>
      </c>
      <c r="H171" s="16" t="e">
        <f t="shared" si="81"/>
        <v>#DIV/0!</v>
      </c>
      <c r="I171" s="16" t="e">
        <f t="shared" si="81"/>
        <v>#DIV/0!</v>
      </c>
      <c r="J171" s="16" t="e">
        <f t="shared" si="81"/>
        <v>#DIV/0!</v>
      </c>
      <c r="K171" s="16" t="e">
        <f t="shared" si="81"/>
        <v>#DIV/0!</v>
      </c>
      <c r="L171" s="16" t="e">
        <f t="shared" si="81"/>
        <v>#DIV/0!</v>
      </c>
      <c r="M171" s="16" t="e">
        <f t="shared" si="81"/>
        <v>#DIV/0!</v>
      </c>
      <c r="N171" s="16" t="e">
        <f t="shared" si="81"/>
        <v>#DIV/0!</v>
      </c>
      <c r="O171" s="16" t="e">
        <f t="shared" si="81"/>
        <v>#DIV/0!</v>
      </c>
      <c r="P171" s="16" t="e">
        <f t="shared" si="81"/>
        <v>#DIV/0!</v>
      </c>
      <c r="Q171" s="16" t="e">
        <f t="shared" si="81"/>
        <v>#DIV/0!</v>
      </c>
      <c r="R171" s="16" t="e">
        <f t="shared" si="81"/>
        <v>#DIV/0!</v>
      </c>
      <c r="S171" s="16" t="e">
        <f t="shared" si="81"/>
        <v>#DIV/0!</v>
      </c>
      <c r="T171" s="16" t="e">
        <f t="shared" si="81"/>
        <v>#DIV/0!</v>
      </c>
      <c r="U171" s="16" t="e">
        <f t="shared" si="81"/>
        <v>#DIV/0!</v>
      </c>
      <c r="V171" s="16" t="e">
        <f t="shared" si="81"/>
        <v>#DIV/0!</v>
      </c>
      <c r="W171" s="16" t="e">
        <f t="shared" si="81"/>
        <v>#DIV/0!</v>
      </c>
      <c r="X171" s="16" t="e">
        <f t="shared" si="81"/>
        <v>#DIV/0!</v>
      </c>
      <c r="Y171" s="16" t="e">
        <f t="shared" si="81"/>
        <v>#DIV/0!</v>
      </c>
      <c r="Z171" s="16" t="e">
        <f t="shared" si="81"/>
        <v>#DIV/0!</v>
      </c>
      <c r="AA171" s="16" t="e">
        <f t="shared" si="81"/>
        <v>#DIV/0!</v>
      </c>
      <c r="AB171" s="16" t="e">
        <f t="shared" si="81"/>
        <v>#DIV/0!</v>
      </c>
      <c r="AC171" s="24" t="e">
        <f t="shared" ref="AC171:AC176" si="82">AVERAGE(E171:AB171)</f>
        <v>#DIV/0!</v>
      </c>
    </row>
    <row r="172" spans="1:58" ht="30" customHeight="1">
      <c r="A172" s="4">
        <v>17</v>
      </c>
      <c r="B172" s="5" t="s">
        <v>64</v>
      </c>
      <c r="C172" s="13"/>
      <c r="D172" s="13"/>
      <c r="E172" s="427" t="e">
        <f>AVERAGE(E171:AB171)</f>
        <v>#DIV/0!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 t="e">
        <f t="shared" si="82"/>
        <v>#DIV/0!</v>
      </c>
    </row>
    <row r="173" spans="1:58" ht="30" customHeight="1">
      <c r="A173" s="4">
        <v>18</v>
      </c>
      <c r="B173" s="5" t="s">
        <v>65</v>
      </c>
      <c r="C173" s="13"/>
      <c r="D173" s="13"/>
      <c r="E173" s="16" t="e">
        <f t="shared" ref="E173:AB173" si="83">3.516/E171</f>
        <v>#DIV/0!</v>
      </c>
      <c r="F173" s="16" t="e">
        <f t="shared" si="83"/>
        <v>#DIV/0!</v>
      </c>
      <c r="G173" s="16" t="e">
        <f t="shared" si="83"/>
        <v>#DIV/0!</v>
      </c>
      <c r="H173" s="16" t="e">
        <f t="shared" si="83"/>
        <v>#DIV/0!</v>
      </c>
      <c r="I173" s="16" t="e">
        <f t="shared" si="83"/>
        <v>#DIV/0!</v>
      </c>
      <c r="J173" s="16" t="e">
        <f t="shared" si="83"/>
        <v>#DIV/0!</v>
      </c>
      <c r="K173" s="16" t="e">
        <f t="shared" si="83"/>
        <v>#DIV/0!</v>
      </c>
      <c r="L173" s="16" t="e">
        <f t="shared" si="83"/>
        <v>#DIV/0!</v>
      </c>
      <c r="M173" s="16" t="e">
        <f t="shared" si="83"/>
        <v>#DIV/0!</v>
      </c>
      <c r="N173" s="16" t="e">
        <f t="shared" si="83"/>
        <v>#DIV/0!</v>
      </c>
      <c r="O173" s="16" t="e">
        <f t="shared" si="83"/>
        <v>#DIV/0!</v>
      </c>
      <c r="P173" s="16" t="e">
        <f t="shared" si="83"/>
        <v>#DIV/0!</v>
      </c>
      <c r="Q173" s="16" t="e">
        <f t="shared" si="83"/>
        <v>#DIV/0!</v>
      </c>
      <c r="R173" s="16" t="e">
        <f t="shared" si="83"/>
        <v>#DIV/0!</v>
      </c>
      <c r="S173" s="16" t="e">
        <f t="shared" si="83"/>
        <v>#DIV/0!</v>
      </c>
      <c r="T173" s="16" t="e">
        <f t="shared" si="83"/>
        <v>#DIV/0!</v>
      </c>
      <c r="U173" s="16" t="e">
        <f t="shared" si="83"/>
        <v>#DIV/0!</v>
      </c>
      <c r="V173" s="16" t="e">
        <f t="shared" si="83"/>
        <v>#DIV/0!</v>
      </c>
      <c r="W173" s="16" t="e">
        <f t="shared" si="83"/>
        <v>#DIV/0!</v>
      </c>
      <c r="X173" s="16" t="e">
        <f t="shared" si="83"/>
        <v>#DIV/0!</v>
      </c>
      <c r="Y173" s="16" t="e">
        <f t="shared" si="83"/>
        <v>#DIV/0!</v>
      </c>
      <c r="Z173" s="16" t="e">
        <f t="shared" si="83"/>
        <v>#DIV/0!</v>
      </c>
      <c r="AA173" s="16" t="e">
        <f t="shared" si="83"/>
        <v>#DIV/0!</v>
      </c>
      <c r="AB173" s="16" t="e">
        <f t="shared" si="83"/>
        <v>#DIV/0!</v>
      </c>
      <c r="AC173" s="24" t="e">
        <f t="shared" si="82"/>
        <v>#DIV/0!</v>
      </c>
    </row>
    <row r="174" spans="1:58" ht="30" customHeight="1">
      <c r="A174" s="4">
        <v>19</v>
      </c>
      <c r="B174" s="5" t="s">
        <v>66</v>
      </c>
      <c r="C174" s="13"/>
      <c r="D174" s="13"/>
      <c r="E174" s="16" t="e">
        <f t="shared" ref="E174:AB174" si="84">3.413*E173</f>
        <v>#DIV/0!</v>
      </c>
      <c r="F174" s="16" t="e">
        <f t="shared" si="84"/>
        <v>#DIV/0!</v>
      </c>
      <c r="G174" s="16" t="e">
        <f t="shared" si="84"/>
        <v>#DIV/0!</v>
      </c>
      <c r="H174" s="16" t="e">
        <f t="shared" si="84"/>
        <v>#DIV/0!</v>
      </c>
      <c r="I174" s="16" t="e">
        <f t="shared" si="84"/>
        <v>#DIV/0!</v>
      </c>
      <c r="J174" s="16" t="e">
        <f t="shared" si="84"/>
        <v>#DIV/0!</v>
      </c>
      <c r="K174" s="16" t="e">
        <f t="shared" si="84"/>
        <v>#DIV/0!</v>
      </c>
      <c r="L174" s="16" t="e">
        <f t="shared" si="84"/>
        <v>#DIV/0!</v>
      </c>
      <c r="M174" s="16" t="e">
        <f t="shared" si="84"/>
        <v>#DIV/0!</v>
      </c>
      <c r="N174" s="16" t="e">
        <f t="shared" si="84"/>
        <v>#DIV/0!</v>
      </c>
      <c r="O174" s="16" t="e">
        <f t="shared" si="84"/>
        <v>#DIV/0!</v>
      </c>
      <c r="P174" s="16" t="e">
        <f t="shared" si="84"/>
        <v>#DIV/0!</v>
      </c>
      <c r="Q174" s="16" t="e">
        <f t="shared" si="84"/>
        <v>#DIV/0!</v>
      </c>
      <c r="R174" s="16" t="e">
        <f t="shared" si="84"/>
        <v>#DIV/0!</v>
      </c>
      <c r="S174" s="16" t="e">
        <f t="shared" si="84"/>
        <v>#DIV/0!</v>
      </c>
      <c r="T174" s="16" t="e">
        <f t="shared" si="84"/>
        <v>#DIV/0!</v>
      </c>
      <c r="U174" s="16" t="e">
        <f t="shared" si="84"/>
        <v>#DIV/0!</v>
      </c>
      <c r="V174" s="16" t="e">
        <f t="shared" si="84"/>
        <v>#DIV/0!</v>
      </c>
      <c r="W174" s="16" t="e">
        <f t="shared" si="84"/>
        <v>#DIV/0!</v>
      </c>
      <c r="X174" s="16" t="e">
        <f t="shared" si="84"/>
        <v>#DIV/0!</v>
      </c>
      <c r="Y174" s="16" t="e">
        <f t="shared" si="84"/>
        <v>#DIV/0!</v>
      </c>
      <c r="Z174" s="16" t="e">
        <f t="shared" si="84"/>
        <v>#DIV/0!</v>
      </c>
      <c r="AA174" s="16" t="e">
        <f t="shared" si="84"/>
        <v>#DIV/0!</v>
      </c>
      <c r="AB174" s="16" t="e">
        <f t="shared" si="84"/>
        <v>#DIV/0!</v>
      </c>
      <c r="AC174" s="24" t="e">
        <f t="shared" si="82"/>
        <v>#DIV/0!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 t="e">
        <f t="shared" ref="E175:J175" si="85">(E158-E157)/LN(1+(E158-E157)/E152)</f>
        <v>#DIV/0!</v>
      </c>
      <c r="F175" s="16" t="e">
        <f t="shared" si="85"/>
        <v>#DIV/0!</v>
      </c>
      <c r="G175" s="16" t="e">
        <f t="shared" si="85"/>
        <v>#DIV/0!</v>
      </c>
      <c r="H175" s="16" t="e">
        <f t="shared" si="85"/>
        <v>#DIV/0!</v>
      </c>
      <c r="I175" s="16" t="e">
        <f t="shared" si="85"/>
        <v>#DIV/0!</v>
      </c>
      <c r="J175" s="16" t="e">
        <f t="shared" si="85"/>
        <v>#DIV/0!</v>
      </c>
      <c r="K175" s="16" t="e">
        <f>(K158-K157)/LN(1+(K158-K157)/K152)</f>
        <v>#DIV/0!</v>
      </c>
      <c r="L175" s="16" t="e">
        <f t="shared" ref="L175:AB175" si="86">(L158-L157)/LN(1+(L158-L157)/L152)</f>
        <v>#DIV/0!</v>
      </c>
      <c r="M175" s="16" t="e">
        <f t="shared" si="86"/>
        <v>#DIV/0!</v>
      </c>
      <c r="N175" s="16" t="e">
        <f t="shared" si="86"/>
        <v>#DIV/0!</v>
      </c>
      <c r="O175" s="16" t="e">
        <f t="shared" si="86"/>
        <v>#DIV/0!</v>
      </c>
      <c r="P175" s="16" t="e">
        <f t="shared" si="86"/>
        <v>#DIV/0!</v>
      </c>
      <c r="Q175" s="16" t="e">
        <f t="shared" si="86"/>
        <v>#DIV/0!</v>
      </c>
      <c r="R175" s="16" t="e">
        <f t="shared" si="86"/>
        <v>#DIV/0!</v>
      </c>
      <c r="S175" s="16" t="e">
        <f t="shared" si="86"/>
        <v>#DIV/0!</v>
      </c>
      <c r="T175" s="16" t="e">
        <f t="shared" si="86"/>
        <v>#DIV/0!</v>
      </c>
      <c r="U175" s="16" t="e">
        <f t="shared" si="86"/>
        <v>#DIV/0!</v>
      </c>
      <c r="V175" s="16" t="e">
        <f t="shared" si="86"/>
        <v>#DIV/0!</v>
      </c>
      <c r="W175" s="16" t="e">
        <f t="shared" si="86"/>
        <v>#DIV/0!</v>
      </c>
      <c r="X175" s="16" t="e">
        <f t="shared" si="86"/>
        <v>#DIV/0!</v>
      </c>
      <c r="Y175" s="16" t="e">
        <f t="shared" si="86"/>
        <v>#DIV/0!</v>
      </c>
      <c r="Z175" s="16" t="e">
        <f t="shared" si="86"/>
        <v>#DIV/0!</v>
      </c>
      <c r="AA175" s="16" t="e">
        <f t="shared" si="86"/>
        <v>#DIV/0!</v>
      </c>
      <c r="AB175" s="16" t="e">
        <f t="shared" si="86"/>
        <v>#DIV/0!</v>
      </c>
      <c r="AC175" s="24" t="e">
        <f t="shared" si="82"/>
        <v>#DIV/0!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 t="e">
        <f t="shared" ref="E176:AB176" si="87">(E154-E155)/LN(1+(E154-E155)/E153)</f>
        <v>#DIV/0!</v>
      </c>
      <c r="F176" s="16" t="e">
        <f t="shared" si="87"/>
        <v>#DIV/0!</v>
      </c>
      <c r="G176" s="16" t="e">
        <f t="shared" si="87"/>
        <v>#DIV/0!</v>
      </c>
      <c r="H176" s="16" t="e">
        <f t="shared" si="87"/>
        <v>#DIV/0!</v>
      </c>
      <c r="I176" s="16" t="e">
        <f t="shared" si="87"/>
        <v>#DIV/0!</v>
      </c>
      <c r="J176" s="16" t="e">
        <f t="shared" si="87"/>
        <v>#DIV/0!</v>
      </c>
      <c r="K176" s="16" t="e">
        <f t="shared" si="87"/>
        <v>#DIV/0!</v>
      </c>
      <c r="L176" s="16" t="e">
        <f t="shared" si="87"/>
        <v>#DIV/0!</v>
      </c>
      <c r="M176" s="16" t="e">
        <f t="shared" si="87"/>
        <v>#DIV/0!</v>
      </c>
      <c r="N176" s="16" t="e">
        <f t="shared" si="87"/>
        <v>#DIV/0!</v>
      </c>
      <c r="O176" s="16" t="e">
        <f t="shared" si="87"/>
        <v>#DIV/0!</v>
      </c>
      <c r="P176" s="16" t="e">
        <f t="shared" si="87"/>
        <v>#DIV/0!</v>
      </c>
      <c r="Q176" s="16" t="e">
        <f t="shared" si="87"/>
        <v>#DIV/0!</v>
      </c>
      <c r="R176" s="16" t="e">
        <f t="shared" si="87"/>
        <v>#DIV/0!</v>
      </c>
      <c r="S176" s="16" t="e">
        <f t="shared" si="87"/>
        <v>#DIV/0!</v>
      </c>
      <c r="T176" s="16" t="e">
        <f t="shared" si="87"/>
        <v>#DIV/0!</v>
      </c>
      <c r="U176" s="16" t="e">
        <f t="shared" si="87"/>
        <v>#DIV/0!</v>
      </c>
      <c r="V176" s="16" t="e">
        <f t="shared" si="87"/>
        <v>#DIV/0!</v>
      </c>
      <c r="W176" s="16" t="e">
        <f t="shared" si="87"/>
        <v>#DIV/0!</v>
      </c>
      <c r="X176" s="16" t="e">
        <f t="shared" si="87"/>
        <v>#DIV/0!</v>
      </c>
      <c r="Y176" s="16" t="e">
        <f t="shared" si="87"/>
        <v>#DIV/0!</v>
      </c>
      <c r="Z176" s="16" t="e">
        <f t="shared" si="87"/>
        <v>#DIV/0!</v>
      </c>
      <c r="AA176" s="16" t="e">
        <f t="shared" si="87"/>
        <v>#DIV/0!</v>
      </c>
      <c r="AB176" s="16" t="e">
        <f t="shared" si="87"/>
        <v>#DIV/0!</v>
      </c>
      <c r="AC176" s="24" t="e">
        <f t="shared" si="82"/>
        <v>#DIV/0!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44" priority="6" operator="greaterThan">
      <formula>90</formula>
    </cfRule>
  </conditionalFormatting>
  <conditionalFormatting sqref="E54:AB54">
    <cfRule type="cellIs" dxfId="43" priority="5" operator="greaterThan">
      <formula>90</formula>
    </cfRule>
  </conditionalFormatting>
  <conditionalFormatting sqref="E83:AB83">
    <cfRule type="cellIs" dxfId="42" priority="4" operator="greaterThan">
      <formula>90</formula>
    </cfRule>
  </conditionalFormatting>
  <conditionalFormatting sqref="E112:AB112">
    <cfRule type="cellIs" dxfId="41" priority="3" operator="greaterThan">
      <formula>90</formula>
    </cfRule>
  </conditionalFormatting>
  <conditionalFormatting sqref="E141:AB141">
    <cfRule type="cellIs" dxfId="40" priority="2" operator="greaterThan">
      <formula>90</formula>
    </cfRule>
  </conditionalFormatting>
  <conditionalFormatting sqref="E170:AB170">
    <cfRule type="cellIs" dxfId="39" priority="1" operator="greaterThan">
      <formula>90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2D6A3-E76E-402B-A1C9-C1BE469B7A6C}">
  <dimension ref="A1:BF176"/>
  <sheetViews>
    <sheetView topLeftCell="A98" zoomScale="60" zoomScaleNormal="60" workbookViewId="0">
      <selection activeCell="E82" sqref="E82:AC82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163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/>
      <c r="F7" s="8"/>
      <c r="G7" s="8"/>
      <c r="H7" s="8"/>
      <c r="I7" s="8"/>
      <c r="J7" s="8"/>
      <c r="K7" s="8"/>
      <c r="L7" s="8">
        <v>0.5</v>
      </c>
      <c r="M7" s="8">
        <v>0.5</v>
      </c>
      <c r="N7" s="8">
        <v>0.3</v>
      </c>
      <c r="O7" s="8">
        <v>0.4</v>
      </c>
      <c r="P7" s="8">
        <v>0.5</v>
      </c>
      <c r="Q7" s="8">
        <v>0.3</v>
      </c>
      <c r="R7" s="8">
        <v>0.3</v>
      </c>
      <c r="S7" s="8">
        <v>0.4</v>
      </c>
      <c r="T7" s="8">
        <v>0.5</v>
      </c>
      <c r="U7" s="8">
        <v>0.4</v>
      </c>
      <c r="V7" s="8">
        <v>0.4</v>
      </c>
      <c r="W7" s="8">
        <v>0.5</v>
      </c>
      <c r="X7" s="8">
        <v>0.5</v>
      </c>
      <c r="Y7" s="8">
        <v>0.5</v>
      </c>
      <c r="Z7" s="8">
        <v>0.4</v>
      </c>
      <c r="AA7" s="8">
        <v>0.4</v>
      </c>
      <c r="AB7" s="8">
        <v>0.4</v>
      </c>
      <c r="AC7" s="23">
        <f>AVERAGE(E7:AB7)</f>
        <v>0.42352941176470593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/>
      <c r="F8" s="9"/>
      <c r="G8" s="9"/>
      <c r="H8" s="9"/>
      <c r="I8" s="9"/>
      <c r="J8" s="9"/>
      <c r="K8" s="9"/>
      <c r="L8" s="9">
        <v>0.4</v>
      </c>
      <c r="M8" s="9">
        <v>0.4</v>
      </c>
      <c r="N8" s="9">
        <v>0.4</v>
      </c>
      <c r="O8" s="9">
        <v>0.4</v>
      </c>
      <c r="P8" s="9">
        <v>0.6</v>
      </c>
      <c r="Q8" s="9">
        <v>0.5</v>
      </c>
      <c r="R8" s="9">
        <v>0.6</v>
      </c>
      <c r="S8" s="9">
        <v>0.7</v>
      </c>
      <c r="T8" s="9">
        <v>0.6</v>
      </c>
      <c r="U8" s="9">
        <v>0.6</v>
      </c>
      <c r="V8" s="9">
        <v>0.7</v>
      </c>
      <c r="W8" s="9">
        <v>0.7</v>
      </c>
      <c r="X8" s="9">
        <v>0.7</v>
      </c>
      <c r="Y8" s="9">
        <v>0.7</v>
      </c>
      <c r="Z8" s="9">
        <v>0.6</v>
      </c>
      <c r="AA8" s="9">
        <v>0.6</v>
      </c>
      <c r="AB8" s="9">
        <v>0.6</v>
      </c>
      <c r="AC8" s="23">
        <f>AVERAGE(E8:AB8)</f>
        <v>0.57647058823529407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/>
      <c r="F9" s="10"/>
      <c r="G9" s="10"/>
      <c r="H9" s="10"/>
      <c r="I9" s="10"/>
      <c r="J9" s="10"/>
      <c r="K9" s="10"/>
      <c r="L9" s="10">
        <v>15.6</v>
      </c>
      <c r="M9" s="10">
        <v>14.6</v>
      </c>
      <c r="N9" s="10">
        <v>13.8</v>
      </c>
      <c r="O9" s="10">
        <v>13.2</v>
      </c>
      <c r="P9" s="10">
        <v>12.9</v>
      </c>
      <c r="Q9" s="10">
        <v>13.9</v>
      </c>
      <c r="R9" s="10">
        <v>14.2</v>
      </c>
      <c r="S9" s="10">
        <v>14.4</v>
      </c>
      <c r="T9" s="10">
        <v>14.3</v>
      </c>
      <c r="U9" s="10">
        <v>14.4</v>
      </c>
      <c r="V9" s="10">
        <v>14.2</v>
      </c>
      <c r="W9" s="10">
        <v>13.9</v>
      </c>
      <c r="X9" s="10">
        <v>13.7</v>
      </c>
      <c r="Y9" s="10">
        <v>13.6</v>
      </c>
      <c r="Z9" s="10">
        <v>13.5</v>
      </c>
      <c r="AA9" s="10">
        <v>13.4</v>
      </c>
      <c r="AB9" s="10">
        <v>13.2</v>
      </c>
      <c r="AC9" s="24">
        <f t="shared" ref="AC9:AC23" si="0">AVERAGE(E9:AB9)</f>
        <v>13.929411764705881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/>
      <c r="F10" s="10"/>
      <c r="G10" s="10"/>
      <c r="H10" s="10"/>
      <c r="I10" s="10"/>
      <c r="J10" s="10"/>
      <c r="K10" s="10"/>
      <c r="L10" s="10">
        <v>7.6</v>
      </c>
      <c r="M10" s="10">
        <v>6.8</v>
      </c>
      <c r="N10" s="10">
        <v>5.9</v>
      </c>
      <c r="O10" s="10">
        <v>5.4</v>
      </c>
      <c r="P10" s="10">
        <v>5.6</v>
      </c>
      <c r="Q10" s="10">
        <v>5.7</v>
      </c>
      <c r="R10" s="10">
        <v>5.9</v>
      </c>
      <c r="S10" s="10">
        <v>6.1</v>
      </c>
      <c r="T10" s="10">
        <v>6.1</v>
      </c>
      <c r="U10" s="10">
        <v>6.1</v>
      </c>
      <c r="V10" s="10">
        <v>5.9</v>
      </c>
      <c r="W10" s="10">
        <v>5.6</v>
      </c>
      <c r="X10" s="10">
        <v>5.5</v>
      </c>
      <c r="Y10" s="10">
        <v>5.5</v>
      </c>
      <c r="Z10" s="10">
        <v>5.5</v>
      </c>
      <c r="AA10" s="10">
        <v>5.6</v>
      </c>
      <c r="AB10" s="10">
        <v>5.5</v>
      </c>
      <c r="AC10" s="24">
        <f t="shared" si="0"/>
        <v>5.8999999999999995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/>
      <c r="F11" s="10"/>
      <c r="G11" s="10"/>
      <c r="H11" s="10"/>
      <c r="I11" s="10"/>
      <c r="J11" s="10"/>
      <c r="K11" s="10"/>
      <c r="L11" s="10">
        <f t="shared" ref="L11:AB11" si="1">L9-L10</f>
        <v>8</v>
      </c>
      <c r="M11" s="10">
        <f t="shared" si="1"/>
        <v>7.8</v>
      </c>
      <c r="N11" s="10">
        <f t="shared" si="1"/>
        <v>7.9</v>
      </c>
      <c r="O11" s="10">
        <f t="shared" si="1"/>
        <v>7.7999999999999989</v>
      </c>
      <c r="P11" s="10">
        <f t="shared" si="1"/>
        <v>7.3000000000000007</v>
      </c>
      <c r="Q11" s="10">
        <f t="shared" si="1"/>
        <v>8.1999999999999993</v>
      </c>
      <c r="R11" s="10">
        <f t="shared" si="1"/>
        <v>8.2999999999999989</v>
      </c>
      <c r="S11" s="10">
        <f t="shared" si="1"/>
        <v>8.3000000000000007</v>
      </c>
      <c r="T11" s="10">
        <f t="shared" si="1"/>
        <v>8.2000000000000011</v>
      </c>
      <c r="U11" s="10">
        <f t="shared" si="1"/>
        <v>8.3000000000000007</v>
      </c>
      <c r="V11" s="10">
        <f t="shared" si="1"/>
        <v>8.2999999999999989</v>
      </c>
      <c r="W11" s="10">
        <f t="shared" si="1"/>
        <v>8.3000000000000007</v>
      </c>
      <c r="X11" s="10">
        <f t="shared" si="1"/>
        <v>8.1999999999999993</v>
      </c>
      <c r="Y11" s="10">
        <f t="shared" si="1"/>
        <v>8.1</v>
      </c>
      <c r="Z11" s="10">
        <f t="shared" si="1"/>
        <v>8</v>
      </c>
      <c r="AA11" s="10">
        <f t="shared" si="1"/>
        <v>7.8000000000000007</v>
      </c>
      <c r="AB11" s="10">
        <f t="shared" si="1"/>
        <v>7.6999999999999993</v>
      </c>
      <c r="AC11" s="24">
        <f t="shared" si="0"/>
        <v>8.0294117647058805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/>
      <c r="F12" s="10"/>
      <c r="G12" s="10"/>
      <c r="H12" s="10"/>
      <c r="I12" s="10"/>
      <c r="J12" s="10"/>
      <c r="K12" s="10"/>
      <c r="L12" s="10">
        <v>28</v>
      </c>
      <c r="M12" s="10">
        <v>28.2</v>
      </c>
      <c r="N12" s="10">
        <v>28.1</v>
      </c>
      <c r="O12" s="10">
        <v>27.8</v>
      </c>
      <c r="P12" s="10">
        <v>26.5</v>
      </c>
      <c r="Q12" s="10">
        <v>26.3</v>
      </c>
      <c r="R12" s="10">
        <v>26.3</v>
      </c>
      <c r="S12" s="10">
        <v>26.3</v>
      </c>
      <c r="T12" s="10">
        <v>26.2</v>
      </c>
      <c r="U12" s="10">
        <v>26.4</v>
      </c>
      <c r="V12" s="10">
        <v>26.1</v>
      </c>
      <c r="W12" s="10">
        <v>26.1</v>
      </c>
      <c r="X12" s="10">
        <v>26.3</v>
      </c>
      <c r="Y12" s="10">
        <v>26.3</v>
      </c>
      <c r="Z12" s="10">
        <v>26</v>
      </c>
      <c r="AA12" s="10">
        <v>25.8</v>
      </c>
      <c r="AB12" s="10">
        <v>25.8</v>
      </c>
      <c r="AC12" s="24">
        <f t="shared" si="0"/>
        <v>26.617647058823536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/>
      <c r="F13" s="10"/>
      <c r="G13" s="10"/>
      <c r="H13" s="10"/>
      <c r="I13" s="10"/>
      <c r="J13" s="10"/>
      <c r="K13" s="10"/>
      <c r="L13" s="10">
        <v>33.200000000000003</v>
      </c>
      <c r="M13" s="10">
        <v>33.6</v>
      </c>
      <c r="N13" s="10">
        <v>33.299999999999997</v>
      </c>
      <c r="O13" s="10">
        <v>33.1</v>
      </c>
      <c r="P13" s="10">
        <v>31.3</v>
      </c>
      <c r="Q13" s="10">
        <v>31.8</v>
      </c>
      <c r="R13" s="10">
        <v>31.9</v>
      </c>
      <c r="S13" s="10">
        <v>31.9</v>
      </c>
      <c r="T13" s="10">
        <v>31.9</v>
      </c>
      <c r="U13" s="10">
        <v>32.1</v>
      </c>
      <c r="V13" s="10">
        <v>31.8</v>
      </c>
      <c r="W13" s="10">
        <v>31.6</v>
      </c>
      <c r="X13" s="10">
        <v>31.7</v>
      </c>
      <c r="Y13" s="10">
        <v>31.7</v>
      </c>
      <c r="Z13" s="10">
        <v>31.4</v>
      </c>
      <c r="AA13" s="10">
        <v>31.1</v>
      </c>
      <c r="AB13" s="10">
        <v>31.1</v>
      </c>
      <c r="AC13" s="24">
        <f t="shared" si="0"/>
        <v>32.029411764705884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/>
      <c r="F14" s="10"/>
      <c r="G14" s="10"/>
      <c r="H14" s="10"/>
      <c r="I14" s="10"/>
      <c r="J14" s="10"/>
      <c r="K14" s="10"/>
      <c r="L14" s="10">
        <f t="shared" ref="L14:AB14" si="2">L13-L12</f>
        <v>5.2000000000000028</v>
      </c>
      <c r="M14" s="10">
        <f t="shared" si="2"/>
        <v>5.4000000000000021</v>
      </c>
      <c r="N14" s="10">
        <f t="shared" si="2"/>
        <v>5.1999999999999957</v>
      </c>
      <c r="O14" s="10">
        <f t="shared" si="2"/>
        <v>5.3000000000000007</v>
      </c>
      <c r="P14" s="10">
        <f t="shared" si="2"/>
        <v>4.8000000000000007</v>
      </c>
      <c r="Q14" s="10">
        <f t="shared" si="2"/>
        <v>5.5</v>
      </c>
      <c r="R14" s="10">
        <f t="shared" si="2"/>
        <v>5.5999999999999979</v>
      </c>
      <c r="S14" s="10">
        <f t="shared" si="2"/>
        <v>5.5999999999999979</v>
      </c>
      <c r="T14" s="10">
        <f t="shared" si="2"/>
        <v>5.6999999999999993</v>
      </c>
      <c r="U14" s="10">
        <f t="shared" si="2"/>
        <v>5.7000000000000028</v>
      </c>
      <c r="V14" s="10">
        <f t="shared" si="2"/>
        <v>5.6999999999999993</v>
      </c>
      <c r="W14" s="10">
        <f t="shared" si="2"/>
        <v>5.5</v>
      </c>
      <c r="X14" s="10">
        <f t="shared" si="2"/>
        <v>5.3999999999999986</v>
      </c>
      <c r="Y14" s="10">
        <f t="shared" si="2"/>
        <v>5.3999999999999986</v>
      </c>
      <c r="Z14" s="10">
        <f t="shared" si="2"/>
        <v>5.3999999999999986</v>
      </c>
      <c r="AA14" s="10">
        <f t="shared" si="2"/>
        <v>5.3000000000000007</v>
      </c>
      <c r="AB14" s="10">
        <f t="shared" si="2"/>
        <v>5.3000000000000007</v>
      </c>
      <c r="AC14" s="24">
        <f>AVERAGE(E14:AB14)</f>
        <v>5.4117647058823533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/>
      <c r="F15" s="172"/>
      <c r="G15" s="172"/>
      <c r="H15" s="172"/>
      <c r="I15" s="172"/>
      <c r="J15" s="172"/>
      <c r="K15" s="172"/>
      <c r="L15" s="172">
        <v>274.39999999999998</v>
      </c>
      <c r="M15" s="172">
        <v>264.8</v>
      </c>
      <c r="N15" s="172">
        <v>253</v>
      </c>
      <c r="O15" s="172">
        <v>246.8</v>
      </c>
      <c r="P15" s="172">
        <v>247.5</v>
      </c>
      <c r="Q15" s="172">
        <v>250.3</v>
      </c>
      <c r="R15" s="172">
        <v>253</v>
      </c>
      <c r="S15" s="172">
        <v>255.1</v>
      </c>
      <c r="T15" s="172">
        <v>253</v>
      </c>
      <c r="U15" s="172">
        <v>254.4</v>
      </c>
      <c r="V15" s="172">
        <v>251</v>
      </c>
      <c r="W15" s="172">
        <v>248.2</v>
      </c>
      <c r="X15" s="172">
        <v>247.5</v>
      </c>
      <c r="Y15" s="172">
        <v>247.5</v>
      </c>
      <c r="Z15" s="172">
        <v>246.8</v>
      </c>
      <c r="AA15" s="172">
        <v>248.2</v>
      </c>
      <c r="AB15" s="172">
        <v>246.8</v>
      </c>
      <c r="AC15" s="24">
        <f t="shared" ref="AC15:AC16" si="3">AVERAGE(E15:AB15)</f>
        <v>252.25294117647056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/>
      <c r="F16" s="172"/>
      <c r="G16" s="172"/>
      <c r="H16" s="172"/>
      <c r="I16" s="172"/>
      <c r="J16" s="172"/>
      <c r="K16" s="172"/>
      <c r="L16" s="172">
        <v>754.3</v>
      </c>
      <c r="M16" s="172">
        <v>759.1</v>
      </c>
      <c r="N16" s="172">
        <v>753.6</v>
      </c>
      <c r="O16" s="172">
        <v>747.4</v>
      </c>
      <c r="P16" s="172">
        <v>707.4</v>
      </c>
      <c r="Q16" s="172">
        <v>719.1</v>
      </c>
      <c r="R16" s="172">
        <v>721.9</v>
      </c>
      <c r="S16" s="172">
        <v>723.3</v>
      </c>
      <c r="T16" s="172">
        <v>720.5</v>
      </c>
      <c r="U16" s="172">
        <v>719.8</v>
      </c>
      <c r="V16" s="172">
        <v>719.1</v>
      </c>
      <c r="W16" s="172">
        <v>715.7</v>
      </c>
      <c r="X16" s="172">
        <v>717.7</v>
      </c>
      <c r="Y16" s="172">
        <v>714.3</v>
      </c>
      <c r="Z16" s="172">
        <v>709.5</v>
      </c>
      <c r="AA16" s="172">
        <v>701.9</v>
      </c>
      <c r="AB16" s="172">
        <v>701.2</v>
      </c>
      <c r="AC16" s="24">
        <f t="shared" si="3"/>
        <v>723.87058823529424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/>
      <c r="F17" s="11"/>
      <c r="G17" s="11"/>
      <c r="H17" s="11"/>
      <c r="I17" s="11"/>
      <c r="J17" s="11"/>
      <c r="K17" s="11"/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4.2000000000000011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/>
      <c r="F18" s="12"/>
      <c r="G18" s="12"/>
      <c r="H18" s="12"/>
      <c r="I18" s="12"/>
      <c r="J18" s="12"/>
      <c r="K18" s="12"/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3.7000000000000011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/>
      <c r="F19" s="12"/>
      <c r="G19" s="12"/>
      <c r="H19" s="12"/>
      <c r="I19" s="12"/>
      <c r="J19" s="12"/>
      <c r="K19" s="12"/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3.7999999999999989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/>
      <c r="F20" s="12"/>
      <c r="G20" s="12"/>
      <c r="H20" s="12"/>
      <c r="I20" s="12"/>
      <c r="J20" s="12"/>
      <c r="K20" s="12"/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/>
      <c r="F21" s="11"/>
      <c r="G21" s="11"/>
      <c r="H21" s="11"/>
      <c r="I21" s="11"/>
      <c r="J21" s="11"/>
      <c r="K21" s="11"/>
      <c r="L21" s="11">
        <f t="shared" ref="L21:AB21" si="4">L17-L18</f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/>
      <c r="F22" s="11"/>
      <c r="G22" s="11"/>
      <c r="H22" s="11"/>
      <c r="I22" s="11"/>
      <c r="J22" s="11"/>
      <c r="K22" s="11"/>
      <c r="L22" s="11">
        <f t="shared" ref="L22:AB22" si="5">L19-L20</f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/>
      <c r="F23" s="14"/>
      <c r="G23" s="14"/>
      <c r="H23" s="14"/>
      <c r="I23" s="14"/>
      <c r="J23" s="14"/>
      <c r="K23" s="14"/>
      <c r="L23" s="14">
        <f t="shared" ref="L23:AB23" si="6">SQRT(L21/0.5)*971</f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/>
      <c r="F24" s="14"/>
      <c r="G24" s="14"/>
      <c r="H24" s="14"/>
      <c r="I24" s="14"/>
      <c r="J24" s="14"/>
      <c r="K24" s="14"/>
      <c r="L24" s="14">
        <f t="shared" ref="L24:AB24" si="7">L23*1000*1*(L9-L10)/3024</f>
        <v>2568.7830687830688</v>
      </c>
      <c r="M24" s="14">
        <f t="shared" si="7"/>
        <v>2504.563492063492</v>
      </c>
      <c r="N24" s="14">
        <f t="shared" si="7"/>
        <v>2536.6732804232806</v>
      </c>
      <c r="O24" s="14">
        <f t="shared" si="7"/>
        <v>2504.5634920634916</v>
      </c>
      <c r="P24" s="14">
        <f t="shared" si="7"/>
        <v>2344.0145502645505</v>
      </c>
      <c r="Q24" s="14">
        <f t="shared" si="7"/>
        <v>2633.002645502645</v>
      </c>
      <c r="R24" s="14">
        <f t="shared" si="7"/>
        <v>2665.1124338624336</v>
      </c>
      <c r="S24" s="14">
        <f t="shared" si="7"/>
        <v>2665.112433862434</v>
      </c>
      <c r="T24" s="14">
        <f t="shared" si="7"/>
        <v>2633.0026455026459</v>
      </c>
      <c r="U24" s="14">
        <f t="shared" si="7"/>
        <v>2665.112433862434</v>
      </c>
      <c r="V24" s="14">
        <f t="shared" si="7"/>
        <v>2665.1124338624336</v>
      </c>
      <c r="W24" s="14">
        <f t="shared" si="7"/>
        <v>2665.112433862434</v>
      </c>
      <c r="X24" s="14">
        <f t="shared" si="7"/>
        <v>2633.002645502645</v>
      </c>
      <c r="Y24" s="14">
        <f t="shared" si="7"/>
        <v>2600.8928571428573</v>
      </c>
      <c r="Z24" s="14">
        <f t="shared" si="7"/>
        <v>2568.7830687830688</v>
      </c>
      <c r="AA24" s="14">
        <f t="shared" si="7"/>
        <v>2504.5634920634925</v>
      </c>
      <c r="AB24" s="14">
        <f t="shared" si="7"/>
        <v>2472.4537037037035</v>
      </c>
      <c r="AC24" s="24">
        <f>SUM(E24:AB24)</f>
        <v>43829.861111111109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400</v>
      </c>
      <c r="L25" s="15">
        <v>1400</v>
      </c>
      <c r="M25" s="15">
        <v>1500</v>
      </c>
      <c r="N25" s="15">
        <v>1400</v>
      </c>
      <c r="O25" s="15">
        <v>1300</v>
      </c>
      <c r="P25" s="15">
        <v>1400</v>
      </c>
      <c r="Q25" s="15">
        <v>1400</v>
      </c>
      <c r="R25" s="15">
        <v>1500</v>
      </c>
      <c r="S25" s="15">
        <v>1500</v>
      </c>
      <c r="T25" s="15">
        <v>1500</v>
      </c>
      <c r="U25" s="15">
        <v>1300</v>
      </c>
      <c r="V25" s="15">
        <v>1600</v>
      </c>
      <c r="W25" s="15">
        <v>1400</v>
      </c>
      <c r="X25" s="15">
        <v>1500</v>
      </c>
      <c r="Y25" s="15">
        <v>1400</v>
      </c>
      <c r="Z25" s="15">
        <v>1400</v>
      </c>
      <c r="AA25" s="15">
        <v>1300</v>
      </c>
      <c r="AB25" s="15">
        <v>1300</v>
      </c>
      <c r="AC25" s="25">
        <f>SUM(E25:AB25)</f>
        <v>24500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/>
      <c r="F26" s="16"/>
      <c r="G26" s="16"/>
      <c r="H26" s="16"/>
      <c r="I26" s="16"/>
      <c r="J26" s="16"/>
      <c r="K26" s="16"/>
      <c r="L26" s="16">
        <f t="shared" ref="L26:AB26" si="8">L25/L24</f>
        <v>0.54500514933058708</v>
      </c>
      <c r="M26" s="16">
        <f t="shared" si="8"/>
        <v>0.59890675750613964</v>
      </c>
      <c r="N26" s="16">
        <f t="shared" si="8"/>
        <v>0.55190394868920201</v>
      </c>
      <c r="O26" s="16">
        <f t="shared" si="8"/>
        <v>0.51905252317198769</v>
      </c>
      <c r="P26" s="16">
        <f t="shared" si="8"/>
        <v>0.59726591707461585</v>
      </c>
      <c r="Q26" s="16">
        <f t="shared" si="8"/>
        <v>0.53171234081032892</v>
      </c>
      <c r="R26" s="16">
        <f t="shared" si="8"/>
        <v>0.56282803717444452</v>
      </c>
      <c r="S26" s="16">
        <f t="shared" si="8"/>
        <v>0.56282803717444441</v>
      </c>
      <c r="T26" s="16">
        <f t="shared" si="8"/>
        <v>0.56969179372535217</v>
      </c>
      <c r="U26" s="16">
        <f t="shared" si="8"/>
        <v>0.48778429888451846</v>
      </c>
      <c r="V26" s="16">
        <f t="shared" si="8"/>
        <v>0.60034990631940743</v>
      </c>
      <c r="W26" s="16">
        <f t="shared" si="8"/>
        <v>0.52530616802948138</v>
      </c>
      <c r="X26" s="16">
        <f t="shared" si="8"/>
        <v>0.56969179372535239</v>
      </c>
      <c r="Y26" s="16">
        <f t="shared" si="8"/>
        <v>0.538276690696876</v>
      </c>
      <c r="Z26" s="16">
        <f t="shared" si="8"/>
        <v>0.54500514933058708</v>
      </c>
      <c r="AA26" s="16">
        <f t="shared" si="8"/>
        <v>0.51905252317198758</v>
      </c>
      <c r="AB26" s="16">
        <f t="shared" si="8"/>
        <v>0.52579346503136415</v>
      </c>
      <c r="AC26" s="24">
        <f t="shared" ref="AC26:AC31" si="9">AVERAGE(E26:AB26)</f>
        <v>0.55002673528509871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0.55002673528509871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9"/>
        <v>0.55002673528509871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/>
      <c r="F28" s="16"/>
      <c r="G28" s="16"/>
      <c r="H28" s="16"/>
      <c r="I28" s="16"/>
      <c r="J28" s="16"/>
      <c r="K28" s="16"/>
      <c r="L28" s="16">
        <f t="shared" ref="L28:AB28" si="10">3.516/L26</f>
        <v>6.4513151927437633</v>
      </c>
      <c r="M28" s="16">
        <f t="shared" si="10"/>
        <v>5.8706968253968252</v>
      </c>
      <c r="N28" s="16">
        <f t="shared" si="10"/>
        <v>6.3706737528344677</v>
      </c>
      <c r="O28" s="16">
        <f t="shared" si="10"/>
        <v>6.773880952380952</v>
      </c>
      <c r="P28" s="16">
        <f t="shared" si="10"/>
        <v>5.8868251133786851</v>
      </c>
      <c r="Q28" s="16">
        <f t="shared" si="10"/>
        <v>6.6125980725623572</v>
      </c>
      <c r="R28" s="16">
        <f t="shared" si="10"/>
        <v>6.2470235449735441</v>
      </c>
      <c r="S28" s="16">
        <f t="shared" si="10"/>
        <v>6.247023544973545</v>
      </c>
      <c r="T28" s="16">
        <f t="shared" si="10"/>
        <v>6.1717582010582026</v>
      </c>
      <c r="U28" s="16">
        <f t="shared" si="10"/>
        <v>7.2081040903540909</v>
      </c>
      <c r="V28" s="16">
        <f t="shared" si="10"/>
        <v>5.8565845734126984</v>
      </c>
      <c r="W28" s="16">
        <f t="shared" si="10"/>
        <v>6.6932395124716564</v>
      </c>
      <c r="X28" s="16">
        <f t="shared" si="10"/>
        <v>6.1717582010581999</v>
      </c>
      <c r="Y28" s="16">
        <f t="shared" si="10"/>
        <v>6.5319566326530625</v>
      </c>
      <c r="Z28" s="16">
        <f t="shared" si="10"/>
        <v>6.4513151927437633</v>
      </c>
      <c r="AA28" s="16">
        <f t="shared" si="10"/>
        <v>6.7738809523809529</v>
      </c>
      <c r="AB28" s="16">
        <f t="shared" si="10"/>
        <v>6.687036324786324</v>
      </c>
      <c r="AC28" s="24">
        <f t="shared" si="9"/>
        <v>6.4120982753037108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/>
      <c r="F29" s="16"/>
      <c r="G29" s="16"/>
      <c r="H29" s="16"/>
      <c r="I29" s="16"/>
      <c r="J29" s="16"/>
      <c r="K29" s="16"/>
      <c r="L29" s="16">
        <f t="shared" ref="L29:AB29" si="11">3.413*L28</f>
        <v>22.018338752834463</v>
      </c>
      <c r="M29" s="16">
        <f t="shared" si="11"/>
        <v>20.036688265079363</v>
      </c>
      <c r="N29" s="16">
        <f t="shared" si="11"/>
        <v>21.743109518424038</v>
      </c>
      <c r="O29" s="16">
        <f t="shared" si="11"/>
        <v>23.119255690476187</v>
      </c>
      <c r="P29" s="16">
        <f t="shared" si="11"/>
        <v>20.091734111961451</v>
      </c>
      <c r="Q29" s="16">
        <f t="shared" si="11"/>
        <v>22.568797221655323</v>
      </c>
      <c r="R29" s="16">
        <f t="shared" si="11"/>
        <v>21.321091358994703</v>
      </c>
      <c r="S29" s="16">
        <f t="shared" si="11"/>
        <v>21.321091358994707</v>
      </c>
      <c r="T29" s="16">
        <f t="shared" si="11"/>
        <v>21.064210740211646</v>
      </c>
      <c r="U29" s="16">
        <f t="shared" si="11"/>
        <v>24.601259260378512</v>
      </c>
      <c r="V29" s="16">
        <f t="shared" si="11"/>
        <v>19.988523149057539</v>
      </c>
      <c r="W29" s="16">
        <f t="shared" si="11"/>
        <v>22.844026456065762</v>
      </c>
      <c r="X29" s="16">
        <f t="shared" si="11"/>
        <v>21.064210740211635</v>
      </c>
      <c r="Y29" s="16">
        <f t="shared" si="11"/>
        <v>22.293567987244902</v>
      </c>
      <c r="Z29" s="16">
        <f t="shared" si="11"/>
        <v>22.018338752834463</v>
      </c>
      <c r="AA29" s="16">
        <f t="shared" si="11"/>
        <v>23.119255690476191</v>
      </c>
      <c r="AB29" s="16">
        <f t="shared" si="11"/>
        <v>22.822854976495723</v>
      </c>
      <c r="AC29" s="24">
        <f t="shared" si="9"/>
        <v>21.884491413611563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/>
      <c r="F30" s="16"/>
      <c r="G30" s="16"/>
      <c r="H30" s="16"/>
      <c r="I30" s="16"/>
      <c r="J30" s="16"/>
      <c r="K30" s="16"/>
      <c r="L30" s="16">
        <f t="shared" ref="L30:AB30" si="12">(L13-L12)/LN(1+(L13-L12)/L7)</f>
        <v>2.1367404104931635</v>
      </c>
      <c r="M30" s="16">
        <f t="shared" si="12"/>
        <v>2.187918246870789</v>
      </c>
      <c r="N30" s="16">
        <f t="shared" si="12"/>
        <v>1.787727384274642</v>
      </c>
      <c r="O30" s="16">
        <f t="shared" si="12"/>
        <v>1.994913417409337</v>
      </c>
      <c r="P30" s="16">
        <f t="shared" si="12"/>
        <v>2.0331625749524882</v>
      </c>
      <c r="Q30" s="16">
        <f t="shared" si="12"/>
        <v>1.8569596025096444</v>
      </c>
      <c r="R30" s="16">
        <f t="shared" si="12"/>
        <v>1.8798726749324197</v>
      </c>
      <c r="S30" s="16">
        <f t="shared" si="12"/>
        <v>2.0679084891855881</v>
      </c>
      <c r="T30" s="16">
        <f t="shared" si="12"/>
        <v>2.2639742566302212</v>
      </c>
      <c r="U30" s="16">
        <f t="shared" si="12"/>
        <v>2.0920659476488188</v>
      </c>
      <c r="V30" s="16">
        <f t="shared" si="12"/>
        <v>2.0920659476488179</v>
      </c>
      <c r="W30" s="16">
        <f t="shared" si="12"/>
        <v>2.2133628241001455</v>
      </c>
      <c r="X30" s="16">
        <f t="shared" si="12"/>
        <v>2.1879182468707885</v>
      </c>
      <c r="Y30" s="16">
        <f t="shared" si="12"/>
        <v>2.1879182468707885</v>
      </c>
      <c r="Z30" s="16">
        <f t="shared" si="12"/>
        <v>2.0193342659384435</v>
      </c>
      <c r="AA30" s="16">
        <f t="shared" si="12"/>
        <v>1.994913417409337</v>
      </c>
      <c r="AB30" s="16">
        <f t="shared" si="12"/>
        <v>1.994913417409337</v>
      </c>
      <c r="AC30" s="24">
        <f t="shared" si="9"/>
        <v>2.0583334924208683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/>
      <c r="F31" s="16"/>
      <c r="G31" s="16"/>
      <c r="H31" s="16"/>
      <c r="I31" s="16"/>
      <c r="J31" s="16"/>
      <c r="K31" s="16"/>
      <c r="L31" s="16">
        <f t="shared" ref="L31:AB31" si="13">(L9-L10)/LN(1+(L9-L10)/L8)</f>
        <v>2.6276699100244088</v>
      </c>
      <c r="M31" s="16">
        <f t="shared" si="13"/>
        <v>2.5824181345416166</v>
      </c>
      <c r="N31" s="16">
        <f t="shared" si="13"/>
        <v>2.6050715660667714</v>
      </c>
      <c r="O31" s="16">
        <f t="shared" si="13"/>
        <v>2.5824181345416166</v>
      </c>
      <c r="P31" s="16">
        <f t="shared" si="13"/>
        <v>2.8319947622323784</v>
      </c>
      <c r="Q31" s="16">
        <f t="shared" si="13"/>
        <v>2.8706758369623491</v>
      </c>
      <c r="R31" s="16">
        <f t="shared" si="13"/>
        <v>3.0776339841275702</v>
      </c>
      <c r="S31" s="16">
        <f t="shared" si="13"/>
        <v>3.249932086543676</v>
      </c>
      <c r="T31" s="16">
        <f t="shared" si="13"/>
        <v>3.0533471748646295</v>
      </c>
      <c r="U31" s="16">
        <f t="shared" si="13"/>
        <v>3.0776339841275702</v>
      </c>
      <c r="V31" s="16">
        <f t="shared" si="13"/>
        <v>3.249932086543676</v>
      </c>
      <c r="W31" s="16">
        <f t="shared" si="13"/>
        <v>3.249932086543676</v>
      </c>
      <c r="X31" s="16">
        <f t="shared" si="13"/>
        <v>3.2248851383682635</v>
      </c>
      <c r="Y31" s="16">
        <f t="shared" si="13"/>
        <v>3.1997766755952366</v>
      </c>
      <c r="Z31" s="16">
        <f t="shared" si="13"/>
        <v>3.0045957240544103</v>
      </c>
      <c r="AA31" s="16">
        <f t="shared" si="13"/>
        <v>2.9556008171816193</v>
      </c>
      <c r="AB31" s="16">
        <f t="shared" si="13"/>
        <v>2.9310095858689822</v>
      </c>
      <c r="AC31" s="24">
        <f t="shared" si="9"/>
        <v>2.9632075110699092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4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4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24" t="e">
        <f t="shared" si="14"/>
        <v>#DIV/0!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4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4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24" t="e">
        <f>AVERAGE(E43:AB43)</f>
        <v>#DIV/0!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5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5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24" t="e">
        <f t="shared" si="15"/>
        <v>#DIV/0!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24" t="e">
        <f t="shared" si="15"/>
        <v>#DIV/0!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24" t="e">
        <f t="shared" si="15"/>
        <v>#DIV/0!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24" t="e">
        <f t="shared" si="15"/>
        <v>#DIV/0!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24" t="e">
        <f t="shared" si="15"/>
        <v>#DIV/0!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24" t="e">
        <f t="shared" si="15"/>
        <v>#DIV/0!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24" t="e">
        <f t="shared" si="15"/>
        <v>#DIV/0!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24" t="e">
        <f t="shared" ref="AC55:AC60" si="16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/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16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24" t="e">
        <f t="shared" si="16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24" t="e">
        <f t="shared" si="16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24" t="e">
        <f t="shared" si="16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24" t="e">
        <f t="shared" si="16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>
        <v>0.5</v>
      </c>
      <c r="F65" s="8">
        <v>0.6</v>
      </c>
      <c r="G65" s="8">
        <v>0.6</v>
      </c>
      <c r="H65" s="8">
        <v>0.6</v>
      </c>
      <c r="I65" s="8">
        <v>0.6</v>
      </c>
      <c r="J65" s="8">
        <v>0.7</v>
      </c>
      <c r="K65" s="8">
        <v>0.7</v>
      </c>
      <c r="L65" s="8">
        <v>0.7</v>
      </c>
      <c r="M65" s="8">
        <v>0.6</v>
      </c>
      <c r="N65" s="8">
        <v>0.7</v>
      </c>
      <c r="O65" s="8">
        <v>0.7</v>
      </c>
      <c r="P65" s="8">
        <v>0.6</v>
      </c>
      <c r="Q65" s="8">
        <v>0.5</v>
      </c>
      <c r="R65" s="8">
        <v>0.6</v>
      </c>
      <c r="S65" s="8">
        <v>0.7</v>
      </c>
      <c r="T65" s="8">
        <v>0.6</v>
      </c>
      <c r="U65" s="8">
        <v>0.7</v>
      </c>
      <c r="V65" s="8">
        <v>0.6</v>
      </c>
      <c r="W65" s="8">
        <v>0.6</v>
      </c>
      <c r="X65" s="8">
        <v>0.6</v>
      </c>
      <c r="Y65" s="8">
        <v>0.8</v>
      </c>
      <c r="Z65" s="8">
        <v>0.6</v>
      </c>
      <c r="AA65" s="8">
        <v>0.7</v>
      </c>
      <c r="AB65" s="8">
        <v>0.6</v>
      </c>
      <c r="AC65" s="23">
        <f>AVERAGE(E65:AB65)</f>
        <v>0.63333333333333319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>
        <v>0.4</v>
      </c>
      <c r="F66" s="9">
        <v>0.6</v>
      </c>
      <c r="G66" s="9">
        <v>0.5</v>
      </c>
      <c r="H66" s="9">
        <v>0.6</v>
      </c>
      <c r="I66" s="9">
        <v>0.6</v>
      </c>
      <c r="J66" s="9">
        <v>0.7</v>
      </c>
      <c r="K66" s="9">
        <v>0.4</v>
      </c>
      <c r="L66" s="9">
        <v>0.7</v>
      </c>
      <c r="M66" s="9">
        <v>0.5</v>
      </c>
      <c r="N66" s="9">
        <v>0.6</v>
      </c>
      <c r="O66" s="9">
        <v>0.5</v>
      </c>
      <c r="P66" s="9">
        <v>0.5</v>
      </c>
      <c r="Q66" s="9">
        <v>0.5</v>
      </c>
      <c r="R66" s="9">
        <v>0.5</v>
      </c>
      <c r="S66" s="9">
        <v>0.7</v>
      </c>
      <c r="T66" s="9">
        <v>0.6</v>
      </c>
      <c r="U66" s="9">
        <v>0.6</v>
      </c>
      <c r="V66" s="9">
        <v>0.6</v>
      </c>
      <c r="W66" s="9">
        <v>0.6</v>
      </c>
      <c r="X66" s="9">
        <v>0.5</v>
      </c>
      <c r="Y66" s="9">
        <v>0.5</v>
      </c>
      <c r="Z66" s="9">
        <v>0.5</v>
      </c>
      <c r="AA66" s="9">
        <v>0.6</v>
      </c>
      <c r="AB66" s="9">
        <v>0.5</v>
      </c>
      <c r="AC66" s="23">
        <f>AVERAGE(E66:AB66)</f>
        <v>0.55416666666666659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>
        <v>13.8</v>
      </c>
      <c r="F67" s="10">
        <v>14</v>
      </c>
      <c r="G67" s="10">
        <v>14.3</v>
      </c>
      <c r="H67" s="10">
        <v>14.7</v>
      </c>
      <c r="I67" s="10">
        <v>14.9</v>
      </c>
      <c r="J67" s="10">
        <v>15.2</v>
      </c>
      <c r="K67" s="10">
        <v>15.4</v>
      </c>
      <c r="L67" s="10">
        <v>15.6</v>
      </c>
      <c r="M67" s="10">
        <v>14.6</v>
      </c>
      <c r="N67" s="10">
        <v>13.7</v>
      </c>
      <c r="O67" s="10">
        <v>13.2</v>
      </c>
      <c r="P67" s="10">
        <v>12.8</v>
      </c>
      <c r="Q67" s="10">
        <v>13.8</v>
      </c>
      <c r="R67" s="10">
        <v>14.2</v>
      </c>
      <c r="S67" s="10">
        <v>14.4</v>
      </c>
      <c r="T67" s="10">
        <v>14.5</v>
      </c>
      <c r="U67" s="10">
        <v>14.3</v>
      </c>
      <c r="V67" s="10">
        <v>14.2</v>
      </c>
      <c r="W67" s="10">
        <v>13.8</v>
      </c>
      <c r="X67" s="10">
        <v>13.6</v>
      </c>
      <c r="Y67" s="10">
        <v>13.5</v>
      </c>
      <c r="Z67" s="10">
        <v>13.3</v>
      </c>
      <c r="AA67" s="10">
        <v>13.2</v>
      </c>
      <c r="AB67" s="10">
        <v>13.2</v>
      </c>
      <c r="AC67" s="24">
        <f t="shared" ref="AC67:AC71" si="17">AVERAGE(E67:AB67)</f>
        <v>14.091666666666669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>
        <v>6.1</v>
      </c>
      <c r="F68" s="10">
        <v>6.2</v>
      </c>
      <c r="G68" s="10">
        <v>6.4</v>
      </c>
      <c r="H68" s="10">
        <v>6.4</v>
      </c>
      <c r="I68" s="10">
        <v>6.9</v>
      </c>
      <c r="J68" s="10">
        <v>7.1</v>
      </c>
      <c r="K68" s="10">
        <v>7.2</v>
      </c>
      <c r="L68" s="10">
        <v>7.5</v>
      </c>
      <c r="M68" s="10">
        <v>6.9</v>
      </c>
      <c r="N68" s="10">
        <v>6.2</v>
      </c>
      <c r="O68" s="10">
        <v>5.8</v>
      </c>
      <c r="P68" s="10">
        <v>5.4</v>
      </c>
      <c r="Q68" s="10">
        <v>5.9</v>
      </c>
      <c r="R68" s="10">
        <v>6.1</v>
      </c>
      <c r="S68" s="10">
        <v>6.2</v>
      </c>
      <c r="T68" s="10">
        <v>6.2</v>
      </c>
      <c r="U68" s="10">
        <v>6.2</v>
      </c>
      <c r="V68" s="10">
        <v>6.2</v>
      </c>
      <c r="W68" s="10">
        <v>5.8</v>
      </c>
      <c r="X68" s="10">
        <v>5.7</v>
      </c>
      <c r="Y68" s="10">
        <v>5.6</v>
      </c>
      <c r="Z68" s="10">
        <v>5.6</v>
      </c>
      <c r="AA68" s="10">
        <v>5.4</v>
      </c>
      <c r="AB68" s="10">
        <v>5.5</v>
      </c>
      <c r="AC68" s="24">
        <f t="shared" si="17"/>
        <v>6.1875000000000009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7.7000000000000011</v>
      </c>
      <c r="F69" s="10">
        <f t="shared" ref="F69:AB69" si="18">F67-F68</f>
        <v>7.8</v>
      </c>
      <c r="G69" s="10">
        <f t="shared" si="18"/>
        <v>7.9</v>
      </c>
      <c r="H69" s="10">
        <f t="shared" si="18"/>
        <v>8.2999999999999989</v>
      </c>
      <c r="I69" s="10">
        <f t="shared" si="18"/>
        <v>8</v>
      </c>
      <c r="J69" s="10">
        <f t="shared" si="18"/>
        <v>8.1</v>
      </c>
      <c r="K69" s="10">
        <f t="shared" si="18"/>
        <v>8.1999999999999993</v>
      </c>
      <c r="L69" s="10">
        <f t="shared" si="18"/>
        <v>8.1</v>
      </c>
      <c r="M69" s="10">
        <f t="shared" si="18"/>
        <v>7.6999999999999993</v>
      </c>
      <c r="N69" s="10">
        <f t="shared" si="18"/>
        <v>7.4999999999999991</v>
      </c>
      <c r="O69" s="10">
        <f t="shared" si="18"/>
        <v>7.3999999999999995</v>
      </c>
      <c r="P69" s="10">
        <f t="shared" si="18"/>
        <v>7.4</v>
      </c>
      <c r="Q69" s="10">
        <f t="shared" si="18"/>
        <v>7.9</v>
      </c>
      <c r="R69" s="10">
        <f t="shared" si="18"/>
        <v>8.1</v>
      </c>
      <c r="S69" s="10">
        <f t="shared" si="18"/>
        <v>8.1999999999999993</v>
      </c>
      <c r="T69" s="10">
        <f t="shared" si="18"/>
        <v>8.3000000000000007</v>
      </c>
      <c r="U69" s="10">
        <f t="shared" si="18"/>
        <v>8.1000000000000014</v>
      </c>
      <c r="V69" s="10">
        <f t="shared" si="18"/>
        <v>7.9999999999999991</v>
      </c>
      <c r="W69" s="10">
        <f t="shared" si="18"/>
        <v>8</v>
      </c>
      <c r="X69" s="10">
        <f t="shared" si="18"/>
        <v>7.8999999999999995</v>
      </c>
      <c r="Y69" s="10">
        <f t="shared" si="18"/>
        <v>7.9</v>
      </c>
      <c r="Z69" s="10">
        <f t="shared" si="18"/>
        <v>7.7000000000000011</v>
      </c>
      <c r="AA69" s="10">
        <f t="shared" si="18"/>
        <v>7.7999999999999989</v>
      </c>
      <c r="AB69" s="10">
        <f t="shared" si="18"/>
        <v>7.6999999999999993</v>
      </c>
      <c r="AC69" s="24">
        <f t="shared" si="17"/>
        <v>7.9041666666666677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>
        <v>27.4</v>
      </c>
      <c r="F70" s="10">
        <v>27.4</v>
      </c>
      <c r="G70" s="10">
        <v>27.4</v>
      </c>
      <c r="H70" s="10">
        <v>27.6</v>
      </c>
      <c r="I70" s="10">
        <v>27.8</v>
      </c>
      <c r="J70" s="10">
        <v>27.9</v>
      </c>
      <c r="K70" s="10">
        <v>27.7</v>
      </c>
      <c r="L70" s="10">
        <v>28.3</v>
      </c>
      <c r="M70" s="10">
        <v>28.7</v>
      </c>
      <c r="N70" s="10">
        <v>28.4</v>
      </c>
      <c r="O70" s="10">
        <v>28.2</v>
      </c>
      <c r="P70" s="10">
        <v>26.9</v>
      </c>
      <c r="Q70" s="10">
        <v>26.7</v>
      </c>
      <c r="R70" s="10">
        <v>26.8</v>
      </c>
      <c r="S70" s="10">
        <v>26.8</v>
      </c>
      <c r="T70" s="10">
        <v>26.6</v>
      </c>
      <c r="U70" s="10">
        <v>26.7</v>
      </c>
      <c r="V70" s="10">
        <v>26.6</v>
      </c>
      <c r="W70" s="10">
        <v>26.5</v>
      </c>
      <c r="X70" s="10">
        <v>26.8</v>
      </c>
      <c r="Y70" s="10">
        <v>26.6</v>
      </c>
      <c r="Z70" s="10">
        <v>26.4</v>
      </c>
      <c r="AA70" s="10">
        <v>26.3</v>
      </c>
      <c r="AB70" s="10">
        <v>26.2</v>
      </c>
      <c r="AC70" s="24">
        <f t="shared" si="17"/>
        <v>27.195833333333329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>
        <v>31.8</v>
      </c>
      <c r="F71" s="10">
        <v>31.8</v>
      </c>
      <c r="G71" s="10">
        <v>31.8</v>
      </c>
      <c r="H71" s="10">
        <v>32.200000000000003</v>
      </c>
      <c r="I71" s="10">
        <v>32.299999999999997</v>
      </c>
      <c r="J71" s="10">
        <v>32.700000000000003</v>
      </c>
      <c r="K71" s="10">
        <v>32.4</v>
      </c>
      <c r="L71" s="10">
        <v>32.799999999999997</v>
      </c>
      <c r="M71" s="10">
        <v>32.9</v>
      </c>
      <c r="N71" s="10">
        <v>32.700000000000003</v>
      </c>
      <c r="O71" s="10">
        <v>32.4</v>
      </c>
      <c r="P71" s="10">
        <v>31</v>
      </c>
      <c r="Q71" s="10">
        <v>31.2</v>
      </c>
      <c r="R71" s="10">
        <v>31.4</v>
      </c>
      <c r="S71" s="10">
        <v>31.3</v>
      </c>
      <c r="T71" s="10">
        <v>31.3</v>
      </c>
      <c r="U71" s="10">
        <v>31.3</v>
      </c>
      <c r="V71" s="10">
        <v>31.1</v>
      </c>
      <c r="W71" s="10">
        <v>31</v>
      </c>
      <c r="X71" s="10">
        <v>31.1</v>
      </c>
      <c r="Y71" s="10">
        <v>31</v>
      </c>
      <c r="Z71" s="10">
        <v>30.9</v>
      </c>
      <c r="AA71" s="10">
        <v>30.7</v>
      </c>
      <c r="AB71" s="10">
        <v>30.5</v>
      </c>
      <c r="AC71" s="24">
        <f t="shared" si="17"/>
        <v>31.650000000000002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4.4000000000000021</v>
      </c>
      <c r="F72" s="10">
        <f t="shared" ref="F72:AB72" si="19">F71-F70</f>
        <v>4.4000000000000021</v>
      </c>
      <c r="G72" s="10">
        <f t="shared" si="19"/>
        <v>4.4000000000000021</v>
      </c>
      <c r="H72" s="10">
        <f t="shared" si="19"/>
        <v>4.6000000000000014</v>
      </c>
      <c r="I72" s="10">
        <f t="shared" si="19"/>
        <v>4.4999999999999964</v>
      </c>
      <c r="J72" s="10">
        <f t="shared" si="19"/>
        <v>4.8000000000000043</v>
      </c>
      <c r="K72" s="10">
        <f t="shared" si="19"/>
        <v>4.6999999999999993</v>
      </c>
      <c r="L72" s="10">
        <f t="shared" si="19"/>
        <v>4.4999999999999964</v>
      </c>
      <c r="M72" s="10">
        <f t="shared" si="19"/>
        <v>4.1999999999999993</v>
      </c>
      <c r="N72" s="10">
        <f t="shared" si="19"/>
        <v>4.3000000000000043</v>
      </c>
      <c r="O72" s="10">
        <f t="shared" si="19"/>
        <v>4.1999999999999993</v>
      </c>
      <c r="P72" s="10">
        <f t="shared" si="19"/>
        <v>4.1000000000000014</v>
      </c>
      <c r="Q72" s="10">
        <f t="shared" si="19"/>
        <v>4.5</v>
      </c>
      <c r="R72" s="10">
        <f t="shared" si="19"/>
        <v>4.5999999999999979</v>
      </c>
      <c r="S72" s="10">
        <f t="shared" si="19"/>
        <v>4.5</v>
      </c>
      <c r="T72" s="10">
        <f t="shared" si="19"/>
        <v>4.6999999999999993</v>
      </c>
      <c r="U72" s="10">
        <f t="shared" si="19"/>
        <v>4.6000000000000014</v>
      </c>
      <c r="V72" s="10">
        <f t="shared" si="19"/>
        <v>4.5</v>
      </c>
      <c r="W72" s="10">
        <f t="shared" si="19"/>
        <v>4.5</v>
      </c>
      <c r="X72" s="10">
        <f t="shared" si="19"/>
        <v>4.3000000000000007</v>
      </c>
      <c r="Y72" s="10">
        <f t="shared" si="19"/>
        <v>4.3999999999999986</v>
      </c>
      <c r="Z72" s="10">
        <f t="shared" si="19"/>
        <v>4.5</v>
      </c>
      <c r="AA72" s="10">
        <f t="shared" si="19"/>
        <v>4.3999999999999986</v>
      </c>
      <c r="AB72" s="10">
        <f t="shared" si="19"/>
        <v>4.3000000000000007</v>
      </c>
      <c r="AC72" s="24">
        <f>AVERAGE(E72:AB72)</f>
        <v>4.4541666666666666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>
        <v>255.1</v>
      </c>
      <c r="F73" s="172">
        <v>257.2</v>
      </c>
      <c r="G73" s="172">
        <v>259.2</v>
      </c>
      <c r="H73" s="172">
        <v>260.60000000000002</v>
      </c>
      <c r="I73" s="172">
        <v>263.39999999999998</v>
      </c>
      <c r="J73" s="172">
        <v>266.10000000000002</v>
      </c>
      <c r="K73" s="172">
        <v>268.2</v>
      </c>
      <c r="L73" s="172">
        <v>271</v>
      </c>
      <c r="M73" s="172">
        <v>265.39999999999998</v>
      </c>
      <c r="N73" s="172">
        <v>255.8</v>
      </c>
      <c r="O73" s="172">
        <v>251</v>
      </c>
      <c r="P73" s="172">
        <v>248.2</v>
      </c>
      <c r="Q73" s="172">
        <v>252.3</v>
      </c>
      <c r="R73" s="172">
        <v>253.7</v>
      </c>
      <c r="S73" s="172">
        <v>257.89999999999998</v>
      </c>
      <c r="T73" s="172">
        <v>256.5</v>
      </c>
      <c r="U73" s="172">
        <v>257.2</v>
      </c>
      <c r="V73" s="172">
        <v>255.1</v>
      </c>
      <c r="W73" s="172">
        <v>251.7</v>
      </c>
      <c r="X73" s="172">
        <v>249.6</v>
      </c>
      <c r="Y73" s="172">
        <v>248.2</v>
      </c>
      <c r="Z73" s="172">
        <v>248.9</v>
      </c>
      <c r="AA73" s="172">
        <v>246.8</v>
      </c>
      <c r="AB73" s="172">
        <v>248.2</v>
      </c>
      <c r="AC73" s="24">
        <f t="shared" ref="AC73:AC81" si="20">AVERAGE(E73:AB73)</f>
        <v>256.13749999999999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>
        <v>721.9</v>
      </c>
      <c r="F74" s="172">
        <v>724.6</v>
      </c>
      <c r="G74" s="172">
        <v>726</v>
      </c>
      <c r="H74" s="172">
        <v>730.8</v>
      </c>
      <c r="I74" s="172">
        <v>737.7</v>
      </c>
      <c r="J74" s="172">
        <v>743.3</v>
      </c>
      <c r="K74" s="172">
        <v>738.4</v>
      </c>
      <c r="L74" s="172">
        <v>750.1</v>
      </c>
      <c r="M74" s="172">
        <v>751.5</v>
      </c>
      <c r="N74" s="172">
        <v>742.6</v>
      </c>
      <c r="O74" s="172">
        <v>737.7</v>
      </c>
      <c r="P74" s="172">
        <v>702.6</v>
      </c>
      <c r="Q74" s="172">
        <v>710.2</v>
      </c>
      <c r="R74" s="172">
        <v>713.6</v>
      </c>
      <c r="S74" s="172">
        <v>712.9</v>
      </c>
      <c r="T74" s="172">
        <v>712.2</v>
      </c>
      <c r="U74" s="172">
        <v>712.9</v>
      </c>
      <c r="V74" s="172">
        <v>709.5</v>
      </c>
      <c r="W74" s="172">
        <v>706</v>
      </c>
      <c r="X74" s="172">
        <v>708.8</v>
      </c>
      <c r="Y74" s="172">
        <v>706.7</v>
      </c>
      <c r="Z74" s="172">
        <v>700.5</v>
      </c>
      <c r="AA74" s="172">
        <v>697.7</v>
      </c>
      <c r="AB74" s="172">
        <v>694.3</v>
      </c>
      <c r="AC74" s="24">
        <f t="shared" si="20"/>
        <v>720.52083333333337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20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20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20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20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B79" si="21">E75-E76</f>
        <v>0.5</v>
      </c>
      <c r="F79" s="11">
        <f t="shared" si="21"/>
        <v>0.5</v>
      </c>
      <c r="G79" s="11">
        <f t="shared" si="21"/>
        <v>0.5</v>
      </c>
      <c r="H79" s="11">
        <f t="shared" si="21"/>
        <v>0.5</v>
      </c>
      <c r="I79" s="11">
        <f t="shared" si="21"/>
        <v>0.5</v>
      </c>
      <c r="J79" s="11">
        <f t="shared" si="21"/>
        <v>0.5</v>
      </c>
      <c r="K79" s="11">
        <f t="shared" si="21"/>
        <v>0.5</v>
      </c>
      <c r="L79" s="11">
        <f t="shared" si="21"/>
        <v>0.5</v>
      </c>
      <c r="M79" s="11">
        <f t="shared" si="21"/>
        <v>0.5</v>
      </c>
      <c r="N79" s="11">
        <f t="shared" si="21"/>
        <v>0.5</v>
      </c>
      <c r="O79" s="11">
        <f t="shared" si="21"/>
        <v>0.5</v>
      </c>
      <c r="P79" s="11">
        <f t="shared" si="21"/>
        <v>0.5</v>
      </c>
      <c r="Q79" s="11">
        <f t="shared" si="21"/>
        <v>0.5</v>
      </c>
      <c r="R79" s="11">
        <f t="shared" si="21"/>
        <v>0.5</v>
      </c>
      <c r="S79" s="11">
        <f t="shared" si="21"/>
        <v>0.5</v>
      </c>
      <c r="T79" s="11">
        <f t="shared" si="21"/>
        <v>0.5</v>
      </c>
      <c r="U79" s="11">
        <f t="shared" si="21"/>
        <v>0.5</v>
      </c>
      <c r="V79" s="11">
        <f t="shared" si="21"/>
        <v>0.5</v>
      </c>
      <c r="W79" s="11">
        <f t="shared" si="21"/>
        <v>0.5</v>
      </c>
      <c r="X79" s="11">
        <f t="shared" si="21"/>
        <v>0.5</v>
      </c>
      <c r="Y79" s="11">
        <f t="shared" si="21"/>
        <v>0.5</v>
      </c>
      <c r="Z79" s="11">
        <f t="shared" si="21"/>
        <v>0.5</v>
      </c>
      <c r="AA79" s="11">
        <f t="shared" si="21"/>
        <v>0.5</v>
      </c>
      <c r="AB79" s="11">
        <f t="shared" si="21"/>
        <v>0.5</v>
      </c>
      <c r="AC79" s="24">
        <f t="shared" si="20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B80" si="22">E77-E78</f>
        <v>0.79999999999999982</v>
      </c>
      <c r="F80" s="11">
        <f t="shared" si="22"/>
        <v>0.79999999999999982</v>
      </c>
      <c r="G80" s="11">
        <f t="shared" si="22"/>
        <v>0.79999999999999982</v>
      </c>
      <c r="H80" s="11">
        <f t="shared" si="22"/>
        <v>0.79999999999999982</v>
      </c>
      <c r="I80" s="11">
        <f t="shared" si="22"/>
        <v>0.79999999999999982</v>
      </c>
      <c r="J80" s="11">
        <f t="shared" si="22"/>
        <v>0.79999999999999982</v>
      </c>
      <c r="K80" s="11">
        <f t="shared" si="22"/>
        <v>0.79999999999999982</v>
      </c>
      <c r="L80" s="11">
        <f t="shared" si="22"/>
        <v>0.79999999999999982</v>
      </c>
      <c r="M80" s="11">
        <f t="shared" si="22"/>
        <v>0.79999999999999982</v>
      </c>
      <c r="N80" s="11">
        <f t="shared" si="22"/>
        <v>0.79999999999999982</v>
      </c>
      <c r="O80" s="11">
        <f t="shared" si="22"/>
        <v>0.79999999999999982</v>
      </c>
      <c r="P80" s="11">
        <f t="shared" si="22"/>
        <v>0.79999999999999982</v>
      </c>
      <c r="Q80" s="11">
        <f t="shared" si="22"/>
        <v>0.79999999999999982</v>
      </c>
      <c r="R80" s="11">
        <f t="shared" si="22"/>
        <v>0.79999999999999982</v>
      </c>
      <c r="S80" s="11">
        <f t="shared" si="22"/>
        <v>0.79999999999999982</v>
      </c>
      <c r="T80" s="11">
        <f t="shared" si="22"/>
        <v>0.79999999999999982</v>
      </c>
      <c r="U80" s="11">
        <f t="shared" si="22"/>
        <v>0.79999999999999982</v>
      </c>
      <c r="V80" s="11">
        <f t="shared" si="22"/>
        <v>0.79999999999999982</v>
      </c>
      <c r="W80" s="11">
        <f t="shared" si="22"/>
        <v>0.79999999999999982</v>
      </c>
      <c r="X80" s="11">
        <f t="shared" si="22"/>
        <v>0.79999999999999982</v>
      </c>
      <c r="Y80" s="11">
        <f t="shared" si="22"/>
        <v>0.79999999999999982</v>
      </c>
      <c r="Z80" s="11">
        <f t="shared" si="22"/>
        <v>0.79999999999999982</v>
      </c>
      <c r="AA80" s="11">
        <f t="shared" si="22"/>
        <v>0.79999999999999982</v>
      </c>
      <c r="AB80" s="11">
        <f t="shared" si="22"/>
        <v>0.79999999999999982</v>
      </c>
      <c r="AC80" s="24">
        <f t="shared" si="20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B81" si="23">SQRT(E79/0.5)*971</f>
        <v>971</v>
      </c>
      <c r="F81" s="14">
        <f t="shared" si="23"/>
        <v>971</v>
      </c>
      <c r="G81" s="14">
        <f t="shared" si="23"/>
        <v>971</v>
      </c>
      <c r="H81" s="14">
        <f t="shared" si="23"/>
        <v>971</v>
      </c>
      <c r="I81" s="14">
        <f t="shared" si="23"/>
        <v>971</v>
      </c>
      <c r="J81" s="14">
        <f t="shared" si="23"/>
        <v>971</v>
      </c>
      <c r="K81" s="14">
        <f t="shared" si="23"/>
        <v>971</v>
      </c>
      <c r="L81" s="14">
        <f t="shared" si="23"/>
        <v>971</v>
      </c>
      <c r="M81" s="14">
        <f t="shared" si="23"/>
        <v>971</v>
      </c>
      <c r="N81" s="14">
        <f t="shared" si="23"/>
        <v>971</v>
      </c>
      <c r="O81" s="14">
        <f t="shared" si="23"/>
        <v>971</v>
      </c>
      <c r="P81" s="14">
        <f t="shared" si="23"/>
        <v>971</v>
      </c>
      <c r="Q81" s="14">
        <f t="shared" si="23"/>
        <v>971</v>
      </c>
      <c r="R81" s="14">
        <f t="shared" si="23"/>
        <v>971</v>
      </c>
      <c r="S81" s="14">
        <f t="shared" si="23"/>
        <v>971</v>
      </c>
      <c r="T81" s="14">
        <f t="shared" si="23"/>
        <v>971</v>
      </c>
      <c r="U81" s="14">
        <f t="shared" si="23"/>
        <v>971</v>
      </c>
      <c r="V81" s="14">
        <f t="shared" si="23"/>
        <v>971</v>
      </c>
      <c r="W81" s="14">
        <f t="shared" si="23"/>
        <v>971</v>
      </c>
      <c r="X81" s="14">
        <f t="shared" si="23"/>
        <v>971</v>
      </c>
      <c r="Y81" s="14">
        <f t="shared" si="23"/>
        <v>971</v>
      </c>
      <c r="Z81" s="14">
        <f t="shared" si="23"/>
        <v>971</v>
      </c>
      <c r="AA81" s="14">
        <f t="shared" si="23"/>
        <v>971</v>
      </c>
      <c r="AB81" s="14">
        <f t="shared" si="23"/>
        <v>971</v>
      </c>
      <c r="AC81" s="24">
        <f t="shared" si="20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B82" si="24">E81*1000*1*(E67-E68)/3024</f>
        <v>2472.4537037037039</v>
      </c>
      <c r="F82" s="14">
        <f t="shared" si="24"/>
        <v>2504.563492063492</v>
      </c>
      <c r="G82" s="14">
        <f t="shared" si="24"/>
        <v>2536.6732804232806</v>
      </c>
      <c r="H82" s="14">
        <f t="shared" si="24"/>
        <v>2665.1124338624336</v>
      </c>
      <c r="I82" s="14">
        <f t="shared" si="24"/>
        <v>2568.7830687830688</v>
      </c>
      <c r="J82" s="14">
        <f t="shared" si="24"/>
        <v>2600.8928571428573</v>
      </c>
      <c r="K82" s="14">
        <f t="shared" si="24"/>
        <v>2633.002645502645</v>
      </c>
      <c r="L82" s="14">
        <f t="shared" si="24"/>
        <v>2600.8928571428573</v>
      </c>
      <c r="M82" s="14">
        <f t="shared" si="24"/>
        <v>2472.4537037037035</v>
      </c>
      <c r="N82" s="14">
        <f t="shared" si="24"/>
        <v>2408.2341269841268</v>
      </c>
      <c r="O82" s="14">
        <f t="shared" si="24"/>
        <v>2376.1243386243382</v>
      </c>
      <c r="P82" s="14">
        <f t="shared" si="24"/>
        <v>2376.1243386243386</v>
      </c>
      <c r="Q82" s="14">
        <f t="shared" si="24"/>
        <v>2536.6732804232806</v>
      </c>
      <c r="R82" s="14">
        <f t="shared" si="24"/>
        <v>2600.8928571428573</v>
      </c>
      <c r="S82" s="14">
        <f t="shared" si="24"/>
        <v>2633.002645502645</v>
      </c>
      <c r="T82" s="14">
        <f t="shared" si="24"/>
        <v>2665.112433862434</v>
      </c>
      <c r="U82" s="14">
        <f t="shared" si="24"/>
        <v>2600.8928571428573</v>
      </c>
      <c r="V82" s="14">
        <f t="shared" si="24"/>
        <v>2568.7830687830683</v>
      </c>
      <c r="W82" s="14">
        <f t="shared" si="24"/>
        <v>2568.7830687830688</v>
      </c>
      <c r="X82" s="14">
        <f t="shared" si="24"/>
        <v>2536.6732804232802</v>
      </c>
      <c r="Y82" s="14">
        <f t="shared" si="24"/>
        <v>2536.6732804232806</v>
      </c>
      <c r="Z82" s="14">
        <f t="shared" si="24"/>
        <v>2472.4537037037039</v>
      </c>
      <c r="AA82" s="14">
        <f t="shared" si="24"/>
        <v>2504.5634920634916</v>
      </c>
      <c r="AB82" s="14">
        <f t="shared" si="24"/>
        <v>2472.4537037037035</v>
      </c>
      <c r="AC82" s="24">
        <f>SUM(E82:AB82)</f>
        <v>60912.268518518511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>
        <v>1500</v>
      </c>
      <c r="F83" s="15">
        <v>1700</v>
      </c>
      <c r="G83" s="15">
        <v>1400</v>
      </c>
      <c r="H83" s="15">
        <v>1600</v>
      </c>
      <c r="I83" s="15">
        <v>1500</v>
      </c>
      <c r="J83" s="15">
        <v>1600</v>
      </c>
      <c r="K83" s="15">
        <v>1600</v>
      </c>
      <c r="L83" s="15">
        <v>1400</v>
      </c>
      <c r="M83" s="15">
        <v>1500</v>
      </c>
      <c r="N83" s="15">
        <v>1400</v>
      </c>
      <c r="O83" s="15">
        <v>1700</v>
      </c>
      <c r="P83" s="15">
        <v>1400</v>
      </c>
      <c r="Q83" s="15">
        <v>1500</v>
      </c>
      <c r="R83" s="15">
        <v>1500</v>
      </c>
      <c r="S83" s="15">
        <v>1400</v>
      </c>
      <c r="T83" s="15">
        <v>1600</v>
      </c>
      <c r="U83" s="15">
        <v>1500</v>
      </c>
      <c r="V83" s="15">
        <v>1400</v>
      </c>
      <c r="W83" s="15">
        <v>1700</v>
      </c>
      <c r="X83" s="15">
        <v>1400</v>
      </c>
      <c r="Y83" s="15">
        <v>1500</v>
      </c>
      <c r="Z83" s="15">
        <v>1500</v>
      </c>
      <c r="AA83" s="15">
        <v>1400</v>
      </c>
      <c r="AB83" s="15">
        <v>1300</v>
      </c>
      <c r="AC83" s="25">
        <f>SUM(E83:AB83)</f>
        <v>36000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>
        <f t="shared" ref="E84:AB84" si="25">E83/E82</f>
        <v>0.60668476734388166</v>
      </c>
      <c r="F84" s="16">
        <f t="shared" si="25"/>
        <v>0.67876099184029148</v>
      </c>
      <c r="G84" s="16">
        <f t="shared" si="25"/>
        <v>0.55190394868920201</v>
      </c>
      <c r="H84" s="16">
        <f t="shared" si="25"/>
        <v>0.60034990631940743</v>
      </c>
      <c r="I84" s="16">
        <f t="shared" si="25"/>
        <v>0.58393408856848605</v>
      </c>
      <c r="J84" s="16">
        <f t="shared" si="25"/>
        <v>0.6151733607964297</v>
      </c>
      <c r="K84" s="16">
        <f t="shared" si="25"/>
        <v>0.60767124664037586</v>
      </c>
      <c r="L84" s="16">
        <f t="shared" si="25"/>
        <v>0.538276690696876</v>
      </c>
      <c r="M84" s="16">
        <f t="shared" si="25"/>
        <v>0.60668476734388177</v>
      </c>
      <c r="N84" s="16">
        <f t="shared" si="25"/>
        <v>0.5813388259526262</v>
      </c>
      <c r="O84" s="16">
        <f t="shared" si="25"/>
        <v>0.71545077518301015</v>
      </c>
      <c r="P84" s="16">
        <f t="shared" si="25"/>
        <v>0.58919475603306704</v>
      </c>
      <c r="Q84" s="16">
        <f t="shared" si="25"/>
        <v>0.59132565930985925</v>
      </c>
      <c r="R84" s="16">
        <f t="shared" si="25"/>
        <v>0.57672502574665285</v>
      </c>
      <c r="S84" s="16">
        <f t="shared" si="25"/>
        <v>0.53171234081032892</v>
      </c>
      <c r="T84" s="16">
        <f t="shared" si="25"/>
        <v>0.60034990631940732</v>
      </c>
      <c r="U84" s="16">
        <f t="shared" si="25"/>
        <v>0.57672502574665285</v>
      </c>
      <c r="V84" s="16">
        <f t="shared" si="25"/>
        <v>0.54500514933058708</v>
      </c>
      <c r="W84" s="16">
        <f t="shared" si="25"/>
        <v>0.66179196704428422</v>
      </c>
      <c r="X84" s="16">
        <f t="shared" si="25"/>
        <v>0.55190394868920212</v>
      </c>
      <c r="Y84" s="16">
        <f t="shared" si="25"/>
        <v>0.59132565930985925</v>
      </c>
      <c r="Z84" s="16">
        <f t="shared" si="25"/>
        <v>0.60668476734388166</v>
      </c>
      <c r="AA84" s="16">
        <f t="shared" si="25"/>
        <v>0.55897964033906367</v>
      </c>
      <c r="AB84" s="16">
        <f t="shared" si="25"/>
        <v>0.52579346503136415</v>
      </c>
      <c r="AC84" s="24">
        <f t="shared" ref="AC84:AC89" si="26">AVERAGE(E84:AB84)</f>
        <v>0.59140611168452828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>
        <f>AVERAGE(E84:AB84)</f>
        <v>0.59140611168452828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>
        <f t="shared" si="26"/>
        <v>0.59140611168452828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>
        <f t="shared" ref="E86:AB86" si="27">3.516/E84</f>
        <v>5.7954314814814811</v>
      </c>
      <c r="F86" s="16">
        <f t="shared" si="27"/>
        <v>5.1800266106442585</v>
      </c>
      <c r="G86" s="16">
        <f t="shared" si="27"/>
        <v>6.3706737528344677</v>
      </c>
      <c r="H86" s="16">
        <f t="shared" si="27"/>
        <v>5.8565845734126984</v>
      </c>
      <c r="I86" s="16">
        <f t="shared" si="27"/>
        <v>6.0212275132275135</v>
      </c>
      <c r="J86" s="16">
        <f t="shared" si="27"/>
        <v>5.7154620535714296</v>
      </c>
      <c r="K86" s="16">
        <f t="shared" si="27"/>
        <v>5.7860233134920627</v>
      </c>
      <c r="L86" s="16">
        <f t="shared" si="27"/>
        <v>6.5319566326530625</v>
      </c>
      <c r="M86" s="16">
        <f t="shared" si="27"/>
        <v>5.7954314814814802</v>
      </c>
      <c r="N86" s="16">
        <f t="shared" si="27"/>
        <v>6.0481079931972781</v>
      </c>
      <c r="O86" s="16">
        <f t="shared" si="27"/>
        <v>4.9143842203548074</v>
      </c>
      <c r="P86" s="16">
        <f t="shared" si="27"/>
        <v>5.9674665532879825</v>
      </c>
      <c r="Q86" s="16">
        <f t="shared" si="27"/>
        <v>5.9459621693121703</v>
      </c>
      <c r="R86" s="16">
        <f t="shared" si="27"/>
        <v>6.0964928571428576</v>
      </c>
      <c r="S86" s="16">
        <f t="shared" si="27"/>
        <v>6.6125980725623572</v>
      </c>
      <c r="T86" s="16">
        <f t="shared" si="27"/>
        <v>5.8565845734126993</v>
      </c>
      <c r="U86" s="16">
        <f t="shared" si="27"/>
        <v>6.0964928571428576</v>
      </c>
      <c r="V86" s="16">
        <f t="shared" si="27"/>
        <v>6.4513151927437633</v>
      </c>
      <c r="W86" s="16">
        <f t="shared" si="27"/>
        <v>5.3128478057889827</v>
      </c>
      <c r="X86" s="16">
        <f t="shared" si="27"/>
        <v>6.3706737528344668</v>
      </c>
      <c r="Y86" s="16">
        <f t="shared" si="27"/>
        <v>5.9459621693121703</v>
      </c>
      <c r="Z86" s="16">
        <f t="shared" si="27"/>
        <v>5.7954314814814811</v>
      </c>
      <c r="AA86" s="16">
        <f t="shared" si="27"/>
        <v>6.2900323129251694</v>
      </c>
      <c r="AB86" s="16">
        <f t="shared" si="27"/>
        <v>6.687036324786324</v>
      </c>
      <c r="AC86" s="24">
        <f t="shared" si="26"/>
        <v>5.9768419062118268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>
        <f t="shared" ref="E87:AB87" si="28">3.413*E86</f>
        <v>19.779807646296295</v>
      </c>
      <c r="F87" s="16">
        <f t="shared" si="28"/>
        <v>17.679430822128854</v>
      </c>
      <c r="G87" s="16">
        <f t="shared" si="28"/>
        <v>21.743109518424038</v>
      </c>
      <c r="H87" s="16">
        <f t="shared" si="28"/>
        <v>19.988523149057539</v>
      </c>
      <c r="I87" s="16">
        <f t="shared" si="28"/>
        <v>20.550449502645503</v>
      </c>
      <c r="J87" s="16">
        <f t="shared" si="28"/>
        <v>19.506871988839286</v>
      </c>
      <c r="K87" s="16">
        <f t="shared" si="28"/>
        <v>19.747697568948407</v>
      </c>
      <c r="L87" s="16">
        <f t="shared" si="28"/>
        <v>22.293567987244902</v>
      </c>
      <c r="M87" s="16">
        <f t="shared" si="28"/>
        <v>19.779807646296291</v>
      </c>
      <c r="N87" s="16">
        <f t="shared" si="28"/>
        <v>20.642192580782311</v>
      </c>
      <c r="O87" s="16">
        <f t="shared" si="28"/>
        <v>16.772793344070955</v>
      </c>
      <c r="P87" s="16">
        <f t="shared" si="28"/>
        <v>20.366963346371882</v>
      </c>
      <c r="Q87" s="16">
        <f t="shared" si="28"/>
        <v>20.293568883862434</v>
      </c>
      <c r="R87" s="16">
        <f t="shared" si="28"/>
        <v>20.807330121428571</v>
      </c>
      <c r="S87" s="16">
        <f t="shared" si="28"/>
        <v>22.568797221655323</v>
      </c>
      <c r="T87" s="16">
        <f t="shared" si="28"/>
        <v>19.988523149057542</v>
      </c>
      <c r="U87" s="16">
        <f t="shared" si="28"/>
        <v>20.807330121428571</v>
      </c>
      <c r="V87" s="16">
        <f t="shared" si="28"/>
        <v>22.018338752834463</v>
      </c>
      <c r="W87" s="16">
        <f t="shared" si="28"/>
        <v>18.132749561157798</v>
      </c>
      <c r="X87" s="16">
        <f t="shared" si="28"/>
        <v>21.743109518424035</v>
      </c>
      <c r="Y87" s="16">
        <f t="shared" si="28"/>
        <v>20.293568883862434</v>
      </c>
      <c r="Z87" s="16">
        <f t="shared" si="28"/>
        <v>19.779807646296295</v>
      </c>
      <c r="AA87" s="16">
        <f t="shared" si="28"/>
        <v>21.467880284013603</v>
      </c>
      <c r="AB87" s="16">
        <f t="shared" si="28"/>
        <v>22.822854976495723</v>
      </c>
      <c r="AC87" s="24">
        <f t="shared" si="26"/>
        <v>20.398961425900954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>
        <f t="shared" ref="E88:AB88" si="29">(E71-E70)/LN(1+(E71-E70)/E65)</f>
        <v>1.9278101809814778</v>
      </c>
      <c r="F88" s="16">
        <f t="shared" si="29"/>
        <v>2.0752137292733073</v>
      </c>
      <c r="G88" s="16">
        <f t="shared" si="29"/>
        <v>2.0752137292733073</v>
      </c>
      <c r="H88" s="16">
        <f t="shared" si="29"/>
        <v>2.1301382500832813</v>
      </c>
      <c r="I88" s="16">
        <f t="shared" si="29"/>
        <v>2.1027387268477034</v>
      </c>
      <c r="J88" s="16">
        <f t="shared" si="29"/>
        <v>2.3284885808307676</v>
      </c>
      <c r="K88" s="16">
        <f t="shared" si="29"/>
        <v>2.3004552139452827</v>
      </c>
      <c r="L88" s="16">
        <f t="shared" si="29"/>
        <v>2.2440156931414688</v>
      </c>
      <c r="M88" s="16">
        <f t="shared" si="29"/>
        <v>2.0197730572445485</v>
      </c>
      <c r="N88" s="16">
        <f t="shared" si="29"/>
        <v>2.1870565497103875</v>
      </c>
      <c r="O88" s="16">
        <f t="shared" si="29"/>
        <v>2.1583730379529524</v>
      </c>
      <c r="P88" s="16">
        <f t="shared" si="29"/>
        <v>1.9918498048549389</v>
      </c>
      <c r="Q88" s="16">
        <f t="shared" si="29"/>
        <v>1.954325168564633</v>
      </c>
      <c r="R88" s="16">
        <f t="shared" si="29"/>
        <v>2.1301382500832799</v>
      </c>
      <c r="S88" s="16">
        <f t="shared" si="29"/>
        <v>2.2440156931414696</v>
      </c>
      <c r="T88" s="16">
        <f t="shared" si="29"/>
        <v>2.1574156548576298</v>
      </c>
      <c r="U88" s="16">
        <f t="shared" si="29"/>
        <v>2.2722986744268572</v>
      </c>
      <c r="V88" s="16">
        <f t="shared" si="29"/>
        <v>2.1027387268477047</v>
      </c>
      <c r="W88" s="16">
        <f t="shared" si="29"/>
        <v>2.1027387268477047</v>
      </c>
      <c r="X88" s="16">
        <f t="shared" si="29"/>
        <v>2.0475597377281693</v>
      </c>
      <c r="Y88" s="16">
        <f t="shared" si="29"/>
        <v>2.3506757574581698</v>
      </c>
      <c r="Z88" s="16">
        <f t="shared" si="29"/>
        <v>2.1027387268477047</v>
      </c>
      <c r="AA88" s="16">
        <f t="shared" si="29"/>
        <v>2.2156028472424842</v>
      </c>
      <c r="AB88" s="16">
        <f t="shared" si="29"/>
        <v>2.0475597377281693</v>
      </c>
      <c r="AC88" s="24">
        <f t="shared" si="26"/>
        <v>2.136205593996392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>
        <f t="shared" ref="E89:AB89" si="30">(E67-E68)/LN(1+(E67-E68)/E66)</f>
        <v>2.5597087013286681</v>
      </c>
      <c r="F89" s="16">
        <f t="shared" si="30"/>
        <v>2.9556008171816193</v>
      </c>
      <c r="G89" s="16">
        <f t="shared" si="30"/>
        <v>2.8000493085330982</v>
      </c>
      <c r="H89" s="16">
        <f t="shared" si="30"/>
        <v>3.0776339841275702</v>
      </c>
      <c r="I89" s="16">
        <f t="shared" si="30"/>
        <v>3.0045957240544103</v>
      </c>
      <c r="J89" s="16">
        <f t="shared" si="30"/>
        <v>3.1997766755952366</v>
      </c>
      <c r="K89" s="16">
        <f t="shared" si="30"/>
        <v>2.6727048631065684</v>
      </c>
      <c r="L89" s="16">
        <f t="shared" si="30"/>
        <v>3.1997766755952366</v>
      </c>
      <c r="M89" s="16">
        <f t="shared" si="30"/>
        <v>2.7526727126528132</v>
      </c>
      <c r="N89" s="16">
        <f t="shared" si="30"/>
        <v>2.8816343500125901</v>
      </c>
      <c r="O89" s="16">
        <f t="shared" si="30"/>
        <v>2.6811497642329987</v>
      </c>
      <c r="P89" s="16">
        <f t="shared" si="30"/>
        <v>2.6811497642329991</v>
      </c>
      <c r="Q89" s="16">
        <f t="shared" si="30"/>
        <v>2.8000493085330982</v>
      </c>
      <c r="R89" s="16">
        <f t="shared" si="30"/>
        <v>2.8471908617087194</v>
      </c>
      <c r="S89" s="16">
        <f t="shared" si="30"/>
        <v>3.2248851383682635</v>
      </c>
      <c r="T89" s="16">
        <f t="shared" si="30"/>
        <v>3.0776339841275702</v>
      </c>
      <c r="U89" s="16">
        <f t="shared" si="30"/>
        <v>3.0290013989076661</v>
      </c>
      <c r="V89" s="16">
        <f t="shared" si="30"/>
        <v>3.0045957240544103</v>
      </c>
      <c r="W89" s="16">
        <f t="shared" si="30"/>
        <v>3.0045957240544103</v>
      </c>
      <c r="X89" s="16">
        <f t="shared" si="30"/>
        <v>2.8000493085330982</v>
      </c>
      <c r="Y89" s="16">
        <f t="shared" si="30"/>
        <v>2.8000493085330982</v>
      </c>
      <c r="Z89" s="16">
        <f t="shared" si="30"/>
        <v>2.7526727126528141</v>
      </c>
      <c r="AA89" s="16">
        <f t="shared" si="30"/>
        <v>2.9556008171816188</v>
      </c>
      <c r="AB89" s="16">
        <f t="shared" si="30"/>
        <v>2.7526727126528132</v>
      </c>
      <c r="AC89" s="24">
        <f t="shared" si="26"/>
        <v>2.896477097498392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 t="e">
        <f>AVERAGE(E94:AB94)</f>
        <v>#DIV/0!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 t="e">
        <f>AVERAGE(E95:AB95)</f>
        <v>#DIV/0!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 t="e">
        <f t="shared" ref="AC96:AC100" si="31">AVERAGE(E96:AB96)</f>
        <v>#DIV/0!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 t="e">
        <f t="shared" si="31"/>
        <v>#DIV/0!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24" t="e">
        <f t="shared" si="31"/>
        <v>#DIV/0!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 t="e">
        <f t="shared" si="31"/>
        <v>#DIV/0!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 t="e">
        <f t="shared" si="31"/>
        <v>#DIV/0!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24" t="e">
        <f>AVERAGE(E101:AB101)</f>
        <v>#DIV/0!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 t="e">
        <f t="shared" ref="AC102:AC110" si="32">AVERAGE(E102:AB102)</f>
        <v>#DIV/0!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 t="e">
        <f t="shared" si="32"/>
        <v>#DIV/0!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24" t="e">
        <f t="shared" si="32"/>
        <v>#DIV/0!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24" t="e">
        <f t="shared" si="32"/>
        <v>#DIV/0!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24" t="e">
        <f t="shared" si="32"/>
        <v>#DIV/0!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24" t="e">
        <f t="shared" si="32"/>
        <v>#DIV/0!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24" t="e">
        <f t="shared" si="32"/>
        <v>#DIV/0!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24" t="e">
        <f t="shared" si="32"/>
        <v>#DIV/0!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24" t="e">
        <f t="shared" si="32"/>
        <v>#DIV/0!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24">
        <f>SUM(E111:AB111)</f>
        <v>0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25">
        <f>SUM(E112:AB112)</f>
        <v>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24" t="e">
        <f t="shared" ref="AC113:AC118" si="33">AVERAGE(E113:AB113)</f>
        <v>#DIV/0!</v>
      </c>
    </row>
    <row r="114" spans="1:35" ht="30" customHeight="1">
      <c r="A114" s="4">
        <v>17</v>
      </c>
      <c r="B114" s="5" t="s">
        <v>64</v>
      </c>
      <c r="C114" s="13"/>
      <c r="D114" s="13"/>
      <c r="E114" s="427"/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 t="e">
        <f t="shared" si="33"/>
        <v>#DIV/0!</v>
      </c>
    </row>
    <row r="115" spans="1:35" ht="30" customHeight="1">
      <c r="A115" s="4">
        <v>18</v>
      </c>
      <c r="B115" s="5" t="s">
        <v>65</v>
      </c>
      <c r="C115" s="13"/>
      <c r="D115" s="13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24" t="e">
        <f t="shared" si="33"/>
        <v>#DIV/0!</v>
      </c>
    </row>
    <row r="116" spans="1:35" ht="30" customHeight="1">
      <c r="A116" s="4">
        <v>19</v>
      </c>
      <c r="B116" s="5" t="s">
        <v>66</v>
      </c>
      <c r="C116" s="13"/>
      <c r="D116" s="13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24" t="e">
        <f t="shared" si="33"/>
        <v>#DIV/0!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24" t="e">
        <f t="shared" si="33"/>
        <v>#DIV/0!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24" t="e">
        <f t="shared" si="33"/>
        <v>#DIV/0!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>
        <v>0.6</v>
      </c>
      <c r="F123" s="8">
        <v>0.6</v>
      </c>
      <c r="G123" s="8">
        <v>0.6</v>
      </c>
      <c r="H123" s="8">
        <v>0.6</v>
      </c>
      <c r="I123" s="8">
        <v>0.6</v>
      </c>
      <c r="J123" s="8">
        <v>0.6</v>
      </c>
      <c r="K123" s="8">
        <v>0.6</v>
      </c>
      <c r="L123" s="8">
        <v>0.6</v>
      </c>
      <c r="M123" s="8">
        <v>0.4</v>
      </c>
      <c r="N123" s="8">
        <v>0.6</v>
      </c>
      <c r="O123" s="8">
        <v>0.6</v>
      </c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>
        <f>AVERAGE(E123:AB123)</f>
        <v>0.58181818181818179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>
        <v>0.9</v>
      </c>
      <c r="F124" s="9">
        <v>0.9</v>
      </c>
      <c r="G124" s="9">
        <v>0.9</v>
      </c>
      <c r="H124" s="9">
        <v>1</v>
      </c>
      <c r="I124" s="9">
        <v>0.9</v>
      </c>
      <c r="J124" s="9">
        <v>0.9</v>
      </c>
      <c r="K124" s="9">
        <v>0.9</v>
      </c>
      <c r="L124" s="9">
        <v>0.9</v>
      </c>
      <c r="M124" s="9">
        <v>0.7</v>
      </c>
      <c r="N124" s="9">
        <v>0.8</v>
      </c>
      <c r="O124" s="9">
        <v>0.7</v>
      </c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>
        <f>AVERAGE(E124:AB124)</f>
        <v>0.86363636363636376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>
        <v>13.8</v>
      </c>
      <c r="F125" s="10">
        <v>14.1</v>
      </c>
      <c r="G125" s="10">
        <v>14.4</v>
      </c>
      <c r="H125" s="10">
        <v>14.7</v>
      </c>
      <c r="I125" s="10">
        <v>15.1</v>
      </c>
      <c r="J125" s="10">
        <v>15.3</v>
      </c>
      <c r="K125" s="10">
        <v>15.6</v>
      </c>
      <c r="L125" s="10">
        <v>15.7</v>
      </c>
      <c r="M125" s="10">
        <v>14.7</v>
      </c>
      <c r="N125" s="10">
        <v>13.9</v>
      </c>
      <c r="O125" s="10">
        <v>13.4</v>
      </c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>
        <f t="shared" ref="AC125:AC129" si="34">AVERAGE(E125:AB125)</f>
        <v>14.609090909090908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>
        <v>6</v>
      </c>
      <c r="F126" s="10">
        <v>6.1</v>
      </c>
      <c r="G126" s="10">
        <v>6.2</v>
      </c>
      <c r="H126" s="10">
        <v>6.7</v>
      </c>
      <c r="I126" s="10">
        <v>7.2</v>
      </c>
      <c r="J126" s="10">
        <v>7.3</v>
      </c>
      <c r="K126" s="10">
        <v>7.4</v>
      </c>
      <c r="L126" s="10">
        <v>7.8</v>
      </c>
      <c r="M126" s="10">
        <v>7.1</v>
      </c>
      <c r="N126" s="10">
        <v>6.4</v>
      </c>
      <c r="O126" s="10">
        <v>6.1</v>
      </c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>
        <f t="shared" si="34"/>
        <v>6.754545454545454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>
        <f>E125-E126</f>
        <v>7.8000000000000007</v>
      </c>
      <c r="F127" s="10">
        <f t="shared" ref="F127:O127" si="35">F125-F126</f>
        <v>8</v>
      </c>
      <c r="G127" s="10">
        <f t="shared" si="35"/>
        <v>8.1999999999999993</v>
      </c>
      <c r="H127" s="10">
        <f t="shared" si="35"/>
        <v>7.9999999999999991</v>
      </c>
      <c r="I127" s="10">
        <f t="shared" si="35"/>
        <v>7.8999999999999995</v>
      </c>
      <c r="J127" s="10">
        <f t="shared" si="35"/>
        <v>8</v>
      </c>
      <c r="K127" s="10">
        <f t="shared" si="35"/>
        <v>8.1999999999999993</v>
      </c>
      <c r="L127" s="10">
        <f t="shared" si="35"/>
        <v>7.8999999999999995</v>
      </c>
      <c r="M127" s="10">
        <f t="shared" si="35"/>
        <v>7.6</v>
      </c>
      <c r="N127" s="10">
        <f t="shared" si="35"/>
        <v>7.5</v>
      </c>
      <c r="O127" s="10">
        <f t="shared" si="35"/>
        <v>7.3000000000000007</v>
      </c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24">
        <f t="shared" si="34"/>
        <v>7.8545454545454536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>
        <v>27.3</v>
      </c>
      <c r="F128" s="10">
        <v>27.4</v>
      </c>
      <c r="G128" s="10">
        <v>27.4</v>
      </c>
      <c r="H128" s="10">
        <v>27.4</v>
      </c>
      <c r="I128" s="10">
        <v>27.9</v>
      </c>
      <c r="J128" s="10">
        <v>28</v>
      </c>
      <c r="K128" s="10">
        <v>27.7</v>
      </c>
      <c r="L128" s="10">
        <v>28.2</v>
      </c>
      <c r="M128" s="10">
        <v>28.8</v>
      </c>
      <c r="N128" s="10">
        <v>28.4</v>
      </c>
      <c r="O128" s="10">
        <v>28.2</v>
      </c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>
        <f t="shared" si="34"/>
        <v>27.881818181818179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>
        <v>32.4</v>
      </c>
      <c r="F129" s="10">
        <v>32.5</v>
      </c>
      <c r="G129" s="10">
        <v>32.6</v>
      </c>
      <c r="H129" s="10">
        <v>32.6</v>
      </c>
      <c r="I129" s="10">
        <v>32.799999999999997</v>
      </c>
      <c r="J129" s="10">
        <v>32.9</v>
      </c>
      <c r="K129" s="10">
        <v>32.799999999999997</v>
      </c>
      <c r="L129" s="10">
        <v>33.299999999999997</v>
      </c>
      <c r="M129" s="10">
        <v>33.5</v>
      </c>
      <c r="N129" s="10">
        <v>33.1</v>
      </c>
      <c r="O129" s="10">
        <v>32.799999999999997</v>
      </c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>
        <f t="shared" si="34"/>
        <v>32.845454545454544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>
        <f>E129-E128</f>
        <v>5.0999999999999979</v>
      </c>
      <c r="F130" s="10">
        <f t="shared" ref="F130:O130" si="36">F129-F128</f>
        <v>5.1000000000000014</v>
      </c>
      <c r="G130" s="10">
        <f t="shared" si="36"/>
        <v>5.2000000000000028</v>
      </c>
      <c r="H130" s="10">
        <f t="shared" si="36"/>
        <v>5.2000000000000028</v>
      </c>
      <c r="I130" s="10">
        <f t="shared" si="36"/>
        <v>4.8999999999999986</v>
      </c>
      <c r="J130" s="10">
        <f t="shared" si="36"/>
        <v>4.8999999999999986</v>
      </c>
      <c r="K130" s="10">
        <f t="shared" si="36"/>
        <v>5.0999999999999979</v>
      </c>
      <c r="L130" s="10">
        <f t="shared" si="36"/>
        <v>5.0999999999999979</v>
      </c>
      <c r="M130" s="10">
        <f t="shared" si="36"/>
        <v>4.6999999999999993</v>
      </c>
      <c r="N130" s="10">
        <f t="shared" si="36"/>
        <v>4.7000000000000028</v>
      </c>
      <c r="O130" s="10">
        <f t="shared" si="36"/>
        <v>4.5999999999999979</v>
      </c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24">
        <f>AVERAGE(E130:AB130)</f>
        <v>4.963636363636363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>
        <v>248.2</v>
      </c>
      <c r="F131" s="172">
        <v>250.3</v>
      </c>
      <c r="G131" s="172">
        <v>251</v>
      </c>
      <c r="H131" s="172">
        <v>255.8</v>
      </c>
      <c r="I131" s="172">
        <v>265.39999999999998</v>
      </c>
      <c r="J131" s="172">
        <v>266.10000000000002</v>
      </c>
      <c r="K131" s="172">
        <v>266.10000000000002</v>
      </c>
      <c r="L131" s="172">
        <v>271.7</v>
      </c>
      <c r="M131" s="172">
        <v>264.8</v>
      </c>
      <c r="N131" s="172">
        <v>257.2</v>
      </c>
      <c r="O131" s="172">
        <v>252.3</v>
      </c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>
        <f t="shared" ref="AC131:AC139" si="37">AVERAGE(E131:AB131)</f>
        <v>258.99090909090904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>
        <v>737</v>
      </c>
      <c r="F132" s="172">
        <v>739.8</v>
      </c>
      <c r="G132" s="172">
        <v>741.9</v>
      </c>
      <c r="H132" s="172">
        <v>743.3</v>
      </c>
      <c r="I132" s="172">
        <v>746</v>
      </c>
      <c r="J132" s="172">
        <v>749.5</v>
      </c>
      <c r="K132" s="172">
        <v>747.4</v>
      </c>
      <c r="L132" s="172">
        <v>755.7</v>
      </c>
      <c r="M132" s="172">
        <v>763.2</v>
      </c>
      <c r="N132" s="172">
        <v>752.9</v>
      </c>
      <c r="O132" s="172">
        <v>746</v>
      </c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>
        <f t="shared" si="37"/>
        <v>747.51818181818169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>
        <v>4.2</v>
      </c>
      <c r="F133" s="11">
        <v>4.2</v>
      </c>
      <c r="G133" s="11">
        <v>4.2</v>
      </c>
      <c r="H133" s="11">
        <v>4.2</v>
      </c>
      <c r="I133" s="11">
        <v>4.2</v>
      </c>
      <c r="J133" s="11">
        <v>4.2</v>
      </c>
      <c r="K133" s="11">
        <v>4.2</v>
      </c>
      <c r="L133" s="11">
        <v>4.2</v>
      </c>
      <c r="M133" s="11">
        <v>4.2</v>
      </c>
      <c r="N133" s="11">
        <v>4.2</v>
      </c>
      <c r="O133" s="11">
        <v>4.2</v>
      </c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24">
        <f t="shared" si="37"/>
        <v>4.2000000000000011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>
        <v>3.7</v>
      </c>
      <c r="F134" s="12">
        <v>3.7</v>
      </c>
      <c r="G134" s="12">
        <v>3.7</v>
      </c>
      <c r="H134" s="12">
        <v>3.7</v>
      </c>
      <c r="I134" s="12">
        <v>3.7</v>
      </c>
      <c r="J134" s="12">
        <v>3.7</v>
      </c>
      <c r="K134" s="12">
        <v>3.7</v>
      </c>
      <c r="L134" s="12">
        <v>3.7</v>
      </c>
      <c r="M134" s="12">
        <v>3.7</v>
      </c>
      <c r="N134" s="12">
        <v>3.7</v>
      </c>
      <c r="O134" s="12">
        <v>3.7</v>
      </c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24">
        <f t="shared" si="37"/>
        <v>3.7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>
        <v>3.8</v>
      </c>
      <c r="F135" s="12">
        <v>3.8</v>
      </c>
      <c r="G135" s="12">
        <v>3.8</v>
      </c>
      <c r="H135" s="12">
        <v>3.8</v>
      </c>
      <c r="I135" s="12">
        <v>3.8</v>
      </c>
      <c r="J135" s="12">
        <v>3.8</v>
      </c>
      <c r="K135" s="12">
        <v>3.8</v>
      </c>
      <c r="L135" s="12">
        <v>3.8</v>
      </c>
      <c r="M135" s="12">
        <v>3.8</v>
      </c>
      <c r="N135" s="12">
        <v>3.8</v>
      </c>
      <c r="O135" s="12">
        <v>3.8</v>
      </c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24">
        <f t="shared" si="37"/>
        <v>3.8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>
        <v>3</v>
      </c>
      <c r="F136" s="12">
        <v>3</v>
      </c>
      <c r="G136" s="12">
        <v>3</v>
      </c>
      <c r="H136" s="12">
        <v>3</v>
      </c>
      <c r="I136" s="12">
        <v>3</v>
      </c>
      <c r="J136" s="12">
        <v>3</v>
      </c>
      <c r="K136" s="12">
        <v>3</v>
      </c>
      <c r="L136" s="12">
        <v>3</v>
      </c>
      <c r="M136" s="12">
        <v>3</v>
      </c>
      <c r="N136" s="12">
        <v>3</v>
      </c>
      <c r="O136" s="12">
        <v>3</v>
      </c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24">
        <f t="shared" si="37"/>
        <v>3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>
        <f t="shared" ref="E137:O137" si="38">E133-E134</f>
        <v>0.5</v>
      </c>
      <c r="F137" s="11">
        <f t="shared" si="38"/>
        <v>0.5</v>
      </c>
      <c r="G137" s="11">
        <f t="shared" si="38"/>
        <v>0.5</v>
      </c>
      <c r="H137" s="11">
        <f t="shared" si="38"/>
        <v>0.5</v>
      </c>
      <c r="I137" s="11">
        <f t="shared" si="38"/>
        <v>0.5</v>
      </c>
      <c r="J137" s="11">
        <f t="shared" si="38"/>
        <v>0.5</v>
      </c>
      <c r="K137" s="11">
        <f t="shared" si="38"/>
        <v>0.5</v>
      </c>
      <c r="L137" s="11">
        <f t="shared" si="38"/>
        <v>0.5</v>
      </c>
      <c r="M137" s="11">
        <f t="shared" si="38"/>
        <v>0.5</v>
      </c>
      <c r="N137" s="11">
        <f t="shared" si="38"/>
        <v>0.5</v>
      </c>
      <c r="O137" s="11">
        <f t="shared" si="38"/>
        <v>0.5</v>
      </c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24">
        <f t="shared" si="37"/>
        <v>0.5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>
        <f t="shared" ref="E138:O138" si="39">E135-E136</f>
        <v>0.79999999999999982</v>
      </c>
      <c r="F138" s="11">
        <f t="shared" si="39"/>
        <v>0.79999999999999982</v>
      </c>
      <c r="G138" s="11">
        <f t="shared" si="39"/>
        <v>0.79999999999999982</v>
      </c>
      <c r="H138" s="11">
        <f t="shared" si="39"/>
        <v>0.79999999999999982</v>
      </c>
      <c r="I138" s="11">
        <f t="shared" si="39"/>
        <v>0.79999999999999982</v>
      </c>
      <c r="J138" s="11">
        <f t="shared" si="39"/>
        <v>0.79999999999999982</v>
      </c>
      <c r="K138" s="11">
        <f t="shared" si="39"/>
        <v>0.79999999999999982</v>
      </c>
      <c r="L138" s="11">
        <f t="shared" si="39"/>
        <v>0.79999999999999982</v>
      </c>
      <c r="M138" s="11">
        <f t="shared" si="39"/>
        <v>0.79999999999999982</v>
      </c>
      <c r="N138" s="11">
        <f t="shared" si="39"/>
        <v>0.79999999999999982</v>
      </c>
      <c r="O138" s="11">
        <f t="shared" si="39"/>
        <v>0.79999999999999982</v>
      </c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24">
        <f t="shared" si="37"/>
        <v>0.79999999999999971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>
        <f t="shared" ref="E139:O139" si="40">SQRT(E137/0.5)*971</f>
        <v>971</v>
      </c>
      <c r="F139" s="14">
        <f t="shared" si="40"/>
        <v>971</v>
      </c>
      <c r="G139" s="14">
        <f t="shared" si="40"/>
        <v>971</v>
      </c>
      <c r="H139" s="14">
        <f t="shared" si="40"/>
        <v>971</v>
      </c>
      <c r="I139" s="14">
        <f t="shared" si="40"/>
        <v>971</v>
      </c>
      <c r="J139" s="14">
        <f t="shared" si="40"/>
        <v>971</v>
      </c>
      <c r="K139" s="14">
        <f t="shared" si="40"/>
        <v>971</v>
      </c>
      <c r="L139" s="14">
        <f t="shared" si="40"/>
        <v>971</v>
      </c>
      <c r="M139" s="14">
        <f t="shared" si="40"/>
        <v>971</v>
      </c>
      <c r="N139" s="14">
        <f t="shared" si="40"/>
        <v>971</v>
      </c>
      <c r="O139" s="14">
        <f t="shared" si="40"/>
        <v>971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24">
        <f t="shared" si="37"/>
        <v>971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>
        <f t="shared" ref="E140:O140" si="41">E139*1000*1*(E125-E126)/3024</f>
        <v>2504.5634920634925</v>
      </c>
      <c r="F140" s="14">
        <f t="shared" si="41"/>
        <v>2568.7830687830688</v>
      </c>
      <c r="G140" s="14">
        <f t="shared" si="41"/>
        <v>2633.002645502645</v>
      </c>
      <c r="H140" s="14">
        <f t="shared" si="41"/>
        <v>2568.7830687830683</v>
      </c>
      <c r="I140" s="14">
        <f t="shared" si="41"/>
        <v>2536.6732804232802</v>
      </c>
      <c r="J140" s="14">
        <f t="shared" si="41"/>
        <v>2568.7830687830688</v>
      </c>
      <c r="K140" s="14">
        <f t="shared" si="41"/>
        <v>2633.002645502645</v>
      </c>
      <c r="L140" s="14">
        <f t="shared" si="41"/>
        <v>2536.6732804232802</v>
      </c>
      <c r="M140" s="14">
        <f t="shared" si="41"/>
        <v>2440.3439153439153</v>
      </c>
      <c r="N140" s="14">
        <f t="shared" si="41"/>
        <v>2408.2341269841268</v>
      </c>
      <c r="O140" s="14">
        <f t="shared" si="41"/>
        <v>2344.0145502645505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24">
        <f>SUM(E140:AB140)</f>
        <v>27742.857142857141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>
        <v>1400</v>
      </c>
      <c r="F141" s="15">
        <v>1700</v>
      </c>
      <c r="G141" s="15">
        <v>1500</v>
      </c>
      <c r="H141" s="15">
        <v>1600</v>
      </c>
      <c r="I141" s="15">
        <v>1300</v>
      </c>
      <c r="J141" s="15">
        <v>1700</v>
      </c>
      <c r="K141" s="15">
        <v>1300</v>
      </c>
      <c r="L141" s="15">
        <v>1500</v>
      </c>
      <c r="M141" s="15">
        <v>1400</v>
      </c>
      <c r="N141" s="15">
        <v>1300</v>
      </c>
      <c r="O141" s="15">
        <v>900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25">
        <f>SUM(E141:AB141)</f>
        <v>15600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>
        <f t="shared" ref="E142:O142" si="42">E141/E140</f>
        <v>0.55897964033906355</v>
      </c>
      <c r="F142" s="16">
        <f t="shared" si="42"/>
        <v>0.66179196704428422</v>
      </c>
      <c r="G142" s="16">
        <f t="shared" si="42"/>
        <v>0.56969179372535239</v>
      </c>
      <c r="H142" s="16">
        <f t="shared" si="42"/>
        <v>0.62286302780638525</v>
      </c>
      <c r="I142" s="16">
        <f t="shared" si="42"/>
        <v>0.51248223806854476</v>
      </c>
      <c r="J142" s="16">
        <f t="shared" si="42"/>
        <v>0.66179196704428422</v>
      </c>
      <c r="K142" s="16">
        <f t="shared" si="42"/>
        <v>0.49373288789530539</v>
      </c>
      <c r="L142" s="16">
        <f t="shared" si="42"/>
        <v>0.59132565930985936</v>
      </c>
      <c r="M142" s="16">
        <f t="shared" si="42"/>
        <v>0.57368963087430214</v>
      </c>
      <c r="N142" s="16">
        <f t="shared" si="42"/>
        <v>0.53981462409886716</v>
      </c>
      <c r="O142" s="16">
        <f t="shared" si="42"/>
        <v>0.38395666097653874</v>
      </c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24">
        <f t="shared" ref="AC142:AC147" si="43">AVERAGE(E142:AB142)</f>
        <v>0.56092000883479887</v>
      </c>
    </row>
    <row r="143" spans="1:58" ht="30" customHeight="1">
      <c r="A143" s="4">
        <v>17</v>
      </c>
      <c r="B143" s="5" t="s">
        <v>64</v>
      </c>
      <c r="C143" s="13"/>
      <c r="D143" s="13"/>
      <c r="E143" s="427">
        <f>AVERAGE(E142:AB142)</f>
        <v>0.56092000883479887</v>
      </c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>
        <f t="shared" si="43"/>
        <v>0.56092000883479887</v>
      </c>
    </row>
    <row r="144" spans="1:58" ht="30" customHeight="1">
      <c r="A144" s="4">
        <v>18</v>
      </c>
      <c r="B144" s="5" t="s">
        <v>65</v>
      </c>
      <c r="C144" s="13"/>
      <c r="D144" s="13"/>
      <c r="E144" s="16">
        <f t="shared" ref="E144:O144" si="44">3.516/E142</f>
        <v>6.2900323129251712</v>
      </c>
      <c r="F144" s="16">
        <f t="shared" si="44"/>
        <v>5.3128478057889827</v>
      </c>
      <c r="G144" s="16">
        <f t="shared" si="44"/>
        <v>6.1717582010581999</v>
      </c>
      <c r="H144" s="16">
        <f t="shared" si="44"/>
        <v>5.6449007936507929</v>
      </c>
      <c r="I144" s="16">
        <f t="shared" si="44"/>
        <v>6.86072557997558</v>
      </c>
      <c r="J144" s="16">
        <f t="shared" si="44"/>
        <v>5.3128478057889827</v>
      </c>
      <c r="K144" s="16">
        <f t="shared" si="44"/>
        <v>7.1212594627594621</v>
      </c>
      <c r="L144" s="16">
        <f t="shared" si="44"/>
        <v>5.9459621693121694</v>
      </c>
      <c r="M144" s="16">
        <f t="shared" si="44"/>
        <v>6.1287494331065755</v>
      </c>
      <c r="N144" s="16">
        <f t="shared" si="44"/>
        <v>6.5133470695970699</v>
      </c>
      <c r="O144" s="16">
        <f t="shared" si="44"/>
        <v>9.1572835097001786</v>
      </c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24">
        <f t="shared" si="43"/>
        <v>6.4054285585148332</v>
      </c>
    </row>
    <row r="145" spans="1:35" ht="30" customHeight="1">
      <c r="A145" s="4">
        <v>19</v>
      </c>
      <c r="B145" s="5" t="s">
        <v>66</v>
      </c>
      <c r="C145" s="13"/>
      <c r="D145" s="13"/>
      <c r="E145" s="16">
        <f t="shared" ref="E145:O145" si="45">3.413*E144</f>
        <v>21.467880284013606</v>
      </c>
      <c r="F145" s="16">
        <f t="shared" si="45"/>
        <v>18.132749561157798</v>
      </c>
      <c r="G145" s="16">
        <f t="shared" si="45"/>
        <v>21.064210740211635</v>
      </c>
      <c r="H145" s="16">
        <f t="shared" si="45"/>
        <v>19.266046408730155</v>
      </c>
      <c r="I145" s="16">
        <f t="shared" si="45"/>
        <v>23.415656404456652</v>
      </c>
      <c r="J145" s="16">
        <f t="shared" si="45"/>
        <v>18.132749561157798</v>
      </c>
      <c r="K145" s="16">
        <f t="shared" si="45"/>
        <v>24.304858546398044</v>
      </c>
      <c r="L145" s="16">
        <f t="shared" si="45"/>
        <v>20.293568883862434</v>
      </c>
      <c r="M145" s="16">
        <f t="shared" si="45"/>
        <v>20.917421815192743</v>
      </c>
      <c r="N145" s="16">
        <f t="shared" si="45"/>
        <v>22.230053548534798</v>
      </c>
      <c r="O145" s="16">
        <f t="shared" si="45"/>
        <v>31.253808618606708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24">
        <f t="shared" si="43"/>
        <v>21.861727670211124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>
        <f t="shared" ref="E146:J146" si="46">(E129-E128)/LN(1+(E129-E128)/E123)</f>
        <v>2.2653660459105289</v>
      </c>
      <c r="F146" s="16">
        <f t="shared" si="46"/>
        <v>2.2653660459105298</v>
      </c>
      <c r="G146" s="16">
        <f t="shared" si="46"/>
        <v>2.2920781613191443</v>
      </c>
      <c r="H146" s="16">
        <f t="shared" si="46"/>
        <v>2.2920781613191443</v>
      </c>
      <c r="I146" s="16">
        <f t="shared" si="46"/>
        <v>2.2116167765506352</v>
      </c>
      <c r="J146" s="16">
        <f t="shared" si="46"/>
        <v>2.2116167765506352</v>
      </c>
      <c r="K146" s="16">
        <f>(K129-K128)/LN(1+(K129-K128)/K123)</f>
        <v>2.2653660459105289</v>
      </c>
      <c r="L146" s="16">
        <f t="shared" ref="L146:O146" si="47">(L129-L128)/LN(1+(L129-L128)/L123)</f>
        <v>2.2653660459105289</v>
      </c>
      <c r="M146" s="16">
        <f t="shared" si="47"/>
        <v>1.8463729172879555</v>
      </c>
      <c r="N146" s="16">
        <f t="shared" si="47"/>
        <v>2.1574156548576306</v>
      </c>
      <c r="O146" s="16">
        <f t="shared" si="47"/>
        <v>2.1301382500832799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24">
        <f t="shared" si="43"/>
        <v>2.2002528074191399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>
        <f t="shared" ref="E147:O147" si="48">(E125-E126)/LN(1+(E125-E126)/E124)</f>
        <v>3.4381172419787154</v>
      </c>
      <c r="F147" s="16">
        <f t="shared" si="48"/>
        <v>3.4912973855454976</v>
      </c>
      <c r="G147" s="16">
        <f t="shared" si="48"/>
        <v>3.5442065196102539</v>
      </c>
      <c r="H147" s="16">
        <f t="shared" si="48"/>
        <v>3.6409569065073488</v>
      </c>
      <c r="I147" s="16">
        <f t="shared" si="48"/>
        <v>3.4647417224962034</v>
      </c>
      <c r="J147" s="16">
        <f t="shared" si="48"/>
        <v>3.4912973855454976</v>
      </c>
      <c r="K147" s="16">
        <f t="shared" si="48"/>
        <v>3.5442065196102539</v>
      </c>
      <c r="L147" s="16">
        <f t="shared" si="48"/>
        <v>3.4647417224962034</v>
      </c>
      <c r="M147" s="16">
        <f t="shared" si="48"/>
        <v>3.0732768781004784</v>
      </c>
      <c r="N147" s="16">
        <f t="shared" si="48"/>
        <v>3.2059515234608829</v>
      </c>
      <c r="O147" s="16">
        <f t="shared" si="48"/>
        <v>2.9965726364461651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24">
        <f t="shared" si="43"/>
        <v>3.3959424037997734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23" t="e">
        <f>AVERAGE(E152:AB152)</f>
        <v>#DIV/0!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23" t="e">
        <f>AVERAGE(E153:AB153)</f>
        <v>#DIV/0!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24" t="e">
        <f t="shared" ref="AC154:AC158" si="49">AVERAGE(E154:AB154)</f>
        <v>#DIV/0!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24" t="e">
        <f t="shared" si="49"/>
        <v>#DIV/0!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24" t="e">
        <f t="shared" si="49"/>
        <v>#DIV/0!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24" t="e">
        <f t="shared" si="49"/>
        <v>#DIV/0!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24" t="e">
        <f t="shared" si="49"/>
        <v>#DIV/0!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24" t="e">
        <f>AVERAGE(E159:AB159)</f>
        <v>#DIV/0!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24" t="e">
        <f t="shared" ref="AC160:AC168" si="50">AVERAGE(E160:AB160)</f>
        <v>#DIV/0!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24" t="e">
        <f t="shared" si="50"/>
        <v>#DIV/0!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24" t="e">
        <f t="shared" si="50"/>
        <v>#DIV/0!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24" t="e">
        <f t="shared" si="50"/>
        <v>#DIV/0!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24" t="e">
        <f t="shared" si="50"/>
        <v>#DIV/0!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24" t="e">
        <f t="shared" si="50"/>
        <v>#DIV/0!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24" t="e">
        <f t="shared" si="50"/>
        <v>#DIV/0!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24" t="e">
        <f t="shared" si="50"/>
        <v>#DIV/0!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24" t="e">
        <f t="shared" si="50"/>
        <v>#DIV/0!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24">
        <f>SUM(E169:AB169)</f>
        <v>0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25">
        <f>SUM(E170:AB170)</f>
        <v>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24" t="e">
        <f t="shared" ref="AC171:AC176" si="51">AVERAGE(E171:AB171)</f>
        <v>#DIV/0!</v>
      </c>
    </row>
    <row r="172" spans="1:58" ht="30" customHeight="1">
      <c r="A172" s="4">
        <v>17</v>
      </c>
      <c r="B172" s="5" t="s">
        <v>64</v>
      </c>
      <c r="C172" s="13"/>
      <c r="D172" s="13"/>
      <c r="E172" s="427"/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 t="e">
        <f t="shared" si="51"/>
        <v>#DIV/0!</v>
      </c>
    </row>
    <row r="173" spans="1:58" ht="30" customHeight="1">
      <c r="A173" s="4">
        <v>18</v>
      </c>
      <c r="B173" s="5" t="s">
        <v>65</v>
      </c>
      <c r="C173" s="13"/>
      <c r="D173" s="13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24" t="e">
        <f t="shared" si="51"/>
        <v>#DIV/0!</v>
      </c>
    </row>
    <row r="174" spans="1:58" ht="30" customHeight="1">
      <c r="A174" s="4">
        <v>19</v>
      </c>
      <c r="B174" s="5" t="s">
        <v>66</v>
      </c>
      <c r="C174" s="13"/>
      <c r="D174" s="13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24" t="e">
        <f t="shared" si="51"/>
        <v>#DIV/0!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24" t="e">
        <f t="shared" si="51"/>
        <v>#DIV/0!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24" t="e">
        <f t="shared" si="51"/>
        <v>#DIV/0!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38" priority="6" operator="greaterThan">
      <formula>90</formula>
    </cfRule>
  </conditionalFormatting>
  <conditionalFormatting sqref="E54:AB54">
    <cfRule type="cellIs" dxfId="37" priority="5" operator="greaterThan">
      <formula>90</formula>
    </cfRule>
  </conditionalFormatting>
  <conditionalFormatting sqref="E83:AB83">
    <cfRule type="cellIs" dxfId="36" priority="4" operator="greaterThan">
      <formula>90</formula>
    </cfRule>
  </conditionalFormatting>
  <conditionalFormatting sqref="E112:AB112">
    <cfRule type="cellIs" dxfId="35" priority="3" operator="greaterThan">
      <formula>90</formula>
    </cfRule>
  </conditionalFormatting>
  <conditionalFormatting sqref="E141:AB141">
    <cfRule type="cellIs" dxfId="34" priority="2" operator="greaterThan">
      <formula>90</formula>
    </cfRule>
  </conditionalFormatting>
  <conditionalFormatting sqref="E170:AB170">
    <cfRule type="cellIs" dxfId="33" priority="1" operator="greaterThan">
      <formula>90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C158B-1832-4A81-A05C-7533C3A43B81}">
  <dimension ref="A1:BF176"/>
  <sheetViews>
    <sheetView topLeftCell="A100" zoomScale="60" zoomScaleNormal="60" workbookViewId="0">
      <selection activeCell="AH95" sqref="AH95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30" width="9.5703125" style="1" customWidth="1"/>
    <col min="31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164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>
        <v>0.3</v>
      </c>
      <c r="F7" s="8">
        <v>0.4</v>
      </c>
      <c r="G7" s="8">
        <v>0.4</v>
      </c>
      <c r="H7" s="8">
        <v>0.4</v>
      </c>
      <c r="I7" s="8">
        <v>0.5</v>
      </c>
      <c r="J7" s="8">
        <v>0.4</v>
      </c>
      <c r="K7" s="8">
        <v>0.4</v>
      </c>
      <c r="L7" s="8">
        <v>0.4</v>
      </c>
      <c r="M7" s="8">
        <v>0.6</v>
      </c>
      <c r="N7" s="8">
        <v>0.4</v>
      </c>
      <c r="O7" s="8">
        <v>0.5</v>
      </c>
      <c r="P7" s="8">
        <v>0.5</v>
      </c>
      <c r="Q7" s="8">
        <v>0.5</v>
      </c>
      <c r="R7" s="8">
        <v>0.4</v>
      </c>
      <c r="S7" s="8">
        <v>0.4</v>
      </c>
      <c r="T7" s="8">
        <v>0.5</v>
      </c>
      <c r="U7" s="8">
        <v>0.6</v>
      </c>
      <c r="V7" s="8">
        <v>0.4</v>
      </c>
      <c r="W7" s="8">
        <v>0.5</v>
      </c>
      <c r="X7" s="8">
        <v>0.2</v>
      </c>
      <c r="Y7" s="8">
        <v>0.4</v>
      </c>
      <c r="Z7" s="8">
        <v>0.3</v>
      </c>
      <c r="AA7" s="8">
        <v>0.4</v>
      </c>
      <c r="AB7" s="8">
        <v>0.4</v>
      </c>
      <c r="AC7" s="23">
        <f>AVERAGE(E7:AB7)</f>
        <v>0.42500000000000004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>
        <v>0.5</v>
      </c>
      <c r="F8" s="9">
        <v>0.5</v>
      </c>
      <c r="G8" s="9">
        <v>0.6</v>
      </c>
      <c r="H8" s="9">
        <v>0.6</v>
      </c>
      <c r="I8" s="9">
        <v>0.6</v>
      </c>
      <c r="J8" s="9">
        <v>0.6</v>
      </c>
      <c r="K8" s="9">
        <v>0.6</v>
      </c>
      <c r="L8" s="9">
        <v>0.6</v>
      </c>
      <c r="M8" s="9">
        <v>0.6</v>
      </c>
      <c r="N8" s="9">
        <v>0.6</v>
      </c>
      <c r="O8" s="9">
        <v>0.7</v>
      </c>
      <c r="P8" s="9">
        <v>0.7</v>
      </c>
      <c r="Q8" s="9">
        <v>0.6</v>
      </c>
      <c r="R8" s="9">
        <v>0.7</v>
      </c>
      <c r="S8" s="9">
        <v>0.7</v>
      </c>
      <c r="T8" s="9">
        <v>0.7</v>
      </c>
      <c r="U8" s="9">
        <v>0.7</v>
      </c>
      <c r="V8" s="9">
        <v>0.6</v>
      </c>
      <c r="W8" s="9">
        <v>0.7</v>
      </c>
      <c r="X8" s="9">
        <v>0.6</v>
      </c>
      <c r="Y8" s="9">
        <v>0.6</v>
      </c>
      <c r="Z8" s="9">
        <v>0.7</v>
      </c>
      <c r="AA8" s="9">
        <v>0.7</v>
      </c>
      <c r="AB8" s="9">
        <v>0.5</v>
      </c>
      <c r="AC8" s="23">
        <f>AVERAGE(E8:AB8)</f>
        <v>0.62499999999999967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>
        <v>13.1</v>
      </c>
      <c r="F9" s="10">
        <v>13.1</v>
      </c>
      <c r="G9" s="10">
        <v>13.7</v>
      </c>
      <c r="H9" s="10">
        <v>14</v>
      </c>
      <c r="I9" s="10">
        <v>14</v>
      </c>
      <c r="J9" s="10">
        <v>14.2</v>
      </c>
      <c r="K9" s="10">
        <v>14.3</v>
      </c>
      <c r="L9" s="10">
        <v>14.5</v>
      </c>
      <c r="M9" s="10">
        <v>14.6</v>
      </c>
      <c r="N9" s="10">
        <v>14.6</v>
      </c>
      <c r="O9" s="10">
        <v>14.7</v>
      </c>
      <c r="P9" s="10">
        <v>14.6</v>
      </c>
      <c r="Q9" s="10">
        <v>14.4</v>
      </c>
      <c r="R9" s="10">
        <v>14.1</v>
      </c>
      <c r="S9" s="10">
        <v>13.9</v>
      </c>
      <c r="T9" s="10">
        <v>14.1</v>
      </c>
      <c r="U9" s="10">
        <v>13.7</v>
      </c>
      <c r="V9" s="10">
        <v>13.6</v>
      </c>
      <c r="W9" s="10">
        <v>13.3</v>
      </c>
      <c r="X9" s="10">
        <v>12.9</v>
      </c>
      <c r="Y9" s="10">
        <v>12.9</v>
      </c>
      <c r="Z9" s="10">
        <v>13.1</v>
      </c>
      <c r="AA9" s="10">
        <v>12.7</v>
      </c>
      <c r="AB9" s="10">
        <v>12.6</v>
      </c>
      <c r="AC9" s="24">
        <f t="shared" ref="AC9:AC23" si="0">AVERAGE(E9:AB9)</f>
        <v>13.779166666666663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>
        <v>5.5</v>
      </c>
      <c r="F10" s="10">
        <v>5.5</v>
      </c>
      <c r="G10" s="10">
        <v>5.5</v>
      </c>
      <c r="H10" s="10">
        <v>5.7</v>
      </c>
      <c r="I10" s="10">
        <v>5.7</v>
      </c>
      <c r="J10" s="10">
        <v>5.8</v>
      </c>
      <c r="K10" s="10">
        <v>5.8</v>
      </c>
      <c r="L10" s="10">
        <v>6.1</v>
      </c>
      <c r="M10" s="10">
        <v>6.1</v>
      </c>
      <c r="N10" s="10">
        <v>6.2</v>
      </c>
      <c r="O10" s="10">
        <v>5.8</v>
      </c>
      <c r="P10" s="10">
        <v>5.8</v>
      </c>
      <c r="Q10" s="10">
        <v>5.6</v>
      </c>
      <c r="R10" s="10">
        <v>5.4</v>
      </c>
      <c r="S10" s="10">
        <v>5.6</v>
      </c>
      <c r="T10" s="10">
        <v>5.6</v>
      </c>
      <c r="U10" s="10">
        <v>5.6</v>
      </c>
      <c r="V10" s="10">
        <v>5.5</v>
      </c>
      <c r="W10" s="10">
        <v>5.5</v>
      </c>
      <c r="X10" s="10">
        <v>5.6</v>
      </c>
      <c r="Y10" s="10">
        <v>5.7</v>
      </c>
      <c r="Z10" s="10">
        <v>5.4</v>
      </c>
      <c r="AA10" s="10">
        <v>5.5</v>
      </c>
      <c r="AB10" s="10">
        <v>5.5</v>
      </c>
      <c r="AC10" s="24">
        <f t="shared" si="0"/>
        <v>5.666666666666667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7.6</v>
      </c>
      <c r="F11" s="10">
        <f t="shared" ref="F11:AB11" si="1">F9-F10</f>
        <v>7.6</v>
      </c>
      <c r="G11" s="10">
        <f t="shared" si="1"/>
        <v>8.1999999999999993</v>
      </c>
      <c r="H11" s="10">
        <f t="shared" si="1"/>
        <v>8.3000000000000007</v>
      </c>
      <c r="I11" s="10">
        <f t="shared" si="1"/>
        <v>8.3000000000000007</v>
      </c>
      <c r="J11" s="10">
        <f t="shared" si="1"/>
        <v>8.3999999999999986</v>
      </c>
      <c r="K11" s="10">
        <f t="shared" si="1"/>
        <v>8.5</v>
      </c>
      <c r="L11" s="10">
        <f t="shared" si="1"/>
        <v>8.4</v>
      </c>
      <c r="M11" s="10">
        <f t="shared" si="1"/>
        <v>8.5</v>
      </c>
      <c r="N11" s="10">
        <f t="shared" si="1"/>
        <v>8.3999999999999986</v>
      </c>
      <c r="O11" s="10">
        <f t="shared" si="1"/>
        <v>8.8999999999999986</v>
      </c>
      <c r="P11" s="10">
        <f t="shared" si="1"/>
        <v>8.8000000000000007</v>
      </c>
      <c r="Q11" s="10">
        <f t="shared" si="1"/>
        <v>8.8000000000000007</v>
      </c>
      <c r="R11" s="10">
        <f t="shared" si="1"/>
        <v>8.6999999999999993</v>
      </c>
      <c r="S11" s="10">
        <f t="shared" si="1"/>
        <v>8.3000000000000007</v>
      </c>
      <c r="T11" s="10">
        <f t="shared" si="1"/>
        <v>8.5</v>
      </c>
      <c r="U11" s="10">
        <f t="shared" si="1"/>
        <v>8.1</v>
      </c>
      <c r="V11" s="10">
        <f t="shared" si="1"/>
        <v>8.1</v>
      </c>
      <c r="W11" s="10">
        <f t="shared" si="1"/>
        <v>7.8000000000000007</v>
      </c>
      <c r="X11" s="10">
        <f t="shared" si="1"/>
        <v>7.3000000000000007</v>
      </c>
      <c r="Y11" s="10">
        <f t="shared" si="1"/>
        <v>7.2</v>
      </c>
      <c r="Z11" s="10">
        <f t="shared" si="1"/>
        <v>7.6999999999999993</v>
      </c>
      <c r="AA11" s="10">
        <f t="shared" si="1"/>
        <v>7.1999999999999993</v>
      </c>
      <c r="AB11" s="10">
        <f t="shared" si="1"/>
        <v>7.1</v>
      </c>
      <c r="AC11" s="24">
        <f t="shared" si="0"/>
        <v>8.1124999999999989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>
        <v>25.9</v>
      </c>
      <c r="F12" s="10">
        <v>25.7</v>
      </c>
      <c r="G12" s="10">
        <v>25.8</v>
      </c>
      <c r="H12" s="10">
        <v>26.3</v>
      </c>
      <c r="I12" s="10">
        <v>26.8</v>
      </c>
      <c r="J12" s="10">
        <v>26.8</v>
      </c>
      <c r="K12" s="10">
        <v>26.8</v>
      </c>
      <c r="L12" s="10">
        <v>26.2</v>
      </c>
      <c r="M12" s="10">
        <v>26.4</v>
      </c>
      <c r="N12" s="10">
        <v>26.3</v>
      </c>
      <c r="O12" s="10">
        <v>26.1</v>
      </c>
      <c r="P12" s="10">
        <v>26.3</v>
      </c>
      <c r="Q12" s="10">
        <v>25</v>
      </c>
      <c r="R12" s="10">
        <v>24.8</v>
      </c>
      <c r="S12" s="10">
        <v>24.6</v>
      </c>
      <c r="T12" s="10">
        <v>24.6</v>
      </c>
      <c r="U12" s="10">
        <v>24.7</v>
      </c>
      <c r="V12" s="10">
        <v>24.6</v>
      </c>
      <c r="W12" s="10">
        <v>24.6</v>
      </c>
      <c r="X12" s="10">
        <v>24.7</v>
      </c>
      <c r="Y12" s="10">
        <v>24.6</v>
      </c>
      <c r="Z12" s="10">
        <v>24.7</v>
      </c>
      <c r="AA12" s="10">
        <v>24.7</v>
      </c>
      <c r="AB12" s="10">
        <v>24.4</v>
      </c>
      <c r="AC12" s="24">
        <f t="shared" si="0"/>
        <v>25.475000000000009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>
        <v>30.7</v>
      </c>
      <c r="F13" s="10">
        <v>30.8</v>
      </c>
      <c r="G13" s="10">
        <v>31.2</v>
      </c>
      <c r="H13" s="10">
        <v>31.9</v>
      </c>
      <c r="I13" s="10">
        <v>32.4</v>
      </c>
      <c r="J13" s="10">
        <v>32.4</v>
      </c>
      <c r="K13" s="10">
        <v>32.4</v>
      </c>
      <c r="L13" s="10">
        <v>32.200000000000003</v>
      </c>
      <c r="M13" s="10">
        <v>32.1</v>
      </c>
      <c r="N13" s="10">
        <v>32.1</v>
      </c>
      <c r="O13" s="10">
        <v>32.1</v>
      </c>
      <c r="P13" s="10">
        <v>32.4</v>
      </c>
      <c r="Q13" s="10">
        <v>31.2</v>
      </c>
      <c r="R13" s="10">
        <v>30.6</v>
      </c>
      <c r="S13" s="10">
        <v>30.1</v>
      </c>
      <c r="T13" s="10">
        <v>30.3</v>
      </c>
      <c r="U13" s="10">
        <v>30.1</v>
      </c>
      <c r="V13" s="10">
        <v>30</v>
      </c>
      <c r="W13" s="10">
        <v>29.7</v>
      </c>
      <c r="X13" s="10">
        <v>29.7</v>
      </c>
      <c r="Y13" s="10">
        <v>29.4</v>
      </c>
      <c r="Z13" s="10">
        <v>29.6</v>
      </c>
      <c r="AA13" s="10">
        <v>29.6</v>
      </c>
      <c r="AB13" s="10">
        <v>29.2</v>
      </c>
      <c r="AC13" s="24">
        <f t="shared" si="0"/>
        <v>30.925000000000011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4.8000000000000007</v>
      </c>
      <c r="F14" s="10">
        <f t="shared" ref="F14:AB14" si="2">F13-F12</f>
        <v>5.1000000000000014</v>
      </c>
      <c r="G14" s="10">
        <f t="shared" si="2"/>
        <v>5.3999999999999986</v>
      </c>
      <c r="H14" s="10">
        <f t="shared" si="2"/>
        <v>5.5999999999999979</v>
      </c>
      <c r="I14" s="10">
        <f t="shared" si="2"/>
        <v>5.5999999999999979</v>
      </c>
      <c r="J14" s="10">
        <f t="shared" si="2"/>
        <v>5.5999999999999979</v>
      </c>
      <c r="K14" s="10">
        <f t="shared" si="2"/>
        <v>5.5999999999999979</v>
      </c>
      <c r="L14" s="10">
        <f t="shared" si="2"/>
        <v>6.0000000000000036</v>
      </c>
      <c r="M14" s="10">
        <f t="shared" si="2"/>
        <v>5.7000000000000028</v>
      </c>
      <c r="N14" s="10">
        <f t="shared" si="2"/>
        <v>5.8000000000000007</v>
      </c>
      <c r="O14" s="10">
        <f t="shared" si="2"/>
        <v>6</v>
      </c>
      <c r="P14" s="10">
        <f t="shared" si="2"/>
        <v>6.0999999999999979</v>
      </c>
      <c r="Q14" s="10">
        <f t="shared" si="2"/>
        <v>6.1999999999999993</v>
      </c>
      <c r="R14" s="10">
        <f t="shared" si="2"/>
        <v>5.8000000000000007</v>
      </c>
      <c r="S14" s="10">
        <f t="shared" si="2"/>
        <v>5.5</v>
      </c>
      <c r="T14" s="10">
        <f t="shared" si="2"/>
        <v>5.6999999999999993</v>
      </c>
      <c r="U14" s="10">
        <f t="shared" si="2"/>
        <v>5.4000000000000021</v>
      </c>
      <c r="V14" s="10">
        <f t="shared" si="2"/>
        <v>5.3999999999999986</v>
      </c>
      <c r="W14" s="10">
        <f t="shared" si="2"/>
        <v>5.0999999999999979</v>
      </c>
      <c r="X14" s="10">
        <f t="shared" si="2"/>
        <v>5</v>
      </c>
      <c r="Y14" s="10">
        <f t="shared" si="2"/>
        <v>4.7999999999999972</v>
      </c>
      <c r="Z14" s="10">
        <f t="shared" si="2"/>
        <v>4.9000000000000021</v>
      </c>
      <c r="AA14" s="10">
        <f t="shared" si="2"/>
        <v>4.9000000000000021</v>
      </c>
      <c r="AB14" s="10">
        <f t="shared" si="2"/>
        <v>4.8000000000000007</v>
      </c>
      <c r="AC14" s="24">
        <f>AVERAGE(E14:AB14)</f>
        <v>5.4499999999999993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>
        <v>248.2</v>
      </c>
      <c r="F15" s="172">
        <v>246.8</v>
      </c>
      <c r="G15" s="172">
        <v>247.5</v>
      </c>
      <c r="H15" s="172">
        <v>250.3</v>
      </c>
      <c r="I15" s="172">
        <v>250.3</v>
      </c>
      <c r="J15" s="172">
        <v>251</v>
      </c>
      <c r="K15" s="172">
        <v>251</v>
      </c>
      <c r="L15" s="172">
        <v>251.7</v>
      </c>
      <c r="M15" s="172">
        <v>253.7</v>
      </c>
      <c r="N15" s="172">
        <v>253</v>
      </c>
      <c r="O15" s="172">
        <v>248.2</v>
      </c>
      <c r="P15" s="172">
        <v>250.3</v>
      </c>
      <c r="Q15" s="172">
        <v>246.1</v>
      </c>
      <c r="R15" s="172">
        <v>244.8</v>
      </c>
      <c r="S15" s="172">
        <v>246.8</v>
      </c>
      <c r="T15" s="172">
        <v>248.9</v>
      </c>
      <c r="U15" s="172">
        <v>247.5</v>
      </c>
      <c r="V15" s="172">
        <v>246.8</v>
      </c>
      <c r="W15" s="172">
        <v>247.5</v>
      </c>
      <c r="X15" s="172">
        <v>246.1</v>
      </c>
      <c r="Y15" s="172">
        <v>248.2</v>
      </c>
      <c r="Z15" s="172">
        <v>246.1</v>
      </c>
      <c r="AA15" s="172">
        <v>248.2</v>
      </c>
      <c r="AB15" s="172">
        <v>247.5</v>
      </c>
      <c r="AC15" s="24">
        <f t="shared" ref="AC15:AC16" si="3">AVERAGE(E15:AB15)</f>
        <v>248.60416666666671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>
        <v>695</v>
      </c>
      <c r="F16" s="172">
        <v>696.4</v>
      </c>
      <c r="G16" s="172">
        <v>704.6</v>
      </c>
      <c r="H16" s="172">
        <v>719.8</v>
      </c>
      <c r="I16" s="172">
        <v>731.5</v>
      </c>
      <c r="J16" s="172">
        <v>732.9</v>
      </c>
      <c r="K16" s="172">
        <v>735.7</v>
      </c>
      <c r="L16" s="172">
        <v>728.1</v>
      </c>
      <c r="M16" s="172">
        <v>727.4</v>
      </c>
      <c r="N16" s="172">
        <v>727.4</v>
      </c>
      <c r="O16" s="172">
        <v>729.5</v>
      </c>
      <c r="P16" s="172">
        <v>732.9</v>
      </c>
      <c r="Q16" s="172">
        <v>703.3</v>
      </c>
      <c r="R16" s="172">
        <v>692.2</v>
      </c>
      <c r="S16" s="172">
        <v>681.2</v>
      </c>
      <c r="T16" s="172">
        <v>676.4</v>
      </c>
      <c r="U16" s="172">
        <v>679.8</v>
      </c>
      <c r="V16" s="172">
        <v>681.9</v>
      </c>
      <c r="W16" s="172">
        <v>673.6</v>
      </c>
      <c r="X16" s="172">
        <v>670.9</v>
      </c>
      <c r="Y16" s="172">
        <v>667.4</v>
      </c>
      <c r="Z16" s="172">
        <v>670.9</v>
      </c>
      <c r="AA16" s="172">
        <v>669.5</v>
      </c>
      <c r="AB16" s="172">
        <v>660.5</v>
      </c>
      <c r="AC16" s="24">
        <f t="shared" si="3"/>
        <v>699.53333333333319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2440.3439153439153</v>
      </c>
      <c r="F24" s="14">
        <f t="shared" si="7"/>
        <v>2440.3439153439153</v>
      </c>
      <c r="G24" s="14">
        <f t="shared" si="7"/>
        <v>2633.002645502645</v>
      </c>
      <c r="H24" s="14">
        <f t="shared" si="7"/>
        <v>2665.112433862434</v>
      </c>
      <c r="I24" s="14">
        <f t="shared" si="7"/>
        <v>2665.112433862434</v>
      </c>
      <c r="J24" s="14">
        <f t="shared" si="7"/>
        <v>2697.2222222222217</v>
      </c>
      <c r="K24" s="14">
        <f t="shared" si="7"/>
        <v>2729.3320105820108</v>
      </c>
      <c r="L24" s="14">
        <f t="shared" si="7"/>
        <v>2697.2222222222222</v>
      </c>
      <c r="M24" s="14">
        <f t="shared" si="7"/>
        <v>2729.3320105820108</v>
      </c>
      <c r="N24" s="14">
        <f t="shared" si="7"/>
        <v>2697.2222222222217</v>
      </c>
      <c r="O24" s="14">
        <f t="shared" si="7"/>
        <v>2857.7711640211633</v>
      </c>
      <c r="P24" s="14">
        <f t="shared" si="7"/>
        <v>2825.6613756613756</v>
      </c>
      <c r="Q24" s="14">
        <f t="shared" si="7"/>
        <v>2825.6613756613756</v>
      </c>
      <c r="R24" s="14">
        <f t="shared" si="7"/>
        <v>2793.5515873015875</v>
      </c>
      <c r="S24" s="14">
        <f t="shared" si="7"/>
        <v>2665.112433862434</v>
      </c>
      <c r="T24" s="14">
        <f t="shared" si="7"/>
        <v>2729.3320105820108</v>
      </c>
      <c r="U24" s="14">
        <f t="shared" si="7"/>
        <v>2600.8928571428573</v>
      </c>
      <c r="V24" s="14">
        <f t="shared" si="7"/>
        <v>2600.8928571428573</v>
      </c>
      <c r="W24" s="14">
        <f t="shared" si="7"/>
        <v>2504.5634920634925</v>
      </c>
      <c r="X24" s="14">
        <f t="shared" si="7"/>
        <v>2344.0145502645505</v>
      </c>
      <c r="Y24" s="14">
        <f t="shared" si="7"/>
        <v>2311.9047619047619</v>
      </c>
      <c r="Z24" s="14">
        <f t="shared" si="7"/>
        <v>2472.4537037037035</v>
      </c>
      <c r="AA24" s="14">
        <f t="shared" si="7"/>
        <v>2311.9047619047615</v>
      </c>
      <c r="AB24" s="14">
        <f t="shared" si="7"/>
        <v>2279.7949735449733</v>
      </c>
      <c r="AC24" s="24">
        <f>SUM(E24:AB24)</f>
        <v>62517.757936507936</v>
      </c>
      <c r="AD24" s="291"/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>
        <v>1300</v>
      </c>
      <c r="F25" s="15">
        <v>1500</v>
      </c>
      <c r="G25" s="15">
        <v>1400</v>
      </c>
      <c r="H25" s="15">
        <v>1500</v>
      </c>
      <c r="I25" s="15">
        <v>1300</v>
      </c>
      <c r="J25" s="15">
        <v>1600</v>
      </c>
      <c r="K25" s="15">
        <v>1600</v>
      </c>
      <c r="L25" s="15">
        <v>1400</v>
      </c>
      <c r="M25" s="15">
        <v>1500</v>
      </c>
      <c r="N25" s="15">
        <v>1600</v>
      </c>
      <c r="O25" s="15">
        <v>1500</v>
      </c>
      <c r="P25" s="15">
        <v>1600</v>
      </c>
      <c r="Q25" s="15">
        <v>1500</v>
      </c>
      <c r="R25" s="15">
        <v>1400</v>
      </c>
      <c r="S25" s="15">
        <v>1500</v>
      </c>
      <c r="T25" s="15">
        <v>1300</v>
      </c>
      <c r="U25" s="15">
        <v>1500</v>
      </c>
      <c r="V25" s="15">
        <v>1300</v>
      </c>
      <c r="W25" s="15">
        <v>1200</v>
      </c>
      <c r="X25" s="15">
        <v>1300</v>
      </c>
      <c r="Y25" s="15">
        <v>1300</v>
      </c>
      <c r="Z25" s="15">
        <v>1200</v>
      </c>
      <c r="AA25" s="15">
        <v>1200</v>
      </c>
      <c r="AB25" s="15">
        <v>1100</v>
      </c>
      <c r="AC25" s="25">
        <f>SUM(E25:AB25)</f>
        <v>33600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>
        <f t="shared" ref="E26:AB26" si="8">E25/E24</f>
        <v>0.53271180009756625</v>
      </c>
      <c r="F26" s="16">
        <f t="shared" si="8"/>
        <v>0.61466746165103803</v>
      </c>
      <c r="G26" s="16">
        <f t="shared" si="8"/>
        <v>0.53171234081032892</v>
      </c>
      <c r="H26" s="16">
        <f t="shared" si="8"/>
        <v>0.56282803717444441</v>
      </c>
      <c r="I26" s="16">
        <f t="shared" si="8"/>
        <v>0.48778429888451846</v>
      </c>
      <c r="J26" s="16">
        <f t="shared" si="8"/>
        <v>0.59320288362512885</v>
      </c>
      <c r="K26" s="16">
        <f t="shared" si="8"/>
        <v>0.58622402617071545</v>
      </c>
      <c r="L26" s="16">
        <f t="shared" si="8"/>
        <v>0.51905252317198769</v>
      </c>
      <c r="M26" s="16">
        <f t="shared" si="8"/>
        <v>0.54958502453504565</v>
      </c>
      <c r="N26" s="16">
        <f t="shared" si="8"/>
        <v>0.59320288362512885</v>
      </c>
      <c r="O26" s="16">
        <f t="shared" si="8"/>
        <v>0.5248845739941449</v>
      </c>
      <c r="P26" s="16">
        <f t="shared" si="8"/>
        <v>0.5662391161876229</v>
      </c>
      <c r="Q26" s="16">
        <f t="shared" si="8"/>
        <v>0.53084917142589649</v>
      </c>
      <c r="R26" s="16">
        <f t="shared" si="8"/>
        <v>0.50115416030398807</v>
      </c>
      <c r="S26" s="16">
        <f t="shared" si="8"/>
        <v>0.56282803717444441</v>
      </c>
      <c r="T26" s="16">
        <f t="shared" si="8"/>
        <v>0.47630702126370628</v>
      </c>
      <c r="U26" s="16">
        <f t="shared" si="8"/>
        <v>0.57672502574665285</v>
      </c>
      <c r="V26" s="16">
        <f t="shared" si="8"/>
        <v>0.49982835564709915</v>
      </c>
      <c r="W26" s="16">
        <f t="shared" si="8"/>
        <v>0.4791254060049116</v>
      </c>
      <c r="X26" s="16">
        <f t="shared" si="8"/>
        <v>0.55460406585500044</v>
      </c>
      <c r="Y26" s="16">
        <f t="shared" si="8"/>
        <v>0.56230690010298656</v>
      </c>
      <c r="Z26" s="16">
        <f t="shared" si="8"/>
        <v>0.48534781387510539</v>
      </c>
      <c r="AA26" s="16">
        <f t="shared" si="8"/>
        <v>0.51905252317198769</v>
      </c>
      <c r="AB26" s="16">
        <f t="shared" si="8"/>
        <v>0.48249952858241107</v>
      </c>
      <c r="AC26" s="24">
        <f t="shared" ref="AC26:AC31" si="9">AVERAGE(E26:AB26)</f>
        <v>0.53719679079507743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0.53719679079507743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9"/>
        <v>0.53719679079507743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>
        <f t="shared" ref="E28:AB28" si="10">3.516/E26</f>
        <v>6.6001916971916978</v>
      </c>
      <c r="F28" s="16">
        <f t="shared" si="10"/>
        <v>5.720166137566137</v>
      </c>
      <c r="G28" s="16">
        <f t="shared" si="10"/>
        <v>6.6125980725623572</v>
      </c>
      <c r="H28" s="16">
        <f t="shared" si="10"/>
        <v>6.247023544973545</v>
      </c>
      <c r="I28" s="16">
        <f t="shared" si="10"/>
        <v>7.2081040903540909</v>
      </c>
      <c r="J28" s="16">
        <f t="shared" si="10"/>
        <v>5.9271458333333324</v>
      </c>
      <c r="K28" s="16">
        <f t="shared" si="10"/>
        <v>5.9977070932539682</v>
      </c>
      <c r="L28" s="16">
        <f t="shared" si="10"/>
        <v>6.773880952380952</v>
      </c>
      <c r="M28" s="16">
        <f t="shared" si="10"/>
        <v>6.3975542328042341</v>
      </c>
      <c r="N28" s="16">
        <f t="shared" si="10"/>
        <v>5.9271458333333324</v>
      </c>
      <c r="O28" s="16">
        <f t="shared" si="10"/>
        <v>6.698615608465607</v>
      </c>
      <c r="P28" s="16">
        <f t="shared" si="10"/>
        <v>6.2093908730158729</v>
      </c>
      <c r="Q28" s="16">
        <f t="shared" si="10"/>
        <v>6.6233502645502638</v>
      </c>
      <c r="R28" s="16">
        <f t="shared" si="10"/>
        <v>7.0158052721088433</v>
      </c>
      <c r="S28" s="16">
        <f t="shared" si="10"/>
        <v>6.247023544973545</v>
      </c>
      <c r="T28" s="16">
        <f t="shared" si="10"/>
        <v>7.381793345543346</v>
      </c>
      <c r="U28" s="16">
        <f t="shared" si="10"/>
        <v>6.0964928571428576</v>
      </c>
      <c r="V28" s="16">
        <f t="shared" si="10"/>
        <v>7.0344148351648359</v>
      </c>
      <c r="W28" s="16">
        <f t="shared" si="10"/>
        <v>7.3383710317460329</v>
      </c>
      <c r="X28" s="16">
        <f t="shared" si="10"/>
        <v>6.3396578144078148</v>
      </c>
      <c r="Y28" s="16">
        <f t="shared" si="10"/>
        <v>6.2528131868131878</v>
      </c>
      <c r="Z28" s="16">
        <f t="shared" si="10"/>
        <v>7.244289351851851</v>
      </c>
      <c r="AA28" s="16">
        <f t="shared" si="10"/>
        <v>6.773880952380952</v>
      </c>
      <c r="AB28" s="16">
        <f t="shared" si="10"/>
        <v>7.287053751803751</v>
      </c>
      <c r="AC28" s="24">
        <f t="shared" si="9"/>
        <v>6.5814362574051009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>
        <f t="shared" ref="E29:AB29" si="11">3.413*E28</f>
        <v>22.526454262515262</v>
      </c>
      <c r="F29" s="16">
        <f t="shared" si="11"/>
        <v>19.522927027513223</v>
      </c>
      <c r="G29" s="16">
        <f t="shared" si="11"/>
        <v>22.568797221655323</v>
      </c>
      <c r="H29" s="16">
        <f t="shared" si="11"/>
        <v>21.321091358994707</v>
      </c>
      <c r="I29" s="16">
        <f t="shared" si="11"/>
        <v>24.601259260378512</v>
      </c>
      <c r="J29" s="16">
        <f t="shared" si="11"/>
        <v>20.229348729166663</v>
      </c>
      <c r="K29" s="16">
        <f t="shared" si="11"/>
        <v>20.470174309275791</v>
      </c>
      <c r="L29" s="16">
        <f t="shared" si="11"/>
        <v>23.119255690476187</v>
      </c>
      <c r="M29" s="16">
        <f t="shared" si="11"/>
        <v>21.83485259656085</v>
      </c>
      <c r="N29" s="16">
        <f t="shared" si="11"/>
        <v>20.229348729166663</v>
      </c>
      <c r="O29" s="16">
        <f t="shared" si="11"/>
        <v>22.862375071693116</v>
      </c>
      <c r="P29" s="16">
        <f t="shared" si="11"/>
        <v>21.192651049603175</v>
      </c>
      <c r="Q29" s="16">
        <f t="shared" si="11"/>
        <v>22.605494452910047</v>
      </c>
      <c r="R29" s="16">
        <f t="shared" si="11"/>
        <v>23.944943393707479</v>
      </c>
      <c r="S29" s="16">
        <f t="shared" si="11"/>
        <v>21.321091358994707</v>
      </c>
      <c r="T29" s="16">
        <f t="shared" si="11"/>
        <v>25.194060688339437</v>
      </c>
      <c r="U29" s="16">
        <f t="shared" si="11"/>
        <v>20.807330121428571</v>
      </c>
      <c r="V29" s="16">
        <f t="shared" si="11"/>
        <v>24.008457832417584</v>
      </c>
      <c r="W29" s="16">
        <f t="shared" si="11"/>
        <v>25.045860331349211</v>
      </c>
      <c r="X29" s="16">
        <f t="shared" si="11"/>
        <v>21.637252120573869</v>
      </c>
      <c r="Y29" s="16">
        <f t="shared" si="11"/>
        <v>21.340851406593409</v>
      </c>
      <c r="Z29" s="16">
        <f t="shared" si="11"/>
        <v>24.724759557870367</v>
      </c>
      <c r="AA29" s="16">
        <f t="shared" si="11"/>
        <v>23.119255690476187</v>
      </c>
      <c r="AB29" s="16">
        <f t="shared" si="11"/>
        <v>24.870714454906199</v>
      </c>
      <c r="AC29" s="24">
        <f t="shared" si="9"/>
        <v>22.462441946523608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>
        <f t="shared" ref="E30:AB30" si="12">(E13-E12)/LN(1+(E13-E12)/E7)</f>
        <v>1.6941893945508537</v>
      </c>
      <c r="F30" s="16">
        <f t="shared" si="12"/>
        <v>1.945793382792312</v>
      </c>
      <c r="G30" s="16">
        <f t="shared" si="12"/>
        <v>2.0193342659384435</v>
      </c>
      <c r="H30" s="16">
        <f t="shared" si="12"/>
        <v>2.0679084891855881</v>
      </c>
      <c r="I30" s="16">
        <f t="shared" si="12"/>
        <v>2.238714125822971</v>
      </c>
      <c r="J30" s="16">
        <f t="shared" si="12"/>
        <v>2.0679084891855881</v>
      </c>
      <c r="K30" s="16">
        <f t="shared" si="12"/>
        <v>2.0679084891855881</v>
      </c>
      <c r="L30" s="16">
        <f t="shared" si="12"/>
        <v>2.1640425613334462</v>
      </c>
      <c r="M30" s="16">
        <f t="shared" si="12"/>
        <v>2.4241132854634411</v>
      </c>
      <c r="N30" s="16">
        <f t="shared" si="12"/>
        <v>2.1161395591756311</v>
      </c>
      <c r="O30" s="16">
        <f t="shared" si="12"/>
        <v>2.3392274715076802</v>
      </c>
      <c r="P30" s="16">
        <f t="shared" si="12"/>
        <v>2.3641423968867765</v>
      </c>
      <c r="Q30" s="16">
        <f t="shared" si="12"/>
        <v>2.388975534224143</v>
      </c>
      <c r="R30" s="16">
        <f t="shared" si="12"/>
        <v>2.1161395591756311</v>
      </c>
      <c r="S30" s="16">
        <f t="shared" si="12"/>
        <v>2.0436652620419178</v>
      </c>
      <c r="T30" s="16">
        <f t="shared" si="12"/>
        <v>2.2639742566302212</v>
      </c>
      <c r="U30" s="16">
        <f t="shared" si="12"/>
        <v>2.3451902022775606</v>
      </c>
      <c r="V30" s="16">
        <f t="shared" si="12"/>
        <v>2.0193342659384435</v>
      </c>
      <c r="W30" s="16">
        <f t="shared" si="12"/>
        <v>2.1110024893299331</v>
      </c>
      <c r="X30" s="16">
        <f t="shared" si="12"/>
        <v>1.5346383821506742</v>
      </c>
      <c r="Y30" s="16">
        <f t="shared" si="12"/>
        <v>1.8713819772061435</v>
      </c>
      <c r="Z30" s="16">
        <f t="shared" si="12"/>
        <v>1.7177122668626337</v>
      </c>
      <c r="AA30" s="16">
        <f t="shared" si="12"/>
        <v>1.8962866258862334</v>
      </c>
      <c r="AB30" s="16">
        <f t="shared" si="12"/>
        <v>1.8713819772061446</v>
      </c>
      <c r="AC30" s="24">
        <f t="shared" si="9"/>
        <v>2.0703793629149163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>
        <f t="shared" ref="E31:AB31" si="13">(E9-E10)/LN(1+(E9-E10)/E8)</f>
        <v>2.7288938316427807</v>
      </c>
      <c r="F31" s="16">
        <f t="shared" si="13"/>
        <v>2.7288938316427807</v>
      </c>
      <c r="G31" s="16">
        <f t="shared" si="13"/>
        <v>3.0533471748646286</v>
      </c>
      <c r="H31" s="16">
        <f t="shared" si="13"/>
        <v>3.0776339841275702</v>
      </c>
      <c r="I31" s="16">
        <f t="shared" si="13"/>
        <v>3.0776339841275702</v>
      </c>
      <c r="J31" s="16">
        <f t="shared" si="13"/>
        <v>3.1018627337783822</v>
      </c>
      <c r="K31" s="16">
        <f t="shared" si="13"/>
        <v>3.1260343067316194</v>
      </c>
      <c r="L31" s="16">
        <f t="shared" si="13"/>
        <v>3.1018627337783826</v>
      </c>
      <c r="M31" s="16">
        <f t="shared" si="13"/>
        <v>3.1260343067316194</v>
      </c>
      <c r="N31" s="16">
        <f t="shared" si="13"/>
        <v>3.1018627337783822</v>
      </c>
      <c r="O31" s="16">
        <f t="shared" si="13"/>
        <v>3.3989729204361461</v>
      </c>
      <c r="P31" s="16">
        <f t="shared" si="13"/>
        <v>3.3742761579128495</v>
      </c>
      <c r="Q31" s="16">
        <f t="shared" si="13"/>
        <v>3.1982144507791892</v>
      </c>
      <c r="R31" s="16">
        <f t="shared" si="13"/>
        <v>3.349523166013467</v>
      </c>
      <c r="S31" s="16">
        <f t="shared" si="13"/>
        <v>3.249932086543676</v>
      </c>
      <c r="T31" s="16">
        <f t="shared" si="13"/>
        <v>3.2998451742229116</v>
      </c>
      <c r="U31" s="16">
        <f t="shared" si="13"/>
        <v>3.1997766755952366</v>
      </c>
      <c r="V31" s="16">
        <f t="shared" si="13"/>
        <v>3.0290013989076652</v>
      </c>
      <c r="W31" s="16">
        <f t="shared" si="13"/>
        <v>3.1240724065352681</v>
      </c>
      <c r="X31" s="16">
        <f t="shared" si="13"/>
        <v>2.8319947622323784</v>
      </c>
      <c r="Y31" s="16">
        <f t="shared" si="13"/>
        <v>2.8070729658092164</v>
      </c>
      <c r="Z31" s="16">
        <f t="shared" si="13"/>
        <v>3.0987079537402038</v>
      </c>
      <c r="AA31" s="16">
        <f t="shared" si="13"/>
        <v>2.9708636221603979</v>
      </c>
      <c r="AB31" s="16">
        <f t="shared" si="13"/>
        <v>2.6090515301396882</v>
      </c>
      <c r="AC31" s="24">
        <f t="shared" si="9"/>
        <v>3.0735568705096674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>
        <v>0.8</v>
      </c>
      <c r="AC36" s="23">
        <f>AVERAGE(E36:AB36)</f>
        <v>0.8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>
        <v>0.4</v>
      </c>
      <c r="AC37" s="23">
        <f>AVERAGE(E37:AB37)</f>
        <v>0.4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>
        <v>12.6</v>
      </c>
      <c r="AC38" s="24">
        <f t="shared" ref="AC38:AC42" si="14">AVERAGE(E38:AB38)</f>
        <v>12.6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>
        <v>5.5</v>
      </c>
      <c r="AC39" s="24">
        <f t="shared" si="14"/>
        <v>5.5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>
        <f t="shared" ref="AB40" si="15">AB38-AB39</f>
        <v>7.1</v>
      </c>
      <c r="AC40" s="24">
        <f t="shared" si="14"/>
        <v>7.1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>
        <v>24.5</v>
      </c>
      <c r="AC41" s="24">
        <f t="shared" si="14"/>
        <v>24.5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>
        <v>28.8</v>
      </c>
      <c r="AC42" s="24">
        <f t="shared" si="14"/>
        <v>28.8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>
        <f t="shared" ref="AB43" si="16">AB42-AB41</f>
        <v>4.3000000000000007</v>
      </c>
      <c r="AC43" s="24">
        <f>AVERAGE(E43:AB43)</f>
        <v>4.3000000000000007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>
        <v>248.9</v>
      </c>
      <c r="AC44" s="24">
        <f t="shared" ref="AC44:AC52" si="17">AVERAGE(E44:AB44)</f>
        <v>248.9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>
        <v>653.6</v>
      </c>
      <c r="AC45" s="24">
        <f t="shared" si="17"/>
        <v>653.6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>
        <v>4.2</v>
      </c>
      <c r="AC46" s="24">
        <f t="shared" si="17"/>
        <v>4.2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>
        <v>3.7</v>
      </c>
      <c r="AC47" s="24">
        <f t="shared" si="17"/>
        <v>3.7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>
        <v>3.8</v>
      </c>
      <c r="AC48" s="24">
        <f t="shared" si="17"/>
        <v>3.8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>
        <v>3</v>
      </c>
      <c r="AC49" s="24">
        <f t="shared" si="17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>
        <f t="shared" ref="AB50" si="18">AB46-AB47</f>
        <v>0.5</v>
      </c>
      <c r="AC50" s="24">
        <f t="shared" si="17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>
        <f t="shared" ref="AB51" si="19">AB48-AB49</f>
        <v>0.79999999999999982</v>
      </c>
      <c r="AC51" s="24">
        <f t="shared" si="17"/>
        <v>0.79999999999999982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>
        <f t="shared" ref="AB52" si="20">SQRT(AB50/0.5)*971</f>
        <v>971</v>
      </c>
      <c r="AC52" s="24">
        <f t="shared" si="17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>
        <f t="shared" ref="AB53" si="21">AB52*1000*1*(AB38-AB39)/3024</f>
        <v>2279.7949735449733</v>
      </c>
      <c r="AC53" s="24">
        <f>SUM(E53:AB53)</f>
        <v>2279.7949735449733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>
        <v>0</v>
      </c>
      <c r="F54" s="15">
        <v>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400</v>
      </c>
      <c r="AB54" s="15">
        <v>1300</v>
      </c>
      <c r="AC54" s="25">
        <f>SUM(E54:AB54)</f>
        <v>1700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>
        <f t="shared" ref="AB55" si="22">AB54/AB53</f>
        <v>0.57022671559739491</v>
      </c>
      <c r="AC55" s="24">
        <f t="shared" ref="AC55:AC60" si="23">AVERAGE(E55:AB55)</f>
        <v>0.57022671559739491</v>
      </c>
    </row>
    <row r="56" spans="1:35" ht="30" customHeight="1">
      <c r="A56" s="4">
        <v>17</v>
      </c>
      <c r="B56" s="5" t="s">
        <v>64</v>
      </c>
      <c r="C56" s="13"/>
      <c r="D56" s="13"/>
      <c r="E56" s="427">
        <f>AVERAGE(E55:AB55)</f>
        <v>0.57022671559739491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>
        <f t="shared" si="23"/>
        <v>0.57022671559739491</v>
      </c>
    </row>
    <row r="57" spans="1:35" ht="30" customHeight="1">
      <c r="A57" s="4">
        <v>18</v>
      </c>
      <c r="B57" s="5" t="s">
        <v>65</v>
      </c>
      <c r="C57" s="13"/>
      <c r="D57" s="13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>
        <f t="shared" ref="AB57" si="24">3.516/AB55</f>
        <v>6.1659685592185589</v>
      </c>
      <c r="AC57" s="24">
        <f t="shared" si="23"/>
        <v>6.1659685592185589</v>
      </c>
    </row>
    <row r="58" spans="1:35" ht="30" customHeight="1">
      <c r="A58" s="4">
        <v>19</v>
      </c>
      <c r="B58" s="5" t="s">
        <v>66</v>
      </c>
      <c r="C58" s="13"/>
      <c r="D58" s="13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>
        <f t="shared" ref="AB58" si="25">3.413*AB57</f>
        <v>21.044450692612941</v>
      </c>
      <c r="AC58" s="24">
        <f t="shared" si="23"/>
        <v>21.044450692612941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>
        <f t="shared" ref="AB59" si="26">(AB42-AB41)/LN(1+(AB42-AB41)/AB36)</f>
        <v>2.3213328276725762</v>
      </c>
      <c r="AC59" s="24">
        <f t="shared" si="23"/>
        <v>2.3213328276725762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>
        <f t="shared" ref="AB60" si="27">(AB38-AB39)/LN(1+(AB38-AB39)/AB37)</f>
        <v>2.4222213199475116</v>
      </c>
      <c r="AC60" s="24">
        <f t="shared" si="23"/>
        <v>2.4222213199475116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>
        <v>0.6</v>
      </c>
      <c r="F65" s="8">
        <v>0.6</v>
      </c>
      <c r="G65" s="8">
        <v>0.6</v>
      </c>
      <c r="H65" s="8">
        <v>0.6</v>
      </c>
      <c r="I65" s="8">
        <v>0.7</v>
      </c>
      <c r="J65" s="8">
        <v>0.5</v>
      </c>
      <c r="K65" s="8">
        <v>0.7</v>
      </c>
      <c r="L65" s="8">
        <v>0.6</v>
      </c>
      <c r="M65" s="8">
        <v>0.7</v>
      </c>
      <c r="N65" s="8">
        <v>0.6</v>
      </c>
      <c r="O65" s="8">
        <v>0.6</v>
      </c>
      <c r="P65" s="8">
        <v>0.7</v>
      </c>
      <c r="Q65" s="8">
        <v>0.6</v>
      </c>
      <c r="R65" s="8">
        <v>0.6</v>
      </c>
      <c r="S65" s="8">
        <v>0.6</v>
      </c>
      <c r="T65" s="8">
        <v>0.6</v>
      </c>
      <c r="U65" s="8">
        <v>0.5</v>
      </c>
      <c r="V65" s="8">
        <v>0.6</v>
      </c>
      <c r="W65" s="8">
        <v>0.6</v>
      </c>
      <c r="X65" s="8">
        <v>0.5</v>
      </c>
      <c r="Y65" s="8">
        <v>0.5</v>
      </c>
      <c r="Z65" s="8">
        <v>0.7</v>
      </c>
      <c r="AA65" s="8">
        <v>0.5</v>
      </c>
      <c r="AB65" s="8"/>
      <c r="AC65" s="23">
        <f>AVERAGE(E65:AB65)</f>
        <v>0.59999999999999987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>
        <v>0.5</v>
      </c>
      <c r="F66" s="9">
        <v>0.5</v>
      </c>
      <c r="G66" s="9">
        <v>0.4</v>
      </c>
      <c r="H66" s="9">
        <v>0.5</v>
      </c>
      <c r="I66" s="9">
        <v>0.6</v>
      </c>
      <c r="J66" s="9">
        <v>0.6</v>
      </c>
      <c r="K66" s="9">
        <v>0.6</v>
      </c>
      <c r="L66" s="9">
        <v>0.6</v>
      </c>
      <c r="M66" s="9">
        <v>0.6</v>
      </c>
      <c r="N66" s="9">
        <v>0.6</v>
      </c>
      <c r="O66" s="9">
        <v>0.6</v>
      </c>
      <c r="P66" s="9">
        <v>0.6</v>
      </c>
      <c r="Q66" s="9">
        <v>0.7</v>
      </c>
      <c r="R66" s="9">
        <v>0.6</v>
      </c>
      <c r="S66" s="9">
        <v>0.7</v>
      </c>
      <c r="T66" s="9">
        <v>0.6</v>
      </c>
      <c r="U66" s="9">
        <v>0.6</v>
      </c>
      <c r="V66" s="9">
        <v>0.6</v>
      </c>
      <c r="W66" s="9">
        <v>0.6</v>
      </c>
      <c r="X66" s="9">
        <v>0.5</v>
      </c>
      <c r="Y66" s="9">
        <v>0.5</v>
      </c>
      <c r="Z66" s="9">
        <v>0.4</v>
      </c>
      <c r="AA66" s="9">
        <v>0.5</v>
      </c>
      <c r="AB66" s="9"/>
      <c r="AC66" s="23">
        <f>AVERAGE(E66:AB66)</f>
        <v>0.56521739130434767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>
        <v>13.1</v>
      </c>
      <c r="F67" s="10">
        <v>12.9</v>
      </c>
      <c r="G67" s="10">
        <v>13.6</v>
      </c>
      <c r="H67" s="10">
        <v>13.9</v>
      </c>
      <c r="I67" s="10">
        <v>13.9</v>
      </c>
      <c r="J67" s="10">
        <v>14</v>
      </c>
      <c r="K67" s="10">
        <v>14.2</v>
      </c>
      <c r="L67" s="10">
        <v>14.4</v>
      </c>
      <c r="M67" s="10">
        <v>14.6</v>
      </c>
      <c r="N67" s="10">
        <v>14.5</v>
      </c>
      <c r="O67" s="10">
        <v>14.4</v>
      </c>
      <c r="P67" s="10">
        <v>14.4</v>
      </c>
      <c r="Q67" s="10">
        <v>14.3</v>
      </c>
      <c r="R67" s="10">
        <v>14</v>
      </c>
      <c r="S67" s="10">
        <v>13.8</v>
      </c>
      <c r="T67" s="10">
        <v>13.6</v>
      </c>
      <c r="U67" s="10">
        <v>13.6</v>
      </c>
      <c r="V67" s="10">
        <v>13.4</v>
      </c>
      <c r="W67" s="10">
        <v>13.1</v>
      </c>
      <c r="X67" s="10">
        <v>12.8</v>
      </c>
      <c r="Y67" s="10">
        <v>12.8</v>
      </c>
      <c r="Z67" s="10">
        <v>12.8</v>
      </c>
      <c r="AA67" s="10">
        <v>12.7</v>
      </c>
      <c r="AB67" s="10"/>
      <c r="AC67" s="24">
        <f t="shared" ref="AC67:AC71" si="28">AVERAGE(E67:AB67)</f>
        <v>13.686956521739134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>
        <v>5.5</v>
      </c>
      <c r="F68" s="10">
        <v>5.5</v>
      </c>
      <c r="G68" s="10">
        <v>5.6</v>
      </c>
      <c r="H68" s="10">
        <v>5.9</v>
      </c>
      <c r="I68" s="10">
        <v>5.9</v>
      </c>
      <c r="J68" s="10">
        <v>5.9</v>
      </c>
      <c r="K68" s="10">
        <v>6.1</v>
      </c>
      <c r="L68" s="10">
        <v>6.2</v>
      </c>
      <c r="M68" s="10">
        <v>6.2</v>
      </c>
      <c r="N68" s="10">
        <v>6.3</v>
      </c>
      <c r="O68" s="10">
        <v>6.3</v>
      </c>
      <c r="P68" s="10">
        <v>6.1</v>
      </c>
      <c r="Q68" s="10">
        <v>5.7</v>
      </c>
      <c r="R68" s="10">
        <v>5.5</v>
      </c>
      <c r="S68" s="10">
        <v>5.5</v>
      </c>
      <c r="T68" s="10">
        <v>5.5</v>
      </c>
      <c r="U68" s="10">
        <v>5.5</v>
      </c>
      <c r="V68" s="10">
        <v>5.5</v>
      </c>
      <c r="W68" s="10">
        <v>5.4</v>
      </c>
      <c r="X68" s="10">
        <v>5.5</v>
      </c>
      <c r="Y68" s="10">
        <v>5.6</v>
      </c>
      <c r="Z68" s="10">
        <v>5.5</v>
      </c>
      <c r="AA68" s="10">
        <v>5.5</v>
      </c>
      <c r="AB68" s="10"/>
      <c r="AC68" s="24">
        <f t="shared" si="28"/>
        <v>5.747826086956521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>
        <f>E67-E68</f>
        <v>7.6</v>
      </c>
      <c r="F69" s="10">
        <f t="shared" ref="F69:AA69" si="29">F67-F68</f>
        <v>7.4</v>
      </c>
      <c r="G69" s="10">
        <f t="shared" si="29"/>
        <v>8</v>
      </c>
      <c r="H69" s="10">
        <f t="shared" si="29"/>
        <v>8</v>
      </c>
      <c r="I69" s="10">
        <f t="shared" si="29"/>
        <v>8</v>
      </c>
      <c r="J69" s="10">
        <f t="shared" si="29"/>
        <v>8.1</v>
      </c>
      <c r="K69" s="10">
        <f t="shared" si="29"/>
        <v>8.1</v>
      </c>
      <c r="L69" s="10">
        <f t="shared" si="29"/>
        <v>8.1999999999999993</v>
      </c>
      <c r="M69" s="10">
        <f t="shared" si="29"/>
        <v>8.3999999999999986</v>
      </c>
      <c r="N69" s="10">
        <f t="shared" si="29"/>
        <v>8.1999999999999993</v>
      </c>
      <c r="O69" s="10">
        <f t="shared" si="29"/>
        <v>8.1000000000000014</v>
      </c>
      <c r="P69" s="10">
        <f t="shared" si="29"/>
        <v>8.3000000000000007</v>
      </c>
      <c r="Q69" s="10">
        <f t="shared" si="29"/>
        <v>8.6000000000000014</v>
      </c>
      <c r="R69" s="10">
        <f t="shared" si="29"/>
        <v>8.5</v>
      </c>
      <c r="S69" s="10">
        <f t="shared" si="29"/>
        <v>8.3000000000000007</v>
      </c>
      <c r="T69" s="10">
        <f t="shared" si="29"/>
        <v>8.1</v>
      </c>
      <c r="U69" s="10">
        <f t="shared" si="29"/>
        <v>8.1</v>
      </c>
      <c r="V69" s="10">
        <f t="shared" si="29"/>
        <v>7.9</v>
      </c>
      <c r="W69" s="10">
        <f t="shared" si="29"/>
        <v>7.6999999999999993</v>
      </c>
      <c r="X69" s="10">
        <f t="shared" si="29"/>
        <v>7.3000000000000007</v>
      </c>
      <c r="Y69" s="10">
        <f t="shared" si="29"/>
        <v>7.2000000000000011</v>
      </c>
      <c r="Z69" s="10">
        <f t="shared" si="29"/>
        <v>7.3000000000000007</v>
      </c>
      <c r="AA69" s="10">
        <f t="shared" si="29"/>
        <v>7.1999999999999993</v>
      </c>
      <c r="AB69" s="10"/>
      <c r="AC69" s="24">
        <f t="shared" si="28"/>
        <v>7.9391304347826095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>
        <v>26.2</v>
      </c>
      <c r="F70" s="10">
        <v>26.2</v>
      </c>
      <c r="G70" s="10">
        <v>26.3</v>
      </c>
      <c r="H70" s="10">
        <v>26.7</v>
      </c>
      <c r="I70" s="10">
        <v>27.2</v>
      </c>
      <c r="J70" s="10">
        <v>27.2</v>
      </c>
      <c r="K70" s="10">
        <v>27.1</v>
      </c>
      <c r="L70" s="10">
        <v>26.8</v>
      </c>
      <c r="M70" s="10">
        <v>26.9</v>
      </c>
      <c r="N70" s="10">
        <v>26.8</v>
      </c>
      <c r="O70" s="10">
        <v>26.7</v>
      </c>
      <c r="P70" s="10">
        <v>27</v>
      </c>
      <c r="Q70" s="10">
        <v>25.6</v>
      </c>
      <c r="R70" s="10">
        <v>25.2</v>
      </c>
      <c r="S70" s="10">
        <v>25.1</v>
      </c>
      <c r="T70" s="10">
        <v>25</v>
      </c>
      <c r="U70" s="10">
        <v>25.1</v>
      </c>
      <c r="V70" s="10">
        <v>25.1</v>
      </c>
      <c r="W70" s="10">
        <v>25.1</v>
      </c>
      <c r="X70" s="10">
        <v>25.2</v>
      </c>
      <c r="Y70" s="10">
        <v>25</v>
      </c>
      <c r="Z70" s="10">
        <v>25.1</v>
      </c>
      <c r="AA70" s="10">
        <v>25.3</v>
      </c>
      <c r="AB70" s="10"/>
      <c r="AC70" s="24">
        <f t="shared" si="28"/>
        <v>25.995652173913047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>
        <v>30.3</v>
      </c>
      <c r="F71" s="10">
        <v>30.3</v>
      </c>
      <c r="G71" s="10">
        <v>30.7</v>
      </c>
      <c r="H71" s="10">
        <v>31.2</v>
      </c>
      <c r="I71" s="10">
        <v>31.8</v>
      </c>
      <c r="J71" s="10">
        <v>31.7</v>
      </c>
      <c r="K71" s="10">
        <v>31.8</v>
      </c>
      <c r="L71" s="10">
        <v>31.6</v>
      </c>
      <c r="M71" s="10">
        <v>31.6</v>
      </c>
      <c r="N71" s="10">
        <v>31.5</v>
      </c>
      <c r="O71" s="10">
        <v>31.4</v>
      </c>
      <c r="P71" s="10">
        <v>31.7</v>
      </c>
      <c r="Q71" s="10">
        <v>30.4</v>
      </c>
      <c r="R71" s="10">
        <v>30</v>
      </c>
      <c r="S71" s="10">
        <v>29.7</v>
      </c>
      <c r="T71" s="10">
        <v>29.6</v>
      </c>
      <c r="U71" s="10">
        <v>29.7</v>
      </c>
      <c r="V71" s="10">
        <v>29.6</v>
      </c>
      <c r="W71" s="10">
        <v>29.3</v>
      </c>
      <c r="X71" s="10">
        <v>29.3</v>
      </c>
      <c r="Y71" s="10">
        <v>29</v>
      </c>
      <c r="Z71" s="10">
        <v>29.1</v>
      </c>
      <c r="AA71" s="10">
        <v>29.3</v>
      </c>
      <c r="AB71" s="10"/>
      <c r="AC71" s="24">
        <f t="shared" si="28"/>
        <v>30.460869565217386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>
        <f>E71-E70</f>
        <v>4.1000000000000014</v>
      </c>
      <c r="F72" s="10">
        <f t="shared" ref="F72:AA72" si="30">F71-F70</f>
        <v>4.1000000000000014</v>
      </c>
      <c r="G72" s="10">
        <f t="shared" si="30"/>
        <v>4.3999999999999986</v>
      </c>
      <c r="H72" s="10">
        <f t="shared" si="30"/>
        <v>4.5</v>
      </c>
      <c r="I72" s="10">
        <f t="shared" si="30"/>
        <v>4.6000000000000014</v>
      </c>
      <c r="J72" s="10">
        <f t="shared" si="30"/>
        <v>4.5</v>
      </c>
      <c r="K72" s="10">
        <f t="shared" si="30"/>
        <v>4.6999999999999993</v>
      </c>
      <c r="L72" s="10">
        <f t="shared" si="30"/>
        <v>4.8000000000000007</v>
      </c>
      <c r="M72" s="10">
        <f t="shared" si="30"/>
        <v>4.7000000000000028</v>
      </c>
      <c r="N72" s="10">
        <f t="shared" si="30"/>
        <v>4.6999999999999993</v>
      </c>
      <c r="O72" s="10">
        <f t="shared" si="30"/>
        <v>4.6999999999999993</v>
      </c>
      <c r="P72" s="10">
        <f t="shared" si="30"/>
        <v>4.6999999999999993</v>
      </c>
      <c r="Q72" s="10">
        <f t="shared" si="30"/>
        <v>4.7999999999999972</v>
      </c>
      <c r="R72" s="10">
        <f t="shared" si="30"/>
        <v>4.8000000000000007</v>
      </c>
      <c r="S72" s="10">
        <f t="shared" si="30"/>
        <v>4.5999999999999979</v>
      </c>
      <c r="T72" s="10">
        <f t="shared" si="30"/>
        <v>4.6000000000000014</v>
      </c>
      <c r="U72" s="10">
        <f t="shared" si="30"/>
        <v>4.5999999999999979</v>
      </c>
      <c r="V72" s="10">
        <f t="shared" si="30"/>
        <v>4.5</v>
      </c>
      <c r="W72" s="10">
        <f t="shared" si="30"/>
        <v>4.1999999999999993</v>
      </c>
      <c r="X72" s="10">
        <f t="shared" si="30"/>
        <v>4.1000000000000014</v>
      </c>
      <c r="Y72" s="10">
        <f t="shared" si="30"/>
        <v>4</v>
      </c>
      <c r="Z72" s="10">
        <f t="shared" si="30"/>
        <v>4</v>
      </c>
      <c r="AA72" s="10">
        <f t="shared" si="30"/>
        <v>4</v>
      </c>
      <c r="AB72" s="10"/>
      <c r="AC72" s="24">
        <f>AVERAGE(E72:AB72)</f>
        <v>4.4652173913043489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>
        <v>248.9</v>
      </c>
      <c r="F73" s="172">
        <v>248.9</v>
      </c>
      <c r="G73" s="172">
        <v>249.6</v>
      </c>
      <c r="H73" s="172">
        <v>253</v>
      </c>
      <c r="I73" s="172">
        <v>253</v>
      </c>
      <c r="J73" s="172">
        <v>251.7</v>
      </c>
      <c r="K73" s="172">
        <v>255.1</v>
      </c>
      <c r="L73" s="172">
        <v>255.8</v>
      </c>
      <c r="M73" s="172">
        <v>255.8</v>
      </c>
      <c r="N73" s="172">
        <v>255.1</v>
      </c>
      <c r="O73" s="172">
        <v>257.2</v>
      </c>
      <c r="P73" s="172">
        <v>253.7</v>
      </c>
      <c r="Q73" s="172">
        <v>249.6</v>
      </c>
      <c r="R73" s="172">
        <v>246.8</v>
      </c>
      <c r="S73" s="172">
        <v>246.8</v>
      </c>
      <c r="T73" s="172">
        <v>246.8</v>
      </c>
      <c r="U73" s="172">
        <v>247.5</v>
      </c>
      <c r="V73" s="172">
        <v>246.8</v>
      </c>
      <c r="W73" s="172">
        <v>246.8</v>
      </c>
      <c r="X73" s="172">
        <v>248.2</v>
      </c>
      <c r="Y73" s="172">
        <v>251</v>
      </c>
      <c r="Z73" s="172">
        <v>248.9</v>
      </c>
      <c r="AA73" s="172">
        <v>248.9</v>
      </c>
      <c r="AB73" s="172"/>
      <c r="AC73" s="24">
        <f t="shared" ref="AC73:AC81" si="31">AVERAGE(E73:AB73)</f>
        <v>250.69130434782608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>
        <v>688.8</v>
      </c>
      <c r="F74" s="172">
        <v>687.4</v>
      </c>
      <c r="G74" s="172">
        <v>696.4</v>
      </c>
      <c r="H74" s="172">
        <v>710.2</v>
      </c>
      <c r="I74" s="172">
        <v>721.9</v>
      </c>
      <c r="J74" s="172">
        <v>726</v>
      </c>
      <c r="K74" s="172">
        <v>724.6</v>
      </c>
      <c r="L74" s="172">
        <v>717.7</v>
      </c>
      <c r="M74" s="172">
        <v>717.7</v>
      </c>
      <c r="N74" s="172">
        <v>717.1</v>
      </c>
      <c r="O74" s="172">
        <v>712.9</v>
      </c>
      <c r="P74" s="172">
        <v>721.9</v>
      </c>
      <c r="Q74" s="172">
        <v>692.2</v>
      </c>
      <c r="R74" s="172">
        <v>682.6</v>
      </c>
      <c r="S74" s="172">
        <v>676.4</v>
      </c>
      <c r="T74" s="172">
        <v>672.9</v>
      </c>
      <c r="U74" s="172">
        <v>673.6</v>
      </c>
      <c r="V74" s="172">
        <v>673.6</v>
      </c>
      <c r="W74" s="172">
        <v>667.4</v>
      </c>
      <c r="X74" s="172">
        <v>664.7</v>
      </c>
      <c r="Y74" s="172">
        <v>659.8</v>
      </c>
      <c r="Z74" s="172">
        <v>661.9</v>
      </c>
      <c r="AA74" s="172">
        <v>663.3</v>
      </c>
      <c r="AB74" s="172"/>
      <c r="AC74" s="24">
        <f t="shared" si="31"/>
        <v>692.6521739130435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>
        <v>4.2</v>
      </c>
      <c r="F75" s="11">
        <v>4.2</v>
      </c>
      <c r="G75" s="11">
        <v>4.2</v>
      </c>
      <c r="H75" s="11">
        <v>4.2</v>
      </c>
      <c r="I75" s="11">
        <v>4.2</v>
      </c>
      <c r="J75" s="11">
        <v>4.2</v>
      </c>
      <c r="K75" s="11">
        <v>4.2</v>
      </c>
      <c r="L75" s="11">
        <v>4.2</v>
      </c>
      <c r="M75" s="11">
        <v>4.2</v>
      </c>
      <c r="N75" s="11">
        <v>4.2</v>
      </c>
      <c r="O75" s="11">
        <v>4.2</v>
      </c>
      <c r="P75" s="11">
        <v>4.2</v>
      </c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/>
      <c r="AC75" s="24">
        <f t="shared" si="31"/>
        <v>4.200000000000002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>
        <v>3.7</v>
      </c>
      <c r="F76" s="12">
        <v>3.7</v>
      </c>
      <c r="G76" s="12">
        <v>3.7</v>
      </c>
      <c r="H76" s="12">
        <v>3.7</v>
      </c>
      <c r="I76" s="12">
        <v>3.7</v>
      </c>
      <c r="J76" s="12">
        <v>3.7</v>
      </c>
      <c r="K76" s="12">
        <v>3.7</v>
      </c>
      <c r="L76" s="12">
        <v>3.7</v>
      </c>
      <c r="M76" s="12">
        <v>3.7</v>
      </c>
      <c r="N76" s="12">
        <v>3.7</v>
      </c>
      <c r="O76" s="12">
        <v>3.7</v>
      </c>
      <c r="P76" s="12">
        <v>3.7</v>
      </c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/>
      <c r="AC76" s="24">
        <f t="shared" si="31"/>
        <v>3.7000000000000015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>
        <v>3.8</v>
      </c>
      <c r="F77" s="12">
        <v>3.8</v>
      </c>
      <c r="G77" s="12">
        <v>3.8</v>
      </c>
      <c r="H77" s="12">
        <v>3.8</v>
      </c>
      <c r="I77" s="12">
        <v>3.8</v>
      </c>
      <c r="J77" s="12">
        <v>3.8</v>
      </c>
      <c r="K77" s="12">
        <v>3.8</v>
      </c>
      <c r="L77" s="12">
        <v>3.8</v>
      </c>
      <c r="M77" s="12">
        <v>3.8</v>
      </c>
      <c r="N77" s="12">
        <v>3.8</v>
      </c>
      <c r="O77" s="12">
        <v>3.8</v>
      </c>
      <c r="P77" s="12">
        <v>3.8</v>
      </c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/>
      <c r="AC77" s="24">
        <f t="shared" si="31"/>
        <v>3.7999999999999985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>
        <v>3</v>
      </c>
      <c r="F78" s="12">
        <v>3</v>
      </c>
      <c r="G78" s="12">
        <v>3</v>
      </c>
      <c r="H78" s="12">
        <v>3</v>
      </c>
      <c r="I78" s="12">
        <v>3</v>
      </c>
      <c r="J78" s="12">
        <v>3</v>
      </c>
      <c r="K78" s="12">
        <v>3</v>
      </c>
      <c r="L78" s="12">
        <v>3</v>
      </c>
      <c r="M78" s="12">
        <v>3</v>
      </c>
      <c r="N78" s="12">
        <v>3</v>
      </c>
      <c r="O78" s="12">
        <v>3</v>
      </c>
      <c r="P78" s="12">
        <v>3</v>
      </c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/>
      <c r="AC78" s="24">
        <f t="shared" si="31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>
        <f t="shared" ref="E79:AA79" si="32">E75-E76</f>
        <v>0.5</v>
      </c>
      <c r="F79" s="11">
        <f t="shared" si="32"/>
        <v>0.5</v>
      </c>
      <c r="G79" s="11">
        <f t="shared" si="32"/>
        <v>0.5</v>
      </c>
      <c r="H79" s="11">
        <f t="shared" si="32"/>
        <v>0.5</v>
      </c>
      <c r="I79" s="11">
        <f t="shared" si="32"/>
        <v>0.5</v>
      </c>
      <c r="J79" s="11">
        <f t="shared" si="32"/>
        <v>0.5</v>
      </c>
      <c r="K79" s="11">
        <f t="shared" si="32"/>
        <v>0.5</v>
      </c>
      <c r="L79" s="11">
        <f t="shared" si="32"/>
        <v>0.5</v>
      </c>
      <c r="M79" s="11">
        <f t="shared" si="32"/>
        <v>0.5</v>
      </c>
      <c r="N79" s="11">
        <f t="shared" si="32"/>
        <v>0.5</v>
      </c>
      <c r="O79" s="11">
        <f t="shared" si="32"/>
        <v>0.5</v>
      </c>
      <c r="P79" s="11">
        <f t="shared" si="32"/>
        <v>0.5</v>
      </c>
      <c r="Q79" s="11">
        <f t="shared" si="32"/>
        <v>0.5</v>
      </c>
      <c r="R79" s="11">
        <f t="shared" si="32"/>
        <v>0.5</v>
      </c>
      <c r="S79" s="11">
        <f t="shared" si="32"/>
        <v>0.5</v>
      </c>
      <c r="T79" s="11">
        <f t="shared" si="32"/>
        <v>0.5</v>
      </c>
      <c r="U79" s="11">
        <f t="shared" si="32"/>
        <v>0.5</v>
      </c>
      <c r="V79" s="11">
        <f t="shared" si="32"/>
        <v>0.5</v>
      </c>
      <c r="W79" s="11">
        <f t="shared" si="32"/>
        <v>0.5</v>
      </c>
      <c r="X79" s="11">
        <f t="shared" si="32"/>
        <v>0.5</v>
      </c>
      <c r="Y79" s="11">
        <f t="shared" si="32"/>
        <v>0.5</v>
      </c>
      <c r="Z79" s="11">
        <f t="shared" si="32"/>
        <v>0.5</v>
      </c>
      <c r="AA79" s="11">
        <f t="shared" si="32"/>
        <v>0.5</v>
      </c>
      <c r="AB79" s="11"/>
      <c r="AC79" s="24">
        <f t="shared" si="31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>
        <f t="shared" ref="E80:AA80" si="33">E77-E78</f>
        <v>0.79999999999999982</v>
      </c>
      <c r="F80" s="11">
        <f t="shared" si="33"/>
        <v>0.79999999999999982</v>
      </c>
      <c r="G80" s="11">
        <f t="shared" si="33"/>
        <v>0.79999999999999982</v>
      </c>
      <c r="H80" s="11">
        <f t="shared" si="33"/>
        <v>0.79999999999999982</v>
      </c>
      <c r="I80" s="11">
        <f t="shared" si="33"/>
        <v>0.79999999999999982</v>
      </c>
      <c r="J80" s="11">
        <f t="shared" si="33"/>
        <v>0.79999999999999982</v>
      </c>
      <c r="K80" s="11">
        <f t="shared" si="33"/>
        <v>0.79999999999999982</v>
      </c>
      <c r="L80" s="11">
        <f t="shared" si="33"/>
        <v>0.79999999999999982</v>
      </c>
      <c r="M80" s="11">
        <f t="shared" si="33"/>
        <v>0.79999999999999982</v>
      </c>
      <c r="N80" s="11">
        <f t="shared" si="33"/>
        <v>0.79999999999999982</v>
      </c>
      <c r="O80" s="11">
        <f t="shared" si="33"/>
        <v>0.79999999999999982</v>
      </c>
      <c r="P80" s="11">
        <f t="shared" si="33"/>
        <v>0.79999999999999982</v>
      </c>
      <c r="Q80" s="11">
        <f t="shared" si="33"/>
        <v>0.79999999999999982</v>
      </c>
      <c r="R80" s="11">
        <f t="shared" si="33"/>
        <v>0.79999999999999982</v>
      </c>
      <c r="S80" s="11">
        <f t="shared" si="33"/>
        <v>0.79999999999999982</v>
      </c>
      <c r="T80" s="11">
        <f t="shared" si="33"/>
        <v>0.79999999999999982</v>
      </c>
      <c r="U80" s="11">
        <f t="shared" si="33"/>
        <v>0.79999999999999982</v>
      </c>
      <c r="V80" s="11">
        <f t="shared" si="33"/>
        <v>0.79999999999999982</v>
      </c>
      <c r="W80" s="11">
        <f t="shared" si="33"/>
        <v>0.79999999999999982</v>
      </c>
      <c r="X80" s="11">
        <f t="shared" si="33"/>
        <v>0.79999999999999982</v>
      </c>
      <c r="Y80" s="11">
        <f t="shared" si="33"/>
        <v>0.79999999999999982</v>
      </c>
      <c r="Z80" s="11">
        <f t="shared" si="33"/>
        <v>0.79999999999999982</v>
      </c>
      <c r="AA80" s="11">
        <f t="shared" si="33"/>
        <v>0.79999999999999982</v>
      </c>
      <c r="AB80" s="11"/>
      <c r="AC80" s="24">
        <f t="shared" si="31"/>
        <v>0.80000000000000027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>
        <f t="shared" ref="E81:AA81" si="34">SQRT(E79/0.5)*971</f>
        <v>971</v>
      </c>
      <c r="F81" s="14">
        <f t="shared" si="34"/>
        <v>971</v>
      </c>
      <c r="G81" s="14">
        <f t="shared" si="34"/>
        <v>971</v>
      </c>
      <c r="H81" s="14">
        <f t="shared" si="34"/>
        <v>971</v>
      </c>
      <c r="I81" s="14">
        <f t="shared" si="34"/>
        <v>971</v>
      </c>
      <c r="J81" s="14">
        <f t="shared" si="34"/>
        <v>971</v>
      </c>
      <c r="K81" s="14">
        <f t="shared" si="34"/>
        <v>971</v>
      </c>
      <c r="L81" s="14">
        <f t="shared" si="34"/>
        <v>971</v>
      </c>
      <c r="M81" s="14">
        <f t="shared" si="34"/>
        <v>971</v>
      </c>
      <c r="N81" s="14">
        <f t="shared" si="34"/>
        <v>971</v>
      </c>
      <c r="O81" s="14">
        <f t="shared" si="34"/>
        <v>971</v>
      </c>
      <c r="P81" s="14">
        <f t="shared" si="34"/>
        <v>971</v>
      </c>
      <c r="Q81" s="14">
        <f t="shared" si="34"/>
        <v>971</v>
      </c>
      <c r="R81" s="14">
        <f t="shared" si="34"/>
        <v>971</v>
      </c>
      <c r="S81" s="14">
        <f t="shared" si="34"/>
        <v>971</v>
      </c>
      <c r="T81" s="14">
        <f t="shared" si="34"/>
        <v>971</v>
      </c>
      <c r="U81" s="14">
        <f t="shared" si="34"/>
        <v>971</v>
      </c>
      <c r="V81" s="14">
        <f t="shared" si="34"/>
        <v>971</v>
      </c>
      <c r="W81" s="14">
        <f t="shared" si="34"/>
        <v>971</v>
      </c>
      <c r="X81" s="14">
        <f t="shared" si="34"/>
        <v>971</v>
      </c>
      <c r="Y81" s="14">
        <f t="shared" si="34"/>
        <v>971</v>
      </c>
      <c r="Z81" s="14">
        <f t="shared" si="34"/>
        <v>971</v>
      </c>
      <c r="AA81" s="14">
        <f t="shared" si="34"/>
        <v>971</v>
      </c>
      <c r="AB81" s="14"/>
      <c r="AC81" s="24">
        <f t="shared" si="31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>
        <f t="shared" ref="E82:AA82" si="35">E81*1000*1*(E67-E68)/3024</f>
        <v>2440.3439153439153</v>
      </c>
      <c r="F82" s="14">
        <f t="shared" si="35"/>
        <v>2376.1243386243386</v>
      </c>
      <c r="G82" s="14">
        <f t="shared" si="35"/>
        <v>2568.7830687830688</v>
      </c>
      <c r="H82" s="14">
        <f t="shared" si="35"/>
        <v>2568.7830687830688</v>
      </c>
      <c r="I82" s="14">
        <f t="shared" si="35"/>
        <v>2568.7830687830688</v>
      </c>
      <c r="J82" s="14">
        <f t="shared" si="35"/>
        <v>2600.8928571428573</v>
      </c>
      <c r="K82" s="14">
        <f t="shared" si="35"/>
        <v>2600.8928571428573</v>
      </c>
      <c r="L82" s="14">
        <f t="shared" si="35"/>
        <v>2633.002645502645</v>
      </c>
      <c r="M82" s="14">
        <f t="shared" si="35"/>
        <v>2697.2222222222217</v>
      </c>
      <c r="N82" s="14">
        <f t="shared" si="35"/>
        <v>2633.002645502645</v>
      </c>
      <c r="O82" s="14">
        <f t="shared" si="35"/>
        <v>2600.8928571428573</v>
      </c>
      <c r="P82" s="14">
        <f t="shared" si="35"/>
        <v>2665.112433862434</v>
      </c>
      <c r="Q82" s="14">
        <f t="shared" si="35"/>
        <v>2761.4417989417993</v>
      </c>
      <c r="R82" s="14">
        <f t="shared" si="35"/>
        <v>2729.3320105820108</v>
      </c>
      <c r="S82" s="14">
        <f t="shared" si="35"/>
        <v>2665.112433862434</v>
      </c>
      <c r="T82" s="14">
        <f t="shared" si="35"/>
        <v>2600.8928571428573</v>
      </c>
      <c r="U82" s="14">
        <f t="shared" si="35"/>
        <v>2600.8928571428573</v>
      </c>
      <c r="V82" s="14">
        <f t="shared" si="35"/>
        <v>2536.6732804232806</v>
      </c>
      <c r="W82" s="14">
        <f t="shared" si="35"/>
        <v>2472.4537037037035</v>
      </c>
      <c r="X82" s="14">
        <f t="shared" si="35"/>
        <v>2344.0145502645505</v>
      </c>
      <c r="Y82" s="14">
        <f t="shared" si="35"/>
        <v>2311.9047619047624</v>
      </c>
      <c r="Z82" s="14">
        <f t="shared" si="35"/>
        <v>2344.0145502645505</v>
      </c>
      <c r="AA82" s="14">
        <f t="shared" si="35"/>
        <v>2311.9047619047615</v>
      </c>
      <c r="AB82" s="14"/>
      <c r="AC82" s="24">
        <f>SUM(E82:AB82)</f>
        <v>58632.473544973553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>
        <v>1500</v>
      </c>
      <c r="F83" s="15">
        <v>1500</v>
      </c>
      <c r="G83" s="15">
        <v>1400</v>
      </c>
      <c r="H83" s="15">
        <v>1500</v>
      </c>
      <c r="I83" s="15">
        <v>1600</v>
      </c>
      <c r="J83" s="15">
        <v>1600</v>
      </c>
      <c r="K83" s="15">
        <v>1600</v>
      </c>
      <c r="L83" s="15">
        <v>1500</v>
      </c>
      <c r="M83" s="15">
        <v>1500</v>
      </c>
      <c r="N83" s="15">
        <v>1500</v>
      </c>
      <c r="O83" s="15">
        <v>1600</v>
      </c>
      <c r="P83" s="15">
        <v>1700</v>
      </c>
      <c r="Q83" s="15">
        <v>1600</v>
      </c>
      <c r="R83" s="15">
        <v>1400</v>
      </c>
      <c r="S83" s="15">
        <v>1500</v>
      </c>
      <c r="T83" s="15">
        <v>1500</v>
      </c>
      <c r="U83" s="15">
        <v>1500</v>
      </c>
      <c r="V83" s="15">
        <v>1300</v>
      </c>
      <c r="W83" s="15">
        <v>1400</v>
      </c>
      <c r="X83" s="15">
        <v>1400</v>
      </c>
      <c r="Y83" s="15">
        <v>1300</v>
      </c>
      <c r="Z83" s="15">
        <v>1300</v>
      </c>
      <c r="AA83" s="15">
        <v>800</v>
      </c>
      <c r="AB83" s="15">
        <v>0</v>
      </c>
      <c r="AC83" s="25">
        <f>SUM(E83:AB83)</f>
        <v>33500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>
        <f t="shared" ref="E84:AA84" si="36">E83/E82</f>
        <v>0.61466746165103803</v>
      </c>
      <c r="F84" s="16">
        <f t="shared" si="36"/>
        <v>0.63128009574971466</v>
      </c>
      <c r="G84" s="16">
        <f t="shared" si="36"/>
        <v>0.54500514933058708</v>
      </c>
      <c r="H84" s="16">
        <f t="shared" si="36"/>
        <v>0.58393408856848605</v>
      </c>
      <c r="I84" s="16">
        <f t="shared" si="36"/>
        <v>0.62286302780638514</v>
      </c>
      <c r="J84" s="16">
        <f t="shared" si="36"/>
        <v>0.6151733607964297</v>
      </c>
      <c r="K84" s="16">
        <f t="shared" si="36"/>
        <v>0.6151733607964297</v>
      </c>
      <c r="L84" s="16">
        <f t="shared" si="36"/>
        <v>0.56969179372535239</v>
      </c>
      <c r="M84" s="16">
        <f t="shared" si="36"/>
        <v>0.55612770339855833</v>
      </c>
      <c r="N84" s="16">
        <f t="shared" si="36"/>
        <v>0.56969179372535239</v>
      </c>
      <c r="O84" s="16">
        <f t="shared" si="36"/>
        <v>0.6151733607964297</v>
      </c>
      <c r="P84" s="16">
        <f t="shared" si="36"/>
        <v>0.63787177546437035</v>
      </c>
      <c r="Q84" s="16">
        <f t="shared" si="36"/>
        <v>0.5794074677268698</v>
      </c>
      <c r="R84" s="16">
        <f t="shared" si="36"/>
        <v>0.51294602289937596</v>
      </c>
      <c r="S84" s="16">
        <f t="shared" si="36"/>
        <v>0.56282803717444441</v>
      </c>
      <c r="T84" s="16">
        <f t="shared" si="36"/>
        <v>0.57672502574665285</v>
      </c>
      <c r="U84" s="16">
        <f t="shared" si="36"/>
        <v>0.57672502574665285</v>
      </c>
      <c r="V84" s="16">
        <f t="shared" si="36"/>
        <v>0.51248223806854476</v>
      </c>
      <c r="W84" s="16">
        <f t="shared" si="36"/>
        <v>0.5662391161876229</v>
      </c>
      <c r="X84" s="16">
        <f t="shared" si="36"/>
        <v>0.59726591707461585</v>
      </c>
      <c r="Y84" s="16">
        <f t="shared" si="36"/>
        <v>0.56230690010298645</v>
      </c>
      <c r="Z84" s="16">
        <f t="shared" si="36"/>
        <v>0.55460406585500044</v>
      </c>
      <c r="AA84" s="16">
        <f t="shared" si="36"/>
        <v>0.34603501544799181</v>
      </c>
      <c r="AB84" s="16"/>
      <c r="AC84" s="24">
        <f t="shared" ref="AC84:AC89" si="37">AVERAGE(E84:AB84)</f>
        <v>0.57061816538434318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>
        <f>AVERAGE(E84:AB84)</f>
        <v>0.57061816538434318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>
        <f t="shared" si="37"/>
        <v>0.57061816538434318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>
        <f t="shared" ref="E86:AA86" si="38">3.516/E84</f>
        <v>5.720166137566137</v>
      </c>
      <c r="F86" s="16">
        <f t="shared" si="38"/>
        <v>5.5696354497354497</v>
      </c>
      <c r="G86" s="16">
        <f t="shared" si="38"/>
        <v>6.4513151927437633</v>
      </c>
      <c r="H86" s="16">
        <f t="shared" si="38"/>
        <v>6.0212275132275135</v>
      </c>
      <c r="I86" s="16">
        <f t="shared" si="38"/>
        <v>5.6449007936507938</v>
      </c>
      <c r="J86" s="16">
        <f t="shared" si="38"/>
        <v>5.7154620535714296</v>
      </c>
      <c r="K86" s="16">
        <f t="shared" si="38"/>
        <v>5.7154620535714296</v>
      </c>
      <c r="L86" s="16">
        <f t="shared" si="38"/>
        <v>6.1717582010581999</v>
      </c>
      <c r="M86" s="16">
        <f t="shared" si="38"/>
        <v>6.3222888888888873</v>
      </c>
      <c r="N86" s="16">
        <f t="shared" si="38"/>
        <v>6.1717582010581999</v>
      </c>
      <c r="O86" s="16">
        <f t="shared" si="38"/>
        <v>5.7154620535714296</v>
      </c>
      <c r="P86" s="16">
        <f t="shared" si="38"/>
        <v>5.5120795985060695</v>
      </c>
      <c r="Q86" s="16">
        <f t="shared" si="38"/>
        <v>6.0682683531746049</v>
      </c>
      <c r="R86" s="16">
        <f t="shared" si="38"/>
        <v>6.8545223922902503</v>
      </c>
      <c r="S86" s="16">
        <f t="shared" si="38"/>
        <v>6.247023544973545</v>
      </c>
      <c r="T86" s="16">
        <f t="shared" si="38"/>
        <v>6.0964928571428576</v>
      </c>
      <c r="U86" s="16">
        <f t="shared" si="38"/>
        <v>6.0964928571428576</v>
      </c>
      <c r="V86" s="16">
        <f t="shared" si="38"/>
        <v>6.86072557997558</v>
      </c>
      <c r="W86" s="16">
        <f t="shared" si="38"/>
        <v>6.2093908730158729</v>
      </c>
      <c r="X86" s="16">
        <f t="shared" si="38"/>
        <v>5.8868251133786851</v>
      </c>
      <c r="Y86" s="16">
        <f t="shared" si="38"/>
        <v>6.2528131868131887</v>
      </c>
      <c r="Z86" s="16">
        <f t="shared" si="38"/>
        <v>6.3396578144078148</v>
      </c>
      <c r="AA86" s="16">
        <f t="shared" si="38"/>
        <v>10.160821428571428</v>
      </c>
      <c r="AB86" s="16"/>
      <c r="AC86" s="24">
        <f t="shared" si="37"/>
        <v>6.2523717451320007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>
        <f t="shared" ref="E87:AA87" si="39">3.413*E86</f>
        <v>19.522927027513223</v>
      </c>
      <c r="F87" s="16">
        <f t="shared" si="39"/>
        <v>19.00916578994709</v>
      </c>
      <c r="G87" s="16">
        <f t="shared" si="39"/>
        <v>22.018338752834463</v>
      </c>
      <c r="H87" s="16">
        <f t="shared" si="39"/>
        <v>20.550449502645503</v>
      </c>
      <c r="I87" s="16">
        <f t="shared" si="39"/>
        <v>19.266046408730158</v>
      </c>
      <c r="J87" s="16">
        <f t="shared" si="39"/>
        <v>19.506871988839286</v>
      </c>
      <c r="K87" s="16">
        <f t="shared" si="39"/>
        <v>19.506871988839286</v>
      </c>
      <c r="L87" s="16">
        <f t="shared" si="39"/>
        <v>21.064210740211635</v>
      </c>
      <c r="M87" s="16">
        <f t="shared" si="39"/>
        <v>21.577971977777771</v>
      </c>
      <c r="N87" s="16">
        <f t="shared" si="39"/>
        <v>21.064210740211635</v>
      </c>
      <c r="O87" s="16">
        <f t="shared" si="39"/>
        <v>19.506871988839286</v>
      </c>
      <c r="P87" s="16">
        <f t="shared" si="39"/>
        <v>18.812727669701214</v>
      </c>
      <c r="Q87" s="16">
        <f t="shared" si="39"/>
        <v>20.710999889384926</v>
      </c>
      <c r="R87" s="16">
        <f t="shared" si="39"/>
        <v>23.394484924886623</v>
      </c>
      <c r="S87" s="16">
        <f t="shared" si="39"/>
        <v>21.321091358994707</v>
      </c>
      <c r="T87" s="16">
        <f t="shared" si="39"/>
        <v>20.807330121428571</v>
      </c>
      <c r="U87" s="16">
        <f t="shared" si="39"/>
        <v>20.807330121428571</v>
      </c>
      <c r="V87" s="16">
        <f t="shared" si="39"/>
        <v>23.415656404456652</v>
      </c>
      <c r="W87" s="16">
        <f t="shared" si="39"/>
        <v>21.192651049603175</v>
      </c>
      <c r="X87" s="16">
        <f t="shared" si="39"/>
        <v>20.091734111961451</v>
      </c>
      <c r="Y87" s="16">
        <f t="shared" si="39"/>
        <v>21.340851406593412</v>
      </c>
      <c r="Z87" s="16">
        <f t="shared" si="39"/>
        <v>21.637252120573869</v>
      </c>
      <c r="AA87" s="16">
        <f t="shared" si="39"/>
        <v>34.678883535714277</v>
      </c>
      <c r="AB87" s="16"/>
      <c r="AC87" s="24">
        <f t="shared" si="37"/>
        <v>21.339344766135508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>
        <f t="shared" ref="E88:AA88" si="40">(E71-E70)/LN(1+(E71-E70)/E65)</f>
        <v>1.9918498048549389</v>
      </c>
      <c r="F88" s="16">
        <f t="shared" si="40"/>
        <v>1.9918498048549389</v>
      </c>
      <c r="G88" s="16">
        <f t="shared" si="40"/>
        <v>2.0752137292733064</v>
      </c>
      <c r="H88" s="16">
        <f t="shared" si="40"/>
        <v>2.1027387268477047</v>
      </c>
      <c r="I88" s="16">
        <f t="shared" si="40"/>
        <v>2.2722986744268572</v>
      </c>
      <c r="J88" s="16">
        <f t="shared" si="40"/>
        <v>1.954325168564633</v>
      </c>
      <c r="K88" s="16">
        <f t="shared" si="40"/>
        <v>2.3004552139452827</v>
      </c>
      <c r="L88" s="16">
        <f t="shared" si="40"/>
        <v>2.1845741439044097</v>
      </c>
      <c r="M88" s="16">
        <f t="shared" si="40"/>
        <v>2.3004552139452836</v>
      </c>
      <c r="N88" s="16">
        <f t="shared" si="40"/>
        <v>2.1574156548576298</v>
      </c>
      <c r="O88" s="16">
        <f t="shared" si="40"/>
        <v>2.1574156548576298</v>
      </c>
      <c r="P88" s="16">
        <f t="shared" si="40"/>
        <v>2.3004552139452827</v>
      </c>
      <c r="Q88" s="16">
        <f t="shared" si="40"/>
        <v>2.1845741439044088</v>
      </c>
      <c r="R88" s="16">
        <f t="shared" si="40"/>
        <v>2.1845741439044097</v>
      </c>
      <c r="S88" s="16">
        <f t="shared" si="40"/>
        <v>2.1301382500832799</v>
      </c>
      <c r="T88" s="16">
        <f t="shared" si="40"/>
        <v>2.1301382500832813</v>
      </c>
      <c r="U88" s="16">
        <f t="shared" si="40"/>
        <v>1.9807200838218106</v>
      </c>
      <c r="V88" s="16">
        <f t="shared" si="40"/>
        <v>2.1027387268477047</v>
      </c>
      <c r="W88" s="16">
        <f t="shared" si="40"/>
        <v>2.0197730572445485</v>
      </c>
      <c r="X88" s="16">
        <f t="shared" si="40"/>
        <v>1.84750971664318</v>
      </c>
      <c r="Y88" s="16">
        <f t="shared" si="40"/>
        <v>1.8204784532536746</v>
      </c>
      <c r="Z88" s="16">
        <f t="shared" si="40"/>
        <v>2.1005783676943754</v>
      </c>
      <c r="AA88" s="16">
        <f t="shared" si="40"/>
        <v>1.8204784532536746</v>
      </c>
      <c r="AB88" s="16"/>
      <c r="AC88" s="24">
        <f t="shared" si="37"/>
        <v>2.0917716804787934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>
        <f t="shared" ref="E89:AA89" si="41">(E67-E68)/LN(1+(E67-E68)/E66)</f>
        <v>2.7288938316427807</v>
      </c>
      <c r="F89" s="16">
        <f t="shared" si="41"/>
        <v>2.6811497642329991</v>
      </c>
      <c r="G89" s="16">
        <f t="shared" si="41"/>
        <v>2.6276699100244088</v>
      </c>
      <c r="H89" s="16">
        <f t="shared" si="41"/>
        <v>2.8236489909180893</v>
      </c>
      <c r="I89" s="16">
        <f t="shared" si="41"/>
        <v>3.0045957240544103</v>
      </c>
      <c r="J89" s="16">
        <f t="shared" si="41"/>
        <v>3.0290013989076652</v>
      </c>
      <c r="K89" s="16">
        <f t="shared" si="41"/>
        <v>3.0290013989076652</v>
      </c>
      <c r="L89" s="16">
        <f t="shared" si="41"/>
        <v>3.0533471748646286</v>
      </c>
      <c r="M89" s="16">
        <f t="shared" si="41"/>
        <v>3.1018627337783822</v>
      </c>
      <c r="N89" s="16">
        <f t="shared" si="41"/>
        <v>3.0533471748646286</v>
      </c>
      <c r="O89" s="16">
        <f t="shared" si="41"/>
        <v>3.0290013989076661</v>
      </c>
      <c r="P89" s="16">
        <f t="shared" si="41"/>
        <v>3.0776339841275702</v>
      </c>
      <c r="Q89" s="16">
        <f t="shared" si="41"/>
        <v>3.3247131201211495</v>
      </c>
      <c r="R89" s="16">
        <f t="shared" si="41"/>
        <v>3.1260343067316194</v>
      </c>
      <c r="S89" s="16">
        <f t="shared" si="41"/>
        <v>3.249932086543676</v>
      </c>
      <c r="T89" s="16">
        <f t="shared" si="41"/>
        <v>3.0290013989076652</v>
      </c>
      <c r="U89" s="16">
        <f t="shared" si="41"/>
        <v>3.0290013989076652</v>
      </c>
      <c r="V89" s="16">
        <f t="shared" si="41"/>
        <v>2.980129191979886</v>
      </c>
      <c r="W89" s="16">
        <f t="shared" si="41"/>
        <v>2.9310095858689822</v>
      </c>
      <c r="X89" s="16">
        <f t="shared" si="41"/>
        <v>2.6571824286132681</v>
      </c>
      <c r="Y89" s="16">
        <f t="shared" si="41"/>
        <v>2.6331500704264603</v>
      </c>
      <c r="Z89" s="16">
        <f t="shared" si="41"/>
        <v>2.4682916986923407</v>
      </c>
      <c r="AA89" s="16">
        <f t="shared" si="41"/>
        <v>2.6331500704264599</v>
      </c>
      <c r="AB89" s="16"/>
      <c r="AC89" s="24">
        <f t="shared" si="37"/>
        <v>2.9261195148891339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 t="e">
        <f>AVERAGE(E94:AB94)</f>
        <v>#DIV/0!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 t="e">
        <f>AVERAGE(E95:AB95)</f>
        <v>#DIV/0!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 t="e">
        <f t="shared" ref="AC96:AC100" si="42">AVERAGE(E96:AB96)</f>
        <v>#DIV/0!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 t="e">
        <f t="shared" si="42"/>
        <v>#DIV/0!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24" t="e">
        <f t="shared" si="42"/>
        <v>#DIV/0!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 t="e">
        <f t="shared" si="42"/>
        <v>#DIV/0!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 t="e">
        <f t="shared" si="42"/>
        <v>#DIV/0!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24" t="e">
        <f>AVERAGE(E101:AB101)</f>
        <v>#DIV/0!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 t="e">
        <f t="shared" ref="AC102:AC110" si="43">AVERAGE(E102:AB102)</f>
        <v>#DIV/0!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 t="e">
        <f t="shared" si="43"/>
        <v>#DIV/0!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24" t="e">
        <f t="shared" si="43"/>
        <v>#DIV/0!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24" t="e">
        <f t="shared" si="43"/>
        <v>#DIV/0!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24" t="e">
        <f t="shared" si="43"/>
        <v>#DIV/0!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24" t="e">
        <f t="shared" si="43"/>
        <v>#DIV/0!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24" t="e">
        <f t="shared" si="43"/>
        <v>#DIV/0!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24" t="e">
        <f t="shared" si="43"/>
        <v>#DIV/0!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24" t="e">
        <f t="shared" si="43"/>
        <v>#DIV/0!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24">
        <f>SUM(E111:AB111)</f>
        <v>0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25">
        <f>SUM(E112:AB112)</f>
        <v>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24" t="e">
        <f t="shared" ref="AC113:AC118" si="44">AVERAGE(E113:AB113)</f>
        <v>#DIV/0!</v>
      </c>
    </row>
    <row r="114" spans="1:35" ht="30" customHeight="1">
      <c r="A114" s="4">
        <v>17</v>
      </c>
      <c r="B114" s="5" t="s">
        <v>64</v>
      </c>
      <c r="C114" s="13"/>
      <c r="D114" s="13"/>
      <c r="E114" s="427"/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 t="e">
        <f t="shared" si="44"/>
        <v>#DIV/0!</v>
      </c>
    </row>
    <row r="115" spans="1:35" ht="30" customHeight="1">
      <c r="A115" s="4">
        <v>18</v>
      </c>
      <c r="B115" s="5" t="s">
        <v>65</v>
      </c>
      <c r="C115" s="13"/>
      <c r="D115" s="13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24" t="e">
        <f t="shared" si="44"/>
        <v>#DIV/0!</v>
      </c>
    </row>
    <row r="116" spans="1:35" ht="30" customHeight="1">
      <c r="A116" s="4">
        <v>19</v>
      </c>
      <c r="B116" s="5" t="s">
        <v>66</v>
      </c>
      <c r="C116" s="13"/>
      <c r="D116" s="13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24" t="e">
        <f t="shared" si="44"/>
        <v>#DIV/0!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24" t="e">
        <f t="shared" si="44"/>
        <v>#DIV/0!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24" t="e">
        <f t="shared" si="44"/>
        <v>#DIV/0!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45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45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24" t="e">
        <f t="shared" si="45"/>
        <v>#DIV/0!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45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45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24" t="e">
        <f>AVERAGE(E130:AB130)</f>
        <v>#DIV/0!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46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46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24" t="e">
        <f t="shared" si="46"/>
        <v>#DIV/0!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24" t="e">
        <f t="shared" si="46"/>
        <v>#DIV/0!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24" t="e">
        <f t="shared" si="46"/>
        <v>#DIV/0!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24" t="e">
        <f t="shared" si="46"/>
        <v>#DIV/0!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24" t="e">
        <f t="shared" si="46"/>
        <v>#DIV/0!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24" t="e">
        <f t="shared" si="46"/>
        <v>#DIV/0!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24" t="e">
        <f t="shared" si="46"/>
        <v>#DIV/0!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24" t="e">
        <f t="shared" ref="AC142:AC147" si="47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/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47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24" t="e">
        <f t="shared" si="47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24" t="e">
        <f t="shared" si="47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24" t="e">
        <f t="shared" si="47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24" t="e">
        <f t="shared" si="47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23" t="e">
        <f>AVERAGE(E152:AB152)</f>
        <v>#DIV/0!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23" t="e">
        <f>AVERAGE(E153:AB153)</f>
        <v>#DIV/0!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24" t="e">
        <f t="shared" ref="AC154:AC158" si="48">AVERAGE(E154:AB154)</f>
        <v>#DIV/0!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24" t="e">
        <f t="shared" si="48"/>
        <v>#DIV/0!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24" t="e">
        <f t="shared" si="48"/>
        <v>#DIV/0!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24" t="e">
        <f t="shared" si="48"/>
        <v>#DIV/0!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24" t="e">
        <f t="shared" si="48"/>
        <v>#DIV/0!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24" t="e">
        <f>AVERAGE(E159:AB159)</f>
        <v>#DIV/0!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24" t="e">
        <f t="shared" ref="AC160:AC168" si="49">AVERAGE(E160:AB160)</f>
        <v>#DIV/0!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24" t="e">
        <f t="shared" si="49"/>
        <v>#DIV/0!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24" t="e">
        <f t="shared" si="49"/>
        <v>#DIV/0!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24" t="e">
        <f t="shared" si="49"/>
        <v>#DIV/0!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24" t="e">
        <f t="shared" si="49"/>
        <v>#DIV/0!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24" t="e">
        <f t="shared" si="49"/>
        <v>#DIV/0!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24" t="e">
        <f t="shared" si="49"/>
        <v>#DIV/0!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24" t="e">
        <f t="shared" si="49"/>
        <v>#DIV/0!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24" t="e">
        <f t="shared" si="49"/>
        <v>#DIV/0!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24">
        <f>SUM(E169:AB169)</f>
        <v>0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25">
        <f>SUM(E170:AB170)</f>
        <v>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24" t="e">
        <f t="shared" ref="AC171:AC176" si="50">AVERAGE(E171:AB171)</f>
        <v>#DIV/0!</v>
      </c>
    </row>
    <row r="172" spans="1:58" ht="30" customHeight="1">
      <c r="A172" s="4">
        <v>17</v>
      </c>
      <c r="B172" s="5" t="s">
        <v>64</v>
      </c>
      <c r="C172" s="13"/>
      <c r="D172" s="13"/>
      <c r="E172" s="427"/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 t="e">
        <f t="shared" si="50"/>
        <v>#DIV/0!</v>
      </c>
    </row>
    <row r="173" spans="1:58" ht="30" customHeight="1">
      <c r="A173" s="4">
        <v>18</v>
      </c>
      <c r="B173" s="5" t="s">
        <v>65</v>
      </c>
      <c r="C173" s="13"/>
      <c r="D173" s="13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24" t="e">
        <f t="shared" si="50"/>
        <v>#DIV/0!</v>
      </c>
    </row>
    <row r="174" spans="1:58" ht="30" customHeight="1">
      <c r="A174" s="4">
        <v>19</v>
      </c>
      <c r="B174" s="5" t="s">
        <v>66</v>
      </c>
      <c r="C174" s="13"/>
      <c r="D174" s="13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24" t="e">
        <f t="shared" si="50"/>
        <v>#DIV/0!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24" t="e">
        <f t="shared" si="50"/>
        <v>#DIV/0!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24" t="e">
        <f t="shared" si="50"/>
        <v>#DIV/0!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32" priority="6" operator="greaterThan">
      <formula>90</formula>
    </cfRule>
  </conditionalFormatting>
  <conditionalFormatting sqref="E54:AB54">
    <cfRule type="cellIs" dxfId="31" priority="5" operator="greaterThan">
      <formula>90</formula>
    </cfRule>
  </conditionalFormatting>
  <conditionalFormatting sqref="E83:AB83">
    <cfRule type="cellIs" dxfId="30" priority="4" operator="greaterThan">
      <formula>90</formula>
    </cfRule>
  </conditionalFormatting>
  <conditionalFormatting sqref="E112:AB112">
    <cfRule type="cellIs" dxfId="29" priority="3" operator="greaterThan">
      <formula>90</formula>
    </cfRule>
  </conditionalFormatting>
  <conditionalFormatting sqref="E141:AB141">
    <cfRule type="cellIs" dxfId="28" priority="2" operator="greaterThan">
      <formula>90</formula>
    </cfRule>
  </conditionalFormatting>
  <conditionalFormatting sqref="E170:AB170">
    <cfRule type="cellIs" dxfId="27" priority="1" operator="greaterThan">
      <formula>90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A7640-24A5-4C73-9DFE-D0FEEC04FDF3}">
  <dimension ref="A1:BF176"/>
  <sheetViews>
    <sheetView zoomScale="60" zoomScaleNormal="60" workbookViewId="0">
      <selection activeCell="AH113" sqref="AH113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165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>
        <v>0.4</v>
      </c>
      <c r="F7" s="8">
        <v>0.4</v>
      </c>
      <c r="G7" s="8">
        <v>0.2</v>
      </c>
      <c r="H7" s="8">
        <v>0.4</v>
      </c>
      <c r="I7" s="8">
        <v>0.5</v>
      </c>
      <c r="J7" s="8">
        <v>0.7</v>
      </c>
      <c r="K7" s="8">
        <v>0.4</v>
      </c>
      <c r="L7" s="8">
        <v>0.4</v>
      </c>
      <c r="M7" s="8">
        <v>0.4</v>
      </c>
      <c r="N7" s="8">
        <v>0.5</v>
      </c>
      <c r="O7" s="8">
        <v>0.5</v>
      </c>
      <c r="P7" s="8">
        <v>0.4</v>
      </c>
      <c r="Q7" s="8">
        <v>0.4</v>
      </c>
      <c r="R7" s="8">
        <v>0.4</v>
      </c>
      <c r="S7" s="8">
        <v>0.3</v>
      </c>
      <c r="T7" s="8">
        <v>0.3</v>
      </c>
      <c r="U7" s="8">
        <v>0.4</v>
      </c>
      <c r="V7" s="8">
        <v>0.4</v>
      </c>
      <c r="W7" s="8">
        <v>0.4</v>
      </c>
      <c r="X7" s="8">
        <v>0.4</v>
      </c>
      <c r="Y7" s="8">
        <v>0.4</v>
      </c>
      <c r="Z7" s="8">
        <v>0.6</v>
      </c>
      <c r="AA7" s="8">
        <v>0.5</v>
      </c>
      <c r="AB7" s="8">
        <v>0.6</v>
      </c>
      <c r="AC7" s="23">
        <f>AVERAGE(E7:AB7)</f>
        <v>0.4291666666666667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>
        <v>0.5</v>
      </c>
      <c r="F8" s="9">
        <v>0.7</v>
      </c>
      <c r="G8" s="9">
        <v>0.6</v>
      </c>
      <c r="H8" s="9">
        <v>0.6</v>
      </c>
      <c r="I8" s="9">
        <v>0.6</v>
      </c>
      <c r="J8" s="9">
        <v>0.7</v>
      </c>
      <c r="K8" s="9">
        <v>0.7</v>
      </c>
      <c r="L8" s="9">
        <v>0.6</v>
      </c>
      <c r="M8" s="9">
        <v>0.6</v>
      </c>
      <c r="N8" s="9">
        <v>0.7</v>
      </c>
      <c r="O8" s="9">
        <v>0.7</v>
      </c>
      <c r="P8" s="9">
        <v>0.7</v>
      </c>
      <c r="Q8" s="9">
        <v>0.7</v>
      </c>
      <c r="R8" s="9">
        <v>0.7</v>
      </c>
      <c r="S8" s="9">
        <v>0.7</v>
      </c>
      <c r="T8" s="9">
        <v>0.7</v>
      </c>
      <c r="U8" s="9">
        <v>0.7</v>
      </c>
      <c r="V8" s="9">
        <v>0.7</v>
      </c>
      <c r="W8" s="9">
        <v>0.9</v>
      </c>
      <c r="X8" s="9">
        <v>1.1000000000000001</v>
      </c>
      <c r="Y8" s="9">
        <v>1.4</v>
      </c>
      <c r="Z8" s="9">
        <v>2.2000000000000002</v>
      </c>
      <c r="AA8" s="9">
        <v>1</v>
      </c>
      <c r="AB8" s="9">
        <v>0.9</v>
      </c>
      <c r="AC8" s="23">
        <f>AVERAGE(E8:AB8)</f>
        <v>0.80833333333333313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>
        <v>12.9</v>
      </c>
      <c r="F9" s="10">
        <v>12.8</v>
      </c>
      <c r="G9" s="10">
        <v>13.2</v>
      </c>
      <c r="H9" s="10">
        <v>13.7</v>
      </c>
      <c r="I9" s="10">
        <v>13.6</v>
      </c>
      <c r="J9" s="10">
        <v>13.6</v>
      </c>
      <c r="K9" s="10">
        <v>13.7</v>
      </c>
      <c r="L9" s="10">
        <v>14.1</v>
      </c>
      <c r="M9" s="10">
        <v>14.4</v>
      </c>
      <c r="N9" s="10">
        <v>14.5</v>
      </c>
      <c r="O9" s="10">
        <v>14.7</v>
      </c>
      <c r="P9" s="10">
        <v>14.6</v>
      </c>
      <c r="Q9" s="10">
        <v>14.2</v>
      </c>
      <c r="R9" s="10">
        <v>14.2</v>
      </c>
      <c r="S9" s="10">
        <v>13.9</v>
      </c>
      <c r="T9" s="10">
        <v>13.7</v>
      </c>
      <c r="U9" s="10">
        <v>13.3</v>
      </c>
      <c r="V9" s="10">
        <v>13</v>
      </c>
      <c r="W9" s="10">
        <v>12.7</v>
      </c>
      <c r="X9" s="10">
        <v>12.1</v>
      </c>
      <c r="Y9" s="10">
        <v>13.2</v>
      </c>
      <c r="Z9" s="10">
        <v>14</v>
      </c>
      <c r="AA9" s="10">
        <v>14.5</v>
      </c>
      <c r="AB9" s="10">
        <v>14.7</v>
      </c>
      <c r="AC9" s="24">
        <f t="shared" ref="AC9:AC23" si="0">AVERAGE(E9:AB9)</f>
        <v>13.720833333333331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>
        <v>5.6</v>
      </c>
      <c r="F10" s="10">
        <v>5.5</v>
      </c>
      <c r="G10" s="10">
        <v>5.5</v>
      </c>
      <c r="H10" s="10">
        <v>5.5</v>
      </c>
      <c r="I10" s="10">
        <v>5.6</v>
      </c>
      <c r="J10" s="10">
        <v>5.5</v>
      </c>
      <c r="K10" s="10">
        <v>5.6</v>
      </c>
      <c r="L10" s="10">
        <v>5.6</v>
      </c>
      <c r="M10" s="10">
        <v>5.7</v>
      </c>
      <c r="N10" s="10">
        <v>5.7</v>
      </c>
      <c r="O10" s="10">
        <v>5.7</v>
      </c>
      <c r="P10" s="10">
        <v>5.6</v>
      </c>
      <c r="Q10" s="10">
        <v>5.6</v>
      </c>
      <c r="R10" s="10">
        <v>5.6</v>
      </c>
      <c r="S10" s="10">
        <v>5.6</v>
      </c>
      <c r="T10" s="10">
        <v>5.6</v>
      </c>
      <c r="U10" s="10">
        <v>5.4</v>
      </c>
      <c r="V10" s="10">
        <v>5.4</v>
      </c>
      <c r="W10" s="10">
        <v>5.3</v>
      </c>
      <c r="X10" s="10">
        <v>5.7</v>
      </c>
      <c r="Y10" s="10">
        <v>5.7</v>
      </c>
      <c r="Z10" s="10">
        <v>5.6</v>
      </c>
      <c r="AA10" s="10">
        <v>5.6</v>
      </c>
      <c r="AB10" s="10">
        <v>5.6</v>
      </c>
      <c r="AC10" s="24">
        <f t="shared" si="0"/>
        <v>5.5749999999999993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7.3000000000000007</v>
      </c>
      <c r="F11" s="10">
        <f t="shared" ref="F11:AB11" si="1">F9-F10</f>
        <v>7.3000000000000007</v>
      </c>
      <c r="G11" s="10">
        <f t="shared" si="1"/>
        <v>7.6999999999999993</v>
      </c>
      <c r="H11" s="10">
        <f t="shared" si="1"/>
        <v>8.1999999999999993</v>
      </c>
      <c r="I11" s="10">
        <f t="shared" si="1"/>
        <v>8</v>
      </c>
      <c r="J11" s="10">
        <f t="shared" si="1"/>
        <v>8.1</v>
      </c>
      <c r="K11" s="10">
        <f t="shared" si="1"/>
        <v>8.1</v>
      </c>
      <c r="L11" s="10">
        <f t="shared" si="1"/>
        <v>8.5</v>
      </c>
      <c r="M11" s="10">
        <f t="shared" si="1"/>
        <v>8.6999999999999993</v>
      </c>
      <c r="N11" s="10">
        <f t="shared" si="1"/>
        <v>8.8000000000000007</v>
      </c>
      <c r="O11" s="10">
        <f t="shared" si="1"/>
        <v>9</v>
      </c>
      <c r="P11" s="10">
        <f t="shared" si="1"/>
        <v>9</v>
      </c>
      <c r="Q11" s="10">
        <f t="shared" si="1"/>
        <v>8.6</v>
      </c>
      <c r="R11" s="10">
        <f t="shared" si="1"/>
        <v>8.6</v>
      </c>
      <c r="S11" s="10">
        <f t="shared" si="1"/>
        <v>8.3000000000000007</v>
      </c>
      <c r="T11" s="10">
        <f t="shared" si="1"/>
        <v>8.1</v>
      </c>
      <c r="U11" s="10">
        <f t="shared" si="1"/>
        <v>7.9</v>
      </c>
      <c r="V11" s="10">
        <f t="shared" si="1"/>
        <v>7.6</v>
      </c>
      <c r="W11" s="10">
        <f t="shared" si="1"/>
        <v>7.3999999999999995</v>
      </c>
      <c r="X11" s="10">
        <f t="shared" si="1"/>
        <v>6.3999999999999995</v>
      </c>
      <c r="Y11" s="10">
        <f t="shared" si="1"/>
        <v>7.4999999999999991</v>
      </c>
      <c r="Z11" s="10">
        <f t="shared" si="1"/>
        <v>8.4</v>
      </c>
      <c r="AA11" s="10">
        <f t="shared" si="1"/>
        <v>8.9</v>
      </c>
      <c r="AB11" s="10">
        <f t="shared" si="1"/>
        <v>9.1</v>
      </c>
      <c r="AC11" s="24">
        <f t="shared" si="0"/>
        <v>8.1458333333333339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>
        <v>24.5</v>
      </c>
      <c r="F12" s="10">
        <v>24.4</v>
      </c>
      <c r="G12" s="10">
        <v>25.3</v>
      </c>
      <c r="H12" s="10">
        <v>25.2</v>
      </c>
      <c r="I12" s="10">
        <v>25.6</v>
      </c>
      <c r="J12" s="10">
        <v>25.8</v>
      </c>
      <c r="K12" s="10">
        <v>26.1</v>
      </c>
      <c r="L12" s="10">
        <v>26.3</v>
      </c>
      <c r="M12" s="10">
        <v>26.3</v>
      </c>
      <c r="N12" s="10">
        <v>26</v>
      </c>
      <c r="O12" s="10">
        <v>26</v>
      </c>
      <c r="P12" s="10">
        <v>25.5</v>
      </c>
      <c r="Q12" s="10">
        <v>25.2</v>
      </c>
      <c r="R12" s="10">
        <v>24.6</v>
      </c>
      <c r="S12" s="10">
        <v>23.9</v>
      </c>
      <c r="T12" s="10">
        <v>22.8</v>
      </c>
      <c r="U12" s="10">
        <v>21.7</v>
      </c>
      <c r="V12" s="10">
        <v>21.4</v>
      </c>
      <c r="W12" s="10">
        <v>21.3</v>
      </c>
      <c r="X12" s="10">
        <v>20.7</v>
      </c>
      <c r="Y12" s="10">
        <v>20.5</v>
      </c>
      <c r="Z12" s="10">
        <v>20.7</v>
      </c>
      <c r="AA12" s="10">
        <v>20.3</v>
      </c>
      <c r="AB12" s="10">
        <v>20.2</v>
      </c>
      <c r="AC12" s="24">
        <f t="shared" si="0"/>
        <v>23.762499999999999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>
        <v>29.3</v>
      </c>
      <c r="F13" s="10">
        <v>29.6</v>
      </c>
      <c r="G13" s="10">
        <v>30.5</v>
      </c>
      <c r="H13" s="10">
        <v>30.4</v>
      </c>
      <c r="I13" s="10">
        <v>30.8</v>
      </c>
      <c r="J13" s="10">
        <v>31.2</v>
      </c>
      <c r="K13" s="10">
        <v>31.7</v>
      </c>
      <c r="L13" s="10">
        <v>31.9</v>
      </c>
      <c r="M13" s="10">
        <v>32</v>
      </c>
      <c r="N13" s="10">
        <v>31.8</v>
      </c>
      <c r="O13" s="10">
        <v>32</v>
      </c>
      <c r="P13" s="10">
        <v>31.4</v>
      </c>
      <c r="Q13" s="10">
        <v>31</v>
      </c>
      <c r="R13" s="10">
        <v>30.4</v>
      </c>
      <c r="S13" s="10">
        <v>29.3</v>
      </c>
      <c r="T13" s="10">
        <v>28.1</v>
      </c>
      <c r="U13" s="10">
        <v>27.1</v>
      </c>
      <c r="V13" s="10">
        <v>26.6</v>
      </c>
      <c r="W13" s="10">
        <v>26.2</v>
      </c>
      <c r="X13" s="10">
        <v>25.1</v>
      </c>
      <c r="Y13" s="10">
        <v>25.6</v>
      </c>
      <c r="Z13" s="10">
        <v>26.2</v>
      </c>
      <c r="AA13" s="10">
        <v>26.2</v>
      </c>
      <c r="AB13" s="10">
        <v>26.4</v>
      </c>
      <c r="AC13" s="24">
        <f t="shared" si="0"/>
        <v>29.200000000000006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4.8000000000000007</v>
      </c>
      <c r="F14" s="10">
        <f t="shared" ref="F14:AB14" si="2">F13-F12</f>
        <v>5.2000000000000028</v>
      </c>
      <c r="G14" s="10">
        <f t="shared" si="2"/>
        <v>5.1999999999999993</v>
      </c>
      <c r="H14" s="10">
        <f t="shared" si="2"/>
        <v>5.1999999999999993</v>
      </c>
      <c r="I14" s="10">
        <f t="shared" si="2"/>
        <v>5.1999999999999993</v>
      </c>
      <c r="J14" s="10">
        <f t="shared" si="2"/>
        <v>5.3999999999999986</v>
      </c>
      <c r="K14" s="10">
        <f t="shared" si="2"/>
        <v>5.5999999999999979</v>
      </c>
      <c r="L14" s="10">
        <f t="shared" si="2"/>
        <v>5.5999999999999979</v>
      </c>
      <c r="M14" s="10">
        <f t="shared" si="2"/>
        <v>5.6999999999999993</v>
      </c>
      <c r="N14" s="10">
        <f t="shared" si="2"/>
        <v>5.8000000000000007</v>
      </c>
      <c r="O14" s="10">
        <f t="shared" si="2"/>
        <v>6</v>
      </c>
      <c r="P14" s="10">
        <f t="shared" si="2"/>
        <v>5.8999999999999986</v>
      </c>
      <c r="Q14" s="10">
        <f t="shared" si="2"/>
        <v>5.8000000000000007</v>
      </c>
      <c r="R14" s="10">
        <f t="shared" si="2"/>
        <v>5.7999999999999972</v>
      </c>
      <c r="S14" s="10">
        <f t="shared" si="2"/>
        <v>5.4000000000000021</v>
      </c>
      <c r="T14" s="10">
        <f t="shared" si="2"/>
        <v>5.3000000000000007</v>
      </c>
      <c r="U14" s="10">
        <f t="shared" si="2"/>
        <v>5.4000000000000021</v>
      </c>
      <c r="V14" s="10">
        <f t="shared" si="2"/>
        <v>5.2000000000000028</v>
      </c>
      <c r="W14" s="10">
        <f t="shared" si="2"/>
        <v>4.8999999999999986</v>
      </c>
      <c r="X14" s="10">
        <f t="shared" si="2"/>
        <v>4.4000000000000021</v>
      </c>
      <c r="Y14" s="10">
        <f t="shared" si="2"/>
        <v>5.1000000000000014</v>
      </c>
      <c r="Z14" s="10">
        <f t="shared" si="2"/>
        <v>5.5</v>
      </c>
      <c r="AA14" s="10">
        <f t="shared" si="2"/>
        <v>5.8999999999999986</v>
      </c>
      <c r="AB14" s="10">
        <f t="shared" si="2"/>
        <v>6.1999999999999993</v>
      </c>
      <c r="AC14" s="24">
        <f>AVERAGE(E14:AB14)</f>
        <v>5.4375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>
        <v>248.2</v>
      </c>
      <c r="F15" s="172">
        <v>246.1</v>
      </c>
      <c r="G15" s="172">
        <v>247.5</v>
      </c>
      <c r="H15" s="172">
        <v>246.8</v>
      </c>
      <c r="I15" s="172">
        <v>248.9</v>
      </c>
      <c r="J15" s="172">
        <v>247.5</v>
      </c>
      <c r="K15" s="172">
        <v>248.9</v>
      </c>
      <c r="L15" s="172">
        <v>248.2</v>
      </c>
      <c r="M15" s="172">
        <v>249.6</v>
      </c>
      <c r="N15" s="172">
        <v>248.2</v>
      </c>
      <c r="O15" s="172">
        <v>247.5</v>
      </c>
      <c r="P15" s="172">
        <v>246.8</v>
      </c>
      <c r="Q15" s="172">
        <v>247.5</v>
      </c>
      <c r="R15" s="172">
        <v>245.5</v>
      </c>
      <c r="S15" s="172">
        <v>245.5</v>
      </c>
      <c r="T15" s="172">
        <v>246.8</v>
      </c>
      <c r="U15" s="172">
        <v>243.4</v>
      </c>
      <c r="V15" s="172">
        <v>240.6</v>
      </c>
      <c r="W15" s="172">
        <v>239.9</v>
      </c>
      <c r="X15" s="172">
        <v>235.1</v>
      </c>
      <c r="Y15" s="172">
        <v>238.6</v>
      </c>
      <c r="Z15" s="172">
        <v>242</v>
      </c>
      <c r="AA15" s="172">
        <v>242.7</v>
      </c>
      <c r="AB15" s="172">
        <v>242.7</v>
      </c>
      <c r="AC15" s="24">
        <f t="shared" ref="AC15:AC16" si="3">AVERAGE(E15:AB15)</f>
        <v>245.18750000000003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>
        <v>661.9</v>
      </c>
      <c r="F16" s="172">
        <v>669.5</v>
      </c>
      <c r="G16" s="172">
        <v>690.2</v>
      </c>
      <c r="H16" s="172">
        <v>690.9</v>
      </c>
      <c r="I16" s="172">
        <v>699.1</v>
      </c>
      <c r="J16" s="172">
        <v>703.3</v>
      </c>
      <c r="K16" s="172">
        <v>715.7</v>
      </c>
      <c r="L16" s="172">
        <v>723.3</v>
      </c>
      <c r="M16" s="172">
        <v>723.9</v>
      </c>
      <c r="N16" s="172">
        <v>721.9</v>
      </c>
      <c r="O16" s="172">
        <v>725.3</v>
      </c>
      <c r="P16" s="172">
        <v>712.9</v>
      </c>
      <c r="Q16" s="172">
        <v>702.6</v>
      </c>
      <c r="R16" s="172">
        <v>686</v>
      </c>
      <c r="S16" s="172">
        <v>666.7</v>
      </c>
      <c r="T16" s="172">
        <v>637.1</v>
      </c>
      <c r="U16" s="172">
        <v>612.9</v>
      </c>
      <c r="V16" s="172">
        <v>606</v>
      </c>
      <c r="W16" s="172">
        <v>595.70000000000005</v>
      </c>
      <c r="X16" s="172">
        <v>574.29999999999995</v>
      </c>
      <c r="Y16" s="172">
        <v>586.70000000000005</v>
      </c>
      <c r="Z16" s="172">
        <v>597.79999999999995</v>
      </c>
      <c r="AA16" s="172">
        <v>600.5</v>
      </c>
      <c r="AB16" s="172">
        <v>599.79999999999995</v>
      </c>
      <c r="AC16" s="24">
        <f t="shared" si="3"/>
        <v>662.66666666666663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2344.0145502645505</v>
      </c>
      <c r="F24" s="14">
        <f t="shared" si="7"/>
        <v>2344.0145502645505</v>
      </c>
      <c r="G24" s="14">
        <f t="shared" si="7"/>
        <v>2472.4537037037035</v>
      </c>
      <c r="H24" s="14">
        <f t="shared" si="7"/>
        <v>2633.002645502645</v>
      </c>
      <c r="I24" s="14">
        <f t="shared" si="7"/>
        <v>2568.7830687830688</v>
      </c>
      <c r="J24" s="14">
        <f t="shared" si="7"/>
        <v>2600.8928571428573</v>
      </c>
      <c r="K24" s="14">
        <f t="shared" si="7"/>
        <v>2600.8928571428573</v>
      </c>
      <c r="L24" s="14">
        <f t="shared" si="7"/>
        <v>2729.3320105820108</v>
      </c>
      <c r="M24" s="14">
        <f t="shared" si="7"/>
        <v>2793.5515873015875</v>
      </c>
      <c r="N24" s="14">
        <f t="shared" si="7"/>
        <v>2825.6613756613756</v>
      </c>
      <c r="O24" s="14">
        <f t="shared" si="7"/>
        <v>2889.8809523809523</v>
      </c>
      <c r="P24" s="14">
        <f t="shared" si="7"/>
        <v>2889.8809523809523</v>
      </c>
      <c r="Q24" s="14">
        <f t="shared" si="7"/>
        <v>2761.4417989417989</v>
      </c>
      <c r="R24" s="14">
        <f t="shared" si="7"/>
        <v>2761.4417989417989</v>
      </c>
      <c r="S24" s="14">
        <f t="shared" si="7"/>
        <v>2665.112433862434</v>
      </c>
      <c r="T24" s="14">
        <f t="shared" si="7"/>
        <v>2600.8928571428573</v>
      </c>
      <c r="U24" s="14">
        <f t="shared" si="7"/>
        <v>2536.6732804232806</v>
      </c>
      <c r="V24" s="14">
        <f t="shared" si="7"/>
        <v>2440.3439153439153</v>
      </c>
      <c r="W24" s="14">
        <f t="shared" si="7"/>
        <v>2376.1243386243382</v>
      </c>
      <c r="X24" s="14">
        <f t="shared" si="7"/>
        <v>2055.0264550264546</v>
      </c>
      <c r="Y24" s="14">
        <f t="shared" si="7"/>
        <v>2408.2341269841268</v>
      </c>
      <c r="Z24" s="14">
        <f t="shared" si="7"/>
        <v>2697.2222222222222</v>
      </c>
      <c r="AA24" s="14">
        <f t="shared" si="7"/>
        <v>2857.7711640211642</v>
      </c>
      <c r="AB24" s="14">
        <f t="shared" si="7"/>
        <v>2921.9907407407409</v>
      </c>
      <c r="AC24" s="24">
        <f>SUM(E24:AB24)</f>
        <v>62774.636243386238</v>
      </c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>
        <v>1300</v>
      </c>
      <c r="F25" s="15">
        <v>1300</v>
      </c>
      <c r="G25" s="15">
        <v>1500</v>
      </c>
      <c r="H25" s="15">
        <v>1300</v>
      </c>
      <c r="I25" s="15">
        <v>1400</v>
      </c>
      <c r="J25" s="15">
        <v>1400</v>
      </c>
      <c r="K25" s="15">
        <v>1500</v>
      </c>
      <c r="L25" s="15">
        <v>1500</v>
      </c>
      <c r="M25" s="15">
        <v>1600</v>
      </c>
      <c r="N25" s="15">
        <v>1600</v>
      </c>
      <c r="O25" s="15">
        <v>1500</v>
      </c>
      <c r="P25" s="15">
        <v>1600</v>
      </c>
      <c r="Q25" s="15">
        <v>1600</v>
      </c>
      <c r="R25" s="15">
        <v>1400</v>
      </c>
      <c r="S25" s="15">
        <v>1300</v>
      </c>
      <c r="T25" s="15">
        <v>1300</v>
      </c>
      <c r="U25" s="15">
        <v>1300</v>
      </c>
      <c r="V25" s="15">
        <v>1100</v>
      </c>
      <c r="W25" s="15">
        <v>1100</v>
      </c>
      <c r="X25" s="15">
        <v>1200</v>
      </c>
      <c r="Y25" s="15">
        <v>1200</v>
      </c>
      <c r="Z25" s="15">
        <v>1400</v>
      </c>
      <c r="AA25" s="15">
        <v>1400</v>
      </c>
      <c r="AB25" s="15">
        <v>1500</v>
      </c>
      <c r="AC25" s="25">
        <f>SUM(E25:AB25)</f>
        <v>33300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>
        <f t="shared" ref="E26:AB26" si="8">E25/E24</f>
        <v>0.55460406585500044</v>
      </c>
      <c r="F26" s="16">
        <f t="shared" si="8"/>
        <v>0.55460406585500044</v>
      </c>
      <c r="G26" s="16">
        <f t="shared" si="8"/>
        <v>0.60668476734388177</v>
      </c>
      <c r="H26" s="16">
        <f t="shared" si="8"/>
        <v>0.49373288789530539</v>
      </c>
      <c r="I26" s="16">
        <f t="shared" si="8"/>
        <v>0.54500514933058708</v>
      </c>
      <c r="J26" s="16">
        <f t="shared" si="8"/>
        <v>0.538276690696876</v>
      </c>
      <c r="K26" s="16">
        <f t="shared" si="8"/>
        <v>0.57672502574665285</v>
      </c>
      <c r="L26" s="16">
        <f t="shared" si="8"/>
        <v>0.54958502453504565</v>
      </c>
      <c r="M26" s="16">
        <f t="shared" si="8"/>
        <v>0.57274761177598632</v>
      </c>
      <c r="N26" s="16">
        <f t="shared" si="8"/>
        <v>0.5662391161876229</v>
      </c>
      <c r="O26" s="16">
        <f t="shared" si="8"/>
        <v>0.51905252317198769</v>
      </c>
      <c r="P26" s="16">
        <f t="shared" si="8"/>
        <v>0.55365602471678688</v>
      </c>
      <c r="Q26" s="16">
        <f t="shared" si="8"/>
        <v>0.57940746772686991</v>
      </c>
      <c r="R26" s="16">
        <f t="shared" si="8"/>
        <v>0.50698153426101122</v>
      </c>
      <c r="S26" s="16">
        <f t="shared" si="8"/>
        <v>0.48778429888451846</v>
      </c>
      <c r="T26" s="16">
        <f t="shared" si="8"/>
        <v>0.49982835564709915</v>
      </c>
      <c r="U26" s="16">
        <f t="shared" si="8"/>
        <v>0.51248223806854476</v>
      </c>
      <c r="V26" s="16">
        <f t="shared" si="8"/>
        <v>0.45075613854409452</v>
      </c>
      <c r="W26" s="16">
        <f t="shared" si="8"/>
        <v>0.4629387368831242</v>
      </c>
      <c r="X26" s="16">
        <f t="shared" si="8"/>
        <v>0.58393408856848616</v>
      </c>
      <c r="Y26" s="16">
        <f t="shared" si="8"/>
        <v>0.49829042224510817</v>
      </c>
      <c r="Z26" s="16">
        <f t="shared" si="8"/>
        <v>0.51905252317198769</v>
      </c>
      <c r="AA26" s="16">
        <f t="shared" si="8"/>
        <v>0.48989226906120181</v>
      </c>
      <c r="AB26" s="16">
        <f t="shared" si="8"/>
        <v>0.51334864929097679</v>
      </c>
      <c r="AC26" s="24">
        <f t="shared" ref="AC26:AC31" si="9">AVERAGE(E26:AB26)</f>
        <v>0.53065040314432321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0.53065040314432321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9"/>
        <v>0.53065040314432321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>
        <f t="shared" ref="E28:AB28" si="10">3.516/E26</f>
        <v>6.3396578144078148</v>
      </c>
      <c r="F28" s="16">
        <f t="shared" si="10"/>
        <v>6.3396578144078148</v>
      </c>
      <c r="G28" s="16">
        <f t="shared" si="10"/>
        <v>5.7954314814814802</v>
      </c>
      <c r="H28" s="16">
        <f t="shared" si="10"/>
        <v>7.1212594627594621</v>
      </c>
      <c r="I28" s="16">
        <f t="shared" si="10"/>
        <v>6.4513151927437633</v>
      </c>
      <c r="J28" s="16">
        <f t="shared" si="10"/>
        <v>6.5319566326530625</v>
      </c>
      <c r="K28" s="16">
        <f t="shared" si="10"/>
        <v>6.0964928571428576</v>
      </c>
      <c r="L28" s="16">
        <f t="shared" si="10"/>
        <v>6.3975542328042341</v>
      </c>
      <c r="M28" s="16">
        <f t="shared" si="10"/>
        <v>6.1388296130952389</v>
      </c>
      <c r="N28" s="16">
        <f t="shared" si="10"/>
        <v>6.2093908730158729</v>
      </c>
      <c r="O28" s="16">
        <f t="shared" si="10"/>
        <v>6.773880952380952</v>
      </c>
      <c r="P28" s="16">
        <f t="shared" si="10"/>
        <v>6.3505133928571418</v>
      </c>
      <c r="Q28" s="16">
        <f t="shared" si="10"/>
        <v>6.0682683531746031</v>
      </c>
      <c r="R28" s="16">
        <f t="shared" si="10"/>
        <v>6.9351638321995459</v>
      </c>
      <c r="S28" s="16">
        <f t="shared" si="10"/>
        <v>7.2081040903540909</v>
      </c>
      <c r="T28" s="16">
        <f t="shared" si="10"/>
        <v>7.0344148351648359</v>
      </c>
      <c r="U28" s="16">
        <f t="shared" si="10"/>
        <v>6.86072557997558</v>
      </c>
      <c r="V28" s="16">
        <f t="shared" si="10"/>
        <v>7.8002265512265518</v>
      </c>
      <c r="W28" s="16">
        <f t="shared" si="10"/>
        <v>7.5949574314574297</v>
      </c>
      <c r="X28" s="16">
        <f t="shared" si="10"/>
        <v>6.0212275132275126</v>
      </c>
      <c r="Y28" s="16">
        <f t="shared" si="10"/>
        <v>7.0561259920634916</v>
      </c>
      <c r="Z28" s="16">
        <f t="shared" si="10"/>
        <v>6.773880952380952</v>
      </c>
      <c r="AA28" s="16">
        <f t="shared" si="10"/>
        <v>7.1770881519274381</v>
      </c>
      <c r="AB28" s="16">
        <f t="shared" si="10"/>
        <v>6.8491462962962961</v>
      </c>
      <c r="AC28" s="24">
        <f t="shared" si="9"/>
        <v>6.6635529124665842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>
        <f t="shared" ref="E29:AB29" si="11">3.413*E28</f>
        <v>21.637252120573869</v>
      </c>
      <c r="F29" s="16">
        <f t="shared" si="11"/>
        <v>21.637252120573869</v>
      </c>
      <c r="G29" s="16">
        <f t="shared" si="11"/>
        <v>19.779807646296291</v>
      </c>
      <c r="H29" s="16">
        <f t="shared" si="11"/>
        <v>24.304858546398044</v>
      </c>
      <c r="I29" s="16">
        <f t="shared" si="11"/>
        <v>22.018338752834463</v>
      </c>
      <c r="J29" s="16">
        <f t="shared" si="11"/>
        <v>22.293567987244902</v>
      </c>
      <c r="K29" s="16">
        <f t="shared" si="11"/>
        <v>20.807330121428571</v>
      </c>
      <c r="L29" s="16">
        <f t="shared" si="11"/>
        <v>21.83485259656085</v>
      </c>
      <c r="M29" s="16">
        <f t="shared" si="11"/>
        <v>20.95182546949405</v>
      </c>
      <c r="N29" s="16">
        <f t="shared" si="11"/>
        <v>21.192651049603175</v>
      </c>
      <c r="O29" s="16">
        <f t="shared" si="11"/>
        <v>23.119255690476187</v>
      </c>
      <c r="P29" s="16">
        <f t="shared" si="11"/>
        <v>21.674302209821423</v>
      </c>
      <c r="Q29" s="16">
        <f t="shared" si="11"/>
        <v>20.710999889384919</v>
      </c>
      <c r="R29" s="16">
        <f t="shared" si="11"/>
        <v>23.669714159297047</v>
      </c>
      <c r="S29" s="16">
        <f t="shared" si="11"/>
        <v>24.601259260378512</v>
      </c>
      <c r="T29" s="16">
        <f t="shared" si="11"/>
        <v>24.008457832417584</v>
      </c>
      <c r="U29" s="16">
        <f t="shared" si="11"/>
        <v>23.415656404456652</v>
      </c>
      <c r="V29" s="16">
        <f t="shared" si="11"/>
        <v>26.622173219336219</v>
      </c>
      <c r="W29" s="16">
        <f t="shared" si="11"/>
        <v>25.921589713564206</v>
      </c>
      <c r="X29" s="16">
        <f t="shared" si="11"/>
        <v>20.550449502645499</v>
      </c>
      <c r="Y29" s="16">
        <f t="shared" si="11"/>
        <v>24.082558010912695</v>
      </c>
      <c r="Z29" s="16">
        <f t="shared" si="11"/>
        <v>23.119255690476187</v>
      </c>
      <c r="AA29" s="16">
        <f t="shared" si="11"/>
        <v>24.495401862528343</v>
      </c>
      <c r="AB29" s="16">
        <f t="shared" si="11"/>
        <v>23.376136309259259</v>
      </c>
      <c r="AC29" s="24">
        <f t="shared" si="9"/>
        <v>22.742706090248451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>
        <f t="shared" ref="E30:AB30" si="12">(E13-E12)/LN(1+(E13-E12)/E7)</f>
        <v>1.8713819772061446</v>
      </c>
      <c r="F30" s="16">
        <f t="shared" si="12"/>
        <v>1.9704005447877466</v>
      </c>
      <c r="G30" s="16">
        <f t="shared" si="12"/>
        <v>1.5777479928198512</v>
      </c>
      <c r="H30" s="16">
        <f t="shared" si="12"/>
        <v>1.970400544787746</v>
      </c>
      <c r="I30" s="16">
        <f t="shared" si="12"/>
        <v>2.1367404104931622</v>
      </c>
      <c r="J30" s="16">
        <f t="shared" si="12"/>
        <v>2.4942681312816743</v>
      </c>
      <c r="K30" s="16">
        <f t="shared" si="12"/>
        <v>2.0679084891855881</v>
      </c>
      <c r="L30" s="16">
        <f t="shared" si="12"/>
        <v>2.0679084891855881</v>
      </c>
      <c r="M30" s="16">
        <f t="shared" si="12"/>
        <v>2.0920659476488179</v>
      </c>
      <c r="N30" s="16">
        <f t="shared" si="12"/>
        <v>2.2891452394972478</v>
      </c>
      <c r="O30" s="16">
        <f t="shared" si="12"/>
        <v>2.3392274715076802</v>
      </c>
      <c r="P30" s="16">
        <f t="shared" si="12"/>
        <v>2.1401311712942253</v>
      </c>
      <c r="Q30" s="16">
        <f t="shared" si="12"/>
        <v>2.1161395591756311</v>
      </c>
      <c r="R30" s="16">
        <f t="shared" si="12"/>
        <v>2.1161395591756302</v>
      </c>
      <c r="S30" s="16">
        <f t="shared" si="12"/>
        <v>1.833965668233587</v>
      </c>
      <c r="T30" s="16">
        <f t="shared" si="12"/>
        <v>1.8108889353991755</v>
      </c>
      <c r="U30" s="16">
        <f t="shared" si="12"/>
        <v>2.0193342659384443</v>
      </c>
      <c r="V30" s="16">
        <f t="shared" si="12"/>
        <v>1.9704005447877466</v>
      </c>
      <c r="W30" s="16">
        <f t="shared" si="12"/>
        <v>1.8962866258862328</v>
      </c>
      <c r="X30" s="16">
        <f t="shared" si="12"/>
        <v>1.770690259280117</v>
      </c>
      <c r="Y30" s="16">
        <f t="shared" si="12"/>
        <v>1.945793382792312</v>
      </c>
      <c r="Z30" s="16">
        <f t="shared" si="12"/>
        <v>2.3715949553794347</v>
      </c>
      <c r="AA30" s="16">
        <f t="shared" si="12"/>
        <v>2.3142290202138431</v>
      </c>
      <c r="AB30" s="16">
        <f t="shared" si="12"/>
        <v>2.5538068190908843</v>
      </c>
      <c r="AC30" s="24">
        <f t="shared" si="9"/>
        <v>2.0723581668770215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>
        <f t="shared" ref="E31:AB31" si="13">(E9-E10)/LN(1+(E9-E10)/E8)</f>
        <v>2.6571824286132681</v>
      </c>
      <c r="F31" s="16">
        <f t="shared" si="13"/>
        <v>2.9965726364461651</v>
      </c>
      <c r="G31" s="16">
        <f t="shared" si="13"/>
        <v>2.9310095858689822</v>
      </c>
      <c r="H31" s="16">
        <f t="shared" si="13"/>
        <v>3.0533471748646286</v>
      </c>
      <c r="I31" s="16">
        <f t="shared" si="13"/>
        <v>3.0045957240544103</v>
      </c>
      <c r="J31" s="16">
        <f t="shared" si="13"/>
        <v>3.1997766755952366</v>
      </c>
      <c r="K31" s="16">
        <f t="shared" si="13"/>
        <v>3.1997766755952366</v>
      </c>
      <c r="L31" s="16">
        <f t="shared" si="13"/>
        <v>3.1260343067316194</v>
      </c>
      <c r="M31" s="16">
        <f t="shared" si="13"/>
        <v>3.174209338763446</v>
      </c>
      <c r="N31" s="16">
        <f t="shared" si="13"/>
        <v>3.3742761579128495</v>
      </c>
      <c r="O31" s="16">
        <f t="shared" si="13"/>
        <v>3.4236142575661002</v>
      </c>
      <c r="P31" s="16">
        <f t="shared" si="13"/>
        <v>3.4236142575661002</v>
      </c>
      <c r="Q31" s="16">
        <f t="shared" si="13"/>
        <v>3.3247131201211491</v>
      </c>
      <c r="R31" s="16">
        <f t="shared" si="13"/>
        <v>3.3247131201211491</v>
      </c>
      <c r="S31" s="16">
        <f t="shared" si="13"/>
        <v>3.249932086543676</v>
      </c>
      <c r="T31" s="16">
        <f t="shared" si="13"/>
        <v>3.1997766755952366</v>
      </c>
      <c r="U31" s="16">
        <f t="shared" si="13"/>
        <v>3.1493713162492138</v>
      </c>
      <c r="V31" s="16">
        <f t="shared" si="13"/>
        <v>3.0732768781004784</v>
      </c>
      <c r="W31" s="16">
        <f t="shared" si="13"/>
        <v>3.3309086262159</v>
      </c>
      <c r="X31" s="16">
        <f t="shared" si="13"/>
        <v>3.3340403569851187</v>
      </c>
      <c r="Y31" s="16">
        <f t="shared" si="13"/>
        <v>4.054976747317621</v>
      </c>
      <c r="Z31" s="16">
        <f t="shared" si="13"/>
        <v>5.3421635370407161</v>
      </c>
      <c r="AA31" s="16">
        <f t="shared" si="13"/>
        <v>3.8821657871398561</v>
      </c>
      <c r="AB31" s="16">
        <f t="shared" si="13"/>
        <v>3.7791551301255453</v>
      </c>
      <c r="AC31" s="24">
        <f t="shared" si="9"/>
        <v>3.3587167750472378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>
        <v>0.6</v>
      </c>
      <c r="F36" s="8">
        <v>0.6</v>
      </c>
      <c r="G36" s="8">
        <v>0.6</v>
      </c>
      <c r="H36" s="8">
        <v>0.6</v>
      </c>
      <c r="I36" s="8">
        <v>0.7</v>
      </c>
      <c r="J36" s="8">
        <v>0.6</v>
      </c>
      <c r="K36" s="8">
        <v>0.6</v>
      </c>
      <c r="L36" s="8">
        <v>0.7</v>
      </c>
      <c r="M36" s="8">
        <v>0.7</v>
      </c>
      <c r="N36" s="8">
        <v>0.7</v>
      </c>
      <c r="O36" s="8">
        <v>0.6</v>
      </c>
      <c r="P36" s="8">
        <v>0.7</v>
      </c>
      <c r="Q36" s="8">
        <v>0.7</v>
      </c>
      <c r="R36" s="8">
        <v>0.7</v>
      </c>
      <c r="S36" s="8">
        <v>0.7</v>
      </c>
      <c r="T36" s="8">
        <v>0.6</v>
      </c>
      <c r="U36" s="8">
        <v>0.6</v>
      </c>
      <c r="V36" s="8">
        <v>0.6</v>
      </c>
      <c r="W36" s="8">
        <v>0.6</v>
      </c>
      <c r="X36" s="8"/>
      <c r="Y36" s="8"/>
      <c r="Z36" s="8"/>
      <c r="AA36" s="8"/>
      <c r="AB36" s="8"/>
      <c r="AC36" s="23">
        <f>AVERAGE(E36:AB36)</f>
        <v>0.64210526315789462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>
        <v>0.7</v>
      </c>
      <c r="F37" s="9">
        <v>0.8</v>
      </c>
      <c r="G37" s="9">
        <v>0.8</v>
      </c>
      <c r="H37" s="9">
        <v>0.8</v>
      </c>
      <c r="I37" s="9">
        <v>0.8</v>
      </c>
      <c r="J37" s="9">
        <v>0.8</v>
      </c>
      <c r="K37" s="9">
        <v>0.9</v>
      </c>
      <c r="L37" s="9">
        <v>0.9</v>
      </c>
      <c r="M37" s="9">
        <v>0.9</v>
      </c>
      <c r="N37" s="9">
        <v>0.9</v>
      </c>
      <c r="O37" s="9">
        <v>0.9</v>
      </c>
      <c r="P37" s="9">
        <v>0.9</v>
      </c>
      <c r="Q37" s="9">
        <v>0.9</v>
      </c>
      <c r="R37" s="9">
        <v>0.9</v>
      </c>
      <c r="S37" s="9">
        <v>0.9</v>
      </c>
      <c r="T37" s="9">
        <v>0.9</v>
      </c>
      <c r="U37" s="9">
        <v>0.8</v>
      </c>
      <c r="V37" s="9">
        <v>0.8</v>
      </c>
      <c r="W37" s="9">
        <v>0.8</v>
      </c>
      <c r="X37" s="9"/>
      <c r="Y37" s="9"/>
      <c r="Z37" s="9"/>
      <c r="AA37" s="9"/>
      <c r="AB37" s="9"/>
      <c r="AC37" s="23">
        <f>AVERAGE(E37:AB37)</f>
        <v>0.84736842105263188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>
        <v>12.7</v>
      </c>
      <c r="F38" s="10">
        <v>12.7</v>
      </c>
      <c r="G38" s="10">
        <v>13.2</v>
      </c>
      <c r="H38" s="10">
        <v>13.4</v>
      </c>
      <c r="I38" s="10">
        <v>13.4</v>
      </c>
      <c r="J38" s="10">
        <v>13.4</v>
      </c>
      <c r="K38" s="10">
        <v>13.6</v>
      </c>
      <c r="L38" s="10">
        <v>13.9</v>
      </c>
      <c r="M38" s="10">
        <v>14.2</v>
      </c>
      <c r="N38" s="10">
        <v>14.3</v>
      </c>
      <c r="O38" s="10">
        <v>14.4</v>
      </c>
      <c r="P38" s="10">
        <v>14.3</v>
      </c>
      <c r="Q38" s="10">
        <v>14.2</v>
      </c>
      <c r="R38" s="10">
        <v>14</v>
      </c>
      <c r="S38" s="10">
        <v>13.7</v>
      </c>
      <c r="T38" s="10">
        <v>13.3</v>
      </c>
      <c r="U38" s="10">
        <v>13.1</v>
      </c>
      <c r="V38" s="10">
        <v>12.8</v>
      </c>
      <c r="W38" s="10">
        <v>12.3</v>
      </c>
      <c r="X38" s="10"/>
      <c r="Y38" s="10"/>
      <c r="Z38" s="10"/>
      <c r="AA38" s="10"/>
      <c r="AB38" s="10"/>
      <c r="AC38" s="24">
        <f t="shared" ref="AC38:AC42" si="14">AVERAGE(E38:AB38)</f>
        <v>13.521052631578948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>
        <v>5.7</v>
      </c>
      <c r="F39" s="10">
        <v>5.6</v>
      </c>
      <c r="G39" s="10">
        <v>5.7</v>
      </c>
      <c r="H39" s="10">
        <v>5.7</v>
      </c>
      <c r="I39" s="10">
        <v>5.8</v>
      </c>
      <c r="J39" s="10">
        <v>5.6</v>
      </c>
      <c r="K39" s="10">
        <v>5.7</v>
      </c>
      <c r="L39" s="10">
        <v>5.8</v>
      </c>
      <c r="M39" s="10">
        <v>5.9</v>
      </c>
      <c r="N39" s="10">
        <v>5.9</v>
      </c>
      <c r="O39" s="10">
        <v>6</v>
      </c>
      <c r="P39" s="10">
        <v>5.8</v>
      </c>
      <c r="Q39" s="10">
        <v>5.7</v>
      </c>
      <c r="R39" s="10">
        <v>5.4</v>
      </c>
      <c r="S39" s="10">
        <v>5.3</v>
      </c>
      <c r="T39" s="10">
        <v>5.3</v>
      </c>
      <c r="U39" s="10">
        <v>5.3</v>
      </c>
      <c r="V39" s="10">
        <v>5.4</v>
      </c>
      <c r="W39" s="10">
        <v>5.3</v>
      </c>
      <c r="X39" s="10"/>
      <c r="Y39" s="10"/>
      <c r="Z39" s="10"/>
      <c r="AA39" s="10"/>
      <c r="AB39" s="10"/>
      <c r="AC39" s="24">
        <f t="shared" si="14"/>
        <v>5.6263157894736846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>
        <f>E38-E39</f>
        <v>6.9999999999999991</v>
      </c>
      <c r="F40" s="10">
        <f t="shared" ref="F40:W40" si="15">F38-F39</f>
        <v>7.1</v>
      </c>
      <c r="G40" s="10">
        <f t="shared" si="15"/>
        <v>7.4999999999999991</v>
      </c>
      <c r="H40" s="10">
        <f t="shared" si="15"/>
        <v>7.7</v>
      </c>
      <c r="I40" s="10">
        <f t="shared" si="15"/>
        <v>7.6000000000000005</v>
      </c>
      <c r="J40" s="10">
        <f t="shared" si="15"/>
        <v>7.8000000000000007</v>
      </c>
      <c r="K40" s="10">
        <f t="shared" si="15"/>
        <v>7.8999999999999995</v>
      </c>
      <c r="L40" s="10">
        <f t="shared" si="15"/>
        <v>8.1000000000000014</v>
      </c>
      <c r="M40" s="10">
        <f t="shared" si="15"/>
        <v>8.2999999999999989</v>
      </c>
      <c r="N40" s="10">
        <f t="shared" si="15"/>
        <v>8.4</v>
      </c>
      <c r="O40" s="10">
        <f t="shared" si="15"/>
        <v>8.4</v>
      </c>
      <c r="P40" s="10">
        <f t="shared" si="15"/>
        <v>8.5</v>
      </c>
      <c r="Q40" s="10">
        <f t="shared" si="15"/>
        <v>8.5</v>
      </c>
      <c r="R40" s="10">
        <f t="shared" si="15"/>
        <v>8.6</v>
      </c>
      <c r="S40" s="10">
        <f t="shared" si="15"/>
        <v>8.3999999999999986</v>
      </c>
      <c r="T40" s="10">
        <f t="shared" si="15"/>
        <v>8</v>
      </c>
      <c r="U40" s="10">
        <f t="shared" si="15"/>
        <v>7.8</v>
      </c>
      <c r="V40" s="10">
        <f t="shared" si="15"/>
        <v>7.4</v>
      </c>
      <c r="W40" s="10">
        <f t="shared" si="15"/>
        <v>7.0000000000000009</v>
      </c>
      <c r="X40" s="10"/>
      <c r="Y40" s="10"/>
      <c r="Z40" s="10"/>
      <c r="AA40" s="10"/>
      <c r="AB40" s="10"/>
      <c r="AC40" s="24">
        <f t="shared" si="14"/>
        <v>7.8947368421052646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>
        <v>24.5</v>
      </c>
      <c r="F41" s="10">
        <v>24.7</v>
      </c>
      <c r="G41" s="10">
        <v>25.4</v>
      </c>
      <c r="H41" s="10">
        <v>25.2</v>
      </c>
      <c r="I41" s="10">
        <v>25.7</v>
      </c>
      <c r="J41" s="10">
        <v>25.8</v>
      </c>
      <c r="K41" s="10">
        <v>26.3</v>
      </c>
      <c r="L41" s="10">
        <v>26.4</v>
      </c>
      <c r="M41" s="10">
        <v>26.2</v>
      </c>
      <c r="N41" s="10">
        <v>26</v>
      </c>
      <c r="O41" s="10">
        <v>26.2</v>
      </c>
      <c r="P41" s="10">
        <v>25.6</v>
      </c>
      <c r="Q41" s="10">
        <v>25.3</v>
      </c>
      <c r="R41" s="10">
        <v>24.7</v>
      </c>
      <c r="S41" s="10">
        <v>24</v>
      </c>
      <c r="T41" s="10">
        <v>22.9</v>
      </c>
      <c r="U41" s="10">
        <v>21.9</v>
      </c>
      <c r="V41" s="10">
        <v>21.6</v>
      </c>
      <c r="W41" s="10">
        <v>21.3</v>
      </c>
      <c r="X41" s="10"/>
      <c r="Y41" s="10"/>
      <c r="Z41" s="10"/>
      <c r="AA41" s="10"/>
      <c r="AB41" s="10"/>
      <c r="AC41" s="24">
        <f t="shared" si="14"/>
        <v>24.721052631578949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>
        <v>28.9</v>
      </c>
      <c r="F42" s="10">
        <v>29.2</v>
      </c>
      <c r="G42" s="10">
        <v>30</v>
      </c>
      <c r="H42" s="10">
        <v>30.2</v>
      </c>
      <c r="I42" s="10">
        <v>30.6</v>
      </c>
      <c r="J42" s="10">
        <v>30.8</v>
      </c>
      <c r="K42" s="10">
        <v>31.3</v>
      </c>
      <c r="L42" s="10">
        <v>31.6</v>
      </c>
      <c r="M42" s="10">
        <v>31.6</v>
      </c>
      <c r="N42" s="10">
        <v>31.5</v>
      </c>
      <c r="O42" s="10">
        <v>31.6</v>
      </c>
      <c r="P42" s="10">
        <v>31</v>
      </c>
      <c r="Q42" s="10">
        <v>30.8</v>
      </c>
      <c r="R42" s="10">
        <v>30.1</v>
      </c>
      <c r="S42" s="10">
        <v>29.3</v>
      </c>
      <c r="T42" s="10">
        <v>28</v>
      </c>
      <c r="U42" s="10">
        <v>26.7</v>
      </c>
      <c r="V42" s="10">
        <v>26.2</v>
      </c>
      <c r="W42" s="10">
        <v>25.9</v>
      </c>
      <c r="X42" s="10"/>
      <c r="Y42" s="10"/>
      <c r="Z42" s="10"/>
      <c r="AA42" s="10"/>
      <c r="AB42" s="10"/>
      <c r="AC42" s="24">
        <f t="shared" si="14"/>
        <v>29.752631578947376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>
        <f>E42-E41</f>
        <v>4.3999999999999986</v>
      </c>
      <c r="F43" s="10">
        <f t="shared" ref="F43:W43" si="16">F42-F41</f>
        <v>4.5</v>
      </c>
      <c r="G43" s="10">
        <f t="shared" si="16"/>
        <v>4.6000000000000014</v>
      </c>
      <c r="H43" s="10">
        <f t="shared" si="16"/>
        <v>5</v>
      </c>
      <c r="I43" s="10">
        <f t="shared" si="16"/>
        <v>4.9000000000000021</v>
      </c>
      <c r="J43" s="10">
        <f t="shared" si="16"/>
        <v>5</v>
      </c>
      <c r="K43" s="10">
        <f t="shared" si="16"/>
        <v>5</v>
      </c>
      <c r="L43" s="10">
        <f t="shared" si="16"/>
        <v>5.2000000000000028</v>
      </c>
      <c r="M43" s="10">
        <f t="shared" si="16"/>
        <v>5.4000000000000021</v>
      </c>
      <c r="N43" s="10">
        <f t="shared" si="16"/>
        <v>5.5</v>
      </c>
      <c r="O43" s="10">
        <f t="shared" si="16"/>
        <v>5.4000000000000021</v>
      </c>
      <c r="P43" s="10">
        <f t="shared" si="16"/>
        <v>5.3999999999999986</v>
      </c>
      <c r="Q43" s="10">
        <f t="shared" si="16"/>
        <v>5.5</v>
      </c>
      <c r="R43" s="10">
        <f t="shared" si="16"/>
        <v>5.4000000000000021</v>
      </c>
      <c r="S43" s="10">
        <f t="shared" si="16"/>
        <v>5.3000000000000007</v>
      </c>
      <c r="T43" s="10">
        <f t="shared" si="16"/>
        <v>5.1000000000000014</v>
      </c>
      <c r="U43" s="10">
        <f t="shared" si="16"/>
        <v>4.8000000000000007</v>
      </c>
      <c r="V43" s="10">
        <f t="shared" si="16"/>
        <v>4.5999999999999979</v>
      </c>
      <c r="W43" s="10">
        <f t="shared" si="16"/>
        <v>4.5999999999999979</v>
      </c>
      <c r="X43" s="10"/>
      <c r="Y43" s="10"/>
      <c r="Z43" s="10"/>
      <c r="AA43" s="10"/>
      <c r="AB43" s="10"/>
      <c r="AC43" s="24">
        <f>AVERAGE(E43:AB43)</f>
        <v>5.0315789473684216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>
        <v>246.8</v>
      </c>
      <c r="F44" s="172">
        <v>246.1</v>
      </c>
      <c r="G44" s="172">
        <v>246.8</v>
      </c>
      <c r="H44" s="172">
        <v>246.8</v>
      </c>
      <c r="I44" s="172">
        <v>247.5</v>
      </c>
      <c r="J44" s="172">
        <v>244.8</v>
      </c>
      <c r="K44" s="172">
        <v>246.8</v>
      </c>
      <c r="L44" s="172">
        <v>246.8</v>
      </c>
      <c r="M44" s="172">
        <v>247.5</v>
      </c>
      <c r="N44" s="172">
        <v>248.2</v>
      </c>
      <c r="O44" s="172">
        <v>248.2</v>
      </c>
      <c r="P44" s="172">
        <v>246.8</v>
      </c>
      <c r="Q44" s="172">
        <v>244.8</v>
      </c>
      <c r="R44" s="172">
        <v>242.7</v>
      </c>
      <c r="S44" s="172">
        <v>242</v>
      </c>
      <c r="T44" s="172">
        <v>241.3</v>
      </c>
      <c r="U44" s="172">
        <v>242</v>
      </c>
      <c r="V44" s="172">
        <v>244.1</v>
      </c>
      <c r="W44" s="172">
        <v>243.4</v>
      </c>
      <c r="X44" s="172"/>
      <c r="Y44" s="172"/>
      <c r="Z44" s="172"/>
      <c r="AA44" s="172"/>
      <c r="AB44" s="172"/>
      <c r="AC44" s="24">
        <f t="shared" ref="AC44:AC52" si="17">AVERAGE(E44:AB44)</f>
        <v>245.44210526315788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>
        <v>660.5</v>
      </c>
      <c r="F45" s="172">
        <v>664.7</v>
      </c>
      <c r="G45" s="172">
        <v>684.6</v>
      </c>
      <c r="H45" s="172">
        <v>684.6</v>
      </c>
      <c r="I45" s="172">
        <v>695</v>
      </c>
      <c r="J45" s="172">
        <v>700.5</v>
      </c>
      <c r="K45" s="172">
        <v>712.9</v>
      </c>
      <c r="L45" s="172">
        <v>718.4</v>
      </c>
      <c r="M45" s="172">
        <v>719.1</v>
      </c>
      <c r="N45" s="172">
        <v>715.7</v>
      </c>
      <c r="O45" s="172">
        <v>718.4</v>
      </c>
      <c r="P45" s="172">
        <v>706.7</v>
      </c>
      <c r="Q45" s="172">
        <v>699.8</v>
      </c>
      <c r="R45" s="172">
        <v>684</v>
      </c>
      <c r="S45" s="172">
        <v>666</v>
      </c>
      <c r="T45" s="172">
        <v>637.1</v>
      </c>
      <c r="U45" s="172">
        <v>610.9</v>
      </c>
      <c r="V45" s="172">
        <v>599.20000000000005</v>
      </c>
      <c r="W45" s="172">
        <v>590.9</v>
      </c>
      <c r="X45" s="172"/>
      <c r="Y45" s="172"/>
      <c r="Z45" s="172"/>
      <c r="AA45" s="172"/>
      <c r="AB45" s="172"/>
      <c r="AC45" s="24">
        <f t="shared" si="17"/>
        <v>677.31578947368416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>
        <v>4.2</v>
      </c>
      <c r="F46" s="11">
        <v>4.2</v>
      </c>
      <c r="G46" s="11">
        <v>4.2</v>
      </c>
      <c r="H46" s="11">
        <v>4.2</v>
      </c>
      <c r="I46" s="11">
        <v>4.2</v>
      </c>
      <c r="J46" s="11">
        <v>4.2</v>
      </c>
      <c r="K46" s="11">
        <v>4.2</v>
      </c>
      <c r="L46" s="11">
        <v>4.2</v>
      </c>
      <c r="M46" s="11">
        <v>4.2</v>
      </c>
      <c r="N46" s="11">
        <v>4.2</v>
      </c>
      <c r="O46" s="11">
        <v>4.2</v>
      </c>
      <c r="P46" s="11">
        <v>4.2</v>
      </c>
      <c r="Q46" s="11">
        <v>4.2</v>
      </c>
      <c r="R46" s="11">
        <v>4.2</v>
      </c>
      <c r="S46" s="11">
        <v>4.2</v>
      </c>
      <c r="T46" s="11">
        <v>4.2</v>
      </c>
      <c r="U46" s="11">
        <v>4.2</v>
      </c>
      <c r="V46" s="11">
        <v>4.2</v>
      </c>
      <c r="W46" s="11">
        <v>4.2</v>
      </c>
      <c r="X46" s="11"/>
      <c r="Y46" s="11"/>
      <c r="Z46" s="11"/>
      <c r="AA46" s="11"/>
      <c r="AB46" s="11"/>
      <c r="AC46" s="24">
        <f t="shared" si="17"/>
        <v>4.2000000000000011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>
        <v>3.7</v>
      </c>
      <c r="F47" s="12">
        <v>3.7</v>
      </c>
      <c r="G47" s="12">
        <v>3.7</v>
      </c>
      <c r="H47" s="12">
        <v>3.7</v>
      </c>
      <c r="I47" s="12">
        <v>3.7</v>
      </c>
      <c r="J47" s="12">
        <v>3.7</v>
      </c>
      <c r="K47" s="12">
        <v>3.7</v>
      </c>
      <c r="L47" s="12">
        <v>3.7</v>
      </c>
      <c r="M47" s="12">
        <v>3.7</v>
      </c>
      <c r="N47" s="12">
        <v>3.7</v>
      </c>
      <c r="O47" s="12">
        <v>3.7</v>
      </c>
      <c r="P47" s="12">
        <v>3.7</v>
      </c>
      <c r="Q47" s="12">
        <v>3.7</v>
      </c>
      <c r="R47" s="12">
        <v>3.7</v>
      </c>
      <c r="S47" s="12">
        <v>3.7</v>
      </c>
      <c r="T47" s="12">
        <v>3.7</v>
      </c>
      <c r="U47" s="12">
        <v>3.7</v>
      </c>
      <c r="V47" s="12">
        <v>3.7</v>
      </c>
      <c r="W47" s="12">
        <v>3.7</v>
      </c>
      <c r="X47" s="12"/>
      <c r="Y47" s="12"/>
      <c r="Z47" s="12"/>
      <c r="AA47" s="12"/>
      <c r="AB47" s="12"/>
      <c r="AC47" s="24">
        <f t="shared" si="17"/>
        <v>3.7000000000000015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>
        <v>3.8</v>
      </c>
      <c r="F48" s="12">
        <v>3.8</v>
      </c>
      <c r="G48" s="12">
        <v>3.8</v>
      </c>
      <c r="H48" s="12">
        <v>3.8</v>
      </c>
      <c r="I48" s="12">
        <v>3.8</v>
      </c>
      <c r="J48" s="12">
        <v>3.8</v>
      </c>
      <c r="K48" s="12">
        <v>3.8</v>
      </c>
      <c r="L48" s="12">
        <v>3.8</v>
      </c>
      <c r="M48" s="12">
        <v>3.8</v>
      </c>
      <c r="N48" s="12">
        <v>3.8</v>
      </c>
      <c r="O48" s="12">
        <v>3.8</v>
      </c>
      <c r="P48" s="12">
        <v>3.8</v>
      </c>
      <c r="Q48" s="12">
        <v>3.8</v>
      </c>
      <c r="R48" s="12">
        <v>3.8</v>
      </c>
      <c r="S48" s="12">
        <v>3.8</v>
      </c>
      <c r="T48" s="12">
        <v>3.8</v>
      </c>
      <c r="U48" s="12">
        <v>3.8</v>
      </c>
      <c r="V48" s="12">
        <v>3.8</v>
      </c>
      <c r="W48" s="12">
        <v>3.8</v>
      </c>
      <c r="X48" s="12"/>
      <c r="Y48" s="12"/>
      <c r="Z48" s="12"/>
      <c r="AA48" s="12"/>
      <c r="AB48" s="12"/>
      <c r="AC48" s="24">
        <f t="shared" si="17"/>
        <v>3.7999999999999985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>
        <v>3</v>
      </c>
      <c r="F49" s="12">
        <v>3</v>
      </c>
      <c r="G49" s="12">
        <v>3</v>
      </c>
      <c r="H49" s="12">
        <v>3</v>
      </c>
      <c r="I49" s="12">
        <v>3</v>
      </c>
      <c r="J49" s="12">
        <v>3</v>
      </c>
      <c r="K49" s="12">
        <v>3</v>
      </c>
      <c r="L49" s="12">
        <v>3</v>
      </c>
      <c r="M49" s="12">
        <v>3</v>
      </c>
      <c r="N49" s="12">
        <v>3</v>
      </c>
      <c r="O49" s="12">
        <v>3</v>
      </c>
      <c r="P49" s="12">
        <v>3</v>
      </c>
      <c r="Q49" s="12">
        <v>3</v>
      </c>
      <c r="R49" s="12">
        <v>3</v>
      </c>
      <c r="S49" s="12">
        <v>3</v>
      </c>
      <c r="T49" s="12">
        <v>3</v>
      </c>
      <c r="U49" s="12">
        <v>3</v>
      </c>
      <c r="V49" s="12">
        <v>3</v>
      </c>
      <c r="W49" s="12">
        <v>3</v>
      </c>
      <c r="X49" s="12"/>
      <c r="Y49" s="12"/>
      <c r="Z49" s="12"/>
      <c r="AA49" s="12"/>
      <c r="AB49" s="12"/>
      <c r="AC49" s="24">
        <f t="shared" si="17"/>
        <v>3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>
        <f t="shared" ref="E50:W50" si="18">E46-E47</f>
        <v>0.5</v>
      </c>
      <c r="F50" s="11">
        <f t="shared" si="18"/>
        <v>0.5</v>
      </c>
      <c r="G50" s="11">
        <f t="shared" si="18"/>
        <v>0.5</v>
      </c>
      <c r="H50" s="11">
        <f t="shared" si="18"/>
        <v>0.5</v>
      </c>
      <c r="I50" s="11">
        <f t="shared" si="18"/>
        <v>0.5</v>
      </c>
      <c r="J50" s="11">
        <f t="shared" si="18"/>
        <v>0.5</v>
      </c>
      <c r="K50" s="11">
        <f t="shared" si="18"/>
        <v>0.5</v>
      </c>
      <c r="L50" s="11">
        <f t="shared" si="18"/>
        <v>0.5</v>
      </c>
      <c r="M50" s="11">
        <f t="shared" si="18"/>
        <v>0.5</v>
      </c>
      <c r="N50" s="11">
        <f t="shared" si="18"/>
        <v>0.5</v>
      </c>
      <c r="O50" s="11">
        <f t="shared" si="18"/>
        <v>0.5</v>
      </c>
      <c r="P50" s="11">
        <f t="shared" si="18"/>
        <v>0.5</v>
      </c>
      <c r="Q50" s="11">
        <f t="shared" si="18"/>
        <v>0.5</v>
      </c>
      <c r="R50" s="11">
        <f t="shared" si="18"/>
        <v>0.5</v>
      </c>
      <c r="S50" s="11">
        <f t="shared" si="18"/>
        <v>0.5</v>
      </c>
      <c r="T50" s="11">
        <f t="shared" si="18"/>
        <v>0.5</v>
      </c>
      <c r="U50" s="11">
        <f t="shared" si="18"/>
        <v>0.5</v>
      </c>
      <c r="V50" s="11">
        <f t="shared" si="18"/>
        <v>0.5</v>
      </c>
      <c r="W50" s="11">
        <f t="shared" si="18"/>
        <v>0.5</v>
      </c>
      <c r="X50" s="11"/>
      <c r="Y50" s="11"/>
      <c r="Z50" s="11"/>
      <c r="AA50" s="11"/>
      <c r="AB50" s="11"/>
      <c r="AC50" s="24">
        <f t="shared" si="17"/>
        <v>0.5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>
        <f t="shared" ref="E51:W51" si="19">E48-E49</f>
        <v>0.79999999999999982</v>
      </c>
      <c r="F51" s="11">
        <f t="shared" si="19"/>
        <v>0.79999999999999982</v>
      </c>
      <c r="G51" s="11">
        <f t="shared" si="19"/>
        <v>0.79999999999999982</v>
      </c>
      <c r="H51" s="11">
        <f t="shared" si="19"/>
        <v>0.79999999999999982</v>
      </c>
      <c r="I51" s="11">
        <f t="shared" si="19"/>
        <v>0.79999999999999982</v>
      </c>
      <c r="J51" s="11">
        <f t="shared" si="19"/>
        <v>0.79999999999999982</v>
      </c>
      <c r="K51" s="11">
        <f t="shared" si="19"/>
        <v>0.79999999999999982</v>
      </c>
      <c r="L51" s="11">
        <f t="shared" si="19"/>
        <v>0.79999999999999982</v>
      </c>
      <c r="M51" s="11">
        <f t="shared" si="19"/>
        <v>0.79999999999999982</v>
      </c>
      <c r="N51" s="11">
        <f t="shared" si="19"/>
        <v>0.79999999999999982</v>
      </c>
      <c r="O51" s="11">
        <f t="shared" si="19"/>
        <v>0.79999999999999982</v>
      </c>
      <c r="P51" s="11">
        <f t="shared" si="19"/>
        <v>0.79999999999999982</v>
      </c>
      <c r="Q51" s="11">
        <f t="shared" si="19"/>
        <v>0.79999999999999982</v>
      </c>
      <c r="R51" s="11">
        <f t="shared" si="19"/>
        <v>0.79999999999999982</v>
      </c>
      <c r="S51" s="11">
        <f t="shared" si="19"/>
        <v>0.79999999999999982</v>
      </c>
      <c r="T51" s="11">
        <f t="shared" si="19"/>
        <v>0.79999999999999982</v>
      </c>
      <c r="U51" s="11">
        <f t="shared" si="19"/>
        <v>0.79999999999999982</v>
      </c>
      <c r="V51" s="11">
        <f t="shared" si="19"/>
        <v>0.79999999999999982</v>
      </c>
      <c r="W51" s="11">
        <f t="shared" si="19"/>
        <v>0.79999999999999982</v>
      </c>
      <c r="X51" s="11"/>
      <c r="Y51" s="11"/>
      <c r="Z51" s="11"/>
      <c r="AA51" s="11"/>
      <c r="AB51" s="11"/>
      <c r="AC51" s="24">
        <f t="shared" si="17"/>
        <v>0.80000000000000016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>
        <f t="shared" ref="E52:W52" si="20">SQRT(E50/0.5)*971</f>
        <v>971</v>
      </c>
      <c r="F52" s="14">
        <f t="shared" si="20"/>
        <v>971</v>
      </c>
      <c r="G52" s="14">
        <f t="shared" si="20"/>
        <v>971</v>
      </c>
      <c r="H52" s="14">
        <f t="shared" si="20"/>
        <v>971</v>
      </c>
      <c r="I52" s="14">
        <f t="shared" si="20"/>
        <v>971</v>
      </c>
      <c r="J52" s="14">
        <f t="shared" si="20"/>
        <v>971</v>
      </c>
      <c r="K52" s="14">
        <f t="shared" si="20"/>
        <v>971</v>
      </c>
      <c r="L52" s="14">
        <f t="shared" si="20"/>
        <v>971</v>
      </c>
      <c r="M52" s="14">
        <f t="shared" si="20"/>
        <v>971</v>
      </c>
      <c r="N52" s="14">
        <f t="shared" si="20"/>
        <v>971</v>
      </c>
      <c r="O52" s="14">
        <f t="shared" si="20"/>
        <v>971</v>
      </c>
      <c r="P52" s="14">
        <f t="shared" si="20"/>
        <v>971</v>
      </c>
      <c r="Q52" s="14">
        <f t="shared" si="20"/>
        <v>971</v>
      </c>
      <c r="R52" s="14">
        <f t="shared" si="20"/>
        <v>971</v>
      </c>
      <c r="S52" s="14">
        <f t="shared" si="20"/>
        <v>971</v>
      </c>
      <c r="T52" s="14">
        <f t="shared" si="20"/>
        <v>971</v>
      </c>
      <c r="U52" s="14">
        <f t="shared" si="20"/>
        <v>971</v>
      </c>
      <c r="V52" s="14">
        <f t="shared" si="20"/>
        <v>971</v>
      </c>
      <c r="W52" s="14">
        <f t="shared" si="20"/>
        <v>971</v>
      </c>
      <c r="X52" s="14"/>
      <c r="Y52" s="14"/>
      <c r="Z52" s="14"/>
      <c r="AA52" s="14"/>
      <c r="AB52" s="14"/>
      <c r="AC52" s="24">
        <f t="shared" si="17"/>
        <v>971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>
        <f t="shared" ref="E53:W53" si="21">E52*1000*1*(E38-E39)/3024</f>
        <v>2247.6851851851848</v>
      </c>
      <c r="F53" s="14">
        <f t="shared" si="21"/>
        <v>2279.7949735449733</v>
      </c>
      <c r="G53" s="14">
        <f t="shared" si="21"/>
        <v>2408.2341269841268</v>
      </c>
      <c r="H53" s="14">
        <f t="shared" si="21"/>
        <v>2472.4537037037039</v>
      </c>
      <c r="I53" s="14">
        <f t="shared" si="21"/>
        <v>2440.3439153439158</v>
      </c>
      <c r="J53" s="14">
        <f t="shared" si="21"/>
        <v>2504.5634920634925</v>
      </c>
      <c r="K53" s="14">
        <f t="shared" si="21"/>
        <v>2536.6732804232802</v>
      </c>
      <c r="L53" s="14">
        <f t="shared" si="21"/>
        <v>2600.8928571428573</v>
      </c>
      <c r="M53" s="14">
        <f t="shared" si="21"/>
        <v>2665.1124338624336</v>
      </c>
      <c r="N53" s="14">
        <f t="shared" si="21"/>
        <v>2697.2222222222222</v>
      </c>
      <c r="O53" s="14">
        <f t="shared" si="21"/>
        <v>2697.2222222222222</v>
      </c>
      <c r="P53" s="14">
        <f t="shared" si="21"/>
        <v>2729.3320105820108</v>
      </c>
      <c r="Q53" s="14">
        <f t="shared" si="21"/>
        <v>2729.3320105820108</v>
      </c>
      <c r="R53" s="14">
        <f t="shared" si="21"/>
        <v>2761.4417989417989</v>
      </c>
      <c r="S53" s="14">
        <f t="shared" si="21"/>
        <v>2697.2222222222217</v>
      </c>
      <c r="T53" s="14">
        <f t="shared" si="21"/>
        <v>2568.7830687830688</v>
      </c>
      <c r="U53" s="14">
        <f t="shared" si="21"/>
        <v>2504.563492063492</v>
      </c>
      <c r="V53" s="14">
        <f t="shared" si="21"/>
        <v>2376.1243386243386</v>
      </c>
      <c r="W53" s="14">
        <f t="shared" si="21"/>
        <v>2247.6851851851857</v>
      </c>
      <c r="X53" s="14"/>
      <c r="Y53" s="14"/>
      <c r="Z53" s="14"/>
      <c r="AA53" s="14"/>
      <c r="AB53" s="14"/>
      <c r="AC53" s="24">
        <f>SUM(E53:AB53)</f>
        <v>48164.682539682537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>
        <v>1300</v>
      </c>
      <c r="F54" s="15">
        <v>1400</v>
      </c>
      <c r="G54" s="15">
        <v>1400</v>
      </c>
      <c r="H54" s="15">
        <v>1500</v>
      </c>
      <c r="I54" s="15">
        <v>1400</v>
      </c>
      <c r="J54" s="15">
        <v>1600</v>
      </c>
      <c r="K54" s="15">
        <v>1600</v>
      </c>
      <c r="L54" s="15">
        <v>1600</v>
      </c>
      <c r="M54" s="15">
        <v>1600</v>
      </c>
      <c r="N54" s="15">
        <v>1600</v>
      </c>
      <c r="O54" s="15">
        <v>1600</v>
      </c>
      <c r="P54" s="15">
        <v>1600</v>
      </c>
      <c r="Q54" s="15">
        <v>1700</v>
      </c>
      <c r="R54" s="15">
        <v>1600</v>
      </c>
      <c r="S54" s="15">
        <v>1400</v>
      </c>
      <c r="T54" s="15">
        <v>1400</v>
      </c>
      <c r="U54" s="15">
        <v>1400</v>
      </c>
      <c r="V54" s="15">
        <v>1100</v>
      </c>
      <c r="W54" s="15">
        <v>600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25">
        <f>SUM(E54:AB54)</f>
        <v>27400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>
        <f t="shared" ref="E55:W55" si="22">E54/E53</f>
        <v>0.5783728115345006</v>
      </c>
      <c r="F55" s="16">
        <f t="shared" si="22"/>
        <v>0.61409030910488682</v>
      </c>
      <c r="G55" s="16">
        <f t="shared" si="22"/>
        <v>0.5813388259526262</v>
      </c>
      <c r="H55" s="16">
        <f t="shared" si="22"/>
        <v>0.60668476734388166</v>
      </c>
      <c r="I55" s="16">
        <f t="shared" si="22"/>
        <v>0.57368963087430203</v>
      </c>
      <c r="J55" s="16">
        <f t="shared" si="22"/>
        <v>0.6388338746732154</v>
      </c>
      <c r="K55" s="16">
        <f t="shared" si="22"/>
        <v>0.63074736993051672</v>
      </c>
      <c r="L55" s="16">
        <f t="shared" si="22"/>
        <v>0.6151733607964297</v>
      </c>
      <c r="M55" s="16">
        <f t="shared" si="22"/>
        <v>0.60034990631940743</v>
      </c>
      <c r="N55" s="16">
        <f t="shared" si="22"/>
        <v>0.59320288362512874</v>
      </c>
      <c r="O55" s="16">
        <f t="shared" si="22"/>
        <v>0.59320288362512874</v>
      </c>
      <c r="P55" s="16">
        <f t="shared" si="22"/>
        <v>0.58622402617071545</v>
      </c>
      <c r="Q55" s="16">
        <f t="shared" si="22"/>
        <v>0.62286302780638514</v>
      </c>
      <c r="R55" s="16">
        <f t="shared" si="22"/>
        <v>0.57940746772686991</v>
      </c>
      <c r="S55" s="16">
        <f t="shared" si="22"/>
        <v>0.51905252317198769</v>
      </c>
      <c r="T55" s="16">
        <f t="shared" si="22"/>
        <v>0.54500514933058708</v>
      </c>
      <c r="U55" s="16">
        <f t="shared" si="22"/>
        <v>0.55897964033906367</v>
      </c>
      <c r="V55" s="16">
        <f t="shared" si="22"/>
        <v>0.46293873688312409</v>
      </c>
      <c r="W55" s="16">
        <f t="shared" si="22"/>
        <v>0.26694129763130786</v>
      </c>
      <c r="X55" s="16"/>
      <c r="Y55" s="16"/>
      <c r="Z55" s="16"/>
      <c r="AA55" s="16"/>
      <c r="AB55" s="16"/>
      <c r="AC55" s="24">
        <f t="shared" ref="AC55:AC60" si="23">AVERAGE(E55:AB55)</f>
        <v>0.56668939436000343</v>
      </c>
    </row>
    <row r="56" spans="1:35" ht="30" customHeight="1">
      <c r="A56" s="4">
        <v>17</v>
      </c>
      <c r="B56" s="5" t="s">
        <v>64</v>
      </c>
      <c r="C56" s="13"/>
      <c r="D56" s="13"/>
      <c r="E56" s="427">
        <f>AVERAGE(E55:AB55)</f>
        <v>0.56668939436000343</v>
      </c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>
        <f t="shared" si="23"/>
        <v>0.56668939436000343</v>
      </c>
    </row>
    <row r="57" spans="1:35" ht="30" customHeight="1">
      <c r="A57" s="4">
        <v>18</v>
      </c>
      <c r="B57" s="5" t="s">
        <v>65</v>
      </c>
      <c r="C57" s="13"/>
      <c r="D57" s="13"/>
      <c r="E57" s="16">
        <f t="shared" ref="E57:W57" si="24">3.516/E55</f>
        <v>6.0791239316239309</v>
      </c>
      <c r="F57" s="16">
        <f t="shared" si="24"/>
        <v>5.7255422335600903</v>
      </c>
      <c r="G57" s="16">
        <f t="shared" si="24"/>
        <v>6.0481079931972781</v>
      </c>
      <c r="H57" s="16">
        <f t="shared" si="24"/>
        <v>5.7954314814814811</v>
      </c>
      <c r="I57" s="16">
        <f t="shared" si="24"/>
        <v>6.1287494331065773</v>
      </c>
      <c r="J57" s="16">
        <f t="shared" si="24"/>
        <v>5.5037782738095249</v>
      </c>
      <c r="K57" s="16">
        <f t="shared" si="24"/>
        <v>5.574339533730158</v>
      </c>
      <c r="L57" s="16">
        <f t="shared" si="24"/>
        <v>5.7154620535714296</v>
      </c>
      <c r="M57" s="16">
        <f t="shared" si="24"/>
        <v>5.8565845734126984</v>
      </c>
      <c r="N57" s="16">
        <f t="shared" si="24"/>
        <v>5.9271458333333333</v>
      </c>
      <c r="O57" s="16">
        <f t="shared" si="24"/>
        <v>5.9271458333333333</v>
      </c>
      <c r="P57" s="16">
        <f t="shared" si="24"/>
        <v>5.9977070932539682</v>
      </c>
      <c r="Q57" s="16">
        <f t="shared" si="24"/>
        <v>5.6449007936507938</v>
      </c>
      <c r="R57" s="16">
        <f t="shared" si="24"/>
        <v>6.0682683531746031</v>
      </c>
      <c r="S57" s="16">
        <f t="shared" si="24"/>
        <v>6.773880952380952</v>
      </c>
      <c r="T57" s="16">
        <f t="shared" si="24"/>
        <v>6.4513151927437633</v>
      </c>
      <c r="U57" s="16">
        <f t="shared" si="24"/>
        <v>6.2900323129251694</v>
      </c>
      <c r="V57" s="16">
        <f t="shared" si="24"/>
        <v>7.5949574314574315</v>
      </c>
      <c r="W57" s="16">
        <f t="shared" si="24"/>
        <v>13.171435185185189</v>
      </c>
      <c r="X57" s="16"/>
      <c r="Y57" s="16"/>
      <c r="Z57" s="16"/>
      <c r="AA57" s="16"/>
      <c r="AB57" s="16"/>
      <c r="AC57" s="24">
        <f t="shared" si="23"/>
        <v>6.4354688678385097</v>
      </c>
    </row>
    <row r="58" spans="1:35" ht="30" customHeight="1">
      <c r="A58" s="4">
        <v>19</v>
      </c>
      <c r="B58" s="5" t="s">
        <v>66</v>
      </c>
      <c r="C58" s="13"/>
      <c r="D58" s="13"/>
      <c r="E58" s="16">
        <f t="shared" ref="E58:W58" si="25">3.413*E57</f>
        <v>20.748049978632476</v>
      </c>
      <c r="F58" s="16">
        <f t="shared" si="25"/>
        <v>19.541275643140587</v>
      </c>
      <c r="G58" s="16">
        <f t="shared" si="25"/>
        <v>20.642192580782311</v>
      </c>
      <c r="H58" s="16">
        <f t="shared" si="25"/>
        <v>19.779807646296295</v>
      </c>
      <c r="I58" s="16">
        <f t="shared" si="25"/>
        <v>20.917421815192746</v>
      </c>
      <c r="J58" s="16">
        <f t="shared" si="25"/>
        <v>18.784395248511906</v>
      </c>
      <c r="K58" s="16">
        <f t="shared" si="25"/>
        <v>19.025220828621027</v>
      </c>
      <c r="L58" s="16">
        <f t="shared" si="25"/>
        <v>19.506871988839286</v>
      </c>
      <c r="M58" s="16">
        <f t="shared" si="25"/>
        <v>19.988523149057539</v>
      </c>
      <c r="N58" s="16">
        <f t="shared" si="25"/>
        <v>20.229348729166666</v>
      </c>
      <c r="O58" s="16">
        <f t="shared" si="25"/>
        <v>20.229348729166666</v>
      </c>
      <c r="P58" s="16">
        <f t="shared" si="25"/>
        <v>20.470174309275791</v>
      </c>
      <c r="Q58" s="16">
        <f t="shared" si="25"/>
        <v>19.266046408730158</v>
      </c>
      <c r="R58" s="16">
        <f t="shared" si="25"/>
        <v>20.710999889384919</v>
      </c>
      <c r="S58" s="16">
        <f t="shared" si="25"/>
        <v>23.119255690476187</v>
      </c>
      <c r="T58" s="16">
        <f t="shared" si="25"/>
        <v>22.018338752834463</v>
      </c>
      <c r="U58" s="16">
        <f t="shared" si="25"/>
        <v>21.467880284013603</v>
      </c>
      <c r="V58" s="16">
        <f t="shared" si="25"/>
        <v>25.921589713564213</v>
      </c>
      <c r="W58" s="16">
        <f t="shared" si="25"/>
        <v>44.954108287037045</v>
      </c>
      <c r="X58" s="16"/>
      <c r="Y58" s="16"/>
      <c r="Z58" s="16"/>
      <c r="AA58" s="16"/>
      <c r="AB58" s="16"/>
      <c r="AC58" s="24">
        <f t="shared" si="23"/>
        <v>21.964255245932836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>
        <f>(E42-E41)/LN(1+(E42-E41)/E36)</f>
        <v>2.0752137292733064</v>
      </c>
      <c r="F59" s="16">
        <f t="shared" ref="F59:W59" si="26">(F42-F41)/LN(1+(F42-F41)/F36)</f>
        <v>2.1027387268477047</v>
      </c>
      <c r="G59" s="16">
        <f t="shared" si="26"/>
        <v>2.1301382500832813</v>
      </c>
      <c r="H59" s="16">
        <f t="shared" si="26"/>
        <v>2.2385464776673962</v>
      </c>
      <c r="I59" s="16">
        <f t="shared" si="26"/>
        <v>2.3564019001186409</v>
      </c>
      <c r="J59" s="16">
        <f t="shared" si="26"/>
        <v>2.2385464776673962</v>
      </c>
      <c r="K59" s="16">
        <f t="shared" si="26"/>
        <v>2.2385464776673962</v>
      </c>
      <c r="L59" s="16">
        <f t="shared" si="26"/>
        <v>2.4394508423504346</v>
      </c>
      <c r="M59" s="16">
        <f t="shared" si="26"/>
        <v>2.4942681312816748</v>
      </c>
      <c r="N59" s="16">
        <f t="shared" si="26"/>
        <v>2.5215197544805634</v>
      </c>
      <c r="O59" s="16">
        <f t="shared" si="26"/>
        <v>2.3451902022775606</v>
      </c>
      <c r="P59" s="16">
        <f t="shared" si="26"/>
        <v>2.4942681312816743</v>
      </c>
      <c r="Q59" s="16">
        <f t="shared" si="26"/>
        <v>2.5215197544805634</v>
      </c>
      <c r="R59" s="16">
        <f t="shared" si="26"/>
        <v>2.4942681312816748</v>
      </c>
      <c r="S59" s="16">
        <f t="shared" si="26"/>
        <v>2.4669126353211839</v>
      </c>
      <c r="T59" s="16">
        <f t="shared" si="26"/>
        <v>2.2653660459105298</v>
      </c>
      <c r="U59" s="16">
        <f t="shared" si="26"/>
        <v>2.1845741439044097</v>
      </c>
      <c r="V59" s="16">
        <f t="shared" si="26"/>
        <v>2.1301382500832799</v>
      </c>
      <c r="W59" s="16">
        <f t="shared" si="26"/>
        <v>2.1301382500832799</v>
      </c>
      <c r="X59" s="16"/>
      <c r="Y59" s="16"/>
      <c r="Z59" s="16"/>
      <c r="AA59" s="16"/>
      <c r="AB59" s="16"/>
      <c r="AC59" s="24">
        <f t="shared" si="23"/>
        <v>2.3088287532664187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>
        <f t="shared" ref="E60:W60" si="27">(E38-E39)/LN(1+(E38-E39)/E37)</f>
        <v>2.9192267399697238</v>
      </c>
      <c r="F60" s="16">
        <f t="shared" si="27"/>
        <v>3.1004281370558266</v>
      </c>
      <c r="G60" s="16">
        <f t="shared" si="27"/>
        <v>3.2059515234608833</v>
      </c>
      <c r="H60" s="16">
        <f t="shared" si="27"/>
        <v>3.2582804444917866</v>
      </c>
      <c r="I60" s="16">
        <f t="shared" si="27"/>
        <v>3.2321510472845874</v>
      </c>
      <c r="J60" s="16">
        <f t="shared" si="27"/>
        <v>3.2843408564649375</v>
      </c>
      <c r="K60" s="16">
        <f t="shared" si="27"/>
        <v>3.4647417224962034</v>
      </c>
      <c r="L60" s="16">
        <f t="shared" si="27"/>
        <v>3.51778530341634</v>
      </c>
      <c r="M60" s="16">
        <f t="shared" si="27"/>
        <v>3.5705620499265196</v>
      </c>
      <c r="N60" s="16">
        <f t="shared" si="27"/>
        <v>3.5968528834956848</v>
      </c>
      <c r="O60" s="16">
        <f t="shared" si="27"/>
        <v>3.5968528834956848</v>
      </c>
      <c r="P60" s="16">
        <f t="shared" si="27"/>
        <v>3.6230799837637013</v>
      </c>
      <c r="Q60" s="16">
        <f t="shared" si="27"/>
        <v>3.6230799837637013</v>
      </c>
      <c r="R60" s="16">
        <f t="shared" si="27"/>
        <v>3.649244289429546</v>
      </c>
      <c r="S60" s="16">
        <f t="shared" si="27"/>
        <v>3.5968528834956848</v>
      </c>
      <c r="T60" s="16">
        <f t="shared" si="27"/>
        <v>3.4912973855454976</v>
      </c>
      <c r="U60" s="16">
        <f t="shared" si="27"/>
        <v>3.284340856464937</v>
      </c>
      <c r="V60" s="16">
        <f t="shared" si="27"/>
        <v>3.1796806982868167</v>
      </c>
      <c r="W60" s="16">
        <f t="shared" si="27"/>
        <v>3.0738596413683661</v>
      </c>
      <c r="X60" s="16"/>
      <c r="Y60" s="16"/>
      <c r="Z60" s="16"/>
      <c r="AA60" s="16"/>
      <c r="AB60" s="16"/>
      <c r="AC60" s="24">
        <f t="shared" si="23"/>
        <v>3.3825583849303387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23" t="e">
        <f>AVERAGE(E65:AB65)</f>
        <v>#DIV/0!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23" t="e">
        <f>AVERAGE(E66:AB66)</f>
        <v>#DIV/0!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24" t="e">
        <f t="shared" ref="AC67:AC71" si="28">AVERAGE(E67:AB67)</f>
        <v>#DIV/0!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24" t="e">
        <f t="shared" si="28"/>
        <v>#DIV/0!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24" t="e">
        <f t="shared" si="28"/>
        <v>#DIV/0!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24" t="e">
        <f t="shared" si="28"/>
        <v>#DIV/0!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24" t="e">
        <f t="shared" si="28"/>
        <v>#DIV/0!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24" t="e">
        <f>AVERAGE(E72:AB72)</f>
        <v>#DIV/0!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24" t="e">
        <f t="shared" ref="AC73:AC81" si="29">AVERAGE(E73:AB73)</f>
        <v>#DIV/0!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24" t="e">
        <f t="shared" si="29"/>
        <v>#DIV/0!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24" t="e">
        <f t="shared" si="29"/>
        <v>#DIV/0!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24" t="e">
        <f t="shared" si="29"/>
        <v>#DIV/0!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24" t="e">
        <f t="shared" si="29"/>
        <v>#DIV/0!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24" t="e">
        <f t="shared" si="29"/>
        <v>#DIV/0!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24" t="e">
        <f t="shared" si="29"/>
        <v>#DIV/0!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24" t="e">
        <f t="shared" si="29"/>
        <v>#DIV/0!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24" t="e">
        <f t="shared" si="29"/>
        <v>#DIV/0!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24">
        <f>SUM(E82:AB82)</f>
        <v>0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25">
        <f>SUM(E83:AB83)</f>
        <v>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24" t="e">
        <f t="shared" ref="AC84:AC89" si="30">AVERAGE(E84:AB84)</f>
        <v>#DIV/0!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/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 t="e">
        <f t="shared" si="30"/>
        <v>#DIV/0!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24" t="e">
        <f t="shared" si="30"/>
        <v>#DIV/0!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24" t="e">
        <f t="shared" si="30"/>
        <v>#DIV/0!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24" t="e">
        <f t="shared" si="30"/>
        <v>#DIV/0!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24" t="e">
        <f t="shared" si="30"/>
        <v>#DIV/0!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 t="e">
        <f>AVERAGE(E94:AB94)</f>
        <v>#DIV/0!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 t="e">
        <f>AVERAGE(E95:AB95)</f>
        <v>#DIV/0!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 t="e">
        <f t="shared" ref="AC96:AC100" si="31">AVERAGE(E96:AB96)</f>
        <v>#DIV/0!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 t="e">
        <f t="shared" si="31"/>
        <v>#DIV/0!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24" t="e">
        <f t="shared" si="31"/>
        <v>#DIV/0!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 t="e">
        <f t="shared" si="31"/>
        <v>#DIV/0!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 t="e">
        <f t="shared" si="31"/>
        <v>#DIV/0!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24" t="e">
        <f>AVERAGE(E101:AB101)</f>
        <v>#DIV/0!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 t="e">
        <f t="shared" ref="AC102:AC110" si="32">AVERAGE(E102:AB102)</f>
        <v>#DIV/0!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 t="e">
        <f t="shared" si="32"/>
        <v>#DIV/0!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24" t="e">
        <f t="shared" si="32"/>
        <v>#DIV/0!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24" t="e">
        <f t="shared" si="32"/>
        <v>#DIV/0!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24" t="e">
        <f t="shared" si="32"/>
        <v>#DIV/0!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24" t="e">
        <f t="shared" si="32"/>
        <v>#DIV/0!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24" t="e">
        <f t="shared" si="32"/>
        <v>#DIV/0!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24" t="e">
        <f t="shared" si="32"/>
        <v>#DIV/0!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24" t="e">
        <f t="shared" si="32"/>
        <v>#DIV/0!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24">
        <f>SUM(E111:AB111)</f>
        <v>0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0</v>
      </c>
      <c r="AB112" s="15">
        <v>100</v>
      </c>
      <c r="AC112" s="25">
        <f>SUM(E112:AB112)</f>
        <v>100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24" t="e">
        <f t="shared" ref="AC113:AC118" si="33">AVERAGE(E113:AB113)</f>
        <v>#DIV/0!</v>
      </c>
    </row>
    <row r="114" spans="1:35" ht="30" customHeight="1">
      <c r="A114" s="4">
        <v>17</v>
      </c>
      <c r="B114" s="5" t="s">
        <v>64</v>
      </c>
      <c r="C114" s="13"/>
      <c r="D114" s="13"/>
      <c r="E114" s="427"/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 t="e">
        <f t="shared" si="33"/>
        <v>#DIV/0!</v>
      </c>
    </row>
    <row r="115" spans="1:35" ht="30" customHeight="1">
      <c r="A115" s="4">
        <v>18</v>
      </c>
      <c r="B115" s="5" t="s">
        <v>65</v>
      </c>
      <c r="C115" s="13"/>
      <c r="D115" s="13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24" t="e">
        <f t="shared" si="33"/>
        <v>#DIV/0!</v>
      </c>
    </row>
    <row r="116" spans="1:35" ht="30" customHeight="1">
      <c r="A116" s="4">
        <v>19</v>
      </c>
      <c r="B116" s="5" t="s">
        <v>66</v>
      </c>
      <c r="C116" s="13"/>
      <c r="D116" s="13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24" t="e">
        <f t="shared" si="33"/>
        <v>#DIV/0!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24" t="e">
        <f t="shared" si="33"/>
        <v>#DIV/0!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24" t="e">
        <f t="shared" si="33"/>
        <v>#DIV/0!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34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34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24" t="e">
        <f t="shared" si="34"/>
        <v>#DIV/0!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34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34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24" t="e">
        <f>AVERAGE(E130:AB130)</f>
        <v>#DIV/0!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35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35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24" t="e">
        <f t="shared" si="35"/>
        <v>#DIV/0!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24" t="e">
        <f t="shared" si="35"/>
        <v>#DIV/0!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24" t="e">
        <f t="shared" si="35"/>
        <v>#DIV/0!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24" t="e">
        <f t="shared" si="35"/>
        <v>#DIV/0!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24" t="e">
        <f t="shared" si="35"/>
        <v>#DIV/0!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24" t="e">
        <f t="shared" si="35"/>
        <v>#DIV/0!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24" t="e">
        <f t="shared" si="35"/>
        <v>#DIV/0!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24" t="e">
        <f t="shared" ref="AC142:AC147" si="36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/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36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24" t="e">
        <f t="shared" si="36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24" t="e">
        <f t="shared" si="36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24" t="e">
        <f t="shared" si="36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24" t="e">
        <f t="shared" si="36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23" t="e">
        <f>AVERAGE(E152:AB152)</f>
        <v>#DIV/0!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23" t="e">
        <f>AVERAGE(E153:AB153)</f>
        <v>#DIV/0!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24" t="e">
        <f t="shared" ref="AC154:AC158" si="37">AVERAGE(E154:AB154)</f>
        <v>#DIV/0!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24" t="e">
        <f t="shared" si="37"/>
        <v>#DIV/0!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24" t="e">
        <f t="shared" si="37"/>
        <v>#DIV/0!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24" t="e">
        <f t="shared" si="37"/>
        <v>#DIV/0!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24" t="e">
        <f t="shared" si="37"/>
        <v>#DIV/0!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24" t="e">
        <f>AVERAGE(E159:AB159)</f>
        <v>#DIV/0!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24" t="e">
        <f t="shared" ref="AC160:AC168" si="38">AVERAGE(E160:AB160)</f>
        <v>#DIV/0!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24" t="e">
        <f t="shared" si="38"/>
        <v>#DIV/0!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24" t="e">
        <f t="shared" si="38"/>
        <v>#DIV/0!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24" t="e">
        <f t="shared" si="38"/>
        <v>#DIV/0!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24" t="e">
        <f t="shared" si="38"/>
        <v>#DIV/0!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24" t="e">
        <f t="shared" si="38"/>
        <v>#DIV/0!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24" t="e">
        <f t="shared" si="38"/>
        <v>#DIV/0!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24" t="e">
        <f t="shared" si="38"/>
        <v>#DIV/0!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24" t="e">
        <f t="shared" si="38"/>
        <v>#DIV/0!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24">
        <f>SUM(E169:AB169)</f>
        <v>0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25">
        <f>SUM(E170:AB170)</f>
        <v>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24" t="e">
        <f t="shared" ref="AC171:AC176" si="39">AVERAGE(E171:AB171)</f>
        <v>#DIV/0!</v>
      </c>
    </row>
    <row r="172" spans="1:58" ht="30" customHeight="1">
      <c r="A172" s="4">
        <v>17</v>
      </c>
      <c r="B172" s="5" t="s">
        <v>64</v>
      </c>
      <c r="C172" s="13"/>
      <c r="D172" s="13"/>
      <c r="E172" s="427"/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 t="e">
        <f t="shared" si="39"/>
        <v>#DIV/0!</v>
      </c>
    </row>
    <row r="173" spans="1:58" ht="30" customHeight="1">
      <c r="A173" s="4">
        <v>18</v>
      </c>
      <c r="B173" s="5" t="s">
        <v>65</v>
      </c>
      <c r="C173" s="13"/>
      <c r="D173" s="13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24" t="e">
        <f t="shared" si="39"/>
        <v>#DIV/0!</v>
      </c>
    </row>
    <row r="174" spans="1:58" ht="30" customHeight="1">
      <c r="A174" s="4">
        <v>19</v>
      </c>
      <c r="B174" s="5" t="s">
        <v>66</v>
      </c>
      <c r="C174" s="13"/>
      <c r="D174" s="13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24" t="e">
        <f t="shared" si="39"/>
        <v>#DIV/0!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24" t="e">
        <f t="shared" si="39"/>
        <v>#DIV/0!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24" t="e">
        <f t="shared" si="39"/>
        <v>#DIV/0!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26" priority="6" operator="greaterThan">
      <formula>90</formula>
    </cfRule>
  </conditionalFormatting>
  <conditionalFormatting sqref="E54:AB54">
    <cfRule type="cellIs" dxfId="25" priority="5" operator="greaterThan">
      <formula>90</formula>
    </cfRule>
  </conditionalFormatting>
  <conditionalFormatting sqref="E83:AB83">
    <cfRule type="cellIs" dxfId="24" priority="4" operator="greaterThan">
      <formula>90</formula>
    </cfRule>
  </conditionalFormatting>
  <conditionalFormatting sqref="E112:AB112">
    <cfRule type="cellIs" dxfId="23" priority="3" operator="greaterThan">
      <formula>90</formula>
    </cfRule>
  </conditionalFormatting>
  <conditionalFormatting sqref="E141:AB141">
    <cfRule type="cellIs" dxfId="22" priority="2" operator="greaterThan">
      <formula>90</formula>
    </cfRule>
  </conditionalFormatting>
  <conditionalFormatting sqref="E170:AB170">
    <cfRule type="cellIs" dxfId="21" priority="1" operator="greaterThan">
      <formula>90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47005-9217-446F-B053-176599C19C30}">
  <dimension ref="A1:BF176"/>
  <sheetViews>
    <sheetView topLeftCell="A14" zoomScale="60" zoomScaleNormal="60" workbookViewId="0">
      <selection activeCell="AG111" sqref="AG111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30" width="9.5703125" style="1" customWidth="1"/>
    <col min="31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166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>
        <v>0.6</v>
      </c>
      <c r="F7" s="8">
        <v>0.4</v>
      </c>
      <c r="G7" s="8">
        <v>0.5</v>
      </c>
      <c r="H7" s="8">
        <v>0.6</v>
      </c>
      <c r="I7" s="8">
        <v>0.4</v>
      </c>
      <c r="J7" s="8">
        <v>0.6</v>
      </c>
      <c r="K7" s="8">
        <v>0.4</v>
      </c>
      <c r="L7" s="8">
        <v>0.3</v>
      </c>
      <c r="M7" s="8">
        <v>0.5</v>
      </c>
      <c r="N7" s="8">
        <v>0.5</v>
      </c>
      <c r="O7" s="8">
        <v>0.5</v>
      </c>
      <c r="P7" s="8">
        <v>0.4</v>
      </c>
      <c r="Q7" s="8">
        <v>0.4</v>
      </c>
      <c r="R7" s="8">
        <v>0.4</v>
      </c>
      <c r="S7" s="8">
        <v>0.3</v>
      </c>
      <c r="T7" s="8">
        <v>0.3</v>
      </c>
      <c r="U7" s="8">
        <v>0.5</v>
      </c>
      <c r="V7" s="8">
        <v>0.4</v>
      </c>
      <c r="W7" s="8">
        <v>0.4</v>
      </c>
      <c r="X7" s="8">
        <v>0.3</v>
      </c>
      <c r="Y7" s="8">
        <v>0.5</v>
      </c>
      <c r="Z7" s="8">
        <v>0.3</v>
      </c>
      <c r="AA7" s="8">
        <v>0.4</v>
      </c>
      <c r="AB7" s="8">
        <v>0.4</v>
      </c>
      <c r="AC7" s="23">
        <f>AVERAGE(E7:AB7)</f>
        <v>0.42916666666666675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>
        <v>0.8</v>
      </c>
      <c r="F8" s="9">
        <v>1.7</v>
      </c>
      <c r="G8" s="9">
        <v>1.2</v>
      </c>
      <c r="H8" s="9">
        <v>2.1</v>
      </c>
      <c r="I8" s="9">
        <v>3.1</v>
      </c>
      <c r="J8" s="9">
        <v>2.2999999999999998</v>
      </c>
      <c r="K8" s="9">
        <v>1.6</v>
      </c>
      <c r="L8" s="9">
        <v>0.7</v>
      </c>
      <c r="M8" s="9">
        <v>1.1000000000000001</v>
      </c>
      <c r="N8" s="9">
        <v>0.9</v>
      </c>
      <c r="O8" s="9">
        <v>0.8</v>
      </c>
      <c r="P8" s="9">
        <v>0.9</v>
      </c>
      <c r="Q8" s="9">
        <v>0.9</v>
      </c>
      <c r="R8" s="9">
        <v>1</v>
      </c>
      <c r="S8" s="9">
        <v>1.1000000000000001</v>
      </c>
      <c r="T8" s="9">
        <v>0.7</v>
      </c>
      <c r="U8" s="9">
        <v>0.8</v>
      </c>
      <c r="V8" s="9">
        <v>0.8</v>
      </c>
      <c r="W8" s="9">
        <v>0.9</v>
      </c>
      <c r="X8" s="9">
        <v>1.2</v>
      </c>
      <c r="Y8" s="9">
        <v>0.8</v>
      </c>
      <c r="Z8" s="9">
        <v>0.8</v>
      </c>
      <c r="AA8" s="9">
        <v>0.8</v>
      </c>
      <c r="AB8" s="9">
        <v>0.9</v>
      </c>
      <c r="AC8" s="23">
        <f>AVERAGE(E8:AB8)</f>
        <v>1.1624999999999999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>
        <v>14.7</v>
      </c>
      <c r="F9" s="10">
        <v>14.1</v>
      </c>
      <c r="G9" s="10">
        <v>13.2</v>
      </c>
      <c r="H9" s="10">
        <v>13.1</v>
      </c>
      <c r="I9" s="10">
        <v>12.9</v>
      </c>
      <c r="J9" s="10">
        <v>12.9</v>
      </c>
      <c r="K9" s="10">
        <v>13.2</v>
      </c>
      <c r="L9" s="10">
        <v>13.5</v>
      </c>
      <c r="M9" s="10">
        <v>14</v>
      </c>
      <c r="N9" s="10">
        <v>14.2</v>
      </c>
      <c r="O9" s="10">
        <v>14.1</v>
      </c>
      <c r="P9" s="10">
        <v>14.4</v>
      </c>
      <c r="Q9" s="10">
        <v>14.2</v>
      </c>
      <c r="R9" s="10">
        <v>13.9</v>
      </c>
      <c r="S9" s="10">
        <v>14</v>
      </c>
      <c r="T9" s="10">
        <v>14</v>
      </c>
      <c r="U9" s="10">
        <v>13.9</v>
      </c>
      <c r="V9" s="10">
        <v>13.9</v>
      </c>
      <c r="W9" s="10">
        <v>13.7</v>
      </c>
      <c r="X9" s="10">
        <v>13.7</v>
      </c>
      <c r="Y9" s="10">
        <v>13.8</v>
      </c>
      <c r="Z9" s="10">
        <v>13.7</v>
      </c>
      <c r="AA9" s="10">
        <v>13.7</v>
      </c>
      <c r="AB9" s="10">
        <v>13.7</v>
      </c>
      <c r="AC9" s="24">
        <f t="shared" ref="AC9:AC23" si="0">AVERAGE(E9:AB9)</f>
        <v>13.770833333333334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>
        <v>5.4</v>
      </c>
      <c r="F10" s="10">
        <v>6.4</v>
      </c>
      <c r="G10" s="10">
        <v>6.4</v>
      </c>
      <c r="H10" s="10">
        <v>6.5</v>
      </c>
      <c r="I10" s="10">
        <v>6.5</v>
      </c>
      <c r="J10" s="10">
        <v>6.3</v>
      </c>
      <c r="K10" s="10">
        <v>6.7</v>
      </c>
      <c r="L10" s="10">
        <v>6.5</v>
      </c>
      <c r="M10" s="10">
        <v>6.1</v>
      </c>
      <c r="N10" s="10">
        <v>5.8</v>
      </c>
      <c r="O10" s="10">
        <v>6.2</v>
      </c>
      <c r="P10" s="10">
        <v>6.1</v>
      </c>
      <c r="Q10" s="10">
        <v>6.1</v>
      </c>
      <c r="R10" s="10">
        <v>6.2</v>
      </c>
      <c r="S10" s="10">
        <v>5.9</v>
      </c>
      <c r="T10" s="10">
        <v>6.1</v>
      </c>
      <c r="U10" s="10">
        <v>6.1</v>
      </c>
      <c r="V10" s="10">
        <v>6.6</v>
      </c>
      <c r="W10" s="10">
        <v>6.6</v>
      </c>
      <c r="X10" s="10">
        <v>6.4</v>
      </c>
      <c r="Y10" s="10">
        <v>6.6</v>
      </c>
      <c r="Z10" s="10">
        <v>6.4</v>
      </c>
      <c r="AA10" s="10">
        <v>6.4</v>
      </c>
      <c r="AB10" s="10">
        <v>6.4</v>
      </c>
      <c r="AC10" s="24">
        <f t="shared" si="0"/>
        <v>6.2791666666666659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9.2999999999999989</v>
      </c>
      <c r="F11" s="10">
        <f t="shared" ref="F11:AB11" si="1">F9-F10</f>
        <v>7.6999999999999993</v>
      </c>
      <c r="G11" s="10">
        <f t="shared" si="1"/>
        <v>6.7999999999999989</v>
      </c>
      <c r="H11" s="10">
        <f t="shared" si="1"/>
        <v>6.6</v>
      </c>
      <c r="I11" s="10">
        <f t="shared" si="1"/>
        <v>6.4</v>
      </c>
      <c r="J11" s="10">
        <f t="shared" si="1"/>
        <v>6.6000000000000005</v>
      </c>
      <c r="K11" s="10">
        <f t="shared" si="1"/>
        <v>6.4999999999999991</v>
      </c>
      <c r="L11" s="10">
        <f t="shared" si="1"/>
        <v>7</v>
      </c>
      <c r="M11" s="10">
        <f t="shared" si="1"/>
        <v>7.9</v>
      </c>
      <c r="N11" s="10">
        <f t="shared" si="1"/>
        <v>8.3999999999999986</v>
      </c>
      <c r="O11" s="10">
        <f t="shared" si="1"/>
        <v>7.8999999999999995</v>
      </c>
      <c r="P11" s="10">
        <f t="shared" si="1"/>
        <v>8.3000000000000007</v>
      </c>
      <c r="Q11" s="10">
        <f t="shared" si="1"/>
        <v>8.1</v>
      </c>
      <c r="R11" s="10">
        <f t="shared" si="1"/>
        <v>7.7</v>
      </c>
      <c r="S11" s="10">
        <f t="shared" si="1"/>
        <v>8.1</v>
      </c>
      <c r="T11" s="10">
        <f t="shared" si="1"/>
        <v>7.9</v>
      </c>
      <c r="U11" s="10">
        <f t="shared" si="1"/>
        <v>7.8000000000000007</v>
      </c>
      <c r="V11" s="10">
        <f t="shared" si="1"/>
        <v>7.3000000000000007</v>
      </c>
      <c r="W11" s="10">
        <f t="shared" si="1"/>
        <v>7.1</v>
      </c>
      <c r="X11" s="10">
        <f t="shared" si="1"/>
        <v>7.2999999999999989</v>
      </c>
      <c r="Y11" s="10">
        <f t="shared" si="1"/>
        <v>7.2000000000000011</v>
      </c>
      <c r="Z11" s="10">
        <f t="shared" si="1"/>
        <v>7.2999999999999989</v>
      </c>
      <c r="AA11" s="10">
        <f t="shared" si="1"/>
        <v>7.2999999999999989</v>
      </c>
      <c r="AB11" s="10">
        <f t="shared" si="1"/>
        <v>7.2999999999999989</v>
      </c>
      <c r="AC11" s="24">
        <f t="shared" si="0"/>
        <v>7.491666666666668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>
        <v>20.5</v>
      </c>
      <c r="F12" s="10">
        <v>20.399999999999999</v>
      </c>
      <c r="G12" s="10">
        <v>20.6</v>
      </c>
      <c r="H12" s="10">
        <v>20.9</v>
      </c>
      <c r="I12" s="10">
        <v>22.5</v>
      </c>
      <c r="J12" s="10">
        <v>23.1</v>
      </c>
      <c r="K12" s="10">
        <v>23.9</v>
      </c>
      <c r="L12" s="10">
        <v>25.2</v>
      </c>
      <c r="M12" s="10">
        <v>24.7</v>
      </c>
      <c r="N12" s="10">
        <v>24.6</v>
      </c>
      <c r="O12" s="10">
        <v>24.4</v>
      </c>
      <c r="P12" s="10">
        <v>24.7</v>
      </c>
      <c r="Q12" s="10">
        <v>24</v>
      </c>
      <c r="R12" s="10">
        <v>24.3</v>
      </c>
      <c r="S12" s="10">
        <v>24.7</v>
      </c>
      <c r="T12" s="10">
        <v>24.6</v>
      </c>
      <c r="U12" s="10">
        <v>24.9</v>
      </c>
      <c r="V12" s="10">
        <v>24.4</v>
      </c>
      <c r="W12" s="10">
        <v>23.9</v>
      </c>
      <c r="X12" s="10">
        <v>25.8</v>
      </c>
      <c r="Y12" s="10">
        <v>25.8</v>
      </c>
      <c r="Z12" s="10">
        <v>25.8</v>
      </c>
      <c r="AA12" s="10">
        <v>25.8</v>
      </c>
      <c r="AB12" s="10">
        <v>26</v>
      </c>
      <c r="AC12" s="24">
        <f t="shared" si="0"/>
        <v>23.979166666666661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>
        <v>27.3</v>
      </c>
      <c r="F13" s="10">
        <v>25.6</v>
      </c>
      <c r="G13" s="10">
        <v>25.5</v>
      </c>
      <c r="H13" s="10">
        <v>25.4</v>
      </c>
      <c r="I13" s="10">
        <v>26.9</v>
      </c>
      <c r="J13" s="10">
        <v>27.4</v>
      </c>
      <c r="K13" s="10">
        <v>28.5</v>
      </c>
      <c r="L13" s="10">
        <v>30</v>
      </c>
      <c r="M13" s="10">
        <v>30.1</v>
      </c>
      <c r="N13" s="10">
        <v>30.2</v>
      </c>
      <c r="O13" s="10">
        <v>29.8</v>
      </c>
      <c r="P13" s="10">
        <v>30.1</v>
      </c>
      <c r="Q13" s="10">
        <v>29.5</v>
      </c>
      <c r="R13" s="10">
        <v>29.8</v>
      </c>
      <c r="S13" s="10">
        <v>29.9</v>
      </c>
      <c r="T13" s="10">
        <v>30</v>
      </c>
      <c r="U13" s="10">
        <v>30</v>
      </c>
      <c r="V13" s="10">
        <v>29.1</v>
      </c>
      <c r="W13" s="10">
        <v>28.7</v>
      </c>
      <c r="X13" s="10">
        <v>30.8</v>
      </c>
      <c r="Y13" s="10">
        <v>30.6</v>
      </c>
      <c r="Z13" s="10">
        <v>30.8</v>
      </c>
      <c r="AA13" s="10">
        <v>30.6</v>
      </c>
      <c r="AB13" s="10">
        <v>30.8</v>
      </c>
      <c r="AC13" s="24">
        <f t="shared" si="0"/>
        <v>29.058333333333334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6.8000000000000007</v>
      </c>
      <c r="F14" s="10">
        <f t="shared" ref="F14:AB14" si="2">F13-F12</f>
        <v>5.2000000000000028</v>
      </c>
      <c r="G14" s="10">
        <f t="shared" si="2"/>
        <v>4.8999999999999986</v>
      </c>
      <c r="H14" s="10">
        <f t="shared" si="2"/>
        <v>4.5</v>
      </c>
      <c r="I14" s="10">
        <f t="shared" si="2"/>
        <v>4.3999999999999986</v>
      </c>
      <c r="J14" s="10">
        <f t="shared" si="2"/>
        <v>4.2999999999999972</v>
      </c>
      <c r="K14" s="10">
        <f t="shared" si="2"/>
        <v>4.6000000000000014</v>
      </c>
      <c r="L14" s="10">
        <f t="shared" si="2"/>
        <v>4.8000000000000007</v>
      </c>
      <c r="M14" s="10">
        <f t="shared" si="2"/>
        <v>5.4000000000000021</v>
      </c>
      <c r="N14" s="10">
        <f t="shared" si="2"/>
        <v>5.5999999999999979</v>
      </c>
      <c r="O14" s="10">
        <f t="shared" si="2"/>
        <v>5.4000000000000021</v>
      </c>
      <c r="P14" s="10">
        <f t="shared" si="2"/>
        <v>5.4000000000000021</v>
      </c>
      <c r="Q14" s="10">
        <f t="shared" si="2"/>
        <v>5.5</v>
      </c>
      <c r="R14" s="10">
        <f t="shared" si="2"/>
        <v>5.5</v>
      </c>
      <c r="S14" s="10">
        <f t="shared" si="2"/>
        <v>5.1999999999999993</v>
      </c>
      <c r="T14" s="10">
        <f t="shared" si="2"/>
        <v>5.3999999999999986</v>
      </c>
      <c r="U14" s="10">
        <f t="shared" si="2"/>
        <v>5.1000000000000014</v>
      </c>
      <c r="V14" s="10">
        <f t="shared" si="2"/>
        <v>4.7000000000000028</v>
      </c>
      <c r="W14" s="10">
        <f t="shared" si="2"/>
        <v>4.8000000000000007</v>
      </c>
      <c r="X14" s="10">
        <f t="shared" si="2"/>
        <v>5</v>
      </c>
      <c r="Y14" s="10">
        <f t="shared" si="2"/>
        <v>4.8000000000000007</v>
      </c>
      <c r="Z14" s="10">
        <f t="shared" si="2"/>
        <v>5</v>
      </c>
      <c r="AA14" s="10">
        <f t="shared" si="2"/>
        <v>4.8000000000000007</v>
      </c>
      <c r="AB14" s="10">
        <f t="shared" si="2"/>
        <v>4.8000000000000007</v>
      </c>
      <c r="AC14" s="24">
        <f>AVERAGE(E14:AB14)</f>
        <v>5.0791666666666666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>
        <v>242.7</v>
      </c>
      <c r="F15" s="172">
        <v>248.9</v>
      </c>
      <c r="G15" s="172">
        <v>242</v>
      </c>
      <c r="H15" s="172">
        <v>248.9</v>
      </c>
      <c r="I15" s="172">
        <v>239.9</v>
      </c>
      <c r="J15" s="172">
        <v>248.2</v>
      </c>
      <c r="K15" s="172">
        <v>249.6</v>
      </c>
      <c r="L15" s="172">
        <v>253.7</v>
      </c>
      <c r="M15" s="172">
        <v>251</v>
      </c>
      <c r="N15" s="172">
        <v>248.9</v>
      </c>
      <c r="O15" s="172">
        <v>253.7</v>
      </c>
      <c r="P15" s="172">
        <v>252.3</v>
      </c>
      <c r="Q15" s="172">
        <v>252.3</v>
      </c>
      <c r="R15" s="172">
        <v>254.4</v>
      </c>
      <c r="S15" s="172">
        <v>251</v>
      </c>
      <c r="T15" s="172">
        <v>251.7</v>
      </c>
      <c r="U15" s="172">
        <v>253</v>
      </c>
      <c r="V15" s="172">
        <v>255.8</v>
      </c>
      <c r="W15" s="172">
        <v>254.4</v>
      </c>
      <c r="X15" s="172">
        <v>254.4</v>
      </c>
      <c r="Y15" s="172">
        <v>257.2</v>
      </c>
      <c r="Z15" s="172">
        <v>255.1</v>
      </c>
      <c r="AA15" s="172">
        <v>254.4</v>
      </c>
      <c r="AB15" s="172">
        <v>256.5</v>
      </c>
      <c r="AC15" s="24">
        <f t="shared" ref="AC15:AC16" si="3">AVERAGE(E15:AB15)</f>
        <v>251.25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>
        <v>612.9</v>
      </c>
      <c r="F16" s="172">
        <v>588.1</v>
      </c>
      <c r="G16" s="172">
        <v>586.70000000000005</v>
      </c>
      <c r="H16" s="172">
        <v>580.5</v>
      </c>
      <c r="I16" s="172">
        <v>613.6</v>
      </c>
      <c r="J16" s="172">
        <v>628.79999999999995</v>
      </c>
      <c r="K16" s="172">
        <v>645.29999999999995</v>
      </c>
      <c r="L16" s="172">
        <v>676.4</v>
      </c>
      <c r="M16" s="172">
        <v>678.4</v>
      </c>
      <c r="N16" s="172">
        <v>681.9</v>
      </c>
      <c r="O16" s="172">
        <v>674.3</v>
      </c>
      <c r="P16" s="172">
        <v>684</v>
      </c>
      <c r="Q16" s="172">
        <v>668.8</v>
      </c>
      <c r="R16" s="172">
        <v>670.2</v>
      </c>
      <c r="S16" s="172">
        <v>676.4</v>
      </c>
      <c r="T16" s="172">
        <v>677.8</v>
      </c>
      <c r="U16" s="172">
        <v>679.1</v>
      </c>
      <c r="V16" s="172">
        <v>659.8</v>
      </c>
      <c r="W16" s="172">
        <v>651.6</v>
      </c>
      <c r="X16" s="172">
        <v>692.2</v>
      </c>
      <c r="Y16" s="172">
        <v>693.6</v>
      </c>
      <c r="Z16" s="172">
        <v>695</v>
      </c>
      <c r="AA16" s="172">
        <v>695</v>
      </c>
      <c r="AB16" s="172">
        <v>695</v>
      </c>
      <c r="AC16" s="24">
        <f t="shared" si="3"/>
        <v>658.55833333333328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2986.2103174603167</v>
      </c>
      <c r="F24" s="14">
        <f t="shared" si="7"/>
        <v>2472.4537037037035</v>
      </c>
      <c r="G24" s="14">
        <f t="shared" si="7"/>
        <v>2183.4656084656081</v>
      </c>
      <c r="H24" s="14">
        <f t="shared" si="7"/>
        <v>2119.2460317460318</v>
      </c>
      <c r="I24" s="14">
        <f t="shared" si="7"/>
        <v>2055.0264550264551</v>
      </c>
      <c r="J24" s="14">
        <f t="shared" si="7"/>
        <v>2119.2460317460323</v>
      </c>
      <c r="K24" s="14">
        <f t="shared" si="7"/>
        <v>2087.1362433862432</v>
      </c>
      <c r="L24" s="14">
        <f t="shared" si="7"/>
        <v>2247.6851851851852</v>
      </c>
      <c r="M24" s="14">
        <f t="shared" si="7"/>
        <v>2536.6732804232806</v>
      </c>
      <c r="N24" s="14">
        <f t="shared" si="7"/>
        <v>2697.2222222222217</v>
      </c>
      <c r="O24" s="14">
        <f t="shared" si="7"/>
        <v>2536.6732804232802</v>
      </c>
      <c r="P24" s="14">
        <f t="shared" si="7"/>
        <v>2665.112433862434</v>
      </c>
      <c r="Q24" s="14">
        <f t="shared" si="7"/>
        <v>2600.8928571428573</v>
      </c>
      <c r="R24" s="14">
        <f t="shared" si="7"/>
        <v>2472.4537037037039</v>
      </c>
      <c r="S24" s="14">
        <f t="shared" si="7"/>
        <v>2600.8928571428573</v>
      </c>
      <c r="T24" s="14">
        <f t="shared" si="7"/>
        <v>2536.6732804232806</v>
      </c>
      <c r="U24" s="14">
        <f t="shared" si="7"/>
        <v>2504.5634920634925</v>
      </c>
      <c r="V24" s="14">
        <f t="shared" si="7"/>
        <v>2344.0145502645505</v>
      </c>
      <c r="W24" s="14">
        <f t="shared" si="7"/>
        <v>2279.7949735449733</v>
      </c>
      <c r="X24" s="14">
        <f t="shared" si="7"/>
        <v>2344.0145502645501</v>
      </c>
      <c r="Y24" s="14">
        <f t="shared" si="7"/>
        <v>2311.9047619047624</v>
      </c>
      <c r="Z24" s="14">
        <f t="shared" si="7"/>
        <v>2344.0145502645501</v>
      </c>
      <c r="AA24" s="14">
        <f t="shared" si="7"/>
        <v>2344.0145502645501</v>
      </c>
      <c r="AB24" s="14">
        <f t="shared" si="7"/>
        <v>2344.0145502645501</v>
      </c>
      <c r="AC24" s="24">
        <f>SUM(E24:AB24)</f>
        <v>57733.399470899458</v>
      </c>
      <c r="AD24" s="291"/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>
        <v>1300</v>
      </c>
      <c r="F25" s="15">
        <v>1200</v>
      </c>
      <c r="G25" s="15">
        <v>1000</v>
      </c>
      <c r="H25" s="15">
        <v>1000</v>
      </c>
      <c r="I25" s="15">
        <v>1100</v>
      </c>
      <c r="J25" s="15">
        <v>1100</v>
      </c>
      <c r="K25" s="15">
        <v>1100</v>
      </c>
      <c r="L25" s="15">
        <v>1400</v>
      </c>
      <c r="M25" s="15">
        <v>1400</v>
      </c>
      <c r="N25" s="15">
        <v>1300</v>
      </c>
      <c r="O25" s="15">
        <v>1300</v>
      </c>
      <c r="P25" s="15">
        <v>1500</v>
      </c>
      <c r="Q25" s="15">
        <v>1200</v>
      </c>
      <c r="R25" s="15">
        <v>1300</v>
      </c>
      <c r="S25" s="15">
        <v>1400</v>
      </c>
      <c r="T25" s="15">
        <v>1300</v>
      </c>
      <c r="U25" s="15">
        <v>1400</v>
      </c>
      <c r="V25" s="15">
        <v>1100</v>
      </c>
      <c r="W25" s="15">
        <v>1200</v>
      </c>
      <c r="X25" s="15">
        <v>1400</v>
      </c>
      <c r="Y25" s="15">
        <v>1100</v>
      </c>
      <c r="Z25" s="15">
        <v>1400</v>
      </c>
      <c r="AA25" s="15">
        <v>1200</v>
      </c>
      <c r="AB25" s="15">
        <v>1200</v>
      </c>
      <c r="AC25" s="25">
        <f>SUM(E25:AB25)</f>
        <v>29900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>
        <f t="shared" ref="E26:AB26" si="8">E25/E24</f>
        <v>0.43533437427328009</v>
      </c>
      <c r="F26" s="16">
        <f t="shared" si="8"/>
        <v>0.48534781387510539</v>
      </c>
      <c r="G26" s="16">
        <f t="shared" si="8"/>
        <v>0.45798752044587154</v>
      </c>
      <c r="H26" s="16">
        <f t="shared" si="8"/>
        <v>0.47186593015635236</v>
      </c>
      <c r="I26" s="16">
        <f t="shared" si="8"/>
        <v>0.53527291452111225</v>
      </c>
      <c r="J26" s="16">
        <f t="shared" si="8"/>
        <v>0.51905252317198747</v>
      </c>
      <c r="K26" s="16">
        <f t="shared" si="8"/>
        <v>0.52703794660540293</v>
      </c>
      <c r="L26" s="16">
        <f t="shared" si="8"/>
        <v>0.62286302780638514</v>
      </c>
      <c r="M26" s="16">
        <f t="shared" si="8"/>
        <v>0.55190394868920201</v>
      </c>
      <c r="N26" s="16">
        <f t="shared" si="8"/>
        <v>0.48197734294541716</v>
      </c>
      <c r="O26" s="16">
        <f t="shared" si="8"/>
        <v>0.51248223806854476</v>
      </c>
      <c r="P26" s="16">
        <f t="shared" si="8"/>
        <v>0.56282803717444441</v>
      </c>
      <c r="Q26" s="16">
        <f t="shared" si="8"/>
        <v>0.4613800205973223</v>
      </c>
      <c r="R26" s="16">
        <f t="shared" si="8"/>
        <v>0.52579346503136404</v>
      </c>
      <c r="S26" s="16">
        <f t="shared" si="8"/>
        <v>0.538276690696876</v>
      </c>
      <c r="T26" s="16">
        <f t="shared" si="8"/>
        <v>0.51248223806854476</v>
      </c>
      <c r="U26" s="16">
        <f t="shared" si="8"/>
        <v>0.55897964033906355</v>
      </c>
      <c r="V26" s="16">
        <f t="shared" si="8"/>
        <v>0.46928036341576962</v>
      </c>
      <c r="W26" s="16">
        <f t="shared" si="8"/>
        <v>0.52636312208990299</v>
      </c>
      <c r="X26" s="16">
        <f t="shared" si="8"/>
        <v>0.59726591707461596</v>
      </c>
      <c r="Y26" s="16">
        <f t="shared" si="8"/>
        <v>0.4757981462409886</v>
      </c>
      <c r="Z26" s="16">
        <f t="shared" si="8"/>
        <v>0.59726591707461596</v>
      </c>
      <c r="AA26" s="16">
        <f t="shared" si="8"/>
        <v>0.51194221463538514</v>
      </c>
      <c r="AB26" s="16">
        <f t="shared" si="8"/>
        <v>0.51194221463538514</v>
      </c>
      <c r="AC26" s="24">
        <f t="shared" ref="AC26:AC31" si="9">AVERAGE(E26:AB26)</f>
        <v>0.51878014865137245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0.51878014865137245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9"/>
        <v>0.51878014865137245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>
        <f t="shared" ref="E28:AB28" si="10">3.516/E26</f>
        <v>8.0765503663003635</v>
      </c>
      <c r="F28" s="16">
        <f t="shared" si="10"/>
        <v>7.244289351851851</v>
      </c>
      <c r="G28" s="16">
        <f t="shared" si="10"/>
        <v>7.6770650793650779</v>
      </c>
      <c r="H28" s="16">
        <f t="shared" si="10"/>
        <v>7.4512690476190482</v>
      </c>
      <c r="I28" s="16">
        <f t="shared" si="10"/>
        <v>6.5686118326118326</v>
      </c>
      <c r="J28" s="16">
        <f t="shared" si="10"/>
        <v>6.7738809523809547</v>
      </c>
      <c r="K28" s="16">
        <f t="shared" si="10"/>
        <v>6.671246392496391</v>
      </c>
      <c r="L28" s="16">
        <f t="shared" si="10"/>
        <v>5.6449007936507938</v>
      </c>
      <c r="M28" s="16">
        <f t="shared" si="10"/>
        <v>6.3706737528344677</v>
      </c>
      <c r="N28" s="16">
        <f t="shared" si="10"/>
        <v>7.2949487179487171</v>
      </c>
      <c r="O28" s="16">
        <f t="shared" si="10"/>
        <v>6.86072557997558</v>
      </c>
      <c r="P28" s="16">
        <f t="shared" si="10"/>
        <v>6.247023544973545</v>
      </c>
      <c r="Q28" s="16">
        <f t="shared" si="10"/>
        <v>7.6206160714285724</v>
      </c>
      <c r="R28" s="16">
        <f t="shared" si="10"/>
        <v>6.6870363247863258</v>
      </c>
      <c r="S28" s="16">
        <f t="shared" si="10"/>
        <v>6.5319566326530625</v>
      </c>
      <c r="T28" s="16">
        <f t="shared" si="10"/>
        <v>6.86072557997558</v>
      </c>
      <c r="U28" s="16">
        <f t="shared" si="10"/>
        <v>6.2900323129251712</v>
      </c>
      <c r="V28" s="16">
        <f t="shared" si="10"/>
        <v>7.4923228715728722</v>
      </c>
      <c r="W28" s="16">
        <f t="shared" si="10"/>
        <v>6.6797992724867719</v>
      </c>
      <c r="X28" s="16">
        <f t="shared" si="10"/>
        <v>5.8868251133786842</v>
      </c>
      <c r="Y28" s="16">
        <f t="shared" si="10"/>
        <v>7.389688311688313</v>
      </c>
      <c r="Z28" s="16">
        <f t="shared" si="10"/>
        <v>5.8868251133786842</v>
      </c>
      <c r="AA28" s="16">
        <f t="shared" si="10"/>
        <v>6.8679626322751313</v>
      </c>
      <c r="AB28" s="16">
        <f t="shared" si="10"/>
        <v>6.8679626322751313</v>
      </c>
      <c r="AC28" s="24">
        <f t="shared" si="9"/>
        <v>6.8309557617013708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>
        <f t="shared" ref="E29:AB29" si="11">3.413*E28</f>
        <v>27.565266400183138</v>
      </c>
      <c r="F29" s="16">
        <f t="shared" si="11"/>
        <v>24.724759557870367</v>
      </c>
      <c r="G29" s="16">
        <f t="shared" si="11"/>
        <v>26.201823115873008</v>
      </c>
      <c r="H29" s="16">
        <f t="shared" si="11"/>
        <v>25.431181259523811</v>
      </c>
      <c r="I29" s="16">
        <f t="shared" si="11"/>
        <v>22.418672184704182</v>
      </c>
      <c r="J29" s="16">
        <f t="shared" si="11"/>
        <v>23.119255690476198</v>
      </c>
      <c r="K29" s="16">
        <f t="shared" si="11"/>
        <v>22.768963937590183</v>
      </c>
      <c r="L29" s="16">
        <f t="shared" si="11"/>
        <v>19.266046408730158</v>
      </c>
      <c r="M29" s="16">
        <f t="shared" si="11"/>
        <v>21.743109518424038</v>
      </c>
      <c r="N29" s="16">
        <f t="shared" si="11"/>
        <v>24.897659974358969</v>
      </c>
      <c r="O29" s="16">
        <f t="shared" si="11"/>
        <v>23.415656404456652</v>
      </c>
      <c r="P29" s="16">
        <f t="shared" si="11"/>
        <v>21.321091358994707</v>
      </c>
      <c r="Q29" s="16">
        <f t="shared" si="11"/>
        <v>26.009162651785715</v>
      </c>
      <c r="R29" s="16">
        <f t="shared" si="11"/>
        <v>22.82285497649573</v>
      </c>
      <c r="S29" s="16">
        <f t="shared" si="11"/>
        <v>22.293567987244902</v>
      </c>
      <c r="T29" s="16">
        <f t="shared" si="11"/>
        <v>23.415656404456652</v>
      </c>
      <c r="U29" s="16">
        <f t="shared" si="11"/>
        <v>21.467880284013606</v>
      </c>
      <c r="V29" s="16">
        <f t="shared" si="11"/>
        <v>25.571297960678212</v>
      </c>
      <c r="W29" s="16">
        <f t="shared" si="11"/>
        <v>22.798154916997351</v>
      </c>
      <c r="X29" s="16">
        <f t="shared" si="11"/>
        <v>20.091734111961447</v>
      </c>
      <c r="Y29" s="16">
        <f t="shared" si="11"/>
        <v>25.221006207792211</v>
      </c>
      <c r="Z29" s="16">
        <f t="shared" si="11"/>
        <v>20.091734111961447</v>
      </c>
      <c r="AA29" s="16">
        <f t="shared" si="11"/>
        <v>23.440356463955023</v>
      </c>
      <c r="AB29" s="16">
        <f t="shared" si="11"/>
        <v>23.440356463955023</v>
      </c>
      <c r="AC29" s="24">
        <f t="shared" si="9"/>
        <v>23.314052014686776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>
        <f t="shared" ref="E30:J30" si="12">(E13-E12)/LN(1+(E13-E12)/E7)</f>
        <v>2.706677059950191</v>
      </c>
      <c r="F30" s="16">
        <f t="shared" si="12"/>
        <v>1.9704005447877466</v>
      </c>
      <c r="G30" s="16">
        <f t="shared" si="12"/>
        <v>2.0592162218326391</v>
      </c>
      <c r="H30" s="16">
        <f t="shared" si="12"/>
        <v>2.1027387268477047</v>
      </c>
      <c r="I30" s="16">
        <f t="shared" si="12"/>
        <v>1.7706902592801161</v>
      </c>
      <c r="J30" s="16">
        <f t="shared" si="12"/>
        <v>2.0475597377281685</v>
      </c>
      <c r="K30" s="16">
        <f>(K13-K12)/LN(1+(K13-K12)/K7)</f>
        <v>1.8212566145480942</v>
      </c>
      <c r="L30" s="16">
        <f t="shared" ref="L30:AB30" si="13">(L13-L12)/LN(1+(L13-L12)/L7)</f>
        <v>1.6941893945508537</v>
      </c>
      <c r="M30" s="16">
        <f t="shared" si="13"/>
        <v>2.187918246870789</v>
      </c>
      <c r="N30" s="16">
        <f t="shared" si="13"/>
        <v>2.238714125822971</v>
      </c>
      <c r="O30" s="16">
        <f t="shared" si="13"/>
        <v>2.187918246870789</v>
      </c>
      <c r="P30" s="16">
        <f t="shared" si="13"/>
        <v>2.0193342659384443</v>
      </c>
      <c r="Q30" s="16">
        <f t="shared" si="13"/>
        <v>2.0436652620419178</v>
      </c>
      <c r="R30" s="16">
        <f t="shared" si="13"/>
        <v>2.0436652620419178</v>
      </c>
      <c r="S30" s="16">
        <f t="shared" si="13"/>
        <v>1.7877273842746428</v>
      </c>
      <c r="T30" s="16">
        <f t="shared" si="13"/>
        <v>1.8339656682335861</v>
      </c>
      <c r="U30" s="16">
        <f t="shared" si="13"/>
        <v>2.111002489329934</v>
      </c>
      <c r="V30" s="16">
        <f t="shared" si="13"/>
        <v>1.8463729172879562</v>
      </c>
      <c r="W30" s="16">
        <f t="shared" si="13"/>
        <v>1.8713819772061446</v>
      </c>
      <c r="X30" s="16">
        <f t="shared" si="13"/>
        <v>1.7411413016526698</v>
      </c>
      <c r="Y30" s="16">
        <f t="shared" si="13"/>
        <v>2.0331625749524882</v>
      </c>
      <c r="Z30" s="16">
        <f t="shared" si="13"/>
        <v>1.7411413016526698</v>
      </c>
      <c r="AA30" s="16">
        <f t="shared" si="13"/>
        <v>1.8713819772061446</v>
      </c>
      <c r="AB30" s="16">
        <f t="shared" si="13"/>
        <v>1.8713819772061446</v>
      </c>
      <c r="AC30" s="24">
        <f t="shared" si="9"/>
        <v>1.9834418140881132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>
        <f t="shared" ref="E31:AB31" si="14">(E9-E10)/LN(1+(E9-E10)/E8)</f>
        <v>3.6676567069804067</v>
      </c>
      <c r="F31" s="16">
        <f t="shared" si="14"/>
        <v>4.502709536478446</v>
      </c>
      <c r="G31" s="16">
        <f t="shared" si="14"/>
        <v>3.5843805632615502</v>
      </c>
      <c r="H31" s="16">
        <f t="shared" si="14"/>
        <v>4.6433561900499019</v>
      </c>
      <c r="I31" s="16">
        <f t="shared" si="14"/>
        <v>5.7148485905652766</v>
      </c>
      <c r="J31" s="16">
        <f t="shared" si="14"/>
        <v>4.8775363190414085</v>
      </c>
      <c r="K31" s="16">
        <f t="shared" si="14"/>
        <v>4.0077431263617012</v>
      </c>
      <c r="L31" s="16">
        <f t="shared" si="14"/>
        <v>2.9192267399697243</v>
      </c>
      <c r="M31" s="16">
        <f t="shared" si="14"/>
        <v>3.7584784657626029</v>
      </c>
      <c r="N31" s="16">
        <f t="shared" si="14"/>
        <v>3.5968528834956848</v>
      </c>
      <c r="O31" s="16">
        <f t="shared" si="14"/>
        <v>3.310333392565084</v>
      </c>
      <c r="P31" s="16">
        <f t="shared" si="14"/>
        <v>3.57056204992652</v>
      </c>
      <c r="Q31" s="16">
        <f t="shared" si="14"/>
        <v>3.5177853034163391</v>
      </c>
      <c r="R31" s="16">
        <f t="shared" si="14"/>
        <v>3.5593389931440877</v>
      </c>
      <c r="S31" s="16">
        <f t="shared" si="14"/>
        <v>3.813750899722224</v>
      </c>
      <c r="T31" s="16">
        <f t="shared" si="14"/>
        <v>3.1493713162492138</v>
      </c>
      <c r="U31" s="16">
        <f t="shared" si="14"/>
        <v>3.2843408564649375</v>
      </c>
      <c r="V31" s="16">
        <f t="shared" si="14"/>
        <v>3.1533373622747245</v>
      </c>
      <c r="W31" s="16">
        <f t="shared" si="14"/>
        <v>3.2497223151885248</v>
      </c>
      <c r="X31" s="16">
        <f t="shared" si="14"/>
        <v>3.7287805442081328</v>
      </c>
      <c r="Y31" s="16">
        <f t="shared" si="14"/>
        <v>3.1269202697034135</v>
      </c>
      <c r="Z31" s="16">
        <f t="shared" si="14"/>
        <v>3.1533373622747245</v>
      </c>
      <c r="AA31" s="16">
        <f t="shared" si="14"/>
        <v>3.1533373622747245</v>
      </c>
      <c r="AB31" s="16">
        <f t="shared" si="14"/>
        <v>3.3039228830716172</v>
      </c>
      <c r="AC31" s="24">
        <f t="shared" si="9"/>
        <v>3.6811512513521243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5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5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24" t="e">
        <f t="shared" si="15"/>
        <v>#DIV/0!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5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5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24" t="e">
        <f>AVERAGE(E43:AB43)</f>
        <v>#DIV/0!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6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6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24" t="e">
        <f t="shared" si="16"/>
        <v>#DIV/0!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24" t="e">
        <f t="shared" si="16"/>
        <v>#DIV/0!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24" t="e">
        <f t="shared" si="16"/>
        <v>#DIV/0!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24" t="e">
        <f t="shared" si="16"/>
        <v>#DIV/0!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24" t="e">
        <f t="shared" si="16"/>
        <v>#DIV/0!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24" t="e">
        <f t="shared" si="16"/>
        <v>#DIV/0!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24" t="e">
        <f t="shared" si="16"/>
        <v>#DIV/0!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24" t="e">
        <f t="shared" ref="AC55:AC60" si="17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/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17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24" t="e">
        <f t="shared" si="17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24" t="e">
        <f t="shared" si="17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24" t="e">
        <f t="shared" si="17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24" t="e">
        <f t="shared" si="17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23" t="e">
        <f>AVERAGE(E65:AB65)</f>
        <v>#DIV/0!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23" t="e">
        <f>AVERAGE(E66:AB66)</f>
        <v>#DIV/0!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24" t="e">
        <f t="shared" ref="AC67:AC71" si="18">AVERAGE(E67:AB67)</f>
        <v>#DIV/0!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24" t="e">
        <f t="shared" si="18"/>
        <v>#DIV/0!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24" t="e">
        <f t="shared" si="18"/>
        <v>#DIV/0!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24" t="e">
        <f t="shared" si="18"/>
        <v>#DIV/0!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24" t="e">
        <f t="shared" si="18"/>
        <v>#DIV/0!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24" t="e">
        <f>AVERAGE(E72:AB72)</f>
        <v>#DIV/0!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24" t="e">
        <f t="shared" ref="AC73:AC81" si="19">AVERAGE(E73:AB73)</f>
        <v>#DIV/0!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24" t="e">
        <f t="shared" si="19"/>
        <v>#DIV/0!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24" t="e">
        <f t="shared" si="19"/>
        <v>#DIV/0!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24" t="e">
        <f t="shared" si="19"/>
        <v>#DIV/0!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24" t="e">
        <f t="shared" si="19"/>
        <v>#DIV/0!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24" t="e">
        <f t="shared" si="19"/>
        <v>#DIV/0!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24" t="e">
        <f t="shared" si="19"/>
        <v>#DIV/0!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24" t="e">
        <f t="shared" si="19"/>
        <v>#DIV/0!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24" t="e">
        <f t="shared" si="19"/>
        <v>#DIV/0!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24">
        <f>SUM(E82:AB82)</f>
        <v>0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25">
        <f>SUM(E83:AB83)</f>
        <v>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24" t="e">
        <f t="shared" ref="AC84:AC89" si="20">AVERAGE(E84:AB84)</f>
        <v>#DIV/0!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/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 t="e">
        <f t="shared" si="20"/>
        <v>#DIV/0!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24" t="e">
        <f t="shared" si="20"/>
        <v>#DIV/0!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24" t="e">
        <f t="shared" si="20"/>
        <v>#DIV/0!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24" t="e">
        <f t="shared" si="20"/>
        <v>#DIV/0!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24" t="e">
        <f t="shared" si="20"/>
        <v>#DIV/0!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/>
      <c r="F94" s="8">
        <v>2.6</v>
      </c>
      <c r="G94" s="8">
        <v>1.3</v>
      </c>
      <c r="H94" s="8">
        <v>1.3</v>
      </c>
      <c r="I94" s="8">
        <v>1.3</v>
      </c>
      <c r="J94" s="8">
        <v>1.2</v>
      </c>
      <c r="K94" s="8">
        <v>1.1000000000000001</v>
      </c>
      <c r="L94" s="8">
        <v>1.2</v>
      </c>
      <c r="M94" s="8">
        <v>1.2</v>
      </c>
      <c r="N94" s="8">
        <v>1.4</v>
      </c>
      <c r="O94" s="8">
        <v>1.2</v>
      </c>
      <c r="P94" s="8">
        <v>1.4</v>
      </c>
      <c r="Q94" s="8">
        <v>1.3</v>
      </c>
      <c r="R94" s="8">
        <v>1.3</v>
      </c>
      <c r="S94" s="8">
        <v>1.2</v>
      </c>
      <c r="T94" s="8">
        <v>1.3</v>
      </c>
      <c r="U94" s="8">
        <v>1.3</v>
      </c>
      <c r="V94" s="8">
        <v>1.3</v>
      </c>
      <c r="W94" s="8">
        <v>1.2</v>
      </c>
      <c r="X94" s="8">
        <v>1.2</v>
      </c>
      <c r="Y94" s="8">
        <v>1.1000000000000001</v>
      </c>
      <c r="Z94" s="8">
        <v>1.1000000000000001</v>
      </c>
      <c r="AA94" s="8">
        <v>1.2</v>
      </c>
      <c r="AB94" s="8">
        <v>1.2</v>
      </c>
      <c r="AC94" s="23">
        <f>AVERAGE(E94:AB94)</f>
        <v>1.3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/>
      <c r="F95" s="9">
        <v>1.4</v>
      </c>
      <c r="G95" s="9">
        <v>0.9</v>
      </c>
      <c r="H95" s="9">
        <v>0.8</v>
      </c>
      <c r="I95" s="9">
        <v>0.9</v>
      </c>
      <c r="J95" s="9">
        <v>0.7</v>
      </c>
      <c r="K95" s="9">
        <v>0.6</v>
      </c>
      <c r="L95" s="9">
        <v>0.6</v>
      </c>
      <c r="M95" s="9">
        <v>0.6</v>
      </c>
      <c r="N95" s="9">
        <v>0.7</v>
      </c>
      <c r="O95" s="9">
        <v>0.7</v>
      </c>
      <c r="P95" s="9">
        <v>0.7</v>
      </c>
      <c r="Q95" s="9">
        <v>0.7</v>
      </c>
      <c r="R95" s="9">
        <v>0.8</v>
      </c>
      <c r="S95" s="9">
        <v>0.5</v>
      </c>
      <c r="T95" s="9">
        <v>0.6</v>
      </c>
      <c r="U95" s="9">
        <v>0.6</v>
      </c>
      <c r="V95" s="9">
        <v>0.4</v>
      </c>
      <c r="W95" s="9">
        <v>0.6</v>
      </c>
      <c r="X95" s="9">
        <v>0.7</v>
      </c>
      <c r="Y95" s="9">
        <v>0.5</v>
      </c>
      <c r="Z95" s="9">
        <v>0.6</v>
      </c>
      <c r="AA95" s="9">
        <v>0.4</v>
      </c>
      <c r="AB95" s="9">
        <v>0.6</v>
      </c>
      <c r="AC95" s="23">
        <f>AVERAGE(E95:AB95)</f>
        <v>0.67826086956521725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/>
      <c r="F96" s="10">
        <v>14.3</v>
      </c>
      <c r="G96" s="10">
        <v>13.2</v>
      </c>
      <c r="H96" s="10">
        <v>13.2</v>
      </c>
      <c r="I96" s="10">
        <v>12.8</v>
      </c>
      <c r="J96" s="10">
        <v>13</v>
      </c>
      <c r="K96" s="10">
        <v>13.1</v>
      </c>
      <c r="L96" s="10">
        <v>13.5</v>
      </c>
      <c r="M96" s="10">
        <v>14.1</v>
      </c>
      <c r="N96" s="10">
        <v>14.2</v>
      </c>
      <c r="O96" s="10">
        <v>14.2</v>
      </c>
      <c r="P96" s="10">
        <v>14.3</v>
      </c>
      <c r="Q96" s="10">
        <v>14.3</v>
      </c>
      <c r="R96" s="10">
        <v>14</v>
      </c>
      <c r="S96" s="10">
        <v>14.1</v>
      </c>
      <c r="T96" s="10">
        <v>14.1</v>
      </c>
      <c r="U96" s="10">
        <v>14</v>
      </c>
      <c r="V96" s="10">
        <v>13.9</v>
      </c>
      <c r="W96" s="10">
        <v>13.7</v>
      </c>
      <c r="X96" s="10">
        <v>13.8</v>
      </c>
      <c r="Y96" s="10">
        <v>13.9</v>
      </c>
      <c r="Z96" s="10">
        <v>13.8</v>
      </c>
      <c r="AA96" s="10">
        <v>13.8</v>
      </c>
      <c r="AB96" s="10">
        <v>13.8</v>
      </c>
      <c r="AC96" s="24">
        <f t="shared" ref="AC96:AC100" si="21">AVERAGE(E96:AB96)</f>
        <v>13.786956521739132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/>
      <c r="F97" s="10">
        <v>6.4</v>
      </c>
      <c r="G97" s="10">
        <v>6.6</v>
      </c>
      <c r="H97" s="10">
        <v>6.6</v>
      </c>
      <c r="I97" s="10">
        <v>6.6</v>
      </c>
      <c r="J97" s="10">
        <v>6.7</v>
      </c>
      <c r="K97" s="10">
        <v>6.6</v>
      </c>
      <c r="L97" s="10">
        <v>6.7</v>
      </c>
      <c r="M97" s="10">
        <v>6.7</v>
      </c>
      <c r="N97" s="10">
        <v>6.4</v>
      </c>
      <c r="O97" s="10">
        <v>6.3</v>
      </c>
      <c r="P97" s="10">
        <v>6.6</v>
      </c>
      <c r="Q97" s="10">
        <v>6.3</v>
      </c>
      <c r="R97" s="10">
        <v>6.1</v>
      </c>
      <c r="S97" s="10">
        <v>6.1</v>
      </c>
      <c r="T97" s="10">
        <v>6.1</v>
      </c>
      <c r="U97" s="10">
        <v>6</v>
      </c>
      <c r="V97" s="10">
        <v>6.3</v>
      </c>
      <c r="W97" s="10">
        <v>6.6</v>
      </c>
      <c r="X97" s="10">
        <v>6.6</v>
      </c>
      <c r="Y97" s="10">
        <v>6.6</v>
      </c>
      <c r="Z97" s="10">
        <v>6.6</v>
      </c>
      <c r="AA97" s="10">
        <v>6.7</v>
      </c>
      <c r="AB97" s="10">
        <v>6.7</v>
      </c>
      <c r="AC97" s="24">
        <f t="shared" si="21"/>
        <v>6.4739130434782588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/>
      <c r="F98" s="10">
        <f t="shared" ref="F98:AB98" si="22">F96-F97</f>
        <v>7.9</v>
      </c>
      <c r="G98" s="10">
        <f t="shared" si="22"/>
        <v>6.6</v>
      </c>
      <c r="H98" s="10">
        <f t="shared" si="22"/>
        <v>6.6</v>
      </c>
      <c r="I98" s="10">
        <f t="shared" si="22"/>
        <v>6.2000000000000011</v>
      </c>
      <c r="J98" s="10">
        <f t="shared" si="22"/>
        <v>6.3</v>
      </c>
      <c r="K98" s="10">
        <f t="shared" si="22"/>
        <v>6.5</v>
      </c>
      <c r="L98" s="10">
        <f t="shared" si="22"/>
        <v>6.8</v>
      </c>
      <c r="M98" s="10">
        <f t="shared" si="22"/>
        <v>7.3999999999999995</v>
      </c>
      <c r="N98" s="10">
        <f t="shared" si="22"/>
        <v>7.7999999999999989</v>
      </c>
      <c r="O98" s="10">
        <f t="shared" si="22"/>
        <v>7.8999999999999995</v>
      </c>
      <c r="P98" s="10">
        <f t="shared" si="22"/>
        <v>7.7000000000000011</v>
      </c>
      <c r="Q98" s="10">
        <f t="shared" si="22"/>
        <v>8</v>
      </c>
      <c r="R98" s="10">
        <f t="shared" si="22"/>
        <v>7.9</v>
      </c>
      <c r="S98" s="10">
        <f t="shared" si="22"/>
        <v>8</v>
      </c>
      <c r="T98" s="10">
        <f t="shared" si="22"/>
        <v>8</v>
      </c>
      <c r="U98" s="10">
        <f t="shared" si="22"/>
        <v>8</v>
      </c>
      <c r="V98" s="10">
        <f t="shared" si="22"/>
        <v>7.6000000000000005</v>
      </c>
      <c r="W98" s="10">
        <f t="shared" si="22"/>
        <v>7.1</v>
      </c>
      <c r="X98" s="10">
        <f t="shared" si="22"/>
        <v>7.2000000000000011</v>
      </c>
      <c r="Y98" s="10">
        <f t="shared" si="22"/>
        <v>7.3000000000000007</v>
      </c>
      <c r="Z98" s="10">
        <f t="shared" si="22"/>
        <v>7.2000000000000011</v>
      </c>
      <c r="AA98" s="10">
        <f t="shared" si="22"/>
        <v>7.1000000000000005</v>
      </c>
      <c r="AB98" s="10">
        <f t="shared" si="22"/>
        <v>7.1000000000000005</v>
      </c>
      <c r="AC98" s="24">
        <f t="shared" si="21"/>
        <v>7.3130434782608686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/>
      <c r="F99" s="10">
        <v>20.8</v>
      </c>
      <c r="G99" s="10">
        <v>21.3</v>
      </c>
      <c r="H99" s="10">
        <v>21.2</v>
      </c>
      <c r="I99" s="10">
        <v>22.9</v>
      </c>
      <c r="J99" s="10">
        <v>23.6</v>
      </c>
      <c r="K99" s="10">
        <v>24.4</v>
      </c>
      <c r="L99" s="10">
        <v>25.7</v>
      </c>
      <c r="M99" s="10">
        <v>25.2</v>
      </c>
      <c r="N99" s="10">
        <v>25</v>
      </c>
      <c r="O99" s="10">
        <v>24.9</v>
      </c>
      <c r="P99" s="10">
        <v>25.2</v>
      </c>
      <c r="Q99" s="10">
        <v>24.6</v>
      </c>
      <c r="R99" s="10">
        <v>24.9</v>
      </c>
      <c r="S99" s="10">
        <v>25.1</v>
      </c>
      <c r="T99" s="10">
        <v>25.1</v>
      </c>
      <c r="U99" s="10">
        <v>25.2</v>
      </c>
      <c r="V99" s="10">
        <v>24.8</v>
      </c>
      <c r="W99" s="10">
        <v>24.3</v>
      </c>
      <c r="X99" s="10">
        <v>26.1</v>
      </c>
      <c r="Y99" s="10">
        <v>26.2</v>
      </c>
      <c r="Z99" s="10">
        <v>26.3</v>
      </c>
      <c r="AA99" s="10">
        <v>26.2</v>
      </c>
      <c r="AB99" s="10">
        <v>26.3</v>
      </c>
      <c r="AC99" s="24">
        <f t="shared" si="21"/>
        <v>24.57826086956522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/>
      <c r="F100" s="10">
        <v>25.5</v>
      </c>
      <c r="G100" s="10">
        <v>25.3</v>
      </c>
      <c r="H100" s="10">
        <v>25.2</v>
      </c>
      <c r="I100" s="10">
        <v>26.6</v>
      </c>
      <c r="J100" s="10">
        <v>27.3</v>
      </c>
      <c r="K100" s="10">
        <v>28.3</v>
      </c>
      <c r="L100" s="10">
        <v>29.7</v>
      </c>
      <c r="M100" s="10">
        <v>29.6</v>
      </c>
      <c r="N100" s="10">
        <v>29.7</v>
      </c>
      <c r="O100" s="10">
        <v>29.6</v>
      </c>
      <c r="P100" s="10">
        <v>29.9</v>
      </c>
      <c r="Q100" s="10">
        <v>29.3</v>
      </c>
      <c r="R100" s="10">
        <v>29.6</v>
      </c>
      <c r="S100" s="10">
        <v>29.7</v>
      </c>
      <c r="T100" s="10">
        <v>29.8</v>
      </c>
      <c r="U100" s="10">
        <v>29.9</v>
      </c>
      <c r="V100" s="10">
        <v>29.3</v>
      </c>
      <c r="W100" s="10">
        <v>28.5</v>
      </c>
      <c r="X100" s="10">
        <v>30.4</v>
      </c>
      <c r="Y100" s="10">
        <v>30.4</v>
      </c>
      <c r="Z100" s="10">
        <v>30.6</v>
      </c>
      <c r="AA100" s="10">
        <v>30.4</v>
      </c>
      <c r="AB100" s="10">
        <v>30.5</v>
      </c>
      <c r="AC100" s="24">
        <f t="shared" si="21"/>
        <v>28.917391304347824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/>
      <c r="F101" s="10">
        <f t="shared" ref="F101:AB101" si="23">F100-F99</f>
        <v>4.6999999999999993</v>
      </c>
      <c r="G101" s="10">
        <f t="shared" si="23"/>
        <v>4</v>
      </c>
      <c r="H101" s="10">
        <f t="shared" si="23"/>
        <v>4</v>
      </c>
      <c r="I101" s="10">
        <f t="shared" si="23"/>
        <v>3.7000000000000028</v>
      </c>
      <c r="J101" s="10">
        <f t="shared" si="23"/>
        <v>3.6999999999999993</v>
      </c>
      <c r="K101" s="10">
        <f t="shared" si="23"/>
        <v>3.9000000000000021</v>
      </c>
      <c r="L101" s="10">
        <f t="shared" si="23"/>
        <v>4</v>
      </c>
      <c r="M101" s="10">
        <f t="shared" si="23"/>
        <v>4.4000000000000021</v>
      </c>
      <c r="N101" s="10">
        <f t="shared" si="23"/>
        <v>4.6999999999999993</v>
      </c>
      <c r="O101" s="10">
        <f t="shared" si="23"/>
        <v>4.7000000000000028</v>
      </c>
      <c r="P101" s="10">
        <f t="shared" si="23"/>
        <v>4.6999999999999993</v>
      </c>
      <c r="Q101" s="10">
        <f t="shared" si="23"/>
        <v>4.6999999999999993</v>
      </c>
      <c r="R101" s="10">
        <f t="shared" si="23"/>
        <v>4.7000000000000028</v>
      </c>
      <c r="S101" s="10">
        <f t="shared" si="23"/>
        <v>4.5999999999999979</v>
      </c>
      <c r="T101" s="10">
        <f t="shared" si="23"/>
        <v>4.6999999999999993</v>
      </c>
      <c r="U101" s="10">
        <f t="shared" si="23"/>
        <v>4.6999999999999993</v>
      </c>
      <c r="V101" s="10">
        <f t="shared" si="23"/>
        <v>4.5</v>
      </c>
      <c r="W101" s="10">
        <f t="shared" si="23"/>
        <v>4.1999999999999993</v>
      </c>
      <c r="X101" s="10">
        <f t="shared" si="23"/>
        <v>4.2999999999999972</v>
      </c>
      <c r="Y101" s="10">
        <f t="shared" si="23"/>
        <v>4.1999999999999993</v>
      </c>
      <c r="Z101" s="10">
        <f t="shared" si="23"/>
        <v>4.3000000000000007</v>
      </c>
      <c r="AA101" s="10">
        <f t="shared" si="23"/>
        <v>4.1999999999999993</v>
      </c>
      <c r="AB101" s="10">
        <f t="shared" si="23"/>
        <v>4.1999999999999993</v>
      </c>
      <c r="AC101" s="24">
        <f>AVERAGE(E101:AB101)</f>
        <v>4.3391304347826098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/>
      <c r="F102" s="172">
        <v>253.7</v>
      </c>
      <c r="G102" s="172">
        <v>255.8</v>
      </c>
      <c r="H102" s="172">
        <v>257.89999999999998</v>
      </c>
      <c r="I102" s="172">
        <v>259.2</v>
      </c>
      <c r="J102" s="172">
        <v>261.3</v>
      </c>
      <c r="K102" s="172">
        <v>260.60000000000002</v>
      </c>
      <c r="L102" s="172">
        <v>262.7</v>
      </c>
      <c r="M102" s="172">
        <v>261.3</v>
      </c>
      <c r="N102" s="172">
        <v>259.2</v>
      </c>
      <c r="O102" s="172">
        <v>257.89999999999998</v>
      </c>
      <c r="P102" s="172">
        <v>259.2</v>
      </c>
      <c r="Q102" s="172">
        <v>255.8</v>
      </c>
      <c r="R102" s="172">
        <v>255.8</v>
      </c>
      <c r="S102" s="172">
        <v>255.8</v>
      </c>
      <c r="T102" s="172">
        <v>255.1</v>
      </c>
      <c r="U102" s="172">
        <v>255.1</v>
      </c>
      <c r="V102" s="172">
        <v>257.2</v>
      </c>
      <c r="W102" s="172">
        <v>259.2</v>
      </c>
      <c r="X102" s="172">
        <v>261.3</v>
      </c>
      <c r="Y102" s="172">
        <v>262</v>
      </c>
      <c r="Z102" s="172">
        <v>262</v>
      </c>
      <c r="AA102" s="172">
        <v>262.7</v>
      </c>
      <c r="AB102" s="172">
        <v>262.7</v>
      </c>
      <c r="AC102" s="24">
        <f t="shared" ref="AC102:AC110" si="24">AVERAGE(E102:AB102)</f>
        <v>258.8478260869565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/>
      <c r="F103" s="172">
        <v>604.70000000000005</v>
      </c>
      <c r="G103" s="172">
        <v>597.1</v>
      </c>
      <c r="H103" s="172">
        <v>592.29999999999995</v>
      </c>
      <c r="I103" s="172">
        <v>621.9</v>
      </c>
      <c r="J103" s="172">
        <v>635</v>
      </c>
      <c r="K103" s="172">
        <v>655</v>
      </c>
      <c r="L103" s="172">
        <v>688.1</v>
      </c>
      <c r="M103" s="172">
        <v>689.5</v>
      </c>
      <c r="N103" s="172">
        <v>689.5</v>
      </c>
      <c r="O103" s="172">
        <v>687.4</v>
      </c>
      <c r="P103" s="172">
        <v>695.7</v>
      </c>
      <c r="Q103" s="172">
        <v>680.5</v>
      </c>
      <c r="R103" s="172">
        <v>687.4</v>
      </c>
      <c r="S103" s="172">
        <v>691.5</v>
      </c>
      <c r="T103" s="172">
        <v>693.6</v>
      </c>
      <c r="U103" s="172">
        <v>695.7</v>
      </c>
      <c r="V103" s="172">
        <v>678.4</v>
      </c>
      <c r="W103" s="172">
        <v>665.3</v>
      </c>
      <c r="X103" s="172">
        <v>704.6</v>
      </c>
      <c r="Y103" s="172">
        <v>706.7</v>
      </c>
      <c r="Z103" s="172">
        <v>706.7</v>
      </c>
      <c r="AA103" s="172">
        <v>704.6</v>
      </c>
      <c r="AB103" s="172">
        <v>706</v>
      </c>
      <c r="AC103" s="24">
        <f t="shared" si="24"/>
        <v>672.92173913043484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/>
      <c r="F104" s="11">
        <v>4.2</v>
      </c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>
        <v>4.2</v>
      </c>
      <c r="M104" s="11">
        <v>4.2</v>
      </c>
      <c r="N104" s="11">
        <v>4.2</v>
      </c>
      <c r="O104" s="11">
        <v>4.2</v>
      </c>
      <c r="P104" s="11">
        <v>4.2</v>
      </c>
      <c r="Q104" s="11">
        <v>4.2</v>
      </c>
      <c r="R104" s="11">
        <v>4.2</v>
      </c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>
        <v>4.2</v>
      </c>
      <c r="AC104" s="24">
        <f t="shared" si="24"/>
        <v>4.200000000000002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/>
      <c r="F105" s="12">
        <v>3.7</v>
      </c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>
        <v>3.7</v>
      </c>
      <c r="M105" s="12">
        <v>3.7</v>
      </c>
      <c r="N105" s="12">
        <v>3.7</v>
      </c>
      <c r="O105" s="12">
        <v>3.7</v>
      </c>
      <c r="P105" s="12">
        <v>3.7</v>
      </c>
      <c r="Q105" s="12">
        <v>3.7</v>
      </c>
      <c r="R105" s="12">
        <v>3.7</v>
      </c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>
        <v>3.7</v>
      </c>
      <c r="AC105" s="24">
        <f t="shared" si="24"/>
        <v>3.7000000000000015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/>
      <c r="F106" s="12">
        <v>3.8</v>
      </c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>
        <v>3.8</v>
      </c>
      <c r="M106" s="12">
        <v>3.8</v>
      </c>
      <c r="N106" s="12">
        <v>3.8</v>
      </c>
      <c r="O106" s="12">
        <v>3.8</v>
      </c>
      <c r="P106" s="12">
        <v>3.8</v>
      </c>
      <c r="Q106" s="12">
        <v>3.8</v>
      </c>
      <c r="R106" s="12">
        <v>3.8</v>
      </c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>
        <v>3.8</v>
      </c>
      <c r="AC106" s="24">
        <f t="shared" si="24"/>
        <v>3.7999999999999985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/>
      <c r="F107" s="12">
        <v>3</v>
      </c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>
        <v>3</v>
      </c>
      <c r="M107" s="12">
        <v>3</v>
      </c>
      <c r="N107" s="12">
        <v>3</v>
      </c>
      <c r="O107" s="12">
        <v>3</v>
      </c>
      <c r="P107" s="12">
        <v>3</v>
      </c>
      <c r="Q107" s="12">
        <v>3</v>
      </c>
      <c r="R107" s="12">
        <v>3</v>
      </c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>
        <v>3</v>
      </c>
      <c r="AC107" s="24">
        <f t="shared" si="24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/>
      <c r="F108" s="11">
        <f t="shared" ref="F108:AB108" si="25">F104-F105</f>
        <v>0.5</v>
      </c>
      <c r="G108" s="11">
        <f t="shared" si="25"/>
        <v>0.5</v>
      </c>
      <c r="H108" s="11">
        <f t="shared" si="25"/>
        <v>0.5</v>
      </c>
      <c r="I108" s="11">
        <f t="shared" si="25"/>
        <v>0.5</v>
      </c>
      <c r="J108" s="11">
        <f t="shared" si="25"/>
        <v>0.5</v>
      </c>
      <c r="K108" s="11">
        <f t="shared" si="25"/>
        <v>0.5</v>
      </c>
      <c r="L108" s="11">
        <f t="shared" si="25"/>
        <v>0.5</v>
      </c>
      <c r="M108" s="11">
        <f t="shared" si="25"/>
        <v>0.5</v>
      </c>
      <c r="N108" s="11">
        <f t="shared" si="25"/>
        <v>0.5</v>
      </c>
      <c r="O108" s="11">
        <f t="shared" si="25"/>
        <v>0.5</v>
      </c>
      <c r="P108" s="11">
        <f t="shared" si="25"/>
        <v>0.5</v>
      </c>
      <c r="Q108" s="11">
        <f t="shared" si="25"/>
        <v>0.5</v>
      </c>
      <c r="R108" s="11">
        <f t="shared" si="25"/>
        <v>0.5</v>
      </c>
      <c r="S108" s="11">
        <f t="shared" si="25"/>
        <v>0.5</v>
      </c>
      <c r="T108" s="11">
        <f t="shared" si="25"/>
        <v>0.5</v>
      </c>
      <c r="U108" s="11">
        <f t="shared" si="25"/>
        <v>0.5</v>
      </c>
      <c r="V108" s="11">
        <f t="shared" si="25"/>
        <v>0.5</v>
      </c>
      <c r="W108" s="11">
        <f t="shared" si="25"/>
        <v>0.5</v>
      </c>
      <c r="X108" s="11">
        <f t="shared" si="25"/>
        <v>0.5</v>
      </c>
      <c r="Y108" s="11">
        <f t="shared" si="25"/>
        <v>0.5</v>
      </c>
      <c r="Z108" s="11">
        <f t="shared" si="25"/>
        <v>0.5</v>
      </c>
      <c r="AA108" s="11">
        <f t="shared" si="25"/>
        <v>0.5</v>
      </c>
      <c r="AB108" s="11">
        <f t="shared" si="25"/>
        <v>0.5</v>
      </c>
      <c r="AC108" s="24">
        <f t="shared" si="24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/>
      <c r="F109" s="11">
        <f t="shared" ref="F109:AB109" si="26">F106-F107</f>
        <v>0.79999999999999982</v>
      </c>
      <c r="G109" s="11">
        <f t="shared" si="26"/>
        <v>0.79999999999999982</v>
      </c>
      <c r="H109" s="11">
        <f t="shared" si="26"/>
        <v>0.79999999999999982</v>
      </c>
      <c r="I109" s="11">
        <f t="shared" si="26"/>
        <v>0.79999999999999982</v>
      </c>
      <c r="J109" s="11">
        <f t="shared" si="26"/>
        <v>0.79999999999999982</v>
      </c>
      <c r="K109" s="11">
        <f t="shared" si="26"/>
        <v>0.79999999999999982</v>
      </c>
      <c r="L109" s="11">
        <f t="shared" si="26"/>
        <v>0.79999999999999982</v>
      </c>
      <c r="M109" s="11">
        <f t="shared" si="26"/>
        <v>0.79999999999999982</v>
      </c>
      <c r="N109" s="11">
        <f t="shared" si="26"/>
        <v>0.79999999999999982</v>
      </c>
      <c r="O109" s="11">
        <f t="shared" si="26"/>
        <v>0.79999999999999982</v>
      </c>
      <c r="P109" s="11">
        <f t="shared" si="26"/>
        <v>0.79999999999999982</v>
      </c>
      <c r="Q109" s="11">
        <f t="shared" si="26"/>
        <v>0.79999999999999982</v>
      </c>
      <c r="R109" s="11">
        <f t="shared" si="26"/>
        <v>0.79999999999999982</v>
      </c>
      <c r="S109" s="11">
        <f t="shared" si="26"/>
        <v>0.79999999999999982</v>
      </c>
      <c r="T109" s="11">
        <f t="shared" si="26"/>
        <v>0.79999999999999982</v>
      </c>
      <c r="U109" s="11">
        <f t="shared" si="26"/>
        <v>0.79999999999999982</v>
      </c>
      <c r="V109" s="11">
        <f t="shared" si="26"/>
        <v>0.79999999999999982</v>
      </c>
      <c r="W109" s="11">
        <f t="shared" si="26"/>
        <v>0.79999999999999982</v>
      </c>
      <c r="X109" s="11">
        <f t="shared" si="26"/>
        <v>0.79999999999999982</v>
      </c>
      <c r="Y109" s="11">
        <f t="shared" si="26"/>
        <v>0.79999999999999982</v>
      </c>
      <c r="Z109" s="11">
        <f t="shared" si="26"/>
        <v>0.79999999999999982</v>
      </c>
      <c r="AA109" s="11">
        <f t="shared" si="26"/>
        <v>0.79999999999999982</v>
      </c>
      <c r="AB109" s="11">
        <f t="shared" si="26"/>
        <v>0.79999999999999982</v>
      </c>
      <c r="AC109" s="24">
        <f t="shared" si="24"/>
        <v>0.80000000000000027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/>
      <c r="F110" s="14">
        <f t="shared" ref="F110:AB110" si="27">SQRT(F108/0.5)*971</f>
        <v>971</v>
      </c>
      <c r="G110" s="14">
        <f t="shared" si="27"/>
        <v>971</v>
      </c>
      <c r="H110" s="14">
        <f t="shared" si="27"/>
        <v>971</v>
      </c>
      <c r="I110" s="14">
        <f t="shared" si="27"/>
        <v>971</v>
      </c>
      <c r="J110" s="14">
        <f t="shared" si="27"/>
        <v>971</v>
      </c>
      <c r="K110" s="14">
        <f t="shared" si="27"/>
        <v>971</v>
      </c>
      <c r="L110" s="14">
        <f t="shared" si="27"/>
        <v>971</v>
      </c>
      <c r="M110" s="14">
        <f t="shared" si="27"/>
        <v>971</v>
      </c>
      <c r="N110" s="14">
        <f t="shared" si="27"/>
        <v>971</v>
      </c>
      <c r="O110" s="14">
        <f t="shared" si="27"/>
        <v>971</v>
      </c>
      <c r="P110" s="14">
        <f t="shared" si="27"/>
        <v>971</v>
      </c>
      <c r="Q110" s="14">
        <f t="shared" si="27"/>
        <v>971</v>
      </c>
      <c r="R110" s="14">
        <f t="shared" si="27"/>
        <v>971</v>
      </c>
      <c r="S110" s="14">
        <f t="shared" si="27"/>
        <v>971</v>
      </c>
      <c r="T110" s="14">
        <f t="shared" si="27"/>
        <v>971</v>
      </c>
      <c r="U110" s="14">
        <f t="shared" si="27"/>
        <v>971</v>
      </c>
      <c r="V110" s="14">
        <f t="shared" si="27"/>
        <v>971</v>
      </c>
      <c r="W110" s="14">
        <f t="shared" si="27"/>
        <v>971</v>
      </c>
      <c r="X110" s="14">
        <f t="shared" si="27"/>
        <v>971</v>
      </c>
      <c r="Y110" s="14">
        <f t="shared" si="27"/>
        <v>971</v>
      </c>
      <c r="Z110" s="14">
        <f t="shared" si="27"/>
        <v>971</v>
      </c>
      <c r="AA110" s="14">
        <f t="shared" si="27"/>
        <v>971</v>
      </c>
      <c r="AB110" s="14">
        <f t="shared" si="27"/>
        <v>971</v>
      </c>
      <c r="AC110" s="24">
        <f t="shared" si="24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/>
      <c r="F111" s="14">
        <f t="shared" ref="F111:AB111" si="28">F110*1000*1*(F96-F97)/3024</f>
        <v>2536.6732804232806</v>
      </c>
      <c r="G111" s="14">
        <f t="shared" si="28"/>
        <v>2119.2460317460318</v>
      </c>
      <c r="H111" s="14">
        <f t="shared" si="28"/>
        <v>2119.2460317460318</v>
      </c>
      <c r="I111" s="14">
        <f t="shared" si="28"/>
        <v>1990.8068783068786</v>
      </c>
      <c r="J111" s="14">
        <f t="shared" si="28"/>
        <v>2022.9166666666667</v>
      </c>
      <c r="K111" s="14">
        <f t="shared" si="28"/>
        <v>2087.1362433862432</v>
      </c>
      <c r="L111" s="14">
        <f t="shared" si="28"/>
        <v>2183.4656084656085</v>
      </c>
      <c r="M111" s="14">
        <f t="shared" si="28"/>
        <v>2376.1243386243382</v>
      </c>
      <c r="N111" s="14">
        <f t="shared" si="28"/>
        <v>2504.5634920634916</v>
      </c>
      <c r="O111" s="14">
        <f t="shared" si="28"/>
        <v>2536.6732804232802</v>
      </c>
      <c r="P111" s="14">
        <f t="shared" si="28"/>
        <v>2472.4537037037039</v>
      </c>
      <c r="Q111" s="14">
        <f t="shared" si="28"/>
        <v>2568.7830687830688</v>
      </c>
      <c r="R111" s="14">
        <f t="shared" si="28"/>
        <v>2536.6732804232806</v>
      </c>
      <c r="S111" s="14">
        <f t="shared" si="28"/>
        <v>2568.7830687830688</v>
      </c>
      <c r="T111" s="14">
        <f t="shared" si="28"/>
        <v>2568.7830687830688</v>
      </c>
      <c r="U111" s="14">
        <f t="shared" si="28"/>
        <v>2568.7830687830688</v>
      </c>
      <c r="V111" s="14">
        <f t="shared" si="28"/>
        <v>2440.3439153439158</v>
      </c>
      <c r="W111" s="14">
        <f t="shared" si="28"/>
        <v>2279.7949735449733</v>
      </c>
      <c r="X111" s="14">
        <f t="shared" si="28"/>
        <v>2311.9047619047624</v>
      </c>
      <c r="Y111" s="14">
        <f t="shared" si="28"/>
        <v>2344.0145502645505</v>
      </c>
      <c r="Z111" s="14">
        <f t="shared" si="28"/>
        <v>2311.9047619047624</v>
      </c>
      <c r="AA111" s="14">
        <f t="shared" si="28"/>
        <v>2279.7949735449738</v>
      </c>
      <c r="AB111" s="14">
        <f t="shared" si="28"/>
        <v>2279.7949735449738</v>
      </c>
      <c r="AC111" s="24">
        <f>SUM(E111:AB111)</f>
        <v>54008.664021164033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>
        <v>1200</v>
      </c>
      <c r="F112" s="15">
        <v>1200</v>
      </c>
      <c r="G112" s="15">
        <v>1100</v>
      </c>
      <c r="H112" s="15">
        <v>1100</v>
      </c>
      <c r="I112" s="15">
        <v>1100</v>
      </c>
      <c r="J112" s="15">
        <v>1200</v>
      </c>
      <c r="K112" s="15">
        <v>1200</v>
      </c>
      <c r="L112" s="15">
        <v>1500</v>
      </c>
      <c r="M112" s="15">
        <v>1300</v>
      </c>
      <c r="N112" s="15">
        <v>1400</v>
      </c>
      <c r="O112" s="15">
        <v>1500</v>
      </c>
      <c r="P112" s="15">
        <v>1400</v>
      </c>
      <c r="Q112" s="15">
        <v>1500</v>
      </c>
      <c r="R112" s="15">
        <v>1300</v>
      </c>
      <c r="S112" s="15">
        <v>1400</v>
      </c>
      <c r="T112" s="15">
        <v>1400</v>
      </c>
      <c r="U112" s="15">
        <v>1500</v>
      </c>
      <c r="V112" s="15">
        <v>1300</v>
      </c>
      <c r="W112" s="15">
        <v>1200</v>
      </c>
      <c r="X112" s="15">
        <v>1500</v>
      </c>
      <c r="Y112" s="15">
        <v>1400</v>
      </c>
      <c r="Z112" s="15">
        <v>1200</v>
      </c>
      <c r="AA112" s="15">
        <v>1500</v>
      </c>
      <c r="AB112" s="15">
        <v>1300</v>
      </c>
      <c r="AC112" s="25">
        <f>SUM(E112:AB112)</f>
        <v>31700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/>
      <c r="F113" s="16">
        <f t="shared" ref="F113:AB113" si="29">F112/F111</f>
        <v>0.47306052744788746</v>
      </c>
      <c r="G113" s="16">
        <f t="shared" si="29"/>
        <v>0.51905252317198758</v>
      </c>
      <c r="H113" s="16">
        <f t="shared" si="29"/>
        <v>0.51905252317198758</v>
      </c>
      <c r="I113" s="16">
        <f t="shared" si="29"/>
        <v>0.55253978273147064</v>
      </c>
      <c r="J113" s="16">
        <f t="shared" si="29"/>
        <v>0.59320288362512874</v>
      </c>
      <c r="K113" s="16">
        <f t="shared" si="29"/>
        <v>0.57495048720589403</v>
      </c>
      <c r="L113" s="16">
        <f t="shared" si="29"/>
        <v>0.68698128066880715</v>
      </c>
      <c r="M113" s="16">
        <f t="shared" si="29"/>
        <v>0.54710941631641952</v>
      </c>
      <c r="N113" s="16">
        <f t="shared" si="29"/>
        <v>0.55897964033906367</v>
      </c>
      <c r="O113" s="16">
        <f t="shared" si="29"/>
        <v>0.59132565930985936</v>
      </c>
      <c r="P113" s="16">
        <f t="shared" si="29"/>
        <v>0.56623911618762279</v>
      </c>
      <c r="Q113" s="16">
        <f t="shared" si="29"/>
        <v>0.58393408856848605</v>
      </c>
      <c r="R113" s="16">
        <f t="shared" si="29"/>
        <v>0.51248223806854476</v>
      </c>
      <c r="S113" s="16">
        <f t="shared" si="29"/>
        <v>0.54500514933058708</v>
      </c>
      <c r="T113" s="16">
        <f t="shared" si="29"/>
        <v>0.54500514933058708</v>
      </c>
      <c r="U113" s="16">
        <f t="shared" si="29"/>
        <v>0.58393408856848605</v>
      </c>
      <c r="V113" s="16">
        <f t="shared" si="29"/>
        <v>0.53271180009756613</v>
      </c>
      <c r="W113" s="16">
        <f t="shared" si="29"/>
        <v>0.52636312208990299</v>
      </c>
      <c r="X113" s="16">
        <f t="shared" si="29"/>
        <v>0.64881565396498442</v>
      </c>
      <c r="Y113" s="16">
        <f t="shared" si="29"/>
        <v>0.59726591707461585</v>
      </c>
      <c r="Z113" s="16">
        <f t="shared" si="29"/>
        <v>0.51905252317198758</v>
      </c>
      <c r="AA113" s="16">
        <f t="shared" si="29"/>
        <v>0.65795390261237863</v>
      </c>
      <c r="AB113" s="16">
        <f t="shared" si="29"/>
        <v>0.5702267155973948</v>
      </c>
      <c r="AC113" s="24">
        <f t="shared" ref="AC113:AC118" si="30">AVERAGE(E113:AB113)</f>
        <v>0.56544539950659345</v>
      </c>
    </row>
    <row r="114" spans="1:35" ht="30" customHeight="1">
      <c r="A114" s="4">
        <v>17</v>
      </c>
      <c r="B114" s="5" t="s">
        <v>64</v>
      </c>
      <c r="C114" s="13"/>
      <c r="D114" s="13"/>
      <c r="E114" s="427">
        <f>AVERAGE(E113:AB113)</f>
        <v>0.56544539950659345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>
        <f t="shared" si="30"/>
        <v>0.56544539950659345</v>
      </c>
    </row>
    <row r="115" spans="1:35" ht="30" customHeight="1">
      <c r="A115" s="4">
        <v>18</v>
      </c>
      <c r="B115" s="5" t="s">
        <v>65</v>
      </c>
      <c r="C115" s="13"/>
      <c r="D115" s="13"/>
      <c r="E115" s="16"/>
      <c r="F115" s="16">
        <f t="shared" ref="F115:AB115" si="31">3.516/F113</f>
        <v>7.4324527116402122</v>
      </c>
      <c r="G115" s="16">
        <f t="shared" si="31"/>
        <v>6.7738809523809529</v>
      </c>
      <c r="H115" s="16">
        <f t="shared" si="31"/>
        <v>6.7738809523809529</v>
      </c>
      <c r="I115" s="16">
        <f t="shared" si="31"/>
        <v>6.363342712842714</v>
      </c>
      <c r="J115" s="16">
        <f t="shared" si="31"/>
        <v>5.9271458333333333</v>
      </c>
      <c r="K115" s="16">
        <f t="shared" si="31"/>
        <v>6.1153091931216927</v>
      </c>
      <c r="L115" s="16">
        <f t="shared" si="31"/>
        <v>5.1180433862433867</v>
      </c>
      <c r="M115" s="16">
        <f t="shared" si="31"/>
        <v>6.426502442002441</v>
      </c>
      <c r="N115" s="16">
        <f t="shared" si="31"/>
        <v>6.2900323129251694</v>
      </c>
      <c r="O115" s="16">
        <f t="shared" si="31"/>
        <v>5.9459621693121694</v>
      </c>
      <c r="P115" s="16">
        <f t="shared" si="31"/>
        <v>6.2093908730158738</v>
      </c>
      <c r="Q115" s="16">
        <f t="shared" si="31"/>
        <v>6.0212275132275135</v>
      </c>
      <c r="R115" s="16">
        <f t="shared" si="31"/>
        <v>6.86072557997558</v>
      </c>
      <c r="S115" s="16">
        <f t="shared" si="31"/>
        <v>6.4513151927437633</v>
      </c>
      <c r="T115" s="16">
        <f t="shared" si="31"/>
        <v>6.4513151927437633</v>
      </c>
      <c r="U115" s="16">
        <f t="shared" si="31"/>
        <v>6.0212275132275135</v>
      </c>
      <c r="V115" s="16">
        <f t="shared" si="31"/>
        <v>6.6001916971916987</v>
      </c>
      <c r="W115" s="16">
        <f t="shared" si="31"/>
        <v>6.6797992724867719</v>
      </c>
      <c r="X115" s="16">
        <f t="shared" si="31"/>
        <v>5.4191047619047632</v>
      </c>
      <c r="Y115" s="16">
        <f t="shared" si="31"/>
        <v>5.8868251133786851</v>
      </c>
      <c r="Z115" s="16">
        <f t="shared" si="31"/>
        <v>6.7738809523809529</v>
      </c>
      <c r="AA115" s="16">
        <f t="shared" si="31"/>
        <v>5.3438394179894182</v>
      </c>
      <c r="AB115" s="16">
        <f t="shared" si="31"/>
        <v>6.1659685592185598</v>
      </c>
      <c r="AC115" s="24">
        <f t="shared" si="30"/>
        <v>6.2631027958986047</v>
      </c>
    </row>
    <row r="116" spans="1:35" ht="30" customHeight="1">
      <c r="A116" s="4">
        <v>19</v>
      </c>
      <c r="B116" s="5" t="s">
        <v>66</v>
      </c>
      <c r="C116" s="13"/>
      <c r="D116" s="13"/>
      <c r="E116" s="16"/>
      <c r="F116" s="16">
        <f t="shared" ref="F116:AB116" si="32">3.413*F115</f>
        <v>25.366961104828043</v>
      </c>
      <c r="G116" s="16">
        <f t="shared" si="32"/>
        <v>23.119255690476191</v>
      </c>
      <c r="H116" s="16">
        <f t="shared" si="32"/>
        <v>23.119255690476191</v>
      </c>
      <c r="I116" s="16">
        <f t="shared" si="32"/>
        <v>21.718088678932183</v>
      </c>
      <c r="J116" s="16">
        <f t="shared" si="32"/>
        <v>20.229348729166666</v>
      </c>
      <c r="K116" s="16">
        <f t="shared" si="32"/>
        <v>20.871550276124335</v>
      </c>
      <c r="L116" s="16">
        <f t="shared" si="32"/>
        <v>17.467882077248678</v>
      </c>
      <c r="M116" s="16">
        <f t="shared" si="32"/>
        <v>21.93365283455433</v>
      </c>
      <c r="N116" s="16">
        <f t="shared" si="32"/>
        <v>21.467880284013603</v>
      </c>
      <c r="O116" s="16">
        <f t="shared" si="32"/>
        <v>20.293568883862434</v>
      </c>
      <c r="P116" s="16">
        <f t="shared" si="32"/>
        <v>21.192651049603175</v>
      </c>
      <c r="Q116" s="16">
        <f t="shared" si="32"/>
        <v>20.550449502645503</v>
      </c>
      <c r="R116" s="16">
        <f t="shared" si="32"/>
        <v>23.415656404456652</v>
      </c>
      <c r="S116" s="16">
        <f t="shared" si="32"/>
        <v>22.018338752834463</v>
      </c>
      <c r="T116" s="16">
        <f t="shared" si="32"/>
        <v>22.018338752834463</v>
      </c>
      <c r="U116" s="16">
        <f t="shared" si="32"/>
        <v>20.550449502645503</v>
      </c>
      <c r="V116" s="16">
        <f t="shared" si="32"/>
        <v>22.526454262515266</v>
      </c>
      <c r="W116" s="16">
        <f t="shared" si="32"/>
        <v>22.798154916997351</v>
      </c>
      <c r="X116" s="16">
        <f t="shared" si="32"/>
        <v>18.495404552380954</v>
      </c>
      <c r="Y116" s="16">
        <f t="shared" si="32"/>
        <v>20.091734111961451</v>
      </c>
      <c r="Z116" s="16">
        <f t="shared" si="32"/>
        <v>23.119255690476191</v>
      </c>
      <c r="AA116" s="16">
        <f t="shared" si="32"/>
        <v>18.238523933597882</v>
      </c>
      <c r="AB116" s="16">
        <f t="shared" si="32"/>
        <v>21.044450692612944</v>
      </c>
      <c r="AC116" s="24">
        <f t="shared" si="30"/>
        <v>21.375969842401926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/>
      <c r="F117" s="16">
        <f t="shared" ref="F117:J117" si="33">(F100-F99)/LN(1+(F100-F99)/F94)</f>
        <v>4.5526626206387668</v>
      </c>
      <c r="G117" s="16">
        <f t="shared" si="33"/>
        <v>2.8462811310057345</v>
      </c>
      <c r="H117" s="16">
        <f t="shared" si="33"/>
        <v>2.8462811310057345</v>
      </c>
      <c r="I117" s="16">
        <f t="shared" si="33"/>
        <v>2.7466946633430953</v>
      </c>
      <c r="J117" s="16">
        <f t="shared" si="33"/>
        <v>2.6298700026197586</v>
      </c>
      <c r="K117" s="16">
        <f>(K100-K99)/LN(1+(K100-K99)/K94)</f>
        <v>2.5757404186939912</v>
      </c>
      <c r="L117" s="16">
        <f t="shared" ref="L117:AB117" si="34">(L100-L99)/LN(1+(L100-L99)/L94)</f>
        <v>2.727885753642846</v>
      </c>
      <c r="M117" s="16">
        <f t="shared" si="34"/>
        <v>2.8563174167477232</v>
      </c>
      <c r="N117" s="16">
        <f t="shared" si="34"/>
        <v>3.1933327895458685</v>
      </c>
      <c r="O117" s="16">
        <f t="shared" si="34"/>
        <v>2.9510920028415581</v>
      </c>
      <c r="P117" s="16">
        <f t="shared" si="34"/>
        <v>3.1933327895458685</v>
      </c>
      <c r="Q117" s="16">
        <f t="shared" si="34"/>
        <v>3.0731101976586968</v>
      </c>
      <c r="R117" s="16">
        <f t="shared" si="34"/>
        <v>3.0731101976586981</v>
      </c>
      <c r="S117" s="16">
        <f t="shared" si="34"/>
        <v>2.9196406471924821</v>
      </c>
      <c r="T117" s="16">
        <f t="shared" si="34"/>
        <v>3.0731101976586968</v>
      </c>
      <c r="U117" s="16">
        <f t="shared" si="34"/>
        <v>3.0731101976586968</v>
      </c>
      <c r="V117" s="16">
        <f t="shared" si="34"/>
        <v>3.0090398516352548</v>
      </c>
      <c r="W117" s="16">
        <f t="shared" si="34"/>
        <v>2.7924094923585461</v>
      </c>
      <c r="X117" s="16">
        <f t="shared" si="34"/>
        <v>2.8244384210924296</v>
      </c>
      <c r="Y117" s="16">
        <f t="shared" si="34"/>
        <v>2.6710817685203585</v>
      </c>
      <c r="Z117" s="16">
        <f t="shared" si="34"/>
        <v>2.7025519071588002</v>
      </c>
      <c r="AA117" s="16">
        <f t="shared" si="34"/>
        <v>2.7924094923585461</v>
      </c>
      <c r="AB117" s="16">
        <f t="shared" si="34"/>
        <v>2.7924094923585461</v>
      </c>
      <c r="AC117" s="24">
        <f t="shared" si="30"/>
        <v>2.9528657644756828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/>
      <c r="F118" s="16">
        <f t="shared" ref="F118:AB118" si="35">(F96-F97)/LN(1+(F96-F97)/F95)</f>
        <v>4.1720750412228531</v>
      </c>
      <c r="G118" s="16">
        <f t="shared" si="35"/>
        <v>3.11282059390996</v>
      </c>
      <c r="H118" s="16">
        <f t="shared" si="35"/>
        <v>2.9667940876907539</v>
      </c>
      <c r="I118" s="16">
        <f t="shared" si="35"/>
        <v>3.0017594672154031</v>
      </c>
      <c r="J118" s="16">
        <f t="shared" si="35"/>
        <v>2.7360552359904862</v>
      </c>
      <c r="K118" s="16">
        <f t="shared" si="35"/>
        <v>2.6305986949018862</v>
      </c>
      <c r="L118" s="16">
        <f t="shared" si="35"/>
        <v>2.7066770599501906</v>
      </c>
      <c r="M118" s="16">
        <f t="shared" si="35"/>
        <v>2.8568481655931195</v>
      </c>
      <c r="N118" s="16">
        <f t="shared" si="35"/>
        <v>3.1240724065352672</v>
      </c>
      <c r="O118" s="16">
        <f t="shared" si="35"/>
        <v>3.1493713162492134</v>
      </c>
      <c r="P118" s="16">
        <f t="shared" si="35"/>
        <v>3.0987079537402042</v>
      </c>
      <c r="Q118" s="16">
        <f t="shared" si="35"/>
        <v>3.174605732429284</v>
      </c>
      <c r="R118" s="16">
        <f t="shared" si="35"/>
        <v>3.310333392565084</v>
      </c>
      <c r="S118" s="16">
        <f t="shared" si="35"/>
        <v>2.8236489909180893</v>
      </c>
      <c r="T118" s="16">
        <f t="shared" si="35"/>
        <v>3.0045957240544103</v>
      </c>
      <c r="U118" s="16">
        <f t="shared" si="35"/>
        <v>3.0045957240544103</v>
      </c>
      <c r="V118" s="16">
        <f t="shared" si="35"/>
        <v>2.5369423252845391</v>
      </c>
      <c r="W118" s="16">
        <f t="shared" si="35"/>
        <v>2.7820815658492695</v>
      </c>
      <c r="X118" s="16">
        <f t="shared" si="35"/>
        <v>2.9708636221603983</v>
      </c>
      <c r="Y118" s="16">
        <f t="shared" si="35"/>
        <v>2.6571824286132681</v>
      </c>
      <c r="Z118" s="16">
        <f t="shared" si="35"/>
        <v>2.8070729658092168</v>
      </c>
      <c r="AA118" s="16">
        <f t="shared" si="35"/>
        <v>2.422221319947512</v>
      </c>
      <c r="AB118" s="16">
        <f t="shared" si="35"/>
        <v>2.7820815658492699</v>
      </c>
      <c r="AC118" s="24">
        <f t="shared" si="30"/>
        <v>2.949217625240613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36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36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24" t="e">
        <f t="shared" si="36"/>
        <v>#DIV/0!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36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36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24" t="e">
        <f>AVERAGE(E130:AB130)</f>
        <v>#DIV/0!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37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37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24" t="e">
        <f t="shared" si="37"/>
        <v>#DIV/0!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24" t="e">
        <f t="shared" si="37"/>
        <v>#DIV/0!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24" t="e">
        <f t="shared" si="37"/>
        <v>#DIV/0!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24" t="e">
        <f t="shared" si="37"/>
        <v>#DIV/0!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24" t="e">
        <f t="shared" si="37"/>
        <v>#DIV/0!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24" t="e">
        <f t="shared" si="37"/>
        <v>#DIV/0!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24" t="e">
        <f t="shared" si="37"/>
        <v>#DIV/0!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24" t="e">
        <f t="shared" ref="AC142:AC147" si="38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/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38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24" t="e">
        <f t="shared" si="38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24" t="e">
        <f t="shared" si="38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24" t="e">
        <f t="shared" si="38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24" t="e">
        <f t="shared" si="38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23" t="e">
        <f>AVERAGE(E152:AB152)</f>
        <v>#DIV/0!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23" t="e">
        <f>AVERAGE(E153:AB153)</f>
        <v>#DIV/0!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24" t="e">
        <f t="shared" ref="AC154:AC158" si="39">AVERAGE(E154:AB154)</f>
        <v>#DIV/0!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24" t="e">
        <f t="shared" si="39"/>
        <v>#DIV/0!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24" t="e">
        <f t="shared" si="39"/>
        <v>#DIV/0!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24" t="e">
        <f t="shared" si="39"/>
        <v>#DIV/0!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24" t="e">
        <f t="shared" si="39"/>
        <v>#DIV/0!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24" t="e">
        <f>AVERAGE(E159:AB159)</f>
        <v>#DIV/0!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24" t="e">
        <f t="shared" ref="AC160:AC168" si="40">AVERAGE(E160:AB160)</f>
        <v>#DIV/0!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24" t="e">
        <f t="shared" si="40"/>
        <v>#DIV/0!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24" t="e">
        <f t="shared" si="40"/>
        <v>#DIV/0!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24" t="e">
        <f t="shared" si="40"/>
        <v>#DIV/0!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24" t="e">
        <f t="shared" si="40"/>
        <v>#DIV/0!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24" t="e">
        <f t="shared" si="40"/>
        <v>#DIV/0!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24" t="e">
        <f t="shared" si="40"/>
        <v>#DIV/0!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24" t="e">
        <f t="shared" si="40"/>
        <v>#DIV/0!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24" t="e">
        <f t="shared" si="40"/>
        <v>#DIV/0!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24">
        <f>SUM(E169:AB169)</f>
        <v>0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25">
        <f>SUM(E170:AB170)</f>
        <v>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24" t="e">
        <f t="shared" ref="AC171:AC176" si="41">AVERAGE(E171:AB171)</f>
        <v>#DIV/0!</v>
      </c>
    </row>
    <row r="172" spans="1:58" ht="30" customHeight="1">
      <c r="A172" s="4">
        <v>17</v>
      </c>
      <c r="B172" s="5" t="s">
        <v>64</v>
      </c>
      <c r="C172" s="13"/>
      <c r="D172" s="13"/>
      <c r="E172" s="427"/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 t="e">
        <f t="shared" si="41"/>
        <v>#DIV/0!</v>
      </c>
    </row>
    <row r="173" spans="1:58" ht="30" customHeight="1">
      <c r="A173" s="4">
        <v>18</v>
      </c>
      <c r="B173" s="5" t="s">
        <v>65</v>
      </c>
      <c r="C173" s="13"/>
      <c r="D173" s="13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24" t="e">
        <f t="shared" si="41"/>
        <v>#DIV/0!</v>
      </c>
    </row>
    <row r="174" spans="1:58" ht="30" customHeight="1">
      <c r="A174" s="4">
        <v>19</v>
      </c>
      <c r="B174" s="5" t="s">
        <v>66</v>
      </c>
      <c r="C174" s="13"/>
      <c r="D174" s="13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24" t="e">
        <f t="shared" si="41"/>
        <v>#DIV/0!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24" t="e">
        <f t="shared" si="41"/>
        <v>#DIV/0!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24" t="e">
        <f t="shared" si="41"/>
        <v>#DIV/0!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20" priority="6" operator="greaterThan">
      <formula>90</formula>
    </cfRule>
  </conditionalFormatting>
  <conditionalFormatting sqref="E54:AB54">
    <cfRule type="cellIs" dxfId="19" priority="5" operator="greaterThan">
      <formula>90</formula>
    </cfRule>
  </conditionalFormatting>
  <conditionalFormatting sqref="E83:AB83">
    <cfRule type="cellIs" dxfId="18" priority="4" operator="greaterThan">
      <formula>90</formula>
    </cfRule>
  </conditionalFormatting>
  <conditionalFormatting sqref="E112:AB112">
    <cfRule type="cellIs" dxfId="17" priority="3" operator="greaterThan">
      <formula>90</formula>
    </cfRule>
  </conditionalFormatting>
  <conditionalFormatting sqref="E141:AB141">
    <cfRule type="cellIs" dxfId="16" priority="2" operator="greaterThan">
      <formula>90</formula>
    </cfRule>
  </conditionalFormatting>
  <conditionalFormatting sqref="E170:AB170">
    <cfRule type="cellIs" dxfId="15" priority="1" operator="greaterThan">
      <formula>90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D10B5-317F-484D-A883-A28FC4E7D203}">
  <dimension ref="A1:BF176"/>
  <sheetViews>
    <sheetView topLeftCell="A92" zoomScale="60" zoomScaleNormal="60" workbookViewId="0">
      <selection activeCell="AI105" sqref="AI105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30" width="9.5703125" style="1" customWidth="1"/>
    <col min="31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167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>
        <v>0.4</v>
      </c>
      <c r="F7" s="8">
        <v>0.5</v>
      </c>
      <c r="G7" s="8">
        <v>0.5</v>
      </c>
      <c r="H7" s="8">
        <v>0.5</v>
      </c>
      <c r="I7" s="8">
        <v>0.5</v>
      </c>
      <c r="J7" s="8">
        <v>0.6</v>
      </c>
      <c r="K7" s="8">
        <v>0.6</v>
      </c>
      <c r="L7" s="8">
        <v>0.7</v>
      </c>
      <c r="M7" s="8">
        <v>0.6</v>
      </c>
      <c r="N7" s="8">
        <v>0.4</v>
      </c>
      <c r="O7" s="8">
        <v>0.4</v>
      </c>
      <c r="P7" s="8">
        <v>0.5</v>
      </c>
      <c r="Q7" s="8">
        <v>0.3</v>
      </c>
      <c r="R7" s="8">
        <v>0.4</v>
      </c>
      <c r="S7" s="8">
        <v>0.4</v>
      </c>
      <c r="T7" s="8">
        <v>0.4</v>
      </c>
      <c r="U7" s="8">
        <v>0.4</v>
      </c>
      <c r="V7" s="8">
        <v>0.5</v>
      </c>
      <c r="W7" s="8">
        <v>0.6</v>
      </c>
      <c r="X7" s="8">
        <v>0.6</v>
      </c>
      <c r="Y7" s="8">
        <v>0.6</v>
      </c>
      <c r="Z7" s="8">
        <v>0.6</v>
      </c>
      <c r="AA7" s="8">
        <v>0.6</v>
      </c>
      <c r="AB7" s="8">
        <v>0.4</v>
      </c>
      <c r="AC7" s="23">
        <f>AVERAGE(E7:AB7)</f>
        <v>0.5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>
        <v>0.8</v>
      </c>
      <c r="F8" s="9">
        <v>0.8</v>
      </c>
      <c r="G8" s="9">
        <v>0.7</v>
      </c>
      <c r="H8" s="9">
        <v>0.7</v>
      </c>
      <c r="I8" s="9">
        <v>0.7</v>
      </c>
      <c r="J8" s="9">
        <v>0.7</v>
      </c>
      <c r="K8" s="9">
        <v>0.7</v>
      </c>
      <c r="L8" s="9">
        <v>0.7</v>
      </c>
      <c r="M8" s="9">
        <v>0.7</v>
      </c>
      <c r="N8" s="9">
        <v>0.7</v>
      </c>
      <c r="O8" s="9">
        <v>0.9</v>
      </c>
      <c r="P8" s="9">
        <v>0.8</v>
      </c>
      <c r="Q8" s="9">
        <v>0.8</v>
      </c>
      <c r="R8" s="9">
        <v>0.9</v>
      </c>
      <c r="S8" s="9">
        <v>0.9</v>
      </c>
      <c r="T8" s="9">
        <v>0.9</v>
      </c>
      <c r="U8" s="9">
        <v>0.9</v>
      </c>
      <c r="V8" s="9">
        <v>0.5</v>
      </c>
      <c r="W8" s="9">
        <v>0.6</v>
      </c>
      <c r="X8" s="9">
        <v>0.6</v>
      </c>
      <c r="Y8" s="9">
        <v>0.4</v>
      </c>
      <c r="Z8" s="9">
        <v>0.6</v>
      </c>
      <c r="AA8" s="9">
        <v>0.7</v>
      </c>
      <c r="AB8" s="9">
        <v>1</v>
      </c>
      <c r="AC8" s="23">
        <f>AVERAGE(E8:AB8)</f>
        <v>0.73750000000000016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>
        <v>13.8</v>
      </c>
      <c r="F9" s="10">
        <v>13.9</v>
      </c>
      <c r="G9" s="10">
        <v>14.3</v>
      </c>
      <c r="H9" s="10">
        <v>14</v>
      </c>
      <c r="I9" s="10">
        <v>14</v>
      </c>
      <c r="J9" s="10">
        <v>13.9</v>
      </c>
      <c r="K9" s="10">
        <v>14.1</v>
      </c>
      <c r="L9" s="10">
        <v>14.3</v>
      </c>
      <c r="M9" s="10">
        <v>14.4</v>
      </c>
      <c r="N9" s="10">
        <v>14.4</v>
      </c>
      <c r="O9" s="10">
        <v>14.1</v>
      </c>
      <c r="P9" s="10">
        <v>14.1</v>
      </c>
      <c r="Q9" s="10">
        <v>13.8</v>
      </c>
      <c r="R9" s="10">
        <v>13.4</v>
      </c>
      <c r="S9" s="10">
        <v>13.4</v>
      </c>
      <c r="T9" s="10">
        <v>13.2</v>
      </c>
      <c r="U9" s="10">
        <v>13.3</v>
      </c>
      <c r="V9" s="10">
        <v>13.7</v>
      </c>
      <c r="W9" s="10">
        <v>13.7</v>
      </c>
      <c r="X9" s="10">
        <v>13.7</v>
      </c>
      <c r="Y9" s="10">
        <v>13.6</v>
      </c>
      <c r="Z9" s="10">
        <v>13.4</v>
      </c>
      <c r="AA9" s="10">
        <v>13</v>
      </c>
      <c r="AB9" s="10">
        <v>12.9</v>
      </c>
      <c r="AC9" s="24">
        <f t="shared" ref="AC9:AC23" si="0">AVERAGE(E9:AB9)</f>
        <v>13.766666666666666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>
        <v>6.3</v>
      </c>
      <c r="F10" s="10">
        <v>6.1</v>
      </c>
      <c r="G10" s="10">
        <v>5.6</v>
      </c>
      <c r="H10" s="10">
        <v>5.4</v>
      </c>
      <c r="I10" s="10">
        <v>5.4</v>
      </c>
      <c r="J10" s="10">
        <v>5.6</v>
      </c>
      <c r="K10" s="10">
        <v>5.6</v>
      </c>
      <c r="L10" s="10">
        <v>5.6</v>
      </c>
      <c r="M10" s="10">
        <v>5.6</v>
      </c>
      <c r="N10" s="10">
        <v>5.6</v>
      </c>
      <c r="O10" s="10">
        <v>5.5</v>
      </c>
      <c r="P10" s="10">
        <v>5.5</v>
      </c>
      <c r="Q10" s="10">
        <v>5.5</v>
      </c>
      <c r="R10" s="10">
        <v>6.4</v>
      </c>
      <c r="S10" s="10">
        <v>6.4</v>
      </c>
      <c r="T10" s="10">
        <v>6.4</v>
      </c>
      <c r="U10" s="10">
        <v>6.1</v>
      </c>
      <c r="V10" s="10">
        <v>5.6</v>
      </c>
      <c r="W10" s="10">
        <v>5.5</v>
      </c>
      <c r="X10" s="10">
        <v>5.5</v>
      </c>
      <c r="Y10" s="10">
        <v>5.6</v>
      </c>
      <c r="Z10" s="10">
        <v>5.5</v>
      </c>
      <c r="AA10" s="10">
        <v>5.4</v>
      </c>
      <c r="AB10" s="10">
        <v>5.4</v>
      </c>
      <c r="AC10" s="24">
        <f t="shared" si="0"/>
        <v>5.7125000000000012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7.5000000000000009</v>
      </c>
      <c r="F11" s="10">
        <f t="shared" ref="F11:AB11" si="1">F9-F10</f>
        <v>7.8000000000000007</v>
      </c>
      <c r="G11" s="10">
        <f t="shared" si="1"/>
        <v>8.7000000000000011</v>
      </c>
      <c r="H11" s="10">
        <f t="shared" si="1"/>
        <v>8.6</v>
      </c>
      <c r="I11" s="10">
        <f t="shared" si="1"/>
        <v>8.6</v>
      </c>
      <c r="J11" s="10">
        <f t="shared" si="1"/>
        <v>8.3000000000000007</v>
      </c>
      <c r="K11" s="10">
        <f t="shared" si="1"/>
        <v>8.5</v>
      </c>
      <c r="L11" s="10">
        <f t="shared" si="1"/>
        <v>8.7000000000000011</v>
      </c>
      <c r="M11" s="10">
        <f t="shared" si="1"/>
        <v>8.8000000000000007</v>
      </c>
      <c r="N11" s="10">
        <f t="shared" si="1"/>
        <v>8.8000000000000007</v>
      </c>
      <c r="O11" s="10">
        <f t="shared" si="1"/>
        <v>8.6</v>
      </c>
      <c r="P11" s="10">
        <f t="shared" si="1"/>
        <v>8.6</v>
      </c>
      <c r="Q11" s="10">
        <f t="shared" si="1"/>
        <v>8.3000000000000007</v>
      </c>
      <c r="R11" s="10">
        <f t="shared" si="1"/>
        <v>7</v>
      </c>
      <c r="S11" s="10">
        <f t="shared" si="1"/>
        <v>7</v>
      </c>
      <c r="T11" s="10">
        <f t="shared" si="1"/>
        <v>6.7999999999999989</v>
      </c>
      <c r="U11" s="10">
        <f t="shared" si="1"/>
        <v>7.2000000000000011</v>
      </c>
      <c r="V11" s="10">
        <f t="shared" si="1"/>
        <v>8.1</v>
      </c>
      <c r="W11" s="10">
        <f t="shared" si="1"/>
        <v>8.1999999999999993</v>
      </c>
      <c r="X11" s="10">
        <f t="shared" si="1"/>
        <v>8.1999999999999993</v>
      </c>
      <c r="Y11" s="10">
        <f t="shared" si="1"/>
        <v>8</v>
      </c>
      <c r="Z11" s="10">
        <f t="shared" si="1"/>
        <v>7.9</v>
      </c>
      <c r="AA11" s="10">
        <f t="shared" si="1"/>
        <v>7.6</v>
      </c>
      <c r="AB11" s="10">
        <f t="shared" si="1"/>
        <v>7.5</v>
      </c>
      <c r="AC11" s="24">
        <f t="shared" si="0"/>
        <v>8.0541666666666654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>
        <v>26</v>
      </c>
      <c r="F12" s="10">
        <v>25.9</v>
      </c>
      <c r="G12" s="10">
        <v>25.2</v>
      </c>
      <c r="H12" s="10">
        <v>24.9</v>
      </c>
      <c r="I12" s="10">
        <v>25.4</v>
      </c>
      <c r="J12" s="10">
        <v>26.6</v>
      </c>
      <c r="K12" s="10">
        <v>26.3</v>
      </c>
      <c r="L12" s="10">
        <v>25.9</v>
      </c>
      <c r="M12" s="10">
        <v>25.1</v>
      </c>
      <c r="N12" s="10">
        <v>25.2</v>
      </c>
      <c r="O12" s="10">
        <v>24.2</v>
      </c>
      <c r="P12" s="10">
        <v>23.7</v>
      </c>
      <c r="Q12" s="10">
        <v>22.8</v>
      </c>
      <c r="R12" s="10">
        <v>22.3</v>
      </c>
      <c r="S12" s="10">
        <v>22.5</v>
      </c>
      <c r="T12" s="10">
        <v>24.5</v>
      </c>
      <c r="U12" s="10">
        <v>25.9</v>
      </c>
      <c r="V12" s="10">
        <v>26.8</v>
      </c>
      <c r="W12" s="10">
        <v>26.9</v>
      </c>
      <c r="X12" s="10">
        <v>26.6</v>
      </c>
      <c r="Y12" s="10">
        <v>26.4</v>
      </c>
      <c r="Z12" s="10">
        <v>25.6</v>
      </c>
      <c r="AA12" s="10">
        <v>25.6</v>
      </c>
      <c r="AB12" s="10">
        <v>25.6</v>
      </c>
      <c r="AC12" s="24">
        <f t="shared" si="0"/>
        <v>25.245833333333337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>
        <v>30.8</v>
      </c>
      <c r="F13" s="10">
        <v>31.2</v>
      </c>
      <c r="G13" s="10">
        <v>31</v>
      </c>
      <c r="H13" s="10">
        <v>30.5</v>
      </c>
      <c r="I13" s="10">
        <v>30.8</v>
      </c>
      <c r="J13" s="10">
        <v>31.8</v>
      </c>
      <c r="K13" s="10">
        <v>32.1</v>
      </c>
      <c r="L13" s="10">
        <v>32.1</v>
      </c>
      <c r="M13" s="10">
        <v>31.3</v>
      </c>
      <c r="N13" s="10">
        <v>31.1</v>
      </c>
      <c r="O13" s="10">
        <v>30.2</v>
      </c>
      <c r="P13" s="10">
        <v>29.2</v>
      </c>
      <c r="Q13" s="10">
        <v>28.2</v>
      </c>
      <c r="R13" s="10">
        <v>27.3</v>
      </c>
      <c r="S13" s="10">
        <v>27.3</v>
      </c>
      <c r="T13" s="10">
        <v>29.1</v>
      </c>
      <c r="U13" s="10">
        <v>30.8</v>
      </c>
      <c r="V13" s="10">
        <v>32.200000000000003</v>
      </c>
      <c r="W13" s="10">
        <v>32.6</v>
      </c>
      <c r="X13" s="10">
        <v>31.9</v>
      </c>
      <c r="Y13" s="10">
        <v>31.7</v>
      </c>
      <c r="Z13" s="10">
        <v>31.1</v>
      </c>
      <c r="AA13" s="10">
        <v>30.7</v>
      </c>
      <c r="AB13" s="10">
        <v>30.6</v>
      </c>
      <c r="AC13" s="24">
        <f t="shared" si="0"/>
        <v>30.650000000000009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4.8000000000000007</v>
      </c>
      <c r="F14" s="10">
        <f t="shared" ref="F14:AB14" si="2">F13-F12</f>
        <v>5.3000000000000007</v>
      </c>
      <c r="G14" s="10">
        <f t="shared" si="2"/>
        <v>5.8000000000000007</v>
      </c>
      <c r="H14" s="10">
        <f t="shared" si="2"/>
        <v>5.6000000000000014</v>
      </c>
      <c r="I14" s="10">
        <f t="shared" si="2"/>
        <v>5.4000000000000021</v>
      </c>
      <c r="J14" s="10">
        <f t="shared" si="2"/>
        <v>5.1999999999999993</v>
      </c>
      <c r="K14" s="10">
        <f t="shared" si="2"/>
        <v>5.8000000000000007</v>
      </c>
      <c r="L14" s="10">
        <f t="shared" si="2"/>
        <v>6.2000000000000028</v>
      </c>
      <c r="M14" s="10">
        <f t="shared" si="2"/>
        <v>6.1999999999999993</v>
      </c>
      <c r="N14" s="10">
        <f t="shared" si="2"/>
        <v>5.9000000000000021</v>
      </c>
      <c r="O14" s="10">
        <f t="shared" si="2"/>
        <v>6</v>
      </c>
      <c r="P14" s="10">
        <f t="shared" si="2"/>
        <v>5.5</v>
      </c>
      <c r="Q14" s="10">
        <f t="shared" si="2"/>
        <v>5.3999999999999986</v>
      </c>
      <c r="R14" s="10">
        <f t="shared" si="2"/>
        <v>5</v>
      </c>
      <c r="S14" s="10">
        <f t="shared" si="2"/>
        <v>4.8000000000000007</v>
      </c>
      <c r="T14" s="10">
        <f t="shared" si="2"/>
        <v>4.6000000000000014</v>
      </c>
      <c r="U14" s="10">
        <f t="shared" si="2"/>
        <v>4.9000000000000021</v>
      </c>
      <c r="V14" s="10">
        <f t="shared" si="2"/>
        <v>5.4000000000000021</v>
      </c>
      <c r="W14" s="10">
        <f t="shared" si="2"/>
        <v>5.7000000000000028</v>
      </c>
      <c r="X14" s="10">
        <f t="shared" si="2"/>
        <v>5.2999999999999972</v>
      </c>
      <c r="Y14" s="10">
        <f t="shared" si="2"/>
        <v>5.3000000000000007</v>
      </c>
      <c r="Z14" s="10">
        <f t="shared" si="2"/>
        <v>5.5</v>
      </c>
      <c r="AA14" s="10">
        <f t="shared" si="2"/>
        <v>5.0999999999999979</v>
      </c>
      <c r="AB14" s="10">
        <f t="shared" si="2"/>
        <v>5</v>
      </c>
      <c r="AC14" s="24">
        <f>AVERAGE(E14:AB14)</f>
        <v>5.4041666666666686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>
        <v>255.8</v>
      </c>
      <c r="F15" s="172">
        <v>246.8</v>
      </c>
      <c r="G15" s="172">
        <v>244.8</v>
      </c>
      <c r="H15" s="172">
        <v>245.5</v>
      </c>
      <c r="I15" s="172">
        <v>244.1</v>
      </c>
      <c r="J15" s="172">
        <v>246.1</v>
      </c>
      <c r="K15" s="172">
        <v>246.8</v>
      </c>
      <c r="L15" s="172">
        <v>245.5</v>
      </c>
      <c r="M15" s="172">
        <v>244.8</v>
      </c>
      <c r="N15" s="172">
        <v>244.1</v>
      </c>
      <c r="O15" s="172">
        <v>243.4</v>
      </c>
      <c r="P15" s="172">
        <v>244.1</v>
      </c>
      <c r="Q15" s="172">
        <v>245.5</v>
      </c>
      <c r="R15" s="172">
        <v>239.2</v>
      </c>
      <c r="S15" s="172">
        <v>244.1</v>
      </c>
      <c r="T15" s="172">
        <v>257.2</v>
      </c>
      <c r="U15" s="172">
        <v>250.3</v>
      </c>
      <c r="V15" s="172">
        <v>246.1</v>
      </c>
      <c r="W15" s="172">
        <v>246.8</v>
      </c>
      <c r="X15" s="172">
        <v>247.5</v>
      </c>
      <c r="Y15" s="172">
        <v>246.8</v>
      </c>
      <c r="Z15" s="172">
        <v>246.1</v>
      </c>
      <c r="AA15" s="172">
        <v>244.1</v>
      </c>
      <c r="AB15" s="172">
        <v>242</v>
      </c>
      <c r="AC15" s="24">
        <f t="shared" ref="AC15:AC16" si="3">AVERAGE(E15:AB15)</f>
        <v>246.14583333333337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>
        <v>698.4</v>
      </c>
      <c r="F16" s="172">
        <v>708.8</v>
      </c>
      <c r="G16" s="172">
        <v>701.9</v>
      </c>
      <c r="H16" s="172">
        <v>692.2</v>
      </c>
      <c r="I16" s="172">
        <v>702.6</v>
      </c>
      <c r="J16" s="172">
        <v>727.4</v>
      </c>
      <c r="K16" s="172">
        <v>723.3</v>
      </c>
      <c r="L16" s="172">
        <v>721.9</v>
      </c>
      <c r="M16" s="172">
        <v>703.3</v>
      </c>
      <c r="N16" s="172">
        <v>706.7</v>
      </c>
      <c r="O16" s="172">
        <v>683.3</v>
      </c>
      <c r="P16" s="172">
        <v>662.6</v>
      </c>
      <c r="Q16" s="172">
        <v>639.1</v>
      </c>
      <c r="R16" s="172">
        <v>614.29999999999995</v>
      </c>
      <c r="S16" s="172">
        <v>619.79999999999995</v>
      </c>
      <c r="T16" s="172">
        <v>658.4</v>
      </c>
      <c r="U16" s="172">
        <v>697.1</v>
      </c>
      <c r="V16" s="172">
        <v>729.5</v>
      </c>
      <c r="W16" s="172">
        <v>735.7</v>
      </c>
      <c r="X16" s="172">
        <v>723.3</v>
      </c>
      <c r="Y16" s="172">
        <v>720.5</v>
      </c>
      <c r="Z16" s="172">
        <v>701.9</v>
      </c>
      <c r="AA16" s="172">
        <v>694.3</v>
      </c>
      <c r="AB16" s="172">
        <v>690.9</v>
      </c>
      <c r="AC16" s="24">
        <f t="shared" si="3"/>
        <v>694.04999999999984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2408.2341269841272</v>
      </c>
      <c r="F24" s="14">
        <f t="shared" si="7"/>
        <v>2504.5634920634925</v>
      </c>
      <c r="G24" s="14">
        <f t="shared" si="7"/>
        <v>2793.5515873015879</v>
      </c>
      <c r="H24" s="14">
        <f t="shared" si="7"/>
        <v>2761.4417989417989</v>
      </c>
      <c r="I24" s="14">
        <f t="shared" si="7"/>
        <v>2761.4417989417989</v>
      </c>
      <c r="J24" s="14">
        <f t="shared" si="7"/>
        <v>2665.112433862434</v>
      </c>
      <c r="K24" s="14">
        <f t="shared" si="7"/>
        <v>2729.3320105820108</v>
      </c>
      <c r="L24" s="14">
        <f t="shared" si="7"/>
        <v>2793.5515873015879</v>
      </c>
      <c r="M24" s="14">
        <f t="shared" si="7"/>
        <v>2825.6613756613756</v>
      </c>
      <c r="N24" s="14">
        <f t="shared" si="7"/>
        <v>2825.6613756613756</v>
      </c>
      <c r="O24" s="14">
        <f t="shared" si="7"/>
        <v>2761.4417989417989</v>
      </c>
      <c r="P24" s="14">
        <f t="shared" si="7"/>
        <v>2761.4417989417989</v>
      </c>
      <c r="Q24" s="14">
        <f t="shared" si="7"/>
        <v>2665.112433862434</v>
      </c>
      <c r="R24" s="14">
        <f t="shared" si="7"/>
        <v>2247.6851851851852</v>
      </c>
      <c r="S24" s="14">
        <f t="shared" si="7"/>
        <v>2247.6851851851852</v>
      </c>
      <c r="T24" s="14">
        <f t="shared" si="7"/>
        <v>2183.4656084656081</v>
      </c>
      <c r="U24" s="14">
        <f t="shared" si="7"/>
        <v>2311.9047619047624</v>
      </c>
      <c r="V24" s="14">
        <f t="shared" si="7"/>
        <v>2600.8928571428573</v>
      </c>
      <c r="W24" s="14">
        <f t="shared" si="7"/>
        <v>2633.002645502645</v>
      </c>
      <c r="X24" s="14">
        <f t="shared" si="7"/>
        <v>2633.002645502645</v>
      </c>
      <c r="Y24" s="14">
        <f t="shared" si="7"/>
        <v>2568.7830687830688</v>
      </c>
      <c r="Z24" s="14">
        <f t="shared" si="7"/>
        <v>2536.6732804232806</v>
      </c>
      <c r="AA24" s="14">
        <f t="shared" si="7"/>
        <v>2440.3439153439153</v>
      </c>
      <c r="AB24" s="14">
        <f t="shared" si="7"/>
        <v>2408.2341269841268</v>
      </c>
      <c r="AC24" s="24">
        <f>SUM(E24:AB24)</f>
        <v>62068.220899470907</v>
      </c>
      <c r="AD24" s="291"/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>
        <v>1300</v>
      </c>
      <c r="F25" s="15">
        <v>1500</v>
      </c>
      <c r="G25" s="15">
        <v>1600</v>
      </c>
      <c r="H25" s="15">
        <v>1300</v>
      </c>
      <c r="I25" s="15">
        <v>1600</v>
      </c>
      <c r="J25" s="15">
        <v>1500</v>
      </c>
      <c r="K25" s="15">
        <v>1600</v>
      </c>
      <c r="L25" s="15">
        <v>1400</v>
      </c>
      <c r="M25" s="15">
        <v>1500</v>
      </c>
      <c r="N25" s="15">
        <v>1600</v>
      </c>
      <c r="O25" s="15">
        <v>1400</v>
      </c>
      <c r="P25" s="15">
        <v>1400</v>
      </c>
      <c r="Q25" s="15">
        <v>1300</v>
      </c>
      <c r="R25" s="15">
        <v>1200</v>
      </c>
      <c r="S25" s="15">
        <v>1100</v>
      </c>
      <c r="T25" s="15">
        <v>1100</v>
      </c>
      <c r="U25" s="15">
        <v>1400</v>
      </c>
      <c r="V25" s="15">
        <v>1500</v>
      </c>
      <c r="W25" s="15">
        <v>1500</v>
      </c>
      <c r="X25" s="15">
        <v>1400</v>
      </c>
      <c r="Y25" s="15">
        <v>1300</v>
      </c>
      <c r="Z25" s="15">
        <v>1400</v>
      </c>
      <c r="AA25" s="15">
        <v>1200</v>
      </c>
      <c r="AB25" s="15">
        <v>1400</v>
      </c>
      <c r="AC25" s="25">
        <f>SUM(E25:AB25)</f>
        <v>33500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>
        <f t="shared" ref="E26:AB26" si="8">E25/E24</f>
        <v>0.53981462409886705</v>
      </c>
      <c r="F26" s="16">
        <f t="shared" si="8"/>
        <v>0.59890675750613953</v>
      </c>
      <c r="G26" s="16">
        <f t="shared" si="8"/>
        <v>0.57274761177598621</v>
      </c>
      <c r="H26" s="16">
        <f t="shared" si="8"/>
        <v>0.47076856752808183</v>
      </c>
      <c r="I26" s="16">
        <f t="shared" si="8"/>
        <v>0.57940746772686991</v>
      </c>
      <c r="J26" s="16">
        <f t="shared" si="8"/>
        <v>0.56282803717444441</v>
      </c>
      <c r="K26" s="16">
        <f t="shared" si="8"/>
        <v>0.58622402617071545</v>
      </c>
      <c r="L26" s="16">
        <f t="shared" si="8"/>
        <v>0.50115416030398796</v>
      </c>
      <c r="M26" s="16">
        <f t="shared" si="8"/>
        <v>0.53084917142589649</v>
      </c>
      <c r="N26" s="16">
        <f t="shared" si="8"/>
        <v>0.5662391161876229</v>
      </c>
      <c r="O26" s="16">
        <f t="shared" si="8"/>
        <v>0.50698153426101122</v>
      </c>
      <c r="P26" s="16">
        <f t="shared" si="8"/>
        <v>0.50698153426101122</v>
      </c>
      <c r="Q26" s="16">
        <f t="shared" si="8"/>
        <v>0.48778429888451846</v>
      </c>
      <c r="R26" s="16">
        <f t="shared" si="8"/>
        <v>0.53388259526261583</v>
      </c>
      <c r="S26" s="16">
        <f t="shared" si="8"/>
        <v>0.48939237899073118</v>
      </c>
      <c r="T26" s="16">
        <f t="shared" si="8"/>
        <v>0.50378627249045871</v>
      </c>
      <c r="U26" s="16">
        <f t="shared" si="8"/>
        <v>0.60556127703398543</v>
      </c>
      <c r="V26" s="16">
        <f t="shared" si="8"/>
        <v>0.57672502574665285</v>
      </c>
      <c r="W26" s="16">
        <f t="shared" si="8"/>
        <v>0.56969179372535239</v>
      </c>
      <c r="X26" s="16">
        <f t="shared" si="8"/>
        <v>0.53171234081032892</v>
      </c>
      <c r="Y26" s="16">
        <f t="shared" si="8"/>
        <v>0.50607621009268799</v>
      </c>
      <c r="Z26" s="16">
        <f t="shared" si="8"/>
        <v>0.55190394868920201</v>
      </c>
      <c r="AA26" s="16">
        <f t="shared" si="8"/>
        <v>0.49173396932083041</v>
      </c>
      <c r="AB26" s="16">
        <f t="shared" si="8"/>
        <v>0.5813388259526262</v>
      </c>
      <c r="AC26" s="24">
        <f t="shared" ref="AC26:AC31" si="9">AVERAGE(E26:AB26)</f>
        <v>0.53968714772585924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0.53968714772585924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9"/>
        <v>0.53968714772585924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>
        <f t="shared" ref="E28:AB28" si="10">3.516/E26</f>
        <v>6.5133470695970708</v>
      </c>
      <c r="F28" s="16">
        <f t="shared" si="10"/>
        <v>5.8706968253968261</v>
      </c>
      <c r="G28" s="16">
        <f t="shared" si="10"/>
        <v>6.1388296130952398</v>
      </c>
      <c r="H28" s="16">
        <f t="shared" si="10"/>
        <v>7.4686379731379731</v>
      </c>
      <c r="I28" s="16">
        <f t="shared" si="10"/>
        <v>6.0682683531746031</v>
      </c>
      <c r="J28" s="16">
        <f t="shared" si="10"/>
        <v>6.247023544973545</v>
      </c>
      <c r="K28" s="16">
        <f t="shared" si="10"/>
        <v>5.9977070932539682</v>
      </c>
      <c r="L28" s="16">
        <f t="shared" si="10"/>
        <v>7.0158052721088451</v>
      </c>
      <c r="M28" s="16">
        <f t="shared" si="10"/>
        <v>6.6233502645502638</v>
      </c>
      <c r="N28" s="16">
        <f t="shared" si="10"/>
        <v>6.2093908730158729</v>
      </c>
      <c r="O28" s="16">
        <f t="shared" si="10"/>
        <v>6.9351638321995459</v>
      </c>
      <c r="P28" s="16">
        <f t="shared" si="10"/>
        <v>6.9351638321995459</v>
      </c>
      <c r="Q28" s="16">
        <f t="shared" si="10"/>
        <v>7.2081040903540909</v>
      </c>
      <c r="R28" s="16">
        <f t="shared" si="10"/>
        <v>6.5857175925925926</v>
      </c>
      <c r="S28" s="16">
        <f t="shared" si="10"/>
        <v>7.1844191919191926</v>
      </c>
      <c r="T28" s="16">
        <f t="shared" si="10"/>
        <v>6.9791500721500705</v>
      </c>
      <c r="U28" s="16">
        <f t="shared" si="10"/>
        <v>5.8061836734693895</v>
      </c>
      <c r="V28" s="16">
        <f t="shared" si="10"/>
        <v>6.0964928571428576</v>
      </c>
      <c r="W28" s="16">
        <f t="shared" si="10"/>
        <v>6.1717582010581999</v>
      </c>
      <c r="X28" s="16">
        <f t="shared" si="10"/>
        <v>6.6125980725623572</v>
      </c>
      <c r="Y28" s="16">
        <f t="shared" si="10"/>
        <v>6.947570207570207</v>
      </c>
      <c r="Z28" s="16">
        <f t="shared" si="10"/>
        <v>6.3706737528344677</v>
      </c>
      <c r="AA28" s="16">
        <f t="shared" si="10"/>
        <v>7.1502076719576717</v>
      </c>
      <c r="AB28" s="16">
        <f t="shared" si="10"/>
        <v>6.0481079931972781</v>
      </c>
      <c r="AC28" s="24">
        <f t="shared" si="9"/>
        <v>6.5493486634796545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>
        <f t="shared" ref="E29:AB29" si="11">3.413*E28</f>
        <v>22.230053548534801</v>
      </c>
      <c r="F29" s="16">
        <f t="shared" si="11"/>
        <v>20.036688265079366</v>
      </c>
      <c r="G29" s="16">
        <f t="shared" si="11"/>
        <v>20.951825469494054</v>
      </c>
      <c r="H29" s="16">
        <f t="shared" si="11"/>
        <v>25.490461402319902</v>
      </c>
      <c r="I29" s="16">
        <f t="shared" si="11"/>
        <v>20.710999889384919</v>
      </c>
      <c r="J29" s="16">
        <f t="shared" si="11"/>
        <v>21.321091358994707</v>
      </c>
      <c r="K29" s="16">
        <f t="shared" si="11"/>
        <v>20.470174309275791</v>
      </c>
      <c r="L29" s="16">
        <f t="shared" si="11"/>
        <v>23.944943393707486</v>
      </c>
      <c r="M29" s="16">
        <f t="shared" si="11"/>
        <v>22.605494452910047</v>
      </c>
      <c r="N29" s="16">
        <f t="shared" si="11"/>
        <v>21.192651049603175</v>
      </c>
      <c r="O29" s="16">
        <f t="shared" si="11"/>
        <v>23.669714159297047</v>
      </c>
      <c r="P29" s="16">
        <f t="shared" si="11"/>
        <v>23.669714159297047</v>
      </c>
      <c r="Q29" s="16">
        <f t="shared" si="11"/>
        <v>24.601259260378512</v>
      </c>
      <c r="R29" s="16">
        <f t="shared" si="11"/>
        <v>22.477054143518519</v>
      </c>
      <c r="S29" s="16">
        <f t="shared" si="11"/>
        <v>24.520422702020202</v>
      </c>
      <c r="T29" s="16">
        <f t="shared" si="11"/>
        <v>23.819839196248189</v>
      </c>
      <c r="U29" s="16">
        <f t="shared" si="11"/>
        <v>19.816504877551026</v>
      </c>
      <c r="V29" s="16">
        <f t="shared" si="11"/>
        <v>20.807330121428571</v>
      </c>
      <c r="W29" s="16">
        <f t="shared" si="11"/>
        <v>21.064210740211635</v>
      </c>
      <c r="X29" s="16">
        <f t="shared" si="11"/>
        <v>22.568797221655323</v>
      </c>
      <c r="Y29" s="16">
        <f t="shared" si="11"/>
        <v>23.712057118437116</v>
      </c>
      <c r="Z29" s="16">
        <f t="shared" si="11"/>
        <v>21.743109518424038</v>
      </c>
      <c r="AA29" s="16">
        <f t="shared" si="11"/>
        <v>24.403658784391531</v>
      </c>
      <c r="AB29" s="16">
        <f t="shared" si="11"/>
        <v>20.642192580782311</v>
      </c>
      <c r="AC29" s="24">
        <f t="shared" si="9"/>
        <v>22.352926988456051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>
        <f t="shared" ref="E30:J30" si="12">(E13-E12)/LN(1+(E13-E12)/E7)</f>
        <v>1.8713819772061446</v>
      </c>
      <c r="F30" s="16">
        <f t="shared" si="12"/>
        <v>2.1623782031632168</v>
      </c>
      <c r="G30" s="16">
        <f t="shared" si="12"/>
        <v>2.2891452394972478</v>
      </c>
      <c r="H30" s="16">
        <f t="shared" si="12"/>
        <v>2.2387141258229715</v>
      </c>
      <c r="I30" s="16">
        <f t="shared" si="12"/>
        <v>2.187918246870789</v>
      </c>
      <c r="J30" s="16">
        <f t="shared" si="12"/>
        <v>2.2920781613191434</v>
      </c>
      <c r="K30" s="16">
        <f>(K13-K12)/LN(1+(K13-K12)/K7)</f>
        <v>2.4502311435593276</v>
      </c>
      <c r="L30" s="16">
        <f t="shared" ref="L30:AB30" si="13">(L13-L12)/LN(1+(L13-L12)/L7)</f>
        <v>2.7095576762823605</v>
      </c>
      <c r="M30" s="16">
        <f t="shared" si="13"/>
        <v>2.5538068190908843</v>
      </c>
      <c r="N30" s="16">
        <f t="shared" si="13"/>
        <v>2.1401311712942261</v>
      </c>
      <c r="O30" s="16">
        <f t="shared" si="13"/>
        <v>2.1640425613334453</v>
      </c>
      <c r="P30" s="16">
        <f t="shared" si="13"/>
        <v>2.2133628241001455</v>
      </c>
      <c r="Q30" s="16">
        <f t="shared" si="13"/>
        <v>1.8339656682335861</v>
      </c>
      <c r="R30" s="16">
        <f t="shared" si="13"/>
        <v>1.9210895666750603</v>
      </c>
      <c r="S30" s="16">
        <f t="shared" si="13"/>
        <v>1.8713819772061446</v>
      </c>
      <c r="T30" s="16">
        <f t="shared" si="13"/>
        <v>1.8212566145480942</v>
      </c>
      <c r="U30" s="16">
        <f t="shared" si="13"/>
        <v>1.8962866258862334</v>
      </c>
      <c r="V30" s="16">
        <f t="shared" si="13"/>
        <v>2.187918246870789</v>
      </c>
      <c r="W30" s="16">
        <f t="shared" si="13"/>
        <v>2.4241132854634411</v>
      </c>
      <c r="X30" s="16">
        <f t="shared" si="13"/>
        <v>2.318685392332295</v>
      </c>
      <c r="Y30" s="16">
        <f t="shared" si="13"/>
        <v>2.3186853923322954</v>
      </c>
      <c r="Z30" s="16">
        <f t="shared" si="13"/>
        <v>2.3715949553794347</v>
      </c>
      <c r="AA30" s="16">
        <f t="shared" si="13"/>
        <v>2.2653660459105289</v>
      </c>
      <c r="AB30" s="16">
        <f t="shared" si="13"/>
        <v>1.9210895666750603</v>
      </c>
      <c r="AC30" s="24">
        <f t="shared" si="9"/>
        <v>2.184340895293869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>
        <f t="shared" ref="E31:AB31" si="14">(E9-E10)/LN(1+(E9-E10)/E8)</f>
        <v>3.2059515234608833</v>
      </c>
      <c r="F31" s="16">
        <f t="shared" si="14"/>
        <v>3.2843408564649375</v>
      </c>
      <c r="G31" s="16">
        <f t="shared" si="14"/>
        <v>3.3495231660134679</v>
      </c>
      <c r="H31" s="16">
        <f t="shared" si="14"/>
        <v>3.3247131201211491</v>
      </c>
      <c r="I31" s="16">
        <f t="shared" si="14"/>
        <v>3.3247131201211491</v>
      </c>
      <c r="J31" s="16">
        <f t="shared" si="14"/>
        <v>3.249932086543676</v>
      </c>
      <c r="K31" s="16">
        <f t="shared" si="14"/>
        <v>3.2998451742229116</v>
      </c>
      <c r="L31" s="16">
        <f t="shared" si="14"/>
        <v>3.3495231660134679</v>
      </c>
      <c r="M31" s="16">
        <f t="shared" si="14"/>
        <v>3.3742761579128495</v>
      </c>
      <c r="N31" s="16">
        <f t="shared" si="14"/>
        <v>3.3742761579128495</v>
      </c>
      <c r="O31" s="16">
        <f t="shared" si="14"/>
        <v>3.649244289429546</v>
      </c>
      <c r="P31" s="16">
        <f t="shared" si="14"/>
        <v>3.4904676375692079</v>
      </c>
      <c r="Q31" s="16">
        <f t="shared" si="14"/>
        <v>3.4136459136331081</v>
      </c>
      <c r="R31" s="16">
        <f t="shared" si="14"/>
        <v>3.2225048318656326</v>
      </c>
      <c r="S31" s="16">
        <f t="shared" si="14"/>
        <v>3.2225048318656326</v>
      </c>
      <c r="T31" s="16">
        <f t="shared" si="14"/>
        <v>3.1678285108002022</v>
      </c>
      <c r="U31" s="16">
        <f t="shared" si="14"/>
        <v>3.2768612158566151</v>
      </c>
      <c r="V31" s="16">
        <f t="shared" si="14"/>
        <v>2.8471908617087194</v>
      </c>
      <c r="W31" s="16">
        <f t="shared" si="14"/>
        <v>3.0533471748646286</v>
      </c>
      <c r="X31" s="16">
        <f t="shared" si="14"/>
        <v>3.0533471748646286</v>
      </c>
      <c r="Y31" s="16">
        <f t="shared" si="14"/>
        <v>2.6276699100244088</v>
      </c>
      <c r="Z31" s="16">
        <f t="shared" si="14"/>
        <v>2.980129191979886</v>
      </c>
      <c r="AA31" s="16">
        <f t="shared" si="14"/>
        <v>3.0732768781004784</v>
      </c>
      <c r="AB31" s="16">
        <f t="shared" si="14"/>
        <v>3.5045645447461742</v>
      </c>
      <c r="AC31" s="24">
        <f t="shared" si="9"/>
        <v>3.2383198956706756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5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5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24" t="e">
        <f t="shared" si="15"/>
        <v>#DIV/0!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5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5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24" t="e">
        <f>AVERAGE(E43:AB43)</f>
        <v>#DIV/0!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6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6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24" t="e">
        <f t="shared" si="16"/>
        <v>#DIV/0!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24" t="e">
        <f t="shared" si="16"/>
        <v>#DIV/0!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24" t="e">
        <f t="shared" si="16"/>
        <v>#DIV/0!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24" t="e">
        <f t="shared" si="16"/>
        <v>#DIV/0!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24" t="e">
        <f t="shared" si="16"/>
        <v>#DIV/0!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24" t="e">
        <f t="shared" si="16"/>
        <v>#DIV/0!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24" t="e">
        <f t="shared" si="16"/>
        <v>#DIV/0!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24" t="e">
        <f t="shared" ref="AC55:AC60" si="17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/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17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24" t="e">
        <f t="shared" si="17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24" t="e">
        <f t="shared" si="17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24" t="e">
        <f t="shared" si="17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24" t="e">
        <f t="shared" si="17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23" t="e">
        <f>AVERAGE(E65:AB65)</f>
        <v>#DIV/0!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23" t="e">
        <f>AVERAGE(E66:AB66)</f>
        <v>#DIV/0!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24" t="e">
        <f t="shared" ref="AC67:AC71" si="18">AVERAGE(E67:AB67)</f>
        <v>#DIV/0!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24" t="e">
        <f t="shared" si="18"/>
        <v>#DIV/0!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24" t="e">
        <f t="shared" si="18"/>
        <v>#DIV/0!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24" t="e">
        <f t="shared" si="18"/>
        <v>#DIV/0!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24" t="e">
        <f t="shared" si="18"/>
        <v>#DIV/0!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24" t="e">
        <f>AVERAGE(E72:AB72)</f>
        <v>#DIV/0!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/>
      <c r="R73" s="172"/>
      <c r="S73" s="172"/>
      <c r="T73" s="172"/>
      <c r="U73" s="172"/>
      <c r="V73" s="172"/>
      <c r="W73" s="172"/>
      <c r="X73" s="172"/>
      <c r="Y73" s="172"/>
      <c r="Z73" s="172"/>
      <c r="AA73" s="172"/>
      <c r="AB73" s="172"/>
      <c r="AC73" s="24" t="e">
        <f t="shared" ref="AC73:AC81" si="19">AVERAGE(E73:AB73)</f>
        <v>#DIV/0!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/>
      <c r="R74" s="172"/>
      <c r="S74" s="172"/>
      <c r="T74" s="172"/>
      <c r="U74" s="172"/>
      <c r="V74" s="172"/>
      <c r="W74" s="172"/>
      <c r="X74" s="172"/>
      <c r="Y74" s="172"/>
      <c r="Z74" s="172"/>
      <c r="AA74" s="172"/>
      <c r="AB74" s="172"/>
      <c r="AC74" s="24" t="e">
        <f t="shared" si="19"/>
        <v>#DIV/0!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24" t="e">
        <f t="shared" si="19"/>
        <v>#DIV/0!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24" t="e">
        <f t="shared" si="19"/>
        <v>#DIV/0!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24" t="e">
        <f t="shared" si="19"/>
        <v>#DIV/0!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24" t="e">
        <f t="shared" si="19"/>
        <v>#DIV/0!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24" t="e">
        <f t="shared" si="19"/>
        <v>#DIV/0!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24" t="e">
        <f t="shared" si="19"/>
        <v>#DIV/0!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24" t="e">
        <f t="shared" si="19"/>
        <v>#DIV/0!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24">
        <f>SUM(E82:AB82)</f>
        <v>0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25">
        <f>SUM(E83:AB83)</f>
        <v>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24" t="e">
        <f t="shared" ref="AC84:AC89" si="20">AVERAGE(E84:AB84)</f>
        <v>#DIV/0!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/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 t="e">
        <f t="shared" si="20"/>
        <v>#DIV/0!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24" t="e">
        <f t="shared" si="20"/>
        <v>#DIV/0!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24" t="e">
        <f t="shared" si="20"/>
        <v>#DIV/0!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24" t="e">
        <f t="shared" si="20"/>
        <v>#DIV/0!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24" t="e">
        <f t="shared" si="20"/>
        <v>#DIV/0!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>
        <v>1.1000000000000001</v>
      </c>
      <c r="F94" s="8">
        <v>1.2</v>
      </c>
      <c r="G94" s="8">
        <v>1.2</v>
      </c>
      <c r="H94" s="8">
        <v>1.3</v>
      </c>
      <c r="I94" s="8">
        <v>1.2</v>
      </c>
      <c r="J94" s="8">
        <v>1.3</v>
      </c>
      <c r="K94" s="8">
        <v>1.2</v>
      </c>
      <c r="L94" s="8">
        <v>1.2</v>
      </c>
      <c r="M94" s="8">
        <v>1.2</v>
      </c>
      <c r="N94" s="8">
        <v>1.2</v>
      </c>
      <c r="O94" s="8">
        <v>1.2</v>
      </c>
      <c r="P94" s="8">
        <v>1.2</v>
      </c>
      <c r="Q94" s="8">
        <v>1.3</v>
      </c>
      <c r="R94" s="8">
        <v>1.2</v>
      </c>
      <c r="S94" s="8">
        <v>1.2</v>
      </c>
      <c r="T94" s="8">
        <v>1.2</v>
      </c>
      <c r="U94" s="8">
        <v>1.2</v>
      </c>
      <c r="V94" s="8">
        <v>1.2</v>
      </c>
      <c r="W94" s="8">
        <v>1.3</v>
      </c>
      <c r="X94" s="8">
        <v>1.3</v>
      </c>
      <c r="Y94" s="8">
        <v>1.2</v>
      </c>
      <c r="Z94" s="8">
        <v>1.3</v>
      </c>
      <c r="AA94" s="8">
        <v>1.2</v>
      </c>
      <c r="AB94" s="8">
        <v>1.2</v>
      </c>
      <c r="AC94" s="23">
        <f>AVERAGE(E94:AB94)</f>
        <v>1.220833333333333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>
        <v>0.6</v>
      </c>
      <c r="F95" s="9">
        <v>0.6</v>
      </c>
      <c r="G95" s="9">
        <v>0.6</v>
      </c>
      <c r="H95" s="9">
        <v>0.6</v>
      </c>
      <c r="I95" s="9">
        <v>0.6</v>
      </c>
      <c r="J95" s="9">
        <v>0.5</v>
      </c>
      <c r="K95" s="9">
        <v>0.4</v>
      </c>
      <c r="L95" s="9">
        <v>0.6</v>
      </c>
      <c r="M95" s="9">
        <v>0.6</v>
      </c>
      <c r="N95" s="9">
        <v>0.6</v>
      </c>
      <c r="O95" s="9">
        <v>0.6</v>
      </c>
      <c r="P95" s="9">
        <v>0.6</v>
      </c>
      <c r="Q95" s="9">
        <v>0.6</v>
      </c>
      <c r="R95" s="9">
        <v>0.7</v>
      </c>
      <c r="S95" s="9">
        <v>0.7</v>
      </c>
      <c r="T95" s="9">
        <v>0.7</v>
      </c>
      <c r="U95" s="9">
        <v>0.7</v>
      </c>
      <c r="V95" s="9">
        <v>0.4</v>
      </c>
      <c r="W95" s="9">
        <v>0.5</v>
      </c>
      <c r="X95" s="9">
        <v>0.4</v>
      </c>
      <c r="Y95" s="9">
        <v>0.4</v>
      </c>
      <c r="Z95" s="9">
        <v>0.5</v>
      </c>
      <c r="AA95" s="9">
        <v>0.5</v>
      </c>
      <c r="AB95" s="9">
        <v>0.4</v>
      </c>
      <c r="AC95" s="23">
        <f>AVERAGE(E95:AB95)</f>
        <v>0.55833333333333324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>
        <v>13.8</v>
      </c>
      <c r="F96" s="10">
        <v>14</v>
      </c>
      <c r="G96" s="10">
        <v>14.3</v>
      </c>
      <c r="H96" s="10">
        <v>14.1</v>
      </c>
      <c r="I96" s="10">
        <v>13.9</v>
      </c>
      <c r="J96" s="10">
        <v>14</v>
      </c>
      <c r="K96" s="10">
        <v>14.1</v>
      </c>
      <c r="L96" s="10">
        <v>14.3</v>
      </c>
      <c r="M96" s="10">
        <v>14.4</v>
      </c>
      <c r="N96" s="10">
        <v>14.6</v>
      </c>
      <c r="O96" s="10">
        <v>14.3</v>
      </c>
      <c r="P96" s="10">
        <v>14.1</v>
      </c>
      <c r="Q96" s="10">
        <v>13.9</v>
      </c>
      <c r="R96" s="10">
        <v>13.4</v>
      </c>
      <c r="S96" s="10">
        <v>13.3</v>
      </c>
      <c r="T96" s="10">
        <v>13.2</v>
      </c>
      <c r="U96" s="10">
        <v>13.4</v>
      </c>
      <c r="V96" s="10">
        <v>13.7</v>
      </c>
      <c r="W96" s="10">
        <v>13.7</v>
      </c>
      <c r="X96" s="10">
        <v>13.7</v>
      </c>
      <c r="Y96" s="10">
        <v>13.7</v>
      </c>
      <c r="Z96" s="10">
        <v>13.4</v>
      </c>
      <c r="AA96" s="10">
        <v>13.1</v>
      </c>
      <c r="AB96" s="10">
        <v>13.1</v>
      </c>
      <c r="AC96" s="24">
        <f t="shared" ref="AC96:AC100" si="21">AVERAGE(E96:AB96)</f>
        <v>13.8125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>
        <v>6.7</v>
      </c>
      <c r="F97" s="10">
        <v>6.2</v>
      </c>
      <c r="G97" s="10">
        <v>6.1</v>
      </c>
      <c r="H97" s="10">
        <v>6</v>
      </c>
      <c r="I97" s="10">
        <v>6</v>
      </c>
      <c r="J97" s="10">
        <v>6.1</v>
      </c>
      <c r="K97" s="10">
        <v>6.1</v>
      </c>
      <c r="L97" s="10">
        <v>6.2</v>
      </c>
      <c r="M97" s="10">
        <v>6.3</v>
      </c>
      <c r="N97" s="10">
        <v>6.2</v>
      </c>
      <c r="O97" s="10">
        <v>6.1</v>
      </c>
      <c r="P97" s="10">
        <v>5.8</v>
      </c>
      <c r="Q97" s="10">
        <v>5.5</v>
      </c>
      <c r="R97" s="10">
        <v>6.5</v>
      </c>
      <c r="S97" s="10">
        <v>6.6</v>
      </c>
      <c r="T97" s="10">
        <v>6.6</v>
      </c>
      <c r="U97" s="10">
        <v>6.1</v>
      </c>
      <c r="V97" s="10">
        <v>6.1</v>
      </c>
      <c r="W97" s="10">
        <v>6.1</v>
      </c>
      <c r="X97" s="10">
        <v>5.9</v>
      </c>
      <c r="Y97" s="10">
        <v>5.9</v>
      </c>
      <c r="Z97" s="10">
        <v>5.7</v>
      </c>
      <c r="AA97" s="10">
        <v>5.5</v>
      </c>
      <c r="AB97" s="10">
        <v>5.5</v>
      </c>
      <c r="AC97" s="24">
        <f t="shared" si="21"/>
        <v>6.0749999999999984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7.1000000000000005</v>
      </c>
      <c r="F98" s="10">
        <f t="shared" ref="F98:AB98" si="22">F96-F97</f>
        <v>7.8</v>
      </c>
      <c r="G98" s="10">
        <f t="shared" si="22"/>
        <v>8.2000000000000011</v>
      </c>
      <c r="H98" s="10">
        <f t="shared" si="22"/>
        <v>8.1</v>
      </c>
      <c r="I98" s="10">
        <f t="shared" si="22"/>
        <v>7.9</v>
      </c>
      <c r="J98" s="10">
        <f t="shared" si="22"/>
        <v>7.9</v>
      </c>
      <c r="K98" s="10">
        <f t="shared" si="22"/>
        <v>8</v>
      </c>
      <c r="L98" s="10">
        <f t="shared" si="22"/>
        <v>8.1000000000000014</v>
      </c>
      <c r="M98" s="10">
        <f t="shared" si="22"/>
        <v>8.1000000000000014</v>
      </c>
      <c r="N98" s="10">
        <f t="shared" si="22"/>
        <v>8.3999999999999986</v>
      </c>
      <c r="O98" s="10">
        <f t="shared" si="22"/>
        <v>8.2000000000000011</v>
      </c>
      <c r="P98" s="10">
        <f t="shared" si="22"/>
        <v>8.3000000000000007</v>
      </c>
      <c r="Q98" s="10">
        <f t="shared" si="22"/>
        <v>8.4</v>
      </c>
      <c r="R98" s="10">
        <f t="shared" si="22"/>
        <v>6.9</v>
      </c>
      <c r="S98" s="10">
        <f t="shared" si="22"/>
        <v>6.7000000000000011</v>
      </c>
      <c r="T98" s="10">
        <f t="shared" si="22"/>
        <v>6.6</v>
      </c>
      <c r="U98" s="10">
        <f t="shared" si="22"/>
        <v>7.3000000000000007</v>
      </c>
      <c r="V98" s="10">
        <f t="shared" si="22"/>
        <v>7.6</v>
      </c>
      <c r="W98" s="10">
        <f t="shared" si="22"/>
        <v>7.6</v>
      </c>
      <c r="X98" s="10">
        <f t="shared" si="22"/>
        <v>7.7999999999999989</v>
      </c>
      <c r="Y98" s="10">
        <f t="shared" si="22"/>
        <v>7.7999999999999989</v>
      </c>
      <c r="Z98" s="10">
        <f t="shared" si="22"/>
        <v>7.7</v>
      </c>
      <c r="AA98" s="10">
        <f t="shared" si="22"/>
        <v>7.6</v>
      </c>
      <c r="AB98" s="10">
        <f t="shared" si="22"/>
        <v>7.6</v>
      </c>
      <c r="AC98" s="24">
        <f t="shared" si="21"/>
        <v>7.7374999999999998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>
        <v>26.3</v>
      </c>
      <c r="F99" s="10">
        <v>26.3</v>
      </c>
      <c r="G99" s="10">
        <v>25.6</v>
      </c>
      <c r="H99" s="10">
        <v>25.4</v>
      </c>
      <c r="I99" s="10">
        <v>25.8</v>
      </c>
      <c r="J99" s="10">
        <v>26.8</v>
      </c>
      <c r="K99" s="10">
        <v>26.7</v>
      </c>
      <c r="L99" s="10">
        <v>26.4</v>
      </c>
      <c r="M99" s="10">
        <v>25.6</v>
      </c>
      <c r="N99" s="10">
        <v>25.6</v>
      </c>
      <c r="O99" s="10">
        <v>24.6</v>
      </c>
      <c r="P99" s="10">
        <v>23.9</v>
      </c>
      <c r="Q99" s="10">
        <v>23.1</v>
      </c>
      <c r="R99" s="10">
        <v>22.7</v>
      </c>
      <c r="S99" s="10">
        <v>22.9</v>
      </c>
      <c r="T99" s="10">
        <v>24.9</v>
      </c>
      <c r="U99" s="10">
        <v>26.2</v>
      </c>
      <c r="V99" s="10">
        <v>27.2</v>
      </c>
      <c r="W99" s="10">
        <v>27.4</v>
      </c>
      <c r="X99" s="10">
        <v>27</v>
      </c>
      <c r="Y99" s="10">
        <v>26.9</v>
      </c>
      <c r="Z99" s="10">
        <v>26.1</v>
      </c>
      <c r="AA99" s="10">
        <v>26.1</v>
      </c>
      <c r="AB99" s="10">
        <v>25.8</v>
      </c>
      <c r="AC99" s="24">
        <f t="shared" si="21"/>
        <v>25.637499999999999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>
        <v>30.5</v>
      </c>
      <c r="F100" s="10">
        <v>30.9</v>
      </c>
      <c r="G100" s="10">
        <v>30.4</v>
      </c>
      <c r="H100" s="10">
        <v>30.2</v>
      </c>
      <c r="I100" s="10">
        <v>30.6</v>
      </c>
      <c r="J100" s="10">
        <v>31.6</v>
      </c>
      <c r="K100" s="10">
        <v>31.5</v>
      </c>
      <c r="L100" s="10">
        <v>31.3</v>
      </c>
      <c r="M100" s="10">
        <v>30.5</v>
      </c>
      <c r="N100" s="10">
        <v>30.6</v>
      </c>
      <c r="O100" s="10">
        <v>29.6</v>
      </c>
      <c r="P100" s="10">
        <v>28.9</v>
      </c>
      <c r="Q100" s="10">
        <v>28.2</v>
      </c>
      <c r="R100" s="10">
        <v>26.8</v>
      </c>
      <c r="S100" s="10">
        <v>27.1</v>
      </c>
      <c r="T100" s="10">
        <v>28.9</v>
      </c>
      <c r="U100" s="10">
        <v>30.6</v>
      </c>
      <c r="V100" s="10">
        <v>31.8</v>
      </c>
      <c r="W100" s="10">
        <v>31.9</v>
      </c>
      <c r="X100" s="10">
        <v>31.6</v>
      </c>
      <c r="Y100" s="10">
        <v>31.5</v>
      </c>
      <c r="Z100" s="10">
        <v>30.8</v>
      </c>
      <c r="AA100" s="10">
        <v>30.6</v>
      </c>
      <c r="AB100" s="10">
        <v>30.3</v>
      </c>
      <c r="AC100" s="24">
        <f t="shared" si="21"/>
        <v>30.279166666666665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4.1999999999999993</v>
      </c>
      <c r="F101" s="10">
        <f t="shared" ref="F101:AB101" si="23">F100-F99</f>
        <v>4.5999999999999979</v>
      </c>
      <c r="G101" s="10">
        <f t="shared" si="23"/>
        <v>4.7999999999999972</v>
      </c>
      <c r="H101" s="10">
        <f t="shared" si="23"/>
        <v>4.8000000000000007</v>
      </c>
      <c r="I101" s="10">
        <f t="shared" si="23"/>
        <v>4.8000000000000007</v>
      </c>
      <c r="J101" s="10">
        <f t="shared" si="23"/>
        <v>4.8000000000000007</v>
      </c>
      <c r="K101" s="10">
        <f t="shared" si="23"/>
        <v>4.8000000000000007</v>
      </c>
      <c r="L101" s="10">
        <f t="shared" si="23"/>
        <v>4.9000000000000021</v>
      </c>
      <c r="M101" s="10">
        <f t="shared" si="23"/>
        <v>4.8999999999999986</v>
      </c>
      <c r="N101" s="10">
        <f t="shared" si="23"/>
        <v>5</v>
      </c>
      <c r="O101" s="10">
        <f t="shared" si="23"/>
        <v>5</v>
      </c>
      <c r="P101" s="10">
        <f t="shared" si="23"/>
        <v>5</v>
      </c>
      <c r="Q101" s="10">
        <f t="shared" si="23"/>
        <v>5.0999999999999979</v>
      </c>
      <c r="R101" s="10">
        <f t="shared" si="23"/>
        <v>4.1000000000000014</v>
      </c>
      <c r="S101" s="10">
        <f t="shared" si="23"/>
        <v>4.2000000000000028</v>
      </c>
      <c r="T101" s="10">
        <f t="shared" si="23"/>
        <v>4</v>
      </c>
      <c r="U101" s="10">
        <f t="shared" si="23"/>
        <v>4.4000000000000021</v>
      </c>
      <c r="V101" s="10">
        <f t="shared" si="23"/>
        <v>4.6000000000000014</v>
      </c>
      <c r="W101" s="10">
        <f t="shared" si="23"/>
        <v>4.5</v>
      </c>
      <c r="X101" s="10">
        <f t="shared" si="23"/>
        <v>4.6000000000000014</v>
      </c>
      <c r="Y101" s="10">
        <f t="shared" si="23"/>
        <v>4.6000000000000014</v>
      </c>
      <c r="Z101" s="10">
        <f t="shared" si="23"/>
        <v>4.6999999999999993</v>
      </c>
      <c r="AA101" s="10">
        <f t="shared" si="23"/>
        <v>4.5</v>
      </c>
      <c r="AB101" s="10">
        <f t="shared" si="23"/>
        <v>4.5</v>
      </c>
      <c r="AC101" s="24">
        <f>AVERAGE(E101:AB101)</f>
        <v>4.6416666666666675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>
        <v>262.7</v>
      </c>
      <c r="F102" s="172">
        <v>257.2</v>
      </c>
      <c r="G102" s="172">
        <v>256.5</v>
      </c>
      <c r="H102" s="172">
        <v>253.7</v>
      </c>
      <c r="I102" s="172">
        <v>253</v>
      </c>
      <c r="J102" s="172">
        <v>255.8</v>
      </c>
      <c r="K102" s="172">
        <v>255.1</v>
      </c>
      <c r="L102" s="172">
        <v>255.8</v>
      </c>
      <c r="M102" s="172">
        <v>257.2</v>
      </c>
      <c r="N102" s="172">
        <v>255.8</v>
      </c>
      <c r="O102" s="172">
        <v>254.4</v>
      </c>
      <c r="P102" s="172">
        <v>251</v>
      </c>
      <c r="Q102" s="172">
        <v>246.1</v>
      </c>
      <c r="R102" s="172">
        <v>255.8</v>
      </c>
      <c r="S102" s="172">
        <v>257.89999999999998</v>
      </c>
      <c r="T102" s="172">
        <v>260.60000000000002</v>
      </c>
      <c r="U102" s="172">
        <v>256.5</v>
      </c>
      <c r="V102" s="172">
        <v>254.4</v>
      </c>
      <c r="W102" s="172">
        <v>255.8</v>
      </c>
      <c r="X102" s="172">
        <v>254.4</v>
      </c>
      <c r="Y102" s="172">
        <v>253</v>
      </c>
      <c r="Z102" s="172">
        <v>251</v>
      </c>
      <c r="AA102" s="172">
        <v>249.6</v>
      </c>
      <c r="AB102" s="172">
        <v>248.2</v>
      </c>
      <c r="AC102" s="24">
        <f t="shared" ref="AC102:AC110" si="24">AVERAGE(E102:AB102)</f>
        <v>254.64583333333334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>
        <v>706.7</v>
      </c>
      <c r="F103" s="172">
        <v>717.7</v>
      </c>
      <c r="G103" s="172">
        <v>708.1</v>
      </c>
      <c r="H103" s="172">
        <v>699.8</v>
      </c>
      <c r="I103" s="172">
        <v>710.8</v>
      </c>
      <c r="J103" s="172">
        <v>731.5</v>
      </c>
      <c r="K103" s="172">
        <v>730.8</v>
      </c>
      <c r="L103" s="172">
        <v>726</v>
      </c>
      <c r="M103" s="172">
        <v>706.7</v>
      </c>
      <c r="N103" s="172">
        <v>710.8</v>
      </c>
      <c r="O103" s="172">
        <v>688.1</v>
      </c>
      <c r="P103" s="172">
        <v>674.3</v>
      </c>
      <c r="Q103" s="172">
        <v>653.6</v>
      </c>
      <c r="R103" s="172">
        <v>626.70000000000005</v>
      </c>
      <c r="S103" s="172">
        <v>629.5</v>
      </c>
      <c r="T103" s="172">
        <v>668.8</v>
      </c>
      <c r="U103" s="172">
        <v>705.3</v>
      </c>
      <c r="V103" s="172">
        <v>736.4</v>
      </c>
      <c r="W103" s="172">
        <v>741.2</v>
      </c>
      <c r="X103" s="172">
        <v>730.8</v>
      </c>
      <c r="Y103" s="172">
        <v>729.5</v>
      </c>
      <c r="Z103" s="172">
        <v>710.8</v>
      </c>
      <c r="AA103" s="172">
        <v>708.1</v>
      </c>
      <c r="AB103" s="172">
        <v>703.3</v>
      </c>
      <c r="AC103" s="24">
        <f t="shared" si="24"/>
        <v>702.30416666666667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>
        <v>4.2</v>
      </c>
      <c r="H104" s="11">
        <v>4.2</v>
      </c>
      <c r="I104" s="11">
        <v>4.2</v>
      </c>
      <c r="J104" s="11">
        <v>4.2</v>
      </c>
      <c r="K104" s="11">
        <v>4.2</v>
      </c>
      <c r="L104" s="11">
        <v>4.2</v>
      </c>
      <c r="M104" s="11">
        <v>4.2</v>
      </c>
      <c r="N104" s="11">
        <v>4.2</v>
      </c>
      <c r="O104" s="11">
        <v>4.2</v>
      </c>
      <c r="P104" s="11">
        <v>4.2</v>
      </c>
      <c r="Q104" s="11">
        <v>4.2</v>
      </c>
      <c r="R104" s="11">
        <v>4.2</v>
      </c>
      <c r="S104" s="11">
        <v>4.2</v>
      </c>
      <c r="T104" s="11">
        <v>4.2</v>
      </c>
      <c r="U104" s="11">
        <v>4.2</v>
      </c>
      <c r="V104" s="11">
        <v>4.2</v>
      </c>
      <c r="W104" s="11">
        <v>4.2</v>
      </c>
      <c r="X104" s="11">
        <v>4.2</v>
      </c>
      <c r="Y104" s="11">
        <v>4.2</v>
      </c>
      <c r="Z104" s="11">
        <v>4.2</v>
      </c>
      <c r="AA104" s="11">
        <v>4.2</v>
      </c>
      <c r="AB104" s="11">
        <v>4.2</v>
      </c>
      <c r="AC104" s="24">
        <f t="shared" si="24"/>
        <v>4.200000000000002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>
        <v>3.7</v>
      </c>
      <c r="H105" s="12">
        <v>3.7</v>
      </c>
      <c r="I105" s="12">
        <v>3.7</v>
      </c>
      <c r="J105" s="12">
        <v>3.7</v>
      </c>
      <c r="K105" s="12">
        <v>3.7</v>
      </c>
      <c r="L105" s="12">
        <v>3.7</v>
      </c>
      <c r="M105" s="12">
        <v>3.7</v>
      </c>
      <c r="N105" s="12">
        <v>3.7</v>
      </c>
      <c r="O105" s="12">
        <v>3.7</v>
      </c>
      <c r="P105" s="12">
        <v>3.7</v>
      </c>
      <c r="Q105" s="12">
        <v>3.7</v>
      </c>
      <c r="R105" s="12">
        <v>3.7</v>
      </c>
      <c r="S105" s="12">
        <v>3.7</v>
      </c>
      <c r="T105" s="12">
        <v>3.7</v>
      </c>
      <c r="U105" s="12">
        <v>3.7</v>
      </c>
      <c r="V105" s="12">
        <v>3.7</v>
      </c>
      <c r="W105" s="12">
        <v>3.7</v>
      </c>
      <c r="X105" s="12">
        <v>3.7</v>
      </c>
      <c r="Y105" s="12">
        <v>3.7</v>
      </c>
      <c r="Z105" s="12">
        <v>3.7</v>
      </c>
      <c r="AA105" s="12">
        <v>3.7</v>
      </c>
      <c r="AB105" s="12">
        <v>3.7</v>
      </c>
      <c r="AC105" s="24">
        <f t="shared" si="24"/>
        <v>3.7000000000000015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>
        <v>3.8</v>
      </c>
      <c r="H106" s="12">
        <v>3.8</v>
      </c>
      <c r="I106" s="12">
        <v>3.8</v>
      </c>
      <c r="J106" s="12">
        <v>3.8</v>
      </c>
      <c r="K106" s="12">
        <v>3.8</v>
      </c>
      <c r="L106" s="12">
        <v>3.8</v>
      </c>
      <c r="M106" s="12">
        <v>3.8</v>
      </c>
      <c r="N106" s="12">
        <v>3.8</v>
      </c>
      <c r="O106" s="12">
        <v>3.8</v>
      </c>
      <c r="P106" s="12">
        <v>3.8</v>
      </c>
      <c r="Q106" s="12">
        <v>3.8</v>
      </c>
      <c r="R106" s="12">
        <v>3.8</v>
      </c>
      <c r="S106" s="12">
        <v>3.8</v>
      </c>
      <c r="T106" s="12">
        <v>3.8</v>
      </c>
      <c r="U106" s="12">
        <v>3.8</v>
      </c>
      <c r="V106" s="12">
        <v>3.8</v>
      </c>
      <c r="W106" s="12">
        <v>3.8</v>
      </c>
      <c r="X106" s="12">
        <v>3.8</v>
      </c>
      <c r="Y106" s="12">
        <v>3.8</v>
      </c>
      <c r="Z106" s="12">
        <v>3.8</v>
      </c>
      <c r="AA106" s="12">
        <v>3.8</v>
      </c>
      <c r="AB106" s="12">
        <v>3.8</v>
      </c>
      <c r="AC106" s="24">
        <f t="shared" si="24"/>
        <v>3.7999999999999985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>
        <v>3</v>
      </c>
      <c r="H107" s="12">
        <v>3</v>
      </c>
      <c r="I107" s="12">
        <v>3</v>
      </c>
      <c r="J107" s="12">
        <v>3</v>
      </c>
      <c r="K107" s="12">
        <v>3</v>
      </c>
      <c r="L107" s="12">
        <v>3</v>
      </c>
      <c r="M107" s="12">
        <v>3</v>
      </c>
      <c r="N107" s="12">
        <v>3</v>
      </c>
      <c r="O107" s="12">
        <v>3</v>
      </c>
      <c r="P107" s="12">
        <v>3</v>
      </c>
      <c r="Q107" s="12">
        <v>3</v>
      </c>
      <c r="R107" s="12">
        <v>3</v>
      </c>
      <c r="S107" s="12">
        <v>3</v>
      </c>
      <c r="T107" s="12">
        <v>3</v>
      </c>
      <c r="U107" s="12">
        <v>3</v>
      </c>
      <c r="V107" s="12">
        <v>3</v>
      </c>
      <c r="W107" s="12">
        <v>3</v>
      </c>
      <c r="X107" s="12">
        <v>3</v>
      </c>
      <c r="Y107" s="12">
        <v>3</v>
      </c>
      <c r="Z107" s="12">
        <v>3</v>
      </c>
      <c r="AA107" s="12">
        <v>3</v>
      </c>
      <c r="AB107" s="12">
        <v>3</v>
      </c>
      <c r="AC107" s="24">
        <f t="shared" si="24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AB108" si="25">E104-E105</f>
        <v>0.5</v>
      </c>
      <c r="F108" s="11">
        <f t="shared" si="25"/>
        <v>0.5</v>
      </c>
      <c r="G108" s="11">
        <f t="shared" si="25"/>
        <v>0.5</v>
      </c>
      <c r="H108" s="11">
        <f t="shared" si="25"/>
        <v>0.5</v>
      </c>
      <c r="I108" s="11">
        <f t="shared" si="25"/>
        <v>0.5</v>
      </c>
      <c r="J108" s="11">
        <f t="shared" si="25"/>
        <v>0.5</v>
      </c>
      <c r="K108" s="11">
        <f t="shared" si="25"/>
        <v>0.5</v>
      </c>
      <c r="L108" s="11">
        <f t="shared" si="25"/>
        <v>0.5</v>
      </c>
      <c r="M108" s="11">
        <f t="shared" si="25"/>
        <v>0.5</v>
      </c>
      <c r="N108" s="11">
        <f t="shared" si="25"/>
        <v>0.5</v>
      </c>
      <c r="O108" s="11">
        <f t="shared" si="25"/>
        <v>0.5</v>
      </c>
      <c r="P108" s="11">
        <f t="shared" si="25"/>
        <v>0.5</v>
      </c>
      <c r="Q108" s="11">
        <f t="shared" si="25"/>
        <v>0.5</v>
      </c>
      <c r="R108" s="11">
        <f t="shared" si="25"/>
        <v>0.5</v>
      </c>
      <c r="S108" s="11">
        <f t="shared" si="25"/>
        <v>0.5</v>
      </c>
      <c r="T108" s="11">
        <f t="shared" si="25"/>
        <v>0.5</v>
      </c>
      <c r="U108" s="11">
        <f t="shared" si="25"/>
        <v>0.5</v>
      </c>
      <c r="V108" s="11">
        <f t="shared" si="25"/>
        <v>0.5</v>
      </c>
      <c r="W108" s="11">
        <f t="shared" si="25"/>
        <v>0.5</v>
      </c>
      <c r="X108" s="11">
        <f t="shared" si="25"/>
        <v>0.5</v>
      </c>
      <c r="Y108" s="11">
        <f t="shared" si="25"/>
        <v>0.5</v>
      </c>
      <c r="Z108" s="11">
        <f t="shared" si="25"/>
        <v>0.5</v>
      </c>
      <c r="AA108" s="11">
        <f t="shared" si="25"/>
        <v>0.5</v>
      </c>
      <c r="AB108" s="11">
        <f t="shared" si="25"/>
        <v>0.5</v>
      </c>
      <c r="AC108" s="24">
        <f t="shared" si="24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AB109" si="26">E106-E107</f>
        <v>0.79999999999999982</v>
      </c>
      <c r="F109" s="11">
        <f t="shared" si="26"/>
        <v>0.79999999999999982</v>
      </c>
      <c r="G109" s="11">
        <f t="shared" si="26"/>
        <v>0.79999999999999982</v>
      </c>
      <c r="H109" s="11">
        <f t="shared" si="26"/>
        <v>0.79999999999999982</v>
      </c>
      <c r="I109" s="11">
        <f t="shared" si="26"/>
        <v>0.79999999999999982</v>
      </c>
      <c r="J109" s="11">
        <f t="shared" si="26"/>
        <v>0.79999999999999982</v>
      </c>
      <c r="K109" s="11">
        <f t="shared" si="26"/>
        <v>0.79999999999999982</v>
      </c>
      <c r="L109" s="11">
        <f t="shared" si="26"/>
        <v>0.79999999999999982</v>
      </c>
      <c r="M109" s="11">
        <f t="shared" si="26"/>
        <v>0.79999999999999982</v>
      </c>
      <c r="N109" s="11">
        <f t="shared" si="26"/>
        <v>0.79999999999999982</v>
      </c>
      <c r="O109" s="11">
        <f t="shared" si="26"/>
        <v>0.79999999999999982</v>
      </c>
      <c r="P109" s="11">
        <f t="shared" si="26"/>
        <v>0.79999999999999982</v>
      </c>
      <c r="Q109" s="11">
        <f t="shared" si="26"/>
        <v>0.79999999999999982</v>
      </c>
      <c r="R109" s="11">
        <f t="shared" si="26"/>
        <v>0.79999999999999982</v>
      </c>
      <c r="S109" s="11">
        <f t="shared" si="26"/>
        <v>0.79999999999999982</v>
      </c>
      <c r="T109" s="11">
        <f t="shared" si="26"/>
        <v>0.79999999999999982</v>
      </c>
      <c r="U109" s="11">
        <f t="shared" si="26"/>
        <v>0.79999999999999982</v>
      </c>
      <c r="V109" s="11">
        <f t="shared" si="26"/>
        <v>0.79999999999999982</v>
      </c>
      <c r="W109" s="11">
        <f t="shared" si="26"/>
        <v>0.79999999999999982</v>
      </c>
      <c r="X109" s="11">
        <f t="shared" si="26"/>
        <v>0.79999999999999982</v>
      </c>
      <c r="Y109" s="11">
        <f t="shared" si="26"/>
        <v>0.79999999999999982</v>
      </c>
      <c r="Z109" s="11">
        <f t="shared" si="26"/>
        <v>0.79999999999999982</v>
      </c>
      <c r="AA109" s="11">
        <f t="shared" si="26"/>
        <v>0.79999999999999982</v>
      </c>
      <c r="AB109" s="11">
        <f t="shared" si="26"/>
        <v>0.79999999999999982</v>
      </c>
      <c r="AC109" s="24">
        <f t="shared" si="24"/>
        <v>0.80000000000000027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AB110" si="27">SQRT(E108/0.5)*971</f>
        <v>971</v>
      </c>
      <c r="F110" s="14">
        <f t="shared" si="27"/>
        <v>971</v>
      </c>
      <c r="G110" s="14">
        <f t="shared" si="27"/>
        <v>971</v>
      </c>
      <c r="H110" s="14">
        <f t="shared" si="27"/>
        <v>971</v>
      </c>
      <c r="I110" s="14">
        <f t="shared" si="27"/>
        <v>971</v>
      </c>
      <c r="J110" s="14">
        <f t="shared" si="27"/>
        <v>971</v>
      </c>
      <c r="K110" s="14">
        <f t="shared" si="27"/>
        <v>971</v>
      </c>
      <c r="L110" s="14">
        <f t="shared" si="27"/>
        <v>971</v>
      </c>
      <c r="M110" s="14">
        <f t="shared" si="27"/>
        <v>971</v>
      </c>
      <c r="N110" s="14">
        <f t="shared" si="27"/>
        <v>971</v>
      </c>
      <c r="O110" s="14">
        <f t="shared" si="27"/>
        <v>971</v>
      </c>
      <c r="P110" s="14">
        <f t="shared" si="27"/>
        <v>971</v>
      </c>
      <c r="Q110" s="14">
        <f t="shared" si="27"/>
        <v>971</v>
      </c>
      <c r="R110" s="14">
        <f t="shared" si="27"/>
        <v>971</v>
      </c>
      <c r="S110" s="14">
        <f t="shared" si="27"/>
        <v>971</v>
      </c>
      <c r="T110" s="14">
        <f t="shared" si="27"/>
        <v>971</v>
      </c>
      <c r="U110" s="14">
        <f t="shared" si="27"/>
        <v>971</v>
      </c>
      <c r="V110" s="14">
        <f t="shared" si="27"/>
        <v>971</v>
      </c>
      <c r="W110" s="14">
        <f t="shared" si="27"/>
        <v>971</v>
      </c>
      <c r="X110" s="14">
        <f t="shared" si="27"/>
        <v>971</v>
      </c>
      <c r="Y110" s="14">
        <f t="shared" si="27"/>
        <v>971</v>
      </c>
      <c r="Z110" s="14">
        <f t="shared" si="27"/>
        <v>971</v>
      </c>
      <c r="AA110" s="14">
        <f t="shared" si="27"/>
        <v>971</v>
      </c>
      <c r="AB110" s="14">
        <f t="shared" si="27"/>
        <v>971</v>
      </c>
      <c r="AC110" s="24">
        <f t="shared" si="24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AB111" si="28">E110*1000*1*(E96-E97)/3024</f>
        <v>2279.7949735449738</v>
      </c>
      <c r="F111" s="14">
        <f t="shared" si="28"/>
        <v>2504.563492063492</v>
      </c>
      <c r="G111" s="14">
        <f t="shared" si="28"/>
        <v>2633.0026455026459</v>
      </c>
      <c r="H111" s="14">
        <f t="shared" si="28"/>
        <v>2600.8928571428573</v>
      </c>
      <c r="I111" s="14">
        <f t="shared" si="28"/>
        <v>2536.6732804232806</v>
      </c>
      <c r="J111" s="14">
        <f t="shared" si="28"/>
        <v>2536.6732804232806</v>
      </c>
      <c r="K111" s="14">
        <f t="shared" si="28"/>
        <v>2568.7830687830688</v>
      </c>
      <c r="L111" s="14">
        <f t="shared" si="28"/>
        <v>2600.8928571428573</v>
      </c>
      <c r="M111" s="14">
        <f t="shared" si="28"/>
        <v>2600.8928571428573</v>
      </c>
      <c r="N111" s="14">
        <f t="shared" si="28"/>
        <v>2697.2222222222217</v>
      </c>
      <c r="O111" s="14">
        <f t="shared" si="28"/>
        <v>2633.0026455026459</v>
      </c>
      <c r="P111" s="14">
        <f t="shared" si="28"/>
        <v>2665.112433862434</v>
      </c>
      <c r="Q111" s="14">
        <f t="shared" si="28"/>
        <v>2697.2222222222222</v>
      </c>
      <c r="R111" s="14">
        <f t="shared" si="28"/>
        <v>2215.5753968253966</v>
      </c>
      <c r="S111" s="14">
        <f t="shared" si="28"/>
        <v>2151.3558201058204</v>
      </c>
      <c r="T111" s="14">
        <f t="shared" si="28"/>
        <v>2119.2460317460318</v>
      </c>
      <c r="U111" s="14">
        <f t="shared" si="28"/>
        <v>2344.0145502645505</v>
      </c>
      <c r="V111" s="14">
        <f t="shared" si="28"/>
        <v>2440.3439153439153</v>
      </c>
      <c r="W111" s="14">
        <f t="shared" si="28"/>
        <v>2440.3439153439153</v>
      </c>
      <c r="X111" s="14">
        <f t="shared" si="28"/>
        <v>2504.5634920634916</v>
      </c>
      <c r="Y111" s="14">
        <f t="shared" si="28"/>
        <v>2504.5634920634916</v>
      </c>
      <c r="Z111" s="14">
        <f t="shared" si="28"/>
        <v>2472.4537037037039</v>
      </c>
      <c r="AA111" s="14">
        <f t="shared" si="28"/>
        <v>2440.3439153439153</v>
      </c>
      <c r="AB111" s="14">
        <f t="shared" si="28"/>
        <v>2440.3439153439153</v>
      </c>
      <c r="AC111" s="24">
        <f>SUM(E111:AB111)</f>
        <v>59627.876984126997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>
        <v>1400</v>
      </c>
      <c r="F112" s="15">
        <v>1500</v>
      </c>
      <c r="G112" s="15">
        <v>1400</v>
      </c>
      <c r="H112" s="15">
        <v>1500</v>
      </c>
      <c r="I112" s="15">
        <v>1500</v>
      </c>
      <c r="J112" s="15">
        <v>1500</v>
      </c>
      <c r="K112" s="15">
        <v>1500</v>
      </c>
      <c r="L112" s="15">
        <v>1400</v>
      </c>
      <c r="M112" s="15">
        <v>1500</v>
      </c>
      <c r="N112" s="15">
        <v>1600</v>
      </c>
      <c r="O112" s="15">
        <v>1500</v>
      </c>
      <c r="P112" s="15">
        <v>1400</v>
      </c>
      <c r="Q112" s="15">
        <v>1300</v>
      </c>
      <c r="R112" s="15">
        <v>1200</v>
      </c>
      <c r="S112" s="15">
        <v>1300</v>
      </c>
      <c r="T112" s="15">
        <v>1200</v>
      </c>
      <c r="U112" s="15">
        <v>1400</v>
      </c>
      <c r="V112" s="15">
        <v>1500</v>
      </c>
      <c r="W112" s="15">
        <v>1500</v>
      </c>
      <c r="X112" s="15">
        <v>1400</v>
      </c>
      <c r="Y112" s="15">
        <v>1500</v>
      </c>
      <c r="Z112" s="15">
        <v>1400</v>
      </c>
      <c r="AA112" s="15">
        <v>1500</v>
      </c>
      <c r="AB112" s="15">
        <v>1400</v>
      </c>
      <c r="AC112" s="25">
        <f>SUM(E112:AB112)</f>
        <v>34300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>
        <f t="shared" ref="E113:AB113" si="29">E112/E111</f>
        <v>0.61409030910488671</v>
      </c>
      <c r="F113" s="16">
        <f t="shared" si="29"/>
        <v>0.59890675750613964</v>
      </c>
      <c r="G113" s="16">
        <f t="shared" si="29"/>
        <v>0.5317123408103287</v>
      </c>
      <c r="H113" s="16">
        <f t="shared" si="29"/>
        <v>0.57672502574665285</v>
      </c>
      <c r="I113" s="16">
        <f t="shared" si="29"/>
        <v>0.59132565930985925</v>
      </c>
      <c r="J113" s="16">
        <f t="shared" si="29"/>
        <v>0.59132565930985925</v>
      </c>
      <c r="K113" s="16">
        <f t="shared" si="29"/>
        <v>0.58393408856848605</v>
      </c>
      <c r="L113" s="16">
        <f t="shared" si="29"/>
        <v>0.538276690696876</v>
      </c>
      <c r="M113" s="16">
        <f t="shared" si="29"/>
        <v>0.57672502574665285</v>
      </c>
      <c r="N113" s="16">
        <f t="shared" si="29"/>
        <v>0.59320288362512885</v>
      </c>
      <c r="O113" s="16">
        <f t="shared" si="29"/>
        <v>0.56969179372535217</v>
      </c>
      <c r="P113" s="16">
        <f t="shared" si="29"/>
        <v>0.52530616802948138</v>
      </c>
      <c r="Q113" s="16">
        <f t="shared" si="29"/>
        <v>0.48197734294541711</v>
      </c>
      <c r="R113" s="16">
        <f t="shared" si="29"/>
        <v>0.54162002417946542</v>
      </c>
      <c r="S113" s="16">
        <f t="shared" si="29"/>
        <v>0.60427010160320938</v>
      </c>
      <c r="T113" s="16">
        <f t="shared" si="29"/>
        <v>0.5662391161876229</v>
      </c>
      <c r="U113" s="16">
        <f t="shared" si="29"/>
        <v>0.59726591707461585</v>
      </c>
      <c r="V113" s="16">
        <f t="shared" si="29"/>
        <v>0.61466746165103803</v>
      </c>
      <c r="W113" s="16">
        <f t="shared" si="29"/>
        <v>0.61466746165103803</v>
      </c>
      <c r="X113" s="16">
        <f t="shared" si="29"/>
        <v>0.55897964033906367</v>
      </c>
      <c r="Y113" s="16">
        <f t="shared" si="29"/>
        <v>0.59890675750613975</v>
      </c>
      <c r="Z113" s="16">
        <f t="shared" si="29"/>
        <v>0.56623911618762279</v>
      </c>
      <c r="AA113" s="16">
        <f t="shared" si="29"/>
        <v>0.61466746165103803</v>
      </c>
      <c r="AB113" s="16">
        <f t="shared" si="29"/>
        <v>0.57368963087430214</v>
      </c>
      <c r="AC113" s="24">
        <f t="shared" ref="AC113:AC118" si="30">AVERAGE(E113:AB113)</f>
        <v>0.57601718475126151</v>
      </c>
    </row>
    <row r="114" spans="1:35" ht="30" customHeight="1">
      <c r="A114" s="4">
        <v>17</v>
      </c>
      <c r="B114" s="5" t="s">
        <v>64</v>
      </c>
      <c r="C114" s="13"/>
      <c r="D114" s="13"/>
      <c r="E114" s="427">
        <f>AVERAGE(E113:AB113)</f>
        <v>0.57601718475126151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>
        <f t="shared" si="30"/>
        <v>0.57601718475126151</v>
      </c>
    </row>
    <row r="115" spans="1:35" ht="30" customHeight="1">
      <c r="A115" s="4">
        <v>18</v>
      </c>
      <c r="B115" s="5" t="s">
        <v>65</v>
      </c>
      <c r="C115" s="13"/>
      <c r="D115" s="13"/>
      <c r="E115" s="16">
        <f t="shared" ref="E115:AB115" si="31">3.516/E113</f>
        <v>5.7255422335600912</v>
      </c>
      <c r="F115" s="16">
        <f t="shared" si="31"/>
        <v>5.8706968253968252</v>
      </c>
      <c r="G115" s="16">
        <f t="shared" si="31"/>
        <v>6.6125980725623599</v>
      </c>
      <c r="H115" s="16">
        <f t="shared" si="31"/>
        <v>6.0964928571428576</v>
      </c>
      <c r="I115" s="16">
        <f t="shared" si="31"/>
        <v>5.9459621693121703</v>
      </c>
      <c r="J115" s="16">
        <f t="shared" si="31"/>
        <v>5.9459621693121703</v>
      </c>
      <c r="K115" s="16">
        <f t="shared" si="31"/>
        <v>6.0212275132275135</v>
      </c>
      <c r="L115" s="16">
        <f t="shared" si="31"/>
        <v>6.5319566326530625</v>
      </c>
      <c r="M115" s="16">
        <f t="shared" si="31"/>
        <v>6.0964928571428576</v>
      </c>
      <c r="N115" s="16">
        <f t="shared" si="31"/>
        <v>5.9271458333333324</v>
      </c>
      <c r="O115" s="16">
        <f t="shared" si="31"/>
        <v>6.1717582010582026</v>
      </c>
      <c r="P115" s="16">
        <f t="shared" si="31"/>
        <v>6.6932395124716564</v>
      </c>
      <c r="Q115" s="16">
        <f t="shared" si="31"/>
        <v>7.294948717948718</v>
      </c>
      <c r="R115" s="16">
        <f t="shared" si="31"/>
        <v>6.4916359126984124</v>
      </c>
      <c r="S115" s="16">
        <f t="shared" si="31"/>
        <v>5.8185900488400497</v>
      </c>
      <c r="T115" s="16">
        <f t="shared" si="31"/>
        <v>6.2093908730158729</v>
      </c>
      <c r="U115" s="16">
        <f t="shared" si="31"/>
        <v>5.8868251133786851</v>
      </c>
      <c r="V115" s="16">
        <f t="shared" si="31"/>
        <v>5.720166137566137</v>
      </c>
      <c r="W115" s="16">
        <f t="shared" si="31"/>
        <v>5.720166137566137</v>
      </c>
      <c r="X115" s="16">
        <f t="shared" si="31"/>
        <v>6.2900323129251694</v>
      </c>
      <c r="Y115" s="16">
        <f t="shared" si="31"/>
        <v>5.8706968253968235</v>
      </c>
      <c r="Z115" s="16">
        <f t="shared" si="31"/>
        <v>6.2093908730158738</v>
      </c>
      <c r="AA115" s="16">
        <f t="shared" si="31"/>
        <v>5.720166137566137</v>
      </c>
      <c r="AB115" s="16">
        <f t="shared" si="31"/>
        <v>6.1287494331065755</v>
      </c>
      <c r="AC115" s="24">
        <f t="shared" si="30"/>
        <v>6.1249930583415706</v>
      </c>
    </row>
    <row r="116" spans="1:35" ht="30" customHeight="1">
      <c r="A116" s="4">
        <v>19</v>
      </c>
      <c r="B116" s="5" t="s">
        <v>66</v>
      </c>
      <c r="C116" s="13"/>
      <c r="D116" s="13"/>
      <c r="E116" s="16">
        <f t="shared" ref="E116:AB116" si="32">3.413*E115</f>
        <v>19.54127564314059</v>
      </c>
      <c r="F116" s="16">
        <f t="shared" si="32"/>
        <v>20.036688265079363</v>
      </c>
      <c r="G116" s="16">
        <f t="shared" si="32"/>
        <v>22.568797221655334</v>
      </c>
      <c r="H116" s="16">
        <f t="shared" si="32"/>
        <v>20.807330121428571</v>
      </c>
      <c r="I116" s="16">
        <f t="shared" si="32"/>
        <v>20.293568883862434</v>
      </c>
      <c r="J116" s="16">
        <f t="shared" si="32"/>
        <v>20.293568883862434</v>
      </c>
      <c r="K116" s="16">
        <f t="shared" si="32"/>
        <v>20.550449502645503</v>
      </c>
      <c r="L116" s="16">
        <f t="shared" si="32"/>
        <v>22.293567987244902</v>
      </c>
      <c r="M116" s="16">
        <f t="shared" si="32"/>
        <v>20.807330121428571</v>
      </c>
      <c r="N116" s="16">
        <f t="shared" si="32"/>
        <v>20.229348729166663</v>
      </c>
      <c r="O116" s="16">
        <f t="shared" si="32"/>
        <v>21.064210740211646</v>
      </c>
      <c r="P116" s="16">
        <f t="shared" si="32"/>
        <v>22.844026456065762</v>
      </c>
      <c r="Q116" s="16">
        <f t="shared" si="32"/>
        <v>24.897659974358973</v>
      </c>
      <c r="R116" s="16">
        <f t="shared" si="32"/>
        <v>22.155953370039679</v>
      </c>
      <c r="S116" s="16">
        <f t="shared" si="32"/>
        <v>19.858847836691087</v>
      </c>
      <c r="T116" s="16">
        <f t="shared" si="32"/>
        <v>21.192651049603175</v>
      </c>
      <c r="U116" s="16">
        <f t="shared" si="32"/>
        <v>20.091734111961451</v>
      </c>
      <c r="V116" s="16">
        <f t="shared" si="32"/>
        <v>19.522927027513223</v>
      </c>
      <c r="W116" s="16">
        <f t="shared" si="32"/>
        <v>19.522927027513223</v>
      </c>
      <c r="X116" s="16">
        <f t="shared" si="32"/>
        <v>21.467880284013603</v>
      </c>
      <c r="Y116" s="16">
        <f t="shared" si="32"/>
        <v>20.036688265079356</v>
      </c>
      <c r="Z116" s="16">
        <f t="shared" si="32"/>
        <v>21.192651049603175</v>
      </c>
      <c r="AA116" s="16">
        <f t="shared" si="32"/>
        <v>19.522927027513223</v>
      </c>
      <c r="AB116" s="16">
        <f t="shared" si="32"/>
        <v>20.917421815192743</v>
      </c>
      <c r="AC116" s="24">
        <f t="shared" si="30"/>
        <v>20.904601308119783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>
        <f t="shared" ref="E117:J117" si="33">(E100-E99)/LN(1+(E100-E99)/E94)</f>
        <v>2.6710817685203585</v>
      </c>
      <c r="F117" s="16">
        <f t="shared" si="33"/>
        <v>2.9196406471924821</v>
      </c>
      <c r="G117" s="16">
        <f t="shared" si="33"/>
        <v>2.9824076858861357</v>
      </c>
      <c r="H117" s="16">
        <f t="shared" si="33"/>
        <v>3.1049381642896243</v>
      </c>
      <c r="I117" s="16">
        <f t="shared" si="33"/>
        <v>2.982407685886137</v>
      </c>
      <c r="J117" s="16">
        <f t="shared" si="33"/>
        <v>3.1049381642896243</v>
      </c>
      <c r="K117" s="16">
        <f>(K100-K99)/LN(1+(K100-K99)/K94)</f>
        <v>2.982407685886137</v>
      </c>
      <c r="L117" s="16">
        <f t="shared" ref="L117:AB117" si="34">(L100-L99)/LN(1+(L100-L99)/L94)</f>
        <v>3.0135908994034803</v>
      </c>
      <c r="M117" s="16">
        <f t="shared" si="34"/>
        <v>3.0135908994034795</v>
      </c>
      <c r="N117" s="16">
        <f t="shared" si="34"/>
        <v>3.0446447180586973</v>
      </c>
      <c r="O117" s="16">
        <f t="shared" si="34"/>
        <v>3.0446447180586973</v>
      </c>
      <c r="P117" s="16">
        <f t="shared" si="34"/>
        <v>3.0446447180586973</v>
      </c>
      <c r="Q117" s="16">
        <f t="shared" si="34"/>
        <v>3.1996311497369803</v>
      </c>
      <c r="R117" s="16">
        <f t="shared" si="34"/>
        <v>2.7602266563559219</v>
      </c>
      <c r="S117" s="16">
        <f t="shared" si="34"/>
        <v>2.7924094923585479</v>
      </c>
      <c r="T117" s="16">
        <f t="shared" si="34"/>
        <v>2.727885753642846</v>
      </c>
      <c r="U117" s="16">
        <f t="shared" si="34"/>
        <v>2.8563174167477232</v>
      </c>
      <c r="V117" s="16">
        <f t="shared" si="34"/>
        <v>2.9196406471924834</v>
      </c>
      <c r="W117" s="16">
        <f t="shared" si="34"/>
        <v>3.0090398516352548</v>
      </c>
      <c r="X117" s="16">
        <f t="shared" si="34"/>
        <v>3.04114520088133</v>
      </c>
      <c r="Y117" s="16">
        <f t="shared" si="34"/>
        <v>2.9196406471924834</v>
      </c>
      <c r="Z117" s="16">
        <f t="shared" si="34"/>
        <v>3.0731101976586968</v>
      </c>
      <c r="AA117" s="16">
        <f t="shared" si="34"/>
        <v>2.8880502797241387</v>
      </c>
      <c r="AB117" s="16">
        <f t="shared" si="34"/>
        <v>2.8880502797241387</v>
      </c>
      <c r="AC117" s="24">
        <f t="shared" si="30"/>
        <v>2.957670221991004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>
        <f t="shared" ref="E118:AB118" si="35">(E96-E97)/LN(1+(E96-E97)/E95)</f>
        <v>2.7820815658492699</v>
      </c>
      <c r="F118" s="16">
        <f t="shared" si="35"/>
        <v>2.9556008171816193</v>
      </c>
      <c r="G118" s="16">
        <f t="shared" si="35"/>
        <v>3.0533471748646295</v>
      </c>
      <c r="H118" s="16">
        <f t="shared" si="35"/>
        <v>3.0290013989076652</v>
      </c>
      <c r="I118" s="16">
        <f t="shared" si="35"/>
        <v>2.980129191979886</v>
      </c>
      <c r="J118" s="16">
        <f t="shared" si="35"/>
        <v>2.8000493085330982</v>
      </c>
      <c r="K118" s="16">
        <f t="shared" si="35"/>
        <v>2.6276699100244088</v>
      </c>
      <c r="L118" s="16">
        <f t="shared" si="35"/>
        <v>3.0290013989076661</v>
      </c>
      <c r="M118" s="16">
        <f t="shared" si="35"/>
        <v>3.0290013989076661</v>
      </c>
      <c r="N118" s="16">
        <f t="shared" si="35"/>
        <v>3.1018627337783822</v>
      </c>
      <c r="O118" s="16">
        <f t="shared" si="35"/>
        <v>3.0533471748646295</v>
      </c>
      <c r="P118" s="16">
        <f t="shared" si="35"/>
        <v>3.0776339841275702</v>
      </c>
      <c r="Q118" s="16">
        <f t="shared" si="35"/>
        <v>3.1018627337783826</v>
      </c>
      <c r="R118" s="16">
        <f t="shared" si="35"/>
        <v>2.8932962516346135</v>
      </c>
      <c r="S118" s="16">
        <f t="shared" si="35"/>
        <v>2.8412043138320042</v>
      </c>
      <c r="T118" s="16">
        <f t="shared" si="35"/>
        <v>2.8150399832745259</v>
      </c>
      <c r="U118" s="16">
        <f t="shared" si="35"/>
        <v>2.9965726364461651</v>
      </c>
      <c r="V118" s="16">
        <f t="shared" si="35"/>
        <v>2.5369423252845387</v>
      </c>
      <c r="W118" s="16">
        <f t="shared" si="35"/>
        <v>2.7288938316427807</v>
      </c>
      <c r="X118" s="16">
        <f t="shared" si="35"/>
        <v>2.5824181345416166</v>
      </c>
      <c r="Y118" s="16">
        <f t="shared" si="35"/>
        <v>2.5824181345416166</v>
      </c>
      <c r="Z118" s="16">
        <f t="shared" si="35"/>
        <v>2.7526727126528137</v>
      </c>
      <c r="AA118" s="16">
        <f t="shared" si="35"/>
        <v>2.7288938316427807</v>
      </c>
      <c r="AB118" s="16">
        <f t="shared" si="35"/>
        <v>2.5369423252845387</v>
      </c>
      <c r="AC118" s="24">
        <f t="shared" si="30"/>
        <v>2.8589951363534531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36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36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24" t="e">
        <f t="shared" si="36"/>
        <v>#DIV/0!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36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36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24" t="e">
        <f>AVERAGE(E130:AB130)</f>
        <v>#DIV/0!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37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37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24" t="e">
        <f t="shared" si="37"/>
        <v>#DIV/0!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24" t="e">
        <f t="shared" si="37"/>
        <v>#DIV/0!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24" t="e">
        <f t="shared" si="37"/>
        <v>#DIV/0!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24" t="e">
        <f t="shared" si="37"/>
        <v>#DIV/0!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24" t="e">
        <f t="shared" si="37"/>
        <v>#DIV/0!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24" t="e">
        <f t="shared" si="37"/>
        <v>#DIV/0!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24" t="e">
        <f t="shared" si="37"/>
        <v>#DIV/0!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24" t="e">
        <f t="shared" ref="AC142:AC147" si="38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/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38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24" t="e">
        <f t="shared" si="38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24" t="e">
        <f t="shared" si="38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24" t="e">
        <f t="shared" si="38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24" t="e">
        <f t="shared" si="38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23" t="e">
        <f>AVERAGE(E152:AB152)</f>
        <v>#DIV/0!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23" t="e">
        <f>AVERAGE(E153:AB153)</f>
        <v>#DIV/0!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24" t="e">
        <f t="shared" ref="AC154:AC158" si="39">AVERAGE(E154:AB154)</f>
        <v>#DIV/0!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24" t="e">
        <f t="shared" si="39"/>
        <v>#DIV/0!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24" t="e">
        <f t="shared" si="39"/>
        <v>#DIV/0!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24" t="e">
        <f t="shared" si="39"/>
        <v>#DIV/0!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24" t="e">
        <f t="shared" si="39"/>
        <v>#DIV/0!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24" t="e">
        <f>AVERAGE(E159:AB159)</f>
        <v>#DIV/0!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24" t="e">
        <f t="shared" ref="AC160:AC168" si="40">AVERAGE(E160:AB160)</f>
        <v>#DIV/0!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24" t="e">
        <f t="shared" si="40"/>
        <v>#DIV/0!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24" t="e">
        <f t="shared" si="40"/>
        <v>#DIV/0!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24" t="e">
        <f t="shared" si="40"/>
        <v>#DIV/0!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24" t="e">
        <f t="shared" si="40"/>
        <v>#DIV/0!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24" t="e">
        <f t="shared" si="40"/>
        <v>#DIV/0!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24" t="e">
        <f t="shared" si="40"/>
        <v>#DIV/0!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24" t="e">
        <f t="shared" si="40"/>
        <v>#DIV/0!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24" t="e">
        <f t="shared" si="40"/>
        <v>#DIV/0!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24">
        <f>SUM(E169:AB169)</f>
        <v>0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25">
        <f>SUM(E170:AB170)</f>
        <v>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24" t="e">
        <f t="shared" ref="AC171:AC176" si="41">AVERAGE(E171:AB171)</f>
        <v>#DIV/0!</v>
      </c>
    </row>
    <row r="172" spans="1:58" ht="30" customHeight="1">
      <c r="A172" s="4">
        <v>17</v>
      </c>
      <c r="B172" s="5" t="s">
        <v>64</v>
      </c>
      <c r="C172" s="13"/>
      <c r="D172" s="13"/>
      <c r="E172" s="427"/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 t="e">
        <f t="shared" si="41"/>
        <v>#DIV/0!</v>
      </c>
    </row>
    <row r="173" spans="1:58" ht="30" customHeight="1">
      <c r="A173" s="4">
        <v>18</v>
      </c>
      <c r="B173" s="5" t="s">
        <v>65</v>
      </c>
      <c r="C173" s="13"/>
      <c r="D173" s="13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24" t="e">
        <f t="shared" si="41"/>
        <v>#DIV/0!</v>
      </c>
    </row>
    <row r="174" spans="1:58" ht="30" customHeight="1">
      <c r="A174" s="4">
        <v>19</v>
      </c>
      <c r="B174" s="5" t="s">
        <v>66</v>
      </c>
      <c r="C174" s="13"/>
      <c r="D174" s="13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24" t="e">
        <f t="shared" si="41"/>
        <v>#DIV/0!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24" t="e">
        <f t="shared" si="41"/>
        <v>#DIV/0!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24" t="e">
        <f t="shared" si="41"/>
        <v>#DIV/0!</v>
      </c>
    </row>
  </sheetData>
  <mergeCells count="44">
    <mergeCell ref="A2:AC2"/>
    <mergeCell ref="A3:AC3"/>
    <mergeCell ref="B4:AC4"/>
    <mergeCell ref="A5:A6"/>
    <mergeCell ref="B5:B6"/>
    <mergeCell ref="C5:C6"/>
    <mergeCell ref="D5:D6"/>
    <mergeCell ref="E5:AB5"/>
    <mergeCell ref="E27:AB27"/>
    <mergeCell ref="B33:AC33"/>
    <mergeCell ref="A34:A35"/>
    <mergeCell ref="B34:B35"/>
    <mergeCell ref="C34:C35"/>
    <mergeCell ref="D34:D35"/>
    <mergeCell ref="E34:AB34"/>
    <mergeCell ref="E56:AB56"/>
    <mergeCell ref="B62:AC62"/>
    <mergeCell ref="A63:A64"/>
    <mergeCell ref="B63:B64"/>
    <mergeCell ref="C63:C64"/>
    <mergeCell ref="D63:D64"/>
    <mergeCell ref="E63:AB63"/>
    <mergeCell ref="E85:AB85"/>
    <mergeCell ref="B91:AC91"/>
    <mergeCell ref="A92:A93"/>
    <mergeCell ref="B92:B93"/>
    <mergeCell ref="C92:C93"/>
    <mergeCell ref="D92:D93"/>
    <mergeCell ref="E92:AB92"/>
    <mergeCell ref="E114:AB114"/>
    <mergeCell ref="B120:AC120"/>
    <mergeCell ref="A121:A122"/>
    <mergeCell ref="B121:B122"/>
    <mergeCell ref="C121:C122"/>
    <mergeCell ref="D121:D122"/>
    <mergeCell ref="E121:AB121"/>
    <mergeCell ref="E172:AB172"/>
    <mergeCell ref="E143:AB143"/>
    <mergeCell ref="B149:AC149"/>
    <mergeCell ref="A150:A151"/>
    <mergeCell ref="B150:B151"/>
    <mergeCell ref="C150:C151"/>
    <mergeCell ref="D150:D151"/>
    <mergeCell ref="E150:AB150"/>
  </mergeCells>
  <conditionalFormatting sqref="E25:AB25">
    <cfRule type="cellIs" dxfId="14" priority="7" operator="greaterThan">
      <formula>90</formula>
    </cfRule>
  </conditionalFormatting>
  <conditionalFormatting sqref="E54:AB54">
    <cfRule type="cellIs" dxfId="13" priority="6" operator="greaterThan">
      <formula>90</formula>
    </cfRule>
  </conditionalFormatting>
  <conditionalFormatting sqref="E83:AB83">
    <cfRule type="cellIs" dxfId="12" priority="5" operator="greaterThan">
      <formula>90</formula>
    </cfRule>
  </conditionalFormatting>
  <conditionalFormatting sqref="E112:AB112">
    <cfRule type="cellIs" dxfId="11" priority="1" operator="greaterThan">
      <formula>90</formula>
    </cfRule>
  </conditionalFormatting>
  <conditionalFormatting sqref="E141:AB141">
    <cfRule type="cellIs" dxfId="10" priority="3" operator="greaterThan">
      <formula>90</formula>
    </cfRule>
  </conditionalFormatting>
  <conditionalFormatting sqref="E170:AB170">
    <cfRule type="cellIs" dxfId="9" priority="2" operator="greaterThan">
      <formula>90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E6639-D995-4C99-86B9-6B914B72C787}">
  <dimension ref="A1:BF176"/>
  <sheetViews>
    <sheetView tabSelected="1" zoomScale="60" zoomScaleNormal="60" workbookViewId="0">
      <selection activeCell="AH24" sqref="AH24"/>
    </sheetView>
  </sheetViews>
  <sheetFormatPr defaultColWidth="9.140625" defaultRowHeight="12.75"/>
  <cols>
    <col min="1" max="1" width="6.5703125" style="1" customWidth="1"/>
    <col min="2" max="2" width="45" style="1" customWidth="1"/>
    <col min="3" max="3" width="11.42578125" style="1" customWidth="1"/>
    <col min="4" max="4" width="17.42578125" style="1" customWidth="1"/>
    <col min="5" max="5" width="14.7109375" style="1" customWidth="1"/>
    <col min="6" max="12" width="10.7109375" style="1" customWidth="1"/>
    <col min="13" max="13" width="10.85546875" style="1" customWidth="1"/>
    <col min="14" max="14" width="10.5703125" style="1" customWidth="1"/>
    <col min="15" max="28" width="10.7109375" style="1" customWidth="1"/>
    <col min="29" max="29" width="16.28515625" style="1" customWidth="1"/>
    <col min="30" max="30" width="9.5703125" style="1" customWidth="1"/>
    <col min="31" max="16384" width="9.140625" style="1"/>
  </cols>
  <sheetData>
    <row r="1" spans="1:40" ht="15">
      <c r="AD1" s="19"/>
      <c r="AE1" s="19"/>
      <c r="AF1" s="19"/>
      <c r="AG1" s="19"/>
      <c r="AH1" s="19"/>
      <c r="AK1" s="22"/>
      <c r="AL1" s="22"/>
      <c r="AM1" s="22"/>
      <c r="AN1" s="22"/>
    </row>
    <row r="2" spans="1:40" ht="23.25">
      <c r="A2" s="352" t="s">
        <v>122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K2" s="22"/>
      <c r="AL2" s="22"/>
      <c r="AM2" s="22"/>
      <c r="AN2" s="22"/>
    </row>
    <row r="3" spans="1:40" ht="23.25">
      <c r="A3" s="392" t="s">
        <v>168</v>
      </c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K3" s="22"/>
      <c r="AL3" s="22"/>
      <c r="AM3" s="22"/>
      <c r="AN3" s="22"/>
    </row>
    <row r="4" spans="1:40" ht="23.25">
      <c r="A4" s="149"/>
      <c r="B4" s="424" t="s">
        <v>114</v>
      </c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  <c r="AA4" s="425"/>
      <c r="AB4" s="425"/>
      <c r="AC4" s="426"/>
      <c r="AK4" s="22"/>
      <c r="AL4" s="22"/>
      <c r="AM4" s="22"/>
      <c r="AN4" s="22"/>
    </row>
    <row r="5" spans="1:40" ht="65.25" customHeight="1">
      <c r="A5" s="344" t="s">
        <v>35</v>
      </c>
      <c r="B5" s="344" t="s">
        <v>36</v>
      </c>
      <c r="C5" s="344" t="s">
        <v>37</v>
      </c>
      <c r="D5" s="344" t="s">
        <v>38</v>
      </c>
      <c r="E5" s="316" t="s">
        <v>39</v>
      </c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7"/>
      <c r="Q5" s="317"/>
      <c r="R5" s="317"/>
      <c r="S5" s="317"/>
      <c r="T5" s="317"/>
      <c r="U5" s="317"/>
      <c r="V5" s="317"/>
      <c r="W5" s="317"/>
      <c r="X5" s="317"/>
      <c r="Y5" s="317"/>
      <c r="Z5" s="317"/>
      <c r="AA5" s="317"/>
      <c r="AB5" s="318"/>
      <c r="AC5" s="20" t="s">
        <v>25</v>
      </c>
    </row>
    <row r="6" spans="1:40" ht="18.75">
      <c r="A6" s="345"/>
      <c r="B6" s="345"/>
      <c r="C6" s="345"/>
      <c r="D6" s="345"/>
      <c r="E6" s="3">
        <v>7</v>
      </c>
      <c r="F6" s="3">
        <v>8</v>
      </c>
      <c r="G6" s="3">
        <v>9</v>
      </c>
      <c r="H6" s="3">
        <v>10</v>
      </c>
      <c r="I6" s="18">
        <v>11</v>
      </c>
      <c r="J6" s="3">
        <v>12</v>
      </c>
      <c r="K6" s="3">
        <v>13</v>
      </c>
      <c r="L6" s="3">
        <v>14</v>
      </c>
      <c r="M6" s="3">
        <v>15</v>
      </c>
      <c r="N6" s="3">
        <v>16</v>
      </c>
      <c r="O6" s="3">
        <v>17</v>
      </c>
      <c r="P6" s="3">
        <v>18</v>
      </c>
      <c r="Q6" s="3">
        <v>19</v>
      </c>
      <c r="R6" s="3">
        <v>20</v>
      </c>
      <c r="S6" s="3">
        <v>21</v>
      </c>
      <c r="T6" s="3">
        <v>22</v>
      </c>
      <c r="U6" s="3">
        <v>23</v>
      </c>
      <c r="V6" s="3">
        <v>0</v>
      </c>
      <c r="W6" s="3">
        <v>1</v>
      </c>
      <c r="X6" s="3">
        <v>2</v>
      </c>
      <c r="Y6" s="3">
        <v>3</v>
      </c>
      <c r="Z6" s="3">
        <v>4</v>
      </c>
      <c r="AA6" s="3">
        <v>5</v>
      </c>
      <c r="AB6" s="3">
        <v>6</v>
      </c>
      <c r="AC6" s="21"/>
      <c r="AF6" s="22"/>
      <c r="AG6" s="22"/>
      <c r="AH6" s="22"/>
      <c r="AI6" s="22"/>
    </row>
    <row r="7" spans="1:40" ht="30" customHeight="1">
      <c r="A7" s="4">
        <v>1</v>
      </c>
      <c r="B7" s="5" t="s">
        <v>41</v>
      </c>
      <c r="C7" s="6" t="s">
        <v>42</v>
      </c>
      <c r="D7" s="7"/>
      <c r="E7" s="8">
        <v>0.5</v>
      </c>
      <c r="F7" s="8">
        <v>0.5</v>
      </c>
      <c r="G7" s="8">
        <v>0.5</v>
      </c>
      <c r="H7" s="8">
        <v>0.5</v>
      </c>
      <c r="I7" s="8">
        <v>0.8</v>
      </c>
      <c r="J7" s="8">
        <v>0.7</v>
      </c>
      <c r="K7" s="8">
        <v>0.6</v>
      </c>
      <c r="L7" s="8">
        <v>0.6</v>
      </c>
      <c r="M7" s="8">
        <v>0.6</v>
      </c>
      <c r="N7" s="8">
        <v>0.6</v>
      </c>
      <c r="O7" s="8">
        <v>0.4</v>
      </c>
      <c r="P7" s="8">
        <v>0.6</v>
      </c>
      <c r="Q7" s="8">
        <v>0.4</v>
      </c>
      <c r="R7" s="8">
        <v>0.4</v>
      </c>
      <c r="S7" s="8">
        <v>0.4</v>
      </c>
      <c r="T7" s="8">
        <v>0.5</v>
      </c>
      <c r="U7" s="8">
        <v>0.4</v>
      </c>
      <c r="V7" s="8">
        <v>0.4</v>
      </c>
      <c r="W7" s="8">
        <v>0.4</v>
      </c>
      <c r="X7" s="8">
        <v>0.3</v>
      </c>
      <c r="Y7" s="8">
        <v>0.4</v>
      </c>
      <c r="Z7" s="8">
        <v>0.5</v>
      </c>
      <c r="AA7" s="8">
        <v>0.4</v>
      </c>
      <c r="AB7" s="8">
        <v>0.4</v>
      </c>
      <c r="AC7" s="23">
        <f>AVERAGE(E7:AB7)</f>
        <v>0.49166666666666675</v>
      </c>
      <c r="AE7" s="177"/>
      <c r="AF7" s="177"/>
      <c r="AG7" s="177"/>
      <c r="AH7" s="177"/>
      <c r="AI7" s="177"/>
      <c r="AJ7" s="177"/>
    </row>
    <row r="8" spans="1:40" ht="30" customHeight="1">
      <c r="A8" s="4">
        <v>2</v>
      </c>
      <c r="B8" s="5" t="s">
        <v>43</v>
      </c>
      <c r="C8" s="6" t="s">
        <v>42</v>
      </c>
      <c r="D8" s="7"/>
      <c r="E8" s="9">
        <v>0.7</v>
      </c>
      <c r="F8" s="9">
        <v>0.7</v>
      </c>
      <c r="G8" s="9">
        <v>0.6</v>
      </c>
      <c r="H8" s="9">
        <v>0.7</v>
      </c>
      <c r="I8" s="9">
        <v>0.7</v>
      </c>
      <c r="J8" s="9">
        <v>0.7</v>
      </c>
      <c r="K8" s="9">
        <v>0.7</v>
      </c>
      <c r="L8" s="9">
        <v>0.7</v>
      </c>
      <c r="M8" s="9">
        <v>0.7</v>
      </c>
      <c r="N8" s="9">
        <v>0.9</v>
      </c>
      <c r="O8" s="9">
        <v>0.9</v>
      </c>
      <c r="P8" s="9">
        <v>0.9</v>
      </c>
      <c r="Q8" s="9">
        <v>0.8</v>
      </c>
      <c r="R8" s="9">
        <v>0.8</v>
      </c>
      <c r="S8" s="9">
        <v>0.8</v>
      </c>
      <c r="T8" s="9">
        <v>0.7</v>
      </c>
      <c r="U8" s="9">
        <v>0.6</v>
      </c>
      <c r="V8" s="9">
        <v>0.6</v>
      </c>
      <c r="W8" s="9">
        <v>0.8</v>
      </c>
      <c r="X8" s="9">
        <v>0.7</v>
      </c>
      <c r="Y8" s="9">
        <v>0.6</v>
      </c>
      <c r="Z8" s="9">
        <v>0.6</v>
      </c>
      <c r="AA8" s="9">
        <v>0.7</v>
      </c>
      <c r="AB8" s="9">
        <v>0.7</v>
      </c>
      <c r="AC8" s="23">
        <f>AVERAGE(E8:AB8)</f>
        <v>0.72083333333333333</v>
      </c>
      <c r="AE8" s="177"/>
      <c r="AF8" s="177"/>
      <c r="AG8" s="177"/>
      <c r="AH8" s="177"/>
      <c r="AI8" s="177"/>
      <c r="AJ8" s="177"/>
    </row>
    <row r="9" spans="1:40" ht="30" customHeight="1">
      <c r="A9" s="4">
        <v>3</v>
      </c>
      <c r="B9" s="5" t="s">
        <v>44</v>
      </c>
      <c r="C9" s="6" t="s">
        <v>42</v>
      </c>
      <c r="D9" s="6"/>
      <c r="E9" s="10">
        <v>13.1</v>
      </c>
      <c r="F9" s="10">
        <v>13.4</v>
      </c>
      <c r="G9" s="10">
        <v>14</v>
      </c>
      <c r="H9" s="10">
        <v>14.2</v>
      </c>
      <c r="I9" s="10">
        <v>14.2</v>
      </c>
      <c r="J9" s="10">
        <v>14.6</v>
      </c>
      <c r="K9" s="10">
        <v>14.7</v>
      </c>
      <c r="L9" s="10">
        <v>14.8</v>
      </c>
      <c r="M9" s="10">
        <v>15.2</v>
      </c>
      <c r="N9" s="10">
        <v>15.3</v>
      </c>
      <c r="O9" s="10">
        <v>15.2</v>
      </c>
      <c r="P9" s="10">
        <v>14.5</v>
      </c>
      <c r="Q9" s="10">
        <v>12.8</v>
      </c>
      <c r="R9" s="10">
        <v>13.4</v>
      </c>
      <c r="S9" s="10">
        <v>13.7</v>
      </c>
      <c r="T9" s="10">
        <v>13.8</v>
      </c>
      <c r="U9" s="10">
        <v>13.3</v>
      </c>
      <c r="V9" s="10">
        <v>13.4</v>
      </c>
      <c r="W9" s="10">
        <v>13.2</v>
      </c>
      <c r="X9" s="10">
        <v>13.3</v>
      </c>
      <c r="Y9" s="10">
        <v>13.2</v>
      </c>
      <c r="Z9" s="10">
        <v>13.3</v>
      </c>
      <c r="AA9" s="10">
        <v>13.3</v>
      </c>
      <c r="AB9" s="10">
        <v>13.3</v>
      </c>
      <c r="AC9" s="24">
        <f t="shared" ref="AC9:AC23" si="0">AVERAGE(E9:AB9)</f>
        <v>13.883333333333335</v>
      </c>
      <c r="AE9" s="177"/>
      <c r="AF9" s="177"/>
      <c r="AG9" s="177"/>
      <c r="AH9" s="177"/>
      <c r="AI9" s="177"/>
      <c r="AJ9" s="177"/>
    </row>
    <row r="10" spans="1:40" ht="30" customHeight="1">
      <c r="A10" s="4">
        <v>4</v>
      </c>
      <c r="B10" s="5" t="s">
        <v>45</v>
      </c>
      <c r="C10" s="6" t="s">
        <v>42</v>
      </c>
      <c r="D10" s="6"/>
      <c r="E10" s="10">
        <v>5.4</v>
      </c>
      <c r="F10" s="10">
        <v>5.5</v>
      </c>
      <c r="G10" s="10">
        <v>5.6</v>
      </c>
      <c r="H10" s="10">
        <v>5.6</v>
      </c>
      <c r="I10" s="10">
        <v>5.6</v>
      </c>
      <c r="J10" s="10">
        <v>5.7</v>
      </c>
      <c r="K10" s="10">
        <v>5.9</v>
      </c>
      <c r="L10" s="10">
        <v>5.9</v>
      </c>
      <c r="M10" s="10">
        <v>6.2</v>
      </c>
      <c r="N10" s="10">
        <v>6.2</v>
      </c>
      <c r="O10" s="10">
        <v>6</v>
      </c>
      <c r="P10" s="10">
        <v>5.6</v>
      </c>
      <c r="Q10" s="10">
        <v>5.6</v>
      </c>
      <c r="R10" s="10">
        <v>5.7</v>
      </c>
      <c r="S10" s="10">
        <v>5.6</v>
      </c>
      <c r="T10" s="10">
        <v>5.6</v>
      </c>
      <c r="U10" s="10">
        <v>5.6</v>
      </c>
      <c r="V10" s="10">
        <v>5.4</v>
      </c>
      <c r="W10" s="10">
        <v>5.4</v>
      </c>
      <c r="X10" s="10">
        <v>5.7</v>
      </c>
      <c r="Y10" s="10">
        <v>5.6</v>
      </c>
      <c r="Z10" s="10">
        <v>5.6</v>
      </c>
      <c r="AA10" s="10">
        <v>5.4</v>
      </c>
      <c r="AB10" s="10">
        <v>5.6</v>
      </c>
      <c r="AC10" s="24">
        <f t="shared" si="0"/>
        <v>5.6666666666666652</v>
      </c>
      <c r="AE10" s="177"/>
      <c r="AF10" s="177"/>
      <c r="AG10" s="177"/>
      <c r="AH10" s="177"/>
      <c r="AI10" s="177"/>
      <c r="AJ10" s="177"/>
    </row>
    <row r="11" spans="1:40" ht="30" customHeight="1">
      <c r="A11" s="4"/>
      <c r="B11" s="5" t="s">
        <v>115</v>
      </c>
      <c r="C11" s="6"/>
      <c r="D11" s="6"/>
      <c r="E11" s="10">
        <f>E9-E10</f>
        <v>7.6999999999999993</v>
      </c>
      <c r="F11" s="10">
        <f t="shared" ref="F11:AB11" si="1">F9-F10</f>
        <v>7.9</v>
      </c>
      <c r="G11" s="10">
        <f t="shared" si="1"/>
        <v>8.4</v>
      </c>
      <c r="H11" s="10">
        <f t="shared" si="1"/>
        <v>8.6</v>
      </c>
      <c r="I11" s="10">
        <f t="shared" si="1"/>
        <v>8.6</v>
      </c>
      <c r="J11" s="10">
        <f t="shared" si="1"/>
        <v>8.8999999999999986</v>
      </c>
      <c r="K11" s="10">
        <f t="shared" si="1"/>
        <v>8.7999999999999989</v>
      </c>
      <c r="L11" s="10">
        <f t="shared" si="1"/>
        <v>8.9</v>
      </c>
      <c r="M11" s="10">
        <f t="shared" si="1"/>
        <v>9</v>
      </c>
      <c r="N11" s="10">
        <f t="shared" si="1"/>
        <v>9.1000000000000014</v>
      </c>
      <c r="O11" s="10">
        <f t="shared" si="1"/>
        <v>9.1999999999999993</v>
      </c>
      <c r="P11" s="10">
        <f t="shared" si="1"/>
        <v>8.9</v>
      </c>
      <c r="Q11" s="10">
        <f t="shared" si="1"/>
        <v>7.2000000000000011</v>
      </c>
      <c r="R11" s="10">
        <f t="shared" si="1"/>
        <v>7.7</v>
      </c>
      <c r="S11" s="10">
        <f t="shared" si="1"/>
        <v>8.1</v>
      </c>
      <c r="T11" s="10">
        <f t="shared" si="1"/>
        <v>8.2000000000000011</v>
      </c>
      <c r="U11" s="10">
        <f t="shared" si="1"/>
        <v>7.7000000000000011</v>
      </c>
      <c r="V11" s="10">
        <f t="shared" si="1"/>
        <v>8</v>
      </c>
      <c r="W11" s="10">
        <f t="shared" si="1"/>
        <v>7.7999999999999989</v>
      </c>
      <c r="X11" s="10">
        <f t="shared" si="1"/>
        <v>7.6000000000000005</v>
      </c>
      <c r="Y11" s="10">
        <f t="shared" si="1"/>
        <v>7.6</v>
      </c>
      <c r="Z11" s="10">
        <f t="shared" si="1"/>
        <v>7.7000000000000011</v>
      </c>
      <c r="AA11" s="10">
        <f t="shared" si="1"/>
        <v>7.9</v>
      </c>
      <c r="AB11" s="10">
        <f t="shared" si="1"/>
        <v>7.7000000000000011</v>
      </c>
      <c r="AC11" s="24">
        <f t="shared" si="0"/>
        <v>8.2166666666666668</v>
      </c>
      <c r="AE11" s="177"/>
      <c r="AF11" s="177"/>
      <c r="AG11" s="177"/>
      <c r="AH11" s="177"/>
      <c r="AI11" s="177"/>
      <c r="AJ11" s="177"/>
    </row>
    <row r="12" spans="1:40" ht="30" customHeight="1">
      <c r="A12" s="4">
        <v>5</v>
      </c>
      <c r="B12" s="5" t="s">
        <v>46</v>
      </c>
      <c r="C12" s="6" t="s">
        <v>42</v>
      </c>
      <c r="D12" s="6"/>
      <c r="E12" s="10">
        <v>26</v>
      </c>
      <c r="F12" s="10">
        <v>26.4</v>
      </c>
      <c r="G12" s="10">
        <v>26.4</v>
      </c>
      <c r="H12" s="10">
        <v>26.4</v>
      </c>
      <c r="I12" s="10">
        <v>27</v>
      </c>
      <c r="J12" s="10">
        <v>27.3</v>
      </c>
      <c r="K12" s="10">
        <v>27.4</v>
      </c>
      <c r="L12" s="10">
        <v>27.2</v>
      </c>
      <c r="M12" s="10">
        <v>27.5</v>
      </c>
      <c r="N12" s="10">
        <v>26.7</v>
      </c>
      <c r="O12" s="10">
        <v>26</v>
      </c>
      <c r="P12" s="10">
        <v>26.4</v>
      </c>
      <c r="Q12" s="10">
        <v>25.7</v>
      </c>
      <c r="R12" s="10">
        <v>24.2</v>
      </c>
      <c r="S12" s="10">
        <v>25.2</v>
      </c>
      <c r="T12" s="10">
        <v>25.7</v>
      </c>
      <c r="U12" s="10">
        <v>26.4</v>
      </c>
      <c r="V12" s="10">
        <v>26.1</v>
      </c>
      <c r="W12" s="10">
        <v>25.6</v>
      </c>
      <c r="X12" s="10">
        <v>25.8</v>
      </c>
      <c r="Y12" s="10">
        <v>26</v>
      </c>
      <c r="Z12" s="10">
        <v>25.9</v>
      </c>
      <c r="AA12" s="10">
        <v>25.7</v>
      </c>
      <c r="AB12" s="10">
        <v>25.9</v>
      </c>
      <c r="AC12" s="24">
        <f t="shared" si="0"/>
        <v>26.204166666666666</v>
      </c>
      <c r="AE12" s="177"/>
      <c r="AF12" s="177"/>
      <c r="AG12" s="177"/>
      <c r="AH12" s="177"/>
      <c r="AI12" s="177"/>
      <c r="AJ12" s="177"/>
    </row>
    <row r="13" spans="1:40" ht="30" customHeight="1">
      <c r="A13" s="4">
        <v>6</v>
      </c>
      <c r="B13" s="5" t="s">
        <v>47</v>
      </c>
      <c r="C13" s="6" t="s">
        <v>42</v>
      </c>
      <c r="D13" s="6"/>
      <c r="E13" s="10">
        <v>31.1</v>
      </c>
      <c r="F13" s="10">
        <v>31.6</v>
      </c>
      <c r="G13" s="10">
        <v>31.9</v>
      </c>
      <c r="H13" s="10">
        <v>32.1</v>
      </c>
      <c r="I13" s="10">
        <v>32.9</v>
      </c>
      <c r="J13" s="10">
        <v>33.1</v>
      </c>
      <c r="K13" s="10">
        <v>33.200000000000003</v>
      </c>
      <c r="L13" s="10">
        <v>33.4</v>
      </c>
      <c r="M13" s="10">
        <v>33.299999999999997</v>
      </c>
      <c r="N13" s="10">
        <v>32.6</v>
      </c>
      <c r="O13" s="10">
        <v>32</v>
      </c>
      <c r="P13" s="10">
        <v>32.6</v>
      </c>
      <c r="Q13" s="10">
        <v>30.7</v>
      </c>
      <c r="R13" s="10">
        <v>29.2</v>
      </c>
      <c r="S13" s="10">
        <v>30.7</v>
      </c>
      <c r="T13" s="10">
        <v>31.3</v>
      </c>
      <c r="U13" s="10">
        <v>31.6</v>
      </c>
      <c r="V13" s="10">
        <v>31.4</v>
      </c>
      <c r="W13" s="10">
        <v>30.9</v>
      </c>
      <c r="X13" s="10">
        <v>31</v>
      </c>
      <c r="Y13" s="10">
        <v>31.3</v>
      </c>
      <c r="Z13" s="10">
        <v>31.2</v>
      </c>
      <c r="AA13" s="10">
        <v>30.8</v>
      </c>
      <c r="AB13" s="10">
        <v>31</v>
      </c>
      <c r="AC13" s="24">
        <f t="shared" si="0"/>
        <v>31.704166666666662</v>
      </c>
      <c r="AE13" s="177"/>
      <c r="AF13" s="177"/>
      <c r="AG13" s="177"/>
      <c r="AH13" s="177"/>
      <c r="AI13" s="177"/>
      <c r="AJ13" s="177"/>
    </row>
    <row r="14" spans="1:40" ht="30" customHeight="1">
      <c r="A14" s="4"/>
      <c r="B14" s="5" t="s">
        <v>116</v>
      </c>
      <c r="C14" s="6" t="s">
        <v>42</v>
      </c>
      <c r="D14" s="6"/>
      <c r="E14" s="10">
        <f>E13-E12</f>
        <v>5.1000000000000014</v>
      </c>
      <c r="F14" s="10">
        <f t="shared" ref="F14:AB14" si="2">F13-F12</f>
        <v>5.2000000000000028</v>
      </c>
      <c r="G14" s="10">
        <f t="shared" si="2"/>
        <v>5.5</v>
      </c>
      <c r="H14" s="10">
        <f t="shared" si="2"/>
        <v>5.7000000000000028</v>
      </c>
      <c r="I14" s="10">
        <f t="shared" si="2"/>
        <v>5.8999999999999986</v>
      </c>
      <c r="J14" s="10">
        <f t="shared" si="2"/>
        <v>5.8000000000000007</v>
      </c>
      <c r="K14" s="10">
        <f t="shared" si="2"/>
        <v>5.8000000000000043</v>
      </c>
      <c r="L14" s="10">
        <f t="shared" si="2"/>
        <v>6.1999999999999993</v>
      </c>
      <c r="M14" s="10">
        <f t="shared" si="2"/>
        <v>5.7999999999999972</v>
      </c>
      <c r="N14" s="10">
        <f t="shared" si="2"/>
        <v>5.9000000000000021</v>
      </c>
      <c r="O14" s="10">
        <f t="shared" si="2"/>
        <v>6</v>
      </c>
      <c r="P14" s="10">
        <f t="shared" si="2"/>
        <v>6.2000000000000028</v>
      </c>
      <c r="Q14" s="10">
        <f t="shared" si="2"/>
        <v>5</v>
      </c>
      <c r="R14" s="10">
        <f t="shared" si="2"/>
        <v>5</v>
      </c>
      <c r="S14" s="10">
        <f t="shared" si="2"/>
        <v>5.5</v>
      </c>
      <c r="T14" s="10">
        <f t="shared" si="2"/>
        <v>5.6000000000000014</v>
      </c>
      <c r="U14" s="10">
        <f t="shared" si="2"/>
        <v>5.2000000000000028</v>
      </c>
      <c r="V14" s="10">
        <f t="shared" si="2"/>
        <v>5.2999999999999972</v>
      </c>
      <c r="W14" s="10">
        <f t="shared" si="2"/>
        <v>5.2999999999999972</v>
      </c>
      <c r="X14" s="10">
        <f t="shared" si="2"/>
        <v>5.1999999999999993</v>
      </c>
      <c r="Y14" s="10">
        <f t="shared" si="2"/>
        <v>5.3000000000000007</v>
      </c>
      <c r="Z14" s="10">
        <f t="shared" si="2"/>
        <v>5.3000000000000007</v>
      </c>
      <c r="AA14" s="10">
        <f t="shared" si="2"/>
        <v>5.1000000000000014</v>
      </c>
      <c r="AB14" s="10">
        <f t="shared" si="2"/>
        <v>5.1000000000000014</v>
      </c>
      <c r="AC14" s="24">
        <f>AVERAGE(E14:AB14)</f>
        <v>5.5</v>
      </c>
      <c r="AE14" s="177"/>
      <c r="AF14" s="177"/>
      <c r="AG14" s="177"/>
      <c r="AH14" s="177"/>
      <c r="AI14" s="177"/>
      <c r="AJ14" s="177"/>
    </row>
    <row r="15" spans="1:40" ht="30" customHeight="1">
      <c r="A15" s="169"/>
      <c r="B15" s="170" t="s">
        <v>134</v>
      </c>
      <c r="C15" s="171" t="s">
        <v>136</v>
      </c>
      <c r="D15" s="171"/>
      <c r="E15" s="172">
        <v>246.1</v>
      </c>
      <c r="F15" s="172">
        <v>245.5</v>
      </c>
      <c r="G15" s="172">
        <v>246.1</v>
      </c>
      <c r="H15" s="172">
        <v>246.8</v>
      </c>
      <c r="I15" s="172">
        <v>248.2</v>
      </c>
      <c r="J15" s="172">
        <v>249.6</v>
      </c>
      <c r="K15" s="172">
        <v>251</v>
      </c>
      <c r="L15" s="172">
        <v>251.7</v>
      </c>
      <c r="M15" s="172">
        <v>254.4</v>
      </c>
      <c r="N15" s="172">
        <v>252.3</v>
      </c>
      <c r="O15" s="172">
        <v>248.9</v>
      </c>
      <c r="P15" s="172">
        <v>246.8</v>
      </c>
      <c r="Q15" s="172">
        <v>239.9</v>
      </c>
      <c r="R15" s="172">
        <v>242</v>
      </c>
      <c r="S15" s="172">
        <v>246.1</v>
      </c>
      <c r="T15" s="172">
        <v>244.8</v>
      </c>
      <c r="U15" s="172">
        <v>247.5</v>
      </c>
      <c r="V15" s="172">
        <v>245.5</v>
      </c>
      <c r="W15" s="172">
        <v>245.5</v>
      </c>
      <c r="X15" s="172">
        <v>248.2</v>
      </c>
      <c r="Y15" s="172">
        <v>246.1</v>
      </c>
      <c r="Z15" s="172">
        <v>246.1</v>
      </c>
      <c r="AA15" s="172">
        <v>244.8</v>
      </c>
      <c r="AB15" s="172">
        <v>245.5</v>
      </c>
      <c r="AC15" s="24">
        <f t="shared" ref="AC15:AC16" si="3">AVERAGE(E15:AB15)</f>
        <v>247.05833333333339</v>
      </c>
      <c r="AE15" s="177"/>
      <c r="AF15" s="177"/>
      <c r="AG15" s="177"/>
      <c r="AH15" s="177"/>
      <c r="AI15" s="177"/>
      <c r="AJ15" s="177"/>
    </row>
    <row r="16" spans="1:40" ht="30" customHeight="1">
      <c r="A16" s="169"/>
      <c r="B16" s="170" t="s">
        <v>135</v>
      </c>
      <c r="C16" s="171" t="s">
        <v>136</v>
      </c>
      <c r="D16" s="171"/>
      <c r="E16" s="172">
        <v>704.6</v>
      </c>
      <c r="F16" s="172">
        <v>716.4</v>
      </c>
      <c r="G16" s="172">
        <v>723.3</v>
      </c>
      <c r="H16" s="172">
        <v>728.1</v>
      </c>
      <c r="I16" s="172">
        <v>743.9</v>
      </c>
      <c r="J16" s="172">
        <v>754.3</v>
      </c>
      <c r="K16" s="172">
        <v>755.7</v>
      </c>
      <c r="L16" s="172">
        <v>758.4</v>
      </c>
      <c r="M16" s="172">
        <v>759.1</v>
      </c>
      <c r="N16" s="172">
        <v>745.3</v>
      </c>
      <c r="O16" s="172">
        <v>729.5</v>
      </c>
      <c r="P16" s="172">
        <v>738.4</v>
      </c>
      <c r="Q16" s="172">
        <v>693.6</v>
      </c>
      <c r="R16" s="172">
        <v>663.3</v>
      </c>
      <c r="S16" s="172">
        <v>694.3</v>
      </c>
      <c r="T16" s="172">
        <v>709.5</v>
      </c>
      <c r="U16" s="172">
        <v>715.7</v>
      </c>
      <c r="V16" s="172">
        <v>712.2</v>
      </c>
      <c r="W16" s="172">
        <v>699.1</v>
      </c>
      <c r="X16" s="172">
        <v>699.8</v>
      </c>
      <c r="Y16" s="172">
        <v>707.4</v>
      </c>
      <c r="Z16" s="172">
        <v>704.6</v>
      </c>
      <c r="AA16" s="172">
        <v>699.1</v>
      </c>
      <c r="AB16" s="172">
        <v>699.8</v>
      </c>
      <c r="AC16" s="24">
        <f t="shared" si="3"/>
        <v>718.97499999999991</v>
      </c>
      <c r="AE16" s="177"/>
      <c r="AF16" s="177"/>
      <c r="AG16" s="177"/>
      <c r="AH16" s="177"/>
      <c r="AI16" s="177"/>
      <c r="AJ16" s="177"/>
    </row>
    <row r="17" spans="1:58" ht="30" customHeight="1">
      <c r="A17" s="4">
        <v>7</v>
      </c>
      <c r="B17" s="5" t="s">
        <v>48</v>
      </c>
      <c r="C17" s="6" t="s">
        <v>49</v>
      </c>
      <c r="D17" s="6"/>
      <c r="E17" s="11">
        <v>4.2</v>
      </c>
      <c r="F17" s="11">
        <v>4.2</v>
      </c>
      <c r="G17" s="11">
        <v>4.2</v>
      </c>
      <c r="H17" s="11">
        <v>4.2</v>
      </c>
      <c r="I17" s="11">
        <v>4.2</v>
      </c>
      <c r="J17" s="11">
        <v>4.2</v>
      </c>
      <c r="K17" s="11">
        <v>4.2</v>
      </c>
      <c r="L17" s="11">
        <v>4.2</v>
      </c>
      <c r="M17" s="11">
        <v>4.2</v>
      </c>
      <c r="N17" s="11">
        <v>4.2</v>
      </c>
      <c r="O17" s="11">
        <v>4.2</v>
      </c>
      <c r="P17" s="11">
        <v>4.2</v>
      </c>
      <c r="Q17" s="11">
        <v>4.2</v>
      </c>
      <c r="R17" s="11">
        <v>4.2</v>
      </c>
      <c r="S17" s="11">
        <v>4.2</v>
      </c>
      <c r="T17" s="11">
        <v>4.2</v>
      </c>
      <c r="U17" s="11">
        <v>4.2</v>
      </c>
      <c r="V17" s="11">
        <v>4.2</v>
      </c>
      <c r="W17" s="11">
        <v>4.2</v>
      </c>
      <c r="X17" s="11">
        <v>4.2</v>
      </c>
      <c r="Y17" s="11">
        <v>4.2</v>
      </c>
      <c r="Z17" s="11">
        <v>4.2</v>
      </c>
      <c r="AA17" s="11">
        <v>4.2</v>
      </c>
      <c r="AB17" s="11">
        <v>4.2</v>
      </c>
      <c r="AC17" s="24">
        <f t="shared" si="0"/>
        <v>4.200000000000002</v>
      </c>
      <c r="AE17" s="177"/>
      <c r="AF17" s="177"/>
      <c r="AG17" s="177"/>
      <c r="AH17" s="177"/>
      <c r="AI17" s="177"/>
      <c r="AJ17" s="177"/>
    </row>
    <row r="18" spans="1:58" ht="30" customHeight="1">
      <c r="A18" s="4">
        <v>8</v>
      </c>
      <c r="B18" s="5" t="s">
        <v>50</v>
      </c>
      <c r="C18" s="6" t="s">
        <v>49</v>
      </c>
      <c r="D18" s="6"/>
      <c r="E18" s="12">
        <v>3.7</v>
      </c>
      <c r="F18" s="12">
        <v>3.7</v>
      </c>
      <c r="G18" s="12">
        <v>3.7</v>
      </c>
      <c r="H18" s="12">
        <v>3.7</v>
      </c>
      <c r="I18" s="12">
        <v>3.7</v>
      </c>
      <c r="J18" s="12">
        <v>3.7</v>
      </c>
      <c r="K18" s="12">
        <v>3.7</v>
      </c>
      <c r="L18" s="12">
        <v>3.7</v>
      </c>
      <c r="M18" s="12">
        <v>3.7</v>
      </c>
      <c r="N18" s="12">
        <v>3.7</v>
      </c>
      <c r="O18" s="12">
        <v>3.7</v>
      </c>
      <c r="P18" s="12">
        <v>3.7</v>
      </c>
      <c r="Q18" s="12">
        <v>3.7</v>
      </c>
      <c r="R18" s="12">
        <v>3.7</v>
      </c>
      <c r="S18" s="12">
        <v>3.7</v>
      </c>
      <c r="T18" s="12">
        <v>3.7</v>
      </c>
      <c r="U18" s="12">
        <v>3.7</v>
      </c>
      <c r="V18" s="12">
        <v>3.7</v>
      </c>
      <c r="W18" s="12">
        <v>3.7</v>
      </c>
      <c r="X18" s="12">
        <v>3.7</v>
      </c>
      <c r="Y18" s="12">
        <v>3.7</v>
      </c>
      <c r="Z18" s="12">
        <v>3.7</v>
      </c>
      <c r="AA18" s="12">
        <v>3.7</v>
      </c>
      <c r="AB18" s="12">
        <v>3.7</v>
      </c>
      <c r="AC18" s="24">
        <f t="shared" si="0"/>
        <v>3.7000000000000015</v>
      </c>
      <c r="AD18"/>
      <c r="AE18" s="177"/>
      <c r="AF18" s="177"/>
      <c r="AG18" s="177"/>
      <c r="AH18" s="177"/>
      <c r="AI18" s="177"/>
      <c r="AJ18" s="177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</row>
    <row r="19" spans="1:58" ht="30" customHeight="1">
      <c r="A19" s="4">
        <v>9</v>
      </c>
      <c r="B19" s="5" t="s">
        <v>51</v>
      </c>
      <c r="C19" s="6" t="s">
        <v>49</v>
      </c>
      <c r="D19" s="6"/>
      <c r="E19" s="12">
        <v>3.8</v>
      </c>
      <c r="F19" s="12">
        <v>3.8</v>
      </c>
      <c r="G19" s="12">
        <v>3.8</v>
      </c>
      <c r="H19" s="12">
        <v>3.8</v>
      </c>
      <c r="I19" s="12">
        <v>3.8</v>
      </c>
      <c r="J19" s="12">
        <v>3.8</v>
      </c>
      <c r="K19" s="12">
        <v>3.8</v>
      </c>
      <c r="L19" s="12">
        <v>3.8</v>
      </c>
      <c r="M19" s="12">
        <v>3.8</v>
      </c>
      <c r="N19" s="12">
        <v>3.8</v>
      </c>
      <c r="O19" s="12">
        <v>3.8</v>
      </c>
      <c r="P19" s="12">
        <v>3.8</v>
      </c>
      <c r="Q19" s="12">
        <v>3.8</v>
      </c>
      <c r="R19" s="12">
        <v>3.8</v>
      </c>
      <c r="S19" s="12">
        <v>3.8</v>
      </c>
      <c r="T19" s="12">
        <v>3.8</v>
      </c>
      <c r="U19" s="12">
        <v>3.8</v>
      </c>
      <c r="V19" s="12">
        <v>3.8</v>
      </c>
      <c r="W19" s="12">
        <v>3.8</v>
      </c>
      <c r="X19" s="12">
        <v>3.8</v>
      </c>
      <c r="Y19" s="12">
        <v>3.8</v>
      </c>
      <c r="Z19" s="12">
        <v>3.8</v>
      </c>
      <c r="AA19" s="12">
        <v>3.8</v>
      </c>
      <c r="AB19" s="12">
        <v>3.8</v>
      </c>
      <c r="AC19" s="24">
        <f t="shared" si="0"/>
        <v>3.7999999999999985</v>
      </c>
      <c r="AE19" s="177"/>
      <c r="AF19" s="177"/>
      <c r="AG19" s="177"/>
      <c r="AH19" s="177"/>
      <c r="AI19" s="177"/>
      <c r="AJ19" s="177"/>
    </row>
    <row r="20" spans="1:58" ht="30" customHeight="1">
      <c r="A20" s="4">
        <v>10</v>
      </c>
      <c r="B20" s="5" t="s">
        <v>52</v>
      </c>
      <c r="C20" s="6" t="s">
        <v>49</v>
      </c>
      <c r="D20" s="6"/>
      <c r="E20" s="12">
        <v>3</v>
      </c>
      <c r="F20" s="12">
        <v>3</v>
      </c>
      <c r="G20" s="12">
        <v>3</v>
      </c>
      <c r="H20" s="12">
        <v>3</v>
      </c>
      <c r="I20" s="12">
        <v>3</v>
      </c>
      <c r="J20" s="12">
        <v>3</v>
      </c>
      <c r="K20" s="12">
        <v>3</v>
      </c>
      <c r="L20" s="12">
        <v>3</v>
      </c>
      <c r="M20" s="12">
        <v>3</v>
      </c>
      <c r="N20" s="12">
        <v>3</v>
      </c>
      <c r="O20" s="12">
        <v>3</v>
      </c>
      <c r="P20" s="12">
        <v>3</v>
      </c>
      <c r="Q20" s="12">
        <v>3</v>
      </c>
      <c r="R20" s="12">
        <v>3</v>
      </c>
      <c r="S20" s="12">
        <v>3</v>
      </c>
      <c r="T20" s="12">
        <v>3</v>
      </c>
      <c r="U20" s="12">
        <v>3</v>
      </c>
      <c r="V20" s="12">
        <v>3</v>
      </c>
      <c r="W20" s="12">
        <v>3</v>
      </c>
      <c r="X20" s="12">
        <v>3</v>
      </c>
      <c r="Y20" s="12">
        <v>3</v>
      </c>
      <c r="Z20" s="12">
        <v>3</v>
      </c>
      <c r="AA20" s="12">
        <v>3</v>
      </c>
      <c r="AB20" s="12">
        <v>3</v>
      </c>
      <c r="AC20" s="24">
        <f t="shared" si="0"/>
        <v>3</v>
      </c>
      <c r="AE20" s="177"/>
      <c r="AF20" s="177"/>
      <c r="AG20" s="177"/>
      <c r="AH20" s="177"/>
      <c r="AI20" s="177"/>
      <c r="AJ20" s="177"/>
    </row>
    <row r="21" spans="1:58" ht="30" customHeight="1">
      <c r="A21" s="4">
        <v>11</v>
      </c>
      <c r="B21" s="5" t="s">
        <v>53</v>
      </c>
      <c r="C21" s="6" t="s">
        <v>49</v>
      </c>
      <c r="D21" s="13"/>
      <c r="E21" s="11">
        <f t="shared" ref="E21:AB21" si="4">E17-E18</f>
        <v>0.5</v>
      </c>
      <c r="F21" s="11">
        <f t="shared" si="4"/>
        <v>0.5</v>
      </c>
      <c r="G21" s="11">
        <f t="shared" si="4"/>
        <v>0.5</v>
      </c>
      <c r="H21" s="11">
        <f t="shared" si="4"/>
        <v>0.5</v>
      </c>
      <c r="I21" s="11">
        <f t="shared" si="4"/>
        <v>0.5</v>
      </c>
      <c r="J21" s="11">
        <f t="shared" si="4"/>
        <v>0.5</v>
      </c>
      <c r="K21" s="11">
        <f t="shared" si="4"/>
        <v>0.5</v>
      </c>
      <c r="L21" s="11">
        <f t="shared" si="4"/>
        <v>0.5</v>
      </c>
      <c r="M21" s="11">
        <f t="shared" si="4"/>
        <v>0.5</v>
      </c>
      <c r="N21" s="11">
        <f t="shared" si="4"/>
        <v>0.5</v>
      </c>
      <c r="O21" s="11">
        <f t="shared" si="4"/>
        <v>0.5</v>
      </c>
      <c r="P21" s="11">
        <f t="shared" si="4"/>
        <v>0.5</v>
      </c>
      <c r="Q21" s="11">
        <f t="shared" si="4"/>
        <v>0.5</v>
      </c>
      <c r="R21" s="11">
        <f t="shared" si="4"/>
        <v>0.5</v>
      </c>
      <c r="S21" s="11">
        <f t="shared" si="4"/>
        <v>0.5</v>
      </c>
      <c r="T21" s="11">
        <f t="shared" si="4"/>
        <v>0.5</v>
      </c>
      <c r="U21" s="11">
        <f t="shared" si="4"/>
        <v>0.5</v>
      </c>
      <c r="V21" s="11">
        <f t="shared" si="4"/>
        <v>0.5</v>
      </c>
      <c r="W21" s="11">
        <f t="shared" si="4"/>
        <v>0.5</v>
      </c>
      <c r="X21" s="11">
        <f t="shared" si="4"/>
        <v>0.5</v>
      </c>
      <c r="Y21" s="11">
        <f t="shared" si="4"/>
        <v>0.5</v>
      </c>
      <c r="Z21" s="11">
        <f t="shared" si="4"/>
        <v>0.5</v>
      </c>
      <c r="AA21" s="11">
        <f t="shared" si="4"/>
        <v>0.5</v>
      </c>
      <c r="AB21" s="11">
        <f t="shared" si="4"/>
        <v>0.5</v>
      </c>
      <c r="AC21" s="24">
        <f t="shared" si="0"/>
        <v>0.5</v>
      </c>
      <c r="AE21" s="177"/>
      <c r="AF21" s="177"/>
      <c r="AG21" s="177"/>
      <c r="AH21" s="177"/>
      <c r="AI21" s="177"/>
      <c r="AJ21" s="177"/>
    </row>
    <row r="22" spans="1:58" ht="30" customHeight="1">
      <c r="A22" s="4">
        <v>12</v>
      </c>
      <c r="B22" s="5" t="s">
        <v>54</v>
      </c>
      <c r="C22" s="6" t="s">
        <v>55</v>
      </c>
      <c r="D22" s="13"/>
      <c r="E22" s="11">
        <f t="shared" ref="E22:AB22" si="5">E19-E20</f>
        <v>0.79999999999999982</v>
      </c>
      <c r="F22" s="11">
        <f t="shared" si="5"/>
        <v>0.79999999999999982</v>
      </c>
      <c r="G22" s="11">
        <f t="shared" si="5"/>
        <v>0.79999999999999982</v>
      </c>
      <c r="H22" s="11">
        <f t="shared" si="5"/>
        <v>0.79999999999999982</v>
      </c>
      <c r="I22" s="11">
        <f t="shared" si="5"/>
        <v>0.79999999999999982</v>
      </c>
      <c r="J22" s="11">
        <f t="shared" si="5"/>
        <v>0.79999999999999982</v>
      </c>
      <c r="K22" s="11">
        <f t="shared" si="5"/>
        <v>0.79999999999999982</v>
      </c>
      <c r="L22" s="11">
        <f t="shared" si="5"/>
        <v>0.79999999999999982</v>
      </c>
      <c r="M22" s="11">
        <f t="shared" si="5"/>
        <v>0.79999999999999982</v>
      </c>
      <c r="N22" s="11">
        <f t="shared" si="5"/>
        <v>0.79999999999999982</v>
      </c>
      <c r="O22" s="11">
        <f t="shared" si="5"/>
        <v>0.79999999999999982</v>
      </c>
      <c r="P22" s="11">
        <f t="shared" si="5"/>
        <v>0.79999999999999982</v>
      </c>
      <c r="Q22" s="11">
        <f t="shared" si="5"/>
        <v>0.79999999999999982</v>
      </c>
      <c r="R22" s="11">
        <f t="shared" si="5"/>
        <v>0.79999999999999982</v>
      </c>
      <c r="S22" s="11">
        <f t="shared" si="5"/>
        <v>0.79999999999999982</v>
      </c>
      <c r="T22" s="11">
        <f t="shared" si="5"/>
        <v>0.79999999999999982</v>
      </c>
      <c r="U22" s="11">
        <f t="shared" si="5"/>
        <v>0.79999999999999982</v>
      </c>
      <c r="V22" s="11">
        <f t="shared" si="5"/>
        <v>0.79999999999999982</v>
      </c>
      <c r="W22" s="11">
        <f t="shared" si="5"/>
        <v>0.79999999999999982</v>
      </c>
      <c r="X22" s="11">
        <f t="shared" si="5"/>
        <v>0.79999999999999982</v>
      </c>
      <c r="Y22" s="11">
        <f t="shared" si="5"/>
        <v>0.79999999999999982</v>
      </c>
      <c r="Z22" s="11">
        <f t="shared" si="5"/>
        <v>0.79999999999999982</v>
      </c>
      <c r="AA22" s="11">
        <f t="shared" si="5"/>
        <v>0.79999999999999982</v>
      </c>
      <c r="AB22" s="11">
        <f t="shared" si="5"/>
        <v>0.79999999999999982</v>
      </c>
      <c r="AC22" s="24">
        <f t="shared" si="0"/>
        <v>0.80000000000000027</v>
      </c>
      <c r="AE22" s="177"/>
      <c r="AF22" s="177"/>
      <c r="AG22" s="177"/>
      <c r="AH22" s="177"/>
      <c r="AI22" s="177"/>
      <c r="AJ22" s="177"/>
    </row>
    <row r="23" spans="1:58" ht="30" customHeight="1">
      <c r="A23" s="4">
        <v>13</v>
      </c>
      <c r="B23" s="5" t="s">
        <v>56</v>
      </c>
      <c r="C23" s="6" t="s">
        <v>57</v>
      </c>
      <c r="D23" s="13"/>
      <c r="E23" s="14">
        <f t="shared" ref="E23:AB23" si="6">SQRT(E21/0.5)*971</f>
        <v>971</v>
      </c>
      <c r="F23" s="14">
        <f t="shared" si="6"/>
        <v>971</v>
      </c>
      <c r="G23" s="14">
        <f t="shared" si="6"/>
        <v>971</v>
      </c>
      <c r="H23" s="14">
        <f t="shared" si="6"/>
        <v>971</v>
      </c>
      <c r="I23" s="14">
        <f t="shared" si="6"/>
        <v>971</v>
      </c>
      <c r="J23" s="14">
        <f t="shared" si="6"/>
        <v>971</v>
      </c>
      <c r="K23" s="14">
        <f t="shared" si="6"/>
        <v>971</v>
      </c>
      <c r="L23" s="14">
        <f t="shared" si="6"/>
        <v>971</v>
      </c>
      <c r="M23" s="14">
        <f t="shared" si="6"/>
        <v>971</v>
      </c>
      <c r="N23" s="14">
        <f t="shared" si="6"/>
        <v>971</v>
      </c>
      <c r="O23" s="14">
        <f t="shared" si="6"/>
        <v>971</v>
      </c>
      <c r="P23" s="14">
        <f t="shared" si="6"/>
        <v>971</v>
      </c>
      <c r="Q23" s="14">
        <f t="shared" si="6"/>
        <v>971</v>
      </c>
      <c r="R23" s="14">
        <f t="shared" si="6"/>
        <v>971</v>
      </c>
      <c r="S23" s="14">
        <f t="shared" si="6"/>
        <v>971</v>
      </c>
      <c r="T23" s="14">
        <f t="shared" si="6"/>
        <v>971</v>
      </c>
      <c r="U23" s="14">
        <f t="shared" si="6"/>
        <v>971</v>
      </c>
      <c r="V23" s="14">
        <f t="shared" si="6"/>
        <v>971</v>
      </c>
      <c r="W23" s="14">
        <f t="shared" si="6"/>
        <v>971</v>
      </c>
      <c r="X23" s="14">
        <f t="shared" si="6"/>
        <v>971</v>
      </c>
      <c r="Y23" s="14">
        <f t="shared" si="6"/>
        <v>971</v>
      </c>
      <c r="Z23" s="14">
        <f t="shared" si="6"/>
        <v>971</v>
      </c>
      <c r="AA23" s="14">
        <f t="shared" si="6"/>
        <v>971</v>
      </c>
      <c r="AB23" s="14">
        <f t="shared" si="6"/>
        <v>971</v>
      </c>
      <c r="AC23" s="24">
        <f t="shared" si="0"/>
        <v>971</v>
      </c>
      <c r="AE23" s="177"/>
      <c r="AF23" s="177"/>
      <c r="AG23" s="177"/>
      <c r="AH23" s="177"/>
      <c r="AI23" s="177"/>
      <c r="AJ23" s="177"/>
    </row>
    <row r="24" spans="1:58" ht="30" customHeight="1">
      <c r="A24" s="4">
        <v>14</v>
      </c>
      <c r="B24" s="5" t="s">
        <v>58</v>
      </c>
      <c r="C24" s="6" t="s">
        <v>59</v>
      </c>
      <c r="D24" s="13"/>
      <c r="E24" s="14">
        <f t="shared" ref="E24:AB24" si="7">E23*1000*1*(E9-E10)/3024</f>
        <v>2472.4537037037035</v>
      </c>
      <c r="F24" s="14">
        <f t="shared" si="7"/>
        <v>2536.6732804232806</v>
      </c>
      <c r="G24" s="14">
        <f t="shared" si="7"/>
        <v>2697.2222222222222</v>
      </c>
      <c r="H24" s="14">
        <f t="shared" si="7"/>
        <v>2761.4417989417989</v>
      </c>
      <c r="I24" s="14">
        <f t="shared" si="7"/>
        <v>2761.4417989417989</v>
      </c>
      <c r="J24" s="14">
        <f t="shared" si="7"/>
        <v>2857.7711640211633</v>
      </c>
      <c r="K24" s="14">
        <f t="shared" si="7"/>
        <v>2825.6613756613751</v>
      </c>
      <c r="L24" s="14">
        <f t="shared" si="7"/>
        <v>2857.7711640211642</v>
      </c>
      <c r="M24" s="14">
        <f t="shared" si="7"/>
        <v>2889.8809523809523</v>
      </c>
      <c r="N24" s="14">
        <f t="shared" si="7"/>
        <v>2921.9907407407413</v>
      </c>
      <c r="O24" s="14">
        <f t="shared" si="7"/>
        <v>2954.100529100529</v>
      </c>
      <c r="P24" s="14">
        <f t="shared" si="7"/>
        <v>2857.7711640211642</v>
      </c>
      <c r="Q24" s="14">
        <f t="shared" si="7"/>
        <v>2311.9047619047624</v>
      </c>
      <c r="R24" s="14">
        <f t="shared" si="7"/>
        <v>2472.4537037037039</v>
      </c>
      <c r="S24" s="14">
        <f t="shared" si="7"/>
        <v>2600.8928571428573</v>
      </c>
      <c r="T24" s="14">
        <f t="shared" si="7"/>
        <v>2633.0026455026459</v>
      </c>
      <c r="U24" s="14">
        <f t="shared" si="7"/>
        <v>2472.4537037037039</v>
      </c>
      <c r="V24" s="14">
        <f t="shared" si="7"/>
        <v>2568.7830687830688</v>
      </c>
      <c r="W24" s="14">
        <f t="shared" si="7"/>
        <v>2504.5634920634916</v>
      </c>
      <c r="X24" s="14">
        <f t="shared" si="7"/>
        <v>2440.3439153439158</v>
      </c>
      <c r="Y24" s="14">
        <f t="shared" si="7"/>
        <v>2440.3439153439153</v>
      </c>
      <c r="Z24" s="14">
        <f t="shared" si="7"/>
        <v>2472.4537037037039</v>
      </c>
      <c r="AA24" s="14">
        <f t="shared" si="7"/>
        <v>2536.6732804232806</v>
      </c>
      <c r="AB24" s="14">
        <f t="shared" si="7"/>
        <v>2472.4537037037039</v>
      </c>
      <c r="AC24" s="24">
        <f>SUM(E24:AB24)</f>
        <v>63320.502645502645</v>
      </c>
      <c r="AD24" s="291"/>
      <c r="AE24" s="177"/>
      <c r="AF24" s="177"/>
      <c r="AG24" s="177"/>
      <c r="AH24" s="177"/>
      <c r="AI24" s="177"/>
      <c r="AJ24" s="177"/>
    </row>
    <row r="25" spans="1:58" ht="30" customHeight="1">
      <c r="A25" s="4">
        <v>15</v>
      </c>
      <c r="B25" s="5" t="s">
        <v>60</v>
      </c>
      <c r="C25" s="6" t="s">
        <v>61</v>
      </c>
      <c r="D25" s="13"/>
      <c r="E25" s="15">
        <v>1300</v>
      </c>
      <c r="F25" s="15">
        <v>1400</v>
      </c>
      <c r="G25" s="15">
        <v>1500</v>
      </c>
      <c r="H25" s="15">
        <v>1600</v>
      </c>
      <c r="I25" s="15">
        <v>1500</v>
      </c>
      <c r="J25" s="15">
        <v>1600</v>
      </c>
      <c r="K25" s="15">
        <v>1700</v>
      </c>
      <c r="L25" s="15">
        <v>1600</v>
      </c>
      <c r="M25" s="15">
        <v>1600</v>
      </c>
      <c r="N25" s="15">
        <v>1500</v>
      </c>
      <c r="O25" s="15">
        <v>1800</v>
      </c>
      <c r="P25" s="15">
        <v>1400</v>
      </c>
      <c r="Q25" s="15">
        <v>1200</v>
      </c>
      <c r="R25" s="15">
        <v>1400</v>
      </c>
      <c r="S25" s="15">
        <v>1400</v>
      </c>
      <c r="T25" s="15">
        <v>1400</v>
      </c>
      <c r="U25" s="15">
        <v>1400</v>
      </c>
      <c r="V25" s="15">
        <v>1400</v>
      </c>
      <c r="W25" s="15">
        <v>1300</v>
      </c>
      <c r="X25" s="15">
        <v>1300</v>
      </c>
      <c r="Y25" s="15">
        <v>1400</v>
      </c>
      <c r="Z25" s="15">
        <v>1400</v>
      </c>
      <c r="AA25" s="15">
        <v>1300</v>
      </c>
      <c r="AB25" s="15">
        <v>1300</v>
      </c>
      <c r="AC25" s="25">
        <f>SUM(E25:AB25)</f>
        <v>34700</v>
      </c>
      <c r="AE25" s="177"/>
      <c r="AF25" s="177"/>
      <c r="AG25" s="177"/>
      <c r="AH25" s="177"/>
      <c r="AI25" s="177"/>
      <c r="AJ25" s="177"/>
    </row>
    <row r="26" spans="1:58" ht="30" customHeight="1">
      <c r="A26" s="4">
        <v>16</v>
      </c>
      <c r="B26" s="5" t="s">
        <v>62</v>
      </c>
      <c r="C26" s="6" t="s">
        <v>63</v>
      </c>
      <c r="D26" s="13"/>
      <c r="E26" s="16">
        <f t="shared" ref="E26:AB26" si="8">E25/E24</f>
        <v>0.52579346503136415</v>
      </c>
      <c r="F26" s="16">
        <f t="shared" si="8"/>
        <v>0.55190394868920201</v>
      </c>
      <c r="G26" s="16">
        <f t="shared" si="8"/>
        <v>0.55612770339855822</v>
      </c>
      <c r="H26" s="16">
        <f t="shared" si="8"/>
        <v>0.57940746772686991</v>
      </c>
      <c r="I26" s="16">
        <f t="shared" si="8"/>
        <v>0.54319450099394062</v>
      </c>
      <c r="J26" s="16">
        <f t="shared" si="8"/>
        <v>0.55987687892708793</v>
      </c>
      <c r="K26" s="16">
        <f t="shared" si="8"/>
        <v>0.60162906094934943</v>
      </c>
      <c r="L26" s="16">
        <f t="shared" si="8"/>
        <v>0.55987687892708782</v>
      </c>
      <c r="M26" s="16">
        <f t="shared" si="8"/>
        <v>0.55365602471678688</v>
      </c>
      <c r="N26" s="16">
        <f t="shared" si="8"/>
        <v>0.51334864929097668</v>
      </c>
      <c r="O26" s="16">
        <f t="shared" si="8"/>
        <v>0.60932252720189861</v>
      </c>
      <c r="P26" s="16">
        <f t="shared" si="8"/>
        <v>0.48989226906120181</v>
      </c>
      <c r="Q26" s="16">
        <f t="shared" si="8"/>
        <v>0.51905252317198758</v>
      </c>
      <c r="R26" s="16">
        <f t="shared" si="8"/>
        <v>0.56623911618762279</v>
      </c>
      <c r="S26" s="16">
        <f t="shared" si="8"/>
        <v>0.538276690696876</v>
      </c>
      <c r="T26" s="16">
        <f t="shared" si="8"/>
        <v>0.5317123408103287</v>
      </c>
      <c r="U26" s="16">
        <f t="shared" si="8"/>
        <v>0.56623911618762279</v>
      </c>
      <c r="V26" s="16">
        <f t="shared" si="8"/>
        <v>0.54500514933058708</v>
      </c>
      <c r="W26" s="16">
        <f t="shared" si="8"/>
        <v>0.51905252317198769</v>
      </c>
      <c r="X26" s="16">
        <f t="shared" si="8"/>
        <v>0.53271180009756613</v>
      </c>
      <c r="Y26" s="16">
        <f t="shared" si="8"/>
        <v>0.57368963087430214</v>
      </c>
      <c r="Z26" s="16">
        <f t="shared" si="8"/>
        <v>0.56623911618762279</v>
      </c>
      <c r="AA26" s="16">
        <f t="shared" si="8"/>
        <v>0.51248223806854476</v>
      </c>
      <c r="AB26" s="16">
        <f t="shared" si="8"/>
        <v>0.52579346503136404</v>
      </c>
      <c r="AC26" s="24">
        <f t="shared" ref="AC26:AC31" si="9">AVERAGE(E26:AB26)</f>
        <v>0.54752179519711397</v>
      </c>
      <c r="AE26" s="177"/>
      <c r="AF26" s="177"/>
      <c r="AG26" s="177"/>
      <c r="AH26" s="177"/>
      <c r="AI26" s="177"/>
      <c r="AJ26" s="177"/>
    </row>
    <row r="27" spans="1:58" ht="30" customHeight="1">
      <c r="A27" s="4">
        <v>17</v>
      </c>
      <c r="B27" s="5" t="s">
        <v>64</v>
      </c>
      <c r="C27" s="13"/>
      <c r="D27" s="13"/>
      <c r="E27" s="427">
        <f>AVERAGE(E26:AB26)</f>
        <v>0.54752179519711397</v>
      </c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  <c r="X27" s="428"/>
      <c r="Y27" s="428"/>
      <c r="Z27" s="428"/>
      <c r="AA27" s="428"/>
      <c r="AB27" s="429"/>
      <c r="AC27" s="24">
        <f t="shared" si="9"/>
        <v>0.54752179519711397</v>
      </c>
      <c r="AE27" s="177"/>
      <c r="AF27" s="177"/>
      <c r="AG27" s="177"/>
      <c r="AH27" s="177"/>
      <c r="AI27" s="177"/>
      <c r="AJ27" s="177"/>
    </row>
    <row r="28" spans="1:58" ht="30" customHeight="1">
      <c r="A28" s="4">
        <v>18</v>
      </c>
      <c r="B28" s="5" t="s">
        <v>65</v>
      </c>
      <c r="C28" s="13"/>
      <c r="D28" s="13"/>
      <c r="E28" s="16">
        <f t="shared" ref="E28:AB28" si="10">3.516/E26</f>
        <v>6.687036324786324</v>
      </c>
      <c r="F28" s="16">
        <f t="shared" si="10"/>
        <v>6.3706737528344677</v>
      </c>
      <c r="G28" s="16">
        <f t="shared" si="10"/>
        <v>6.3222888888888882</v>
      </c>
      <c r="H28" s="16">
        <f t="shared" si="10"/>
        <v>6.0682683531746031</v>
      </c>
      <c r="I28" s="16">
        <f t="shared" si="10"/>
        <v>6.4728195767195755</v>
      </c>
      <c r="J28" s="16">
        <f t="shared" si="10"/>
        <v>6.279952132936506</v>
      </c>
      <c r="K28" s="16">
        <f t="shared" si="10"/>
        <v>5.8441325863678797</v>
      </c>
      <c r="L28" s="16">
        <f t="shared" si="10"/>
        <v>6.2799521329365078</v>
      </c>
      <c r="M28" s="16">
        <f t="shared" si="10"/>
        <v>6.3505133928571418</v>
      </c>
      <c r="N28" s="16">
        <f t="shared" si="10"/>
        <v>6.8491462962962979</v>
      </c>
      <c r="O28" s="16">
        <f t="shared" si="10"/>
        <v>5.7703430335096995</v>
      </c>
      <c r="P28" s="16">
        <f t="shared" si="10"/>
        <v>7.1770881519274381</v>
      </c>
      <c r="Q28" s="16">
        <f t="shared" si="10"/>
        <v>6.7738809523809529</v>
      </c>
      <c r="R28" s="16">
        <f t="shared" si="10"/>
        <v>6.2093908730158738</v>
      </c>
      <c r="S28" s="16">
        <f t="shared" si="10"/>
        <v>6.5319566326530625</v>
      </c>
      <c r="T28" s="16">
        <f t="shared" si="10"/>
        <v>6.6125980725623599</v>
      </c>
      <c r="U28" s="16">
        <f t="shared" si="10"/>
        <v>6.2093908730158738</v>
      </c>
      <c r="V28" s="16">
        <f t="shared" si="10"/>
        <v>6.4513151927437633</v>
      </c>
      <c r="W28" s="16">
        <f t="shared" si="10"/>
        <v>6.773880952380952</v>
      </c>
      <c r="X28" s="16">
        <f t="shared" si="10"/>
        <v>6.6001916971916987</v>
      </c>
      <c r="Y28" s="16">
        <f t="shared" si="10"/>
        <v>6.1287494331065755</v>
      </c>
      <c r="Z28" s="16">
        <f t="shared" si="10"/>
        <v>6.2093908730158738</v>
      </c>
      <c r="AA28" s="16">
        <f t="shared" si="10"/>
        <v>6.86072557997558</v>
      </c>
      <c r="AB28" s="16">
        <f t="shared" si="10"/>
        <v>6.6870363247863258</v>
      </c>
      <c r="AC28" s="24">
        <f t="shared" si="9"/>
        <v>6.4383634200026769</v>
      </c>
      <c r="AE28" s="177"/>
      <c r="AF28" s="177"/>
      <c r="AG28" s="177"/>
      <c r="AH28" s="177"/>
      <c r="AI28" s="177"/>
      <c r="AJ28" s="177"/>
    </row>
    <row r="29" spans="1:58" ht="30" customHeight="1">
      <c r="A29" s="4">
        <v>19</v>
      </c>
      <c r="B29" s="5" t="s">
        <v>66</v>
      </c>
      <c r="C29" s="13"/>
      <c r="D29" s="13"/>
      <c r="E29" s="16">
        <f t="shared" ref="E29:AB29" si="11">3.413*E28</f>
        <v>22.822854976495723</v>
      </c>
      <c r="F29" s="16">
        <f t="shared" si="11"/>
        <v>21.743109518424038</v>
      </c>
      <c r="G29" s="16">
        <f t="shared" si="11"/>
        <v>21.577971977777775</v>
      </c>
      <c r="H29" s="16">
        <f t="shared" si="11"/>
        <v>20.710999889384919</v>
      </c>
      <c r="I29" s="16">
        <f t="shared" si="11"/>
        <v>22.091733215343911</v>
      </c>
      <c r="J29" s="16">
        <f t="shared" si="11"/>
        <v>21.433476629712295</v>
      </c>
      <c r="K29" s="16">
        <f t="shared" si="11"/>
        <v>19.946024517273571</v>
      </c>
      <c r="L29" s="16">
        <f t="shared" si="11"/>
        <v>21.433476629712299</v>
      </c>
      <c r="M29" s="16">
        <f t="shared" si="11"/>
        <v>21.674302209821423</v>
      </c>
      <c r="N29" s="16">
        <f t="shared" si="11"/>
        <v>23.376136309259262</v>
      </c>
      <c r="O29" s="16">
        <f t="shared" si="11"/>
        <v>19.694180773368604</v>
      </c>
      <c r="P29" s="16">
        <f t="shared" si="11"/>
        <v>24.495401862528343</v>
      </c>
      <c r="Q29" s="16">
        <f t="shared" si="11"/>
        <v>23.119255690476191</v>
      </c>
      <c r="R29" s="16">
        <f t="shared" si="11"/>
        <v>21.192651049603175</v>
      </c>
      <c r="S29" s="16">
        <f t="shared" si="11"/>
        <v>22.293567987244902</v>
      </c>
      <c r="T29" s="16">
        <f t="shared" si="11"/>
        <v>22.568797221655334</v>
      </c>
      <c r="U29" s="16">
        <f t="shared" si="11"/>
        <v>21.192651049603175</v>
      </c>
      <c r="V29" s="16">
        <f t="shared" si="11"/>
        <v>22.018338752834463</v>
      </c>
      <c r="W29" s="16">
        <f t="shared" si="11"/>
        <v>23.119255690476187</v>
      </c>
      <c r="X29" s="16">
        <f t="shared" si="11"/>
        <v>22.526454262515266</v>
      </c>
      <c r="Y29" s="16">
        <f t="shared" si="11"/>
        <v>20.917421815192743</v>
      </c>
      <c r="Z29" s="16">
        <f t="shared" si="11"/>
        <v>21.192651049603175</v>
      </c>
      <c r="AA29" s="16">
        <f t="shared" si="11"/>
        <v>23.415656404456652</v>
      </c>
      <c r="AB29" s="16">
        <f t="shared" si="11"/>
        <v>22.82285497649573</v>
      </c>
      <c r="AC29" s="24">
        <f t="shared" si="9"/>
        <v>21.974134352469125</v>
      </c>
      <c r="AE29" s="177"/>
      <c r="AF29" s="177"/>
      <c r="AG29" s="177"/>
      <c r="AH29" s="177"/>
      <c r="AI29" s="177"/>
      <c r="AJ29" s="177"/>
    </row>
    <row r="30" spans="1:58" ht="30" customHeight="1">
      <c r="A30" s="4">
        <v>20</v>
      </c>
      <c r="B30" s="5" t="s">
        <v>67</v>
      </c>
      <c r="C30" s="6" t="s">
        <v>42</v>
      </c>
      <c r="D30" s="13"/>
      <c r="E30" s="16">
        <f t="shared" ref="E30:J30" si="12">(E13-E12)/LN(1+(E13-E12)/E7)</f>
        <v>2.111002489329934</v>
      </c>
      <c r="F30" s="16">
        <f t="shared" si="12"/>
        <v>2.1367404104931635</v>
      </c>
      <c r="G30" s="16">
        <f t="shared" si="12"/>
        <v>2.2133628241001455</v>
      </c>
      <c r="H30" s="16">
        <f t="shared" si="12"/>
        <v>2.2639742566302226</v>
      </c>
      <c r="I30" s="16">
        <f t="shared" si="12"/>
        <v>2.776142575283024</v>
      </c>
      <c r="J30" s="16">
        <f t="shared" si="12"/>
        <v>2.6026742414177946</v>
      </c>
      <c r="K30" s="16">
        <f>(K13-K12)/LN(1+(K13-K12)/K7)</f>
        <v>2.4502311435593289</v>
      </c>
      <c r="L30" s="16">
        <f t="shared" ref="L30:AB30" si="13">(L13-L12)/LN(1+(L13-L12)/L7)</f>
        <v>2.5538068190908843</v>
      </c>
      <c r="M30" s="16">
        <f t="shared" si="13"/>
        <v>2.4502311435593267</v>
      </c>
      <c r="N30" s="16">
        <f t="shared" si="13"/>
        <v>2.4762575163216414</v>
      </c>
      <c r="O30" s="16">
        <f t="shared" si="13"/>
        <v>2.1640425613334453</v>
      </c>
      <c r="P30" s="16">
        <f t="shared" si="13"/>
        <v>2.5538068190908851</v>
      </c>
      <c r="Q30" s="16">
        <f t="shared" si="13"/>
        <v>1.9210895666750603</v>
      </c>
      <c r="R30" s="16">
        <f t="shared" si="13"/>
        <v>1.9210895666750603</v>
      </c>
      <c r="S30" s="16">
        <f t="shared" si="13"/>
        <v>2.0436652620419178</v>
      </c>
      <c r="T30" s="16">
        <f t="shared" si="13"/>
        <v>2.2387141258229715</v>
      </c>
      <c r="U30" s="16">
        <f t="shared" si="13"/>
        <v>1.9704005447877466</v>
      </c>
      <c r="V30" s="16">
        <f t="shared" si="13"/>
        <v>1.9949134174093361</v>
      </c>
      <c r="W30" s="16">
        <f t="shared" si="13"/>
        <v>1.9949134174093361</v>
      </c>
      <c r="X30" s="16">
        <f t="shared" si="13"/>
        <v>1.7877273842746428</v>
      </c>
      <c r="Y30" s="16">
        <f t="shared" si="13"/>
        <v>1.994913417409337</v>
      </c>
      <c r="Z30" s="16">
        <f t="shared" si="13"/>
        <v>2.1623782031632168</v>
      </c>
      <c r="AA30" s="16">
        <f t="shared" si="13"/>
        <v>1.945793382792312</v>
      </c>
      <c r="AB30" s="16">
        <f t="shared" si="13"/>
        <v>1.945793382792312</v>
      </c>
      <c r="AC30" s="24">
        <f t="shared" si="9"/>
        <v>2.1947360196442935</v>
      </c>
      <c r="AE30" s="177"/>
      <c r="AF30" s="177"/>
      <c r="AG30" s="177"/>
      <c r="AH30" s="177"/>
      <c r="AI30" s="177"/>
      <c r="AJ30" s="177"/>
    </row>
    <row r="31" spans="1:58" ht="30" customHeight="1">
      <c r="A31" s="4">
        <v>21</v>
      </c>
      <c r="B31" s="5" t="s">
        <v>68</v>
      </c>
      <c r="C31" s="6" t="s">
        <v>42</v>
      </c>
      <c r="D31" s="17"/>
      <c r="E31" s="16">
        <f t="shared" ref="E31:AB31" si="14">(E9-E10)/LN(1+(E9-E10)/E8)</f>
        <v>3.0987079537402038</v>
      </c>
      <c r="F31" s="16">
        <f t="shared" si="14"/>
        <v>3.1493713162492138</v>
      </c>
      <c r="G31" s="16">
        <f t="shared" si="14"/>
        <v>3.1018627337783826</v>
      </c>
      <c r="H31" s="16">
        <f t="shared" si="14"/>
        <v>3.3247131201211491</v>
      </c>
      <c r="I31" s="16">
        <f t="shared" si="14"/>
        <v>3.3247131201211491</v>
      </c>
      <c r="J31" s="16">
        <f t="shared" si="14"/>
        <v>3.3989729204361461</v>
      </c>
      <c r="K31" s="16">
        <f t="shared" si="14"/>
        <v>3.3742761579128495</v>
      </c>
      <c r="L31" s="16">
        <f t="shared" si="14"/>
        <v>3.3989729204361465</v>
      </c>
      <c r="M31" s="16">
        <f t="shared" si="14"/>
        <v>3.4236142575661002</v>
      </c>
      <c r="N31" s="16">
        <f t="shared" si="14"/>
        <v>3.7791551301255453</v>
      </c>
      <c r="O31" s="16">
        <f t="shared" si="14"/>
        <v>3.804961102620199</v>
      </c>
      <c r="P31" s="16">
        <f t="shared" si="14"/>
        <v>3.7273694730811995</v>
      </c>
      <c r="Q31" s="16">
        <f t="shared" si="14"/>
        <v>3.1269202697034135</v>
      </c>
      <c r="R31" s="16">
        <f t="shared" si="14"/>
        <v>3.2582804444917866</v>
      </c>
      <c r="S31" s="16">
        <f t="shared" si="14"/>
        <v>3.3621191219924649</v>
      </c>
      <c r="T31" s="16">
        <f t="shared" si="14"/>
        <v>3.224885138368264</v>
      </c>
      <c r="U31" s="16">
        <f t="shared" si="14"/>
        <v>2.9310095858689826</v>
      </c>
      <c r="V31" s="16">
        <f t="shared" si="14"/>
        <v>3.0045957240544103</v>
      </c>
      <c r="W31" s="16">
        <f t="shared" si="14"/>
        <v>3.2843408564649366</v>
      </c>
      <c r="X31" s="16">
        <f t="shared" si="14"/>
        <v>3.0732768781004789</v>
      </c>
      <c r="Y31" s="16">
        <f t="shared" si="14"/>
        <v>2.9063544547929929</v>
      </c>
      <c r="Z31" s="16">
        <f t="shared" si="14"/>
        <v>2.9310095858689826</v>
      </c>
      <c r="AA31" s="16">
        <f t="shared" si="14"/>
        <v>3.1493713162492138</v>
      </c>
      <c r="AB31" s="16">
        <f t="shared" si="14"/>
        <v>3.0987079537402042</v>
      </c>
      <c r="AC31" s="24">
        <f t="shared" si="9"/>
        <v>3.2607317306618504</v>
      </c>
    </row>
    <row r="32" spans="1:58" ht="46.5" customHeight="1"/>
    <row r="33" spans="1:58" ht="36" customHeight="1">
      <c r="A33" s="149"/>
      <c r="B33" s="424" t="s">
        <v>117</v>
      </c>
      <c r="C33" s="425"/>
      <c r="D33" s="425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  <c r="AA33" s="425"/>
      <c r="AB33" s="425"/>
      <c r="AC33" s="426"/>
    </row>
    <row r="34" spans="1:58" ht="65.25" customHeight="1">
      <c r="A34" s="344" t="s">
        <v>35</v>
      </c>
      <c r="B34" s="344" t="s">
        <v>36</v>
      </c>
      <c r="C34" s="344" t="s">
        <v>37</v>
      </c>
      <c r="D34" s="344" t="s">
        <v>38</v>
      </c>
      <c r="E34" s="316" t="s">
        <v>39</v>
      </c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8"/>
      <c r="AC34" s="20" t="s">
        <v>25</v>
      </c>
    </row>
    <row r="35" spans="1:58" ht="18.75">
      <c r="A35" s="345"/>
      <c r="B35" s="345"/>
      <c r="C35" s="345"/>
      <c r="D35" s="345"/>
      <c r="E35" s="3">
        <v>7</v>
      </c>
      <c r="F35" s="3">
        <v>8</v>
      </c>
      <c r="G35" s="3">
        <v>9</v>
      </c>
      <c r="H35" s="3">
        <v>10</v>
      </c>
      <c r="I35" s="18">
        <v>11</v>
      </c>
      <c r="J35" s="3">
        <v>12</v>
      </c>
      <c r="K35" s="3">
        <v>13</v>
      </c>
      <c r="L35" s="3">
        <v>14</v>
      </c>
      <c r="M35" s="3">
        <v>15</v>
      </c>
      <c r="N35" s="3">
        <v>16</v>
      </c>
      <c r="O35" s="3">
        <v>17</v>
      </c>
      <c r="P35" s="3">
        <v>18</v>
      </c>
      <c r="Q35" s="3">
        <v>19</v>
      </c>
      <c r="R35" s="3">
        <v>20</v>
      </c>
      <c r="S35" s="3">
        <v>21</v>
      </c>
      <c r="T35" s="3">
        <v>22</v>
      </c>
      <c r="U35" s="3">
        <v>23</v>
      </c>
      <c r="V35" s="3">
        <v>0</v>
      </c>
      <c r="W35" s="3">
        <v>1</v>
      </c>
      <c r="X35" s="3">
        <v>2</v>
      </c>
      <c r="Y35" s="3">
        <v>3</v>
      </c>
      <c r="Z35" s="3">
        <v>4</v>
      </c>
      <c r="AA35" s="3">
        <v>5</v>
      </c>
      <c r="AB35" s="3">
        <v>6</v>
      </c>
      <c r="AC35" s="21"/>
      <c r="AF35" s="22"/>
      <c r="AG35" s="22"/>
      <c r="AH35" s="22"/>
      <c r="AI35" s="22"/>
    </row>
    <row r="36" spans="1:58" ht="30" customHeight="1">
      <c r="A36" s="4">
        <v>1</v>
      </c>
      <c r="B36" s="5" t="s">
        <v>41</v>
      </c>
      <c r="C36" s="6" t="s">
        <v>42</v>
      </c>
      <c r="D36" s="7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23" t="e">
        <f>AVERAGE(E36:AB36)</f>
        <v>#DIV/0!</v>
      </c>
      <c r="AF36" s="22"/>
      <c r="AG36" s="22"/>
      <c r="AH36" s="22"/>
      <c r="AI36" s="22"/>
    </row>
    <row r="37" spans="1:58" ht="30" customHeight="1">
      <c r="A37" s="4">
        <v>2</v>
      </c>
      <c r="B37" s="5" t="s">
        <v>43</v>
      </c>
      <c r="C37" s="6" t="s">
        <v>42</v>
      </c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23" t="e">
        <f>AVERAGE(E37:AB37)</f>
        <v>#DIV/0!</v>
      </c>
      <c r="AF37" s="22"/>
      <c r="AG37" s="22"/>
      <c r="AH37" s="22"/>
      <c r="AI37" s="22"/>
    </row>
    <row r="38" spans="1:58" ht="30" customHeight="1">
      <c r="A38" s="4">
        <v>3</v>
      </c>
      <c r="B38" s="5" t="s">
        <v>44</v>
      </c>
      <c r="C38" s="6" t="s">
        <v>42</v>
      </c>
      <c r="D38" s="6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24" t="e">
        <f t="shared" ref="AC38:AC42" si="15">AVERAGE(E38:AB38)</f>
        <v>#DIV/0!</v>
      </c>
      <c r="AF38" s="22"/>
      <c r="AG38" s="22"/>
      <c r="AH38" s="22"/>
      <c r="AI38" s="22"/>
    </row>
    <row r="39" spans="1:58" ht="30" customHeight="1">
      <c r="A39" s="4">
        <v>4</v>
      </c>
      <c r="B39" s="5" t="s">
        <v>45</v>
      </c>
      <c r="C39" s="6" t="s">
        <v>42</v>
      </c>
      <c r="D39" s="6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24" t="e">
        <f t="shared" si="15"/>
        <v>#DIV/0!</v>
      </c>
      <c r="AF39" s="22"/>
      <c r="AG39" s="22"/>
      <c r="AH39" s="22"/>
      <c r="AI39" s="22"/>
    </row>
    <row r="40" spans="1:58" ht="30" customHeight="1">
      <c r="A40" s="4"/>
      <c r="B40" s="5" t="s">
        <v>115</v>
      </c>
      <c r="C40" s="6"/>
      <c r="D40" s="6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24" t="e">
        <f t="shared" si="15"/>
        <v>#DIV/0!</v>
      </c>
      <c r="AF40" s="22"/>
      <c r="AG40" s="22"/>
      <c r="AH40" s="22"/>
      <c r="AI40" s="22"/>
    </row>
    <row r="41" spans="1:58" ht="30" customHeight="1">
      <c r="A41" s="4">
        <v>5</v>
      </c>
      <c r="B41" s="5" t="s">
        <v>46</v>
      </c>
      <c r="C41" s="6" t="s">
        <v>42</v>
      </c>
      <c r="D41" s="6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24" t="e">
        <f t="shared" si="15"/>
        <v>#DIV/0!</v>
      </c>
      <c r="AF41" s="22"/>
      <c r="AG41" s="22"/>
      <c r="AH41" s="22"/>
      <c r="AI41" s="22"/>
    </row>
    <row r="42" spans="1:58" ht="30" customHeight="1">
      <c r="A42" s="4">
        <v>6</v>
      </c>
      <c r="B42" s="5" t="s">
        <v>47</v>
      </c>
      <c r="C42" s="6" t="s">
        <v>42</v>
      </c>
      <c r="D42" s="6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24" t="e">
        <f t="shared" si="15"/>
        <v>#DIV/0!</v>
      </c>
      <c r="AF42" s="22"/>
      <c r="AG42" s="22"/>
      <c r="AH42" s="22"/>
      <c r="AI42" s="22"/>
    </row>
    <row r="43" spans="1:58" ht="30" customHeight="1">
      <c r="A43" s="4"/>
      <c r="B43" s="5" t="s">
        <v>116</v>
      </c>
      <c r="C43" s="6" t="s">
        <v>42</v>
      </c>
      <c r="D43" s="6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24" t="e">
        <f>AVERAGE(E43:AB43)</f>
        <v>#DIV/0!</v>
      </c>
      <c r="AF43" s="22"/>
      <c r="AG43" s="22"/>
      <c r="AH43" s="22"/>
      <c r="AI43" s="22"/>
    </row>
    <row r="44" spans="1:58" ht="30" customHeight="1">
      <c r="A44" s="169"/>
      <c r="B44" s="170" t="s">
        <v>134</v>
      </c>
      <c r="C44" s="171" t="s">
        <v>136</v>
      </c>
      <c r="D44" s="171"/>
      <c r="E44" s="172"/>
      <c r="F44" s="172"/>
      <c r="G44" s="172"/>
      <c r="H44" s="172"/>
      <c r="I44" s="172"/>
      <c r="J44" s="172"/>
      <c r="K44" s="172"/>
      <c r="L44" s="172"/>
      <c r="M44" s="172"/>
      <c r="N44" s="172"/>
      <c r="O44" s="172"/>
      <c r="P44" s="172"/>
      <c r="Q44" s="172"/>
      <c r="R44" s="172"/>
      <c r="S44" s="172"/>
      <c r="T44" s="172"/>
      <c r="U44" s="172"/>
      <c r="V44" s="172"/>
      <c r="W44" s="172"/>
      <c r="X44" s="172"/>
      <c r="Y44" s="172"/>
      <c r="Z44" s="172"/>
      <c r="AA44" s="172"/>
      <c r="AB44" s="172"/>
      <c r="AC44" s="24" t="e">
        <f t="shared" ref="AC44:AC52" si="16">AVERAGE(E44:AB44)</f>
        <v>#DIV/0!</v>
      </c>
      <c r="AF44" s="22"/>
      <c r="AG44" s="22"/>
      <c r="AH44" s="22"/>
      <c r="AI44" s="22"/>
    </row>
    <row r="45" spans="1:58" ht="30" customHeight="1">
      <c r="A45" s="169"/>
      <c r="B45" s="170" t="s">
        <v>135</v>
      </c>
      <c r="C45" s="171" t="s">
        <v>136</v>
      </c>
      <c r="D45" s="171"/>
      <c r="E45" s="172"/>
      <c r="F45" s="172"/>
      <c r="G45" s="172"/>
      <c r="H45" s="172"/>
      <c r="I45" s="172"/>
      <c r="J45" s="172"/>
      <c r="K45" s="172"/>
      <c r="L45" s="172"/>
      <c r="M45" s="172"/>
      <c r="N45" s="172"/>
      <c r="O45" s="172"/>
      <c r="P45" s="172"/>
      <c r="Q45" s="172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172"/>
      <c r="AC45" s="24" t="e">
        <f t="shared" si="16"/>
        <v>#DIV/0!</v>
      </c>
      <c r="AF45" s="22"/>
      <c r="AG45" s="22"/>
      <c r="AH45" s="22"/>
      <c r="AI45" s="22"/>
    </row>
    <row r="46" spans="1:58" ht="30" customHeight="1">
      <c r="A46" s="4">
        <v>7</v>
      </c>
      <c r="B46" s="5" t="s">
        <v>48</v>
      </c>
      <c r="C46" s="6" t="s">
        <v>49</v>
      </c>
      <c r="D46" s="6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24" t="e">
        <f t="shared" si="16"/>
        <v>#DIV/0!</v>
      </c>
      <c r="AF46" s="22"/>
      <c r="AG46" s="22"/>
      <c r="AH46" s="22"/>
      <c r="AI46" s="22"/>
    </row>
    <row r="47" spans="1:58" ht="30" customHeight="1">
      <c r="A47" s="4">
        <v>8</v>
      </c>
      <c r="B47" s="5" t="s">
        <v>50</v>
      </c>
      <c r="C47" s="6" t="s">
        <v>49</v>
      </c>
      <c r="D47" s="6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24" t="e">
        <f t="shared" si="16"/>
        <v>#DIV/0!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</row>
    <row r="48" spans="1:58" ht="30" customHeight="1">
      <c r="A48" s="4">
        <v>9</v>
      </c>
      <c r="B48" s="5" t="s">
        <v>51</v>
      </c>
      <c r="C48" s="6" t="s">
        <v>49</v>
      </c>
      <c r="D48" s="6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24" t="e">
        <f t="shared" si="16"/>
        <v>#DIV/0!</v>
      </c>
    </row>
    <row r="49" spans="1:35" ht="30" customHeight="1">
      <c r="A49" s="4">
        <v>10</v>
      </c>
      <c r="B49" s="5" t="s">
        <v>52</v>
      </c>
      <c r="C49" s="6" t="s">
        <v>49</v>
      </c>
      <c r="D49" s="6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24" t="e">
        <f t="shared" si="16"/>
        <v>#DIV/0!</v>
      </c>
    </row>
    <row r="50" spans="1:35" ht="30" customHeight="1">
      <c r="A50" s="4">
        <v>11</v>
      </c>
      <c r="B50" s="5" t="s">
        <v>53</v>
      </c>
      <c r="C50" s="6" t="s">
        <v>49</v>
      </c>
      <c r="D50" s="13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24" t="e">
        <f t="shared" si="16"/>
        <v>#DIV/0!</v>
      </c>
    </row>
    <row r="51" spans="1:35" ht="30" customHeight="1">
      <c r="A51" s="4">
        <v>12</v>
      </c>
      <c r="B51" s="5" t="s">
        <v>54</v>
      </c>
      <c r="C51" s="6" t="s">
        <v>55</v>
      </c>
      <c r="D51" s="13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24" t="e">
        <f t="shared" si="16"/>
        <v>#DIV/0!</v>
      </c>
    </row>
    <row r="52" spans="1:35" ht="30" customHeight="1">
      <c r="A52" s="4">
        <v>13</v>
      </c>
      <c r="B52" s="5" t="s">
        <v>56</v>
      </c>
      <c r="C52" s="6" t="s">
        <v>57</v>
      </c>
      <c r="D52" s="13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24" t="e">
        <f t="shared" si="16"/>
        <v>#DIV/0!</v>
      </c>
    </row>
    <row r="53" spans="1:35" ht="30" customHeight="1">
      <c r="A53" s="4">
        <v>14</v>
      </c>
      <c r="B53" s="5" t="s">
        <v>58</v>
      </c>
      <c r="C53" s="6" t="s">
        <v>59</v>
      </c>
      <c r="D53" s="13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24">
        <f>SUM(E53:AB53)</f>
        <v>0</v>
      </c>
    </row>
    <row r="54" spans="1:35" ht="30" customHeight="1">
      <c r="A54" s="4">
        <v>15</v>
      </c>
      <c r="B54" s="5" t="s">
        <v>60</v>
      </c>
      <c r="C54" s="6" t="s">
        <v>61</v>
      </c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25">
        <f>SUM(E54:AB54)</f>
        <v>0</v>
      </c>
    </row>
    <row r="55" spans="1:35" ht="30" customHeight="1">
      <c r="A55" s="4">
        <v>16</v>
      </c>
      <c r="B55" s="5" t="s">
        <v>62</v>
      </c>
      <c r="C55" s="6" t="s">
        <v>63</v>
      </c>
      <c r="D55" s="13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24" t="e">
        <f t="shared" ref="AC55:AC60" si="17">AVERAGE(E55:AB55)</f>
        <v>#DIV/0!</v>
      </c>
    </row>
    <row r="56" spans="1:35" ht="30" customHeight="1">
      <c r="A56" s="4">
        <v>17</v>
      </c>
      <c r="B56" s="5" t="s">
        <v>64</v>
      </c>
      <c r="C56" s="13"/>
      <c r="D56" s="13"/>
      <c r="E56" s="427"/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  <c r="X56" s="428"/>
      <c r="Y56" s="428"/>
      <c r="Z56" s="428"/>
      <c r="AA56" s="428"/>
      <c r="AB56" s="429"/>
      <c r="AC56" s="24" t="e">
        <f t="shared" si="17"/>
        <v>#DIV/0!</v>
      </c>
    </row>
    <row r="57" spans="1:35" ht="30" customHeight="1">
      <c r="A57" s="4">
        <v>18</v>
      </c>
      <c r="B57" s="5" t="s">
        <v>65</v>
      </c>
      <c r="C57" s="13"/>
      <c r="D57" s="13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24" t="e">
        <f t="shared" si="17"/>
        <v>#DIV/0!</v>
      </c>
    </row>
    <row r="58" spans="1:35" ht="30" customHeight="1">
      <c r="A58" s="4">
        <v>19</v>
      </c>
      <c r="B58" s="5" t="s">
        <v>66</v>
      </c>
      <c r="C58" s="13"/>
      <c r="D58" s="13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24" t="e">
        <f t="shared" si="17"/>
        <v>#DIV/0!</v>
      </c>
    </row>
    <row r="59" spans="1:35" ht="30" customHeight="1">
      <c r="A59" s="4">
        <v>20</v>
      </c>
      <c r="B59" s="5" t="s">
        <v>67</v>
      </c>
      <c r="C59" s="6" t="s">
        <v>42</v>
      </c>
      <c r="D59" s="13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24" t="e">
        <f t="shared" si="17"/>
        <v>#DIV/0!</v>
      </c>
    </row>
    <row r="60" spans="1:35" ht="30" customHeight="1">
      <c r="A60" s="4">
        <v>21</v>
      </c>
      <c r="B60" s="5" t="s">
        <v>68</v>
      </c>
      <c r="C60" s="6" t="s">
        <v>42</v>
      </c>
      <c r="D60" s="17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24" t="e">
        <f t="shared" si="17"/>
        <v>#DIV/0!</v>
      </c>
    </row>
    <row r="61" spans="1:35" ht="33" customHeight="1"/>
    <row r="62" spans="1:35" ht="33" customHeight="1">
      <c r="A62" s="149"/>
      <c r="B62" s="424" t="s">
        <v>118</v>
      </c>
      <c r="C62" s="425"/>
      <c r="D62" s="425"/>
      <c r="E62" s="425"/>
      <c r="F62" s="425"/>
      <c r="G62" s="425"/>
      <c r="H62" s="425"/>
      <c r="I62" s="425"/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6"/>
    </row>
    <row r="63" spans="1:35" ht="65.25" customHeight="1">
      <c r="A63" s="344" t="s">
        <v>35</v>
      </c>
      <c r="B63" s="344" t="s">
        <v>36</v>
      </c>
      <c r="C63" s="344" t="s">
        <v>37</v>
      </c>
      <c r="D63" s="344" t="s">
        <v>38</v>
      </c>
      <c r="E63" s="316" t="s">
        <v>39</v>
      </c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8"/>
      <c r="AC63" s="20" t="s">
        <v>25</v>
      </c>
    </row>
    <row r="64" spans="1:35" ht="18.75">
      <c r="A64" s="345"/>
      <c r="B64" s="345"/>
      <c r="C64" s="345"/>
      <c r="D64" s="345"/>
      <c r="E64" s="3">
        <v>7</v>
      </c>
      <c r="F64" s="3">
        <v>8</v>
      </c>
      <c r="G64" s="3">
        <v>9</v>
      </c>
      <c r="H64" s="3">
        <v>10</v>
      </c>
      <c r="I64" s="18">
        <v>11</v>
      </c>
      <c r="J64" s="3">
        <v>12</v>
      </c>
      <c r="K64" s="3">
        <v>13</v>
      </c>
      <c r="L64" s="3">
        <v>14</v>
      </c>
      <c r="M64" s="3">
        <v>15</v>
      </c>
      <c r="N64" s="3">
        <v>16</v>
      </c>
      <c r="O64" s="3">
        <v>17</v>
      </c>
      <c r="P64" s="3">
        <v>18</v>
      </c>
      <c r="Q64" s="3">
        <v>19</v>
      </c>
      <c r="R64" s="3">
        <v>20</v>
      </c>
      <c r="S64" s="3">
        <v>21</v>
      </c>
      <c r="T64" s="3">
        <v>22</v>
      </c>
      <c r="U64" s="3">
        <v>23</v>
      </c>
      <c r="V64" s="3">
        <v>0</v>
      </c>
      <c r="W64" s="3">
        <v>1</v>
      </c>
      <c r="X64" s="3">
        <v>2</v>
      </c>
      <c r="Y64" s="3">
        <v>3</v>
      </c>
      <c r="Z64" s="3">
        <v>4</v>
      </c>
      <c r="AA64" s="3">
        <v>5</v>
      </c>
      <c r="AB64" s="3">
        <v>6</v>
      </c>
      <c r="AC64" s="21"/>
      <c r="AF64" s="22"/>
      <c r="AG64" s="22"/>
      <c r="AH64" s="22"/>
      <c r="AI64" s="22"/>
    </row>
    <row r="65" spans="1:58" ht="30" customHeight="1">
      <c r="A65" s="4">
        <v>1</v>
      </c>
      <c r="B65" s="5" t="s">
        <v>41</v>
      </c>
      <c r="C65" s="6" t="s">
        <v>42</v>
      </c>
      <c r="D65" s="7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>
        <v>0.6</v>
      </c>
      <c r="R65" s="8">
        <v>0.6</v>
      </c>
      <c r="S65" s="8">
        <v>0.6</v>
      </c>
      <c r="T65" s="8">
        <v>0.6</v>
      </c>
      <c r="U65" s="8">
        <v>0.7</v>
      </c>
      <c r="V65" s="8">
        <v>0.4</v>
      </c>
      <c r="W65" s="8">
        <v>0.5</v>
      </c>
      <c r="X65" s="8">
        <v>0.6</v>
      </c>
      <c r="Y65" s="8">
        <v>0.5</v>
      </c>
      <c r="Z65" s="8">
        <v>0.5</v>
      </c>
      <c r="AA65" s="8">
        <v>0.5</v>
      </c>
      <c r="AB65" s="8">
        <v>0.5</v>
      </c>
      <c r="AC65" s="23">
        <f>AVERAGE(E65:AB65)</f>
        <v>0.54999999999999993</v>
      </c>
      <c r="AE65" s="177"/>
      <c r="AF65" s="22"/>
      <c r="AG65" s="177"/>
      <c r="AH65" s="22"/>
      <c r="AI65" s="177"/>
      <c r="AJ65" s="177"/>
      <c r="AK65" s="177"/>
      <c r="AL65" s="177"/>
      <c r="AM65" s="177"/>
    </row>
    <row r="66" spans="1:58" ht="30" customHeight="1">
      <c r="A66" s="4">
        <v>2</v>
      </c>
      <c r="B66" s="5" t="s">
        <v>43</v>
      </c>
      <c r="C66" s="6" t="s">
        <v>42</v>
      </c>
      <c r="D66" s="7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>
        <v>0.5</v>
      </c>
      <c r="R66" s="9">
        <v>0.6</v>
      </c>
      <c r="S66" s="9">
        <v>0.6</v>
      </c>
      <c r="T66" s="9">
        <v>0.6</v>
      </c>
      <c r="U66" s="9">
        <v>0.5</v>
      </c>
      <c r="V66" s="9">
        <v>0.6</v>
      </c>
      <c r="W66" s="9">
        <v>0.5</v>
      </c>
      <c r="X66" s="9">
        <v>0.6</v>
      </c>
      <c r="Y66" s="9">
        <v>0.7</v>
      </c>
      <c r="Z66" s="9">
        <v>0.6</v>
      </c>
      <c r="AA66" s="9">
        <v>0.5</v>
      </c>
      <c r="AB66" s="9">
        <v>0.6</v>
      </c>
      <c r="AC66" s="23">
        <f>AVERAGE(E66:AB66)</f>
        <v>0.57499999999999996</v>
      </c>
      <c r="AE66" s="177"/>
      <c r="AF66" s="22"/>
      <c r="AG66" s="177"/>
      <c r="AH66" s="22"/>
      <c r="AI66" s="177"/>
      <c r="AJ66" s="177"/>
      <c r="AK66" s="177"/>
      <c r="AL66" s="177"/>
      <c r="AM66" s="177"/>
    </row>
    <row r="67" spans="1:58" ht="30" customHeight="1">
      <c r="A67" s="4">
        <v>3</v>
      </c>
      <c r="B67" s="5" t="s">
        <v>44</v>
      </c>
      <c r="C67" s="6" t="s">
        <v>42</v>
      </c>
      <c r="D67" s="6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>
        <v>12.8</v>
      </c>
      <c r="R67" s="10">
        <v>13.2</v>
      </c>
      <c r="S67" s="10">
        <v>13.6</v>
      </c>
      <c r="T67" s="10">
        <v>13.7</v>
      </c>
      <c r="U67" s="10">
        <v>13.3</v>
      </c>
      <c r="V67" s="10">
        <v>13.3</v>
      </c>
      <c r="W67" s="10">
        <v>13.3</v>
      </c>
      <c r="X67" s="10">
        <v>13.2</v>
      </c>
      <c r="Y67" s="10">
        <v>13.2</v>
      </c>
      <c r="Z67" s="10">
        <v>13.2</v>
      </c>
      <c r="AA67" s="10">
        <v>13.2</v>
      </c>
      <c r="AB67" s="10">
        <v>13.2</v>
      </c>
      <c r="AC67" s="24">
        <f t="shared" ref="AC67:AC71" si="18">AVERAGE(E67:AB67)</f>
        <v>13.266666666666664</v>
      </c>
      <c r="AE67" s="177"/>
      <c r="AF67" s="22"/>
      <c r="AG67" s="177"/>
      <c r="AH67" s="22"/>
      <c r="AI67" s="177"/>
      <c r="AJ67" s="177"/>
      <c r="AK67" s="177"/>
      <c r="AL67" s="177"/>
      <c r="AM67" s="177"/>
    </row>
    <row r="68" spans="1:58" ht="30" customHeight="1">
      <c r="A68" s="4">
        <v>4</v>
      </c>
      <c r="B68" s="5" t="s">
        <v>45</v>
      </c>
      <c r="C68" s="6" t="s">
        <v>42</v>
      </c>
      <c r="D68" s="6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>
        <v>5.4</v>
      </c>
      <c r="R68" s="10">
        <v>5.5</v>
      </c>
      <c r="S68" s="10">
        <v>5.5</v>
      </c>
      <c r="T68" s="10">
        <v>5.5</v>
      </c>
      <c r="U68" s="10">
        <v>5.5</v>
      </c>
      <c r="V68" s="10">
        <v>5.5</v>
      </c>
      <c r="W68" s="10">
        <v>5.5</v>
      </c>
      <c r="X68" s="10">
        <v>5.6</v>
      </c>
      <c r="Y68" s="10">
        <v>5.5</v>
      </c>
      <c r="Z68" s="10">
        <v>5.5</v>
      </c>
      <c r="AA68" s="10">
        <v>5.5</v>
      </c>
      <c r="AB68" s="10">
        <v>5.5</v>
      </c>
      <c r="AC68" s="24">
        <f t="shared" si="18"/>
        <v>5.5</v>
      </c>
      <c r="AE68" s="177"/>
      <c r="AF68" s="22"/>
      <c r="AG68" s="177"/>
      <c r="AH68" s="22"/>
      <c r="AI68" s="177"/>
      <c r="AJ68" s="177"/>
      <c r="AK68" s="177"/>
      <c r="AL68" s="177"/>
      <c r="AM68" s="177"/>
    </row>
    <row r="69" spans="1:58" ht="30" customHeight="1">
      <c r="A69" s="4"/>
      <c r="B69" s="5" t="s">
        <v>115</v>
      </c>
      <c r="C69" s="6"/>
      <c r="D69" s="6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>
        <f t="shared" ref="F69:AB69" si="19">Q67-Q68</f>
        <v>7.4</v>
      </c>
      <c r="R69" s="10">
        <f t="shared" si="19"/>
        <v>7.6999999999999993</v>
      </c>
      <c r="S69" s="10">
        <f t="shared" si="19"/>
        <v>8.1</v>
      </c>
      <c r="T69" s="10">
        <f t="shared" si="19"/>
        <v>8.1999999999999993</v>
      </c>
      <c r="U69" s="10">
        <f t="shared" si="19"/>
        <v>7.8000000000000007</v>
      </c>
      <c r="V69" s="10">
        <f t="shared" si="19"/>
        <v>7.8000000000000007</v>
      </c>
      <c r="W69" s="10">
        <f t="shared" si="19"/>
        <v>7.8000000000000007</v>
      </c>
      <c r="X69" s="10">
        <f t="shared" si="19"/>
        <v>7.6</v>
      </c>
      <c r="Y69" s="10">
        <f t="shared" si="19"/>
        <v>7.6999999999999993</v>
      </c>
      <c r="Z69" s="10">
        <f t="shared" si="19"/>
        <v>7.6999999999999993</v>
      </c>
      <c r="AA69" s="10">
        <f t="shared" si="19"/>
        <v>7.6999999999999993</v>
      </c>
      <c r="AB69" s="10">
        <f t="shared" si="19"/>
        <v>7.6999999999999993</v>
      </c>
      <c r="AC69" s="24">
        <f t="shared" si="18"/>
        <v>7.7666666666666666</v>
      </c>
      <c r="AE69" s="177"/>
      <c r="AF69" s="22"/>
      <c r="AG69" s="177"/>
      <c r="AH69" s="22"/>
      <c r="AI69" s="177"/>
      <c r="AJ69" s="177"/>
      <c r="AK69" s="177"/>
      <c r="AL69" s="177"/>
      <c r="AM69" s="177"/>
    </row>
    <row r="70" spans="1:58" ht="30" customHeight="1">
      <c r="A70" s="4">
        <v>5</v>
      </c>
      <c r="B70" s="5" t="s">
        <v>46</v>
      </c>
      <c r="C70" s="6" t="s">
        <v>42</v>
      </c>
      <c r="D70" s="6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>
        <v>26.3</v>
      </c>
      <c r="R70" s="10">
        <v>24.6</v>
      </c>
      <c r="S70" s="10">
        <v>25.7</v>
      </c>
      <c r="T70" s="10">
        <v>26.2</v>
      </c>
      <c r="U70" s="10">
        <v>26.8</v>
      </c>
      <c r="V70" s="10">
        <v>26.7</v>
      </c>
      <c r="W70" s="10">
        <v>26</v>
      </c>
      <c r="X70" s="10">
        <v>26.2</v>
      </c>
      <c r="Y70" s="10">
        <v>26.4</v>
      </c>
      <c r="Z70" s="10">
        <v>26.3</v>
      </c>
      <c r="AA70" s="10">
        <v>25.9</v>
      </c>
      <c r="AB70" s="10">
        <v>26.2</v>
      </c>
      <c r="AC70" s="24">
        <f t="shared" si="18"/>
        <v>26.108333333333331</v>
      </c>
      <c r="AE70" s="177"/>
      <c r="AF70" s="22"/>
      <c r="AG70" s="177"/>
      <c r="AH70" s="22"/>
      <c r="AI70" s="177"/>
      <c r="AJ70" s="177"/>
      <c r="AK70" s="177"/>
      <c r="AL70" s="177"/>
      <c r="AM70" s="177"/>
    </row>
    <row r="71" spans="1:58" ht="30" customHeight="1">
      <c r="A71" s="4">
        <v>6</v>
      </c>
      <c r="B71" s="5" t="s">
        <v>47</v>
      </c>
      <c r="C71" s="6" t="s">
        <v>42</v>
      </c>
      <c r="D71" s="6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>
        <v>30.4</v>
      </c>
      <c r="R71" s="10">
        <v>28.8</v>
      </c>
      <c r="S71" s="10">
        <v>30.2</v>
      </c>
      <c r="T71" s="10">
        <v>30.7</v>
      </c>
      <c r="U71" s="10">
        <v>31.3</v>
      </c>
      <c r="V71" s="10">
        <v>31</v>
      </c>
      <c r="W71" s="10">
        <v>30.4</v>
      </c>
      <c r="X71" s="10">
        <v>30.3</v>
      </c>
      <c r="Y71" s="10">
        <v>30.8</v>
      </c>
      <c r="Z71" s="10">
        <v>30.7</v>
      </c>
      <c r="AA71" s="10">
        <v>30.4</v>
      </c>
      <c r="AB71" s="10">
        <v>30.4</v>
      </c>
      <c r="AC71" s="24">
        <f t="shared" si="18"/>
        <v>30.45</v>
      </c>
      <c r="AE71" s="177"/>
      <c r="AF71" s="22"/>
      <c r="AG71" s="177"/>
      <c r="AH71" s="22"/>
      <c r="AI71" s="177"/>
      <c r="AJ71" s="177"/>
      <c r="AK71" s="177"/>
      <c r="AL71" s="177"/>
      <c r="AM71" s="177"/>
    </row>
    <row r="72" spans="1:58" ht="30" customHeight="1">
      <c r="A72" s="4"/>
      <c r="B72" s="5" t="s">
        <v>116</v>
      </c>
      <c r="C72" s="6" t="s">
        <v>42</v>
      </c>
      <c r="D72" s="6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>
        <f t="shared" ref="F72:AB72" si="20">Q71-Q70</f>
        <v>4.0999999999999979</v>
      </c>
      <c r="R72" s="10">
        <f t="shared" si="20"/>
        <v>4.1999999999999993</v>
      </c>
      <c r="S72" s="10">
        <f t="shared" si="20"/>
        <v>4.5</v>
      </c>
      <c r="T72" s="10">
        <f t="shared" si="20"/>
        <v>4.5</v>
      </c>
      <c r="U72" s="10">
        <f t="shared" si="20"/>
        <v>4.5</v>
      </c>
      <c r="V72" s="10">
        <f t="shared" si="20"/>
        <v>4.3000000000000007</v>
      </c>
      <c r="W72" s="10">
        <f t="shared" si="20"/>
        <v>4.3999999999999986</v>
      </c>
      <c r="X72" s="10">
        <f t="shared" si="20"/>
        <v>4.1000000000000014</v>
      </c>
      <c r="Y72" s="10">
        <f t="shared" si="20"/>
        <v>4.4000000000000021</v>
      </c>
      <c r="Z72" s="10">
        <f t="shared" si="20"/>
        <v>4.3999999999999986</v>
      </c>
      <c r="AA72" s="10">
        <f t="shared" si="20"/>
        <v>4.5</v>
      </c>
      <c r="AB72" s="10">
        <f t="shared" si="20"/>
        <v>4.1999999999999993</v>
      </c>
      <c r="AC72" s="24">
        <f>AVERAGE(E72:AB72)</f>
        <v>4.3416666666666659</v>
      </c>
      <c r="AE72" s="177"/>
      <c r="AF72" s="22"/>
      <c r="AG72" s="177"/>
      <c r="AH72" s="22"/>
      <c r="AI72" s="177"/>
      <c r="AJ72" s="177"/>
      <c r="AK72" s="177"/>
      <c r="AL72" s="177"/>
      <c r="AM72" s="177"/>
    </row>
    <row r="73" spans="1:58" ht="30" customHeight="1">
      <c r="A73" s="169"/>
      <c r="B73" s="170" t="s">
        <v>134</v>
      </c>
      <c r="C73" s="171" t="s">
        <v>136</v>
      </c>
      <c r="D73" s="171"/>
      <c r="E73" s="172"/>
      <c r="F73" s="172"/>
      <c r="G73" s="172"/>
      <c r="H73" s="172"/>
      <c r="I73" s="172"/>
      <c r="J73" s="172"/>
      <c r="K73" s="172"/>
      <c r="L73" s="172"/>
      <c r="M73" s="172"/>
      <c r="N73" s="172"/>
      <c r="O73" s="172"/>
      <c r="P73" s="172"/>
      <c r="Q73" s="172">
        <v>246.8</v>
      </c>
      <c r="R73" s="172">
        <v>246.8</v>
      </c>
      <c r="S73" s="172">
        <v>248.2</v>
      </c>
      <c r="T73" s="172">
        <v>247.5</v>
      </c>
      <c r="U73" s="172">
        <v>246.8</v>
      </c>
      <c r="V73" s="172">
        <v>248.2</v>
      </c>
      <c r="W73" s="172">
        <v>246.8</v>
      </c>
      <c r="X73" s="172">
        <v>249.6</v>
      </c>
      <c r="Y73" s="172">
        <v>246.8</v>
      </c>
      <c r="Z73" s="172">
        <v>247.5</v>
      </c>
      <c r="AA73" s="172">
        <v>246.8</v>
      </c>
      <c r="AB73" s="172">
        <v>247.5</v>
      </c>
      <c r="AC73" s="24">
        <f t="shared" ref="AC73:AC81" si="21">AVERAGE(E73:AB73)</f>
        <v>247.44166666666669</v>
      </c>
      <c r="AE73" s="177"/>
      <c r="AF73" s="22"/>
      <c r="AG73" s="177"/>
      <c r="AH73" s="22"/>
      <c r="AI73" s="177"/>
      <c r="AJ73" s="177"/>
      <c r="AK73" s="177"/>
      <c r="AL73" s="177"/>
      <c r="AM73" s="177"/>
    </row>
    <row r="74" spans="1:58" ht="30" customHeight="1">
      <c r="A74" s="169"/>
      <c r="B74" s="170" t="s">
        <v>135</v>
      </c>
      <c r="C74" s="171" t="s">
        <v>136</v>
      </c>
      <c r="D74" s="171"/>
      <c r="E74" s="172"/>
      <c r="F74" s="172"/>
      <c r="G74" s="172"/>
      <c r="H74" s="172"/>
      <c r="I74" s="172"/>
      <c r="J74" s="172"/>
      <c r="K74" s="172"/>
      <c r="L74" s="172"/>
      <c r="M74" s="172"/>
      <c r="N74" s="172"/>
      <c r="O74" s="172"/>
      <c r="P74" s="172"/>
      <c r="Q74" s="172">
        <v>686</v>
      </c>
      <c r="R74" s="172">
        <v>657.1</v>
      </c>
      <c r="S74" s="172">
        <v>687.4</v>
      </c>
      <c r="T74" s="172">
        <v>699.8</v>
      </c>
      <c r="U74" s="172">
        <v>709.5</v>
      </c>
      <c r="V74" s="172">
        <v>703.3</v>
      </c>
      <c r="W74" s="172">
        <v>690.9</v>
      </c>
      <c r="X74" s="172">
        <v>692.2</v>
      </c>
      <c r="Y74" s="172">
        <v>701.9</v>
      </c>
      <c r="Z74" s="172">
        <v>696.4</v>
      </c>
      <c r="AA74" s="172">
        <v>690.9</v>
      </c>
      <c r="AB74" s="172">
        <v>693.6</v>
      </c>
      <c r="AC74" s="24">
        <f t="shared" si="21"/>
        <v>692.41666666666652</v>
      </c>
      <c r="AE74" s="177"/>
      <c r="AF74" s="22"/>
      <c r="AG74" s="177"/>
      <c r="AH74" s="22"/>
      <c r="AI74" s="177"/>
      <c r="AJ74" s="177"/>
      <c r="AK74" s="177"/>
      <c r="AL74" s="177"/>
      <c r="AM74" s="177"/>
    </row>
    <row r="75" spans="1:58" ht="30" customHeight="1">
      <c r="A75" s="4">
        <v>7</v>
      </c>
      <c r="B75" s="5" t="s">
        <v>48</v>
      </c>
      <c r="C75" s="6" t="s">
        <v>49</v>
      </c>
      <c r="D75" s="6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>
        <v>4.2</v>
      </c>
      <c r="R75" s="11">
        <v>4.2</v>
      </c>
      <c r="S75" s="11">
        <v>4.2</v>
      </c>
      <c r="T75" s="11">
        <v>4.2</v>
      </c>
      <c r="U75" s="11">
        <v>4.2</v>
      </c>
      <c r="V75" s="11">
        <v>4.2</v>
      </c>
      <c r="W75" s="11">
        <v>4.2</v>
      </c>
      <c r="X75" s="11">
        <v>4.2</v>
      </c>
      <c r="Y75" s="11">
        <v>4.2</v>
      </c>
      <c r="Z75" s="11">
        <v>4.2</v>
      </c>
      <c r="AA75" s="11">
        <v>4.2</v>
      </c>
      <c r="AB75" s="11">
        <v>4.2</v>
      </c>
      <c r="AC75" s="24">
        <f t="shared" si="21"/>
        <v>4.2000000000000011</v>
      </c>
      <c r="AE75" s="177"/>
      <c r="AF75" s="22"/>
      <c r="AG75" s="177"/>
      <c r="AH75" s="22"/>
      <c r="AI75" s="177"/>
      <c r="AJ75" s="177"/>
      <c r="AK75" s="177"/>
      <c r="AL75" s="177"/>
      <c r="AM75" s="177"/>
    </row>
    <row r="76" spans="1:58" ht="30" customHeight="1">
      <c r="A76" s="4">
        <v>8</v>
      </c>
      <c r="B76" s="5" t="s">
        <v>50</v>
      </c>
      <c r="C76" s="6" t="s">
        <v>49</v>
      </c>
      <c r="D76" s="6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>
        <v>3.7</v>
      </c>
      <c r="R76" s="12">
        <v>3.7</v>
      </c>
      <c r="S76" s="12">
        <v>3.7</v>
      </c>
      <c r="T76" s="12">
        <v>3.7</v>
      </c>
      <c r="U76" s="12">
        <v>3.7</v>
      </c>
      <c r="V76" s="12">
        <v>3.7</v>
      </c>
      <c r="W76" s="12">
        <v>3.7</v>
      </c>
      <c r="X76" s="12">
        <v>3.7</v>
      </c>
      <c r="Y76" s="12">
        <v>3.7</v>
      </c>
      <c r="Z76" s="12">
        <v>3.7</v>
      </c>
      <c r="AA76" s="12">
        <v>3.7</v>
      </c>
      <c r="AB76" s="12">
        <v>3.7</v>
      </c>
      <c r="AC76" s="24">
        <f t="shared" si="21"/>
        <v>3.7000000000000006</v>
      </c>
      <c r="AD76"/>
      <c r="AE76" s="177"/>
      <c r="AF76"/>
      <c r="AG76" s="177"/>
      <c r="AH76"/>
      <c r="AI76" s="177"/>
      <c r="AJ76" s="177"/>
      <c r="AK76" s="177"/>
      <c r="AL76" s="177"/>
      <c r="AM76" s="177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30" customHeight="1">
      <c r="A77" s="4">
        <v>9</v>
      </c>
      <c r="B77" s="5" t="s">
        <v>51</v>
      </c>
      <c r="C77" s="6" t="s">
        <v>49</v>
      </c>
      <c r="D77" s="6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>
        <v>3.8</v>
      </c>
      <c r="R77" s="12">
        <v>3.8</v>
      </c>
      <c r="S77" s="12">
        <v>3.8</v>
      </c>
      <c r="T77" s="12">
        <v>3.8</v>
      </c>
      <c r="U77" s="12">
        <v>3.8</v>
      </c>
      <c r="V77" s="12">
        <v>3.8</v>
      </c>
      <c r="W77" s="12">
        <v>3.8</v>
      </c>
      <c r="X77" s="12">
        <v>3.8</v>
      </c>
      <c r="Y77" s="12">
        <v>3.8</v>
      </c>
      <c r="Z77" s="12">
        <v>3.8</v>
      </c>
      <c r="AA77" s="12">
        <v>3.8</v>
      </c>
      <c r="AB77" s="12">
        <v>3.8</v>
      </c>
      <c r="AC77" s="24">
        <f t="shared" si="21"/>
        <v>3.7999999999999994</v>
      </c>
      <c r="AE77" s="177"/>
      <c r="AG77" s="177"/>
      <c r="AI77" s="177"/>
      <c r="AJ77" s="177"/>
      <c r="AK77" s="177"/>
      <c r="AL77" s="177"/>
      <c r="AM77" s="177"/>
    </row>
    <row r="78" spans="1:58" ht="30" customHeight="1">
      <c r="A78" s="4">
        <v>10</v>
      </c>
      <c r="B78" s="5" t="s">
        <v>52</v>
      </c>
      <c r="C78" s="6" t="s">
        <v>49</v>
      </c>
      <c r="D78" s="6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>
        <v>3</v>
      </c>
      <c r="R78" s="12">
        <v>3</v>
      </c>
      <c r="S78" s="12">
        <v>3</v>
      </c>
      <c r="T78" s="12">
        <v>3</v>
      </c>
      <c r="U78" s="12">
        <v>3</v>
      </c>
      <c r="V78" s="12">
        <v>3</v>
      </c>
      <c r="W78" s="12">
        <v>3</v>
      </c>
      <c r="X78" s="12">
        <v>3</v>
      </c>
      <c r="Y78" s="12">
        <v>3</v>
      </c>
      <c r="Z78" s="12">
        <v>3</v>
      </c>
      <c r="AA78" s="12">
        <v>3</v>
      </c>
      <c r="AB78" s="12">
        <v>3</v>
      </c>
      <c r="AC78" s="24">
        <f t="shared" si="21"/>
        <v>3</v>
      </c>
      <c r="AE78" s="177"/>
      <c r="AG78" s="177"/>
      <c r="AI78" s="177"/>
      <c r="AJ78" s="177"/>
      <c r="AK78" s="177"/>
      <c r="AL78" s="177"/>
      <c r="AM78" s="177"/>
    </row>
    <row r="79" spans="1:58" ht="30" customHeight="1">
      <c r="A79" s="4">
        <v>11</v>
      </c>
      <c r="B79" s="5" t="s">
        <v>53</v>
      </c>
      <c r="C79" s="6" t="s">
        <v>49</v>
      </c>
      <c r="D79" s="13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>
        <f t="shared" ref="E79:AB79" si="22">Q75-Q76</f>
        <v>0.5</v>
      </c>
      <c r="R79" s="11">
        <f t="shared" si="22"/>
        <v>0.5</v>
      </c>
      <c r="S79" s="11">
        <f t="shared" si="22"/>
        <v>0.5</v>
      </c>
      <c r="T79" s="11">
        <f t="shared" si="22"/>
        <v>0.5</v>
      </c>
      <c r="U79" s="11">
        <f t="shared" si="22"/>
        <v>0.5</v>
      </c>
      <c r="V79" s="11">
        <f t="shared" si="22"/>
        <v>0.5</v>
      </c>
      <c r="W79" s="11">
        <f t="shared" si="22"/>
        <v>0.5</v>
      </c>
      <c r="X79" s="11">
        <f t="shared" si="22"/>
        <v>0.5</v>
      </c>
      <c r="Y79" s="11">
        <f t="shared" si="22"/>
        <v>0.5</v>
      </c>
      <c r="Z79" s="11">
        <f t="shared" si="22"/>
        <v>0.5</v>
      </c>
      <c r="AA79" s="11">
        <f t="shared" si="22"/>
        <v>0.5</v>
      </c>
      <c r="AB79" s="11">
        <f t="shared" si="22"/>
        <v>0.5</v>
      </c>
      <c r="AC79" s="24">
        <f t="shared" si="21"/>
        <v>0.5</v>
      </c>
      <c r="AE79" s="177"/>
      <c r="AG79" s="177"/>
      <c r="AI79" s="177"/>
      <c r="AJ79" s="177"/>
      <c r="AK79" s="177"/>
      <c r="AL79" s="177"/>
      <c r="AM79" s="177"/>
    </row>
    <row r="80" spans="1:58" ht="30" customHeight="1">
      <c r="A80" s="4">
        <v>12</v>
      </c>
      <c r="B80" s="5" t="s">
        <v>54</v>
      </c>
      <c r="C80" s="6" t="s">
        <v>55</v>
      </c>
      <c r="D80" s="13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>
        <f t="shared" ref="E80:AB80" si="23">Q77-Q78</f>
        <v>0.79999999999999982</v>
      </c>
      <c r="R80" s="11">
        <f t="shared" si="23"/>
        <v>0.79999999999999982</v>
      </c>
      <c r="S80" s="11">
        <f t="shared" si="23"/>
        <v>0.79999999999999982</v>
      </c>
      <c r="T80" s="11">
        <f t="shared" si="23"/>
        <v>0.79999999999999982</v>
      </c>
      <c r="U80" s="11">
        <f t="shared" si="23"/>
        <v>0.79999999999999982</v>
      </c>
      <c r="V80" s="11">
        <f t="shared" si="23"/>
        <v>0.79999999999999982</v>
      </c>
      <c r="W80" s="11">
        <f t="shared" si="23"/>
        <v>0.79999999999999982</v>
      </c>
      <c r="X80" s="11">
        <f t="shared" si="23"/>
        <v>0.79999999999999982</v>
      </c>
      <c r="Y80" s="11">
        <f t="shared" si="23"/>
        <v>0.79999999999999982</v>
      </c>
      <c r="Z80" s="11">
        <f t="shared" si="23"/>
        <v>0.79999999999999982</v>
      </c>
      <c r="AA80" s="11">
        <f t="shared" si="23"/>
        <v>0.79999999999999982</v>
      </c>
      <c r="AB80" s="11">
        <f t="shared" si="23"/>
        <v>0.79999999999999982</v>
      </c>
      <c r="AC80" s="24">
        <f t="shared" si="21"/>
        <v>0.79999999999999982</v>
      </c>
      <c r="AE80" s="177"/>
      <c r="AG80" s="177"/>
      <c r="AI80" s="177"/>
      <c r="AJ80" s="177"/>
      <c r="AK80" s="177"/>
      <c r="AL80" s="177"/>
      <c r="AM80" s="177"/>
    </row>
    <row r="81" spans="1:39" ht="30" customHeight="1">
      <c r="A81" s="4">
        <v>13</v>
      </c>
      <c r="B81" s="5" t="s">
        <v>56</v>
      </c>
      <c r="C81" s="6" t="s">
        <v>57</v>
      </c>
      <c r="D81" s="13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>
        <f t="shared" ref="E81:AB81" si="24">SQRT(Q79/0.5)*971</f>
        <v>971</v>
      </c>
      <c r="R81" s="14">
        <f t="shared" si="24"/>
        <v>971</v>
      </c>
      <c r="S81" s="14">
        <f t="shared" si="24"/>
        <v>971</v>
      </c>
      <c r="T81" s="14">
        <f t="shared" si="24"/>
        <v>971</v>
      </c>
      <c r="U81" s="14">
        <f t="shared" si="24"/>
        <v>971</v>
      </c>
      <c r="V81" s="14">
        <f t="shared" si="24"/>
        <v>971</v>
      </c>
      <c r="W81" s="14">
        <f t="shared" si="24"/>
        <v>971</v>
      </c>
      <c r="X81" s="14">
        <f t="shared" si="24"/>
        <v>971</v>
      </c>
      <c r="Y81" s="14">
        <f t="shared" si="24"/>
        <v>971</v>
      </c>
      <c r="Z81" s="14">
        <f t="shared" si="24"/>
        <v>971</v>
      </c>
      <c r="AA81" s="14">
        <f t="shared" si="24"/>
        <v>971</v>
      </c>
      <c r="AB81" s="14">
        <f t="shared" si="24"/>
        <v>971</v>
      </c>
      <c r="AC81" s="24">
        <f t="shared" si="21"/>
        <v>971</v>
      </c>
      <c r="AE81" s="177"/>
      <c r="AG81" s="177"/>
      <c r="AI81" s="177"/>
      <c r="AJ81" s="177"/>
      <c r="AK81" s="177"/>
      <c r="AL81" s="177"/>
      <c r="AM81" s="177"/>
    </row>
    <row r="82" spans="1:39" ht="30" customHeight="1">
      <c r="A82" s="4">
        <v>14</v>
      </c>
      <c r="B82" s="5" t="s">
        <v>58</v>
      </c>
      <c r="C82" s="6" t="s">
        <v>59</v>
      </c>
      <c r="D82" s="13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>
        <f t="shared" ref="E82:AB82" si="25">Q81*1000*1*(Q67-Q68)/3024</f>
        <v>2376.1243386243386</v>
      </c>
      <c r="R82" s="14">
        <f t="shared" si="25"/>
        <v>2472.4537037037035</v>
      </c>
      <c r="S82" s="14">
        <f t="shared" si="25"/>
        <v>2600.8928571428573</v>
      </c>
      <c r="T82" s="14">
        <f t="shared" si="25"/>
        <v>2633.002645502645</v>
      </c>
      <c r="U82" s="14">
        <f t="shared" si="25"/>
        <v>2504.5634920634925</v>
      </c>
      <c r="V82" s="14">
        <f t="shared" si="25"/>
        <v>2504.5634920634925</v>
      </c>
      <c r="W82" s="14">
        <f t="shared" si="25"/>
        <v>2504.5634920634925</v>
      </c>
      <c r="X82" s="14">
        <f t="shared" si="25"/>
        <v>2440.3439153439153</v>
      </c>
      <c r="Y82" s="14">
        <f t="shared" si="25"/>
        <v>2472.4537037037035</v>
      </c>
      <c r="Z82" s="14">
        <f t="shared" si="25"/>
        <v>2472.4537037037035</v>
      </c>
      <c r="AA82" s="14">
        <f t="shared" si="25"/>
        <v>2472.4537037037035</v>
      </c>
      <c r="AB82" s="14">
        <f t="shared" si="25"/>
        <v>2472.4537037037035</v>
      </c>
      <c r="AC82" s="24">
        <f>SUM(E82:AB82)</f>
        <v>29926.322751322754</v>
      </c>
      <c r="AE82" s="177"/>
      <c r="AG82" s="177"/>
      <c r="AI82" s="177"/>
      <c r="AJ82" s="177"/>
      <c r="AK82" s="177"/>
      <c r="AL82" s="177"/>
      <c r="AM82" s="177"/>
    </row>
    <row r="83" spans="1:39" ht="30" customHeight="1">
      <c r="A83" s="4">
        <v>15</v>
      </c>
      <c r="B83" s="5" t="s">
        <v>60</v>
      </c>
      <c r="C83" s="6" t="s">
        <v>61</v>
      </c>
      <c r="D83" s="13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>
        <v>800</v>
      </c>
      <c r="P83" s="15">
        <v>1500</v>
      </c>
      <c r="Q83" s="15">
        <v>1400</v>
      </c>
      <c r="R83" s="15">
        <v>1400</v>
      </c>
      <c r="S83" s="15">
        <v>1600</v>
      </c>
      <c r="T83" s="15">
        <v>1500</v>
      </c>
      <c r="U83" s="15">
        <v>1500</v>
      </c>
      <c r="V83" s="15">
        <v>1400</v>
      </c>
      <c r="W83" s="15">
        <v>1500</v>
      </c>
      <c r="X83" s="15">
        <v>1300</v>
      </c>
      <c r="Y83" s="15">
        <v>1500</v>
      </c>
      <c r="Z83" s="15">
        <v>1500</v>
      </c>
      <c r="AA83" s="15">
        <v>1300</v>
      </c>
      <c r="AB83" s="15">
        <v>1500</v>
      </c>
      <c r="AC83" s="25">
        <f>SUM(E83:AB83)</f>
        <v>19700</v>
      </c>
      <c r="AE83" s="177"/>
      <c r="AG83" s="177"/>
      <c r="AI83" s="177"/>
      <c r="AJ83" s="177"/>
      <c r="AK83" s="177"/>
      <c r="AL83" s="177"/>
      <c r="AM83" s="177"/>
    </row>
    <row r="84" spans="1:39" ht="30" customHeight="1">
      <c r="A84" s="4">
        <v>16</v>
      </c>
      <c r="B84" s="5" t="s">
        <v>62</v>
      </c>
      <c r="C84" s="6" t="s">
        <v>63</v>
      </c>
      <c r="D84" s="13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>
        <f t="shared" ref="E84:AB84" si="26">Q83/Q82</f>
        <v>0.58919475603306704</v>
      </c>
      <c r="R84" s="16">
        <f t="shared" si="26"/>
        <v>0.5662391161876229</v>
      </c>
      <c r="S84" s="16">
        <f t="shared" si="26"/>
        <v>0.6151733607964297</v>
      </c>
      <c r="T84" s="16">
        <f t="shared" si="26"/>
        <v>0.56969179372535239</v>
      </c>
      <c r="U84" s="16">
        <f t="shared" si="26"/>
        <v>0.59890675750613953</v>
      </c>
      <c r="V84" s="16">
        <f t="shared" si="26"/>
        <v>0.55897964033906355</v>
      </c>
      <c r="W84" s="16">
        <f t="shared" si="26"/>
        <v>0.59890675750613953</v>
      </c>
      <c r="X84" s="16">
        <f t="shared" si="26"/>
        <v>0.53271180009756625</v>
      </c>
      <c r="Y84" s="16">
        <f t="shared" si="26"/>
        <v>0.60668476734388177</v>
      </c>
      <c r="Z84" s="16">
        <f t="shared" si="26"/>
        <v>0.60668476734388177</v>
      </c>
      <c r="AA84" s="16">
        <f t="shared" si="26"/>
        <v>0.52579346503136415</v>
      </c>
      <c r="AB84" s="16">
        <f t="shared" si="26"/>
        <v>0.60668476734388177</v>
      </c>
      <c r="AC84" s="24">
        <f t="shared" ref="AC84:AC89" si="27">AVERAGE(E84:AB84)</f>
        <v>0.58130431243786573</v>
      </c>
      <c r="AE84" s="177"/>
      <c r="AG84" s="177"/>
      <c r="AI84" s="177"/>
      <c r="AJ84" s="177"/>
      <c r="AK84" s="177"/>
      <c r="AL84" s="177"/>
      <c r="AM84" s="177"/>
    </row>
    <row r="85" spans="1:39" ht="30" customHeight="1">
      <c r="A85" s="4">
        <v>17</v>
      </c>
      <c r="B85" s="5" t="s">
        <v>64</v>
      </c>
      <c r="C85" s="13"/>
      <c r="D85" s="13"/>
      <c r="E85" s="427">
        <f>AVERAGE(E84:AB84)</f>
        <v>0.58130431243786573</v>
      </c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  <c r="X85" s="428"/>
      <c r="Y85" s="428"/>
      <c r="Z85" s="428"/>
      <c r="AA85" s="428"/>
      <c r="AB85" s="429"/>
      <c r="AC85" s="24">
        <f t="shared" si="27"/>
        <v>0.58130431243786573</v>
      </c>
      <c r="AE85" s="177"/>
      <c r="AG85" s="177"/>
      <c r="AI85" s="177"/>
      <c r="AJ85" s="177"/>
      <c r="AK85" s="177"/>
      <c r="AL85" s="177"/>
      <c r="AM85" s="177"/>
    </row>
    <row r="86" spans="1:39" ht="30" customHeight="1">
      <c r="A86" s="4">
        <v>18</v>
      </c>
      <c r="B86" s="5" t="s">
        <v>65</v>
      </c>
      <c r="C86" s="13"/>
      <c r="D86" s="13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>
        <f t="shared" ref="E86:AB86" si="28">3.516/Q84</f>
        <v>5.9674665532879825</v>
      </c>
      <c r="R86" s="16">
        <f t="shared" si="28"/>
        <v>6.2093908730158729</v>
      </c>
      <c r="S86" s="16">
        <f t="shared" si="28"/>
        <v>5.7154620535714296</v>
      </c>
      <c r="T86" s="16">
        <f t="shared" si="28"/>
        <v>6.1717582010581999</v>
      </c>
      <c r="U86" s="16">
        <f t="shared" si="28"/>
        <v>5.8706968253968261</v>
      </c>
      <c r="V86" s="16">
        <f t="shared" si="28"/>
        <v>6.2900323129251712</v>
      </c>
      <c r="W86" s="16">
        <f t="shared" si="28"/>
        <v>5.8706968253968261</v>
      </c>
      <c r="X86" s="16">
        <f t="shared" si="28"/>
        <v>6.6001916971916978</v>
      </c>
      <c r="Y86" s="16">
        <f t="shared" si="28"/>
        <v>5.7954314814814802</v>
      </c>
      <c r="Z86" s="16">
        <f t="shared" si="28"/>
        <v>5.7954314814814802</v>
      </c>
      <c r="AA86" s="16">
        <f t="shared" si="28"/>
        <v>6.687036324786324</v>
      </c>
      <c r="AB86" s="16">
        <f t="shared" si="28"/>
        <v>5.7954314814814802</v>
      </c>
      <c r="AC86" s="24">
        <f t="shared" si="27"/>
        <v>6.0640855092562314</v>
      </c>
      <c r="AE86" s="177"/>
      <c r="AG86" s="177"/>
      <c r="AI86" s="177"/>
      <c r="AJ86" s="177"/>
      <c r="AK86" s="177"/>
      <c r="AL86" s="177"/>
      <c r="AM86" s="177"/>
    </row>
    <row r="87" spans="1:39" ht="30" customHeight="1">
      <c r="A87" s="4">
        <v>19</v>
      </c>
      <c r="B87" s="5" t="s">
        <v>66</v>
      </c>
      <c r="C87" s="13"/>
      <c r="D87" s="13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>
        <f t="shared" ref="E87:AB87" si="29">3.413*Q86</f>
        <v>20.366963346371882</v>
      </c>
      <c r="R87" s="16">
        <f t="shared" si="29"/>
        <v>21.192651049603175</v>
      </c>
      <c r="S87" s="16">
        <f t="shared" si="29"/>
        <v>19.506871988839286</v>
      </c>
      <c r="T87" s="16">
        <f t="shared" si="29"/>
        <v>21.064210740211635</v>
      </c>
      <c r="U87" s="16">
        <f t="shared" si="29"/>
        <v>20.036688265079366</v>
      </c>
      <c r="V87" s="16">
        <f t="shared" si="29"/>
        <v>21.467880284013606</v>
      </c>
      <c r="W87" s="16">
        <f t="shared" si="29"/>
        <v>20.036688265079366</v>
      </c>
      <c r="X87" s="16">
        <f t="shared" si="29"/>
        <v>22.526454262515262</v>
      </c>
      <c r="Y87" s="16">
        <f t="shared" si="29"/>
        <v>19.779807646296291</v>
      </c>
      <c r="Z87" s="16">
        <f t="shared" si="29"/>
        <v>19.779807646296291</v>
      </c>
      <c r="AA87" s="16">
        <f t="shared" si="29"/>
        <v>22.822854976495723</v>
      </c>
      <c r="AB87" s="16">
        <f t="shared" si="29"/>
        <v>19.779807646296291</v>
      </c>
      <c r="AC87" s="24">
        <f t="shared" si="27"/>
        <v>20.696723843091515</v>
      </c>
      <c r="AE87" s="177"/>
      <c r="AG87" s="177"/>
      <c r="AI87" s="177"/>
      <c r="AJ87" s="177"/>
      <c r="AK87" s="177"/>
      <c r="AL87" s="177"/>
      <c r="AM87" s="177"/>
    </row>
    <row r="88" spans="1:39" ht="30" customHeight="1">
      <c r="A88" s="4">
        <v>20</v>
      </c>
      <c r="B88" s="5" t="s">
        <v>67</v>
      </c>
      <c r="C88" s="6" t="s">
        <v>42</v>
      </c>
      <c r="D88" s="13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>
        <f t="shared" ref="L88:AB88" si="30">(Q71-Q70)/LN(1+(Q71-Q70)/Q65)</f>
        <v>1.991849804854938</v>
      </c>
      <c r="R88" s="16">
        <f t="shared" si="30"/>
        <v>2.0197730572445485</v>
      </c>
      <c r="S88" s="16">
        <f t="shared" si="30"/>
        <v>2.1027387268477047</v>
      </c>
      <c r="T88" s="16">
        <f t="shared" si="30"/>
        <v>2.1027387268477047</v>
      </c>
      <c r="U88" s="16">
        <f t="shared" si="30"/>
        <v>2.2440156931414696</v>
      </c>
      <c r="V88" s="16">
        <f t="shared" si="30"/>
        <v>1.7452338187846039</v>
      </c>
      <c r="W88" s="16">
        <f t="shared" si="30"/>
        <v>1.9278101809814769</v>
      </c>
      <c r="X88" s="16">
        <f t="shared" si="30"/>
        <v>1.9918498048549389</v>
      </c>
      <c r="Y88" s="16">
        <f t="shared" si="30"/>
        <v>1.9278101809814778</v>
      </c>
      <c r="Z88" s="16">
        <f t="shared" si="30"/>
        <v>1.9278101809814769</v>
      </c>
      <c r="AA88" s="16">
        <f t="shared" si="30"/>
        <v>1.954325168564633</v>
      </c>
      <c r="AB88" s="16">
        <f t="shared" si="30"/>
        <v>1.8744061402069219</v>
      </c>
      <c r="AC88" s="24">
        <f t="shared" si="27"/>
        <v>1.9841967903576581</v>
      </c>
      <c r="AE88" s="177"/>
      <c r="AG88" s="177"/>
      <c r="AI88" s="177"/>
      <c r="AJ88" s="177"/>
      <c r="AK88" s="177"/>
      <c r="AL88" s="177"/>
      <c r="AM88" s="177"/>
    </row>
    <row r="89" spans="1:39" ht="30" customHeight="1">
      <c r="A89" s="4">
        <v>21</v>
      </c>
      <c r="B89" s="5" t="s">
        <v>68</v>
      </c>
      <c r="C89" s="6" t="s">
        <v>42</v>
      </c>
      <c r="D89" s="17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>
        <f t="shared" ref="E89:AB89" si="31">(Q67-Q68)/LN(1+(Q67-Q68)/Q66)</f>
        <v>2.6811497642329991</v>
      </c>
      <c r="R89" s="16">
        <f t="shared" si="31"/>
        <v>2.9310095858689822</v>
      </c>
      <c r="S89" s="16">
        <f t="shared" si="31"/>
        <v>3.0290013989076652</v>
      </c>
      <c r="T89" s="16">
        <f t="shared" si="31"/>
        <v>3.0533471748646286</v>
      </c>
      <c r="U89" s="16">
        <f t="shared" si="31"/>
        <v>2.7763908722930748</v>
      </c>
      <c r="V89" s="16">
        <f t="shared" si="31"/>
        <v>2.9556008171816193</v>
      </c>
      <c r="W89" s="16">
        <f t="shared" si="31"/>
        <v>2.7763908722930748</v>
      </c>
      <c r="X89" s="16">
        <f t="shared" si="31"/>
        <v>2.9063544547929929</v>
      </c>
      <c r="Y89" s="16">
        <f t="shared" si="31"/>
        <v>3.0987079537402038</v>
      </c>
      <c r="Z89" s="16">
        <f t="shared" si="31"/>
        <v>2.9310095858689822</v>
      </c>
      <c r="AA89" s="16">
        <f t="shared" si="31"/>
        <v>2.7526727126528132</v>
      </c>
      <c r="AB89" s="16">
        <f t="shared" si="31"/>
        <v>2.9310095858689822</v>
      </c>
      <c r="AC89" s="24">
        <f t="shared" si="27"/>
        <v>2.9018870648805013</v>
      </c>
    </row>
    <row r="90" spans="1:39" ht="36.75" customHeight="1"/>
    <row r="91" spans="1:39" ht="23.25">
      <c r="A91" s="149"/>
      <c r="B91" s="430" t="s">
        <v>119</v>
      </c>
      <c r="C91" s="431"/>
      <c r="D91" s="431"/>
      <c r="E91" s="431"/>
      <c r="F91" s="431"/>
      <c r="G91" s="431"/>
      <c r="H91" s="431"/>
      <c r="I91" s="431"/>
      <c r="J91" s="431"/>
      <c r="K91" s="431"/>
      <c r="L91" s="431"/>
      <c r="M91" s="431"/>
      <c r="N91" s="431"/>
      <c r="O91" s="431"/>
      <c r="P91" s="431"/>
      <c r="Q91" s="431"/>
      <c r="R91" s="431"/>
      <c r="S91" s="431"/>
      <c r="T91" s="431"/>
      <c r="U91" s="431"/>
      <c r="V91" s="431"/>
      <c r="W91" s="431"/>
      <c r="X91" s="431"/>
      <c r="Y91" s="431"/>
      <c r="Z91" s="431"/>
      <c r="AA91" s="431"/>
      <c r="AB91" s="431"/>
      <c r="AC91" s="432"/>
    </row>
    <row r="92" spans="1:39" ht="65.25" customHeight="1">
      <c r="A92" s="344" t="s">
        <v>35</v>
      </c>
      <c r="B92" s="344" t="s">
        <v>36</v>
      </c>
      <c r="C92" s="344" t="s">
        <v>37</v>
      </c>
      <c r="D92" s="344" t="s">
        <v>38</v>
      </c>
      <c r="E92" s="316" t="s">
        <v>39</v>
      </c>
      <c r="F92" s="317"/>
      <c r="G92" s="317"/>
      <c r="H92" s="317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8"/>
      <c r="AC92" s="20" t="s">
        <v>25</v>
      </c>
    </row>
    <row r="93" spans="1:39" ht="18.75">
      <c r="A93" s="345"/>
      <c r="B93" s="345"/>
      <c r="C93" s="345"/>
      <c r="D93" s="345"/>
      <c r="E93" s="3">
        <v>7</v>
      </c>
      <c r="F93" s="3">
        <v>8</v>
      </c>
      <c r="G93" s="3">
        <v>9</v>
      </c>
      <c r="H93" s="3">
        <v>10</v>
      </c>
      <c r="I93" s="18">
        <v>11</v>
      </c>
      <c r="J93" s="3">
        <v>12</v>
      </c>
      <c r="K93" s="3">
        <v>13</v>
      </c>
      <c r="L93" s="3">
        <v>14</v>
      </c>
      <c r="M93" s="3">
        <v>15</v>
      </c>
      <c r="N93" s="3">
        <v>16</v>
      </c>
      <c r="O93" s="3">
        <v>17</v>
      </c>
      <c r="P93" s="3">
        <v>18</v>
      </c>
      <c r="Q93" s="3">
        <v>19</v>
      </c>
      <c r="R93" s="3">
        <v>20</v>
      </c>
      <c r="S93" s="3">
        <v>21</v>
      </c>
      <c r="T93" s="3">
        <v>22</v>
      </c>
      <c r="U93" s="3">
        <v>23</v>
      </c>
      <c r="V93" s="3">
        <v>0</v>
      </c>
      <c r="W93" s="3">
        <v>1</v>
      </c>
      <c r="X93" s="3">
        <v>2</v>
      </c>
      <c r="Y93" s="3">
        <v>3</v>
      </c>
      <c r="Z93" s="3">
        <v>4</v>
      </c>
      <c r="AA93" s="3">
        <v>5</v>
      </c>
      <c r="AB93" s="3">
        <v>6</v>
      </c>
      <c r="AC93" s="21"/>
      <c r="AF93" s="22"/>
      <c r="AG93" s="22"/>
      <c r="AH93" s="22"/>
      <c r="AI93" s="22"/>
    </row>
    <row r="94" spans="1:39" ht="30" customHeight="1">
      <c r="A94" s="4">
        <v>1</v>
      </c>
      <c r="B94" s="5" t="s">
        <v>41</v>
      </c>
      <c r="C94" s="6" t="s">
        <v>42</v>
      </c>
      <c r="D94" s="7"/>
      <c r="E94" s="8">
        <v>1.1000000000000001</v>
      </c>
      <c r="F94" s="8">
        <v>1.2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23">
        <f>AVERAGE(E94:AB94)</f>
        <v>1.1499999999999999</v>
      </c>
      <c r="AF94" s="22"/>
      <c r="AG94" s="22"/>
      <c r="AH94" s="22"/>
      <c r="AI94" s="22"/>
    </row>
    <row r="95" spans="1:39" ht="30" customHeight="1">
      <c r="A95" s="4">
        <v>2</v>
      </c>
      <c r="B95" s="5" t="s">
        <v>43</v>
      </c>
      <c r="C95" s="6" t="s">
        <v>42</v>
      </c>
      <c r="D95" s="7"/>
      <c r="E95" s="9">
        <v>0.4</v>
      </c>
      <c r="F95" s="9">
        <v>0.5</v>
      </c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23">
        <f>AVERAGE(E95:AB95)</f>
        <v>0.45</v>
      </c>
      <c r="AF95" s="22"/>
      <c r="AG95" s="22"/>
      <c r="AH95" s="22"/>
      <c r="AI95" s="22"/>
    </row>
    <row r="96" spans="1:39" ht="30" customHeight="1">
      <c r="A96" s="4">
        <v>3</v>
      </c>
      <c r="B96" s="5" t="s">
        <v>44</v>
      </c>
      <c r="C96" s="6" t="s">
        <v>42</v>
      </c>
      <c r="D96" s="6"/>
      <c r="E96" s="10">
        <v>13.2</v>
      </c>
      <c r="F96" s="10">
        <v>13.4</v>
      </c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24">
        <f t="shared" ref="AC96:AC100" si="32">AVERAGE(E96:AB96)</f>
        <v>13.3</v>
      </c>
      <c r="AF96" s="22"/>
      <c r="AG96" s="22"/>
      <c r="AH96" s="22"/>
      <c r="AI96" s="22"/>
    </row>
    <row r="97" spans="1:58" ht="30" customHeight="1">
      <c r="A97" s="4">
        <v>4</v>
      </c>
      <c r="B97" s="5" t="s">
        <v>45</v>
      </c>
      <c r="C97" s="6" t="s">
        <v>42</v>
      </c>
      <c r="D97" s="6"/>
      <c r="E97" s="10">
        <v>5.6</v>
      </c>
      <c r="F97" s="10">
        <v>5.6</v>
      </c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24">
        <f t="shared" si="32"/>
        <v>5.6</v>
      </c>
      <c r="AF97" s="22"/>
      <c r="AG97" s="22"/>
      <c r="AH97" s="22"/>
      <c r="AI97" s="22"/>
    </row>
    <row r="98" spans="1:58" ht="30" customHeight="1">
      <c r="A98" s="4"/>
      <c r="B98" s="5" t="s">
        <v>115</v>
      </c>
      <c r="C98" s="6"/>
      <c r="D98" s="6"/>
      <c r="E98" s="10">
        <f>E96-E97</f>
        <v>7.6</v>
      </c>
      <c r="F98" s="10">
        <f t="shared" ref="F98:AB98" si="33">F96-F97</f>
        <v>7.8000000000000007</v>
      </c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24">
        <f t="shared" si="32"/>
        <v>7.7</v>
      </c>
      <c r="AF98" s="22"/>
      <c r="AG98" s="22"/>
      <c r="AH98" s="22"/>
      <c r="AI98" s="22"/>
    </row>
    <row r="99" spans="1:58" ht="30" customHeight="1">
      <c r="A99" s="4">
        <v>5</v>
      </c>
      <c r="B99" s="5" t="s">
        <v>46</v>
      </c>
      <c r="C99" s="6" t="s">
        <v>42</v>
      </c>
      <c r="D99" s="6"/>
      <c r="E99" s="10">
        <v>26.5</v>
      </c>
      <c r="F99" s="10">
        <v>26.9</v>
      </c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24">
        <f t="shared" si="32"/>
        <v>26.7</v>
      </c>
      <c r="AF99" s="22"/>
      <c r="AG99" s="22"/>
      <c r="AH99" s="22"/>
      <c r="AI99" s="22"/>
    </row>
    <row r="100" spans="1:58" ht="30" customHeight="1">
      <c r="A100" s="4">
        <v>6</v>
      </c>
      <c r="B100" s="5" t="s">
        <v>47</v>
      </c>
      <c r="C100" s="6" t="s">
        <v>42</v>
      </c>
      <c r="D100" s="6"/>
      <c r="E100" s="10">
        <v>31</v>
      </c>
      <c r="F100" s="10">
        <v>31</v>
      </c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24">
        <f t="shared" si="32"/>
        <v>31</v>
      </c>
      <c r="AF100" s="22"/>
      <c r="AG100" s="22"/>
      <c r="AH100" s="22"/>
      <c r="AI100" s="22"/>
    </row>
    <row r="101" spans="1:58" ht="30" customHeight="1">
      <c r="A101" s="4"/>
      <c r="B101" s="5" t="s">
        <v>116</v>
      </c>
      <c r="C101" s="6" t="s">
        <v>42</v>
      </c>
      <c r="D101" s="6"/>
      <c r="E101" s="10">
        <f>E100-E99</f>
        <v>4.5</v>
      </c>
      <c r="F101" s="10">
        <f t="shared" ref="F101:AB101" si="34">F100-F99</f>
        <v>4.1000000000000014</v>
      </c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24">
        <f>AVERAGE(E101:AB101)</f>
        <v>4.3000000000000007</v>
      </c>
      <c r="AF101" s="22"/>
      <c r="AG101" s="22"/>
      <c r="AH101" s="22"/>
      <c r="AI101" s="22"/>
    </row>
    <row r="102" spans="1:58" ht="30" customHeight="1">
      <c r="A102" s="169"/>
      <c r="B102" s="170" t="s">
        <v>134</v>
      </c>
      <c r="C102" s="171" t="s">
        <v>136</v>
      </c>
      <c r="D102" s="171"/>
      <c r="E102" s="172">
        <v>249.6</v>
      </c>
      <c r="F102" s="172">
        <v>249.6</v>
      </c>
      <c r="G102" s="172"/>
      <c r="H102" s="172"/>
      <c r="I102" s="172"/>
      <c r="J102" s="172"/>
      <c r="K102" s="172"/>
      <c r="L102" s="172"/>
      <c r="M102" s="172"/>
      <c r="N102" s="172"/>
      <c r="O102" s="172"/>
      <c r="P102" s="172"/>
      <c r="Q102" s="172"/>
      <c r="R102" s="172"/>
      <c r="S102" s="172"/>
      <c r="T102" s="172"/>
      <c r="U102" s="172"/>
      <c r="V102" s="172"/>
      <c r="W102" s="172"/>
      <c r="X102" s="172"/>
      <c r="Y102" s="172"/>
      <c r="Z102" s="172"/>
      <c r="AA102" s="172"/>
      <c r="AB102" s="172"/>
      <c r="AC102" s="24">
        <f t="shared" ref="AC102:AC110" si="35">AVERAGE(E102:AB102)</f>
        <v>249.6</v>
      </c>
      <c r="AF102" s="22"/>
      <c r="AG102" s="22"/>
      <c r="AH102" s="22"/>
      <c r="AI102" s="22"/>
    </row>
    <row r="103" spans="1:58" ht="30" customHeight="1">
      <c r="A103" s="169"/>
      <c r="B103" s="170" t="s">
        <v>135</v>
      </c>
      <c r="C103" s="171" t="s">
        <v>136</v>
      </c>
      <c r="D103" s="171"/>
      <c r="E103" s="172">
        <v>717.1</v>
      </c>
      <c r="F103" s="172">
        <v>717.1</v>
      </c>
      <c r="G103" s="172"/>
      <c r="H103" s="172"/>
      <c r="I103" s="172"/>
      <c r="J103" s="172"/>
      <c r="K103" s="172"/>
      <c r="L103" s="172"/>
      <c r="M103" s="172"/>
      <c r="N103" s="172"/>
      <c r="O103" s="172"/>
      <c r="P103" s="172"/>
      <c r="Q103" s="172"/>
      <c r="R103" s="172"/>
      <c r="S103" s="172"/>
      <c r="T103" s="172"/>
      <c r="U103" s="172"/>
      <c r="V103" s="172"/>
      <c r="W103" s="172"/>
      <c r="X103" s="172"/>
      <c r="Y103" s="172"/>
      <c r="Z103" s="172"/>
      <c r="AA103" s="172"/>
      <c r="AB103" s="172"/>
      <c r="AC103" s="24">
        <f t="shared" si="35"/>
        <v>717.1</v>
      </c>
      <c r="AF103" s="22"/>
      <c r="AG103" s="22"/>
      <c r="AH103" s="22"/>
      <c r="AI103" s="22"/>
    </row>
    <row r="104" spans="1:58" ht="30" customHeight="1">
      <c r="A104" s="4">
        <v>7</v>
      </c>
      <c r="B104" s="5" t="s">
        <v>48</v>
      </c>
      <c r="C104" s="6" t="s">
        <v>49</v>
      </c>
      <c r="D104" s="6"/>
      <c r="E104" s="11">
        <v>4.2</v>
      </c>
      <c r="F104" s="11">
        <v>4.2</v>
      </c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24">
        <f t="shared" si="35"/>
        <v>4.2</v>
      </c>
      <c r="AF104" s="22"/>
      <c r="AG104" s="22"/>
      <c r="AH104" s="22"/>
      <c r="AI104" s="22"/>
    </row>
    <row r="105" spans="1:58" ht="30" customHeight="1">
      <c r="A105" s="4">
        <v>8</v>
      </c>
      <c r="B105" s="5" t="s">
        <v>50</v>
      </c>
      <c r="C105" s="6" t="s">
        <v>49</v>
      </c>
      <c r="D105" s="6"/>
      <c r="E105" s="12">
        <v>3.7</v>
      </c>
      <c r="F105" s="12">
        <v>3.7</v>
      </c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24">
        <f t="shared" si="35"/>
        <v>3.7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1:58" ht="30" customHeight="1">
      <c r="A106" s="4">
        <v>9</v>
      </c>
      <c r="B106" s="5" t="s">
        <v>51</v>
      </c>
      <c r="C106" s="6" t="s">
        <v>49</v>
      </c>
      <c r="D106" s="6"/>
      <c r="E106" s="12">
        <v>3.8</v>
      </c>
      <c r="F106" s="12">
        <v>3.8</v>
      </c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24">
        <f t="shared" si="35"/>
        <v>3.8</v>
      </c>
    </row>
    <row r="107" spans="1:58" ht="30" customHeight="1">
      <c r="A107" s="4">
        <v>10</v>
      </c>
      <c r="B107" s="5" t="s">
        <v>52</v>
      </c>
      <c r="C107" s="6" t="s">
        <v>49</v>
      </c>
      <c r="D107" s="6"/>
      <c r="E107" s="12">
        <v>3</v>
      </c>
      <c r="F107" s="12">
        <v>3</v>
      </c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24">
        <f t="shared" si="35"/>
        <v>3</v>
      </c>
    </row>
    <row r="108" spans="1:58" ht="30" customHeight="1">
      <c r="A108" s="4">
        <v>11</v>
      </c>
      <c r="B108" s="5" t="s">
        <v>53</v>
      </c>
      <c r="C108" s="6" t="s">
        <v>49</v>
      </c>
      <c r="D108" s="13"/>
      <c r="E108" s="11">
        <f t="shared" ref="E108:AB108" si="36">E104-E105</f>
        <v>0.5</v>
      </c>
      <c r="F108" s="11">
        <f t="shared" si="36"/>
        <v>0.5</v>
      </c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24">
        <f t="shared" si="35"/>
        <v>0.5</v>
      </c>
    </row>
    <row r="109" spans="1:58" ht="30" customHeight="1">
      <c r="A109" s="4">
        <v>12</v>
      </c>
      <c r="B109" s="5" t="s">
        <v>54</v>
      </c>
      <c r="C109" s="6" t="s">
        <v>55</v>
      </c>
      <c r="D109" s="13"/>
      <c r="E109" s="11">
        <f t="shared" ref="E109:AB109" si="37">E106-E107</f>
        <v>0.79999999999999982</v>
      </c>
      <c r="F109" s="11">
        <f t="shared" si="37"/>
        <v>0.79999999999999982</v>
      </c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24">
        <f t="shared" si="35"/>
        <v>0.79999999999999982</v>
      </c>
    </row>
    <row r="110" spans="1:58" ht="30" customHeight="1">
      <c r="A110" s="4">
        <v>13</v>
      </c>
      <c r="B110" s="5" t="s">
        <v>56</v>
      </c>
      <c r="C110" s="6" t="s">
        <v>57</v>
      </c>
      <c r="D110" s="13"/>
      <c r="E110" s="14">
        <f t="shared" ref="E110:AB110" si="38">SQRT(E108/0.5)*971</f>
        <v>971</v>
      </c>
      <c r="F110" s="14">
        <f t="shared" si="38"/>
        <v>971</v>
      </c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24">
        <f t="shared" si="35"/>
        <v>971</v>
      </c>
    </row>
    <row r="111" spans="1:58" ht="30" customHeight="1">
      <c r="A111" s="4">
        <v>14</v>
      </c>
      <c r="B111" s="5" t="s">
        <v>58</v>
      </c>
      <c r="C111" s="6" t="s">
        <v>59</v>
      </c>
      <c r="D111" s="13"/>
      <c r="E111" s="14">
        <f t="shared" ref="E111:AB111" si="39">E110*1000*1*(E96-E97)/3024</f>
        <v>2440.3439153439153</v>
      </c>
      <c r="F111" s="14">
        <f t="shared" si="39"/>
        <v>2504.5634920634925</v>
      </c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24">
        <f>SUM(E111:AB111)</f>
        <v>4944.9074074074078</v>
      </c>
    </row>
    <row r="112" spans="1:58" ht="30" customHeight="1">
      <c r="A112" s="4">
        <v>15</v>
      </c>
      <c r="B112" s="5" t="s">
        <v>60</v>
      </c>
      <c r="C112" s="6" t="s">
        <v>61</v>
      </c>
      <c r="D112" s="13"/>
      <c r="E112" s="15">
        <v>900</v>
      </c>
      <c r="F112" s="15">
        <v>200</v>
      </c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25">
        <f>SUM(E112:AB112)</f>
        <v>1100</v>
      </c>
    </row>
    <row r="113" spans="1:35" ht="30" customHeight="1">
      <c r="A113" s="4">
        <v>16</v>
      </c>
      <c r="B113" s="5" t="s">
        <v>62</v>
      </c>
      <c r="C113" s="6" t="s">
        <v>63</v>
      </c>
      <c r="D113" s="13"/>
      <c r="E113" s="16">
        <f t="shared" ref="E113:AB113" si="40">E112/E111</f>
        <v>0.36880047699062279</v>
      </c>
      <c r="F113" s="16">
        <f t="shared" si="40"/>
        <v>7.9854234334151925E-2</v>
      </c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24">
        <f t="shared" ref="AC113:AC118" si="41">AVERAGE(E113:AB113)</f>
        <v>0.22432735566238737</v>
      </c>
    </row>
    <row r="114" spans="1:35" ht="30" customHeight="1">
      <c r="A114" s="4">
        <v>17</v>
      </c>
      <c r="B114" s="5" t="s">
        <v>64</v>
      </c>
      <c r="C114" s="13"/>
      <c r="D114" s="13"/>
      <c r="E114" s="427">
        <f>AVERAGE(E113:AB113)</f>
        <v>0.22432735566238737</v>
      </c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  <c r="X114" s="428"/>
      <c r="Y114" s="428"/>
      <c r="Z114" s="428"/>
      <c r="AA114" s="428"/>
      <c r="AB114" s="429"/>
      <c r="AC114" s="24">
        <f t="shared" si="41"/>
        <v>0.22432735566238737</v>
      </c>
    </row>
    <row r="115" spans="1:35" ht="30" customHeight="1">
      <c r="A115" s="4">
        <v>18</v>
      </c>
      <c r="B115" s="5" t="s">
        <v>65</v>
      </c>
      <c r="C115" s="13"/>
      <c r="D115" s="13"/>
      <c r="E115" s="16">
        <f t="shared" ref="E115:AB115" si="42">3.516/E113</f>
        <v>9.5336102292768956</v>
      </c>
      <c r="F115" s="16">
        <f t="shared" si="42"/>
        <v>44.030226190476199</v>
      </c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24">
        <f t="shared" si="41"/>
        <v>26.781918209876547</v>
      </c>
    </row>
    <row r="116" spans="1:35" ht="30" customHeight="1">
      <c r="A116" s="4">
        <v>19</v>
      </c>
      <c r="B116" s="5" t="s">
        <v>66</v>
      </c>
      <c r="C116" s="13"/>
      <c r="D116" s="13"/>
      <c r="E116" s="16">
        <f t="shared" ref="E116:AB116" si="43">3.413*E115</f>
        <v>32.538211712522042</v>
      </c>
      <c r="F116" s="16">
        <f t="shared" si="43"/>
        <v>150.27516198809525</v>
      </c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24">
        <f t="shared" si="41"/>
        <v>91.406686850308645</v>
      </c>
    </row>
    <row r="117" spans="1:35" ht="30" customHeight="1">
      <c r="A117" s="4">
        <v>20</v>
      </c>
      <c r="B117" s="5" t="s">
        <v>67</v>
      </c>
      <c r="C117" s="6" t="s">
        <v>42</v>
      </c>
      <c r="D117" s="13"/>
      <c r="E117" s="16">
        <f t="shared" ref="E117:J117" si="44">(E100-E99)/LN(1+(E100-E99)/E94)</f>
        <v>2.7650510025361612</v>
      </c>
      <c r="F117" s="16">
        <f t="shared" si="44"/>
        <v>2.7602266563559219</v>
      </c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24">
        <f t="shared" si="41"/>
        <v>2.7626388294460416</v>
      </c>
    </row>
    <row r="118" spans="1:35" ht="30" customHeight="1">
      <c r="A118" s="4">
        <v>21</v>
      </c>
      <c r="B118" s="5" t="s">
        <v>68</v>
      </c>
      <c r="C118" s="6" t="s">
        <v>42</v>
      </c>
      <c r="D118" s="17"/>
      <c r="E118" s="16">
        <f t="shared" ref="E118:AB118" si="45">(E96-E97)/LN(1+(E96-E97)/E95)</f>
        <v>2.5369423252845387</v>
      </c>
      <c r="F118" s="16">
        <f t="shared" si="45"/>
        <v>2.7763908722930748</v>
      </c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24">
        <f t="shared" si="41"/>
        <v>2.6566665987888065</v>
      </c>
    </row>
    <row r="119" spans="1:35" ht="45" customHeight="1"/>
    <row r="120" spans="1:35" ht="23.25">
      <c r="A120" s="149"/>
      <c r="B120" s="424" t="s">
        <v>120</v>
      </c>
      <c r="C120" s="425"/>
      <c r="D120" s="425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6"/>
    </row>
    <row r="121" spans="1:35" ht="65.25" customHeight="1">
      <c r="A121" s="344" t="s">
        <v>35</v>
      </c>
      <c r="B121" s="344" t="s">
        <v>36</v>
      </c>
      <c r="C121" s="344" t="s">
        <v>37</v>
      </c>
      <c r="D121" s="344" t="s">
        <v>38</v>
      </c>
      <c r="E121" s="316" t="s">
        <v>39</v>
      </c>
      <c r="F121" s="317"/>
      <c r="G121" s="317"/>
      <c r="H121" s="317"/>
      <c r="I121" s="317"/>
      <c r="J121" s="317"/>
      <c r="K121" s="317"/>
      <c r="L121" s="317"/>
      <c r="M121" s="317"/>
      <c r="N121" s="317"/>
      <c r="O121" s="317"/>
      <c r="P121" s="317"/>
      <c r="Q121" s="317"/>
      <c r="R121" s="317"/>
      <c r="S121" s="317"/>
      <c r="T121" s="317"/>
      <c r="U121" s="317"/>
      <c r="V121" s="317"/>
      <c r="W121" s="317"/>
      <c r="X121" s="317"/>
      <c r="Y121" s="317"/>
      <c r="Z121" s="317"/>
      <c r="AA121" s="317"/>
      <c r="AB121" s="318"/>
      <c r="AC121" s="20" t="s">
        <v>25</v>
      </c>
    </row>
    <row r="122" spans="1:35" ht="18.75">
      <c r="A122" s="345"/>
      <c r="B122" s="345"/>
      <c r="C122" s="345"/>
      <c r="D122" s="345"/>
      <c r="E122" s="3">
        <v>7</v>
      </c>
      <c r="F122" s="3">
        <v>8</v>
      </c>
      <c r="G122" s="3">
        <v>9</v>
      </c>
      <c r="H122" s="3">
        <v>10</v>
      </c>
      <c r="I122" s="18">
        <v>11</v>
      </c>
      <c r="J122" s="3">
        <v>12</v>
      </c>
      <c r="K122" s="3">
        <v>13</v>
      </c>
      <c r="L122" s="3">
        <v>14</v>
      </c>
      <c r="M122" s="3">
        <v>15</v>
      </c>
      <c r="N122" s="3">
        <v>16</v>
      </c>
      <c r="O122" s="3">
        <v>17</v>
      </c>
      <c r="P122" s="3">
        <v>18</v>
      </c>
      <c r="Q122" s="3">
        <v>19</v>
      </c>
      <c r="R122" s="3">
        <v>20</v>
      </c>
      <c r="S122" s="3">
        <v>21</v>
      </c>
      <c r="T122" s="3">
        <v>22</v>
      </c>
      <c r="U122" s="3">
        <v>23</v>
      </c>
      <c r="V122" s="3">
        <v>0</v>
      </c>
      <c r="W122" s="3">
        <v>1</v>
      </c>
      <c r="X122" s="3">
        <v>2</v>
      </c>
      <c r="Y122" s="3">
        <v>3</v>
      </c>
      <c r="Z122" s="3">
        <v>4</v>
      </c>
      <c r="AA122" s="3">
        <v>5</v>
      </c>
      <c r="AB122" s="3">
        <v>6</v>
      </c>
      <c r="AC122" s="21"/>
      <c r="AF122" s="22"/>
      <c r="AG122" s="22"/>
      <c r="AH122" s="22"/>
      <c r="AI122" s="22"/>
    </row>
    <row r="123" spans="1:35" ht="30" customHeight="1">
      <c r="A123" s="4">
        <v>1</v>
      </c>
      <c r="B123" s="5" t="s">
        <v>41</v>
      </c>
      <c r="C123" s="6" t="s">
        <v>42</v>
      </c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23" t="e">
        <f>AVERAGE(E123:AB123)</f>
        <v>#DIV/0!</v>
      </c>
      <c r="AF123" s="22"/>
      <c r="AG123" s="22"/>
      <c r="AH123" s="22"/>
      <c r="AI123" s="22"/>
    </row>
    <row r="124" spans="1:35" ht="30" customHeight="1">
      <c r="A124" s="4">
        <v>2</v>
      </c>
      <c r="B124" s="5" t="s">
        <v>43</v>
      </c>
      <c r="C124" s="6" t="s">
        <v>42</v>
      </c>
      <c r="D124" s="7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23" t="e">
        <f>AVERAGE(E124:AB124)</f>
        <v>#DIV/0!</v>
      </c>
      <c r="AF124" s="22"/>
      <c r="AG124" s="22"/>
      <c r="AH124" s="22"/>
      <c r="AI124" s="22"/>
    </row>
    <row r="125" spans="1:35" ht="30" customHeight="1">
      <c r="A125" s="4">
        <v>3</v>
      </c>
      <c r="B125" s="5" t="s">
        <v>44</v>
      </c>
      <c r="C125" s="6" t="s">
        <v>42</v>
      </c>
      <c r="D125" s="6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24" t="e">
        <f t="shared" ref="AC125:AC129" si="46">AVERAGE(E125:AB125)</f>
        <v>#DIV/0!</v>
      </c>
      <c r="AF125" s="22"/>
      <c r="AG125" s="22"/>
      <c r="AH125" s="22"/>
      <c r="AI125" s="22"/>
    </row>
    <row r="126" spans="1:35" ht="30" customHeight="1">
      <c r="A126" s="4">
        <v>4</v>
      </c>
      <c r="B126" s="5" t="s">
        <v>45</v>
      </c>
      <c r="C126" s="6" t="s">
        <v>42</v>
      </c>
      <c r="D126" s="6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24" t="e">
        <f t="shared" si="46"/>
        <v>#DIV/0!</v>
      </c>
      <c r="AF126" s="22"/>
      <c r="AG126" s="22"/>
      <c r="AH126" s="22"/>
      <c r="AI126" s="22"/>
    </row>
    <row r="127" spans="1:35" ht="30" customHeight="1">
      <c r="A127" s="4"/>
      <c r="B127" s="5" t="s">
        <v>115</v>
      </c>
      <c r="C127" s="6"/>
      <c r="D127" s="6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24" t="e">
        <f t="shared" si="46"/>
        <v>#DIV/0!</v>
      </c>
      <c r="AF127" s="22"/>
      <c r="AG127" s="22"/>
      <c r="AH127" s="22"/>
      <c r="AI127" s="22"/>
    </row>
    <row r="128" spans="1:35" ht="30" customHeight="1">
      <c r="A128" s="4">
        <v>5</v>
      </c>
      <c r="B128" s="5" t="s">
        <v>46</v>
      </c>
      <c r="C128" s="6" t="s">
        <v>42</v>
      </c>
      <c r="D128" s="6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24" t="e">
        <f t="shared" si="46"/>
        <v>#DIV/0!</v>
      </c>
      <c r="AF128" s="22"/>
      <c r="AG128" s="22"/>
      <c r="AH128" s="22"/>
      <c r="AI128" s="22"/>
    </row>
    <row r="129" spans="1:58" ht="30" customHeight="1">
      <c r="A129" s="4">
        <v>6</v>
      </c>
      <c r="B129" s="5" t="s">
        <v>47</v>
      </c>
      <c r="C129" s="6" t="s">
        <v>42</v>
      </c>
      <c r="D129" s="6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24" t="e">
        <f t="shared" si="46"/>
        <v>#DIV/0!</v>
      </c>
      <c r="AF129" s="22"/>
      <c r="AG129" s="22"/>
      <c r="AH129" s="22"/>
      <c r="AI129" s="22"/>
    </row>
    <row r="130" spans="1:58" ht="30" customHeight="1">
      <c r="A130" s="4"/>
      <c r="B130" s="5" t="s">
        <v>116</v>
      </c>
      <c r="C130" s="6" t="s">
        <v>42</v>
      </c>
      <c r="D130" s="6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24" t="e">
        <f>AVERAGE(E130:AB130)</f>
        <v>#DIV/0!</v>
      </c>
      <c r="AF130" s="22"/>
      <c r="AG130" s="22"/>
      <c r="AH130" s="22"/>
      <c r="AI130" s="22"/>
    </row>
    <row r="131" spans="1:58" ht="30" customHeight="1">
      <c r="A131" s="169"/>
      <c r="B131" s="170" t="s">
        <v>134</v>
      </c>
      <c r="C131" s="171" t="s">
        <v>136</v>
      </c>
      <c r="D131" s="171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2"/>
      <c r="S131" s="172"/>
      <c r="T131" s="172"/>
      <c r="U131" s="172"/>
      <c r="V131" s="172"/>
      <c r="W131" s="172"/>
      <c r="X131" s="172"/>
      <c r="Y131" s="172"/>
      <c r="Z131" s="172"/>
      <c r="AA131" s="172"/>
      <c r="AB131" s="172"/>
      <c r="AC131" s="24" t="e">
        <f t="shared" ref="AC131:AC139" si="47">AVERAGE(E131:AB131)</f>
        <v>#DIV/0!</v>
      </c>
      <c r="AF131" s="22"/>
      <c r="AG131" s="22"/>
      <c r="AH131" s="22"/>
      <c r="AI131" s="22"/>
    </row>
    <row r="132" spans="1:58" ht="30" customHeight="1">
      <c r="A132" s="169"/>
      <c r="B132" s="170" t="s">
        <v>135</v>
      </c>
      <c r="C132" s="171" t="s">
        <v>136</v>
      </c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2"/>
      <c r="S132" s="172"/>
      <c r="T132" s="172"/>
      <c r="U132" s="172"/>
      <c r="V132" s="172"/>
      <c r="W132" s="172"/>
      <c r="X132" s="172"/>
      <c r="Y132" s="172"/>
      <c r="Z132" s="172"/>
      <c r="AA132" s="172"/>
      <c r="AB132" s="172"/>
      <c r="AC132" s="24" t="e">
        <f t="shared" si="47"/>
        <v>#DIV/0!</v>
      </c>
      <c r="AF132" s="22"/>
      <c r="AG132" s="22"/>
      <c r="AH132" s="22"/>
      <c r="AI132" s="22"/>
    </row>
    <row r="133" spans="1:58" ht="30" customHeight="1">
      <c r="A133" s="4">
        <v>7</v>
      </c>
      <c r="B133" s="5" t="s">
        <v>48</v>
      </c>
      <c r="C133" s="6" t="s">
        <v>49</v>
      </c>
      <c r="D133" s="6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24" t="e">
        <f t="shared" si="47"/>
        <v>#DIV/0!</v>
      </c>
      <c r="AF133" s="22"/>
      <c r="AG133" s="22"/>
      <c r="AH133" s="22"/>
      <c r="AI133" s="22"/>
    </row>
    <row r="134" spans="1:58" ht="30" customHeight="1">
      <c r="A134" s="4">
        <v>8</v>
      </c>
      <c r="B134" s="5" t="s">
        <v>50</v>
      </c>
      <c r="C134" s="6" t="s">
        <v>49</v>
      </c>
      <c r="D134" s="6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24" t="e">
        <f t="shared" si="47"/>
        <v>#DIV/0!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1:58" ht="30" customHeight="1">
      <c r="A135" s="4">
        <v>9</v>
      </c>
      <c r="B135" s="5" t="s">
        <v>51</v>
      </c>
      <c r="C135" s="6" t="s">
        <v>49</v>
      </c>
      <c r="D135" s="6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24" t="e">
        <f t="shared" si="47"/>
        <v>#DIV/0!</v>
      </c>
    </row>
    <row r="136" spans="1:58" ht="30" customHeight="1">
      <c r="A136" s="4">
        <v>10</v>
      </c>
      <c r="B136" s="5" t="s">
        <v>52</v>
      </c>
      <c r="C136" s="6" t="s">
        <v>49</v>
      </c>
      <c r="D136" s="6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24" t="e">
        <f t="shared" si="47"/>
        <v>#DIV/0!</v>
      </c>
    </row>
    <row r="137" spans="1:58" ht="30" customHeight="1">
      <c r="A137" s="4">
        <v>11</v>
      </c>
      <c r="B137" s="5" t="s">
        <v>53</v>
      </c>
      <c r="C137" s="6" t="s">
        <v>49</v>
      </c>
      <c r="D137" s="13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24" t="e">
        <f t="shared" si="47"/>
        <v>#DIV/0!</v>
      </c>
    </row>
    <row r="138" spans="1:58" ht="30" customHeight="1">
      <c r="A138" s="4">
        <v>12</v>
      </c>
      <c r="B138" s="5" t="s">
        <v>54</v>
      </c>
      <c r="C138" s="6" t="s">
        <v>55</v>
      </c>
      <c r="D138" s="13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24" t="e">
        <f t="shared" si="47"/>
        <v>#DIV/0!</v>
      </c>
    </row>
    <row r="139" spans="1:58" ht="30" customHeight="1">
      <c r="A139" s="4">
        <v>13</v>
      </c>
      <c r="B139" s="5" t="s">
        <v>56</v>
      </c>
      <c r="C139" s="6" t="s">
        <v>57</v>
      </c>
      <c r="D139" s="13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24" t="e">
        <f t="shared" si="47"/>
        <v>#DIV/0!</v>
      </c>
    </row>
    <row r="140" spans="1:58" ht="30" customHeight="1">
      <c r="A140" s="4">
        <v>14</v>
      </c>
      <c r="B140" s="5" t="s">
        <v>58</v>
      </c>
      <c r="C140" s="6" t="s">
        <v>59</v>
      </c>
      <c r="D140" s="13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24">
        <f>SUM(E140:AB140)</f>
        <v>0</v>
      </c>
    </row>
    <row r="141" spans="1:58" ht="30" customHeight="1">
      <c r="A141" s="4">
        <v>15</v>
      </c>
      <c r="B141" s="5" t="s">
        <v>60</v>
      </c>
      <c r="C141" s="6" t="s">
        <v>61</v>
      </c>
      <c r="D141" s="13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25">
        <f>SUM(E141:AB141)</f>
        <v>0</v>
      </c>
    </row>
    <row r="142" spans="1:58" ht="30" customHeight="1">
      <c r="A142" s="4">
        <v>16</v>
      </c>
      <c r="B142" s="5" t="s">
        <v>62</v>
      </c>
      <c r="C142" s="6" t="s">
        <v>63</v>
      </c>
      <c r="D142" s="13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24" t="e">
        <f t="shared" ref="AC142:AC147" si="48">AVERAGE(E142:AB142)</f>
        <v>#DIV/0!</v>
      </c>
    </row>
    <row r="143" spans="1:58" ht="30" customHeight="1">
      <c r="A143" s="4">
        <v>17</v>
      </c>
      <c r="B143" s="5" t="s">
        <v>64</v>
      </c>
      <c r="C143" s="13"/>
      <c r="D143" s="13"/>
      <c r="E143" s="427"/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9"/>
      <c r="AC143" s="24" t="e">
        <f t="shared" si="48"/>
        <v>#DIV/0!</v>
      </c>
    </row>
    <row r="144" spans="1:58" ht="30" customHeight="1">
      <c r="A144" s="4">
        <v>18</v>
      </c>
      <c r="B144" s="5" t="s">
        <v>65</v>
      </c>
      <c r="C144" s="13"/>
      <c r="D144" s="13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24" t="e">
        <f t="shared" si="48"/>
        <v>#DIV/0!</v>
      </c>
    </row>
    <row r="145" spans="1:35" ht="30" customHeight="1">
      <c r="A145" s="4">
        <v>19</v>
      </c>
      <c r="B145" s="5" t="s">
        <v>66</v>
      </c>
      <c r="C145" s="13"/>
      <c r="D145" s="13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24" t="e">
        <f t="shared" si="48"/>
        <v>#DIV/0!</v>
      </c>
    </row>
    <row r="146" spans="1:35" ht="30" customHeight="1">
      <c r="A146" s="4">
        <v>20</v>
      </c>
      <c r="B146" s="5" t="s">
        <v>67</v>
      </c>
      <c r="C146" s="6" t="s">
        <v>42</v>
      </c>
      <c r="D146" s="13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24" t="e">
        <f t="shared" si="48"/>
        <v>#DIV/0!</v>
      </c>
    </row>
    <row r="147" spans="1:35" ht="30" customHeight="1">
      <c r="A147" s="4">
        <v>21</v>
      </c>
      <c r="B147" s="5" t="s">
        <v>68</v>
      </c>
      <c r="C147" s="6" t="s">
        <v>42</v>
      </c>
      <c r="D147" s="17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24" t="e">
        <f t="shared" si="48"/>
        <v>#DIV/0!</v>
      </c>
    </row>
    <row r="148" spans="1:35" ht="33.75" customHeight="1"/>
    <row r="149" spans="1:35" ht="23.25">
      <c r="A149" s="149"/>
      <c r="B149" s="424" t="s">
        <v>121</v>
      </c>
      <c r="C149" s="425"/>
      <c r="D149" s="425"/>
      <c r="E149" s="425"/>
      <c r="F149" s="425"/>
      <c r="G149" s="425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  <c r="AA149" s="425"/>
      <c r="AB149" s="425"/>
      <c r="AC149" s="426"/>
    </row>
    <row r="150" spans="1:35" ht="65.25" customHeight="1">
      <c r="A150" s="344" t="s">
        <v>35</v>
      </c>
      <c r="B150" s="344" t="s">
        <v>36</v>
      </c>
      <c r="C150" s="344" t="s">
        <v>37</v>
      </c>
      <c r="D150" s="344" t="s">
        <v>38</v>
      </c>
      <c r="E150" s="316" t="s">
        <v>39</v>
      </c>
      <c r="F150" s="317"/>
      <c r="G150" s="317"/>
      <c r="H150" s="317"/>
      <c r="I150" s="317"/>
      <c r="J150" s="317"/>
      <c r="K150" s="317"/>
      <c r="L150" s="317"/>
      <c r="M150" s="317"/>
      <c r="N150" s="317"/>
      <c r="O150" s="317"/>
      <c r="P150" s="317"/>
      <c r="Q150" s="317"/>
      <c r="R150" s="317"/>
      <c r="S150" s="317"/>
      <c r="T150" s="317"/>
      <c r="U150" s="317"/>
      <c r="V150" s="317"/>
      <c r="W150" s="317"/>
      <c r="X150" s="317"/>
      <c r="Y150" s="317"/>
      <c r="Z150" s="317"/>
      <c r="AA150" s="317"/>
      <c r="AB150" s="318"/>
      <c r="AC150" s="20" t="s">
        <v>25</v>
      </c>
    </row>
    <row r="151" spans="1:35" ht="18.75">
      <c r="A151" s="345"/>
      <c r="B151" s="345"/>
      <c r="C151" s="345"/>
      <c r="D151" s="345"/>
      <c r="E151" s="3">
        <v>7</v>
      </c>
      <c r="F151" s="3">
        <v>8</v>
      </c>
      <c r="G151" s="3">
        <v>9</v>
      </c>
      <c r="H151" s="3">
        <v>10</v>
      </c>
      <c r="I151" s="18">
        <v>11</v>
      </c>
      <c r="J151" s="3">
        <v>12</v>
      </c>
      <c r="K151" s="3">
        <v>13</v>
      </c>
      <c r="L151" s="3">
        <v>14</v>
      </c>
      <c r="M151" s="3">
        <v>15</v>
      </c>
      <c r="N151" s="3">
        <v>16</v>
      </c>
      <c r="O151" s="3">
        <v>17</v>
      </c>
      <c r="P151" s="3">
        <v>18</v>
      </c>
      <c r="Q151" s="3">
        <v>19</v>
      </c>
      <c r="R151" s="3">
        <v>20</v>
      </c>
      <c r="S151" s="3">
        <v>21</v>
      </c>
      <c r="T151" s="3">
        <v>22</v>
      </c>
      <c r="U151" s="3">
        <v>23</v>
      </c>
      <c r="V151" s="3">
        <v>0</v>
      </c>
      <c r="W151" s="3">
        <v>1</v>
      </c>
      <c r="X151" s="3">
        <v>2</v>
      </c>
      <c r="Y151" s="3">
        <v>3</v>
      </c>
      <c r="Z151" s="3">
        <v>4</v>
      </c>
      <c r="AA151" s="3">
        <v>5</v>
      </c>
      <c r="AB151" s="3">
        <v>6</v>
      </c>
      <c r="AC151" s="21"/>
      <c r="AF151" s="22"/>
      <c r="AG151" s="22"/>
      <c r="AH151" s="22"/>
      <c r="AI151" s="22"/>
    </row>
    <row r="152" spans="1:35" ht="30" customHeight="1">
      <c r="A152" s="4">
        <v>1</v>
      </c>
      <c r="B152" s="5" t="s">
        <v>41</v>
      </c>
      <c r="C152" s="6" t="s">
        <v>42</v>
      </c>
      <c r="D152" s="7"/>
      <c r="E152" s="8"/>
      <c r="F152" s="8"/>
      <c r="G152" s="8">
        <v>1.2</v>
      </c>
      <c r="H152" s="8">
        <v>1.2</v>
      </c>
      <c r="I152" s="8">
        <v>1.1000000000000001</v>
      </c>
      <c r="J152" s="8">
        <v>1.1000000000000001</v>
      </c>
      <c r="K152" s="8">
        <v>1.1000000000000001</v>
      </c>
      <c r="L152" s="8">
        <v>1.1000000000000001</v>
      </c>
      <c r="M152" s="8">
        <v>1.2</v>
      </c>
      <c r="N152" s="8">
        <v>1.1000000000000001</v>
      </c>
      <c r="O152" s="8">
        <v>1.2</v>
      </c>
      <c r="P152" s="8">
        <v>1.2</v>
      </c>
      <c r="Q152" s="8">
        <v>1.1000000000000001</v>
      </c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23">
        <f>AVERAGE(E152:AB152)</f>
        <v>1.1454545454545453</v>
      </c>
      <c r="AF152" s="22"/>
      <c r="AG152" s="22"/>
      <c r="AH152" s="22"/>
      <c r="AI152" s="22"/>
    </row>
    <row r="153" spans="1:35" ht="30" customHeight="1">
      <c r="A153" s="4">
        <v>2</v>
      </c>
      <c r="B153" s="5" t="s">
        <v>43</v>
      </c>
      <c r="C153" s="6" t="s">
        <v>42</v>
      </c>
      <c r="D153" s="7"/>
      <c r="E153" s="9"/>
      <c r="F153" s="9"/>
      <c r="G153" s="9">
        <v>0.5</v>
      </c>
      <c r="H153" s="9">
        <v>0.6</v>
      </c>
      <c r="I153" s="9">
        <v>0.4</v>
      </c>
      <c r="J153" s="9">
        <v>0.5</v>
      </c>
      <c r="K153" s="9">
        <v>0.6</v>
      </c>
      <c r="L153" s="9">
        <v>0.6</v>
      </c>
      <c r="M153" s="9">
        <v>0.6</v>
      </c>
      <c r="N153" s="9">
        <v>0.6</v>
      </c>
      <c r="O153" s="9">
        <v>0.7</v>
      </c>
      <c r="P153" s="9">
        <v>0.5</v>
      </c>
      <c r="Q153" s="9">
        <v>0.5</v>
      </c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23">
        <f>AVERAGE(E153:AB153)</f>
        <v>0.55454545454545456</v>
      </c>
      <c r="AF153" s="22"/>
      <c r="AG153" s="22"/>
      <c r="AH153" s="22"/>
      <c r="AI153" s="22"/>
    </row>
    <row r="154" spans="1:35" ht="30" customHeight="1">
      <c r="A154" s="4">
        <v>3</v>
      </c>
      <c r="B154" s="5" t="s">
        <v>44</v>
      </c>
      <c r="C154" s="6" t="s">
        <v>42</v>
      </c>
      <c r="D154" s="6"/>
      <c r="E154" s="10"/>
      <c r="F154" s="10"/>
      <c r="G154" s="10">
        <v>14</v>
      </c>
      <c r="H154" s="10">
        <v>14.2</v>
      </c>
      <c r="I154" s="10">
        <v>14.4</v>
      </c>
      <c r="J154" s="10">
        <v>14.7</v>
      </c>
      <c r="K154" s="10">
        <v>14.7</v>
      </c>
      <c r="L154" s="10">
        <v>14.8</v>
      </c>
      <c r="M154" s="10">
        <v>15.1</v>
      </c>
      <c r="N154" s="10">
        <v>15.2</v>
      </c>
      <c r="O154" s="10">
        <v>15.3</v>
      </c>
      <c r="P154" s="10">
        <v>14.6</v>
      </c>
      <c r="Q154" s="10">
        <v>13.4</v>
      </c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24">
        <f t="shared" ref="AC154:AC158" si="49">AVERAGE(E154:AB154)</f>
        <v>14.581818181818182</v>
      </c>
      <c r="AF154" s="22"/>
      <c r="AG154" s="22"/>
      <c r="AH154" s="22"/>
      <c r="AI154" s="22"/>
    </row>
    <row r="155" spans="1:35" ht="30" customHeight="1">
      <c r="A155" s="4">
        <v>4</v>
      </c>
      <c r="B155" s="5" t="s">
        <v>45</v>
      </c>
      <c r="C155" s="6" t="s">
        <v>42</v>
      </c>
      <c r="D155" s="6"/>
      <c r="E155" s="10"/>
      <c r="F155" s="10"/>
      <c r="G155" s="10">
        <v>5.9</v>
      </c>
      <c r="H155" s="10">
        <v>6.4</v>
      </c>
      <c r="I155" s="10">
        <v>6.3</v>
      </c>
      <c r="J155" s="10">
        <v>6.8</v>
      </c>
      <c r="K155" s="10">
        <v>6.3</v>
      </c>
      <c r="L155" s="10">
        <v>6.6</v>
      </c>
      <c r="M155" s="10">
        <v>7.1</v>
      </c>
      <c r="N155" s="10">
        <v>6.7</v>
      </c>
      <c r="O155" s="10">
        <v>6.7</v>
      </c>
      <c r="P155" s="10">
        <v>6.3</v>
      </c>
      <c r="Q155" s="10">
        <v>6.3</v>
      </c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24">
        <f t="shared" si="49"/>
        <v>6.4909090909090912</v>
      </c>
      <c r="AF155" s="22"/>
      <c r="AG155" s="22"/>
      <c r="AH155" s="22"/>
      <c r="AI155" s="22"/>
    </row>
    <row r="156" spans="1:35" ht="30" customHeight="1">
      <c r="A156" s="4"/>
      <c r="B156" s="5" t="s">
        <v>115</v>
      </c>
      <c r="C156" s="6"/>
      <c r="D156" s="6"/>
      <c r="E156" s="10"/>
      <c r="F156" s="10"/>
      <c r="G156" s="10">
        <f t="shared" ref="F156:AB156" si="50">G154-G155</f>
        <v>8.1</v>
      </c>
      <c r="H156" s="10">
        <f t="shared" si="50"/>
        <v>7.7999999999999989</v>
      </c>
      <c r="I156" s="10">
        <f t="shared" si="50"/>
        <v>8.1000000000000014</v>
      </c>
      <c r="J156" s="10">
        <f t="shared" si="50"/>
        <v>7.8999999999999995</v>
      </c>
      <c r="K156" s="10">
        <f t="shared" si="50"/>
        <v>8.3999999999999986</v>
      </c>
      <c r="L156" s="10">
        <f t="shared" si="50"/>
        <v>8.2000000000000011</v>
      </c>
      <c r="M156" s="10">
        <f t="shared" si="50"/>
        <v>8</v>
      </c>
      <c r="N156" s="10">
        <f t="shared" si="50"/>
        <v>8.5</v>
      </c>
      <c r="O156" s="10">
        <f t="shared" si="50"/>
        <v>8.6000000000000014</v>
      </c>
      <c r="P156" s="10">
        <f t="shared" si="50"/>
        <v>8.3000000000000007</v>
      </c>
      <c r="Q156" s="10">
        <f t="shared" si="50"/>
        <v>7.1000000000000005</v>
      </c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24">
        <f t="shared" si="49"/>
        <v>8.0909090909090899</v>
      </c>
      <c r="AF156" s="22"/>
      <c r="AG156" s="22"/>
      <c r="AH156" s="22"/>
      <c r="AI156" s="22"/>
    </row>
    <row r="157" spans="1:35" ht="30" customHeight="1">
      <c r="A157" s="4">
        <v>5</v>
      </c>
      <c r="B157" s="5" t="s">
        <v>46</v>
      </c>
      <c r="C157" s="6" t="s">
        <v>42</v>
      </c>
      <c r="D157" s="6"/>
      <c r="E157" s="10"/>
      <c r="F157" s="10"/>
      <c r="G157" s="10">
        <v>26.6</v>
      </c>
      <c r="H157" s="10">
        <v>26.7</v>
      </c>
      <c r="I157" s="10">
        <v>27.1</v>
      </c>
      <c r="J157" s="10">
        <v>27.4</v>
      </c>
      <c r="K157" s="10">
        <v>27.6</v>
      </c>
      <c r="L157" s="10">
        <v>27.6</v>
      </c>
      <c r="M157" s="10">
        <v>27.6</v>
      </c>
      <c r="N157" s="10">
        <v>26.9</v>
      </c>
      <c r="O157" s="10">
        <v>26.2</v>
      </c>
      <c r="P157" s="10">
        <v>26.7</v>
      </c>
      <c r="Q157" s="10">
        <v>26.6</v>
      </c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24">
        <f t="shared" si="49"/>
        <v>27</v>
      </c>
      <c r="AF157" s="22"/>
      <c r="AG157" s="22"/>
      <c r="AH157" s="22"/>
      <c r="AI157" s="22"/>
    </row>
    <row r="158" spans="1:35" ht="30" customHeight="1">
      <c r="A158" s="4">
        <v>6</v>
      </c>
      <c r="B158" s="5" t="s">
        <v>47</v>
      </c>
      <c r="C158" s="6" t="s">
        <v>42</v>
      </c>
      <c r="D158" s="6"/>
      <c r="E158" s="10"/>
      <c r="F158" s="10"/>
      <c r="G158" s="10">
        <v>32.200000000000003</v>
      </c>
      <c r="H158" s="10">
        <v>31.9</v>
      </c>
      <c r="I158" s="10">
        <v>32.700000000000003</v>
      </c>
      <c r="J158" s="10">
        <v>32.9</v>
      </c>
      <c r="K158" s="10">
        <v>33.299999999999997</v>
      </c>
      <c r="L158" s="10">
        <v>33.200000000000003</v>
      </c>
      <c r="M158" s="10">
        <v>33.1</v>
      </c>
      <c r="N158" s="10">
        <v>32.799999999999997</v>
      </c>
      <c r="O158" s="10">
        <v>31.9</v>
      </c>
      <c r="P158" s="10">
        <v>32.299999999999997</v>
      </c>
      <c r="Q158" s="10">
        <v>32.299999999999997</v>
      </c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24">
        <f t="shared" si="49"/>
        <v>32.599999999999994</v>
      </c>
      <c r="AF158" s="22"/>
      <c r="AG158" s="22"/>
      <c r="AH158" s="22"/>
      <c r="AI158" s="22"/>
    </row>
    <row r="159" spans="1:35" ht="30" customHeight="1">
      <c r="A159" s="4"/>
      <c r="B159" s="5" t="s">
        <v>116</v>
      </c>
      <c r="C159" s="6" t="s">
        <v>42</v>
      </c>
      <c r="D159" s="6"/>
      <c r="E159" s="10"/>
      <c r="F159" s="10"/>
      <c r="G159" s="10">
        <f t="shared" ref="F159:AB159" si="51">G158-G157</f>
        <v>5.6000000000000014</v>
      </c>
      <c r="H159" s="10">
        <f t="shared" si="51"/>
        <v>5.1999999999999993</v>
      </c>
      <c r="I159" s="10">
        <f t="shared" si="51"/>
        <v>5.6000000000000014</v>
      </c>
      <c r="J159" s="10">
        <f t="shared" si="51"/>
        <v>5.5</v>
      </c>
      <c r="K159" s="10">
        <f t="shared" si="51"/>
        <v>5.6999999999999957</v>
      </c>
      <c r="L159" s="10">
        <f t="shared" si="51"/>
        <v>5.6000000000000014</v>
      </c>
      <c r="M159" s="10">
        <f t="shared" si="51"/>
        <v>5.5</v>
      </c>
      <c r="N159" s="10">
        <f t="shared" si="51"/>
        <v>5.8999999999999986</v>
      </c>
      <c r="O159" s="10">
        <f t="shared" si="51"/>
        <v>5.6999999999999993</v>
      </c>
      <c r="P159" s="10">
        <f t="shared" si="51"/>
        <v>5.5999999999999979</v>
      </c>
      <c r="Q159" s="10">
        <f t="shared" si="51"/>
        <v>5.6999999999999957</v>
      </c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24">
        <f>AVERAGE(E159:AB159)</f>
        <v>5.5999999999999988</v>
      </c>
      <c r="AF159" s="22"/>
      <c r="AG159" s="22"/>
      <c r="AH159" s="22"/>
      <c r="AI159" s="22"/>
    </row>
    <row r="160" spans="1:35" ht="30" customHeight="1">
      <c r="A160" s="169"/>
      <c r="B160" s="170" t="s">
        <v>134</v>
      </c>
      <c r="C160" s="171" t="s">
        <v>136</v>
      </c>
      <c r="D160" s="171"/>
      <c r="E160" s="172"/>
      <c r="F160" s="172"/>
      <c r="G160" s="172">
        <v>253</v>
      </c>
      <c r="H160" s="172">
        <v>259.2</v>
      </c>
      <c r="I160" s="172">
        <v>258.60000000000002</v>
      </c>
      <c r="J160" s="172">
        <v>262</v>
      </c>
      <c r="K160" s="172">
        <v>257.89999999999998</v>
      </c>
      <c r="L160" s="172">
        <v>261.3</v>
      </c>
      <c r="M160" s="172">
        <v>266.8</v>
      </c>
      <c r="N160" s="172">
        <v>261.3</v>
      </c>
      <c r="O160" s="172">
        <v>263.39999999999998</v>
      </c>
      <c r="P160" s="172">
        <v>257.89999999999998</v>
      </c>
      <c r="Q160" s="172">
        <v>257.89999999999998</v>
      </c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24">
        <f t="shared" ref="AC160:AC168" si="52">AVERAGE(E160:AB160)</f>
        <v>259.93636363636369</v>
      </c>
      <c r="AF160" s="22"/>
      <c r="AG160" s="22"/>
      <c r="AH160" s="22"/>
      <c r="AI160" s="22"/>
    </row>
    <row r="161" spans="1:58" ht="30" customHeight="1">
      <c r="A161" s="169"/>
      <c r="B161" s="170" t="s">
        <v>135</v>
      </c>
      <c r="C161" s="171" t="s">
        <v>136</v>
      </c>
      <c r="D161" s="171"/>
      <c r="E161" s="172"/>
      <c r="F161" s="172"/>
      <c r="G161" s="172">
        <v>741.9</v>
      </c>
      <c r="H161" s="172">
        <v>739.1</v>
      </c>
      <c r="I161" s="172">
        <v>759.1</v>
      </c>
      <c r="J161" s="172">
        <v>762.6</v>
      </c>
      <c r="K161" s="172">
        <v>772.2</v>
      </c>
      <c r="L161" s="172">
        <v>769.5</v>
      </c>
      <c r="M161" s="172">
        <v>766.7</v>
      </c>
      <c r="N161" s="172">
        <v>759.1</v>
      </c>
      <c r="O161" s="172">
        <v>737.7</v>
      </c>
      <c r="P161" s="172">
        <v>748.1</v>
      </c>
      <c r="Q161" s="172">
        <v>748.1</v>
      </c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24">
        <f t="shared" si="52"/>
        <v>754.91818181818189</v>
      </c>
      <c r="AF161" s="22"/>
      <c r="AG161" s="22"/>
      <c r="AH161" s="22"/>
      <c r="AI161" s="22"/>
    </row>
    <row r="162" spans="1:58" ht="30" customHeight="1">
      <c r="A162" s="4">
        <v>7</v>
      </c>
      <c r="B162" s="5" t="s">
        <v>48</v>
      </c>
      <c r="C162" s="6" t="s">
        <v>49</v>
      </c>
      <c r="D162" s="6"/>
      <c r="E162" s="11"/>
      <c r="F162" s="11"/>
      <c r="G162" s="11">
        <v>4.2</v>
      </c>
      <c r="H162" s="11">
        <v>4.2</v>
      </c>
      <c r="I162" s="11">
        <v>4.2</v>
      </c>
      <c r="J162" s="11">
        <v>4.2</v>
      </c>
      <c r="K162" s="11">
        <v>4.2</v>
      </c>
      <c r="L162" s="11">
        <v>4.2</v>
      </c>
      <c r="M162" s="11">
        <v>4.2</v>
      </c>
      <c r="N162" s="11">
        <v>4.2</v>
      </c>
      <c r="O162" s="11">
        <v>4.2</v>
      </c>
      <c r="P162" s="11">
        <v>4.2</v>
      </c>
      <c r="Q162" s="11">
        <v>4.2</v>
      </c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24">
        <f t="shared" si="52"/>
        <v>4.2000000000000011</v>
      </c>
      <c r="AF162" s="22"/>
      <c r="AG162" s="22"/>
      <c r="AH162" s="22"/>
      <c r="AI162" s="22"/>
    </row>
    <row r="163" spans="1:58" ht="30" customHeight="1">
      <c r="A163" s="4">
        <v>8</v>
      </c>
      <c r="B163" s="5" t="s">
        <v>50</v>
      </c>
      <c r="C163" s="6" t="s">
        <v>49</v>
      </c>
      <c r="D163" s="6"/>
      <c r="E163" s="12"/>
      <c r="F163" s="12"/>
      <c r="G163" s="12">
        <v>3.7</v>
      </c>
      <c r="H163" s="12">
        <v>3.7</v>
      </c>
      <c r="I163" s="12">
        <v>3.7</v>
      </c>
      <c r="J163" s="12">
        <v>3.7</v>
      </c>
      <c r="K163" s="12">
        <v>3.7</v>
      </c>
      <c r="L163" s="12">
        <v>3.7</v>
      </c>
      <c r="M163" s="12">
        <v>3.7</v>
      </c>
      <c r="N163" s="12">
        <v>3.7</v>
      </c>
      <c r="O163" s="12">
        <v>3.7</v>
      </c>
      <c r="P163" s="12">
        <v>3.7</v>
      </c>
      <c r="Q163" s="12">
        <v>3.7</v>
      </c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24">
        <f t="shared" si="52"/>
        <v>3.7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1:58" ht="30" customHeight="1">
      <c r="A164" s="4">
        <v>9</v>
      </c>
      <c r="B164" s="5" t="s">
        <v>51</v>
      </c>
      <c r="C164" s="6" t="s">
        <v>49</v>
      </c>
      <c r="D164" s="6"/>
      <c r="E164" s="12"/>
      <c r="F164" s="12"/>
      <c r="G164" s="12">
        <v>3.8</v>
      </c>
      <c r="H164" s="12">
        <v>3.8</v>
      </c>
      <c r="I164" s="12">
        <v>3.8</v>
      </c>
      <c r="J164" s="12">
        <v>3.8</v>
      </c>
      <c r="K164" s="12">
        <v>3.8</v>
      </c>
      <c r="L164" s="12">
        <v>3.8</v>
      </c>
      <c r="M164" s="12">
        <v>3.8</v>
      </c>
      <c r="N164" s="12">
        <v>3.8</v>
      </c>
      <c r="O164" s="12">
        <v>3.8</v>
      </c>
      <c r="P164" s="12">
        <v>3.8</v>
      </c>
      <c r="Q164" s="12">
        <v>3.8</v>
      </c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24">
        <f t="shared" si="52"/>
        <v>3.8</v>
      </c>
    </row>
    <row r="165" spans="1:58" ht="30" customHeight="1">
      <c r="A165" s="4">
        <v>10</v>
      </c>
      <c r="B165" s="5" t="s">
        <v>52</v>
      </c>
      <c r="C165" s="6" t="s">
        <v>49</v>
      </c>
      <c r="D165" s="6"/>
      <c r="E165" s="12"/>
      <c r="F165" s="12"/>
      <c r="G165" s="12">
        <v>3</v>
      </c>
      <c r="H165" s="12">
        <v>3</v>
      </c>
      <c r="I165" s="12">
        <v>3</v>
      </c>
      <c r="J165" s="12">
        <v>3</v>
      </c>
      <c r="K165" s="12">
        <v>3</v>
      </c>
      <c r="L165" s="12">
        <v>3</v>
      </c>
      <c r="M165" s="12">
        <v>3</v>
      </c>
      <c r="N165" s="12">
        <v>3</v>
      </c>
      <c r="O165" s="12">
        <v>3</v>
      </c>
      <c r="P165" s="12">
        <v>3</v>
      </c>
      <c r="Q165" s="12">
        <v>3</v>
      </c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24">
        <f t="shared" si="52"/>
        <v>3</v>
      </c>
    </row>
    <row r="166" spans="1:58" ht="30" customHeight="1">
      <c r="A166" s="4">
        <v>11</v>
      </c>
      <c r="B166" s="5" t="s">
        <v>53</v>
      </c>
      <c r="C166" s="6" t="s">
        <v>49</v>
      </c>
      <c r="D166" s="13"/>
      <c r="E166" s="11"/>
      <c r="F166" s="11"/>
      <c r="G166" s="11">
        <f t="shared" ref="E166:AB166" si="53">G162-G163</f>
        <v>0.5</v>
      </c>
      <c r="H166" s="11">
        <f t="shared" si="53"/>
        <v>0.5</v>
      </c>
      <c r="I166" s="11">
        <f t="shared" si="53"/>
        <v>0.5</v>
      </c>
      <c r="J166" s="11">
        <f t="shared" si="53"/>
        <v>0.5</v>
      </c>
      <c r="K166" s="11">
        <f t="shared" si="53"/>
        <v>0.5</v>
      </c>
      <c r="L166" s="11">
        <f t="shared" si="53"/>
        <v>0.5</v>
      </c>
      <c r="M166" s="11">
        <f t="shared" si="53"/>
        <v>0.5</v>
      </c>
      <c r="N166" s="11">
        <f t="shared" si="53"/>
        <v>0.5</v>
      </c>
      <c r="O166" s="11">
        <f t="shared" si="53"/>
        <v>0.5</v>
      </c>
      <c r="P166" s="11">
        <f t="shared" si="53"/>
        <v>0.5</v>
      </c>
      <c r="Q166" s="11">
        <f t="shared" si="53"/>
        <v>0.5</v>
      </c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24">
        <f t="shared" si="52"/>
        <v>0.5</v>
      </c>
    </row>
    <row r="167" spans="1:58" ht="30" customHeight="1">
      <c r="A167" s="4">
        <v>12</v>
      </c>
      <c r="B167" s="5" t="s">
        <v>54</v>
      </c>
      <c r="C167" s="6" t="s">
        <v>55</v>
      </c>
      <c r="D167" s="13"/>
      <c r="E167" s="11"/>
      <c r="F167" s="11"/>
      <c r="G167" s="11">
        <f t="shared" ref="E167:AB167" si="54">G164-G165</f>
        <v>0.79999999999999982</v>
      </c>
      <c r="H167" s="11">
        <f t="shared" si="54"/>
        <v>0.79999999999999982</v>
      </c>
      <c r="I167" s="11">
        <f t="shared" si="54"/>
        <v>0.79999999999999982</v>
      </c>
      <c r="J167" s="11">
        <f t="shared" si="54"/>
        <v>0.79999999999999982</v>
      </c>
      <c r="K167" s="11">
        <f t="shared" si="54"/>
        <v>0.79999999999999982</v>
      </c>
      <c r="L167" s="11">
        <f t="shared" si="54"/>
        <v>0.79999999999999982</v>
      </c>
      <c r="M167" s="11">
        <f t="shared" si="54"/>
        <v>0.79999999999999982</v>
      </c>
      <c r="N167" s="11">
        <f t="shared" si="54"/>
        <v>0.79999999999999982</v>
      </c>
      <c r="O167" s="11">
        <f t="shared" si="54"/>
        <v>0.79999999999999982</v>
      </c>
      <c r="P167" s="11">
        <f t="shared" si="54"/>
        <v>0.79999999999999982</v>
      </c>
      <c r="Q167" s="11">
        <f t="shared" si="54"/>
        <v>0.79999999999999982</v>
      </c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24">
        <f t="shared" si="52"/>
        <v>0.79999999999999971</v>
      </c>
    </row>
    <row r="168" spans="1:58" ht="30" customHeight="1">
      <c r="A168" s="4">
        <v>13</v>
      </c>
      <c r="B168" s="5" t="s">
        <v>56</v>
      </c>
      <c r="C168" s="6" t="s">
        <v>57</v>
      </c>
      <c r="D168" s="13"/>
      <c r="E168" s="14"/>
      <c r="F168" s="14"/>
      <c r="G168" s="14">
        <f t="shared" ref="E168:AB168" si="55">SQRT(G166/0.5)*971</f>
        <v>971</v>
      </c>
      <c r="H168" s="14">
        <f t="shared" si="55"/>
        <v>971</v>
      </c>
      <c r="I168" s="14">
        <f t="shared" si="55"/>
        <v>971</v>
      </c>
      <c r="J168" s="14">
        <f t="shared" si="55"/>
        <v>971</v>
      </c>
      <c r="K168" s="14">
        <f t="shared" si="55"/>
        <v>971</v>
      </c>
      <c r="L168" s="14">
        <f t="shared" si="55"/>
        <v>971</v>
      </c>
      <c r="M168" s="14">
        <f t="shared" si="55"/>
        <v>971</v>
      </c>
      <c r="N168" s="14">
        <f t="shared" si="55"/>
        <v>971</v>
      </c>
      <c r="O168" s="14">
        <f t="shared" si="55"/>
        <v>971</v>
      </c>
      <c r="P168" s="14">
        <f t="shared" si="55"/>
        <v>971</v>
      </c>
      <c r="Q168" s="14">
        <f t="shared" si="55"/>
        <v>971</v>
      </c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24">
        <f t="shared" si="52"/>
        <v>971</v>
      </c>
    </row>
    <row r="169" spans="1:58" ht="30" customHeight="1">
      <c r="A169" s="4">
        <v>14</v>
      </c>
      <c r="B169" s="5" t="s">
        <v>58</v>
      </c>
      <c r="C169" s="6" t="s">
        <v>59</v>
      </c>
      <c r="D169" s="13"/>
      <c r="E169" s="14"/>
      <c r="F169" s="14"/>
      <c r="G169" s="14">
        <f t="shared" ref="E169:AB169" si="56">G168*1000*1*(G154-G155)/3024</f>
        <v>2600.8928571428573</v>
      </c>
      <c r="H169" s="14">
        <f t="shared" si="56"/>
        <v>2504.5634920634916</v>
      </c>
      <c r="I169" s="14">
        <f t="shared" si="56"/>
        <v>2600.8928571428573</v>
      </c>
      <c r="J169" s="14">
        <f t="shared" si="56"/>
        <v>2536.6732804232802</v>
      </c>
      <c r="K169" s="14">
        <f t="shared" si="56"/>
        <v>2697.2222222222217</v>
      </c>
      <c r="L169" s="14">
        <f t="shared" si="56"/>
        <v>2633.0026455026459</v>
      </c>
      <c r="M169" s="14">
        <f t="shared" si="56"/>
        <v>2568.7830687830688</v>
      </c>
      <c r="N169" s="14">
        <f t="shared" si="56"/>
        <v>2729.3320105820108</v>
      </c>
      <c r="O169" s="14">
        <f t="shared" si="56"/>
        <v>2761.4417989417993</v>
      </c>
      <c r="P169" s="14">
        <f t="shared" si="56"/>
        <v>2665.112433862434</v>
      </c>
      <c r="Q169" s="14">
        <f t="shared" si="56"/>
        <v>2279.7949735449738</v>
      </c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24">
        <f>SUM(E169:AB169)</f>
        <v>28577.711640211637</v>
      </c>
    </row>
    <row r="170" spans="1:58" ht="30" customHeight="1">
      <c r="A170" s="4">
        <v>15</v>
      </c>
      <c r="B170" s="5" t="s">
        <v>60</v>
      </c>
      <c r="C170" s="6" t="s">
        <v>61</v>
      </c>
      <c r="D170" s="13"/>
      <c r="E170" s="15"/>
      <c r="F170" s="15"/>
      <c r="G170" s="15">
        <v>1600</v>
      </c>
      <c r="H170" s="15">
        <v>1400</v>
      </c>
      <c r="I170" s="15">
        <v>1600</v>
      </c>
      <c r="J170" s="15">
        <v>1500</v>
      </c>
      <c r="K170" s="15">
        <v>1500</v>
      </c>
      <c r="L170" s="15">
        <v>1700</v>
      </c>
      <c r="M170" s="15">
        <v>1500</v>
      </c>
      <c r="N170" s="15">
        <v>1600</v>
      </c>
      <c r="O170" s="15">
        <v>1500</v>
      </c>
      <c r="P170" s="15">
        <v>1700</v>
      </c>
      <c r="Q170" s="15">
        <v>1400</v>
      </c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25">
        <f>SUM(E170:AB170)</f>
        <v>17000</v>
      </c>
    </row>
    <row r="171" spans="1:58" ht="30" customHeight="1">
      <c r="A171" s="4">
        <v>16</v>
      </c>
      <c r="B171" s="5" t="s">
        <v>62</v>
      </c>
      <c r="C171" s="6" t="s">
        <v>63</v>
      </c>
      <c r="D171" s="13"/>
      <c r="E171" s="16"/>
      <c r="F171" s="16"/>
      <c r="G171" s="16">
        <f t="shared" ref="E171:AB171" si="57">G170/G169</f>
        <v>0.6151733607964297</v>
      </c>
      <c r="H171" s="16">
        <f t="shared" si="57"/>
        <v>0.55897964033906367</v>
      </c>
      <c r="I171" s="16">
        <f t="shared" si="57"/>
        <v>0.6151733607964297</v>
      </c>
      <c r="J171" s="16">
        <f t="shared" si="57"/>
        <v>0.59132565930985936</v>
      </c>
      <c r="K171" s="16">
        <f t="shared" si="57"/>
        <v>0.55612770339855833</v>
      </c>
      <c r="L171" s="16">
        <f t="shared" si="57"/>
        <v>0.64565069955539911</v>
      </c>
      <c r="M171" s="16">
        <f t="shared" si="57"/>
        <v>0.58393408856848605</v>
      </c>
      <c r="N171" s="16">
        <f t="shared" si="57"/>
        <v>0.58622402617071545</v>
      </c>
      <c r="O171" s="16">
        <f t="shared" si="57"/>
        <v>0.54319450099394051</v>
      </c>
      <c r="P171" s="16">
        <f t="shared" si="57"/>
        <v>0.63787177546437035</v>
      </c>
      <c r="Q171" s="16">
        <f t="shared" si="57"/>
        <v>0.61409030910488671</v>
      </c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24">
        <f t="shared" ref="AC171:AC176" si="58">AVERAGE(E171:AB171)</f>
        <v>0.5952495567725582</v>
      </c>
    </row>
    <row r="172" spans="1:58" ht="30" customHeight="1">
      <c r="A172" s="4">
        <v>17</v>
      </c>
      <c r="B172" s="5" t="s">
        <v>64</v>
      </c>
      <c r="C172" s="13"/>
      <c r="D172" s="13"/>
      <c r="E172" s="427">
        <f>AVERAGE(E171:AB171)</f>
        <v>0.5952495567725582</v>
      </c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  <c r="X172" s="428"/>
      <c r="Y172" s="428"/>
      <c r="Z172" s="428"/>
      <c r="AA172" s="428"/>
      <c r="AB172" s="429"/>
      <c r="AC172" s="24">
        <f t="shared" si="58"/>
        <v>0.5952495567725582</v>
      </c>
    </row>
    <row r="173" spans="1:58" ht="30" customHeight="1">
      <c r="A173" s="4">
        <v>18</v>
      </c>
      <c r="B173" s="5" t="s">
        <v>65</v>
      </c>
      <c r="C173" s="13"/>
      <c r="D173" s="13"/>
      <c r="E173" s="16"/>
      <c r="F173" s="16"/>
      <c r="G173" s="16">
        <f t="shared" ref="E173:AB173" si="59">3.516/G171</f>
        <v>5.7154620535714296</v>
      </c>
      <c r="H173" s="16">
        <f t="shared" si="59"/>
        <v>6.2900323129251694</v>
      </c>
      <c r="I173" s="16">
        <f t="shared" si="59"/>
        <v>5.7154620535714296</v>
      </c>
      <c r="J173" s="16">
        <f t="shared" si="59"/>
        <v>5.9459621693121694</v>
      </c>
      <c r="K173" s="16">
        <f t="shared" si="59"/>
        <v>6.3222888888888873</v>
      </c>
      <c r="L173" s="16">
        <f t="shared" si="59"/>
        <v>5.4456690009337079</v>
      </c>
      <c r="M173" s="16">
        <f t="shared" si="59"/>
        <v>6.0212275132275135</v>
      </c>
      <c r="N173" s="16">
        <f t="shared" si="59"/>
        <v>5.9977070932539682</v>
      </c>
      <c r="O173" s="16">
        <f t="shared" si="59"/>
        <v>6.4728195767195773</v>
      </c>
      <c r="P173" s="16">
        <f t="shared" si="59"/>
        <v>5.5120795985060695</v>
      </c>
      <c r="Q173" s="16">
        <f t="shared" si="59"/>
        <v>5.7255422335600912</v>
      </c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24">
        <f t="shared" si="58"/>
        <v>5.9240229540427292</v>
      </c>
    </row>
    <row r="174" spans="1:58" ht="30" customHeight="1">
      <c r="A174" s="4">
        <v>19</v>
      </c>
      <c r="B174" s="5" t="s">
        <v>66</v>
      </c>
      <c r="C174" s="13"/>
      <c r="D174" s="13"/>
      <c r="E174" s="16"/>
      <c r="F174" s="16"/>
      <c r="G174" s="16">
        <f t="shared" ref="E174:AB174" si="60">3.413*G173</f>
        <v>19.506871988839286</v>
      </c>
      <c r="H174" s="16">
        <f t="shared" si="60"/>
        <v>21.467880284013603</v>
      </c>
      <c r="I174" s="16">
        <f t="shared" si="60"/>
        <v>19.506871988839286</v>
      </c>
      <c r="J174" s="16">
        <f t="shared" si="60"/>
        <v>20.293568883862434</v>
      </c>
      <c r="K174" s="16">
        <f t="shared" si="60"/>
        <v>21.577971977777771</v>
      </c>
      <c r="L174" s="16">
        <f t="shared" si="60"/>
        <v>18.586068300186742</v>
      </c>
      <c r="M174" s="16">
        <f t="shared" si="60"/>
        <v>20.550449502645503</v>
      </c>
      <c r="N174" s="16">
        <f t="shared" si="60"/>
        <v>20.470174309275791</v>
      </c>
      <c r="O174" s="16">
        <f t="shared" si="60"/>
        <v>22.091733215343915</v>
      </c>
      <c r="P174" s="16">
        <f t="shared" si="60"/>
        <v>18.812727669701214</v>
      </c>
      <c r="Q174" s="16">
        <f t="shared" si="60"/>
        <v>19.54127564314059</v>
      </c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24">
        <f t="shared" si="58"/>
        <v>20.218690342147827</v>
      </c>
    </row>
    <row r="175" spans="1:58" ht="30" customHeight="1">
      <c r="A175" s="4">
        <v>20</v>
      </c>
      <c r="B175" s="5" t="s">
        <v>67</v>
      </c>
      <c r="C175" s="6" t="s">
        <v>42</v>
      </c>
      <c r="D175" s="13"/>
      <c r="E175" s="16"/>
      <c r="F175" s="16"/>
      <c r="G175" s="16">
        <f t="shared" ref="E175:J175" si="61">(G158-G157)/LN(1+(G158-G157)/G152)</f>
        <v>3.228408043800616</v>
      </c>
      <c r="H175" s="16">
        <f t="shared" si="61"/>
        <v>3.106375869883093</v>
      </c>
      <c r="I175" s="16">
        <f t="shared" si="61"/>
        <v>3.0994068098234333</v>
      </c>
      <c r="J175" s="16">
        <f t="shared" si="61"/>
        <v>3.06960844603186</v>
      </c>
      <c r="K175" s="16">
        <f>(K158-K157)/LN(1+(K158-K157)/K152)</f>
        <v>3.1290959035450991</v>
      </c>
      <c r="L175" s="16">
        <f t="shared" ref="L175:AB175" si="62">(L158-L157)/LN(1+(L158-L157)/L152)</f>
        <v>3.0994068098234333</v>
      </c>
      <c r="M175" s="16">
        <f t="shared" si="62"/>
        <v>3.1980723748256557</v>
      </c>
      <c r="N175" s="16">
        <f t="shared" si="62"/>
        <v>3.1881552458838334</v>
      </c>
      <c r="O175" s="16">
        <f t="shared" si="62"/>
        <v>3.2586327882022115</v>
      </c>
      <c r="P175" s="16">
        <f t="shared" si="62"/>
        <v>3.2284080438006151</v>
      </c>
      <c r="Q175" s="16">
        <f t="shared" si="62"/>
        <v>3.1290959035450991</v>
      </c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24">
        <f t="shared" si="58"/>
        <v>3.1576969308331773</v>
      </c>
    </row>
    <row r="176" spans="1:58" ht="30" customHeight="1">
      <c r="A176" s="4">
        <v>21</v>
      </c>
      <c r="B176" s="5" t="s">
        <v>68</v>
      </c>
      <c r="C176" s="6" t="s">
        <v>42</v>
      </c>
      <c r="D176" s="17"/>
      <c r="E176" s="16"/>
      <c r="F176" s="16"/>
      <c r="G176" s="16">
        <f t="shared" ref="E176:AB176" si="63">(G154-G155)/LN(1+(G154-G155)/G153)</f>
        <v>2.8471908617087194</v>
      </c>
      <c r="H176" s="16">
        <f t="shared" si="63"/>
        <v>2.9556008171816188</v>
      </c>
      <c r="I176" s="16">
        <f t="shared" si="63"/>
        <v>2.6502140546051294</v>
      </c>
      <c r="J176" s="16">
        <f t="shared" si="63"/>
        <v>2.8000493085330982</v>
      </c>
      <c r="K176" s="16">
        <f t="shared" si="63"/>
        <v>3.1018627337783822</v>
      </c>
      <c r="L176" s="16">
        <f t="shared" si="63"/>
        <v>3.0533471748646295</v>
      </c>
      <c r="M176" s="16">
        <f t="shared" si="63"/>
        <v>3.0045957240544103</v>
      </c>
      <c r="N176" s="16">
        <f t="shared" si="63"/>
        <v>3.1260343067316194</v>
      </c>
      <c r="O176" s="16">
        <f t="shared" si="63"/>
        <v>3.3247131201211495</v>
      </c>
      <c r="P176" s="16">
        <f t="shared" si="63"/>
        <v>2.8941048075593399</v>
      </c>
      <c r="Q176" s="16">
        <f t="shared" si="63"/>
        <v>2.6090515301396886</v>
      </c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24">
        <f t="shared" si="58"/>
        <v>2.9424331308434351</v>
      </c>
    </row>
  </sheetData>
  <mergeCells count="44">
    <mergeCell ref="E172:AB172"/>
    <mergeCell ref="E143:AB143"/>
    <mergeCell ref="B149:AC149"/>
    <mergeCell ref="A150:A151"/>
    <mergeCell ref="B150:B151"/>
    <mergeCell ref="C150:C151"/>
    <mergeCell ref="D150:D151"/>
    <mergeCell ref="E150:AB150"/>
    <mergeCell ref="E114:AB114"/>
    <mergeCell ref="B120:AC120"/>
    <mergeCell ref="A121:A122"/>
    <mergeCell ref="B121:B122"/>
    <mergeCell ref="C121:C122"/>
    <mergeCell ref="D121:D122"/>
    <mergeCell ref="E121:AB121"/>
    <mergeCell ref="E85:AB85"/>
    <mergeCell ref="B91:AC91"/>
    <mergeCell ref="A92:A93"/>
    <mergeCell ref="B92:B93"/>
    <mergeCell ref="C92:C93"/>
    <mergeCell ref="D92:D93"/>
    <mergeCell ref="E92:AB92"/>
    <mergeCell ref="E56:AB56"/>
    <mergeCell ref="B62:AC62"/>
    <mergeCell ref="A63:A64"/>
    <mergeCell ref="B63:B64"/>
    <mergeCell ref="C63:C64"/>
    <mergeCell ref="D63:D64"/>
    <mergeCell ref="E63:AB63"/>
    <mergeCell ref="E27:AB27"/>
    <mergeCell ref="B33:AC33"/>
    <mergeCell ref="A34:A35"/>
    <mergeCell ref="B34:B35"/>
    <mergeCell ref="C34:C35"/>
    <mergeCell ref="D34:D35"/>
    <mergeCell ref="E34:AB34"/>
    <mergeCell ref="A2:AC2"/>
    <mergeCell ref="A3:AC3"/>
    <mergeCell ref="B4:AC4"/>
    <mergeCell ref="A5:A6"/>
    <mergeCell ref="B5:B6"/>
    <mergeCell ref="C5:C6"/>
    <mergeCell ref="D5:D6"/>
    <mergeCell ref="E5:AB5"/>
  </mergeCells>
  <conditionalFormatting sqref="E25:AB25">
    <cfRule type="cellIs" dxfId="8" priority="9" operator="greaterThan">
      <formula>90</formula>
    </cfRule>
  </conditionalFormatting>
  <conditionalFormatting sqref="E54:AB54">
    <cfRule type="cellIs" dxfId="7" priority="8" operator="greaterThan">
      <formula>90</formula>
    </cfRule>
  </conditionalFormatting>
  <conditionalFormatting sqref="E141:AB141">
    <cfRule type="cellIs" dxfId="4" priority="6" operator="greaterThan">
      <formula>90</formula>
    </cfRule>
  </conditionalFormatting>
  <conditionalFormatting sqref="E83:AB83">
    <cfRule type="cellIs" dxfId="2" priority="3" operator="greaterThan">
      <formula>90</formula>
    </cfRule>
  </conditionalFormatting>
  <conditionalFormatting sqref="E112:AB112">
    <cfRule type="cellIs" dxfId="1" priority="2" operator="greaterThan">
      <formula>90</formula>
    </cfRule>
  </conditionalFormatting>
  <conditionalFormatting sqref="E170:AB170">
    <cfRule type="cellIs" dxfId="0" priority="1" operator="greaterThan">
      <formula>90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02-02-2019</vt:lpstr>
      <vt:lpstr>03-02-2019</vt:lpstr>
      <vt:lpstr>04-02-2019</vt:lpstr>
      <vt:lpstr>05-02-2019</vt:lpstr>
      <vt:lpstr>06-02-2019</vt:lpstr>
      <vt:lpstr>07-02-2019</vt:lpstr>
      <vt:lpstr>08-02-2019</vt:lpstr>
      <vt:lpstr>09-02-2019</vt:lpstr>
      <vt:lpstr>10-02-2019</vt:lpstr>
      <vt:lpstr>11-02-2019</vt:lpstr>
      <vt:lpstr>12-02-2019</vt:lpstr>
      <vt:lpstr>13-02-2019</vt:lpstr>
      <vt:lpstr>14-02-2019</vt:lpstr>
      <vt:lpstr>15-02-2019</vt:lpstr>
      <vt:lpstr>16-02-2019</vt:lpstr>
      <vt:lpstr>17-02-2019</vt:lpstr>
      <vt:lpstr>18-02-2019 </vt:lpstr>
      <vt:lpstr>19-02-2019</vt:lpstr>
      <vt:lpstr>20-02-2019</vt:lpstr>
      <vt:lpstr>21-02-2019</vt:lpstr>
      <vt:lpstr>22-02-2019</vt:lpstr>
      <vt:lpstr>23-02-2019</vt:lpstr>
      <vt:lpstr>24-02-2019</vt:lpstr>
      <vt:lpstr>25-02-2019</vt:lpstr>
      <vt:lpstr>26-02-2019</vt:lpstr>
      <vt:lpstr>27-02-19</vt:lpstr>
      <vt:lpstr>28-02-2019</vt:lpstr>
      <vt:lpstr>Summery</vt:lpstr>
      <vt:lpstr>01-03-2025</vt:lpstr>
      <vt:lpstr>02-03-2025</vt:lpstr>
      <vt:lpstr>03-03-2025</vt:lpstr>
      <vt:lpstr>04-03-2025</vt:lpstr>
      <vt:lpstr>05-03-2025</vt:lpstr>
      <vt:lpstr>06-03-2025 </vt:lpstr>
      <vt:lpstr>07-03-2025</vt:lpstr>
      <vt:lpstr>08-03-2025</vt:lpstr>
      <vt:lpstr>09-03-2025</vt:lpstr>
      <vt:lpstr>10-03-2025</vt:lpstr>
      <vt:lpstr>11-03-2025</vt:lpstr>
      <vt:lpstr>12-03-2025</vt:lpstr>
      <vt:lpstr>14-03-2025</vt:lpstr>
      <vt:lpstr>13-03-2025</vt:lpstr>
      <vt:lpstr>15-03-2025</vt:lpstr>
      <vt:lpstr>16-03-2025</vt:lpstr>
      <vt:lpstr>17-03-2025</vt:lpstr>
      <vt:lpstr>18-03-2025</vt:lpstr>
      <vt:lpstr>19-03-2025</vt:lpstr>
      <vt:lpstr>20-03-2025</vt:lpstr>
      <vt:lpstr>21-03-2025</vt:lpstr>
      <vt:lpstr>22-03-2025 </vt:lpstr>
      <vt:lpstr>23-03-2025 </vt:lpstr>
      <vt:lpstr>24-03-2025</vt:lpstr>
      <vt:lpstr>25-03-2025</vt:lpstr>
      <vt:lpstr>26-03-2025 </vt:lpstr>
      <vt:lpstr>27-03-2025 </vt:lpstr>
      <vt:lpstr>28-03-2025</vt:lpstr>
      <vt:lpstr>29-03-2025</vt:lpstr>
      <vt:lpstr>30-03-2025</vt:lpstr>
      <vt:lpstr>31-03-2025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keywords>C_Unrestricted</cp:keywords>
  <cp:lastModifiedBy>Dhesingraja Adidravida</cp:lastModifiedBy>
  <cp:lastPrinted>2016-12-08T11:18:00Z</cp:lastPrinted>
  <dcterms:created xsi:type="dcterms:W3CDTF">2015-02-01T22:07:00Z</dcterms:created>
  <dcterms:modified xsi:type="dcterms:W3CDTF">2025-04-01T04:05:32Z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 Confidentiality">
    <vt:lpwstr>Unrestricted</vt:lpwstr>
  </property>
  <property fmtid="{D5CDD505-2E9C-101B-9397-08002B2CF9AE}" pid="3" name="ICV">
    <vt:lpwstr>5B8CD5C7AC394FBD9853DA4A0EFDA90D</vt:lpwstr>
  </property>
  <property fmtid="{D5CDD505-2E9C-101B-9397-08002B2CF9AE}" pid="4" name="KSOProductBuildVer">
    <vt:lpwstr>1033-12.2.0.13359</vt:lpwstr>
  </property>
</Properties>
</file>